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24f305747815ecb/Home OD Home/Madness/2020/"/>
    </mc:Choice>
  </mc:AlternateContent>
  <bookViews>
    <workbookView xWindow="19080" yWindow="-120" windowWidth="19440" windowHeight="15150" tabRatio="827" activeTab="4"/>
  </bookViews>
  <sheets>
    <sheet name="All Games" sheetId="16" r:id="rId1"/>
    <sheet name="Seed History" sheetId="1" r:id="rId2"/>
    <sheet name="Team History" sheetId="14" r:id="rId3"/>
    <sheet name="PASE" sheetId="17" r:id="rId4"/>
    <sheet name="Ranking" sheetId="13" r:id="rId5"/>
    <sheet name="FuzzyLookup_AddIn_Undo_Sheet" sheetId="15" state="hidden" r:id="rId6"/>
    <sheet name="P Adv" sheetId="11" r:id="rId7"/>
    <sheet name="Value Matchup" sheetId="3" r:id="rId8"/>
    <sheet name="Straight" sheetId="7" r:id="rId9"/>
    <sheet name="Generator" sheetId="4" r:id="rId10"/>
    <sheet name="Results" sheetId="8" r:id="rId11"/>
    <sheet name="Binomial" sheetId="9" r:id="rId12"/>
  </sheets>
  <definedNames>
    <definedName name="_xlnm._FilterDatabase" localSheetId="6" hidden="1">'P Adv'!$A$3:$H$356</definedName>
    <definedName name="_xlnm._FilterDatabase" localSheetId="3" hidden="1">PASE!$A$2:$AL$355</definedName>
    <definedName name="_xlnm._FilterDatabase" localSheetId="4" hidden="1">Ranking!$A$3:$W$6162</definedName>
    <definedName name="_xlnm._FilterDatabase" localSheetId="2" hidden="1">'Team History'!$A$2:$AS$355</definedName>
    <definedName name="_xlnm._FilterDatabase" localSheetId="7" hidden="1">'Value Matchup'!$B$355:$D$355</definedName>
    <definedName name="_xlnm.Print_Area" localSheetId="9">Generator!$A$1:$AA$64</definedName>
    <definedName name="_xlnm.Print_Area" localSheetId="7">'Value Matchup'!$A$356:$Y$423</definedName>
  </definedNames>
  <calcPr calcId="162913"/>
  <fileRecoveryPr repairLoad="1"/>
</workbook>
</file>

<file path=xl/calcChain.xml><?xml version="1.0" encoding="utf-8"?>
<calcChain xmlns="http://schemas.openxmlformats.org/spreadsheetml/2006/main">
  <c r="A5836" i="13" l="1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B65" i="9" l="1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G22" i="9"/>
  <c r="B22" i="9"/>
  <c r="B21" i="9"/>
  <c r="G20" i="9"/>
  <c r="G21" i="9" s="1"/>
  <c r="B20" i="9"/>
  <c r="G19" i="9"/>
  <c r="B19" i="9"/>
  <c r="B18" i="9"/>
  <c r="B17" i="9"/>
  <c r="V16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B65" i="8"/>
  <c r="A65" i="8"/>
  <c r="B64" i="8"/>
  <c r="A64" i="8"/>
  <c r="B63" i="8"/>
  <c r="A63" i="8"/>
  <c r="B62" i="8"/>
  <c r="A62" i="8"/>
  <c r="B61" i="8"/>
  <c r="U61" i="8" s="1"/>
  <c r="A61" i="8"/>
  <c r="B60" i="8"/>
  <c r="A60" i="8"/>
  <c r="B59" i="8"/>
  <c r="A59" i="8"/>
  <c r="B58" i="8"/>
  <c r="A58" i="8"/>
  <c r="B57" i="8"/>
  <c r="U57" i="8" s="1"/>
  <c r="A57" i="8"/>
  <c r="B56" i="8"/>
  <c r="A56" i="8"/>
  <c r="B55" i="8"/>
  <c r="A55" i="8"/>
  <c r="B54" i="8"/>
  <c r="A54" i="8"/>
  <c r="B53" i="8"/>
  <c r="U53" i="8" s="1"/>
  <c r="A53" i="8"/>
  <c r="B52" i="8"/>
  <c r="A52" i="8"/>
  <c r="B51" i="8"/>
  <c r="A51" i="8"/>
  <c r="B50" i="8"/>
  <c r="A50" i="8"/>
  <c r="B49" i="8"/>
  <c r="U49" i="8" s="1"/>
  <c r="A49" i="8"/>
  <c r="U48" i="8"/>
  <c r="B48" i="8"/>
  <c r="E48" i="8" s="1"/>
  <c r="D48" i="8" s="1"/>
  <c r="A48" i="8"/>
  <c r="U47" i="8"/>
  <c r="B47" i="8"/>
  <c r="A47" i="8"/>
  <c r="U46" i="8"/>
  <c r="B46" i="8"/>
  <c r="E46" i="8" s="1"/>
  <c r="A46" i="8"/>
  <c r="U45" i="8"/>
  <c r="B45" i="8"/>
  <c r="A45" i="8"/>
  <c r="U44" i="8"/>
  <c r="B44" i="8"/>
  <c r="E44" i="8" s="1"/>
  <c r="D44" i="8" s="1"/>
  <c r="A44" i="8"/>
  <c r="U43" i="8"/>
  <c r="B43" i="8"/>
  <c r="A43" i="8"/>
  <c r="U42" i="8"/>
  <c r="B42" i="8"/>
  <c r="E42" i="8" s="1"/>
  <c r="A42" i="8"/>
  <c r="U41" i="8"/>
  <c r="B41" i="8"/>
  <c r="A41" i="8"/>
  <c r="U40" i="8"/>
  <c r="B40" i="8"/>
  <c r="E40" i="8" s="1"/>
  <c r="D40" i="8" s="1"/>
  <c r="A40" i="8"/>
  <c r="U39" i="8"/>
  <c r="B39" i="8"/>
  <c r="A39" i="8"/>
  <c r="U38" i="8"/>
  <c r="B38" i="8"/>
  <c r="E38" i="8" s="1"/>
  <c r="A38" i="8"/>
  <c r="U37" i="8"/>
  <c r="B37" i="8"/>
  <c r="A37" i="8"/>
  <c r="U36" i="8"/>
  <c r="B36" i="8"/>
  <c r="E36" i="8" s="1"/>
  <c r="D36" i="8" s="1"/>
  <c r="A36" i="8"/>
  <c r="U35" i="8"/>
  <c r="B35" i="8"/>
  <c r="A35" i="8"/>
  <c r="U34" i="8"/>
  <c r="T34" i="8"/>
  <c r="E34" i="8"/>
  <c r="H35" i="8" s="1"/>
  <c r="D34" i="8"/>
  <c r="B34" i="8"/>
  <c r="A34" i="8"/>
  <c r="B33" i="8"/>
  <c r="A33" i="8"/>
  <c r="B32" i="8"/>
  <c r="A32" i="8"/>
  <c r="B31" i="8"/>
  <c r="A31" i="8"/>
  <c r="B30" i="8"/>
  <c r="A30" i="8"/>
  <c r="B29" i="8"/>
  <c r="A29" i="8"/>
  <c r="B28" i="8"/>
  <c r="A28" i="8"/>
  <c r="B27" i="8"/>
  <c r="A27" i="8"/>
  <c r="B26" i="8"/>
  <c r="A26" i="8"/>
  <c r="B25" i="8"/>
  <c r="A25" i="8"/>
  <c r="B24" i="8"/>
  <c r="A24" i="8"/>
  <c r="B23" i="8"/>
  <c r="A23" i="8"/>
  <c r="U22" i="8"/>
  <c r="B22" i="8"/>
  <c r="A22" i="8"/>
  <c r="B21" i="8"/>
  <c r="A21" i="8"/>
  <c r="U20" i="8"/>
  <c r="B20" i="8"/>
  <c r="A20" i="8"/>
  <c r="B19" i="8"/>
  <c r="A19" i="8"/>
  <c r="U18" i="8"/>
  <c r="B18" i="8"/>
  <c r="E18" i="8" s="1"/>
  <c r="H19" i="8" s="1"/>
  <c r="A18" i="8"/>
  <c r="B17" i="8"/>
  <c r="A17" i="8"/>
  <c r="U16" i="8"/>
  <c r="E16" i="8"/>
  <c r="D16" i="8" s="1"/>
  <c r="B16" i="8"/>
  <c r="A16" i="8"/>
  <c r="B15" i="8"/>
  <c r="A15" i="8"/>
  <c r="U14" i="8"/>
  <c r="B14" i="8"/>
  <c r="A14" i="8"/>
  <c r="U13" i="8"/>
  <c r="B13" i="8"/>
  <c r="A13" i="8"/>
  <c r="U12" i="8"/>
  <c r="E12" i="8"/>
  <c r="D12" i="8" s="1"/>
  <c r="B12" i="8"/>
  <c r="A12" i="8"/>
  <c r="U11" i="8"/>
  <c r="H11" i="8"/>
  <c r="B11" i="8"/>
  <c r="A11" i="8"/>
  <c r="U10" i="8"/>
  <c r="E10" i="8"/>
  <c r="D10" i="8" s="1"/>
  <c r="B10" i="8"/>
  <c r="A10" i="8"/>
  <c r="U9" i="8"/>
  <c r="B9" i="8"/>
  <c r="A9" i="8"/>
  <c r="U8" i="8"/>
  <c r="E8" i="8"/>
  <c r="D8" i="8" s="1"/>
  <c r="B8" i="8"/>
  <c r="A8" i="8"/>
  <c r="U7" i="8"/>
  <c r="H7" i="8"/>
  <c r="G7" i="8" s="1"/>
  <c r="B7" i="8"/>
  <c r="A7" i="8"/>
  <c r="U6" i="8"/>
  <c r="E6" i="8"/>
  <c r="D6" i="8" s="1"/>
  <c r="B6" i="8"/>
  <c r="A6" i="8"/>
  <c r="U5" i="8"/>
  <c r="B5" i="8"/>
  <c r="A5" i="8"/>
  <c r="U4" i="8"/>
  <c r="E4" i="8"/>
  <c r="D4" i="8" s="1"/>
  <c r="B4" i="8"/>
  <c r="A4" i="8"/>
  <c r="U3" i="8"/>
  <c r="H3" i="8"/>
  <c r="B3" i="8"/>
  <c r="A3" i="8"/>
  <c r="U2" i="8"/>
  <c r="E2" i="8"/>
  <c r="D2" i="8" s="1"/>
  <c r="B2" i="8"/>
  <c r="A2" i="8"/>
  <c r="C64" i="4"/>
  <c r="B64" i="4"/>
  <c r="AL32" i="4" s="1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AM25" i="4" s="1"/>
  <c r="B57" i="4"/>
  <c r="C56" i="4"/>
  <c r="B56" i="4"/>
  <c r="AL24" i="4" s="1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A49" i="4"/>
  <c r="C48" i="4"/>
  <c r="B48" i="4"/>
  <c r="C47" i="4"/>
  <c r="B47" i="4"/>
  <c r="C46" i="4"/>
  <c r="B46" i="4"/>
  <c r="C45" i="4"/>
  <c r="AM13" i="4" s="1"/>
  <c r="B45" i="4"/>
  <c r="C44" i="4"/>
  <c r="AM12" i="4" s="1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AM5" i="4" s="1"/>
  <c r="B37" i="4"/>
  <c r="C36" i="4"/>
  <c r="B36" i="4"/>
  <c r="C35" i="4"/>
  <c r="B35" i="4"/>
  <c r="C34" i="4"/>
  <c r="B34" i="4"/>
  <c r="C33" i="4"/>
  <c r="B33" i="4"/>
  <c r="AL1" i="4" s="1"/>
  <c r="A33" i="4"/>
  <c r="AM32" i="4"/>
  <c r="C32" i="4"/>
  <c r="B32" i="4"/>
  <c r="AM31" i="4"/>
  <c r="AL31" i="4"/>
  <c r="C31" i="4"/>
  <c r="B31" i="4"/>
  <c r="AM30" i="4"/>
  <c r="AL30" i="4"/>
  <c r="C30" i="4"/>
  <c r="B30" i="4"/>
  <c r="AM29" i="4"/>
  <c r="AL29" i="4"/>
  <c r="C29" i="4"/>
  <c r="B29" i="4"/>
  <c r="AM28" i="4"/>
  <c r="AL28" i="4"/>
  <c r="C28" i="4"/>
  <c r="B28" i="4"/>
  <c r="AM27" i="4"/>
  <c r="AL27" i="4"/>
  <c r="C27" i="4"/>
  <c r="B27" i="4"/>
  <c r="AM26" i="4"/>
  <c r="AL26" i="4"/>
  <c r="C26" i="4"/>
  <c r="B26" i="4"/>
  <c r="AL25" i="4"/>
  <c r="C25" i="4"/>
  <c r="B25" i="4"/>
  <c r="AM24" i="4"/>
  <c r="C24" i="4"/>
  <c r="B24" i="4"/>
  <c r="AM23" i="4"/>
  <c r="AL23" i="4"/>
  <c r="C23" i="4"/>
  <c r="B23" i="4"/>
  <c r="AM22" i="4"/>
  <c r="AL22" i="4"/>
  <c r="C22" i="4"/>
  <c r="B22" i="4"/>
  <c r="AM21" i="4"/>
  <c r="AL21" i="4"/>
  <c r="C21" i="4"/>
  <c r="B21" i="4"/>
  <c r="AM20" i="4"/>
  <c r="AL20" i="4"/>
  <c r="C20" i="4"/>
  <c r="B20" i="4"/>
  <c r="AM19" i="4"/>
  <c r="AL19" i="4"/>
  <c r="C19" i="4"/>
  <c r="B19" i="4"/>
  <c r="AM18" i="4"/>
  <c r="AL18" i="4"/>
  <c r="C18" i="4"/>
  <c r="B18" i="4"/>
  <c r="AN17" i="4"/>
  <c r="AM17" i="4"/>
  <c r="AL17" i="4"/>
  <c r="C17" i="4"/>
  <c r="B17" i="4"/>
  <c r="A17" i="4"/>
  <c r="AM16" i="4"/>
  <c r="AL16" i="4"/>
  <c r="C16" i="4"/>
  <c r="B16" i="4"/>
  <c r="AM15" i="4"/>
  <c r="AL15" i="4"/>
  <c r="C15" i="4"/>
  <c r="B15" i="4"/>
  <c r="AM14" i="4"/>
  <c r="AL14" i="4"/>
  <c r="C14" i="4"/>
  <c r="B14" i="4"/>
  <c r="AL13" i="4"/>
  <c r="C13" i="4"/>
  <c r="B13" i="4"/>
  <c r="AL12" i="4"/>
  <c r="C12" i="4"/>
  <c r="B12" i="4"/>
  <c r="AM11" i="4"/>
  <c r="AL11" i="4"/>
  <c r="C11" i="4"/>
  <c r="B11" i="4"/>
  <c r="AM10" i="4"/>
  <c r="AL10" i="4"/>
  <c r="C10" i="4"/>
  <c r="B10" i="4"/>
  <c r="AM9" i="4"/>
  <c r="AL9" i="4"/>
  <c r="C9" i="4"/>
  <c r="B9" i="4"/>
  <c r="AM8" i="4"/>
  <c r="AL8" i="4"/>
  <c r="C8" i="4"/>
  <c r="B8" i="4"/>
  <c r="AM7" i="4"/>
  <c r="AL7" i="4"/>
  <c r="C7" i="4"/>
  <c r="B7" i="4"/>
  <c r="AM6" i="4"/>
  <c r="AL6" i="4"/>
  <c r="C6" i="4"/>
  <c r="B6" i="4"/>
  <c r="AL5" i="4"/>
  <c r="C5" i="4"/>
  <c r="B5" i="4"/>
  <c r="AM4" i="4"/>
  <c r="AL4" i="4"/>
  <c r="C4" i="4"/>
  <c r="B4" i="4"/>
  <c r="AM3" i="4"/>
  <c r="AL3" i="4"/>
  <c r="C3" i="4"/>
  <c r="B3" i="4"/>
  <c r="AM2" i="4"/>
  <c r="AL2" i="4"/>
  <c r="C2" i="4"/>
  <c r="B2" i="4"/>
  <c r="AN1" i="4"/>
  <c r="AM1" i="4"/>
  <c r="C1" i="4"/>
  <c r="B1" i="4"/>
  <c r="A1" i="4"/>
  <c r="C64" i="7"/>
  <c r="B64" i="7"/>
  <c r="C63" i="7"/>
  <c r="B63" i="7"/>
  <c r="C62" i="7"/>
  <c r="B62" i="7"/>
  <c r="C61" i="7"/>
  <c r="B61" i="7"/>
  <c r="C60" i="7"/>
  <c r="B60" i="7"/>
  <c r="C59" i="7"/>
  <c r="B59" i="7"/>
  <c r="C58" i="7"/>
  <c r="B58" i="7"/>
  <c r="C57" i="7"/>
  <c r="B57" i="7"/>
  <c r="C56" i="7"/>
  <c r="B56" i="7"/>
  <c r="C55" i="7"/>
  <c r="B55" i="7"/>
  <c r="C54" i="7"/>
  <c r="B54" i="7"/>
  <c r="C53" i="7"/>
  <c r="B53" i="7"/>
  <c r="C52" i="7"/>
  <c r="B52" i="7"/>
  <c r="C51" i="7"/>
  <c r="B51" i="7"/>
  <c r="C50" i="7"/>
  <c r="B50" i="7"/>
  <c r="C49" i="7"/>
  <c r="B49" i="7"/>
  <c r="A49" i="7"/>
  <c r="C48" i="7"/>
  <c r="B48" i="7"/>
  <c r="C47" i="7"/>
  <c r="B47" i="7"/>
  <c r="C46" i="7"/>
  <c r="B46" i="7"/>
  <c r="C45" i="7"/>
  <c r="B45" i="7"/>
  <c r="C44" i="7"/>
  <c r="B44" i="7"/>
  <c r="C43" i="7"/>
  <c r="B43" i="7"/>
  <c r="C42" i="7"/>
  <c r="B42" i="7"/>
  <c r="C41" i="7"/>
  <c r="B41" i="7"/>
  <c r="C40" i="7"/>
  <c r="B40" i="7"/>
  <c r="C39" i="7"/>
  <c r="B39" i="7"/>
  <c r="C38" i="7"/>
  <c r="B38" i="7"/>
  <c r="C37" i="7"/>
  <c r="B37" i="7"/>
  <c r="C36" i="7"/>
  <c r="B36" i="7"/>
  <c r="C35" i="7"/>
  <c r="B35" i="7"/>
  <c r="C34" i="7"/>
  <c r="B34" i="7"/>
  <c r="C33" i="7"/>
  <c r="B33" i="7"/>
  <c r="A33" i="7"/>
  <c r="C32" i="7"/>
  <c r="B32" i="7"/>
  <c r="C31" i="7"/>
  <c r="B31" i="7"/>
  <c r="C30" i="7"/>
  <c r="B30" i="7"/>
  <c r="C29" i="7"/>
  <c r="B29" i="7"/>
  <c r="C28" i="7"/>
  <c r="B28" i="7"/>
  <c r="C27" i="7"/>
  <c r="B27" i="7"/>
  <c r="C26" i="7"/>
  <c r="B26" i="7"/>
  <c r="C25" i="7"/>
  <c r="B25" i="7"/>
  <c r="C24" i="7"/>
  <c r="B24" i="7"/>
  <c r="C23" i="7"/>
  <c r="B23" i="7"/>
  <c r="C22" i="7"/>
  <c r="B22" i="7"/>
  <c r="C21" i="7"/>
  <c r="B21" i="7"/>
  <c r="C20" i="7"/>
  <c r="B20" i="7"/>
  <c r="C19" i="7"/>
  <c r="B19" i="7"/>
  <c r="C18" i="7"/>
  <c r="B18" i="7"/>
  <c r="C17" i="7"/>
  <c r="B17" i="7"/>
  <c r="A17" i="7"/>
  <c r="C16" i="7"/>
  <c r="B16" i="7"/>
  <c r="C15" i="7"/>
  <c r="B15" i="7"/>
  <c r="C14" i="7"/>
  <c r="B14" i="7"/>
  <c r="C13" i="7"/>
  <c r="B13" i="7"/>
  <c r="C12" i="7"/>
  <c r="B12" i="7"/>
  <c r="C11" i="7"/>
  <c r="B11" i="7"/>
  <c r="C10" i="7"/>
  <c r="B10" i="7"/>
  <c r="C9" i="7"/>
  <c r="B9" i="7"/>
  <c r="C8" i="7"/>
  <c r="B8" i="7"/>
  <c r="C7" i="7"/>
  <c r="B7" i="7"/>
  <c r="C6" i="7"/>
  <c r="B6" i="7"/>
  <c r="C5" i="7"/>
  <c r="B5" i="7"/>
  <c r="C4" i="7"/>
  <c r="B4" i="7"/>
  <c r="C3" i="7"/>
  <c r="B3" i="7"/>
  <c r="C2" i="7"/>
  <c r="B2" i="7"/>
  <c r="C1" i="7"/>
  <c r="B1" i="7"/>
  <c r="A1" i="7"/>
  <c r="Y423" i="3"/>
  <c r="K423" i="3"/>
  <c r="Y422" i="3"/>
  <c r="X422" i="3"/>
  <c r="W422" i="3"/>
  <c r="V422" i="3"/>
  <c r="U422" i="3"/>
  <c r="K422" i="3"/>
  <c r="Y421" i="3"/>
  <c r="K421" i="3"/>
  <c r="Y420" i="3"/>
  <c r="X420" i="3"/>
  <c r="W420" i="3"/>
  <c r="V420" i="3"/>
  <c r="U420" i="3"/>
  <c r="Q420" i="3"/>
  <c r="P420" i="3"/>
  <c r="O420" i="3"/>
  <c r="N420" i="3"/>
  <c r="M420" i="3"/>
  <c r="K420" i="3"/>
  <c r="Y419" i="3"/>
  <c r="X419" i="3"/>
  <c r="W419" i="3"/>
  <c r="K419" i="3"/>
  <c r="K418" i="3"/>
  <c r="Y417" i="3"/>
  <c r="X417" i="3"/>
  <c r="K417" i="3"/>
  <c r="K416" i="3"/>
  <c r="Y415" i="3"/>
  <c r="X415" i="3"/>
  <c r="W415" i="3"/>
  <c r="K415" i="3"/>
  <c r="K414" i="3"/>
  <c r="Y413" i="3"/>
  <c r="K413" i="3"/>
  <c r="K412" i="3"/>
  <c r="Y411" i="3"/>
  <c r="X411" i="3"/>
  <c r="W411" i="3"/>
  <c r="Q411" i="3"/>
  <c r="P411" i="3"/>
  <c r="O411" i="3"/>
  <c r="N411" i="3"/>
  <c r="M411" i="3"/>
  <c r="K411" i="3"/>
  <c r="K410" i="3"/>
  <c r="Y409" i="3"/>
  <c r="X409" i="3"/>
  <c r="K409" i="3"/>
  <c r="K408" i="3"/>
  <c r="Y407" i="3"/>
  <c r="K407" i="3"/>
  <c r="K406" i="3"/>
  <c r="Y405" i="3"/>
  <c r="X405" i="3"/>
  <c r="W405" i="3"/>
  <c r="V405" i="3"/>
  <c r="U405" i="3"/>
  <c r="K405" i="3"/>
  <c r="K404" i="3"/>
  <c r="Y403" i="3"/>
  <c r="X403" i="3"/>
  <c r="W403" i="3"/>
  <c r="K403" i="3"/>
  <c r="K402" i="3"/>
  <c r="Y401" i="3"/>
  <c r="X401" i="3"/>
  <c r="K401" i="3"/>
  <c r="K400" i="3"/>
  <c r="Y399" i="3"/>
  <c r="X399" i="3"/>
  <c r="W399" i="3"/>
  <c r="K399" i="3"/>
  <c r="K398" i="3"/>
  <c r="Y397" i="3"/>
  <c r="K397" i="3"/>
  <c r="K396" i="3"/>
  <c r="Y395" i="3"/>
  <c r="X395" i="3"/>
  <c r="W395" i="3"/>
  <c r="O395" i="3"/>
  <c r="K395" i="3"/>
  <c r="K394" i="3"/>
  <c r="Y393" i="3"/>
  <c r="X393" i="3"/>
  <c r="K393" i="3"/>
  <c r="K392" i="3"/>
  <c r="Y391" i="3"/>
  <c r="K391" i="3"/>
  <c r="K390" i="3"/>
  <c r="Y389" i="3"/>
  <c r="X389" i="3"/>
  <c r="W389" i="3"/>
  <c r="V389" i="3"/>
  <c r="U389" i="3"/>
  <c r="P389" i="3"/>
  <c r="K389" i="3"/>
  <c r="O388" i="3"/>
  <c r="K388" i="3"/>
  <c r="Y387" i="3"/>
  <c r="X387" i="3"/>
  <c r="W387" i="3"/>
  <c r="K387" i="3"/>
  <c r="K386" i="3"/>
  <c r="Y385" i="3"/>
  <c r="X385" i="3"/>
  <c r="K385" i="3"/>
  <c r="K384" i="3"/>
  <c r="Y383" i="3"/>
  <c r="X383" i="3"/>
  <c r="W383" i="3"/>
  <c r="K383" i="3"/>
  <c r="K382" i="3"/>
  <c r="Y381" i="3"/>
  <c r="K381" i="3"/>
  <c r="K380" i="3"/>
  <c r="Y379" i="3"/>
  <c r="X379" i="3"/>
  <c r="W379" i="3"/>
  <c r="K379" i="3"/>
  <c r="K378" i="3"/>
  <c r="Y377" i="3"/>
  <c r="X377" i="3"/>
  <c r="K377" i="3"/>
  <c r="K376" i="3"/>
  <c r="Y375" i="3"/>
  <c r="K375" i="3"/>
  <c r="K374" i="3"/>
  <c r="Y373" i="3"/>
  <c r="X373" i="3"/>
  <c r="W373" i="3"/>
  <c r="V373" i="3"/>
  <c r="U373" i="3"/>
  <c r="Q373" i="3"/>
  <c r="P373" i="3"/>
  <c r="O373" i="3"/>
  <c r="N373" i="3"/>
  <c r="M373" i="3"/>
  <c r="K373" i="3"/>
  <c r="K372" i="3"/>
  <c r="Y371" i="3"/>
  <c r="X371" i="3"/>
  <c r="W371" i="3"/>
  <c r="K371" i="3"/>
  <c r="N370" i="3"/>
  <c r="K370" i="3"/>
  <c r="Y369" i="3"/>
  <c r="X369" i="3"/>
  <c r="P369" i="3"/>
  <c r="L369" i="3"/>
  <c r="K369" i="3"/>
  <c r="O368" i="3"/>
  <c r="K368" i="3"/>
  <c r="Y367" i="3"/>
  <c r="X367" i="3"/>
  <c r="W367" i="3"/>
  <c r="N367" i="3"/>
  <c r="K367" i="3"/>
  <c r="Q366" i="3"/>
  <c r="M366" i="3"/>
  <c r="K366" i="3"/>
  <c r="Y365" i="3"/>
  <c r="K365" i="3"/>
  <c r="O364" i="3"/>
  <c r="K364" i="3"/>
  <c r="Y363" i="3"/>
  <c r="X363" i="3"/>
  <c r="W363" i="3"/>
  <c r="N363" i="3"/>
  <c r="K363" i="3"/>
  <c r="K362" i="3"/>
  <c r="Y361" i="3"/>
  <c r="X361" i="3"/>
  <c r="P361" i="3"/>
  <c r="L361" i="3"/>
  <c r="K361" i="3"/>
  <c r="O360" i="3"/>
  <c r="K360" i="3"/>
  <c r="Y359" i="3"/>
  <c r="N359" i="3"/>
  <c r="K359" i="3"/>
  <c r="K358" i="3"/>
  <c r="Y357" i="3"/>
  <c r="X357" i="3"/>
  <c r="W357" i="3"/>
  <c r="V357" i="3"/>
  <c r="U357" i="3"/>
  <c r="Q357" i="3"/>
  <c r="P357" i="3"/>
  <c r="O357" i="3"/>
  <c r="N357" i="3"/>
  <c r="M357" i="3"/>
  <c r="L357" i="3"/>
  <c r="K357" i="3"/>
  <c r="O356" i="3"/>
  <c r="K356" i="3"/>
  <c r="A356" i="11"/>
  <c r="H355" i="11"/>
  <c r="Q367" i="3" s="1"/>
  <c r="G355" i="11"/>
  <c r="P367" i="3" s="1"/>
  <c r="F355" i="11"/>
  <c r="O367" i="3" s="1"/>
  <c r="E355" i="11"/>
  <c r="D355" i="11"/>
  <c r="M367" i="3" s="1"/>
  <c r="C355" i="11"/>
  <c r="L367" i="3" s="1"/>
  <c r="A355" i="11"/>
  <c r="A354" i="11"/>
  <c r="A353" i="11"/>
  <c r="A352" i="11"/>
  <c r="H351" i="11"/>
  <c r="Q416" i="3" s="1"/>
  <c r="G351" i="11"/>
  <c r="P416" i="3" s="1"/>
  <c r="F351" i="11"/>
  <c r="O416" i="3" s="1"/>
  <c r="E351" i="11"/>
  <c r="N416" i="3" s="1"/>
  <c r="D351" i="11"/>
  <c r="M416" i="3" s="1"/>
  <c r="C351" i="11"/>
  <c r="L416" i="3" s="1"/>
  <c r="A351" i="11"/>
  <c r="H350" i="11"/>
  <c r="Q392" i="3" s="1"/>
  <c r="G350" i="11"/>
  <c r="P392" i="3" s="1"/>
  <c r="F350" i="11"/>
  <c r="O392" i="3" s="1"/>
  <c r="E350" i="11"/>
  <c r="N392" i="3" s="1"/>
  <c r="D350" i="11"/>
  <c r="M392" i="3" s="1"/>
  <c r="C350" i="11"/>
  <c r="L392" i="3" s="1"/>
  <c r="A350" i="11"/>
  <c r="A349" i="11"/>
  <c r="A348" i="11"/>
  <c r="A347" i="11"/>
  <c r="A346" i="11"/>
  <c r="A345" i="11"/>
  <c r="A344" i="11"/>
  <c r="A343" i="11"/>
  <c r="A342" i="11"/>
  <c r="A341" i="11"/>
  <c r="A340" i="11"/>
  <c r="H339" i="11"/>
  <c r="Q407" i="3" s="1"/>
  <c r="G339" i="11"/>
  <c r="P407" i="3" s="1"/>
  <c r="F339" i="11"/>
  <c r="O407" i="3" s="1"/>
  <c r="E339" i="11"/>
  <c r="N407" i="3" s="1"/>
  <c r="D339" i="11"/>
  <c r="M407" i="3" s="1"/>
  <c r="C339" i="11"/>
  <c r="L407" i="3" s="1"/>
  <c r="A339" i="11"/>
  <c r="A338" i="11"/>
  <c r="A337" i="11"/>
  <c r="A336" i="11"/>
  <c r="H335" i="11"/>
  <c r="Q362" i="3" s="1"/>
  <c r="G335" i="11"/>
  <c r="P362" i="3" s="1"/>
  <c r="F335" i="11"/>
  <c r="O362" i="3" s="1"/>
  <c r="E335" i="11"/>
  <c r="N362" i="3" s="1"/>
  <c r="D335" i="11"/>
  <c r="M362" i="3" s="1"/>
  <c r="C335" i="11"/>
  <c r="L362" i="3" s="1"/>
  <c r="A335" i="11"/>
  <c r="H334" i="11"/>
  <c r="Q388" i="3" s="1"/>
  <c r="G334" i="11"/>
  <c r="P388" i="3" s="1"/>
  <c r="F334" i="11"/>
  <c r="E334" i="11"/>
  <c r="N388" i="3" s="1"/>
  <c r="D334" i="11"/>
  <c r="M388" i="3" s="1"/>
  <c r="C334" i="11"/>
  <c r="L388" i="3" s="1"/>
  <c r="A334" i="11"/>
  <c r="H333" i="11"/>
  <c r="Q396" i="3" s="1"/>
  <c r="G333" i="11"/>
  <c r="P396" i="3" s="1"/>
  <c r="F333" i="11"/>
  <c r="O396" i="3" s="1"/>
  <c r="E333" i="11"/>
  <c r="N396" i="3" s="1"/>
  <c r="D333" i="11"/>
  <c r="M396" i="3" s="1"/>
  <c r="C333" i="11"/>
  <c r="L396" i="3" s="1"/>
  <c r="A333" i="11"/>
  <c r="H332" i="11"/>
  <c r="Q379" i="3" s="1"/>
  <c r="G332" i="11"/>
  <c r="P379" i="3" s="1"/>
  <c r="F332" i="11"/>
  <c r="O379" i="3" s="1"/>
  <c r="E332" i="11"/>
  <c r="N379" i="3" s="1"/>
  <c r="D332" i="11"/>
  <c r="M379" i="3" s="1"/>
  <c r="C332" i="11"/>
  <c r="L379" i="3" s="1"/>
  <c r="A332" i="11"/>
  <c r="H331" i="11"/>
  <c r="Q358" i="3" s="1"/>
  <c r="G331" i="11"/>
  <c r="P358" i="3" s="1"/>
  <c r="F331" i="11"/>
  <c r="O358" i="3" s="1"/>
  <c r="E331" i="11"/>
  <c r="N358" i="3" s="1"/>
  <c r="D331" i="11"/>
  <c r="M358" i="3" s="1"/>
  <c r="C331" i="11"/>
  <c r="L358" i="3" s="1"/>
  <c r="A331" i="11"/>
  <c r="A330" i="11"/>
  <c r="A329" i="11"/>
  <c r="A328" i="11"/>
  <c r="A327" i="11"/>
  <c r="A326" i="11"/>
  <c r="H325" i="11"/>
  <c r="Q406" i="3" s="1"/>
  <c r="G325" i="11"/>
  <c r="P406" i="3" s="1"/>
  <c r="F325" i="11"/>
  <c r="O406" i="3" s="1"/>
  <c r="E325" i="11"/>
  <c r="N406" i="3" s="1"/>
  <c r="D325" i="11"/>
  <c r="M406" i="3" s="1"/>
  <c r="C325" i="11"/>
  <c r="L406" i="3" s="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H311" i="11"/>
  <c r="Q359" i="3" s="1"/>
  <c r="G311" i="11"/>
  <c r="P359" i="3" s="1"/>
  <c r="F311" i="11"/>
  <c r="O359" i="3" s="1"/>
  <c r="E311" i="11"/>
  <c r="D311" i="11"/>
  <c r="M359" i="3" s="1"/>
  <c r="C311" i="11"/>
  <c r="L359" i="3" s="1"/>
  <c r="A311" i="11"/>
  <c r="A310" i="11"/>
  <c r="A309" i="11"/>
  <c r="H308" i="11"/>
  <c r="Q395" i="3" s="1"/>
  <c r="G308" i="11"/>
  <c r="P395" i="3" s="1"/>
  <c r="F308" i="11"/>
  <c r="E308" i="11"/>
  <c r="N395" i="3" s="1"/>
  <c r="D308" i="11"/>
  <c r="M395" i="3" s="1"/>
  <c r="C308" i="11"/>
  <c r="L395" i="3" s="1"/>
  <c r="A308" i="11"/>
  <c r="A307" i="11"/>
  <c r="A306" i="11"/>
  <c r="A305" i="11"/>
  <c r="A304" i="11"/>
  <c r="A303" i="11"/>
  <c r="A302" i="11"/>
  <c r="A301" i="11"/>
  <c r="A300" i="11"/>
  <c r="H299" i="11"/>
  <c r="Q382" i="3" s="1"/>
  <c r="G299" i="11"/>
  <c r="P382" i="3" s="1"/>
  <c r="F299" i="11"/>
  <c r="O382" i="3" s="1"/>
  <c r="E299" i="11"/>
  <c r="N382" i="3" s="1"/>
  <c r="D299" i="11"/>
  <c r="M382" i="3" s="1"/>
  <c r="C299" i="11"/>
  <c r="L382" i="3" s="1"/>
  <c r="A299" i="11"/>
  <c r="H298" i="11"/>
  <c r="G298" i="11"/>
  <c r="F298" i="11"/>
  <c r="E298" i="11"/>
  <c r="D298" i="11"/>
  <c r="C298" i="11"/>
  <c r="A298" i="11"/>
  <c r="A297" i="11"/>
  <c r="A296" i="11"/>
  <c r="A295" i="11"/>
  <c r="H294" i="11"/>
  <c r="G294" i="11"/>
  <c r="F294" i="11"/>
  <c r="E294" i="11"/>
  <c r="D294" i="11"/>
  <c r="C294" i="11"/>
  <c r="A294" i="11"/>
  <c r="A293" i="11"/>
  <c r="A292" i="11"/>
  <c r="A291" i="11"/>
  <c r="H290" i="11"/>
  <c r="Q402" i="3" s="1"/>
  <c r="G290" i="11"/>
  <c r="P402" i="3" s="1"/>
  <c r="F290" i="11"/>
  <c r="O402" i="3" s="1"/>
  <c r="E290" i="11"/>
  <c r="N402" i="3" s="1"/>
  <c r="D290" i="11"/>
  <c r="M402" i="3" s="1"/>
  <c r="C290" i="11"/>
  <c r="L402" i="3" s="1"/>
  <c r="A290" i="11"/>
  <c r="H289" i="11"/>
  <c r="Q421" i="3" s="1"/>
  <c r="G289" i="11"/>
  <c r="P421" i="3" s="1"/>
  <c r="F289" i="11"/>
  <c r="O421" i="3" s="1"/>
  <c r="E289" i="11"/>
  <c r="N421" i="3" s="1"/>
  <c r="D289" i="11"/>
  <c r="M421" i="3" s="1"/>
  <c r="C289" i="11"/>
  <c r="L421" i="3" s="1"/>
  <c r="A289" i="11"/>
  <c r="H288" i="11"/>
  <c r="G288" i="11"/>
  <c r="F288" i="11"/>
  <c r="E288" i="11"/>
  <c r="D288" i="11"/>
  <c r="C288" i="11"/>
  <c r="A288" i="11"/>
  <c r="H287" i="11"/>
  <c r="Q374" i="3" s="1"/>
  <c r="G287" i="11"/>
  <c r="P374" i="3" s="1"/>
  <c r="F287" i="11"/>
  <c r="O374" i="3" s="1"/>
  <c r="E287" i="11"/>
  <c r="N374" i="3" s="1"/>
  <c r="D287" i="11"/>
  <c r="M374" i="3" s="1"/>
  <c r="C287" i="11"/>
  <c r="L374" i="3" s="1"/>
  <c r="A287" i="11"/>
  <c r="A286" i="11"/>
  <c r="A285" i="11"/>
  <c r="A284" i="11"/>
  <c r="A283" i="11"/>
  <c r="H282" i="11"/>
  <c r="Q423" i="3" s="1"/>
  <c r="G282" i="11"/>
  <c r="P423" i="3" s="1"/>
  <c r="F282" i="11"/>
  <c r="O423" i="3" s="1"/>
  <c r="E282" i="11"/>
  <c r="N423" i="3" s="1"/>
  <c r="D282" i="11"/>
  <c r="M423" i="3" s="1"/>
  <c r="C282" i="11"/>
  <c r="L423" i="3" s="1"/>
  <c r="A282" i="11"/>
  <c r="H281" i="11"/>
  <c r="G281" i="11"/>
  <c r="F281" i="11"/>
  <c r="E281" i="11"/>
  <c r="A281" i="11"/>
  <c r="A280" i="11"/>
  <c r="A279" i="11"/>
  <c r="A278" i="11"/>
  <c r="A277" i="11"/>
  <c r="A276" i="11"/>
  <c r="A275" i="11"/>
  <c r="A274" i="11"/>
  <c r="A273" i="11"/>
  <c r="A272" i="11"/>
  <c r="H271" i="11"/>
  <c r="G271" i="11"/>
  <c r="F271" i="11"/>
  <c r="E271" i="11"/>
  <c r="D271" i="11"/>
  <c r="C271" i="11"/>
  <c r="A271" i="11"/>
  <c r="A270" i="11"/>
  <c r="A269" i="11"/>
  <c r="A268" i="11"/>
  <c r="A267" i="11"/>
  <c r="A266" i="11"/>
  <c r="A265" i="11"/>
  <c r="A264" i="11"/>
  <c r="H263" i="11"/>
  <c r="Q417" i="3" s="1"/>
  <c r="G263" i="11"/>
  <c r="P417" i="3" s="1"/>
  <c r="F263" i="11"/>
  <c r="O417" i="3" s="1"/>
  <c r="E263" i="11"/>
  <c r="N417" i="3" s="1"/>
  <c r="D263" i="11"/>
  <c r="M417" i="3" s="1"/>
  <c r="C263" i="11"/>
  <c r="L417" i="3" s="1"/>
  <c r="A263" i="11"/>
  <c r="A262" i="11"/>
  <c r="A261" i="11"/>
  <c r="A260" i="11"/>
  <c r="A259" i="11"/>
  <c r="A258" i="11"/>
  <c r="A257" i="11"/>
  <c r="A256" i="11"/>
  <c r="A255" i="11"/>
  <c r="H254" i="11"/>
  <c r="G254" i="11"/>
  <c r="F254" i="11"/>
  <c r="E254" i="11"/>
  <c r="D254" i="11"/>
  <c r="C254" i="11"/>
  <c r="A254" i="11"/>
  <c r="A253" i="11"/>
  <c r="H252" i="11"/>
  <c r="Q397" i="3" s="1"/>
  <c r="G252" i="11"/>
  <c r="P397" i="3" s="1"/>
  <c r="F252" i="11"/>
  <c r="O397" i="3" s="1"/>
  <c r="E252" i="11"/>
  <c r="N397" i="3" s="1"/>
  <c r="D252" i="11"/>
  <c r="M397" i="3" s="1"/>
  <c r="C252" i="11"/>
  <c r="L397" i="3" s="1"/>
  <c r="A252" i="11"/>
  <c r="H251" i="11"/>
  <c r="Q363" i="3" s="1"/>
  <c r="J363" i="3" s="1"/>
  <c r="G251" i="11"/>
  <c r="P363" i="3" s="1"/>
  <c r="F251" i="11"/>
  <c r="O363" i="3" s="1"/>
  <c r="E251" i="11"/>
  <c r="D251" i="11"/>
  <c r="M363" i="3" s="1"/>
  <c r="C251" i="11"/>
  <c r="L363" i="3" s="1"/>
  <c r="A251" i="11"/>
  <c r="A250" i="11"/>
  <c r="A249" i="11"/>
  <c r="A248" i="11"/>
  <c r="A247" i="11"/>
  <c r="A246" i="11"/>
  <c r="A245" i="11"/>
  <c r="A244" i="11"/>
  <c r="A243" i="11"/>
  <c r="A242" i="11"/>
  <c r="H241" i="11"/>
  <c r="G241" i="11"/>
  <c r="F241" i="11"/>
  <c r="E241" i="11"/>
  <c r="D241" i="11"/>
  <c r="C241" i="11"/>
  <c r="A241" i="11"/>
  <c r="A240" i="11"/>
  <c r="A239" i="11"/>
  <c r="H238" i="11"/>
  <c r="Q398" i="3" s="1"/>
  <c r="G238" i="11"/>
  <c r="P398" i="3" s="1"/>
  <c r="F238" i="11"/>
  <c r="O398" i="3" s="1"/>
  <c r="E238" i="11"/>
  <c r="N398" i="3" s="1"/>
  <c r="D238" i="11"/>
  <c r="M398" i="3" s="1"/>
  <c r="C238" i="11"/>
  <c r="L398" i="3" s="1"/>
  <c r="A238" i="11"/>
  <c r="A237" i="11"/>
  <c r="A236" i="11"/>
  <c r="A235" i="11"/>
  <c r="H234" i="11"/>
  <c r="Q422" i="3" s="1"/>
  <c r="G234" i="11"/>
  <c r="P422" i="3" s="1"/>
  <c r="F234" i="11"/>
  <c r="O422" i="3" s="1"/>
  <c r="E234" i="11"/>
  <c r="N422" i="3" s="1"/>
  <c r="D234" i="11"/>
  <c r="M422" i="3" s="1"/>
  <c r="C234" i="11"/>
  <c r="L422" i="3" s="1"/>
  <c r="A234" i="11"/>
  <c r="A233" i="11"/>
  <c r="A232" i="11"/>
  <c r="A231" i="11"/>
  <c r="A230" i="11"/>
  <c r="A229" i="11"/>
  <c r="A228" i="11"/>
  <c r="A227" i="11"/>
  <c r="A226" i="11"/>
  <c r="H225" i="11"/>
  <c r="Q393" i="3" s="1"/>
  <c r="G225" i="11"/>
  <c r="P393" i="3" s="1"/>
  <c r="F225" i="11"/>
  <c r="O393" i="3" s="1"/>
  <c r="E225" i="11"/>
  <c r="N393" i="3" s="1"/>
  <c r="D225" i="11"/>
  <c r="M393" i="3" s="1"/>
  <c r="C225" i="11"/>
  <c r="L393" i="3" s="1"/>
  <c r="A225" i="11"/>
  <c r="A224" i="11"/>
  <c r="H223" i="11"/>
  <c r="Q399" i="3" s="1"/>
  <c r="G223" i="11"/>
  <c r="P399" i="3" s="1"/>
  <c r="F223" i="11"/>
  <c r="O399" i="3" s="1"/>
  <c r="E223" i="11"/>
  <c r="N399" i="3" s="1"/>
  <c r="D223" i="11"/>
  <c r="M399" i="3" s="1"/>
  <c r="C223" i="11"/>
  <c r="L399" i="3" s="1"/>
  <c r="A223" i="11"/>
  <c r="A222" i="11"/>
  <c r="H221" i="11"/>
  <c r="Q391" i="3" s="1"/>
  <c r="G221" i="11"/>
  <c r="P391" i="3" s="1"/>
  <c r="F221" i="11"/>
  <c r="O391" i="3" s="1"/>
  <c r="E221" i="11"/>
  <c r="N391" i="3" s="1"/>
  <c r="D221" i="11"/>
  <c r="M391" i="3" s="1"/>
  <c r="C221" i="11"/>
  <c r="L391" i="3" s="1"/>
  <c r="A221" i="11"/>
  <c r="H220" i="11"/>
  <c r="Q413" i="3" s="1"/>
  <c r="G220" i="11"/>
  <c r="P413" i="3" s="1"/>
  <c r="F220" i="11"/>
  <c r="O413" i="3" s="1"/>
  <c r="E220" i="11"/>
  <c r="N413" i="3" s="1"/>
  <c r="D220" i="11"/>
  <c r="M413" i="3" s="1"/>
  <c r="C220" i="11"/>
  <c r="L413" i="3" s="1"/>
  <c r="A220" i="11"/>
  <c r="A219" i="11"/>
  <c r="A218" i="11"/>
  <c r="A217" i="11"/>
  <c r="A216" i="11"/>
  <c r="A215" i="11"/>
  <c r="H214" i="11"/>
  <c r="Q383" i="3" s="1"/>
  <c r="G214" i="11"/>
  <c r="P383" i="3" s="1"/>
  <c r="F214" i="11"/>
  <c r="O383" i="3" s="1"/>
  <c r="E214" i="11"/>
  <c r="N383" i="3" s="1"/>
  <c r="D214" i="11"/>
  <c r="M383" i="3" s="1"/>
  <c r="C214" i="11"/>
  <c r="L383" i="3" s="1"/>
  <c r="A214" i="11"/>
  <c r="A213" i="11"/>
  <c r="A212" i="11"/>
  <c r="A211" i="11"/>
  <c r="A210" i="11"/>
  <c r="C209" i="11"/>
  <c r="L411" i="3" s="1"/>
  <c r="A209" i="11"/>
  <c r="A208" i="11"/>
  <c r="A207" i="11"/>
  <c r="C206" i="11"/>
  <c r="L420" i="3" s="1"/>
  <c r="A206" i="11"/>
  <c r="A205" i="11"/>
  <c r="H204" i="11"/>
  <c r="G204" i="11"/>
  <c r="F204" i="11"/>
  <c r="E204" i="11"/>
  <c r="D204" i="11"/>
  <c r="C204" i="11"/>
  <c r="A204" i="11"/>
  <c r="C203" i="11"/>
  <c r="A203" i="11"/>
  <c r="A202" i="11"/>
  <c r="H201" i="11"/>
  <c r="Q404" i="3" s="1"/>
  <c r="G201" i="11"/>
  <c r="P404" i="3" s="1"/>
  <c r="F201" i="11"/>
  <c r="O404" i="3" s="1"/>
  <c r="E201" i="11"/>
  <c r="N404" i="3" s="1"/>
  <c r="D201" i="11"/>
  <c r="M404" i="3" s="1"/>
  <c r="C201" i="11"/>
  <c r="L404" i="3" s="1"/>
  <c r="A201" i="11"/>
  <c r="A200" i="11"/>
  <c r="H199" i="11"/>
  <c r="G199" i="11"/>
  <c r="F199" i="11"/>
  <c r="E199" i="11"/>
  <c r="D199" i="11"/>
  <c r="C199" i="11"/>
  <c r="A199" i="11"/>
  <c r="A198" i="11"/>
  <c r="A197" i="11"/>
  <c r="A196" i="11"/>
  <c r="A195" i="11"/>
  <c r="H194" i="11"/>
  <c r="Q409" i="3" s="1"/>
  <c r="G194" i="11"/>
  <c r="P409" i="3" s="1"/>
  <c r="F194" i="11"/>
  <c r="O409" i="3" s="1"/>
  <c r="E194" i="11"/>
  <c r="N409" i="3" s="1"/>
  <c r="D194" i="11"/>
  <c r="M409" i="3" s="1"/>
  <c r="C194" i="11"/>
  <c r="L409" i="3" s="1"/>
  <c r="A194" i="11"/>
  <c r="A193" i="11"/>
  <c r="A192" i="11"/>
  <c r="H191" i="11"/>
  <c r="Q384" i="3" s="1"/>
  <c r="G191" i="11"/>
  <c r="P384" i="3" s="1"/>
  <c r="F191" i="11"/>
  <c r="O384" i="3" s="1"/>
  <c r="E191" i="11"/>
  <c r="N384" i="3" s="1"/>
  <c r="D191" i="11"/>
  <c r="M384" i="3" s="1"/>
  <c r="C191" i="11"/>
  <c r="L384" i="3" s="1"/>
  <c r="A191" i="11"/>
  <c r="H190" i="11"/>
  <c r="G190" i="11"/>
  <c r="F190" i="11"/>
  <c r="E190" i="11"/>
  <c r="D190" i="11"/>
  <c r="C190" i="11"/>
  <c r="A190" i="11"/>
  <c r="A189" i="11"/>
  <c r="A188" i="11"/>
  <c r="H187" i="11"/>
  <c r="Q377" i="3" s="1"/>
  <c r="G187" i="11"/>
  <c r="P377" i="3" s="1"/>
  <c r="F187" i="11"/>
  <c r="O377" i="3" s="1"/>
  <c r="E187" i="11"/>
  <c r="N377" i="3" s="1"/>
  <c r="D187" i="11"/>
  <c r="M377" i="3" s="1"/>
  <c r="C187" i="11"/>
  <c r="L377" i="3" s="1"/>
  <c r="A187" i="11"/>
  <c r="A186" i="11"/>
  <c r="A185" i="11"/>
  <c r="A184" i="11"/>
  <c r="A183" i="11"/>
  <c r="H182" i="11"/>
  <c r="Q387" i="3" s="1"/>
  <c r="G182" i="11"/>
  <c r="P387" i="3" s="1"/>
  <c r="F182" i="11"/>
  <c r="O387" i="3" s="1"/>
  <c r="E182" i="11"/>
  <c r="N387" i="3" s="1"/>
  <c r="D182" i="11"/>
  <c r="M387" i="3" s="1"/>
  <c r="C182" i="11"/>
  <c r="L387" i="3" s="1"/>
  <c r="A182" i="11"/>
  <c r="A181" i="11"/>
  <c r="A180" i="11"/>
  <c r="A179" i="11"/>
  <c r="A178" i="11"/>
  <c r="H177" i="11"/>
  <c r="Q360" i="3" s="1"/>
  <c r="G177" i="11"/>
  <c r="P360" i="3" s="1"/>
  <c r="F177" i="11"/>
  <c r="E177" i="11"/>
  <c r="N360" i="3" s="1"/>
  <c r="D177" i="11"/>
  <c r="M360" i="3" s="1"/>
  <c r="C177" i="11"/>
  <c r="L360" i="3" s="1"/>
  <c r="A177" i="11"/>
  <c r="H176" i="11"/>
  <c r="Q390" i="3" s="1"/>
  <c r="G176" i="11"/>
  <c r="P390" i="3" s="1"/>
  <c r="F176" i="11"/>
  <c r="O390" i="3" s="1"/>
  <c r="E176" i="11"/>
  <c r="N390" i="3" s="1"/>
  <c r="D176" i="11"/>
  <c r="M390" i="3" s="1"/>
  <c r="C176" i="11"/>
  <c r="L390" i="3" s="1"/>
  <c r="A176" i="11"/>
  <c r="H175" i="11"/>
  <c r="Q369" i="3" s="1"/>
  <c r="G175" i="11"/>
  <c r="F175" i="11"/>
  <c r="O369" i="3" s="1"/>
  <c r="E175" i="11"/>
  <c r="N369" i="3" s="1"/>
  <c r="D175" i="11"/>
  <c r="M369" i="3" s="1"/>
  <c r="C175" i="11"/>
  <c r="A175" i="11"/>
  <c r="A174" i="11"/>
  <c r="A173" i="11"/>
  <c r="H172" i="11"/>
  <c r="Q370" i="3" s="1"/>
  <c r="G172" i="11"/>
  <c r="P370" i="3" s="1"/>
  <c r="F172" i="11"/>
  <c r="O370" i="3" s="1"/>
  <c r="E172" i="11"/>
  <c r="D172" i="11"/>
  <c r="M370" i="3" s="1"/>
  <c r="C172" i="11"/>
  <c r="L370" i="3" s="1"/>
  <c r="A172" i="11"/>
  <c r="H171" i="11"/>
  <c r="Q386" i="3" s="1"/>
  <c r="G171" i="11"/>
  <c r="P386" i="3" s="1"/>
  <c r="F171" i="11"/>
  <c r="O386" i="3" s="1"/>
  <c r="E171" i="11"/>
  <c r="N386" i="3" s="1"/>
  <c r="D171" i="11"/>
  <c r="M386" i="3" s="1"/>
  <c r="C171" i="11"/>
  <c r="L386" i="3" s="1"/>
  <c r="A171" i="11"/>
  <c r="A170" i="11"/>
  <c r="A169" i="11"/>
  <c r="A168" i="11"/>
  <c r="A167" i="11"/>
  <c r="A166" i="11"/>
  <c r="A165" i="11"/>
  <c r="A164" i="11"/>
  <c r="H163" i="11"/>
  <c r="Q364" i="3" s="1"/>
  <c r="G163" i="11"/>
  <c r="P364" i="3" s="1"/>
  <c r="F163" i="11"/>
  <c r="E163" i="11"/>
  <c r="N364" i="3" s="1"/>
  <c r="D163" i="11"/>
  <c r="M364" i="3" s="1"/>
  <c r="C163" i="11"/>
  <c r="L364" i="3" s="1"/>
  <c r="A163" i="11"/>
  <c r="A162" i="11"/>
  <c r="H161" i="11"/>
  <c r="Q376" i="3" s="1"/>
  <c r="G161" i="11"/>
  <c r="P376" i="3" s="1"/>
  <c r="F161" i="11"/>
  <c r="O376" i="3" s="1"/>
  <c r="E161" i="11"/>
  <c r="N376" i="3" s="1"/>
  <c r="D161" i="11"/>
  <c r="M376" i="3" s="1"/>
  <c r="C161" i="11"/>
  <c r="L376" i="3" s="1"/>
  <c r="A161" i="11"/>
  <c r="A160" i="11"/>
  <c r="A159" i="11"/>
  <c r="A158" i="11"/>
  <c r="H157" i="11"/>
  <c r="G157" i="11"/>
  <c r="P366" i="3" s="1"/>
  <c r="F157" i="11"/>
  <c r="O366" i="3" s="1"/>
  <c r="E157" i="11"/>
  <c r="N366" i="3" s="1"/>
  <c r="D157" i="11"/>
  <c r="C157" i="11"/>
  <c r="L366" i="3" s="1"/>
  <c r="A157" i="11"/>
  <c r="A156" i="11"/>
  <c r="A155" i="11"/>
  <c r="H154" i="11"/>
  <c r="G154" i="11"/>
  <c r="F154" i="11"/>
  <c r="E154" i="11"/>
  <c r="D154" i="11"/>
  <c r="C154" i="11"/>
  <c r="A154" i="11"/>
  <c r="H153" i="11"/>
  <c r="Q368" i="3" s="1"/>
  <c r="G153" i="11"/>
  <c r="P368" i="3" s="1"/>
  <c r="F153" i="11"/>
  <c r="E153" i="11"/>
  <c r="N368" i="3" s="1"/>
  <c r="D153" i="11"/>
  <c r="M368" i="3" s="1"/>
  <c r="C153" i="11"/>
  <c r="L368" i="3" s="1"/>
  <c r="A153" i="11"/>
  <c r="A152" i="11"/>
  <c r="A151" i="11"/>
  <c r="A150" i="11"/>
  <c r="A149" i="11"/>
  <c r="A148" i="11"/>
  <c r="A147" i="11"/>
  <c r="A146" i="11"/>
  <c r="A145" i="11"/>
  <c r="H144" i="11"/>
  <c r="Q361" i="3" s="1"/>
  <c r="G144" i="11"/>
  <c r="F144" i="11"/>
  <c r="O361" i="3" s="1"/>
  <c r="E144" i="11"/>
  <c r="N361" i="3" s="1"/>
  <c r="D144" i="11"/>
  <c r="M361" i="3" s="1"/>
  <c r="C144" i="11"/>
  <c r="A144" i="11"/>
  <c r="A143" i="11"/>
  <c r="A142" i="11"/>
  <c r="A141" i="11"/>
  <c r="A140" i="11"/>
  <c r="H139" i="11"/>
  <c r="Q418" i="3" s="1"/>
  <c r="G139" i="11"/>
  <c r="P418" i="3" s="1"/>
  <c r="F139" i="11"/>
  <c r="O418" i="3" s="1"/>
  <c r="E139" i="11"/>
  <c r="N418" i="3" s="1"/>
  <c r="D139" i="11"/>
  <c r="M418" i="3" s="1"/>
  <c r="C139" i="11"/>
  <c r="L418" i="3" s="1"/>
  <c r="A139" i="11"/>
  <c r="A138" i="11"/>
  <c r="A137" i="11"/>
  <c r="H136" i="11"/>
  <c r="Q394" i="3" s="1"/>
  <c r="G136" i="11"/>
  <c r="P394" i="3" s="1"/>
  <c r="F136" i="11"/>
  <c r="O394" i="3" s="1"/>
  <c r="E136" i="11"/>
  <c r="N394" i="3" s="1"/>
  <c r="D136" i="11"/>
  <c r="M394" i="3" s="1"/>
  <c r="C136" i="11"/>
  <c r="L394" i="3" s="1"/>
  <c r="A136" i="11"/>
  <c r="H135" i="11"/>
  <c r="Q410" i="3" s="1"/>
  <c r="G135" i="11"/>
  <c r="P410" i="3" s="1"/>
  <c r="F135" i="11"/>
  <c r="O410" i="3" s="1"/>
  <c r="E135" i="11"/>
  <c r="N410" i="3" s="1"/>
  <c r="D135" i="11"/>
  <c r="M410" i="3" s="1"/>
  <c r="C135" i="11"/>
  <c r="L410" i="3" s="1"/>
  <c r="A135" i="11"/>
  <c r="A134" i="11"/>
  <c r="A133" i="11"/>
  <c r="A132" i="11"/>
  <c r="A131" i="11"/>
  <c r="A130" i="11"/>
  <c r="H129" i="11"/>
  <c r="Q412" i="3" s="1"/>
  <c r="G129" i="11"/>
  <c r="P412" i="3" s="1"/>
  <c r="F129" i="11"/>
  <c r="O412" i="3" s="1"/>
  <c r="E129" i="11"/>
  <c r="N412" i="3" s="1"/>
  <c r="D129" i="11"/>
  <c r="M412" i="3" s="1"/>
  <c r="C129" i="11"/>
  <c r="L412" i="3" s="1"/>
  <c r="A129" i="11"/>
  <c r="H128" i="11"/>
  <c r="Q401" i="3" s="1"/>
  <c r="G128" i="11"/>
  <c r="P401" i="3" s="1"/>
  <c r="F128" i="11"/>
  <c r="O401" i="3" s="1"/>
  <c r="E128" i="11"/>
  <c r="N401" i="3" s="1"/>
  <c r="D128" i="11"/>
  <c r="M401" i="3" s="1"/>
  <c r="C128" i="11"/>
  <c r="L401" i="3" s="1"/>
  <c r="A128" i="11"/>
  <c r="H127" i="11"/>
  <c r="Q405" i="3" s="1"/>
  <c r="G127" i="11"/>
  <c r="P405" i="3" s="1"/>
  <c r="F127" i="11"/>
  <c r="O405" i="3" s="1"/>
  <c r="E127" i="11"/>
  <c r="N405" i="3" s="1"/>
  <c r="D127" i="11"/>
  <c r="M405" i="3" s="1"/>
  <c r="C127" i="11"/>
  <c r="L405" i="3" s="1"/>
  <c r="A127" i="11"/>
  <c r="A126" i="11"/>
  <c r="A125" i="11"/>
  <c r="A124" i="11"/>
  <c r="A123" i="11"/>
  <c r="A122" i="11"/>
  <c r="A121" i="11"/>
  <c r="A120" i="11"/>
  <c r="A119" i="11"/>
  <c r="A118" i="11"/>
  <c r="A117" i="11"/>
  <c r="H116" i="11"/>
  <c r="Q414" i="3" s="1"/>
  <c r="G116" i="11"/>
  <c r="P414" i="3" s="1"/>
  <c r="F116" i="11"/>
  <c r="O414" i="3" s="1"/>
  <c r="E116" i="11"/>
  <c r="N414" i="3" s="1"/>
  <c r="D116" i="11"/>
  <c r="M414" i="3" s="1"/>
  <c r="C116" i="11"/>
  <c r="L414" i="3" s="1"/>
  <c r="A116" i="11"/>
  <c r="A115" i="11"/>
  <c r="H114" i="11"/>
  <c r="G114" i="11"/>
  <c r="F114" i="11"/>
  <c r="E114" i="11"/>
  <c r="D114" i="11"/>
  <c r="C114" i="11"/>
  <c r="A114" i="11"/>
  <c r="A113" i="11"/>
  <c r="A112" i="11"/>
  <c r="A111" i="11"/>
  <c r="A110" i="11"/>
  <c r="A109" i="11"/>
  <c r="A108" i="11"/>
  <c r="A107" i="11"/>
  <c r="A106" i="11"/>
  <c r="H105" i="11"/>
  <c r="Q372" i="3" s="1"/>
  <c r="G105" i="11"/>
  <c r="P372" i="3" s="1"/>
  <c r="F105" i="11"/>
  <c r="O372" i="3" s="1"/>
  <c r="E105" i="11"/>
  <c r="N372" i="3" s="1"/>
  <c r="D105" i="11"/>
  <c r="M372" i="3" s="1"/>
  <c r="C105" i="11"/>
  <c r="L372" i="3" s="1"/>
  <c r="A105" i="11"/>
  <c r="A104" i="11"/>
  <c r="H103" i="11"/>
  <c r="Q415" i="3" s="1"/>
  <c r="G103" i="11"/>
  <c r="P415" i="3" s="1"/>
  <c r="F103" i="11"/>
  <c r="O415" i="3" s="1"/>
  <c r="E103" i="11"/>
  <c r="N415" i="3" s="1"/>
  <c r="D103" i="11"/>
  <c r="M415" i="3" s="1"/>
  <c r="C103" i="11"/>
  <c r="L415" i="3" s="1"/>
  <c r="A103" i="11"/>
  <c r="A102" i="11"/>
  <c r="A101" i="11"/>
  <c r="A100" i="11"/>
  <c r="A99" i="11"/>
  <c r="A98" i="11"/>
  <c r="H97" i="11"/>
  <c r="Q389" i="3" s="1"/>
  <c r="G97" i="11"/>
  <c r="F97" i="11"/>
  <c r="O389" i="3" s="1"/>
  <c r="E97" i="11"/>
  <c r="N389" i="3" s="1"/>
  <c r="D97" i="11"/>
  <c r="M389" i="3" s="1"/>
  <c r="C97" i="11"/>
  <c r="L389" i="3" s="1"/>
  <c r="A97" i="11"/>
  <c r="A96" i="11"/>
  <c r="A95" i="11"/>
  <c r="A94" i="11"/>
  <c r="H93" i="11"/>
  <c r="Q378" i="3" s="1"/>
  <c r="G93" i="11"/>
  <c r="P378" i="3" s="1"/>
  <c r="F93" i="11"/>
  <c r="O378" i="3" s="1"/>
  <c r="E93" i="11"/>
  <c r="N378" i="3" s="1"/>
  <c r="D93" i="11"/>
  <c r="M378" i="3" s="1"/>
  <c r="C93" i="11"/>
  <c r="L378" i="3" s="1"/>
  <c r="A93" i="11"/>
  <c r="A92" i="11"/>
  <c r="A91" i="11"/>
  <c r="A90" i="11"/>
  <c r="H89" i="11"/>
  <c r="Q385" i="3" s="1"/>
  <c r="G89" i="11"/>
  <c r="P385" i="3" s="1"/>
  <c r="F89" i="11"/>
  <c r="O385" i="3" s="1"/>
  <c r="E89" i="11"/>
  <c r="N385" i="3" s="1"/>
  <c r="D89" i="11"/>
  <c r="M385" i="3" s="1"/>
  <c r="C89" i="11"/>
  <c r="L385" i="3" s="1"/>
  <c r="A89" i="11"/>
  <c r="A88" i="11"/>
  <c r="C87" i="11"/>
  <c r="L373" i="3" s="1"/>
  <c r="A87" i="11"/>
  <c r="A86" i="11"/>
  <c r="A85" i="11"/>
  <c r="A84" i="11"/>
  <c r="A83" i="11"/>
  <c r="A82" i="11"/>
  <c r="A81" i="11"/>
  <c r="A80" i="11"/>
  <c r="A79" i="11"/>
  <c r="A78" i="11"/>
  <c r="A77" i="11"/>
  <c r="H76" i="11"/>
  <c r="Q356" i="3" s="1"/>
  <c r="G76" i="11"/>
  <c r="P356" i="3" s="1"/>
  <c r="F76" i="11"/>
  <c r="E76" i="11"/>
  <c r="N356" i="3" s="1"/>
  <c r="D76" i="11"/>
  <c r="M356" i="3" s="1"/>
  <c r="C76" i="11"/>
  <c r="L356" i="3" s="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H58" i="11"/>
  <c r="Q403" i="3" s="1"/>
  <c r="G58" i="11"/>
  <c r="P403" i="3" s="1"/>
  <c r="F58" i="11"/>
  <c r="O403" i="3" s="1"/>
  <c r="E58" i="11"/>
  <c r="N403" i="3" s="1"/>
  <c r="D58" i="11"/>
  <c r="M403" i="3" s="1"/>
  <c r="C58" i="11"/>
  <c r="L403" i="3" s="1"/>
  <c r="A58" i="11"/>
  <c r="A57" i="11"/>
  <c r="A56" i="11"/>
  <c r="H55" i="11"/>
  <c r="G55" i="11"/>
  <c r="F55" i="11"/>
  <c r="E55" i="11"/>
  <c r="D55" i="11"/>
  <c r="C55" i="11"/>
  <c r="A55" i="11"/>
  <c r="H54" i="11"/>
  <c r="Q400" i="3" s="1"/>
  <c r="G54" i="11"/>
  <c r="P400" i="3" s="1"/>
  <c r="F54" i="11"/>
  <c r="O400" i="3" s="1"/>
  <c r="E54" i="11"/>
  <c r="N400" i="3" s="1"/>
  <c r="D54" i="11"/>
  <c r="M400" i="3" s="1"/>
  <c r="C54" i="11"/>
  <c r="L400" i="3" s="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H35" i="11"/>
  <c r="Q380" i="3" s="1"/>
  <c r="G35" i="11"/>
  <c r="P380" i="3" s="1"/>
  <c r="F35" i="11"/>
  <c r="O380" i="3" s="1"/>
  <c r="E35" i="11"/>
  <c r="N380" i="3" s="1"/>
  <c r="D35" i="11"/>
  <c r="M380" i="3" s="1"/>
  <c r="C35" i="11"/>
  <c r="L380" i="3" s="1"/>
  <c r="A35" i="11"/>
  <c r="H34" i="11"/>
  <c r="G34" i="11"/>
  <c r="F34" i="11"/>
  <c r="E34" i="11"/>
  <c r="D34" i="11"/>
  <c r="C34" i="11"/>
  <c r="A34" i="11"/>
  <c r="A33" i="11"/>
  <c r="A32" i="11"/>
  <c r="H31" i="11"/>
  <c r="Q371" i="3" s="1"/>
  <c r="G31" i="11"/>
  <c r="P371" i="3" s="1"/>
  <c r="F31" i="11"/>
  <c r="O371" i="3" s="1"/>
  <c r="E31" i="11"/>
  <c r="N371" i="3" s="1"/>
  <c r="D31" i="11"/>
  <c r="M371" i="3" s="1"/>
  <c r="C31" i="11"/>
  <c r="L371" i="3" s="1"/>
  <c r="A31" i="11"/>
  <c r="A30" i="11"/>
  <c r="A29" i="11"/>
  <c r="A28" i="11"/>
  <c r="A27" i="11"/>
  <c r="A26" i="11"/>
  <c r="A25" i="11"/>
  <c r="H24" i="11"/>
  <c r="Q365" i="3" s="1"/>
  <c r="G24" i="11"/>
  <c r="P365" i="3" s="1"/>
  <c r="F24" i="11"/>
  <c r="O365" i="3" s="1"/>
  <c r="E24" i="11"/>
  <c r="N365" i="3" s="1"/>
  <c r="D24" i="11"/>
  <c r="M365" i="3" s="1"/>
  <c r="C24" i="11"/>
  <c r="L365" i="3" s="1"/>
  <c r="A24" i="11"/>
  <c r="H23" i="11"/>
  <c r="Q375" i="3" s="1"/>
  <c r="G23" i="11"/>
  <c r="P375" i="3" s="1"/>
  <c r="F23" i="11"/>
  <c r="O375" i="3" s="1"/>
  <c r="E23" i="11"/>
  <c r="N375" i="3" s="1"/>
  <c r="D23" i="11"/>
  <c r="M375" i="3" s="1"/>
  <c r="C23" i="11"/>
  <c r="L375" i="3" s="1"/>
  <c r="A23" i="11"/>
  <c r="A22" i="11"/>
  <c r="A21" i="11"/>
  <c r="H20" i="11"/>
  <c r="Q408" i="3" s="1"/>
  <c r="G20" i="11"/>
  <c r="P408" i="3" s="1"/>
  <c r="F20" i="11"/>
  <c r="O408" i="3" s="1"/>
  <c r="E20" i="11"/>
  <c r="N408" i="3" s="1"/>
  <c r="D20" i="11"/>
  <c r="M408" i="3" s="1"/>
  <c r="C20" i="11"/>
  <c r="L408" i="3" s="1"/>
  <c r="A20" i="11"/>
  <c r="A19" i="11"/>
  <c r="A18" i="11"/>
  <c r="A17" i="11"/>
  <c r="A16" i="11"/>
  <c r="H15" i="11"/>
  <c r="Q381" i="3" s="1"/>
  <c r="G15" i="11"/>
  <c r="P381" i="3" s="1"/>
  <c r="F15" i="11"/>
  <c r="O381" i="3" s="1"/>
  <c r="E15" i="11"/>
  <c r="N381" i="3" s="1"/>
  <c r="D15" i="11"/>
  <c r="M381" i="3" s="1"/>
  <c r="C15" i="11"/>
  <c r="L381" i="3" s="1"/>
  <c r="A15" i="11"/>
  <c r="A14" i="11"/>
  <c r="A13" i="11"/>
  <c r="A12" i="11"/>
  <c r="A11" i="11"/>
  <c r="A10" i="11"/>
  <c r="A9" i="11"/>
  <c r="A8" i="11"/>
  <c r="H7" i="11"/>
  <c r="G7" i="11"/>
  <c r="F7" i="11"/>
  <c r="E7" i="11"/>
  <c r="D7" i="11"/>
  <c r="C7" i="11"/>
  <c r="A7" i="11"/>
  <c r="A6" i="11"/>
  <c r="A5" i="11"/>
  <c r="H4" i="11"/>
  <c r="Q419" i="3" s="1"/>
  <c r="G4" i="11"/>
  <c r="P419" i="3" s="1"/>
  <c r="F4" i="11"/>
  <c r="O419" i="3" s="1"/>
  <c r="E4" i="11"/>
  <c r="N419" i="3" s="1"/>
  <c r="D4" i="11"/>
  <c r="M419" i="3" s="1"/>
  <c r="C4" i="11"/>
  <c r="L419" i="3" s="1"/>
  <c r="A4" i="11"/>
  <c r="A2" i="11"/>
  <c r="A2623" i="13"/>
  <c r="A2616" i="13"/>
  <c r="A2511" i="13"/>
  <c r="A2548" i="13"/>
  <c r="A2672" i="13"/>
  <c r="A2655" i="13"/>
  <c r="A2466" i="13"/>
  <c r="A2720" i="13"/>
  <c r="A2753" i="13"/>
  <c r="A2469" i="13"/>
  <c r="A2628" i="13"/>
  <c r="A2651" i="13"/>
  <c r="A2636" i="13"/>
  <c r="A2699" i="13"/>
  <c r="A2502" i="13"/>
  <c r="A2589" i="13"/>
  <c r="A2514" i="13"/>
  <c r="A2557" i="13"/>
  <c r="A2669" i="13"/>
  <c r="A2560" i="13"/>
  <c r="A2732" i="13"/>
  <c r="A2491" i="13"/>
  <c r="A2541" i="13"/>
  <c r="A2543" i="13"/>
  <c r="A2576" i="13"/>
  <c r="A2504" i="13"/>
  <c r="A2474" i="13"/>
  <c r="A2596" i="13"/>
  <c r="A2631" i="13"/>
  <c r="A2601" i="13"/>
  <c r="A2701" i="13"/>
  <c r="A2583" i="13"/>
  <c r="A2760" i="13"/>
  <c r="A2579" i="13"/>
  <c r="A2594" i="13"/>
  <c r="A2678" i="13"/>
  <c r="A2495" i="13"/>
  <c r="A2696" i="13"/>
  <c r="A2738" i="13"/>
  <c r="A2572" i="13"/>
  <c r="A2742" i="13"/>
  <c r="A2800" i="13"/>
  <c r="A2516" i="13"/>
  <c r="A2561" i="13"/>
  <c r="A2565" i="13"/>
  <c r="A2735" i="13"/>
  <c r="A2707" i="13"/>
  <c r="A2786" i="13"/>
  <c r="A2588" i="13"/>
  <c r="A2552" i="13"/>
  <c r="A2654" i="13"/>
  <c r="A2726" i="13"/>
  <c r="A2797" i="13"/>
  <c r="A2664" i="13"/>
  <c r="A2781" i="13"/>
  <c r="A2490" i="13"/>
  <c r="A2693" i="13"/>
  <c r="A2724" i="13"/>
  <c r="A2725" i="13"/>
  <c r="A2770" i="13"/>
  <c r="A2764" i="13"/>
  <c r="A2580" i="13"/>
  <c r="A2521" i="13"/>
  <c r="A2645" i="13"/>
  <c r="A2626" i="13"/>
  <c r="A2794" i="13"/>
  <c r="A2497" i="13"/>
  <c r="A2619" i="13"/>
  <c r="A2463" i="13"/>
  <c r="A2600" i="13"/>
  <c r="A2708" i="13"/>
  <c r="A2613" i="13"/>
  <c r="A2498" i="13"/>
  <c r="A2615" i="13"/>
  <c r="A2767" i="13"/>
  <c r="A2675" i="13"/>
  <c r="A2518" i="13"/>
  <c r="A2694" i="13"/>
  <c r="A2526" i="13"/>
  <c r="A2680" i="13"/>
  <c r="A2772" i="13"/>
  <c r="A2759" i="13"/>
  <c r="A2687" i="13"/>
  <c r="A2506" i="13"/>
  <c r="A2519" i="13"/>
  <c r="A2741" i="13"/>
  <c r="A2801" i="13"/>
  <c r="A2622" i="13"/>
  <c r="A2668" i="13"/>
  <c r="A2658" i="13"/>
  <c r="A2765" i="13"/>
  <c r="A2689" i="13"/>
  <c r="A2513" i="13"/>
  <c r="A2684" i="13"/>
  <c r="A2640" i="13"/>
  <c r="A2734" i="13"/>
  <c r="A2733" i="13"/>
  <c r="A2603" i="13"/>
  <c r="A2524" i="13"/>
  <c r="A2676" i="13"/>
  <c r="A2743" i="13"/>
  <c r="A2745" i="13"/>
  <c r="A2774" i="13"/>
  <c r="A2492" i="13"/>
  <c r="A2472" i="13"/>
  <c r="A2525" i="13"/>
  <c r="A2690" i="13"/>
  <c r="A2750" i="13"/>
  <c r="A2578" i="13"/>
  <c r="A2581" i="13"/>
  <c r="A2681" i="13"/>
  <c r="A2567" i="13"/>
  <c r="A2606" i="13"/>
  <c r="A2683" i="13"/>
  <c r="A2771" i="13"/>
  <c r="A2611" i="13"/>
  <c r="A2488" i="13"/>
  <c r="A2584" i="13"/>
  <c r="A2558" i="13"/>
  <c r="A2709" i="13"/>
  <c r="A2780" i="13"/>
  <c r="A2663" i="13"/>
  <c r="A2737" i="13"/>
  <c r="A2522" i="13"/>
  <c r="A2739" i="13"/>
  <c r="A2591" i="13"/>
  <c r="A2597" i="13"/>
  <c r="A2736" i="13"/>
  <c r="A2517" i="13"/>
  <c r="A2545" i="13"/>
  <c r="A2549" i="13"/>
  <c r="A2569" i="13"/>
  <c r="A2555" i="13"/>
  <c r="A2563" i="13"/>
  <c r="A2515" i="13"/>
  <c r="A2460" i="13"/>
  <c r="A2607" i="13"/>
  <c r="A2500" i="13"/>
  <c r="A2530" i="13"/>
  <c r="A2685" i="13"/>
  <c r="A2533" i="13"/>
  <c r="A2788" i="13"/>
  <c r="A2715" i="13"/>
  <c r="A2798" i="13"/>
  <c r="A2647" i="13"/>
  <c r="A2625" i="13"/>
  <c r="A2644" i="13"/>
  <c r="A2621" i="13"/>
  <c r="A2717" i="13"/>
  <c r="A2464" i="13"/>
  <c r="A2501" i="13"/>
  <c r="A2673" i="13"/>
  <c r="A2758" i="13"/>
  <c r="A2641" i="13"/>
  <c r="A2757" i="13"/>
  <c r="A2783" i="13"/>
  <c r="A2703" i="13"/>
  <c r="A2478" i="13"/>
  <c r="A2523" i="13"/>
  <c r="A2751" i="13"/>
  <c r="A2564" i="13"/>
  <c r="A2791" i="13"/>
  <c r="A2610" i="13"/>
  <c r="A2787" i="13"/>
  <c r="A2493" i="13"/>
  <c r="A2752" i="13"/>
  <c r="A2710" i="13"/>
  <c r="A2656" i="13"/>
  <c r="A2562" i="13"/>
  <c r="A2749" i="13"/>
  <c r="A2748" i="13"/>
  <c r="A2465" i="13"/>
  <c r="A2544" i="13"/>
  <c r="A2553" i="13"/>
  <c r="A2695" i="13"/>
  <c r="A2535" i="13"/>
  <c r="A2510" i="13"/>
  <c r="A2602" i="13"/>
  <c r="A2507" i="13"/>
  <c r="A2480" i="13"/>
  <c r="A2461" i="13"/>
  <c r="A2649" i="13"/>
  <c r="A2505" i="13"/>
  <c r="A2554" i="13"/>
  <c r="A2470" i="13"/>
  <c r="A2679" i="13"/>
  <c r="A2532" i="13"/>
  <c r="A2785" i="13"/>
  <c r="A2592" i="13"/>
  <c r="A2536" i="13"/>
  <c r="A2476" i="13"/>
  <c r="A2712" i="13"/>
  <c r="A2586" i="13"/>
  <c r="A2729" i="13"/>
  <c r="A2556" i="13"/>
  <c r="A2587" i="13"/>
  <c r="A2598" i="13"/>
  <c r="A2746" i="13"/>
  <c r="A2475" i="13"/>
  <c r="A2650" i="13"/>
  <c r="A2769" i="13"/>
  <c r="A2662" i="13"/>
  <c r="A2799" i="13"/>
  <c r="A2494" i="13"/>
  <c r="A2620" i="13"/>
  <c r="A2670" i="13"/>
  <c r="A2747" i="13"/>
  <c r="A2537" i="13"/>
  <c r="A2566" i="13"/>
  <c r="A2697" i="13"/>
  <c r="A2520" i="13"/>
  <c r="A2459" i="13"/>
  <c r="A2575" i="13"/>
  <c r="A2776" i="13"/>
  <c r="A2462" i="13"/>
  <c r="A2481" i="13"/>
  <c r="A2706" i="13"/>
  <c r="A2661" i="13"/>
  <c r="A2700" i="13"/>
  <c r="A2790" i="13"/>
  <c r="A2660" i="13"/>
  <c r="A2730" i="13"/>
  <c r="A2559" i="13"/>
  <c r="A2484" i="13"/>
  <c r="A2512" i="13"/>
  <c r="A2467" i="13"/>
  <c r="A2595" i="13"/>
  <c r="A2551" i="13"/>
  <c r="A2740" i="13"/>
  <c r="A2534" i="13"/>
  <c r="A2762" i="13"/>
  <c r="A2614" i="13"/>
  <c r="A2766" i="13"/>
  <c r="A2777" i="13"/>
  <c r="A2648" i="13"/>
  <c r="A2682" i="13"/>
  <c r="A2677" i="13"/>
  <c r="A2692" i="13"/>
  <c r="A2671" i="13"/>
  <c r="A2499" i="13"/>
  <c r="A2763" i="13"/>
  <c r="A2744" i="13"/>
  <c r="A2633" i="13"/>
  <c r="A2803" i="13"/>
  <c r="A2479" i="13"/>
  <c r="A2632" i="13"/>
  <c r="A2542" i="13"/>
  <c r="A2704" i="13"/>
  <c r="A2570" i="13"/>
  <c r="A2473" i="13"/>
  <c r="A2629" i="13"/>
  <c r="A2568" i="13"/>
  <c r="A2727" i="13"/>
  <c r="A2705" i="13"/>
  <c r="A2637" i="13"/>
  <c r="A2728" i="13"/>
  <c r="A2468" i="13"/>
  <c r="A2482" i="13"/>
  <c r="A2634" i="13"/>
  <c r="A2659" i="13"/>
  <c r="A2775" i="13"/>
  <c r="A2686" i="13"/>
  <c r="A2793" i="13"/>
  <c r="A2571" i="13"/>
  <c r="A2577" i="13"/>
  <c r="A2713" i="13"/>
  <c r="A2666" i="13"/>
  <c r="A2721" i="13"/>
  <c r="A2723" i="13"/>
  <c r="A2756" i="13"/>
  <c r="A2604" i="13"/>
  <c r="A2593" i="13"/>
  <c r="A2582" i="13"/>
  <c r="A2477" i="13"/>
  <c r="A2503" i="13"/>
  <c r="A2599" i="13"/>
  <c r="A2573" i="13"/>
  <c r="A2608" i="13"/>
  <c r="A2531" i="13"/>
  <c r="A2698" i="13"/>
  <c r="A2627" i="13"/>
  <c r="A2527" i="13"/>
  <c r="A2529" i="13"/>
  <c r="A2754" i="13"/>
  <c r="A2486" i="13"/>
  <c r="A2665" i="13"/>
  <c r="A2731" i="13"/>
  <c r="A2496" i="13"/>
  <c r="A2642" i="13"/>
  <c r="A2539" i="13"/>
  <c r="A2546" i="13"/>
  <c r="A2618" i="13"/>
  <c r="A2782" i="13"/>
  <c r="A2643" i="13"/>
  <c r="A2538" i="13"/>
  <c r="A2540" i="13"/>
  <c r="A2489" i="13"/>
  <c r="A2792" i="13"/>
  <c r="A2722" i="13"/>
  <c r="A2609" i="13"/>
  <c r="A2630" i="13"/>
  <c r="A2711" i="13"/>
  <c r="A2674" i="13"/>
  <c r="A2778" i="13"/>
  <c r="A2784" i="13"/>
  <c r="A2691" i="13"/>
  <c r="A2487" i="13"/>
  <c r="A2761" i="13"/>
  <c r="A2617" i="13"/>
  <c r="A2702" i="13"/>
  <c r="A2624" i="13"/>
  <c r="A2508" i="13"/>
  <c r="A2574" i="13"/>
  <c r="A2550" i="13"/>
  <c r="A2547" i="13"/>
  <c r="A2796" i="13"/>
  <c r="A2768" i="13"/>
  <c r="A2718" i="13"/>
  <c r="A2590" i="13"/>
  <c r="A2639" i="13"/>
  <c r="A2719" i="13"/>
  <c r="A2612" i="13"/>
  <c r="A2802" i="13"/>
  <c r="A2714" i="13"/>
  <c r="A2483" i="13"/>
  <c r="A2471" i="13"/>
  <c r="A2653" i="13"/>
  <c r="A2667" i="13"/>
  <c r="A2605" i="13"/>
  <c r="A2755" i="13"/>
  <c r="A2652" i="13"/>
  <c r="A2779" i="13"/>
  <c r="A2638" i="13"/>
  <c r="A2585" i="13"/>
  <c r="A2509" i="13"/>
  <c r="A2688" i="13"/>
  <c r="A2716" i="13"/>
  <c r="A2635" i="13"/>
  <c r="A2789" i="13"/>
  <c r="A2657" i="13"/>
  <c r="A2485" i="13"/>
  <c r="A2773" i="13"/>
  <c r="A2795" i="13"/>
  <c r="A2528" i="13"/>
  <c r="A2646" i="13"/>
  <c r="A2302" i="13"/>
  <c r="A2309" i="13"/>
  <c r="A2189" i="13"/>
  <c r="A2211" i="13"/>
  <c r="A2233" i="13"/>
  <c r="A2357" i="13"/>
  <c r="A2123" i="13"/>
  <c r="A2389" i="13"/>
  <c r="A2325" i="13"/>
  <c r="A2128" i="13"/>
  <c r="A2251" i="13"/>
  <c r="A2284" i="13"/>
  <c r="A2267" i="13"/>
  <c r="A2356" i="13"/>
  <c r="A2234" i="13"/>
  <c r="A2182" i="13"/>
  <c r="A2192" i="13"/>
  <c r="A2201" i="13"/>
  <c r="A2248" i="13"/>
  <c r="A2295" i="13"/>
  <c r="A2394" i="13"/>
  <c r="A2152" i="13"/>
  <c r="A2280" i="13"/>
  <c r="A2164" i="13"/>
  <c r="A2246" i="13"/>
  <c r="A2129" i="13"/>
  <c r="A2209" i="13"/>
  <c r="A2176" i="13"/>
  <c r="A2365" i="13"/>
  <c r="A2225" i="13"/>
  <c r="A2406" i="13"/>
  <c r="A2219" i="13"/>
  <c r="A2226" i="13"/>
  <c r="A2260" i="13"/>
  <c r="A2306" i="13"/>
  <c r="A2212" i="13"/>
  <c r="A2149" i="13"/>
  <c r="A2398" i="13"/>
  <c r="A2397" i="13"/>
  <c r="A2314" i="13"/>
  <c r="A2429" i="13"/>
  <c r="A2419" i="13"/>
  <c r="A2157" i="13"/>
  <c r="A2241" i="13"/>
  <c r="A2334" i="13"/>
  <c r="A2425" i="13"/>
  <c r="A2258" i="13"/>
  <c r="A2326" i="13"/>
  <c r="A2274" i="13"/>
  <c r="A2292" i="13"/>
  <c r="A2257" i="13"/>
  <c r="A2385" i="13"/>
  <c r="A2286" i="13"/>
  <c r="A2297" i="13"/>
  <c r="A2448" i="13"/>
  <c r="A2350" i="13"/>
  <c r="A2366" i="13"/>
  <c r="A2266" i="13"/>
  <c r="A2423" i="13"/>
  <c r="A2426" i="13"/>
  <c r="A2206" i="13"/>
  <c r="A2205" i="13"/>
  <c r="A2184" i="13"/>
  <c r="A2382" i="13"/>
  <c r="A2276" i="13"/>
  <c r="A2443" i="13"/>
  <c r="A2170" i="13"/>
  <c r="A2376" i="13"/>
  <c r="A2120" i="13"/>
  <c r="A2171" i="13"/>
  <c r="A2345" i="13"/>
  <c r="A2181" i="13"/>
  <c r="A2159" i="13"/>
  <c r="A2214" i="13"/>
  <c r="A2441" i="13"/>
  <c r="A2333" i="13"/>
  <c r="A2230" i="13"/>
  <c r="A2273" i="13"/>
  <c r="A2417" i="13"/>
  <c r="A2172" i="13"/>
  <c r="A2288" i="13"/>
  <c r="A2396" i="13"/>
  <c r="A2335" i="13"/>
  <c r="A2252" i="13"/>
  <c r="A2207" i="13"/>
  <c r="A2362" i="13"/>
  <c r="A2451" i="13"/>
  <c r="A2320" i="13"/>
  <c r="A2305" i="13"/>
  <c r="A2296" i="13"/>
  <c r="A2418" i="13"/>
  <c r="A2409" i="13"/>
  <c r="A2228" i="13"/>
  <c r="A2341" i="13"/>
  <c r="A2319" i="13"/>
  <c r="A2187" i="13"/>
  <c r="A2416" i="13"/>
  <c r="A2245" i="13"/>
  <c r="A2142" i="13"/>
  <c r="A2281" i="13"/>
  <c r="A2404" i="13"/>
  <c r="A2339" i="13"/>
  <c r="A2391" i="13"/>
  <c r="A2132" i="13"/>
  <c r="A2130" i="13"/>
  <c r="A2190" i="13"/>
  <c r="A2379" i="13"/>
  <c r="A2390" i="13"/>
  <c r="A2217" i="13"/>
  <c r="A2253" i="13"/>
  <c r="A2271" i="13"/>
  <c r="A2194" i="13"/>
  <c r="A2436" i="13"/>
  <c r="A2304" i="13"/>
  <c r="A2407" i="13"/>
  <c r="A2318" i="13"/>
  <c r="A2185" i="13"/>
  <c r="A2180" i="13"/>
  <c r="A2198" i="13"/>
  <c r="A2452" i="13"/>
  <c r="A2435" i="13"/>
  <c r="A2415" i="13"/>
  <c r="A2369" i="13"/>
  <c r="A2122" i="13"/>
  <c r="A2332" i="13"/>
  <c r="A2272" i="13"/>
  <c r="A2360" i="13"/>
  <c r="A2239" i="13"/>
  <c r="A2146" i="13"/>
  <c r="A2208" i="13"/>
  <c r="A2255" i="13"/>
  <c r="A2387" i="13"/>
  <c r="A2162" i="13"/>
  <c r="A2135" i="13"/>
  <c r="A2193" i="13"/>
  <c r="A2118" i="13"/>
  <c r="A2311" i="13"/>
  <c r="A2147" i="13"/>
  <c r="A2249" i="13"/>
  <c r="A2243" i="13"/>
  <c r="A2355" i="13"/>
  <c r="A2179" i="13"/>
  <c r="A2433" i="13"/>
  <c r="A2353" i="13"/>
  <c r="A2403" i="13"/>
  <c r="A2289" i="13"/>
  <c r="A2370" i="13"/>
  <c r="A2359" i="13"/>
  <c r="A2186" i="13"/>
  <c r="A2361" i="13"/>
  <c r="A2143" i="13"/>
  <c r="A2144" i="13"/>
  <c r="A2275" i="13"/>
  <c r="A2338" i="13"/>
  <c r="A2327" i="13"/>
  <c r="A2374" i="13"/>
  <c r="A2401" i="13"/>
  <c r="A2250" i="13"/>
  <c r="A2456" i="13"/>
  <c r="A2134" i="13"/>
  <c r="A2199" i="13"/>
  <c r="A2378" i="13"/>
  <c r="A2283" i="13"/>
  <c r="A2432" i="13"/>
  <c r="A2247" i="13"/>
  <c r="A2428" i="13"/>
  <c r="A2242" i="13"/>
  <c r="A2322" i="13"/>
  <c r="A2313" i="13"/>
  <c r="A2336" i="13"/>
  <c r="A2256" i="13"/>
  <c r="A2413" i="13"/>
  <c r="A2420" i="13"/>
  <c r="A2136" i="13"/>
  <c r="A2323" i="13"/>
  <c r="A2145" i="13"/>
  <c r="A2450" i="13"/>
  <c r="A2367" i="13"/>
  <c r="A2131" i="13"/>
  <c r="A2412" i="13"/>
  <c r="A2155" i="13"/>
  <c r="A2115" i="13"/>
  <c r="A2121" i="13"/>
  <c r="A2352" i="13"/>
  <c r="A2124" i="13"/>
  <c r="A2238" i="13"/>
  <c r="A2148" i="13"/>
  <c r="A2402" i="13"/>
  <c r="A2197" i="13"/>
  <c r="A2163" i="13"/>
  <c r="A2455" i="13"/>
  <c r="A2328" i="13"/>
  <c r="A2137" i="13"/>
  <c r="A2349" i="13"/>
  <c r="A2265" i="13"/>
  <c r="A2373" i="13"/>
  <c r="A2213" i="13"/>
  <c r="A2235" i="13"/>
  <c r="A2316" i="13"/>
  <c r="A2277" i="13"/>
  <c r="A2112" i="13"/>
  <c r="A2196" i="13"/>
  <c r="A2438" i="13"/>
  <c r="A2340" i="13"/>
  <c r="A2449" i="13"/>
  <c r="A2268" i="13"/>
  <c r="A2303" i="13"/>
  <c r="A2400" i="13"/>
  <c r="A2377" i="13"/>
  <c r="A2202" i="13"/>
  <c r="A2457" i="13"/>
  <c r="A2282" i="13"/>
  <c r="A2161" i="13"/>
  <c r="A2166" i="13"/>
  <c r="A2232" i="13"/>
  <c r="A2446" i="13"/>
  <c r="A2119" i="13"/>
  <c r="A2138" i="13"/>
  <c r="A2293" i="13"/>
  <c r="A2315" i="13"/>
  <c r="A2399" i="13"/>
  <c r="A2427" i="13"/>
  <c r="A2444" i="13"/>
  <c r="A2354" i="13"/>
  <c r="A2140" i="13"/>
  <c r="A2141" i="13"/>
  <c r="A2200" i="13"/>
  <c r="A2114" i="13"/>
  <c r="A2203" i="13"/>
  <c r="A2150" i="13"/>
  <c r="A2174" i="13"/>
  <c r="A2294" i="13"/>
  <c r="A2431" i="13"/>
  <c r="A2310" i="13"/>
  <c r="A2440" i="13"/>
  <c r="A2437" i="13"/>
  <c r="A2291" i="13"/>
  <c r="A2347" i="13"/>
  <c r="A2414" i="13"/>
  <c r="A2329" i="13"/>
  <c r="A2321" i="13"/>
  <c r="A2204" i="13"/>
  <c r="A2337" i="13"/>
  <c r="A2384" i="13"/>
  <c r="A2237" i="13"/>
  <c r="A2458" i="13"/>
  <c r="A2116" i="13"/>
  <c r="A2215" i="13"/>
  <c r="A2298" i="13"/>
  <c r="A2393" i="13"/>
  <c r="A2224" i="13"/>
  <c r="A2127" i="13"/>
  <c r="A2222" i="13"/>
  <c r="A2244" i="13"/>
  <c r="A2301" i="13"/>
  <c r="A2453" i="13"/>
  <c r="A2220" i="13"/>
  <c r="A2363" i="13"/>
  <c r="A2113" i="13"/>
  <c r="A2231" i="13"/>
  <c r="A2216" i="13"/>
  <c r="A2346" i="13"/>
  <c r="A2439" i="13"/>
  <c r="A2299" i="13"/>
  <c r="A2445" i="13"/>
  <c r="A2262" i="13"/>
  <c r="A2195" i="13"/>
  <c r="A2317" i="13"/>
  <c r="A2410" i="13"/>
  <c r="A2344" i="13"/>
  <c r="A2221" i="13"/>
  <c r="A2383" i="13"/>
  <c r="A2430" i="13"/>
  <c r="A2236" i="13"/>
  <c r="A2351" i="13"/>
  <c r="A2117" i="13"/>
  <c r="A2279" i="13"/>
  <c r="A2229" i="13"/>
  <c r="A2188" i="13"/>
  <c r="A2285" i="13"/>
  <c r="A2158" i="13"/>
  <c r="A2395" i="13"/>
  <c r="A2278" i="13"/>
  <c r="A2178" i="13"/>
  <c r="A2177" i="13"/>
  <c r="A2386" i="13"/>
  <c r="A2126" i="13"/>
  <c r="A2372" i="13"/>
  <c r="A2424" i="13"/>
  <c r="A2160" i="13"/>
  <c r="A2307" i="13"/>
  <c r="A2156" i="13"/>
  <c r="A2133" i="13"/>
  <c r="A2264" i="13"/>
  <c r="A2380" i="13"/>
  <c r="A2342" i="13"/>
  <c r="A2371" i="13"/>
  <c r="A2223" i="13"/>
  <c r="A2151" i="13"/>
  <c r="A2408" i="13"/>
  <c r="A2421" i="13"/>
  <c r="A2240" i="13"/>
  <c r="A2290" i="13"/>
  <c r="A2358" i="13"/>
  <c r="A2368" i="13"/>
  <c r="A2405" i="13"/>
  <c r="A2227" i="13"/>
  <c r="A2411" i="13"/>
  <c r="A2167" i="13"/>
  <c r="A2330" i="13"/>
  <c r="A2312" i="13"/>
  <c r="A2348" i="13"/>
  <c r="A2263" i="13"/>
  <c r="A2168" i="13"/>
  <c r="A2153" i="13"/>
  <c r="A2300" i="13"/>
  <c r="A2169" i="13"/>
  <c r="A2287" i="13"/>
  <c r="A2343" i="13"/>
  <c r="A2270" i="13"/>
  <c r="A2324" i="13"/>
  <c r="A2254" i="13"/>
  <c r="A2218" i="13"/>
  <c r="A2165" i="13"/>
  <c r="A2454" i="13"/>
  <c r="A2381" i="13"/>
  <c r="A2154" i="13"/>
  <c r="A2139" i="13"/>
  <c r="A2364" i="13"/>
  <c r="A2422" i="13"/>
  <c r="A2308" i="13"/>
  <c r="A2269" i="13"/>
  <c r="A2259" i="13"/>
  <c r="A2392" i="13"/>
  <c r="A2331" i="13"/>
  <c r="A2191" i="13"/>
  <c r="A2125" i="13"/>
  <c r="A2183" i="13"/>
  <c r="A2375" i="13"/>
  <c r="A2388" i="13"/>
  <c r="A2434" i="13"/>
  <c r="A2261" i="13"/>
  <c r="A2175" i="13"/>
  <c r="A2442" i="13"/>
  <c r="A2447" i="13"/>
  <c r="A2173" i="13"/>
  <c r="A2210" i="13"/>
  <c r="A1946" i="13"/>
  <c r="A1913" i="13"/>
  <c r="A1812" i="13"/>
  <c r="A1878" i="13"/>
  <c r="A1893" i="13"/>
  <c r="A1952" i="13"/>
  <c r="A1765" i="13"/>
  <c r="A1989" i="13"/>
  <c r="A1926" i="13"/>
  <c r="A1766" i="13"/>
  <c r="A1891" i="13"/>
  <c r="A1939" i="13"/>
  <c r="A2034" i="13"/>
  <c r="A1997" i="13"/>
  <c r="A1818" i="13"/>
  <c r="A1932" i="13"/>
  <c r="A1950" i="13"/>
  <c r="A1858" i="13"/>
  <c r="A1877" i="13"/>
  <c r="A1949" i="13"/>
  <c r="A1970" i="13"/>
  <c r="A1764" i="13"/>
  <c r="A1934" i="13"/>
  <c r="A1771" i="13"/>
  <c r="A1835" i="13"/>
  <c r="A1785" i="13"/>
  <c r="A1869" i="13"/>
  <c r="A1923" i="13"/>
  <c r="A2073" i="13"/>
  <c r="A1863" i="13"/>
  <c r="A1800" i="13"/>
  <c r="A1964" i="13"/>
  <c r="A1881" i="13"/>
  <c r="A1975" i="13"/>
  <c r="A1927" i="13"/>
  <c r="A1911" i="13"/>
  <c r="A1839" i="13"/>
  <c r="A2040" i="13"/>
  <c r="A2075" i="13"/>
  <c r="A1995" i="13"/>
  <c r="A2032" i="13"/>
  <c r="A2083" i="13"/>
  <c r="A2082" i="13"/>
  <c r="A1774" i="13"/>
  <c r="A1915" i="13"/>
  <c r="A1862" i="13"/>
  <c r="A2033" i="13"/>
  <c r="A1850" i="13"/>
  <c r="A2076" i="13"/>
  <c r="A1916" i="13"/>
  <c r="A1842" i="13"/>
  <c r="A2045" i="13"/>
  <c r="A2010" i="13"/>
  <c r="A1890" i="13"/>
  <c r="A1864" i="13"/>
  <c r="A2105" i="13"/>
  <c r="A1801" i="13"/>
  <c r="A1840" i="13"/>
  <c r="A2037" i="13"/>
  <c r="A2019" i="13"/>
  <c r="A2055" i="13"/>
  <c r="A1990" i="13"/>
  <c r="A1870" i="13"/>
  <c r="A1770" i="13"/>
  <c r="A2028" i="13"/>
  <c r="A2048" i="13"/>
  <c r="A2078" i="13"/>
  <c r="A1910" i="13"/>
  <c r="A1972" i="13"/>
  <c r="A1778" i="13"/>
  <c r="A1929" i="13"/>
  <c r="A2095" i="13"/>
  <c r="A1830" i="13"/>
  <c r="A1794" i="13"/>
  <c r="A1814" i="13"/>
  <c r="A2074" i="13"/>
  <c r="A1959" i="13"/>
  <c r="A1844" i="13"/>
  <c r="A2111" i="13"/>
  <c r="A1824" i="13"/>
  <c r="A1925" i="13"/>
  <c r="A1958" i="13"/>
  <c r="A2072" i="13"/>
  <c r="A1986" i="13"/>
  <c r="A1951" i="13"/>
  <c r="A1900" i="13"/>
  <c r="A2015" i="13"/>
  <c r="A2104" i="13"/>
  <c r="A1872" i="13"/>
  <c r="A2013" i="13"/>
  <c r="A1791" i="13"/>
  <c r="A2050" i="13"/>
  <c r="A1924" i="13"/>
  <c r="A1854" i="13"/>
  <c r="A2000" i="13"/>
  <c r="A2041" i="13"/>
  <c r="A1914" i="13"/>
  <c r="A2049" i="13"/>
  <c r="A1848" i="13"/>
  <c r="A1783" i="13"/>
  <c r="A1898" i="13"/>
  <c r="A2081" i="13"/>
  <c r="A1957" i="13"/>
  <c r="A1998" i="13"/>
  <c r="A1825" i="13"/>
  <c r="A1795" i="13"/>
  <c r="A1815" i="13"/>
  <c r="A2061" i="13"/>
  <c r="A2036" i="13"/>
  <c r="A1930" i="13"/>
  <c r="A1933" i="13"/>
  <c r="A1977" i="13"/>
  <c r="A1851" i="13"/>
  <c r="A2059" i="13"/>
  <c r="A1875" i="13"/>
  <c r="A2016" i="13"/>
  <c r="A1909" i="13"/>
  <c r="A1853" i="13"/>
  <c r="A1808" i="13"/>
  <c r="A1860" i="13"/>
  <c r="A2109" i="13"/>
  <c r="A2085" i="13"/>
  <c r="A2038" i="13"/>
  <c r="A1871" i="13"/>
  <c r="A1776" i="13"/>
  <c r="A1919" i="13"/>
  <c r="A1841" i="13"/>
  <c r="A2017" i="13"/>
  <c r="A1908" i="13"/>
  <c r="A1788" i="13"/>
  <c r="A1867" i="13"/>
  <c r="A1948" i="13"/>
  <c r="A1935" i="13"/>
  <c r="A1790" i="13"/>
  <c r="A1781" i="13"/>
  <c r="A1779" i="13"/>
  <c r="A1887" i="13"/>
  <c r="A1954" i="13"/>
  <c r="A1856" i="13"/>
  <c r="A1945" i="13"/>
  <c r="A1894" i="13"/>
  <c r="A2071" i="13"/>
  <c r="A1855" i="13"/>
  <c r="A1968" i="13"/>
  <c r="A1987" i="13"/>
  <c r="A2022" i="13"/>
  <c r="A1963" i="13"/>
  <c r="A1992" i="13"/>
  <c r="A2023" i="13"/>
  <c r="A1821" i="13"/>
  <c r="A2024" i="13"/>
  <c r="A1789" i="13"/>
  <c r="A1822" i="13"/>
  <c r="A1852" i="13"/>
  <c r="A2094" i="13"/>
  <c r="A2018" i="13"/>
  <c r="A2067" i="13"/>
  <c r="A2064" i="13"/>
  <c r="A2030" i="13"/>
  <c r="A2077" i="13"/>
  <c r="A1793" i="13"/>
  <c r="A1832" i="13"/>
  <c r="A2088" i="13"/>
  <c r="A1903" i="13"/>
  <c r="A1816" i="13"/>
  <c r="A1937" i="13"/>
  <c r="A2068" i="13"/>
  <c r="A1895" i="13"/>
  <c r="A1969" i="13"/>
  <c r="A1984" i="13"/>
  <c r="A1940" i="13"/>
  <c r="A2062" i="13"/>
  <c r="A1976" i="13"/>
  <c r="A2029" i="13"/>
  <c r="A1829" i="13"/>
  <c r="A1917" i="13"/>
  <c r="A2107" i="13"/>
  <c r="A1965" i="13"/>
  <c r="A1843" i="13"/>
  <c r="A1806" i="13"/>
  <c r="A1928" i="13"/>
  <c r="A1849" i="13"/>
  <c r="A1772" i="13"/>
  <c r="A1769" i="13"/>
  <c r="A1978" i="13"/>
  <c r="A1837" i="13"/>
  <c r="A1847" i="13"/>
  <c r="A1796" i="13"/>
  <c r="A2070" i="13"/>
  <c r="A1810" i="13"/>
  <c r="A2096" i="13"/>
  <c r="A1803" i="13"/>
  <c r="A1996" i="13"/>
  <c r="A1828" i="13"/>
  <c r="A1966" i="13"/>
  <c r="A1834" i="13"/>
  <c r="A2099" i="13"/>
  <c r="A1819" i="13"/>
  <c r="A2052" i="13"/>
  <c r="A1938" i="13"/>
  <c r="A2006" i="13"/>
  <c r="A1761" i="13"/>
  <c r="A1797" i="13"/>
  <c r="A2011" i="13"/>
  <c r="A1873" i="13"/>
  <c r="A2106" i="13"/>
  <c r="A1904" i="13"/>
  <c r="A2079" i="13"/>
  <c r="A2025" i="13"/>
  <c r="A2043" i="13"/>
  <c r="A2002" i="13"/>
  <c r="A2103" i="13"/>
  <c r="A2005" i="13"/>
  <c r="A1865" i="13"/>
  <c r="A1773" i="13"/>
  <c r="A1953" i="13"/>
  <c r="A2098" i="13"/>
  <c r="A1767" i="13"/>
  <c r="A1805" i="13"/>
  <c r="A2027" i="13"/>
  <c r="A2069" i="13"/>
  <c r="A2063" i="13"/>
  <c r="A2054" i="13"/>
  <c r="A2090" i="13"/>
  <c r="A1906" i="13"/>
  <c r="A1782" i="13"/>
  <c r="A1780" i="13"/>
  <c r="A1836" i="13"/>
  <c r="A1868" i="13"/>
  <c r="A1823" i="13"/>
  <c r="A2021" i="13"/>
  <c r="A1813" i="13"/>
  <c r="A1907" i="13"/>
  <c r="A2035" i="13"/>
  <c r="A2020" i="13"/>
  <c r="A2014" i="13"/>
  <c r="A2092" i="13"/>
  <c r="A2101" i="13"/>
  <c r="A1892" i="13"/>
  <c r="A1918" i="13"/>
  <c r="A2026" i="13"/>
  <c r="A2008" i="13"/>
  <c r="A1897" i="13"/>
  <c r="A1792" i="13"/>
  <c r="A1994" i="13"/>
  <c r="A1973" i="13"/>
  <c r="A1831" i="13"/>
  <c r="A2001" i="13"/>
  <c r="A2110" i="13"/>
  <c r="A1784" i="13"/>
  <c r="A1838" i="13"/>
  <c r="A1874" i="13"/>
  <c r="A1826" i="13"/>
  <c r="A2051" i="13"/>
  <c r="A1817" i="13"/>
  <c r="A1807" i="13"/>
  <c r="A1901" i="13"/>
  <c r="A2007" i="13"/>
  <c r="A2102" i="13"/>
  <c r="A1876" i="13"/>
  <c r="A1961" i="13"/>
  <c r="A1763" i="13"/>
  <c r="A1798" i="13"/>
  <c r="A1942" i="13"/>
  <c r="A2004" i="13"/>
  <c r="A2057" i="13"/>
  <c r="A1991" i="13"/>
  <c r="A2042" i="13"/>
  <c r="A2031" i="13"/>
  <c r="A1971" i="13"/>
  <c r="A1962" i="13"/>
  <c r="A1993" i="13"/>
  <c r="A1896" i="13"/>
  <c r="A1885" i="13"/>
  <c r="A2060" i="13"/>
  <c r="A2003" i="13"/>
  <c r="A1999" i="13"/>
  <c r="A1912" i="13"/>
  <c r="A1768" i="13"/>
  <c r="A1889" i="13"/>
  <c r="A1947" i="13"/>
  <c r="A1955" i="13"/>
  <c r="A1943" i="13"/>
  <c r="A1899" i="13"/>
  <c r="A1866" i="13"/>
  <c r="A2080" i="13"/>
  <c r="A1802" i="13"/>
  <c r="A1883" i="13"/>
  <c r="A1982" i="13"/>
  <c r="A1777" i="13"/>
  <c r="A2100" i="13"/>
  <c r="A2053" i="13"/>
  <c r="A1775" i="13"/>
  <c r="A1879" i="13"/>
  <c r="A1827" i="13"/>
  <c r="A1888" i="13"/>
  <c r="A1960" i="13"/>
  <c r="A1944" i="13"/>
  <c r="A1981" i="13"/>
  <c r="A1845" i="13"/>
  <c r="A1811" i="13"/>
  <c r="A1787" i="13"/>
  <c r="A2044" i="13"/>
  <c r="A2039" i="13"/>
  <c r="A1931" i="13"/>
  <c r="A1980" i="13"/>
  <c r="A2046" i="13"/>
  <c r="A2065" i="13"/>
  <c r="A2089" i="13"/>
  <c r="A1884" i="13"/>
  <c r="A2087" i="13"/>
  <c r="A1820" i="13"/>
  <c r="A1983" i="13"/>
  <c r="A2009" i="13"/>
  <c r="A1985" i="13"/>
  <c r="A1936" i="13"/>
  <c r="A1809" i="13"/>
  <c r="A1859" i="13"/>
  <c r="A1861" i="13"/>
  <c r="A1920" i="13"/>
  <c r="A1956" i="13"/>
  <c r="A1922" i="13"/>
  <c r="A1974" i="13"/>
  <c r="A1967" i="13"/>
  <c r="A1886" i="13"/>
  <c r="A1902" i="13"/>
  <c r="A1833" i="13"/>
  <c r="A2093" i="13"/>
  <c r="A2097" i="13"/>
  <c r="A1857" i="13"/>
  <c r="A1786" i="13"/>
  <c r="A2056" i="13"/>
  <c r="A2047" i="13"/>
  <c r="A1882" i="13"/>
  <c r="A1988" i="13"/>
  <c r="A1804" i="13"/>
  <c r="A1921" i="13"/>
  <c r="A2086" i="13"/>
  <c r="A1979" i="13"/>
  <c r="A1762" i="13"/>
  <c r="A1799" i="13"/>
  <c r="A2091" i="13"/>
  <c r="A1880" i="13"/>
  <c r="A2084" i="13"/>
  <c r="A1941" i="13"/>
  <c r="A2058" i="13"/>
  <c r="A2066" i="13"/>
  <c r="A1846" i="13"/>
  <c r="A1905" i="13"/>
  <c r="A2012" i="13"/>
  <c r="A2108" i="13"/>
  <c r="A1682" i="13"/>
  <c r="A1486" i="13"/>
  <c r="A1430" i="13"/>
  <c r="A1518" i="13"/>
  <c r="A1652" i="13"/>
  <c r="A1505" i="13"/>
  <c r="A1411" i="13"/>
  <c r="A1585" i="13"/>
  <c r="A1525" i="13"/>
  <c r="A1422" i="13"/>
  <c r="A1565" i="13"/>
  <c r="A1550" i="13"/>
  <c r="A1732" i="13"/>
  <c r="A1643" i="13"/>
  <c r="A1434" i="13"/>
  <c r="A1675" i="13"/>
  <c r="A1595" i="13"/>
  <c r="A1528" i="13"/>
  <c r="A1529" i="13"/>
  <c r="A1713" i="13"/>
  <c r="A1703" i="13"/>
  <c r="A1415" i="13"/>
  <c r="A1584" i="13"/>
  <c r="A1414" i="13"/>
  <c r="A1532" i="13"/>
  <c r="A1439" i="13"/>
  <c r="A1446" i="13"/>
  <c r="A1473" i="13"/>
  <c r="A1618" i="13"/>
  <c r="A1506" i="13"/>
  <c r="A1417" i="13"/>
  <c r="A1730" i="13"/>
  <c r="A1533" i="13"/>
  <c r="A1606" i="13"/>
  <c r="A1590" i="13"/>
  <c r="A1560" i="13"/>
  <c r="A1511" i="13"/>
  <c r="A1583" i="13"/>
  <c r="A1694" i="13"/>
  <c r="A1646" i="13"/>
  <c r="A1695" i="13"/>
  <c r="A1752" i="13"/>
  <c r="A1712" i="13"/>
  <c r="A1449" i="13"/>
  <c r="A1690" i="13"/>
  <c r="A1514" i="13"/>
  <c r="A1625" i="13"/>
  <c r="A1500" i="13"/>
  <c r="A1510" i="13"/>
  <c r="A1544" i="13"/>
  <c r="A1494" i="13"/>
  <c r="A1629" i="13"/>
  <c r="A1696" i="13"/>
  <c r="A1676" i="13"/>
  <c r="A1497" i="13"/>
  <c r="A1738" i="13"/>
  <c r="A1433" i="13"/>
  <c r="A1564" i="13"/>
  <c r="A1639" i="13"/>
  <c r="A1622" i="13"/>
  <c r="A1744" i="13"/>
  <c r="A1463" i="13"/>
  <c r="A1636" i="13"/>
  <c r="A1656" i="13"/>
  <c r="A1743" i="13"/>
  <c r="A1557" i="13"/>
  <c r="A1499" i="13"/>
  <c r="A1475" i="13"/>
  <c r="A1465" i="13"/>
  <c r="A1462" i="13"/>
  <c r="A1539" i="13"/>
  <c r="A1747" i="13"/>
  <c r="A1460" i="13"/>
  <c r="A1448" i="13"/>
  <c r="A1459" i="13"/>
  <c r="A1630" i="13"/>
  <c r="A1566" i="13"/>
  <c r="A1521" i="13"/>
  <c r="A1716" i="13"/>
  <c r="A1724" i="13"/>
  <c r="A1632" i="13"/>
  <c r="A1687" i="13"/>
  <c r="A1715" i="13"/>
  <c r="A1642" i="13"/>
  <c r="A1683" i="13"/>
  <c r="A1503" i="13"/>
  <c r="A1628" i="13"/>
  <c r="A1740" i="13"/>
  <c r="A1472" i="13"/>
  <c r="A1706" i="13"/>
  <c r="A1435" i="13"/>
  <c r="A1657" i="13"/>
  <c r="A1674" i="13"/>
  <c r="A1492" i="13"/>
  <c r="A1653" i="13"/>
  <c r="A1748" i="13"/>
  <c r="A1603" i="13"/>
  <c r="A1756" i="13"/>
  <c r="A1553" i="13"/>
  <c r="A1440" i="13"/>
  <c r="A1515" i="13"/>
  <c r="A1702" i="13"/>
  <c r="A1504" i="13"/>
  <c r="A1596" i="13"/>
  <c r="A1476" i="13"/>
  <c r="A1698" i="13"/>
  <c r="A1570" i="13"/>
  <c r="A1647" i="13"/>
  <c r="A1605" i="13"/>
  <c r="A1607" i="13"/>
  <c r="A1593" i="13"/>
  <c r="A1572" i="13"/>
  <c r="A1468" i="13"/>
  <c r="A1619" i="13"/>
  <c r="A1469" i="13"/>
  <c r="A1580" i="13"/>
  <c r="A1586" i="13"/>
  <c r="A1453" i="13"/>
  <c r="A1436" i="13"/>
  <c r="A1569" i="13"/>
  <c r="A1735" i="13"/>
  <c r="A1711" i="13"/>
  <c r="A1667" i="13"/>
  <c r="A1543" i="13"/>
  <c r="A1487" i="13"/>
  <c r="A1535" i="13"/>
  <c r="A1491" i="13"/>
  <c r="A1700" i="13"/>
  <c r="A1649" i="13"/>
  <c r="A1454" i="13"/>
  <c r="A1516" i="13"/>
  <c r="A1615" i="13"/>
  <c r="A1479" i="13"/>
  <c r="A1420" i="13"/>
  <c r="A1447" i="13"/>
  <c r="A1428" i="13"/>
  <c r="A1641" i="13"/>
  <c r="A1576" i="13"/>
  <c r="A1418" i="13"/>
  <c r="A1638" i="13"/>
  <c r="A1531" i="13"/>
  <c r="A1655" i="13"/>
  <c r="A1427" i="13"/>
  <c r="A1588" i="13"/>
  <c r="A1661" i="13"/>
  <c r="A1587" i="13"/>
  <c r="A1526" i="13"/>
  <c r="A1654" i="13"/>
  <c r="A1552" i="13"/>
  <c r="A1561" i="13"/>
  <c r="A1723" i="13"/>
  <c r="A1419" i="13"/>
  <c r="A1441" i="13"/>
  <c r="A1513" i="13"/>
  <c r="A1746" i="13"/>
  <c r="A1600" i="13"/>
  <c r="A1582" i="13"/>
  <c r="A1737" i="13"/>
  <c r="A1708" i="13"/>
  <c r="A1719" i="13"/>
  <c r="A1507" i="13"/>
  <c r="A1546" i="13"/>
  <c r="A1598" i="13"/>
  <c r="A1679" i="13"/>
  <c r="A1665" i="13"/>
  <c r="A1530" i="13"/>
  <c r="A1686" i="13"/>
  <c r="A1466" i="13"/>
  <c r="A1635" i="13"/>
  <c r="A1741" i="13"/>
  <c r="A1563" i="13"/>
  <c r="A1573" i="13"/>
  <c r="A1729" i="13"/>
  <c r="A1592" i="13"/>
  <c r="A1664" i="13"/>
  <c r="A1601" i="13"/>
  <c r="A1455" i="13"/>
  <c r="A1757" i="13"/>
  <c r="A1568" i="13"/>
  <c r="A1461" i="13"/>
  <c r="A1620" i="13"/>
  <c r="A1567" i="13"/>
  <c r="A1424" i="13"/>
  <c r="A1483" i="13"/>
  <c r="A1624" i="13"/>
  <c r="A1450" i="13"/>
  <c r="A1594" i="13"/>
  <c r="A1496" i="13"/>
  <c r="A1709" i="13"/>
  <c r="A1534" i="13"/>
  <c r="A1442" i="13"/>
  <c r="A1616" i="13"/>
  <c r="A1670" i="13"/>
  <c r="A1502" i="13"/>
  <c r="A1714" i="13"/>
  <c r="A1571" i="13"/>
  <c r="A1754" i="13"/>
  <c r="A1458" i="13"/>
  <c r="A1717" i="13"/>
  <c r="A1680" i="13"/>
  <c r="A1541" i="13"/>
  <c r="A1426" i="13"/>
  <c r="A1485" i="13"/>
  <c r="A1579" i="13"/>
  <c r="A1537" i="13"/>
  <c r="A1725" i="13"/>
  <c r="A1545" i="13"/>
  <c r="A1697" i="13"/>
  <c r="A1707" i="13"/>
  <c r="A1742" i="13"/>
  <c r="A1610" i="13"/>
  <c r="A1685" i="13"/>
  <c r="A1602" i="13"/>
  <c r="A1512" i="13"/>
  <c r="A1410" i="13"/>
  <c r="A1527" i="13"/>
  <c r="A1750" i="13"/>
  <c r="A1421" i="13"/>
  <c r="A1490" i="13"/>
  <c r="A1608" i="13"/>
  <c r="A1720" i="13"/>
  <c r="A1749" i="13"/>
  <c r="A1721" i="13"/>
  <c r="A1689" i="13"/>
  <c r="A1581" i="13"/>
  <c r="A1432" i="13"/>
  <c r="A1425" i="13"/>
  <c r="A1509" i="13"/>
  <c r="A1457" i="13"/>
  <c r="A1578" i="13"/>
  <c r="A1637" i="13"/>
  <c r="A1470" i="13"/>
  <c r="A1471" i="13"/>
  <c r="A1691" i="13"/>
  <c r="A1722" i="13"/>
  <c r="A1640" i="13"/>
  <c r="A1668" i="13"/>
  <c r="A1727" i="13"/>
  <c r="A1623" i="13"/>
  <c r="A1651" i="13"/>
  <c r="A1520" i="13"/>
  <c r="A1554" i="13"/>
  <c r="A1536" i="13"/>
  <c r="A1484" i="13"/>
  <c r="A1693" i="13"/>
  <c r="A1660" i="13"/>
  <c r="A1480" i="13"/>
  <c r="A1672" i="13"/>
  <c r="A1760" i="13"/>
  <c r="A1416" i="13"/>
  <c r="A1444" i="13"/>
  <c r="A1495" i="13"/>
  <c r="A1477" i="13"/>
  <c r="A1556" i="13"/>
  <c r="A1431" i="13"/>
  <c r="A1478" i="13"/>
  <c r="A1614" i="13"/>
  <c r="A1621" i="13"/>
  <c r="A1718" i="13"/>
  <c r="A1612" i="13"/>
  <c r="A1617" i="13"/>
  <c r="A1508" i="13"/>
  <c r="A1599" i="13"/>
  <c r="A1699" i="13"/>
  <c r="A1759" i="13"/>
  <c r="A1443" i="13"/>
  <c r="A1681" i="13"/>
  <c r="A1728" i="13"/>
  <c r="A1705" i="13"/>
  <c r="A1523" i="13"/>
  <c r="A1658" i="13"/>
  <c r="A1542" i="13"/>
  <c r="A1547" i="13"/>
  <c r="A1538" i="13"/>
  <c r="A1634" i="13"/>
  <c r="A1627" i="13"/>
  <c r="A1633" i="13"/>
  <c r="A1626" i="13"/>
  <c r="A1412" i="13"/>
  <c r="A1659" i="13"/>
  <c r="A1684" i="13"/>
  <c r="A1591" i="13"/>
  <c r="A1559" i="13"/>
  <c r="A1631" i="13"/>
  <c r="A1671" i="13"/>
  <c r="A1669" i="13"/>
  <c r="A1451" i="13"/>
  <c r="A1445" i="13"/>
  <c r="A1577" i="13"/>
  <c r="A1488" i="13"/>
  <c r="A1611" i="13"/>
  <c r="A1734" i="13"/>
  <c r="A1482" i="13"/>
  <c r="A1574" i="13"/>
  <c r="A1481" i="13"/>
  <c r="A1501" i="13"/>
  <c r="A1688" i="13"/>
  <c r="A1589" i="13"/>
  <c r="A1549" i="13"/>
  <c r="A1498" i="13"/>
  <c r="A1493" i="13"/>
  <c r="A1452" i="13"/>
  <c r="A1736" i="13"/>
  <c r="A1575" i="13"/>
  <c r="A1555" i="13"/>
  <c r="A1604" i="13"/>
  <c r="A1489" i="13"/>
  <c r="A1753" i="13"/>
  <c r="A1758" i="13"/>
  <c r="A1558" i="13"/>
  <c r="A1710" i="13"/>
  <c r="A1522" i="13"/>
  <c r="A1678" i="13"/>
  <c r="A1701" i="13"/>
  <c r="A1650" i="13"/>
  <c r="A1562" i="13"/>
  <c r="A1437" i="13"/>
  <c r="A1429" i="13"/>
  <c r="A1467" i="13"/>
  <c r="A1609" i="13"/>
  <c r="A1645" i="13"/>
  <c r="A1677" i="13"/>
  <c r="A1663" i="13"/>
  <c r="A1524" i="13"/>
  <c r="A1648" i="13"/>
  <c r="A1519" i="13"/>
  <c r="A1456" i="13"/>
  <c r="A1731" i="13"/>
  <c r="A1739" i="13"/>
  <c r="A1551" i="13"/>
  <c r="A1423" i="13"/>
  <c r="A1666" i="13"/>
  <c r="A1726" i="13"/>
  <c r="A1548" i="13"/>
  <c r="A1662" i="13"/>
  <c r="A1438" i="13"/>
  <c r="A1704" i="13"/>
  <c r="A1733" i="13"/>
  <c r="A1644" i="13"/>
  <c r="A1413" i="13"/>
  <c r="A1474" i="13"/>
  <c r="A1692" i="13"/>
  <c r="A1597" i="13"/>
  <c r="A1755" i="13"/>
  <c r="A1540" i="13"/>
  <c r="A1464" i="13"/>
  <c r="A1673" i="13"/>
  <c r="A1745" i="13"/>
  <c r="A1517" i="13"/>
  <c r="A1613" i="13"/>
  <c r="A1751" i="13"/>
  <c r="A1340" i="13"/>
  <c r="A1105" i="13"/>
  <c r="A1072" i="13"/>
  <c r="A1224" i="13"/>
  <c r="A1204" i="13"/>
  <c r="A1245" i="13"/>
  <c r="A1096" i="13"/>
  <c r="A1215" i="13"/>
  <c r="A1145" i="13"/>
  <c r="A1071" i="13"/>
  <c r="A1239" i="13"/>
  <c r="A1227" i="13"/>
  <c r="A1290" i="13"/>
  <c r="A1252" i="13"/>
  <c r="A1066" i="13"/>
  <c r="A1200" i="13"/>
  <c r="A1124" i="13"/>
  <c r="A1244" i="13"/>
  <c r="A1176" i="13"/>
  <c r="A1246" i="13"/>
  <c r="A1367" i="13"/>
  <c r="A1062" i="13"/>
  <c r="A1121" i="13"/>
  <c r="A1059" i="13"/>
  <c r="A1209" i="13"/>
  <c r="A1089" i="13"/>
  <c r="A1083" i="13"/>
  <c r="A1100" i="13"/>
  <c r="A1396" i="13"/>
  <c r="A1273" i="13"/>
  <c r="A1091" i="13"/>
  <c r="A1341" i="13"/>
  <c r="A1192" i="13"/>
  <c r="A1406" i="13"/>
  <c r="A1160" i="13"/>
  <c r="A1107" i="13"/>
  <c r="A1380" i="13"/>
  <c r="A1175" i="13"/>
  <c r="A1141" i="13"/>
  <c r="A1278" i="13"/>
  <c r="A1189" i="13"/>
  <c r="A1308" i="13"/>
  <c r="A1392" i="13"/>
  <c r="A1373" i="13"/>
  <c r="A1127" i="13"/>
  <c r="A1243" i="13"/>
  <c r="A1163" i="13"/>
  <c r="A1291" i="13"/>
  <c r="A1142" i="13"/>
  <c r="A1299" i="13"/>
  <c r="A1174" i="13"/>
  <c r="A1123" i="13"/>
  <c r="A1258" i="13"/>
  <c r="A1339" i="13"/>
  <c r="A1210" i="13"/>
  <c r="A1181" i="13"/>
  <c r="A1370" i="13"/>
  <c r="A1097" i="13"/>
  <c r="A1112" i="13"/>
  <c r="A1270" i="13"/>
  <c r="A1236" i="13"/>
  <c r="A1076" i="13"/>
  <c r="A1228" i="13"/>
  <c r="A1254" i="13"/>
  <c r="A1222" i="13"/>
  <c r="A1267" i="13"/>
  <c r="A1161" i="13"/>
  <c r="A1144" i="13"/>
  <c r="A1194" i="13"/>
  <c r="A1085" i="13"/>
  <c r="A1152" i="13"/>
  <c r="A1336" i="13"/>
  <c r="A1099" i="13"/>
  <c r="A1159" i="13"/>
  <c r="A1269" i="13"/>
  <c r="A1357" i="13"/>
  <c r="A1342" i="13"/>
  <c r="A1147" i="13"/>
  <c r="A1287" i="13"/>
  <c r="A1400" i="13"/>
  <c r="A1363" i="13"/>
  <c r="A1197" i="13"/>
  <c r="A1368" i="13"/>
  <c r="A1398" i="13"/>
  <c r="A1296" i="13"/>
  <c r="A1138" i="13"/>
  <c r="A1274" i="13"/>
  <c r="A1116" i="13"/>
  <c r="A1326" i="13"/>
  <c r="A1317" i="13"/>
  <c r="A1074" i="13"/>
  <c r="A1369" i="13"/>
  <c r="A1186" i="13"/>
  <c r="A1087" i="13"/>
  <c r="A1352" i="13"/>
  <c r="A1390" i="13"/>
  <c r="A1302" i="13"/>
  <c r="A1307" i="13"/>
  <c r="A1263" i="13"/>
  <c r="A1104" i="13"/>
  <c r="A1327" i="13"/>
  <c r="A1279" i="13"/>
  <c r="A1271" i="13"/>
  <c r="A1277" i="13"/>
  <c r="A1092" i="13"/>
  <c r="A1284" i="13"/>
  <c r="A1101" i="13"/>
  <c r="A1358" i="13"/>
  <c r="A1331" i="13"/>
  <c r="A1337" i="13"/>
  <c r="A1361" i="13"/>
  <c r="A1281" i="13"/>
  <c r="A1157" i="13"/>
  <c r="A1330" i="13"/>
  <c r="A1140" i="13"/>
  <c r="A1280" i="13"/>
  <c r="A1349" i="13"/>
  <c r="A1067" i="13"/>
  <c r="A1102" i="13"/>
  <c r="A1128" i="13"/>
  <c r="A1386" i="13"/>
  <c r="A1395" i="13"/>
  <c r="A1318" i="13"/>
  <c r="A1264" i="13"/>
  <c r="A1095" i="13"/>
  <c r="A1195" i="13"/>
  <c r="A1198" i="13"/>
  <c r="A1311" i="13"/>
  <c r="A1285" i="13"/>
  <c r="A1070" i="13"/>
  <c r="A1122" i="13"/>
  <c r="A1232" i="13"/>
  <c r="A1158" i="13"/>
  <c r="A1068" i="13"/>
  <c r="A1156" i="13"/>
  <c r="A1134" i="13"/>
  <c r="A1199" i="13"/>
  <c r="A1137" i="13"/>
  <c r="A1094" i="13"/>
  <c r="A1388" i="13"/>
  <c r="A1126" i="13"/>
  <c r="A1313" i="13"/>
  <c r="A1125" i="13"/>
  <c r="A1223" i="13"/>
  <c r="A1372" i="13"/>
  <c r="A1401" i="13"/>
  <c r="A1190" i="13"/>
  <c r="A1347" i="13"/>
  <c r="A1235" i="13"/>
  <c r="A1203" i="13"/>
  <c r="A1257" i="13"/>
  <c r="A1060" i="13"/>
  <c r="A1132" i="13"/>
  <c r="A1360" i="13"/>
  <c r="A1397" i="13"/>
  <c r="A1310" i="13"/>
  <c r="A1260" i="13"/>
  <c r="A1389" i="13"/>
  <c r="A1366" i="13"/>
  <c r="A1374" i="13"/>
  <c r="A1169" i="13"/>
  <c r="A1173" i="13"/>
  <c r="A1293" i="13"/>
  <c r="A1182" i="13"/>
  <c r="A1206" i="13"/>
  <c r="A1143" i="13"/>
  <c r="A1262" i="13"/>
  <c r="A1221" i="13"/>
  <c r="A1321" i="13"/>
  <c r="A1362" i="13"/>
  <c r="A1184" i="13"/>
  <c r="A1304" i="13"/>
  <c r="A1201" i="13"/>
  <c r="A1153" i="13"/>
  <c r="A1282" i="13"/>
  <c r="A1217" i="13"/>
  <c r="A1399" i="13"/>
  <c r="A1136" i="13"/>
  <c r="A1135" i="13"/>
  <c r="A1250" i="13"/>
  <c r="A1172" i="13"/>
  <c r="A1177" i="13"/>
  <c r="A1108" i="13"/>
  <c r="A1063" i="13"/>
  <c r="A1305" i="13"/>
  <c r="A1073" i="13"/>
  <c r="A1240" i="13"/>
  <c r="A1133" i="13"/>
  <c r="A1385" i="13"/>
  <c r="A1225" i="13"/>
  <c r="A1080" i="13"/>
  <c r="A1376" i="13"/>
  <c r="A1205" i="13"/>
  <c r="A1155" i="13"/>
  <c r="A1365" i="13"/>
  <c r="A1315" i="13"/>
  <c r="A1394" i="13"/>
  <c r="A1139" i="13"/>
  <c r="A1346" i="13"/>
  <c r="A1276" i="13"/>
  <c r="A1242" i="13"/>
  <c r="A1065" i="13"/>
  <c r="A1212" i="13"/>
  <c r="A1191" i="13"/>
  <c r="A1170" i="13"/>
  <c r="A1353" i="13"/>
  <c r="A1165" i="13"/>
  <c r="A1345" i="13"/>
  <c r="A1332" i="13"/>
  <c r="A1350" i="13"/>
  <c r="A1249" i="13"/>
  <c r="A1378" i="13"/>
  <c r="A1384" i="13"/>
  <c r="A1325" i="13"/>
  <c r="A1064" i="13"/>
  <c r="A1237" i="13"/>
  <c r="A1319" i="13"/>
  <c r="A1061" i="13"/>
  <c r="A1113" i="13"/>
  <c r="A1149" i="13"/>
  <c r="A1354" i="13"/>
  <c r="A1329" i="13"/>
  <c r="A1298" i="13"/>
  <c r="A1265" i="13"/>
  <c r="A1193" i="13"/>
  <c r="A1081" i="13"/>
  <c r="A1078" i="13"/>
  <c r="A1162" i="13"/>
  <c r="A1069" i="13"/>
  <c r="A1226" i="13"/>
  <c r="A1301" i="13"/>
  <c r="A1178" i="13"/>
  <c r="A1393" i="13"/>
  <c r="A1183" i="13"/>
  <c r="A1328" i="13"/>
  <c r="A1272" i="13"/>
  <c r="A1387" i="13"/>
  <c r="A1119" i="13"/>
  <c r="A1335" i="13"/>
  <c r="A1343" i="13"/>
  <c r="A1150" i="13"/>
  <c r="A1207" i="13"/>
  <c r="A1118" i="13"/>
  <c r="A1229" i="13"/>
  <c r="A1382" i="13"/>
  <c r="A1306" i="13"/>
  <c r="A1185" i="13"/>
  <c r="A1188" i="13"/>
  <c r="A1403" i="13"/>
  <c r="A1079" i="13"/>
  <c r="A1129" i="13"/>
  <c r="A1109" i="13"/>
  <c r="A1238" i="13"/>
  <c r="A1268" i="13"/>
  <c r="A1120" i="13"/>
  <c r="A1111" i="13"/>
  <c r="A1256" i="13"/>
  <c r="A1294" i="13"/>
  <c r="A1233" i="13"/>
  <c r="A1166" i="13"/>
  <c r="A1219" i="13"/>
  <c r="A1093" i="13"/>
  <c r="A1106" i="13"/>
  <c r="A1220" i="13"/>
  <c r="A1351" i="13"/>
  <c r="A1407" i="13"/>
  <c r="A1286" i="13"/>
  <c r="A1338" i="13"/>
  <c r="A1266" i="13"/>
  <c r="A1130" i="13"/>
  <c r="A1218" i="13"/>
  <c r="A1255" i="13"/>
  <c r="A1208" i="13"/>
  <c r="A1259" i="13"/>
  <c r="A1324" i="13"/>
  <c r="A1211" i="13"/>
  <c r="A1248" i="13"/>
  <c r="A1214" i="13"/>
  <c r="A1075" i="13"/>
  <c r="A1303" i="13"/>
  <c r="A1320" i="13"/>
  <c r="A1231" i="13"/>
  <c r="A1241" i="13"/>
  <c r="A1253" i="13"/>
  <c r="A1408" i="13"/>
  <c r="A1333" i="13"/>
  <c r="A1117" i="13"/>
  <c r="A1164" i="13"/>
  <c r="A1292" i="13"/>
  <c r="A1098" i="13"/>
  <c r="A1334" i="13"/>
  <c r="A1391" i="13"/>
  <c r="A1084" i="13"/>
  <c r="A1171" i="13"/>
  <c r="A1115" i="13"/>
  <c r="A1202" i="13"/>
  <c r="A1180" i="13"/>
  <c r="A1314" i="13"/>
  <c r="A1234" i="13"/>
  <c r="A1348" i="13"/>
  <c r="A1103" i="13"/>
  <c r="A1090" i="13"/>
  <c r="A1405" i="13"/>
  <c r="A1167" i="13"/>
  <c r="A1251" i="13"/>
  <c r="A1356" i="13"/>
  <c r="A1216" i="13"/>
  <c r="A1409" i="13"/>
  <c r="A1379" i="13"/>
  <c r="A1295" i="13"/>
  <c r="A1355" i="13"/>
  <c r="A1086" i="13"/>
  <c r="A1297" i="13"/>
  <c r="A1322" i="13"/>
  <c r="A1168" i="13"/>
  <c r="A1261" i="13"/>
  <c r="A1110" i="13"/>
  <c r="A1088" i="13"/>
  <c r="A1196" i="13"/>
  <c r="A1230" i="13"/>
  <c r="A1404" i="13"/>
  <c r="A1323" i="13"/>
  <c r="A1381" i="13"/>
  <c r="A1288" i="13"/>
  <c r="A1289" i="13"/>
  <c r="A1283" i="13"/>
  <c r="A1148" i="13"/>
  <c r="A1383" i="13"/>
  <c r="A1364" i="13"/>
  <c r="A1187" i="13"/>
  <c r="A1082" i="13"/>
  <c r="A1213" i="13"/>
  <c r="A1275" i="13"/>
  <c r="A1247" i="13"/>
  <c r="A1312" i="13"/>
  <c r="A1309" i="13"/>
  <c r="A1402" i="13"/>
  <c r="A1114" i="13"/>
  <c r="A1131" i="13"/>
  <c r="A1077" i="13"/>
  <c r="A1151" i="13"/>
  <c r="A1316" i="13"/>
  <c r="A1377" i="13"/>
  <c r="A1371" i="13"/>
  <c r="A1179" i="13"/>
  <c r="A1154" i="13"/>
  <c r="A1344" i="13"/>
  <c r="A1359" i="13"/>
  <c r="A1146" i="13"/>
  <c r="A1300" i="13"/>
  <c r="A1375" i="13"/>
  <c r="A989" i="13"/>
  <c r="A858" i="13"/>
  <c r="A738" i="13"/>
  <c r="A834" i="13"/>
  <c r="A871" i="13"/>
  <c r="A849" i="13"/>
  <c r="A728" i="13"/>
  <c r="A820" i="13"/>
  <c r="A840" i="13"/>
  <c r="A715" i="13"/>
  <c r="A869" i="13"/>
  <c r="A939" i="13"/>
  <c r="A1004" i="13"/>
  <c r="A1029" i="13"/>
  <c r="A714" i="13"/>
  <c r="A886" i="13"/>
  <c r="A900" i="13"/>
  <c r="A870" i="13"/>
  <c r="A743" i="13"/>
  <c r="A954" i="13"/>
  <c r="A1035" i="13"/>
  <c r="A719" i="13"/>
  <c r="A757" i="13"/>
  <c r="A709" i="13"/>
  <c r="A770" i="13"/>
  <c r="A755" i="13"/>
  <c r="A740" i="13"/>
  <c r="A811" i="13"/>
  <c r="A958" i="13"/>
  <c r="A907" i="13"/>
  <c r="A754" i="13"/>
  <c r="A854" i="13"/>
  <c r="A837" i="13"/>
  <c r="A1007" i="13"/>
  <c r="A782" i="13"/>
  <c r="A760" i="13"/>
  <c r="A951" i="13"/>
  <c r="A955" i="13"/>
  <c r="A766" i="13"/>
  <c r="A828" i="13"/>
  <c r="A817" i="13"/>
  <c r="A926" i="13"/>
  <c r="A908" i="13"/>
  <c r="A1002" i="13"/>
  <c r="A723" i="13"/>
  <c r="A775" i="13"/>
  <c r="A1038" i="13"/>
  <c r="A1018" i="13"/>
  <c r="A846" i="13"/>
  <c r="A925" i="13"/>
  <c r="A903" i="13"/>
  <c r="A851" i="13"/>
  <c r="A948" i="13"/>
  <c r="A844" i="13"/>
  <c r="A823" i="13"/>
  <c r="A835" i="13"/>
  <c r="A995" i="13"/>
  <c r="A748" i="13"/>
  <c r="A881" i="13"/>
  <c r="A919" i="13"/>
  <c r="A884" i="13"/>
  <c r="A771" i="13"/>
  <c r="A777" i="13"/>
  <c r="A964" i="13"/>
  <c r="A867" i="13"/>
  <c r="A917" i="13"/>
  <c r="A764" i="13"/>
  <c r="A825" i="13"/>
  <c r="A736" i="13"/>
  <c r="A762" i="13"/>
  <c r="A920" i="13"/>
  <c r="A1026" i="13"/>
  <c r="A940" i="13"/>
  <c r="A809" i="13"/>
  <c r="A806" i="13"/>
  <c r="A961" i="13"/>
  <c r="A1053" i="13"/>
  <c r="A798" i="13"/>
  <c r="A1040" i="13"/>
  <c r="A1032" i="13"/>
  <c r="A857" i="13"/>
  <c r="A1033" i="13"/>
  <c r="A938" i="13"/>
  <c r="A935" i="13"/>
  <c r="A999" i="13"/>
  <c r="A850" i="13"/>
  <c r="A892" i="13"/>
  <c r="A731" i="13"/>
  <c r="A1043" i="13"/>
  <c r="A950" i="13"/>
  <c r="A718" i="13"/>
  <c r="A1025" i="13"/>
  <c r="A877" i="13"/>
  <c r="A758" i="13"/>
  <c r="A972" i="13"/>
  <c r="A1024" i="13"/>
  <c r="A832" i="13"/>
  <c r="A921" i="13"/>
  <c r="A818" i="13"/>
  <c r="A785" i="13"/>
  <c r="A967" i="13"/>
  <c r="A873" i="13"/>
  <c r="A941" i="13"/>
  <c r="A802" i="13"/>
  <c r="A722" i="13"/>
  <c r="A980" i="13"/>
  <c r="A891" i="13"/>
  <c r="A1008" i="13"/>
  <c r="A998" i="13"/>
  <c r="A842" i="13"/>
  <c r="A973" i="13"/>
  <c r="A915" i="13"/>
  <c r="A799" i="13"/>
  <c r="A862" i="13"/>
  <c r="A741" i="13"/>
  <c r="A1003" i="13"/>
  <c r="A1001" i="13"/>
  <c r="A726" i="13"/>
  <c r="A767" i="13"/>
  <c r="A765" i="13"/>
  <c r="A1057" i="13"/>
  <c r="A1020" i="13"/>
  <c r="A946" i="13"/>
  <c r="A987" i="13"/>
  <c r="A786" i="13"/>
  <c r="A1010" i="13"/>
  <c r="A794" i="13"/>
  <c r="A878" i="13"/>
  <c r="A953" i="13"/>
  <c r="A717" i="13"/>
  <c r="A971" i="13"/>
  <c r="A943" i="13"/>
  <c r="A827" i="13"/>
  <c r="A729" i="13"/>
  <c r="A772" i="13"/>
  <c r="A780" i="13"/>
  <c r="A812" i="13"/>
  <c r="A810" i="13"/>
  <c r="A734" i="13"/>
  <c r="A745" i="13"/>
  <c r="A1000" i="13"/>
  <c r="A845" i="13"/>
  <c r="A876" i="13"/>
  <c r="A912" i="13"/>
  <c r="A990" i="13"/>
  <c r="A1030" i="13"/>
  <c r="A866" i="13"/>
  <c r="A1027" i="13"/>
  <c r="A962" i="13"/>
  <c r="A875" i="13"/>
  <c r="A874" i="13"/>
  <c r="A710" i="13"/>
  <c r="A816" i="13"/>
  <c r="A868" i="13"/>
  <c r="A1056" i="13"/>
  <c r="A1006" i="13"/>
  <c r="A993" i="13"/>
  <c r="A1022" i="13"/>
  <c r="A963" i="13"/>
  <c r="A885" i="13"/>
  <c r="A791" i="13"/>
  <c r="A826" i="13"/>
  <c r="A889" i="13"/>
  <c r="A761" i="13"/>
  <c r="A883" i="13"/>
  <c r="A814" i="13"/>
  <c r="A913" i="13"/>
  <c r="A904" i="13"/>
  <c r="A916" i="13"/>
  <c r="A1031" i="13"/>
  <c r="A910" i="13"/>
  <c r="A947" i="13"/>
  <c r="A901" i="13"/>
  <c r="A788" i="13"/>
  <c r="A841" i="13"/>
  <c r="A863" i="13"/>
  <c r="A781" i="13"/>
  <c r="A1051" i="13"/>
  <c r="A795" i="13"/>
  <c r="A744" i="13"/>
  <c r="A966" i="13"/>
  <c r="A750" i="13"/>
  <c r="A727" i="13"/>
  <c r="A747" i="13"/>
  <c r="A986" i="13"/>
  <c r="A749" i="13"/>
  <c r="A852" i="13"/>
  <c r="A808" i="13"/>
  <c r="A1023" i="13"/>
  <c r="A865" i="13"/>
  <c r="A753" i="13"/>
  <c r="A1028" i="13"/>
  <c r="A856" i="13"/>
  <c r="A739" i="13"/>
  <c r="A1019" i="13"/>
  <c r="A994" i="13"/>
  <c r="A1044" i="13"/>
  <c r="A879" i="13"/>
  <c r="A934" i="13"/>
  <c r="A882" i="13"/>
  <c r="A804" i="13"/>
  <c r="A716" i="13"/>
  <c r="A800" i="13"/>
  <c r="A969" i="13"/>
  <c r="A853" i="13"/>
  <c r="A1054" i="13"/>
  <c r="A932" i="13"/>
  <c r="A960" i="13"/>
  <c r="A952" i="13"/>
  <c r="A872" i="13"/>
  <c r="A918" i="13"/>
  <c r="A822" i="13"/>
  <c r="A933" i="13"/>
  <c r="A1037" i="13"/>
  <c r="A847" i="13"/>
  <c r="A711" i="13"/>
  <c r="A848" i="13"/>
  <c r="A959" i="13"/>
  <c r="A713" i="13"/>
  <c r="A737" i="13"/>
  <c r="A930" i="13"/>
  <c r="A864" i="13"/>
  <c r="A982" i="13"/>
  <c r="A1036" i="13"/>
  <c r="A905" i="13"/>
  <c r="A778" i="13"/>
  <c r="A724" i="13"/>
  <c r="A824" i="13"/>
  <c r="A751" i="13"/>
  <c r="A906" i="13"/>
  <c r="A1011" i="13"/>
  <c r="A773" i="13"/>
  <c r="A756" i="13"/>
  <c r="A945" i="13"/>
  <c r="A1039" i="13"/>
  <c r="A923" i="13"/>
  <c r="A1045" i="13"/>
  <c r="A759" i="13"/>
  <c r="A928" i="13"/>
  <c r="A922" i="13"/>
  <c r="A895" i="13"/>
  <c r="A977" i="13"/>
  <c r="A976" i="13"/>
  <c r="A819" i="13"/>
  <c r="A1041" i="13"/>
  <c r="A1017" i="13"/>
  <c r="A897" i="13"/>
  <c r="A859" i="13"/>
  <c r="A1034" i="13"/>
  <c r="A708" i="13"/>
  <c r="A768" i="13"/>
  <c r="A784" i="13"/>
  <c r="A838" i="13"/>
  <c r="A902" i="13"/>
  <c r="A776" i="13"/>
  <c r="A839" i="13"/>
  <c r="A830" i="13"/>
  <c r="A888" i="13"/>
  <c r="A813" i="13"/>
  <c r="A805" i="13"/>
  <c r="A860" i="13"/>
  <c r="A909" i="13"/>
  <c r="A712" i="13"/>
  <c r="A733" i="13"/>
  <c r="A815" i="13"/>
  <c r="A978" i="13"/>
  <c r="A1052" i="13"/>
  <c r="A983" i="13"/>
  <c r="A974" i="13"/>
  <c r="A911" i="13"/>
  <c r="A861" i="13"/>
  <c r="A843" i="13"/>
  <c r="A893" i="13"/>
  <c r="A855" i="13"/>
  <c r="A979" i="13"/>
  <c r="A927" i="13"/>
  <c r="A774" i="13"/>
  <c r="A898" i="13"/>
  <c r="A931" i="13"/>
  <c r="A721" i="13"/>
  <c r="A957" i="13"/>
  <c r="A965" i="13"/>
  <c r="A1009" i="13"/>
  <c r="A890" i="13"/>
  <c r="A896" i="13"/>
  <c r="A1046" i="13"/>
  <c r="A997" i="13"/>
  <c r="A746" i="13"/>
  <c r="A792" i="13"/>
  <c r="A1012" i="13"/>
  <c r="A735" i="13"/>
  <c r="A970" i="13"/>
  <c r="A1050" i="13"/>
  <c r="A803" i="13"/>
  <c r="A942" i="13"/>
  <c r="A779" i="13"/>
  <c r="A793" i="13"/>
  <c r="A796" i="13"/>
  <c r="A975" i="13"/>
  <c r="A914" i="13"/>
  <c r="A949" i="13"/>
  <c r="A752" i="13"/>
  <c r="A730" i="13"/>
  <c r="A1042" i="13"/>
  <c r="A821" i="13"/>
  <c r="A944" i="13"/>
  <c r="A1016" i="13"/>
  <c r="A936" i="13"/>
  <c r="A1048" i="13"/>
  <c r="A1015" i="13"/>
  <c r="A894" i="13"/>
  <c r="A985" i="13"/>
  <c r="A769" i="13"/>
  <c r="A991" i="13"/>
  <c r="A968" i="13"/>
  <c r="A797" i="13"/>
  <c r="A1013" i="13"/>
  <c r="A787" i="13"/>
  <c r="A732" i="13"/>
  <c r="A829" i="13"/>
  <c r="A783" i="13"/>
  <c r="A988" i="13"/>
  <c r="A984" i="13"/>
  <c r="A924" i="13"/>
  <c r="A956" i="13"/>
  <c r="A899" i="13"/>
  <c r="A880" i="13"/>
  <c r="A801" i="13"/>
  <c r="A1021" i="13"/>
  <c r="A1047" i="13"/>
  <c r="A790" i="13"/>
  <c r="A720" i="13"/>
  <c r="A887" i="13"/>
  <c r="A996" i="13"/>
  <c r="A789" i="13"/>
  <c r="A937" i="13"/>
  <c r="A742" i="13"/>
  <c r="A831" i="13"/>
  <c r="A1055" i="13"/>
  <c r="A725" i="13"/>
  <c r="A833" i="13"/>
  <c r="A981" i="13"/>
  <c r="A1014" i="13"/>
  <c r="A992" i="13"/>
  <c r="A836" i="13"/>
  <c r="A763" i="13"/>
  <c r="A1049" i="13"/>
  <c r="A1058" i="13"/>
  <c r="A807" i="13"/>
  <c r="A929" i="13"/>
  <c r="A1005" i="13"/>
  <c r="A678" i="13"/>
  <c r="A553" i="13"/>
  <c r="A371" i="13"/>
  <c r="A474" i="13"/>
  <c r="A489" i="13"/>
  <c r="A519" i="13"/>
  <c r="A426" i="13"/>
  <c r="A516" i="13"/>
  <c r="A525" i="13"/>
  <c r="A377" i="13"/>
  <c r="A544" i="13"/>
  <c r="A403" i="13"/>
  <c r="A649" i="13"/>
  <c r="A658" i="13"/>
  <c r="A368" i="13"/>
  <c r="A515" i="13"/>
  <c r="A454" i="13"/>
  <c r="A542" i="13"/>
  <c r="A445" i="13"/>
  <c r="A536" i="13"/>
  <c r="A687" i="13"/>
  <c r="A358" i="13"/>
  <c r="A389" i="13"/>
  <c r="A357" i="13"/>
  <c r="A432" i="13"/>
  <c r="A500" i="13"/>
  <c r="A447" i="13"/>
  <c r="A506" i="13"/>
  <c r="A530" i="13"/>
  <c r="A596" i="13"/>
  <c r="A414" i="13"/>
  <c r="A448" i="13"/>
  <c r="A495" i="13"/>
  <c r="A616" i="13"/>
  <c r="A484" i="13"/>
  <c r="A407" i="13"/>
  <c r="A694" i="13"/>
  <c r="A463" i="13"/>
  <c r="A601" i="13"/>
  <c r="A438" i="13"/>
  <c r="A543" i="13"/>
  <c r="A632" i="13"/>
  <c r="A522" i="13"/>
  <c r="A643" i="13"/>
  <c r="A412" i="13"/>
  <c r="A467" i="13"/>
  <c r="A479" i="13"/>
  <c r="A624" i="13"/>
  <c r="A503" i="13"/>
  <c r="A485" i="13"/>
  <c r="A465" i="13"/>
  <c r="A466" i="13"/>
  <c r="A527" i="13"/>
  <c r="A533" i="13"/>
  <c r="A509" i="13"/>
  <c r="A469" i="13"/>
  <c r="A671" i="13"/>
  <c r="A392" i="13"/>
  <c r="A367" i="13"/>
  <c r="A584" i="13"/>
  <c r="A599" i="13"/>
  <c r="A385" i="13"/>
  <c r="A667" i="13"/>
  <c r="A369" i="13"/>
  <c r="A575" i="13"/>
  <c r="A554" i="13"/>
  <c r="A650" i="13"/>
  <c r="A442" i="13"/>
  <c r="A380" i="13"/>
  <c r="A397" i="13"/>
  <c r="A579" i="13"/>
  <c r="A670" i="13"/>
  <c r="A468" i="13"/>
  <c r="A443" i="13"/>
  <c r="A430" i="13"/>
  <c r="A570" i="13"/>
  <c r="A669" i="13"/>
  <c r="A424" i="13"/>
  <c r="A608" i="13"/>
  <c r="A562" i="13"/>
  <c r="A491" i="13"/>
  <c r="A682" i="13"/>
  <c r="A555" i="13"/>
  <c r="A612" i="13"/>
  <c r="A635" i="13"/>
  <c r="A434" i="13"/>
  <c r="A437" i="13"/>
  <c r="A699" i="13"/>
  <c r="A436" i="13"/>
  <c r="A577" i="13"/>
  <c r="A440" i="13"/>
  <c r="A674" i="13"/>
  <c r="A659" i="13"/>
  <c r="A382" i="13"/>
  <c r="A551" i="13"/>
  <c r="A673" i="13"/>
  <c r="A633" i="13"/>
  <c r="A657" i="13"/>
  <c r="A514" i="13"/>
  <c r="A406" i="13"/>
  <c r="A488" i="13"/>
  <c r="A654" i="13"/>
  <c r="A560" i="13"/>
  <c r="A573" i="13"/>
  <c r="A388" i="13"/>
  <c r="A504" i="13"/>
  <c r="A472" i="13"/>
  <c r="A661" i="13"/>
  <c r="A641" i="13"/>
  <c r="A486" i="13"/>
  <c r="A609" i="13"/>
  <c r="A501" i="13"/>
  <c r="A537" i="13"/>
  <c r="A645" i="13"/>
  <c r="A408" i="13"/>
  <c r="A526" i="13"/>
  <c r="A636" i="13"/>
  <c r="A361" i="13"/>
  <c r="A419" i="13"/>
  <c r="A546" i="13"/>
  <c r="A690" i="13"/>
  <c r="A625" i="13"/>
  <c r="A520" i="13"/>
  <c r="A628" i="13"/>
  <c r="A583" i="13"/>
  <c r="A627" i="13"/>
  <c r="A481" i="13"/>
  <c r="A375" i="13"/>
  <c r="A534" i="13"/>
  <c r="A431" i="13"/>
  <c r="A456" i="13"/>
  <c r="A592" i="13"/>
  <c r="A420" i="13"/>
  <c r="A404" i="13"/>
  <c r="A415" i="13"/>
  <c r="A372" i="13"/>
  <c r="A549" i="13"/>
  <c r="A531" i="13"/>
  <c r="A391" i="13"/>
  <c r="A701" i="13"/>
  <c r="A441" i="13"/>
  <c r="A446" i="13"/>
  <c r="A478" i="13"/>
  <c r="A605" i="13"/>
  <c r="A460" i="13"/>
  <c r="A683" i="13"/>
  <c r="A452" i="13"/>
  <c r="A502" i="13"/>
  <c r="A638" i="13"/>
  <c r="A532" i="13"/>
  <c r="A595" i="13"/>
  <c r="A364" i="13"/>
  <c r="A402" i="13"/>
  <c r="A672" i="13"/>
  <c r="A662" i="13"/>
  <c r="A668" i="13"/>
  <c r="A610" i="13"/>
  <c r="A541" i="13"/>
  <c r="A561" i="13"/>
  <c r="A622" i="13"/>
  <c r="A416" i="13"/>
  <c r="A462" i="13"/>
  <c r="A634" i="13"/>
  <c r="A381" i="13"/>
  <c r="A411" i="13"/>
  <c r="A639" i="13"/>
  <c r="A581" i="13"/>
  <c r="A418" i="13"/>
  <c r="A594" i="13"/>
  <c r="A680" i="13"/>
  <c r="A629" i="13"/>
  <c r="A428" i="13"/>
  <c r="A626" i="13"/>
  <c r="A539" i="13"/>
  <c r="A396" i="13"/>
  <c r="A476" i="13"/>
  <c r="A704" i="13"/>
  <c r="A410" i="13"/>
  <c r="A464" i="13"/>
  <c r="A473" i="13"/>
  <c r="A552" i="13"/>
  <c r="A401" i="13"/>
  <c r="A363" i="13"/>
  <c r="A362" i="13"/>
  <c r="A550" i="13"/>
  <c r="A393" i="13"/>
  <c r="A510" i="13"/>
  <c r="A517" i="13"/>
  <c r="A647" i="13"/>
  <c r="A563" i="13"/>
  <c r="A705" i="13"/>
  <c r="A395" i="13"/>
  <c r="A461" i="13"/>
  <c r="A409" i="13"/>
  <c r="A677" i="13"/>
  <c r="A572" i="13"/>
  <c r="A688" i="13"/>
  <c r="A422" i="13"/>
  <c r="A679" i="13"/>
  <c r="A590" i="13"/>
  <c r="A387" i="13"/>
  <c r="A394" i="13"/>
  <c r="A505" i="13"/>
  <c r="A586" i="13"/>
  <c r="A425" i="13"/>
  <c r="A696" i="13"/>
  <c r="A547" i="13"/>
  <c r="A615" i="13"/>
  <c r="A652" i="13"/>
  <c r="A523" i="13"/>
  <c r="A540" i="13"/>
  <c r="A591" i="13"/>
  <c r="A559" i="13"/>
  <c r="A631" i="13"/>
  <c r="A512" i="13"/>
  <c r="A373" i="13"/>
  <c r="A567" i="13"/>
  <c r="A665" i="13"/>
  <c r="A365" i="13"/>
  <c r="A398" i="13"/>
  <c r="A585" i="13"/>
  <c r="A498" i="13"/>
  <c r="A676" i="13"/>
  <c r="A693" i="13"/>
  <c r="A640" i="13"/>
  <c r="A459" i="13"/>
  <c r="A444" i="13"/>
  <c r="A493" i="13"/>
  <c r="A494" i="13"/>
  <c r="A427" i="13"/>
  <c r="A698" i="13"/>
  <c r="A496" i="13"/>
  <c r="A538" i="13"/>
  <c r="A458" i="13"/>
  <c r="A582" i="13"/>
  <c r="A482" i="13"/>
  <c r="A691" i="13"/>
  <c r="A374" i="13"/>
  <c r="A689" i="13"/>
  <c r="A646" i="13"/>
  <c r="A513" i="13"/>
  <c r="A597" i="13"/>
  <c r="A556" i="13"/>
  <c r="A497" i="13"/>
  <c r="A571" i="13"/>
  <c r="A606" i="13"/>
  <c r="A619" i="13"/>
  <c r="A477" i="13"/>
  <c r="A651" i="13"/>
  <c r="A366" i="13"/>
  <c r="A475" i="13"/>
  <c r="A457" i="13"/>
  <c r="A508" i="13"/>
  <c r="A421" i="13"/>
  <c r="A450" i="13"/>
  <c r="A548" i="13"/>
  <c r="A576" i="13"/>
  <c r="A617" i="13"/>
  <c r="A451" i="13"/>
  <c r="A435" i="13"/>
  <c r="A521" i="13"/>
  <c r="A648" i="13"/>
  <c r="A378" i="13"/>
  <c r="A383" i="13"/>
  <c r="A483" i="13"/>
  <c r="A589" i="13"/>
  <c r="A697" i="13"/>
  <c r="A578" i="13"/>
  <c r="A630" i="13"/>
  <c r="A568" i="13"/>
  <c r="A490" i="13"/>
  <c r="A604" i="13"/>
  <c r="A492" i="13"/>
  <c r="A499" i="13"/>
  <c r="A642" i="13"/>
  <c r="A613" i="13"/>
  <c r="A449" i="13"/>
  <c r="A663" i="13"/>
  <c r="A557" i="13"/>
  <c r="A359" i="13"/>
  <c r="A607" i="13"/>
  <c r="A511" i="13"/>
  <c r="A675" i="13"/>
  <c r="A455" i="13"/>
  <c r="A566" i="13"/>
  <c r="A706" i="13"/>
  <c r="A603" i="13"/>
  <c r="A528" i="13"/>
  <c r="A399" i="13"/>
  <c r="A655" i="13"/>
  <c r="A386" i="13"/>
  <c r="A621" i="13"/>
  <c r="A703" i="13"/>
  <c r="A535" i="13"/>
  <c r="A587" i="13"/>
  <c r="A580" i="13"/>
  <c r="A470" i="13"/>
  <c r="A471" i="13"/>
  <c r="A558" i="13"/>
  <c r="A565" i="13"/>
  <c r="A656" i="13"/>
  <c r="A370" i="13"/>
  <c r="A360" i="13"/>
  <c r="A702" i="13"/>
  <c r="A660" i="13"/>
  <c r="A664" i="13"/>
  <c r="A602" i="13"/>
  <c r="A524" i="13"/>
  <c r="A666" i="13"/>
  <c r="A569" i="13"/>
  <c r="A487" i="13"/>
  <c r="A574" i="13"/>
  <c r="A600" i="13"/>
  <c r="A686" i="13"/>
  <c r="A518" i="13"/>
  <c r="A598" i="13"/>
  <c r="A681" i="13"/>
  <c r="A429" i="13"/>
  <c r="A376" i="13"/>
  <c r="A423" i="13"/>
  <c r="A453" i="13"/>
  <c r="A700" i="13"/>
  <c r="A623" i="13"/>
  <c r="A480" i="13"/>
  <c r="A588" i="13"/>
  <c r="A614" i="13"/>
  <c r="A433" i="13"/>
  <c r="A417" i="13"/>
  <c r="A653" i="13"/>
  <c r="A644" i="13"/>
  <c r="A439" i="13"/>
  <c r="A390" i="13"/>
  <c r="A529" i="13"/>
  <c r="A545" i="13"/>
  <c r="A379" i="13"/>
  <c r="A620" i="13"/>
  <c r="A400" i="13"/>
  <c r="A637" i="13"/>
  <c r="A685" i="13"/>
  <c r="A384" i="13"/>
  <c r="A405" i="13"/>
  <c r="A564" i="13"/>
  <c r="A684" i="13"/>
  <c r="A692" i="13"/>
  <c r="A507" i="13"/>
  <c r="A413" i="13"/>
  <c r="A695" i="13"/>
  <c r="A707" i="13"/>
  <c r="A611" i="13"/>
  <c r="A593" i="13"/>
  <c r="A618" i="13"/>
  <c r="A266" i="13"/>
  <c r="A85" i="13"/>
  <c r="A68" i="13"/>
  <c r="A318" i="13"/>
  <c r="A131" i="13"/>
  <c r="A23" i="13"/>
  <c r="A15" i="13"/>
  <c r="A181" i="13"/>
  <c r="A222" i="13"/>
  <c r="A97" i="13"/>
  <c r="A254" i="13"/>
  <c r="A119" i="13"/>
  <c r="A297" i="13"/>
  <c r="A274" i="13"/>
  <c r="A98" i="13"/>
  <c r="A227" i="13"/>
  <c r="A213" i="13"/>
  <c r="A54" i="13"/>
  <c r="A166" i="13"/>
  <c r="A316" i="13"/>
  <c r="A286" i="13"/>
  <c r="A14" i="13"/>
  <c r="A4" i="13"/>
  <c r="A29" i="13"/>
  <c r="A83" i="13"/>
  <c r="A40" i="13"/>
  <c r="A157" i="13"/>
  <c r="A224" i="13"/>
  <c r="A155" i="13"/>
  <c r="A301" i="13"/>
  <c r="A99" i="13"/>
  <c r="A36" i="13"/>
  <c r="A116" i="13"/>
  <c r="A167" i="13"/>
  <c r="A151" i="13"/>
  <c r="A339" i="13"/>
  <c r="A91" i="13"/>
  <c r="A164" i="13"/>
  <c r="A273" i="13"/>
  <c r="A84" i="13"/>
  <c r="A351" i="13"/>
  <c r="A237" i="13"/>
  <c r="A233" i="13"/>
  <c r="A260" i="13"/>
  <c r="A113" i="13"/>
  <c r="A49" i="13"/>
  <c r="A173" i="13"/>
  <c r="A324" i="13"/>
  <c r="A78" i="13"/>
  <c r="A251" i="13"/>
  <c r="A152" i="13"/>
  <c r="A134" i="13"/>
  <c r="A295" i="13"/>
  <c r="A249" i="13"/>
  <c r="A291" i="13"/>
  <c r="A61" i="13"/>
  <c r="A252" i="13"/>
  <c r="A12" i="13"/>
  <c r="A129" i="13"/>
  <c r="A216" i="13"/>
  <c r="A283" i="13"/>
  <c r="A95" i="13"/>
  <c r="A33" i="13"/>
  <c r="A325" i="13"/>
  <c r="A298" i="13"/>
  <c r="A292" i="13"/>
  <c r="A10" i="13"/>
  <c r="A79" i="13"/>
  <c r="A51" i="13"/>
  <c r="A37" i="13"/>
  <c r="A171" i="13"/>
  <c r="A330" i="13"/>
  <c r="A314" i="13"/>
  <c r="A122" i="13"/>
  <c r="A82" i="13"/>
  <c r="A264" i="13"/>
  <c r="A276" i="13"/>
  <c r="A120" i="13"/>
  <c r="A285" i="13"/>
  <c r="A104" i="13"/>
  <c r="A154" i="13"/>
  <c r="A338" i="13"/>
  <c r="A234" i="13"/>
  <c r="A312" i="13"/>
  <c r="A123" i="13"/>
  <c r="A101" i="13"/>
  <c r="A232" i="13"/>
  <c r="A341" i="13"/>
  <c r="A76" i="13"/>
  <c r="A218" i="13"/>
  <c r="A121" i="13"/>
  <c r="A333" i="13"/>
  <c r="A268" i="13"/>
  <c r="A58" i="13"/>
  <c r="A184" i="13"/>
  <c r="A344" i="13"/>
  <c r="A188" i="13"/>
  <c r="A346" i="13"/>
  <c r="A69" i="13"/>
  <c r="A125" i="13"/>
  <c r="A88" i="13"/>
  <c r="A147" i="13"/>
  <c r="A175" i="13"/>
  <c r="A319" i="13"/>
  <c r="A34" i="13"/>
  <c r="A108" i="13"/>
  <c r="A187" i="13"/>
  <c r="A242" i="13"/>
  <c r="A278" i="13"/>
  <c r="A80" i="13"/>
  <c r="A270" i="13"/>
  <c r="A217" i="13"/>
  <c r="A204" i="13"/>
  <c r="A250" i="13"/>
  <c r="A146" i="13"/>
  <c r="A128" i="13"/>
  <c r="A236" i="13"/>
  <c r="A193" i="13"/>
  <c r="A13" i="13"/>
  <c r="A70" i="13"/>
  <c r="A178" i="13"/>
  <c r="A190" i="13"/>
  <c r="A212" i="13"/>
  <c r="A290" i="13"/>
  <c r="A329" i="13"/>
  <c r="A100" i="13"/>
  <c r="A156" i="13"/>
  <c r="A43" i="13"/>
  <c r="A133" i="13"/>
  <c r="A214" i="13"/>
  <c r="A89" i="13"/>
  <c r="A46" i="13"/>
  <c r="A294" i="13"/>
  <c r="A114" i="13"/>
  <c r="A92" i="13"/>
  <c r="A41" i="13"/>
  <c r="A47" i="13"/>
  <c r="A185" i="13"/>
  <c r="A191" i="13"/>
  <c r="A93" i="13"/>
  <c r="A343" i="13"/>
  <c r="A77" i="13"/>
  <c r="A103" i="13"/>
  <c r="A179" i="13"/>
  <c r="A139" i="13"/>
  <c r="A194" i="13"/>
  <c r="A307" i="13"/>
  <c r="A81" i="13"/>
  <c r="A160" i="13"/>
  <c r="A177" i="13"/>
  <c r="A202" i="13"/>
  <c r="A271" i="13"/>
  <c r="A35" i="13"/>
  <c r="A306" i="13"/>
  <c r="A305" i="13"/>
  <c r="A9" i="13"/>
  <c r="A288" i="13"/>
  <c r="A267" i="13"/>
  <c r="A183" i="13"/>
  <c r="A313" i="13"/>
  <c r="A317" i="13"/>
  <c r="A256" i="13"/>
  <c r="A52" i="13"/>
  <c r="A186" i="13"/>
  <c r="A349" i="13"/>
  <c r="A28" i="13"/>
  <c r="A168" i="13"/>
  <c r="A42" i="13"/>
  <c r="A284" i="13"/>
  <c r="A55" i="13"/>
  <c r="A327" i="13"/>
  <c r="A337" i="13"/>
  <c r="A258" i="13"/>
  <c r="A255" i="13"/>
  <c r="A140" i="13"/>
  <c r="A296" i="13"/>
  <c r="A176" i="13"/>
  <c r="A73" i="13"/>
  <c r="A353" i="13"/>
  <c r="A24" i="13"/>
  <c r="A48" i="13"/>
  <c r="A50" i="13"/>
  <c r="A303" i="13"/>
  <c r="A246" i="13"/>
  <c r="A7" i="13"/>
  <c r="A8" i="13"/>
  <c r="A153" i="13"/>
  <c r="A75" i="13"/>
  <c r="A198" i="13"/>
  <c r="A65" i="13"/>
  <c r="A334" i="13"/>
  <c r="A238" i="13"/>
  <c r="A356" i="13"/>
  <c r="A27" i="13"/>
  <c r="A165" i="13"/>
  <c r="A30" i="13"/>
  <c r="A277" i="13"/>
  <c r="A326" i="13"/>
  <c r="A340" i="13"/>
  <c r="A21" i="13"/>
  <c r="A269" i="13"/>
  <c r="A141" i="13"/>
  <c r="A135" i="13"/>
  <c r="A20" i="13"/>
  <c r="A144" i="13"/>
  <c r="A143" i="13"/>
  <c r="A180" i="13"/>
  <c r="A289" i="13"/>
  <c r="A226" i="13"/>
  <c r="A265" i="13"/>
  <c r="A225" i="13"/>
  <c r="A56" i="13"/>
  <c r="A66" i="13"/>
  <c r="A172" i="13"/>
  <c r="A219" i="13"/>
  <c r="A302" i="13"/>
  <c r="A229" i="13"/>
  <c r="A11" i="13"/>
  <c r="A145" i="13"/>
  <c r="A342" i="13"/>
  <c r="A26" i="13"/>
  <c r="A22" i="13"/>
  <c r="A282" i="13"/>
  <c r="A115" i="13"/>
  <c r="A253" i="13"/>
  <c r="A322" i="13"/>
  <c r="A197" i="13"/>
  <c r="A19" i="13"/>
  <c r="A39" i="13"/>
  <c r="A200" i="13"/>
  <c r="A210" i="13"/>
  <c r="A45" i="13"/>
  <c r="A348" i="13"/>
  <c r="A207" i="13"/>
  <c r="A203" i="13"/>
  <c r="A86" i="13"/>
  <c r="A331" i="13"/>
  <c r="A350" i="13"/>
  <c r="A311" i="13"/>
  <c r="A279" i="13"/>
  <c r="A16" i="13"/>
  <c r="A243" i="13"/>
  <c r="A96" i="13"/>
  <c r="A231" i="13"/>
  <c r="A199" i="13"/>
  <c r="A127" i="13"/>
  <c r="A192" i="13"/>
  <c r="A196" i="13"/>
  <c r="A209" i="13"/>
  <c r="A107" i="13"/>
  <c r="A275" i="13"/>
  <c r="A5" i="13"/>
  <c r="A112" i="13"/>
  <c r="A118" i="13"/>
  <c r="A105" i="13"/>
  <c r="A136" i="13"/>
  <c r="A94" i="13"/>
  <c r="A293" i="13"/>
  <c r="A159" i="13"/>
  <c r="A170" i="13"/>
  <c r="A59" i="13"/>
  <c r="A74" i="13"/>
  <c r="A259" i="13"/>
  <c r="A17" i="13"/>
  <c r="A223" i="13"/>
  <c r="A162" i="13"/>
  <c r="A321" i="13"/>
  <c r="A31" i="13"/>
  <c r="A205" i="13"/>
  <c r="A211" i="13"/>
  <c r="A304" i="13"/>
  <c r="A230" i="13"/>
  <c r="A308" i="13"/>
  <c r="A241" i="13"/>
  <c r="A158" i="13"/>
  <c r="A240" i="13"/>
  <c r="A310" i="13"/>
  <c r="A72" i="13"/>
  <c r="A272" i="13"/>
  <c r="A174" i="13"/>
  <c r="A6" i="13"/>
  <c r="A248" i="13"/>
  <c r="A130" i="13"/>
  <c r="A239" i="13"/>
  <c r="A106" i="13"/>
  <c r="A315" i="13"/>
  <c r="A355" i="13"/>
  <c r="A263" i="13"/>
  <c r="A62" i="13"/>
  <c r="A87" i="13"/>
  <c r="A221" i="13"/>
  <c r="A53" i="13"/>
  <c r="A220" i="13"/>
  <c r="A345" i="13"/>
  <c r="A111" i="13"/>
  <c r="A215" i="13"/>
  <c r="A182" i="13"/>
  <c r="A67" i="13"/>
  <c r="A132" i="13"/>
  <c r="A163" i="13"/>
  <c r="A287" i="13"/>
  <c r="A32" i="13"/>
  <c r="A38" i="13"/>
  <c r="A354" i="13"/>
  <c r="A261" i="13"/>
  <c r="A300" i="13"/>
  <c r="A161" i="13"/>
  <c r="A124" i="13"/>
  <c r="A126" i="13"/>
  <c r="A323" i="13"/>
  <c r="A299" i="13"/>
  <c r="A281" i="13"/>
  <c r="A189" i="13"/>
  <c r="A247" i="13"/>
  <c r="A262" i="13"/>
  <c r="A206" i="13"/>
  <c r="A228" i="13"/>
  <c r="A336" i="13"/>
  <c r="A195" i="13"/>
  <c r="A90" i="13"/>
  <c r="A71" i="13"/>
  <c r="A25" i="13"/>
  <c r="A150" i="13"/>
  <c r="A328" i="13"/>
  <c r="A149" i="13"/>
  <c r="A169" i="13"/>
  <c r="A109" i="13"/>
  <c r="A235" i="13"/>
  <c r="A117" i="13"/>
  <c r="A142" i="13"/>
  <c r="A335" i="13"/>
  <c r="A309" i="13"/>
  <c r="A57" i="13"/>
  <c r="A44" i="13"/>
  <c r="A137" i="13"/>
  <c r="A138" i="13"/>
  <c r="A18" i="13"/>
  <c r="A245" i="13"/>
  <c r="A257" i="13"/>
  <c r="A320" i="13"/>
  <c r="A60" i="13"/>
  <c r="A64" i="13"/>
  <c r="A102" i="13"/>
  <c r="A208" i="13"/>
  <c r="A201" i="13"/>
  <c r="A352" i="13"/>
  <c r="A280" i="13"/>
  <c r="A332" i="13"/>
  <c r="A347" i="13"/>
  <c r="A63" i="13"/>
  <c r="A110" i="13"/>
  <c r="A244" i="13"/>
  <c r="A148" i="13"/>
  <c r="AP355" i="17"/>
  <c r="C355" i="17"/>
  <c r="A355" i="17"/>
  <c r="AP354" i="17"/>
  <c r="C354" i="17"/>
  <c r="R367" i="3" s="1"/>
  <c r="A354" i="17"/>
  <c r="AP353" i="17"/>
  <c r="C353" i="17"/>
  <c r="A353" i="17"/>
  <c r="AP352" i="17"/>
  <c r="C352" i="17"/>
  <c r="A352" i="17"/>
  <c r="AP351" i="17"/>
  <c r="C351" i="17"/>
  <c r="A351" i="17"/>
  <c r="AP350" i="17"/>
  <c r="C350" i="17"/>
  <c r="R416" i="3" s="1"/>
  <c r="A350" i="17"/>
  <c r="AP349" i="17"/>
  <c r="C349" i="17"/>
  <c r="R392" i="3" s="1"/>
  <c r="A349" i="17"/>
  <c r="AP348" i="17"/>
  <c r="C348" i="17"/>
  <c r="A348" i="17"/>
  <c r="AP347" i="17"/>
  <c r="C347" i="17"/>
  <c r="A347" i="17"/>
  <c r="AP346" i="17"/>
  <c r="C346" i="17"/>
  <c r="A346" i="17"/>
  <c r="AP345" i="17"/>
  <c r="C345" i="17"/>
  <c r="A345" i="17"/>
  <c r="AP344" i="17"/>
  <c r="C344" i="17"/>
  <c r="A344" i="17"/>
  <c r="AP343" i="17"/>
  <c r="C343" i="17"/>
  <c r="A343" i="17"/>
  <c r="AP342" i="17"/>
  <c r="C342" i="17"/>
  <c r="A342" i="17"/>
  <c r="AP341" i="17"/>
  <c r="C341" i="17"/>
  <c r="A341" i="17"/>
  <c r="AP340" i="17"/>
  <c r="C340" i="17"/>
  <c r="A340" i="17"/>
  <c r="AP339" i="17"/>
  <c r="C339" i="17"/>
  <c r="A339" i="17"/>
  <c r="AP338" i="17"/>
  <c r="C338" i="17"/>
  <c r="R407" i="3" s="1"/>
  <c r="A338" i="17"/>
  <c r="AP337" i="17"/>
  <c r="C337" i="17"/>
  <c r="A337" i="17"/>
  <c r="AP336" i="17"/>
  <c r="C336" i="17"/>
  <c r="A336" i="17"/>
  <c r="AP335" i="17"/>
  <c r="C335" i="17"/>
  <c r="A335" i="17"/>
  <c r="AP334" i="17"/>
  <c r="C334" i="17"/>
  <c r="R362" i="3" s="1"/>
  <c r="A334" i="17"/>
  <c r="AP333" i="17"/>
  <c r="C333" i="17"/>
  <c r="R388" i="3" s="1"/>
  <c r="A333" i="17"/>
  <c r="AP332" i="17"/>
  <c r="C332" i="17"/>
  <c r="R396" i="3" s="1"/>
  <c r="A332" i="17"/>
  <c r="AP331" i="17"/>
  <c r="C331" i="17"/>
  <c r="R379" i="3" s="1"/>
  <c r="A331" i="17"/>
  <c r="AP330" i="17"/>
  <c r="C330" i="17"/>
  <c r="R358" i="3" s="1"/>
  <c r="A330" i="17"/>
  <c r="AP329" i="17"/>
  <c r="C329" i="17"/>
  <c r="A329" i="17"/>
  <c r="AP328" i="17"/>
  <c r="C328" i="17"/>
  <c r="A328" i="17"/>
  <c r="AP327" i="17"/>
  <c r="C327" i="17"/>
  <c r="A327" i="17"/>
  <c r="AP326" i="17"/>
  <c r="C326" i="17"/>
  <c r="A326" i="17"/>
  <c r="AP325" i="17"/>
  <c r="C325" i="17"/>
  <c r="A325" i="17"/>
  <c r="AP324" i="17"/>
  <c r="C324" i="17"/>
  <c r="R406" i="3" s="1"/>
  <c r="A324" i="17"/>
  <c r="AP323" i="17"/>
  <c r="C323" i="17"/>
  <c r="A323" i="17"/>
  <c r="AP322" i="17"/>
  <c r="C322" i="17"/>
  <c r="A322" i="17"/>
  <c r="AP321" i="17"/>
  <c r="C321" i="17"/>
  <c r="A321" i="17"/>
  <c r="AP320" i="17"/>
  <c r="C320" i="17"/>
  <c r="A320" i="17"/>
  <c r="AP319" i="17"/>
  <c r="C319" i="17"/>
  <c r="A319" i="17"/>
  <c r="AP318" i="17"/>
  <c r="C318" i="17"/>
  <c r="A318" i="17"/>
  <c r="AP317" i="17"/>
  <c r="C317" i="17"/>
  <c r="A317" i="17"/>
  <c r="AP316" i="17"/>
  <c r="C316" i="17"/>
  <c r="A316" i="17"/>
  <c r="AP315" i="17"/>
  <c r="C315" i="17"/>
  <c r="A315" i="17"/>
  <c r="AP314" i="17"/>
  <c r="C314" i="17"/>
  <c r="A314" i="17"/>
  <c r="AP313" i="17"/>
  <c r="C313" i="17"/>
  <c r="A313" i="17"/>
  <c r="AP312" i="17"/>
  <c r="C312" i="17"/>
  <c r="A312" i="17"/>
  <c r="AP311" i="17"/>
  <c r="C311" i="17"/>
  <c r="A311" i="17"/>
  <c r="AP310" i="17"/>
  <c r="C310" i="17"/>
  <c r="R359" i="3" s="1"/>
  <c r="A310" i="17"/>
  <c r="AP309" i="17"/>
  <c r="C309" i="17"/>
  <c r="A309" i="17"/>
  <c r="AP308" i="17"/>
  <c r="C308" i="17"/>
  <c r="A308" i="17"/>
  <c r="AP307" i="17"/>
  <c r="C307" i="17"/>
  <c r="R395" i="3" s="1"/>
  <c r="A307" i="17"/>
  <c r="AP306" i="17"/>
  <c r="C306" i="17"/>
  <c r="A306" i="17"/>
  <c r="AP305" i="17"/>
  <c r="C305" i="17"/>
  <c r="A305" i="17"/>
  <c r="AP304" i="17"/>
  <c r="C304" i="17"/>
  <c r="A304" i="17"/>
  <c r="AP303" i="17"/>
  <c r="C303" i="17"/>
  <c r="A303" i="17"/>
  <c r="AP302" i="17"/>
  <c r="C302" i="17"/>
  <c r="A302" i="17"/>
  <c r="AP301" i="17"/>
  <c r="C301" i="17"/>
  <c r="A301" i="17"/>
  <c r="AP300" i="17"/>
  <c r="C300" i="17"/>
  <c r="A300" i="17"/>
  <c r="AP299" i="17"/>
  <c r="C299" i="17"/>
  <c r="A299" i="17"/>
  <c r="AP298" i="17"/>
  <c r="C298" i="17"/>
  <c r="R382" i="3" s="1"/>
  <c r="A298" i="17"/>
  <c r="AP297" i="17"/>
  <c r="C297" i="17"/>
  <c r="A297" i="17"/>
  <c r="AP296" i="17"/>
  <c r="C296" i="17"/>
  <c r="A296" i="17"/>
  <c r="AP295" i="17"/>
  <c r="C295" i="17"/>
  <c r="A295" i="17"/>
  <c r="AP294" i="17"/>
  <c r="C294" i="17"/>
  <c r="A294" i="17"/>
  <c r="AP293" i="17"/>
  <c r="C293" i="17"/>
  <c r="A293" i="17"/>
  <c r="AP292" i="17"/>
  <c r="C292" i="17"/>
  <c r="A292" i="17"/>
  <c r="AP291" i="17"/>
  <c r="C291" i="17"/>
  <c r="A291" i="17"/>
  <c r="AP290" i="17"/>
  <c r="C290" i="17"/>
  <c r="A290" i="17"/>
  <c r="AP289" i="17"/>
  <c r="C289" i="17"/>
  <c r="R402" i="3" s="1"/>
  <c r="A289" i="17"/>
  <c r="AP288" i="17"/>
  <c r="C288" i="17"/>
  <c r="R421" i="3" s="1"/>
  <c r="A288" i="17"/>
  <c r="AP287" i="17"/>
  <c r="C287" i="17"/>
  <c r="A287" i="17"/>
  <c r="AP286" i="17"/>
  <c r="C286" i="17"/>
  <c r="R374" i="3" s="1"/>
  <c r="A286" i="17"/>
  <c r="AP285" i="17"/>
  <c r="C285" i="17"/>
  <c r="A285" i="17"/>
  <c r="AP284" i="17"/>
  <c r="C284" i="17"/>
  <c r="A284" i="17"/>
  <c r="AP283" i="17"/>
  <c r="C283" i="17"/>
  <c r="A283" i="17"/>
  <c r="AP282" i="17"/>
  <c r="C282" i="17"/>
  <c r="A282" i="17"/>
  <c r="AP281" i="17"/>
  <c r="C281" i="17"/>
  <c r="R423" i="3" s="1"/>
  <c r="A281" i="17"/>
  <c r="AP280" i="17"/>
  <c r="C280" i="17"/>
  <c r="A280" i="17"/>
  <c r="AP279" i="17"/>
  <c r="C279" i="17"/>
  <c r="A279" i="17"/>
  <c r="AP278" i="17"/>
  <c r="C278" i="17"/>
  <c r="A278" i="17"/>
  <c r="AP277" i="17"/>
  <c r="C277" i="17"/>
  <c r="A277" i="17"/>
  <c r="AP276" i="17"/>
  <c r="C276" i="17"/>
  <c r="A276" i="17"/>
  <c r="AP275" i="17"/>
  <c r="C275" i="17"/>
  <c r="A275" i="17"/>
  <c r="AP274" i="17"/>
  <c r="C274" i="17"/>
  <c r="A274" i="17"/>
  <c r="AP273" i="17"/>
  <c r="C273" i="17"/>
  <c r="A273" i="17"/>
  <c r="AP272" i="17"/>
  <c r="C272" i="17"/>
  <c r="A272" i="17"/>
  <c r="AP271" i="17"/>
  <c r="C271" i="17"/>
  <c r="A271" i="17"/>
  <c r="AP270" i="17"/>
  <c r="C270" i="17"/>
  <c r="A270" i="17"/>
  <c r="AP269" i="17"/>
  <c r="C269" i="17"/>
  <c r="A269" i="17"/>
  <c r="AP268" i="17"/>
  <c r="C268" i="17"/>
  <c r="A268" i="17"/>
  <c r="AP267" i="17"/>
  <c r="C267" i="17"/>
  <c r="A267" i="17"/>
  <c r="AP266" i="17"/>
  <c r="C266" i="17"/>
  <c r="A266" i="17"/>
  <c r="AP265" i="17"/>
  <c r="C265" i="17"/>
  <c r="A265" i="17"/>
  <c r="AP264" i="17"/>
  <c r="C264" i="17"/>
  <c r="A264" i="17"/>
  <c r="AP263" i="17"/>
  <c r="C263" i="17"/>
  <c r="A263" i="17"/>
  <c r="AP262" i="17"/>
  <c r="C262" i="17"/>
  <c r="R417" i="3" s="1"/>
  <c r="A262" i="17"/>
  <c r="AP261" i="17"/>
  <c r="C261" i="17"/>
  <c r="A261" i="17"/>
  <c r="AP260" i="17"/>
  <c r="C260" i="17"/>
  <c r="A260" i="17"/>
  <c r="AP259" i="17"/>
  <c r="C259" i="17"/>
  <c r="A259" i="17"/>
  <c r="AP258" i="17"/>
  <c r="C258" i="17"/>
  <c r="A258" i="17"/>
  <c r="AP257" i="17"/>
  <c r="C257" i="17"/>
  <c r="A257" i="17"/>
  <c r="AP256" i="17"/>
  <c r="C256" i="17"/>
  <c r="A256" i="17"/>
  <c r="AP255" i="17"/>
  <c r="C255" i="17"/>
  <c r="A255" i="17"/>
  <c r="AP254" i="17"/>
  <c r="C254" i="17"/>
  <c r="A254" i="17"/>
  <c r="AP253" i="17"/>
  <c r="C253" i="17"/>
  <c r="A253" i="17"/>
  <c r="AP252" i="17"/>
  <c r="C252" i="17"/>
  <c r="A252" i="17"/>
  <c r="AP251" i="17"/>
  <c r="C251" i="17"/>
  <c r="R397" i="3" s="1"/>
  <c r="A251" i="17"/>
  <c r="AP250" i="17"/>
  <c r="C250" i="17"/>
  <c r="R363" i="3" s="1"/>
  <c r="A250" i="17"/>
  <c r="AP249" i="17"/>
  <c r="C249" i="17"/>
  <c r="A249" i="17"/>
  <c r="AP248" i="17"/>
  <c r="C248" i="17"/>
  <c r="A248" i="17"/>
  <c r="AP247" i="17"/>
  <c r="C247" i="17"/>
  <c r="A247" i="17"/>
  <c r="AP246" i="17"/>
  <c r="C246" i="17"/>
  <c r="A246" i="17"/>
  <c r="AP245" i="17"/>
  <c r="C245" i="17"/>
  <c r="A245" i="17"/>
  <c r="AP244" i="17"/>
  <c r="C244" i="17"/>
  <c r="A244" i="17"/>
  <c r="AP243" i="17"/>
  <c r="C243" i="17"/>
  <c r="A243" i="17"/>
  <c r="AP242" i="17"/>
  <c r="C242" i="17"/>
  <c r="A242" i="17"/>
  <c r="AP241" i="17"/>
  <c r="C241" i="17"/>
  <c r="A241" i="17"/>
  <c r="AP240" i="17"/>
  <c r="C240" i="17"/>
  <c r="A240" i="17"/>
  <c r="AP239" i="17"/>
  <c r="C239" i="17"/>
  <c r="A239" i="17"/>
  <c r="AP238" i="17"/>
  <c r="C238" i="17"/>
  <c r="A238" i="17"/>
  <c r="AP237" i="17"/>
  <c r="C237" i="17"/>
  <c r="R398" i="3" s="1"/>
  <c r="A237" i="17"/>
  <c r="AP236" i="17"/>
  <c r="C236" i="17"/>
  <c r="A236" i="17"/>
  <c r="AP235" i="17"/>
  <c r="C235" i="17"/>
  <c r="A235" i="17"/>
  <c r="AP234" i="17"/>
  <c r="C234" i="17"/>
  <c r="A234" i="17"/>
  <c r="AP233" i="17"/>
  <c r="C233" i="17"/>
  <c r="R422" i="3" s="1"/>
  <c r="A233" i="17"/>
  <c r="AP232" i="17"/>
  <c r="C232" i="17"/>
  <c r="A232" i="17"/>
  <c r="AP231" i="17"/>
  <c r="C231" i="17"/>
  <c r="A231" i="17"/>
  <c r="AP230" i="17"/>
  <c r="C230" i="17"/>
  <c r="A230" i="17"/>
  <c r="AP229" i="17"/>
  <c r="C229" i="17"/>
  <c r="A229" i="17"/>
  <c r="AP228" i="17"/>
  <c r="C228" i="17"/>
  <c r="A228" i="17"/>
  <c r="AP227" i="17"/>
  <c r="C227" i="17"/>
  <c r="A227" i="17"/>
  <c r="AP226" i="17"/>
  <c r="C226" i="17"/>
  <c r="A226" i="17"/>
  <c r="AP225" i="17"/>
  <c r="C225" i="17"/>
  <c r="A225" i="17"/>
  <c r="AP224" i="17"/>
  <c r="C224" i="17"/>
  <c r="R393" i="3" s="1"/>
  <c r="A224" i="17"/>
  <c r="AP223" i="17"/>
  <c r="C223" i="17"/>
  <c r="A223" i="17"/>
  <c r="AP222" i="17"/>
  <c r="C222" i="17"/>
  <c r="R399" i="3" s="1"/>
  <c r="A222" i="17"/>
  <c r="AP221" i="17"/>
  <c r="C221" i="17"/>
  <c r="A221" i="17"/>
  <c r="AP220" i="17"/>
  <c r="C220" i="17"/>
  <c r="R391" i="3" s="1"/>
  <c r="A220" i="17"/>
  <c r="AP219" i="17"/>
  <c r="C219" i="17"/>
  <c r="R413" i="3" s="1"/>
  <c r="A219" i="17"/>
  <c r="AP218" i="17"/>
  <c r="C218" i="17"/>
  <c r="A218" i="17"/>
  <c r="AP217" i="17"/>
  <c r="C217" i="17"/>
  <c r="A217" i="17"/>
  <c r="AP216" i="17"/>
  <c r="C216" i="17"/>
  <c r="A216" i="17"/>
  <c r="AP215" i="17"/>
  <c r="C215" i="17"/>
  <c r="A215" i="17"/>
  <c r="AP214" i="17"/>
  <c r="C214" i="17"/>
  <c r="A214" i="17"/>
  <c r="AP213" i="17"/>
  <c r="C213" i="17"/>
  <c r="R383" i="3" s="1"/>
  <c r="A213" i="17"/>
  <c r="AP212" i="17"/>
  <c r="C212" i="17"/>
  <c r="A212" i="17"/>
  <c r="AP211" i="17"/>
  <c r="C211" i="17"/>
  <c r="A211" i="17"/>
  <c r="AP210" i="17"/>
  <c r="C210" i="17"/>
  <c r="A210" i="17"/>
  <c r="AP209" i="17"/>
  <c r="C209" i="17"/>
  <c r="A209" i="17"/>
  <c r="AP208" i="17"/>
  <c r="C208" i="17"/>
  <c r="R411" i="3" s="1"/>
  <c r="A208" i="17"/>
  <c r="AP207" i="17"/>
  <c r="C207" i="17"/>
  <c r="A207" i="17"/>
  <c r="AP206" i="17"/>
  <c r="C206" i="17"/>
  <c r="A206" i="17"/>
  <c r="AP205" i="17"/>
  <c r="C205" i="17"/>
  <c r="R420" i="3" s="1"/>
  <c r="A205" i="17"/>
  <c r="AP204" i="17"/>
  <c r="C204" i="17"/>
  <c r="A204" i="17"/>
  <c r="AP203" i="17"/>
  <c r="C203" i="17"/>
  <c r="A203" i="17"/>
  <c r="AP202" i="17"/>
  <c r="C202" i="17"/>
  <c r="R357" i="3" s="1"/>
  <c r="A202" i="17"/>
  <c r="AP201" i="17"/>
  <c r="C201" i="17"/>
  <c r="A201" i="17"/>
  <c r="AP200" i="17"/>
  <c r="C200" i="17"/>
  <c r="R404" i="3" s="1"/>
  <c r="A200" i="17"/>
  <c r="AP199" i="17"/>
  <c r="C199" i="17"/>
  <c r="A199" i="17"/>
  <c r="AP198" i="17"/>
  <c r="C198" i="17"/>
  <c r="A198" i="17"/>
  <c r="AP197" i="17"/>
  <c r="C197" i="17"/>
  <c r="A197" i="17"/>
  <c r="AP196" i="17"/>
  <c r="C196" i="17"/>
  <c r="A196" i="17"/>
  <c r="AP195" i="17"/>
  <c r="C195" i="17"/>
  <c r="A195" i="17"/>
  <c r="AP194" i="17"/>
  <c r="C194" i="17"/>
  <c r="A194" i="17"/>
  <c r="AP193" i="17"/>
  <c r="C193" i="17"/>
  <c r="R409" i="3" s="1"/>
  <c r="A193" i="17"/>
  <c r="AP192" i="17"/>
  <c r="C192" i="17"/>
  <c r="A192" i="17"/>
  <c r="AP191" i="17"/>
  <c r="C191" i="17"/>
  <c r="A191" i="17"/>
  <c r="AP190" i="17"/>
  <c r="C190" i="17"/>
  <c r="R384" i="3" s="1"/>
  <c r="A190" i="17"/>
  <c r="AP189" i="17"/>
  <c r="C189" i="17"/>
  <c r="A189" i="17"/>
  <c r="AP188" i="17"/>
  <c r="C188" i="17"/>
  <c r="A188" i="17"/>
  <c r="AP187" i="17"/>
  <c r="C187" i="17"/>
  <c r="A187" i="17"/>
  <c r="AP186" i="17"/>
  <c r="C186" i="17"/>
  <c r="R377" i="3" s="1"/>
  <c r="A186" i="17"/>
  <c r="AP185" i="17"/>
  <c r="C185" i="17"/>
  <c r="A185" i="17"/>
  <c r="AP184" i="17"/>
  <c r="C184" i="17"/>
  <c r="A184" i="17"/>
  <c r="AP183" i="17"/>
  <c r="C183" i="17"/>
  <c r="A183" i="17"/>
  <c r="AP182" i="17"/>
  <c r="C182" i="17"/>
  <c r="A182" i="17"/>
  <c r="AP181" i="17"/>
  <c r="C181" i="17"/>
  <c r="R387" i="3" s="1"/>
  <c r="A181" i="17"/>
  <c r="AP180" i="17"/>
  <c r="C180" i="17"/>
  <c r="A180" i="17"/>
  <c r="AP179" i="17"/>
  <c r="C179" i="17"/>
  <c r="A179" i="17"/>
  <c r="AP178" i="17"/>
  <c r="C178" i="17"/>
  <c r="A178" i="17"/>
  <c r="AP177" i="17"/>
  <c r="C177" i="17"/>
  <c r="A177" i="17"/>
  <c r="AP176" i="17"/>
  <c r="C176" i="17"/>
  <c r="R360" i="3" s="1"/>
  <c r="A176" i="17"/>
  <c r="AP175" i="17"/>
  <c r="C175" i="17"/>
  <c r="R390" i="3" s="1"/>
  <c r="A175" i="17"/>
  <c r="AP174" i="17"/>
  <c r="C174" i="17"/>
  <c r="R369" i="3" s="1"/>
  <c r="A174" i="17"/>
  <c r="AP173" i="17"/>
  <c r="C173" i="17"/>
  <c r="A173" i="17"/>
  <c r="AP172" i="17"/>
  <c r="C172" i="17"/>
  <c r="A172" i="17"/>
  <c r="AP171" i="17"/>
  <c r="C171" i="17"/>
  <c r="R370" i="3" s="1"/>
  <c r="A171" i="17"/>
  <c r="AP170" i="17"/>
  <c r="C170" i="17"/>
  <c r="R386" i="3" s="1"/>
  <c r="A170" i="17"/>
  <c r="AP169" i="17"/>
  <c r="C169" i="17"/>
  <c r="A169" i="17"/>
  <c r="AP168" i="17"/>
  <c r="C168" i="17"/>
  <c r="A168" i="17"/>
  <c r="AP167" i="17"/>
  <c r="C167" i="17"/>
  <c r="A167" i="17"/>
  <c r="AP166" i="17"/>
  <c r="C166" i="17"/>
  <c r="A166" i="17"/>
  <c r="AP165" i="17"/>
  <c r="C165" i="17"/>
  <c r="A165" i="17"/>
  <c r="AP164" i="17"/>
  <c r="C164" i="17"/>
  <c r="A164" i="17"/>
  <c r="AP163" i="17"/>
  <c r="C163" i="17"/>
  <c r="A163" i="17"/>
  <c r="AP162" i="17"/>
  <c r="C162" i="17"/>
  <c r="R364" i="3" s="1"/>
  <c r="A162" i="17"/>
  <c r="AP161" i="17"/>
  <c r="C161" i="17"/>
  <c r="A161" i="17"/>
  <c r="AP160" i="17"/>
  <c r="C160" i="17"/>
  <c r="R376" i="3" s="1"/>
  <c r="A160" i="17"/>
  <c r="AP159" i="17"/>
  <c r="C159" i="17"/>
  <c r="A159" i="17"/>
  <c r="AP158" i="17"/>
  <c r="C158" i="17"/>
  <c r="A158" i="17"/>
  <c r="AP157" i="17"/>
  <c r="C157" i="17"/>
  <c r="A157" i="17"/>
  <c r="AP156" i="17"/>
  <c r="C156" i="17"/>
  <c r="R366" i="3" s="1"/>
  <c r="A156" i="17"/>
  <c r="AP155" i="17"/>
  <c r="C155" i="17"/>
  <c r="A155" i="17"/>
  <c r="AP154" i="17"/>
  <c r="C154" i="17"/>
  <c r="A154" i="17"/>
  <c r="AP153" i="17"/>
  <c r="C153" i="17"/>
  <c r="A153" i="17"/>
  <c r="AP152" i="17"/>
  <c r="C152" i="17"/>
  <c r="R368" i="3" s="1"/>
  <c r="A152" i="17"/>
  <c r="AP151" i="17"/>
  <c r="C151" i="17"/>
  <c r="A151" i="17"/>
  <c r="AP150" i="17"/>
  <c r="C150" i="17"/>
  <c r="A150" i="17"/>
  <c r="AP149" i="17"/>
  <c r="C149" i="17"/>
  <c r="A149" i="17"/>
  <c r="AP148" i="17"/>
  <c r="C148" i="17"/>
  <c r="A148" i="17"/>
  <c r="AP147" i="17"/>
  <c r="C147" i="17"/>
  <c r="A147" i="17"/>
  <c r="AP146" i="17"/>
  <c r="C146" i="17"/>
  <c r="A146" i="17"/>
  <c r="AP145" i="17"/>
  <c r="C145" i="17"/>
  <c r="A145" i="17"/>
  <c r="AP144" i="17"/>
  <c r="C144" i="17"/>
  <c r="A144" i="17"/>
  <c r="AP143" i="17"/>
  <c r="C143" i="17"/>
  <c r="R361" i="3" s="1"/>
  <c r="A143" i="17"/>
  <c r="AP142" i="17"/>
  <c r="C142" i="17"/>
  <c r="A142" i="17"/>
  <c r="AP141" i="17"/>
  <c r="C141" i="17"/>
  <c r="A141" i="17"/>
  <c r="AP140" i="17"/>
  <c r="C140" i="17"/>
  <c r="A140" i="17"/>
  <c r="AP139" i="17"/>
  <c r="C139" i="17"/>
  <c r="A139" i="17"/>
  <c r="AP138" i="17"/>
  <c r="C138" i="17"/>
  <c r="R418" i="3" s="1"/>
  <c r="A138" i="17"/>
  <c r="AP137" i="17"/>
  <c r="C137" i="17"/>
  <c r="A137" i="17"/>
  <c r="AP136" i="17"/>
  <c r="C136" i="17"/>
  <c r="A136" i="17"/>
  <c r="AP135" i="17"/>
  <c r="C135" i="17"/>
  <c r="R394" i="3" s="1"/>
  <c r="A135" i="17"/>
  <c r="AP134" i="17"/>
  <c r="C134" i="17"/>
  <c r="R410" i="3" s="1"/>
  <c r="A134" i="17"/>
  <c r="AP133" i="17"/>
  <c r="C133" i="17"/>
  <c r="A133" i="17"/>
  <c r="AP132" i="17"/>
  <c r="C132" i="17"/>
  <c r="A132" i="17"/>
  <c r="AP131" i="17"/>
  <c r="C131" i="17"/>
  <c r="A131" i="17"/>
  <c r="AP130" i="17"/>
  <c r="C130" i="17"/>
  <c r="A130" i="17"/>
  <c r="AP129" i="17"/>
  <c r="C129" i="17"/>
  <c r="A129" i="17"/>
  <c r="AP128" i="17"/>
  <c r="C128" i="17"/>
  <c r="R412" i="3" s="1"/>
  <c r="A128" i="17"/>
  <c r="AP127" i="17"/>
  <c r="C127" i="17"/>
  <c r="R401" i="3" s="1"/>
  <c r="A127" i="17"/>
  <c r="AP126" i="17"/>
  <c r="C126" i="17"/>
  <c r="R405" i="3" s="1"/>
  <c r="A126" i="17"/>
  <c r="AP125" i="17"/>
  <c r="C125" i="17"/>
  <c r="A125" i="17"/>
  <c r="AP124" i="17"/>
  <c r="C124" i="17"/>
  <c r="A124" i="17"/>
  <c r="AP123" i="17"/>
  <c r="C123" i="17"/>
  <c r="A123" i="17"/>
  <c r="AP122" i="17"/>
  <c r="C122" i="17"/>
  <c r="A122" i="17"/>
  <c r="AP121" i="17"/>
  <c r="C121" i="17"/>
  <c r="A121" i="17"/>
  <c r="AP120" i="17"/>
  <c r="C120" i="17"/>
  <c r="A120" i="17"/>
  <c r="AP119" i="17"/>
  <c r="C119" i="17"/>
  <c r="A119" i="17"/>
  <c r="AP118" i="17"/>
  <c r="C118" i="17"/>
  <c r="A118" i="17"/>
  <c r="AP117" i="17"/>
  <c r="C117" i="17"/>
  <c r="A117" i="17"/>
  <c r="AP116" i="17"/>
  <c r="C116" i="17"/>
  <c r="A116" i="17"/>
  <c r="AP115" i="17"/>
  <c r="C115" i="17"/>
  <c r="R414" i="3" s="1"/>
  <c r="A115" i="17"/>
  <c r="AP114" i="17"/>
  <c r="C114" i="17"/>
  <c r="A114" i="17"/>
  <c r="AP113" i="17"/>
  <c r="C113" i="17"/>
  <c r="A113" i="17"/>
  <c r="AP112" i="17"/>
  <c r="C112" i="17"/>
  <c r="A112" i="17"/>
  <c r="AP111" i="17"/>
  <c r="C111" i="17"/>
  <c r="A111" i="17"/>
  <c r="AP110" i="17"/>
  <c r="C110" i="17"/>
  <c r="A110" i="17"/>
  <c r="AP109" i="17"/>
  <c r="C109" i="17"/>
  <c r="A109" i="17"/>
  <c r="AP108" i="17"/>
  <c r="C108" i="17"/>
  <c r="A108" i="17"/>
  <c r="AP107" i="17"/>
  <c r="C107" i="17"/>
  <c r="A107" i="17"/>
  <c r="AP106" i="17"/>
  <c r="C106" i="17"/>
  <c r="A106" i="17"/>
  <c r="AP105" i="17"/>
  <c r="C105" i="17"/>
  <c r="A105" i="17"/>
  <c r="AP104" i="17"/>
  <c r="C104" i="17"/>
  <c r="R372" i="3" s="1"/>
  <c r="A104" i="17"/>
  <c r="AP103" i="17"/>
  <c r="C103" i="17"/>
  <c r="A103" i="17"/>
  <c r="AP102" i="17"/>
  <c r="C102" i="17"/>
  <c r="R415" i="3" s="1"/>
  <c r="A102" i="17"/>
  <c r="AP101" i="17"/>
  <c r="C101" i="17"/>
  <c r="A101" i="17"/>
  <c r="AP100" i="17"/>
  <c r="C100" i="17"/>
  <c r="A100" i="17"/>
  <c r="AP99" i="17"/>
  <c r="C99" i="17"/>
  <c r="A99" i="17"/>
  <c r="AP98" i="17"/>
  <c r="C98" i="17"/>
  <c r="A98" i="17"/>
  <c r="AP97" i="17"/>
  <c r="C97" i="17"/>
  <c r="A97" i="17"/>
  <c r="AP96" i="17"/>
  <c r="C96" i="17"/>
  <c r="R389" i="3" s="1"/>
  <c r="A96" i="17"/>
  <c r="AP95" i="17"/>
  <c r="C95" i="17"/>
  <c r="A95" i="17"/>
  <c r="AP94" i="17"/>
  <c r="C94" i="17"/>
  <c r="A94" i="17"/>
  <c r="AP93" i="17"/>
  <c r="C93" i="17"/>
  <c r="A93" i="17"/>
  <c r="AP92" i="17"/>
  <c r="C92" i="17"/>
  <c r="R378" i="3" s="1"/>
  <c r="A92" i="17"/>
  <c r="AP91" i="17"/>
  <c r="C91" i="17"/>
  <c r="A91" i="17"/>
  <c r="AP90" i="17"/>
  <c r="C90" i="17"/>
  <c r="A90" i="17"/>
  <c r="AP89" i="17"/>
  <c r="C89" i="17"/>
  <c r="A89" i="17"/>
  <c r="AP88" i="17"/>
  <c r="C88" i="17"/>
  <c r="R385" i="3" s="1"/>
  <c r="A88" i="17"/>
  <c r="AP87" i="17"/>
  <c r="C87" i="17"/>
  <c r="A87" i="17"/>
  <c r="AP86" i="17"/>
  <c r="C86" i="17"/>
  <c r="R373" i="3" s="1"/>
  <c r="A86" i="17"/>
  <c r="AP85" i="17"/>
  <c r="C85" i="17"/>
  <c r="A85" i="17"/>
  <c r="AP84" i="17"/>
  <c r="C84" i="17"/>
  <c r="A84" i="17"/>
  <c r="AP83" i="17"/>
  <c r="C83" i="17"/>
  <c r="A83" i="17"/>
  <c r="AP82" i="17"/>
  <c r="C82" i="17"/>
  <c r="A82" i="17"/>
  <c r="AP81" i="17"/>
  <c r="C81" i="17"/>
  <c r="A81" i="17"/>
  <c r="AP80" i="17"/>
  <c r="C80" i="17"/>
  <c r="A80" i="17"/>
  <c r="AP79" i="17"/>
  <c r="C79" i="17"/>
  <c r="A79" i="17"/>
  <c r="AP78" i="17"/>
  <c r="C78" i="17"/>
  <c r="A78" i="17"/>
  <c r="AP77" i="17"/>
  <c r="C77" i="17"/>
  <c r="A77" i="17"/>
  <c r="AP76" i="17"/>
  <c r="C76" i="17"/>
  <c r="A76" i="17"/>
  <c r="AP75" i="17"/>
  <c r="C75" i="17"/>
  <c r="R356" i="3" s="1"/>
  <c r="A75" i="17"/>
  <c r="AP74" i="17"/>
  <c r="C74" i="17"/>
  <c r="A74" i="17"/>
  <c r="AP73" i="17"/>
  <c r="C73" i="17"/>
  <c r="A73" i="17"/>
  <c r="AP72" i="17"/>
  <c r="C72" i="17"/>
  <c r="A72" i="17"/>
  <c r="AP71" i="17"/>
  <c r="C71" i="17"/>
  <c r="A71" i="17"/>
  <c r="AP70" i="17"/>
  <c r="C70" i="17"/>
  <c r="A70" i="17"/>
  <c r="AP69" i="17"/>
  <c r="C69" i="17"/>
  <c r="A69" i="17"/>
  <c r="AP68" i="17"/>
  <c r="C68" i="17"/>
  <c r="A68" i="17"/>
  <c r="AP67" i="17"/>
  <c r="C67" i="17"/>
  <c r="A67" i="17"/>
  <c r="AP66" i="17"/>
  <c r="C66" i="17"/>
  <c r="A66" i="17"/>
  <c r="AP65" i="17"/>
  <c r="C65" i="17"/>
  <c r="A65" i="17"/>
  <c r="AP64" i="17"/>
  <c r="C64" i="17"/>
  <c r="A64" i="17"/>
  <c r="AP63" i="17"/>
  <c r="C63" i="17"/>
  <c r="A63" i="17"/>
  <c r="AP62" i="17"/>
  <c r="C62" i="17"/>
  <c r="A62" i="17"/>
  <c r="AP61" i="17"/>
  <c r="C61" i="17"/>
  <c r="A61" i="17"/>
  <c r="AP60" i="17"/>
  <c r="C60" i="17"/>
  <c r="A60" i="17"/>
  <c r="AP59" i="17"/>
  <c r="C59" i="17"/>
  <c r="A59" i="17"/>
  <c r="AP58" i="17"/>
  <c r="C58" i="17"/>
  <c r="A58" i="17"/>
  <c r="AP57" i="17"/>
  <c r="C57" i="17"/>
  <c r="R403" i="3" s="1"/>
  <c r="A57" i="17"/>
  <c r="AP56" i="17"/>
  <c r="C56" i="17"/>
  <c r="A56" i="17"/>
  <c r="AP55" i="17"/>
  <c r="C55" i="17"/>
  <c r="A55" i="17"/>
  <c r="AP54" i="17"/>
  <c r="C54" i="17"/>
  <c r="A54" i="17"/>
  <c r="AP53" i="17"/>
  <c r="C53" i="17"/>
  <c r="R400" i="3" s="1"/>
  <c r="A53" i="17"/>
  <c r="AP52" i="17"/>
  <c r="C52" i="17"/>
  <c r="A52" i="17"/>
  <c r="AP51" i="17"/>
  <c r="C51" i="17"/>
  <c r="A51" i="17"/>
  <c r="AP50" i="17"/>
  <c r="C50" i="17"/>
  <c r="A50" i="17"/>
  <c r="AP49" i="17"/>
  <c r="C49" i="17"/>
  <c r="A49" i="17"/>
  <c r="AP48" i="17"/>
  <c r="C48" i="17"/>
  <c r="A48" i="17"/>
  <c r="AP47" i="17"/>
  <c r="C47" i="17"/>
  <c r="A47" i="17"/>
  <c r="AP46" i="17"/>
  <c r="C46" i="17"/>
  <c r="A46" i="17"/>
  <c r="AP45" i="17"/>
  <c r="C45" i="17"/>
  <c r="A45" i="17"/>
  <c r="AP44" i="17"/>
  <c r="C44" i="17"/>
  <c r="A44" i="17"/>
  <c r="AP43" i="17"/>
  <c r="C43" i="17"/>
  <c r="A43" i="17"/>
  <c r="AP42" i="17"/>
  <c r="C42" i="17"/>
  <c r="A42" i="17"/>
  <c r="AP41" i="17"/>
  <c r="C41" i="17"/>
  <c r="A41" i="17"/>
  <c r="AP40" i="17"/>
  <c r="C40" i="17"/>
  <c r="A40" i="17"/>
  <c r="AP39" i="17"/>
  <c r="C39" i="17"/>
  <c r="A39" i="17"/>
  <c r="AP38" i="17"/>
  <c r="C38" i="17"/>
  <c r="A38" i="17"/>
  <c r="AP37" i="17"/>
  <c r="C37" i="17"/>
  <c r="A37" i="17"/>
  <c r="AP36" i="17"/>
  <c r="C36" i="17"/>
  <c r="A36" i="17"/>
  <c r="AP35" i="17"/>
  <c r="C35" i="17"/>
  <c r="A35" i="17"/>
  <c r="AP34" i="17"/>
  <c r="C34" i="17"/>
  <c r="R380" i="3" s="1"/>
  <c r="A34" i="17"/>
  <c r="AP33" i="17"/>
  <c r="C33" i="17"/>
  <c r="A33" i="17"/>
  <c r="AP32" i="17"/>
  <c r="C32" i="17"/>
  <c r="A32" i="17"/>
  <c r="AP31" i="17"/>
  <c r="C31" i="17"/>
  <c r="A31" i="17"/>
  <c r="AP30" i="17"/>
  <c r="C30" i="17"/>
  <c r="R371" i="3" s="1"/>
  <c r="A30" i="17"/>
  <c r="AP29" i="17"/>
  <c r="C29" i="17"/>
  <c r="A29" i="17"/>
  <c r="AP28" i="17"/>
  <c r="C28" i="17"/>
  <c r="A28" i="17"/>
  <c r="AP27" i="17"/>
  <c r="C27" i="17"/>
  <c r="A27" i="17"/>
  <c r="AP26" i="17"/>
  <c r="C26" i="17"/>
  <c r="A26" i="17"/>
  <c r="AP25" i="17"/>
  <c r="C25" i="17"/>
  <c r="A25" i="17"/>
  <c r="AP24" i="17"/>
  <c r="C24" i="17"/>
  <c r="A24" i="17"/>
  <c r="AP23" i="17"/>
  <c r="C23" i="17"/>
  <c r="R365" i="3" s="1"/>
  <c r="A23" i="17"/>
  <c r="AP22" i="17"/>
  <c r="C22" i="17"/>
  <c r="R375" i="3" s="1"/>
  <c r="A22" i="17"/>
  <c r="AP21" i="17"/>
  <c r="C21" i="17"/>
  <c r="A21" i="17"/>
  <c r="AP20" i="17"/>
  <c r="C20" i="17"/>
  <c r="A20" i="17"/>
  <c r="AP19" i="17"/>
  <c r="C19" i="17"/>
  <c r="R408" i="3" s="1"/>
  <c r="A19" i="17"/>
  <c r="AP18" i="17"/>
  <c r="C18" i="17"/>
  <c r="A18" i="17"/>
  <c r="AP17" i="17"/>
  <c r="C17" i="17"/>
  <c r="A17" i="17"/>
  <c r="AP16" i="17"/>
  <c r="C16" i="17"/>
  <c r="A16" i="17"/>
  <c r="AP15" i="17"/>
  <c r="C15" i="17"/>
  <c r="A15" i="17"/>
  <c r="AP14" i="17"/>
  <c r="A14" i="17"/>
  <c r="AP13" i="17"/>
  <c r="C13" i="17"/>
  <c r="A13" i="17"/>
  <c r="AP12" i="17"/>
  <c r="C12" i="17"/>
  <c r="A12" i="17"/>
  <c r="AP11" i="17"/>
  <c r="C11" i="17"/>
  <c r="A11" i="17"/>
  <c r="AP10" i="17"/>
  <c r="C10" i="17"/>
  <c r="A10" i="17"/>
  <c r="AP9" i="17"/>
  <c r="C9" i="17"/>
  <c r="A9" i="17"/>
  <c r="AP8" i="17"/>
  <c r="C8" i="17"/>
  <c r="A8" i="17"/>
  <c r="AP7" i="17"/>
  <c r="C7" i="17"/>
  <c r="A7" i="17"/>
  <c r="AP6" i="17"/>
  <c r="C6" i="17"/>
  <c r="A6" i="17"/>
  <c r="AP5" i="17"/>
  <c r="C5" i="17"/>
  <c r="A5" i="17"/>
  <c r="AP4" i="17"/>
  <c r="C4" i="17"/>
  <c r="A4" i="17"/>
  <c r="AP3" i="17"/>
  <c r="A3" i="17"/>
  <c r="AS355" i="14"/>
  <c r="I355" i="14" s="1"/>
  <c r="H355" i="14"/>
  <c r="G355" i="14"/>
  <c r="F355" i="14"/>
  <c r="E355" i="14"/>
  <c r="D355" i="14"/>
  <c r="C355" i="14"/>
  <c r="A355" i="14"/>
  <c r="AS354" i="14"/>
  <c r="I354" i="14"/>
  <c r="S367" i="3" s="1"/>
  <c r="H354" i="14"/>
  <c r="AE367" i="3" s="1"/>
  <c r="G354" i="14"/>
  <c r="AD367" i="3" s="1"/>
  <c r="F354" i="14"/>
  <c r="AC367" i="3" s="1"/>
  <c r="E354" i="14"/>
  <c r="AB367" i="3" s="1"/>
  <c r="D354" i="14"/>
  <c r="AA367" i="3" s="1"/>
  <c r="C354" i="14"/>
  <c r="Z367" i="3" s="1"/>
  <c r="A354" i="14"/>
  <c r="AS353" i="14"/>
  <c r="I353" i="14" s="1"/>
  <c r="H353" i="14"/>
  <c r="G353" i="14"/>
  <c r="F353" i="14"/>
  <c r="E353" i="14"/>
  <c r="D353" i="14"/>
  <c r="C353" i="14"/>
  <c r="A353" i="14"/>
  <c r="AS352" i="14"/>
  <c r="I352" i="14"/>
  <c r="H352" i="14"/>
  <c r="G352" i="14"/>
  <c r="F352" i="14"/>
  <c r="E352" i="14"/>
  <c r="D352" i="14"/>
  <c r="C352" i="14"/>
  <c r="A352" i="14"/>
  <c r="AS351" i="14"/>
  <c r="I351" i="14" s="1"/>
  <c r="H351" i="14"/>
  <c r="G351" i="14"/>
  <c r="F351" i="14"/>
  <c r="E351" i="14"/>
  <c r="D351" i="14"/>
  <c r="C351" i="14"/>
  <c r="A351" i="14"/>
  <c r="AS350" i="14"/>
  <c r="I350" i="14"/>
  <c r="S416" i="3" s="1"/>
  <c r="H350" i="14"/>
  <c r="AE416" i="3" s="1"/>
  <c r="G350" i="14"/>
  <c r="AD416" i="3" s="1"/>
  <c r="F350" i="14"/>
  <c r="AC416" i="3" s="1"/>
  <c r="E350" i="14"/>
  <c r="AB416" i="3" s="1"/>
  <c r="D350" i="14"/>
  <c r="AA416" i="3" s="1"/>
  <c r="C350" i="14"/>
  <c r="Z416" i="3" s="1"/>
  <c r="A350" i="14"/>
  <c r="AS349" i="14"/>
  <c r="I349" i="14" s="1"/>
  <c r="S392" i="3" s="1"/>
  <c r="H349" i="14"/>
  <c r="AE392" i="3" s="1"/>
  <c r="G349" i="14"/>
  <c r="AD392" i="3" s="1"/>
  <c r="F349" i="14"/>
  <c r="AC392" i="3" s="1"/>
  <c r="E349" i="14"/>
  <c r="AB392" i="3" s="1"/>
  <c r="D349" i="14"/>
  <c r="AA392" i="3" s="1"/>
  <c r="C349" i="14"/>
  <c r="Z392" i="3" s="1"/>
  <c r="A349" i="14"/>
  <c r="AS348" i="14"/>
  <c r="I348" i="14"/>
  <c r="H348" i="14"/>
  <c r="G348" i="14"/>
  <c r="F348" i="14"/>
  <c r="E348" i="14"/>
  <c r="D348" i="14"/>
  <c r="C348" i="14"/>
  <c r="A348" i="14"/>
  <c r="AS347" i="14"/>
  <c r="I347" i="14" s="1"/>
  <c r="H347" i="14"/>
  <c r="G347" i="14"/>
  <c r="F347" i="14"/>
  <c r="E347" i="14"/>
  <c r="D347" i="14"/>
  <c r="C347" i="14"/>
  <c r="A347" i="14"/>
  <c r="AS346" i="14"/>
  <c r="I346" i="14"/>
  <c r="H346" i="14"/>
  <c r="G346" i="14"/>
  <c r="F346" i="14"/>
  <c r="E346" i="14"/>
  <c r="D346" i="14"/>
  <c r="C346" i="14"/>
  <c r="A346" i="14"/>
  <c r="AS345" i="14"/>
  <c r="I345" i="14" s="1"/>
  <c r="H345" i="14"/>
  <c r="G345" i="14"/>
  <c r="F345" i="14"/>
  <c r="E345" i="14"/>
  <c r="D345" i="14"/>
  <c r="C345" i="14"/>
  <c r="A345" i="14"/>
  <c r="AS344" i="14"/>
  <c r="I344" i="14"/>
  <c r="H344" i="14"/>
  <c r="G344" i="14"/>
  <c r="F344" i="14"/>
  <c r="E344" i="14"/>
  <c r="D344" i="14"/>
  <c r="C344" i="14"/>
  <c r="A344" i="14"/>
  <c r="AS343" i="14"/>
  <c r="I343" i="14" s="1"/>
  <c r="H343" i="14"/>
  <c r="G343" i="14"/>
  <c r="F343" i="14"/>
  <c r="E343" i="14"/>
  <c r="D343" i="14"/>
  <c r="C343" i="14"/>
  <c r="A343" i="14"/>
  <c r="AS342" i="14"/>
  <c r="I342" i="14"/>
  <c r="H342" i="14"/>
  <c r="G342" i="14"/>
  <c r="F342" i="14"/>
  <c r="E342" i="14"/>
  <c r="D342" i="14"/>
  <c r="C342" i="14"/>
  <c r="A342" i="14"/>
  <c r="AS341" i="14"/>
  <c r="I341" i="14" s="1"/>
  <c r="H341" i="14"/>
  <c r="G341" i="14"/>
  <c r="F341" i="14"/>
  <c r="E341" i="14"/>
  <c r="D341" i="14"/>
  <c r="C341" i="14"/>
  <c r="A341" i="14"/>
  <c r="AS340" i="14"/>
  <c r="I340" i="14"/>
  <c r="H340" i="14"/>
  <c r="G340" i="14"/>
  <c r="F340" i="14"/>
  <c r="E340" i="14"/>
  <c r="D340" i="14"/>
  <c r="C340" i="14"/>
  <c r="A340" i="14"/>
  <c r="AS339" i="14"/>
  <c r="I339" i="14" s="1"/>
  <c r="H339" i="14"/>
  <c r="G339" i="14"/>
  <c r="F339" i="14"/>
  <c r="E339" i="14"/>
  <c r="D339" i="14"/>
  <c r="C339" i="14"/>
  <c r="A339" i="14"/>
  <c r="AS338" i="14"/>
  <c r="I338" i="14"/>
  <c r="S407" i="3" s="1"/>
  <c r="H338" i="14"/>
  <c r="AE407" i="3" s="1"/>
  <c r="G338" i="14"/>
  <c r="AD407" i="3" s="1"/>
  <c r="F338" i="14"/>
  <c r="AC407" i="3" s="1"/>
  <c r="E338" i="14"/>
  <c r="AB407" i="3" s="1"/>
  <c r="D338" i="14"/>
  <c r="AA407" i="3" s="1"/>
  <c r="C338" i="14"/>
  <c r="Z407" i="3" s="1"/>
  <c r="A338" i="14"/>
  <c r="AS337" i="14"/>
  <c r="I337" i="14" s="1"/>
  <c r="H337" i="14"/>
  <c r="G337" i="14"/>
  <c r="F337" i="14"/>
  <c r="E337" i="14"/>
  <c r="D337" i="14"/>
  <c r="C337" i="14"/>
  <c r="A337" i="14"/>
  <c r="AS336" i="14"/>
  <c r="I336" i="14"/>
  <c r="H336" i="14"/>
  <c r="G336" i="14"/>
  <c r="F336" i="14"/>
  <c r="E336" i="14"/>
  <c r="D336" i="14"/>
  <c r="C336" i="14"/>
  <c r="A336" i="14"/>
  <c r="AS335" i="14"/>
  <c r="I335" i="14" s="1"/>
  <c r="H335" i="14"/>
  <c r="G335" i="14"/>
  <c r="F335" i="14"/>
  <c r="E335" i="14"/>
  <c r="D335" i="14"/>
  <c r="C335" i="14"/>
  <c r="A335" i="14"/>
  <c r="AS334" i="14"/>
  <c r="I334" i="14"/>
  <c r="S362" i="3" s="1"/>
  <c r="H334" i="14"/>
  <c r="AE362" i="3" s="1"/>
  <c r="G334" i="14"/>
  <c r="AD362" i="3" s="1"/>
  <c r="F334" i="14"/>
  <c r="AC362" i="3" s="1"/>
  <c r="E334" i="14"/>
  <c r="AB362" i="3" s="1"/>
  <c r="D334" i="14"/>
  <c r="AA362" i="3" s="1"/>
  <c r="C334" i="14"/>
  <c r="Z362" i="3" s="1"/>
  <c r="A334" i="14"/>
  <c r="AS333" i="14"/>
  <c r="I333" i="14" s="1"/>
  <c r="S388" i="3" s="1"/>
  <c r="H333" i="14"/>
  <c r="AE388" i="3" s="1"/>
  <c r="G333" i="14"/>
  <c r="AD388" i="3" s="1"/>
  <c r="F333" i="14"/>
  <c r="AC388" i="3" s="1"/>
  <c r="E333" i="14"/>
  <c r="AB388" i="3" s="1"/>
  <c r="D333" i="14"/>
  <c r="AA388" i="3" s="1"/>
  <c r="C333" i="14"/>
  <c r="Z388" i="3" s="1"/>
  <c r="A333" i="14"/>
  <c r="AS332" i="14"/>
  <c r="I332" i="14"/>
  <c r="S396" i="3" s="1"/>
  <c r="H332" i="14"/>
  <c r="AE396" i="3" s="1"/>
  <c r="G332" i="14"/>
  <c r="AD396" i="3" s="1"/>
  <c r="F332" i="14"/>
  <c r="AC396" i="3" s="1"/>
  <c r="E332" i="14"/>
  <c r="AB396" i="3" s="1"/>
  <c r="D332" i="14"/>
  <c r="AA396" i="3" s="1"/>
  <c r="C332" i="14"/>
  <c r="Z396" i="3" s="1"/>
  <c r="A332" i="14"/>
  <c r="AS331" i="14"/>
  <c r="I331" i="14" s="1"/>
  <c r="S379" i="3" s="1"/>
  <c r="H331" i="14"/>
  <c r="AE379" i="3" s="1"/>
  <c r="G331" i="14"/>
  <c r="AD379" i="3" s="1"/>
  <c r="F331" i="14"/>
  <c r="AC379" i="3" s="1"/>
  <c r="E331" i="14"/>
  <c r="AB379" i="3" s="1"/>
  <c r="D331" i="14"/>
  <c r="AA379" i="3" s="1"/>
  <c r="C331" i="14"/>
  <c r="Z379" i="3" s="1"/>
  <c r="A331" i="14"/>
  <c r="AS330" i="14"/>
  <c r="I330" i="14"/>
  <c r="S358" i="3" s="1"/>
  <c r="H330" i="14"/>
  <c r="AE358" i="3" s="1"/>
  <c r="G330" i="14"/>
  <c r="AD358" i="3" s="1"/>
  <c r="F330" i="14"/>
  <c r="AC358" i="3" s="1"/>
  <c r="E330" i="14"/>
  <c r="AB358" i="3" s="1"/>
  <c r="D330" i="14"/>
  <c r="AA358" i="3" s="1"/>
  <c r="C330" i="14"/>
  <c r="Z358" i="3" s="1"/>
  <c r="A330" i="14"/>
  <c r="AS329" i="14"/>
  <c r="I329" i="14" s="1"/>
  <c r="H329" i="14"/>
  <c r="G329" i="14"/>
  <c r="F329" i="14"/>
  <c r="E329" i="14"/>
  <c r="D329" i="14"/>
  <c r="C329" i="14"/>
  <c r="A329" i="14"/>
  <c r="AS328" i="14"/>
  <c r="I328" i="14"/>
  <c r="H328" i="14"/>
  <c r="G328" i="14"/>
  <c r="F328" i="14"/>
  <c r="E328" i="14"/>
  <c r="D328" i="14"/>
  <c r="C328" i="14"/>
  <c r="A328" i="14"/>
  <c r="AS327" i="14"/>
  <c r="I327" i="14" s="1"/>
  <c r="H327" i="14"/>
  <c r="G327" i="14"/>
  <c r="F327" i="14"/>
  <c r="E327" i="14"/>
  <c r="D327" i="14"/>
  <c r="C327" i="14"/>
  <c r="A327" i="14"/>
  <c r="AS326" i="14"/>
  <c r="I326" i="14"/>
  <c r="H326" i="14"/>
  <c r="G326" i="14"/>
  <c r="F326" i="14"/>
  <c r="E326" i="14"/>
  <c r="D326" i="14"/>
  <c r="C326" i="14"/>
  <c r="A326" i="14"/>
  <c r="AS325" i="14"/>
  <c r="I325" i="14" s="1"/>
  <c r="H325" i="14"/>
  <c r="G325" i="14"/>
  <c r="F325" i="14"/>
  <c r="E325" i="14"/>
  <c r="D325" i="14"/>
  <c r="C325" i="14"/>
  <c r="A325" i="14"/>
  <c r="AS324" i="14"/>
  <c r="I324" i="14"/>
  <c r="S406" i="3" s="1"/>
  <c r="H324" i="14"/>
  <c r="AE406" i="3" s="1"/>
  <c r="G324" i="14"/>
  <c r="AD406" i="3" s="1"/>
  <c r="F324" i="14"/>
  <c r="AC406" i="3" s="1"/>
  <c r="E324" i="14"/>
  <c r="AB406" i="3" s="1"/>
  <c r="D324" i="14"/>
  <c r="AA406" i="3" s="1"/>
  <c r="C324" i="14"/>
  <c r="Z406" i="3" s="1"/>
  <c r="A324" i="14"/>
  <c r="AS323" i="14"/>
  <c r="I323" i="14" s="1"/>
  <c r="H323" i="14"/>
  <c r="G323" i="14"/>
  <c r="F323" i="14"/>
  <c r="E323" i="14"/>
  <c r="D323" i="14"/>
  <c r="C323" i="14"/>
  <c r="A323" i="14"/>
  <c r="AS322" i="14"/>
  <c r="I322" i="14"/>
  <c r="H322" i="14"/>
  <c r="G322" i="14"/>
  <c r="F322" i="14"/>
  <c r="E322" i="14"/>
  <c r="D322" i="14"/>
  <c r="C322" i="14"/>
  <c r="A322" i="14"/>
  <c r="AS321" i="14"/>
  <c r="I321" i="14" s="1"/>
  <c r="H321" i="14"/>
  <c r="G321" i="14"/>
  <c r="F321" i="14"/>
  <c r="E321" i="14"/>
  <c r="D321" i="14"/>
  <c r="C321" i="14"/>
  <c r="A321" i="14"/>
  <c r="AS320" i="14"/>
  <c r="I320" i="14"/>
  <c r="H320" i="14"/>
  <c r="G320" i="14"/>
  <c r="F320" i="14"/>
  <c r="E320" i="14"/>
  <c r="D320" i="14"/>
  <c r="C320" i="14"/>
  <c r="A320" i="14"/>
  <c r="AS319" i="14"/>
  <c r="I319" i="14" s="1"/>
  <c r="H319" i="14"/>
  <c r="G319" i="14"/>
  <c r="F319" i="14"/>
  <c r="E319" i="14"/>
  <c r="D319" i="14"/>
  <c r="C319" i="14"/>
  <c r="A319" i="14"/>
  <c r="AS318" i="14"/>
  <c r="I318" i="14"/>
  <c r="H318" i="14"/>
  <c r="G318" i="14"/>
  <c r="F318" i="14"/>
  <c r="E318" i="14"/>
  <c r="D318" i="14"/>
  <c r="C318" i="14"/>
  <c r="A318" i="14"/>
  <c r="AS317" i="14"/>
  <c r="I317" i="14" s="1"/>
  <c r="H317" i="14"/>
  <c r="G317" i="14"/>
  <c r="F317" i="14"/>
  <c r="E317" i="14"/>
  <c r="D317" i="14"/>
  <c r="C317" i="14"/>
  <c r="A317" i="14"/>
  <c r="AS316" i="14"/>
  <c r="I316" i="14"/>
  <c r="H316" i="14"/>
  <c r="G316" i="14"/>
  <c r="F316" i="14"/>
  <c r="E316" i="14"/>
  <c r="D316" i="14"/>
  <c r="C316" i="14"/>
  <c r="A316" i="14"/>
  <c r="AS315" i="14"/>
  <c r="I315" i="14" s="1"/>
  <c r="H315" i="14"/>
  <c r="G315" i="14"/>
  <c r="F315" i="14"/>
  <c r="E315" i="14"/>
  <c r="D315" i="14"/>
  <c r="C315" i="14"/>
  <c r="A315" i="14"/>
  <c r="AS314" i="14"/>
  <c r="I314" i="14"/>
  <c r="H314" i="14"/>
  <c r="G314" i="14"/>
  <c r="F314" i="14"/>
  <c r="E314" i="14"/>
  <c r="D314" i="14"/>
  <c r="C314" i="14"/>
  <c r="A314" i="14"/>
  <c r="AS313" i="14"/>
  <c r="I313" i="14" s="1"/>
  <c r="H313" i="14"/>
  <c r="G313" i="14"/>
  <c r="F313" i="14"/>
  <c r="E313" i="14"/>
  <c r="D313" i="14"/>
  <c r="C313" i="14"/>
  <c r="A313" i="14"/>
  <c r="AS312" i="14"/>
  <c r="I312" i="14"/>
  <c r="H312" i="14"/>
  <c r="G312" i="14"/>
  <c r="F312" i="14"/>
  <c r="E312" i="14"/>
  <c r="D312" i="14"/>
  <c r="C312" i="14"/>
  <c r="A312" i="14"/>
  <c r="AS311" i="14"/>
  <c r="I311" i="14" s="1"/>
  <c r="H311" i="14"/>
  <c r="G311" i="14"/>
  <c r="F311" i="14"/>
  <c r="E311" i="14"/>
  <c r="D311" i="14"/>
  <c r="C311" i="14"/>
  <c r="A311" i="14"/>
  <c r="AS310" i="14"/>
  <c r="I310" i="14"/>
  <c r="S359" i="3" s="1"/>
  <c r="H310" i="14"/>
  <c r="AE359" i="3" s="1"/>
  <c r="G310" i="14"/>
  <c r="AD359" i="3" s="1"/>
  <c r="F310" i="14"/>
  <c r="AC359" i="3" s="1"/>
  <c r="E310" i="14"/>
  <c r="AB359" i="3" s="1"/>
  <c r="D310" i="14"/>
  <c r="AA359" i="3" s="1"/>
  <c r="C310" i="14"/>
  <c r="Z359" i="3" s="1"/>
  <c r="A310" i="14"/>
  <c r="AS309" i="14"/>
  <c r="I309" i="14" s="1"/>
  <c r="H309" i="14"/>
  <c r="G309" i="14"/>
  <c r="F309" i="14"/>
  <c r="E309" i="14"/>
  <c r="D309" i="14"/>
  <c r="C309" i="14"/>
  <c r="A309" i="14"/>
  <c r="AS308" i="14"/>
  <c r="I308" i="14"/>
  <c r="H308" i="14"/>
  <c r="G308" i="14"/>
  <c r="F308" i="14"/>
  <c r="E308" i="14"/>
  <c r="D308" i="14"/>
  <c r="C308" i="14"/>
  <c r="A308" i="14"/>
  <c r="AS307" i="14"/>
  <c r="I307" i="14" s="1"/>
  <c r="S395" i="3" s="1"/>
  <c r="H307" i="14"/>
  <c r="AE395" i="3" s="1"/>
  <c r="G307" i="14"/>
  <c r="AD395" i="3" s="1"/>
  <c r="F307" i="14"/>
  <c r="AC395" i="3" s="1"/>
  <c r="E307" i="14"/>
  <c r="AB395" i="3" s="1"/>
  <c r="D307" i="14"/>
  <c r="AA395" i="3" s="1"/>
  <c r="C307" i="14"/>
  <c r="Z395" i="3" s="1"/>
  <c r="A307" i="14"/>
  <c r="AS306" i="14"/>
  <c r="I306" i="14"/>
  <c r="H306" i="14"/>
  <c r="G306" i="14"/>
  <c r="F306" i="14"/>
  <c r="E306" i="14"/>
  <c r="D306" i="14"/>
  <c r="C306" i="14"/>
  <c r="A306" i="14"/>
  <c r="AS305" i="14"/>
  <c r="I305" i="14" s="1"/>
  <c r="H305" i="14"/>
  <c r="G305" i="14"/>
  <c r="F305" i="14"/>
  <c r="E305" i="14"/>
  <c r="D305" i="14"/>
  <c r="C305" i="14"/>
  <c r="A305" i="14"/>
  <c r="AS304" i="14"/>
  <c r="I304" i="14"/>
  <c r="H304" i="14"/>
  <c r="G304" i="14"/>
  <c r="F304" i="14"/>
  <c r="E304" i="14"/>
  <c r="D304" i="14"/>
  <c r="C304" i="14"/>
  <c r="A304" i="14"/>
  <c r="AS303" i="14"/>
  <c r="I303" i="14" s="1"/>
  <c r="H303" i="14"/>
  <c r="G303" i="14"/>
  <c r="F303" i="14"/>
  <c r="E303" i="14"/>
  <c r="D303" i="14"/>
  <c r="C303" i="14"/>
  <c r="A303" i="14"/>
  <c r="AS302" i="14"/>
  <c r="I302" i="14"/>
  <c r="H302" i="14"/>
  <c r="G302" i="14"/>
  <c r="F302" i="14"/>
  <c r="E302" i="14"/>
  <c r="D302" i="14"/>
  <c r="C302" i="14"/>
  <c r="A302" i="14"/>
  <c r="AS301" i="14"/>
  <c r="I301" i="14" s="1"/>
  <c r="H301" i="14"/>
  <c r="G301" i="14"/>
  <c r="F301" i="14"/>
  <c r="E301" i="14"/>
  <c r="D301" i="14"/>
  <c r="C301" i="14"/>
  <c r="A301" i="14"/>
  <c r="AS300" i="14"/>
  <c r="I300" i="14"/>
  <c r="H300" i="14"/>
  <c r="G300" i="14"/>
  <c r="F300" i="14"/>
  <c r="E300" i="14"/>
  <c r="D300" i="14"/>
  <c r="C300" i="14"/>
  <c r="A300" i="14"/>
  <c r="AS299" i="14"/>
  <c r="I299" i="14" s="1"/>
  <c r="H299" i="14"/>
  <c r="G299" i="14"/>
  <c r="F299" i="14"/>
  <c r="E299" i="14"/>
  <c r="D299" i="14"/>
  <c r="C299" i="14"/>
  <c r="A299" i="14"/>
  <c r="AS298" i="14"/>
  <c r="I298" i="14"/>
  <c r="S382" i="3" s="1"/>
  <c r="H298" i="14"/>
  <c r="AE382" i="3" s="1"/>
  <c r="G298" i="14"/>
  <c r="AD382" i="3" s="1"/>
  <c r="F298" i="14"/>
  <c r="AC382" i="3" s="1"/>
  <c r="E298" i="14"/>
  <c r="AB382" i="3" s="1"/>
  <c r="D298" i="14"/>
  <c r="AA382" i="3" s="1"/>
  <c r="C298" i="14"/>
  <c r="Z382" i="3" s="1"/>
  <c r="A298" i="14"/>
  <c r="AS297" i="14"/>
  <c r="I297" i="14" s="1"/>
  <c r="H297" i="14"/>
  <c r="G297" i="14"/>
  <c r="F297" i="14"/>
  <c r="E297" i="14"/>
  <c r="D297" i="14"/>
  <c r="C297" i="14"/>
  <c r="A297" i="14"/>
  <c r="AS296" i="14"/>
  <c r="I296" i="14"/>
  <c r="H296" i="14"/>
  <c r="G296" i="14"/>
  <c r="F296" i="14"/>
  <c r="E296" i="14"/>
  <c r="D296" i="14"/>
  <c r="C296" i="14"/>
  <c r="A296" i="14"/>
  <c r="AS295" i="14"/>
  <c r="I295" i="14" s="1"/>
  <c r="H295" i="14"/>
  <c r="G295" i="14"/>
  <c r="F295" i="14"/>
  <c r="E295" i="14"/>
  <c r="D295" i="14"/>
  <c r="C295" i="14"/>
  <c r="A295" i="14"/>
  <c r="AS294" i="14"/>
  <c r="I294" i="14"/>
  <c r="H294" i="14"/>
  <c r="G294" i="14"/>
  <c r="F294" i="14"/>
  <c r="E294" i="14"/>
  <c r="D294" i="14"/>
  <c r="C294" i="14"/>
  <c r="A294" i="14"/>
  <c r="AS293" i="14"/>
  <c r="I293" i="14" s="1"/>
  <c r="H293" i="14"/>
  <c r="G293" i="14"/>
  <c r="F293" i="14"/>
  <c r="E293" i="14"/>
  <c r="D293" i="14"/>
  <c r="C293" i="14"/>
  <c r="A293" i="14"/>
  <c r="AS292" i="14"/>
  <c r="I292" i="14"/>
  <c r="H292" i="14"/>
  <c r="G292" i="14"/>
  <c r="F292" i="14"/>
  <c r="E292" i="14"/>
  <c r="D292" i="14"/>
  <c r="C292" i="14"/>
  <c r="A292" i="14"/>
  <c r="AS291" i="14"/>
  <c r="I291" i="14" s="1"/>
  <c r="H291" i="14"/>
  <c r="G291" i="14"/>
  <c r="F291" i="14"/>
  <c r="E291" i="14"/>
  <c r="D291" i="14"/>
  <c r="C291" i="14"/>
  <c r="A291" i="14"/>
  <c r="AS290" i="14"/>
  <c r="I290" i="14"/>
  <c r="H290" i="14"/>
  <c r="G290" i="14"/>
  <c r="F290" i="14"/>
  <c r="E290" i="14"/>
  <c r="D290" i="14"/>
  <c r="C290" i="14"/>
  <c r="A290" i="14"/>
  <c r="AS289" i="14"/>
  <c r="I289" i="14" s="1"/>
  <c r="S402" i="3" s="1"/>
  <c r="H289" i="14"/>
  <c r="AE402" i="3" s="1"/>
  <c r="G289" i="14"/>
  <c r="AD402" i="3" s="1"/>
  <c r="F289" i="14"/>
  <c r="AC402" i="3" s="1"/>
  <c r="E289" i="14"/>
  <c r="AB402" i="3" s="1"/>
  <c r="D289" i="14"/>
  <c r="AA402" i="3" s="1"/>
  <c r="C289" i="14"/>
  <c r="Z402" i="3" s="1"/>
  <c r="A289" i="14"/>
  <c r="AS288" i="14"/>
  <c r="I288" i="14"/>
  <c r="S421" i="3" s="1"/>
  <c r="H288" i="14"/>
  <c r="AE421" i="3" s="1"/>
  <c r="G288" i="14"/>
  <c r="AD421" i="3" s="1"/>
  <c r="F288" i="14"/>
  <c r="AC421" i="3" s="1"/>
  <c r="E288" i="14"/>
  <c r="AB421" i="3" s="1"/>
  <c r="D288" i="14"/>
  <c r="AA421" i="3" s="1"/>
  <c r="C288" i="14"/>
  <c r="Z421" i="3" s="1"/>
  <c r="A288" i="14"/>
  <c r="AS287" i="14"/>
  <c r="I287" i="14" s="1"/>
  <c r="H287" i="14"/>
  <c r="G287" i="14"/>
  <c r="F287" i="14"/>
  <c r="E287" i="14"/>
  <c r="D287" i="14"/>
  <c r="C287" i="14"/>
  <c r="A287" i="14"/>
  <c r="AS286" i="14"/>
  <c r="I286" i="14"/>
  <c r="S374" i="3" s="1"/>
  <c r="H286" i="14"/>
  <c r="AE374" i="3" s="1"/>
  <c r="G286" i="14"/>
  <c r="AD374" i="3" s="1"/>
  <c r="F286" i="14"/>
  <c r="AC374" i="3" s="1"/>
  <c r="E286" i="14"/>
  <c r="AB374" i="3" s="1"/>
  <c r="D286" i="14"/>
  <c r="AA374" i="3" s="1"/>
  <c r="C286" i="14"/>
  <c r="Z374" i="3" s="1"/>
  <c r="A286" i="14"/>
  <c r="AS285" i="14"/>
  <c r="I285" i="14" s="1"/>
  <c r="H285" i="14"/>
  <c r="G285" i="14"/>
  <c r="F285" i="14"/>
  <c r="E285" i="14"/>
  <c r="D285" i="14"/>
  <c r="C285" i="14"/>
  <c r="A285" i="14"/>
  <c r="AS284" i="14"/>
  <c r="I284" i="14"/>
  <c r="H284" i="14"/>
  <c r="G284" i="14"/>
  <c r="F284" i="14"/>
  <c r="E284" i="14"/>
  <c r="D284" i="14"/>
  <c r="C284" i="14"/>
  <c r="A284" i="14"/>
  <c r="AS283" i="14"/>
  <c r="I283" i="14" s="1"/>
  <c r="H283" i="14"/>
  <c r="G283" i="14"/>
  <c r="F283" i="14"/>
  <c r="E283" i="14"/>
  <c r="D283" i="14"/>
  <c r="C283" i="14"/>
  <c r="A283" i="14"/>
  <c r="AS282" i="14"/>
  <c r="I282" i="14"/>
  <c r="H282" i="14"/>
  <c r="G282" i="14"/>
  <c r="F282" i="14"/>
  <c r="E282" i="14"/>
  <c r="D282" i="14"/>
  <c r="C282" i="14"/>
  <c r="A282" i="14"/>
  <c r="AS281" i="14"/>
  <c r="I281" i="14" s="1"/>
  <c r="S423" i="3" s="1"/>
  <c r="H281" i="14"/>
  <c r="AE423" i="3" s="1"/>
  <c r="G281" i="14"/>
  <c r="AD423" i="3" s="1"/>
  <c r="F281" i="14"/>
  <c r="AC423" i="3" s="1"/>
  <c r="E281" i="14"/>
  <c r="AB423" i="3" s="1"/>
  <c r="D281" i="14"/>
  <c r="AA423" i="3" s="1"/>
  <c r="C281" i="14"/>
  <c r="Z423" i="3" s="1"/>
  <c r="A281" i="14"/>
  <c r="AS280" i="14"/>
  <c r="I280" i="14"/>
  <c r="H280" i="14"/>
  <c r="G280" i="14"/>
  <c r="F280" i="14"/>
  <c r="E280" i="14"/>
  <c r="D280" i="14"/>
  <c r="C280" i="14"/>
  <c r="A280" i="14"/>
  <c r="AS279" i="14"/>
  <c r="I279" i="14" s="1"/>
  <c r="H279" i="14"/>
  <c r="G279" i="14"/>
  <c r="F279" i="14"/>
  <c r="E279" i="14"/>
  <c r="D279" i="14"/>
  <c r="C279" i="14"/>
  <c r="A279" i="14"/>
  <c r="AS278" i="14"/>
  <c r="I278" i="14"/>
  <c r="H278" i="14"/>
  <c r="G278" i="14"/>
  <c r="F278" i="14"/>
  <c r="E278" i="14"/>
  <c r="D278" i="14"/>
  <c r="C278" i="14"/>
  <c r="A278" i="14"/>
  <c r="AS277" i="14"/>
  <c r="I277" i="14" s="1"/>
  <c r="H277" i="14"/>
  <c r="G277" i="14"/>
  <c r="F277" i="14"/>
  <c r="E277" i="14"/>
  <c r="D277" i="14"/>
  <c r="C277" i="14"/>
  <c r="A277" i="14"/>
  <c r="AS276" i="14"/>
  <c r="I276" i="14"/>
  <c r="H276" i="14"/>
  <c r="G276" i="14"/>
  <c r="F276" i="14"/>
  <c r="E276" i="14"/>
  <c r="D276" i="14"/>
  <c r="C276" i="14"/>
  <c r="A276" i="14"/>
  <c r="AS275" i="14"/>
  <c r="I275" i="14" s="1"/>
  <c r="H275" i="14"/>
  <c r="G275" i="14"/>
  <c r="F275" i="14"/>
  <c r="E275" i="14"/>
  <c r="D275" i="14"/>
  <c r="C275" i="14"/>
  <c r="A275" i="14"/>
  <c r="AS274" i="14"/>
  <c r="I274" i="14"/>
  <c r="H274" i="14"/>
  <c r="G274" i="14"/>
  <c r="F274" i="14"/>
  <c r="E274" i="14"/>
  <c r="D274" i="14"/>
  <c r="C274" i="14"/>
  <c r="A274" i="14"/>
  <c r="AS273" i="14"/>
  <c r="I273" i="14" s="1"/>
  <c r="H273" i="14"/>
  <c r="G273" i="14"/>
  <c r="F273" i="14"/>
  <c r="E273" i="14"/>
  <c r="D273" i="14"/>
  <c r="C273" i="14"/>
  <c r="A273" i="14"/>
  <c r="AS272" i="14"/>
  <c r="I272" i="14"/>
  <c r="H272" i="14"/>
  <c r="G272" i="14"/>
  <c r="F272" i="14"/>
  <c r="E272" i="14"/>
  <c r="D272" i="14"/>
  <c r="C272" i="14"/>
  <c r="A272" i="14"/>
  <c r="AS271" i="14"/>
  <c r="I271" i="14" s="1"/>
  <c r="H271" i="14"/>
  <c r="G271" i="14"/>
  <c r="F271" i="14"/>
  <c r="E271" i="14"/>
  <c r="D271" i="14"/>
  <c r="C271" i="14"/>
  <c r="A271" i="14"/>
  <c r="AS270" i="14"/>
  <c r="I270" i="14"/>
  <c r="H270" i="14"/>
  <c r="G270" i="14"/>
  <c r="F270" i="14"/>
  <c r="E270" i="14"/>
  <c r="D270" i="14"/>
  <c r="C270" i="14"/>
  <c r="A270" i="14"/>
  <c r="AS269" i="14"/>
  <c r="I269" i="14" s="1"/>
  <c r="H269" i="14"/>
  <c r="G269" i="14"/>
  <c r="F269" i="14"/>
  <c r="E269" i="14"/>
  <c r="D269" i="14"/>
  <c r="C269" i="14"/>
  <c r="A269" i="14"/>
  <c r="AS268" i="14"/>
  <c r="I268" i="14"/>
  <c r="H268" i="14"/>
  <c r="G268" i="14"/>
  <c r="F268" i="14"/>
  <c r="E268" i="14"/>
  <c r="D268" i="14"/>
  <c r="C268" i="14"/>
  <c r="A268" i="14"/>
  <c r="AS267" i="14"/>
  <c r="I267" i="14" s="1"/>
  <c r="H267" i="14"/>
  <c r="G267" i="14"/>
  <c r="F267" i="14"/>
  <c r="E267" i="14"/>
  <c r="D267" i="14"/>
  <c r="C267" i="14"/>
  <c r="A267" i="14"/>
  <c r="AS266" i="14"/>
  <c r="I266" i="14"/>
  <c r="H266" i="14"/>
  <c r="G266" i="14"/>
  <c r="F266" i="14"/>
  <c r="E266" i="14"/>
  <c r="D266" i="14"/>
  <c r="C266" i="14"/>
  <c r="A266" i="14"/>
  <c r="AS265" i="14"/>
  <c r="I265" i="14" s="1"/>
  <c r="H265" i="14"/>
  <c r="G265" i="14"/>
  <c r="F265" i="14"/>
  <c r="E265" i="14"/>
  <c r="D265" i="14"/>
  <c r="C265" i="14"/>
  <c r="A265" i="14"/>
  <c r="AS264" i="14"/>
  <c r="I264" i="14"/>
  <c r="H264" i="14"/>
  <c r="G264" i="14"/>
  <c r="F264" i="14"/>
  <c r="E264" i="14"/>
  <c r="D264" i="14"/>
  <c r="C264" i="14"/>
  <c r="A264" i="14"/>
  <c r="AS263" i="14"/>
  <c r="I263" i="14" s="1"/>
  <c r="H263" i="14"/>
  <c r="G263" i="14"/>
  <c r="F263" i="14"/>
  <c r="E263" i="14"/>
  <c r="D263" i="14"/>
  <c r="C263" i="14"/>
  <c r="A263" i="14"/>
  <c r="AS262" i="14"/>
  <c r="I262" i="14"/>
  <c r="S417" i="3" s="1"/>
  <c r="H262" i="14"/>
  <c r="AE417" i="3" s="1"/>
  <c r="G262" i="14"/>
  <c r="AD417" i="3" s="1"/>
  <c r="F262" i="14"/>
  <c r="AC417" i="3" s="1"/>
  <c r="E262" i="14"/>
  <c r="AB417" i="3" s="1"/>
  <c r="D262" i="14"/>
  <c r="AA417" i="3" s="1"/>
  <c r="C262" i="14"/>
  <c r="Z417" i="3" s="1"/>
  <c r="A262" i="14"/>
  <c r="AS261" i="14"/>
  <c r="I261" i="14" s="1"/>
  <c r="H261" i="14"/>
  <c r="G261" i="14"/>
  <c r="F261" i="14"/>
  <c r="E261" i="14"/>
  <c r="D261" i="14"/>
  <c r="C261" i="14"/>
  <c r="A261" i="14"/>
  <c r="AS260" i="14"/>
  <c r="I260" i="14"/>
  <c r="H260" i="14"/>
  <c r="G260" i="14"/>
  <c r="F260" i="14"/>
  <c r="E260" i="14"/>
  <c r="D260" i="14"/>
  <c r="C260" i="14"/>
  <c r="A260" i="14"/>
  <c r="AS259" i="14"/>
  <c r="I259" i="14" s="1"/>
  <c r="H259" i="14"/>
  <c r="G259" i="14"/>
  <c r="F259" i="14"/>
  <c r="E259" i="14"/>
  <c r="D259" i="14"/>
  <c r="C259" i="14"/>
  <c r="A259" i="14"/>
  <c r="AS258" i="14"/>
  <c r="I258" i="14"/>
  <c r="H258" i="14"/>
  <c r="G258" i="14"/>
  <c r="F258" i="14"/>
  <c r="E258" i="14"/>
  <c r="D258" i="14"/>
  <c r="C258" i="14"/>
  <c r="A258" i="14"/>
  <c r="AS257" i="14"/>
  <c r="I257" i="14" s="1"/>
  <c r="H257" i="14"/>
  <c r="G257" i="14"/>
  <c r="F257" i="14"/>
  <c r="E257" i="14"/>
  <c r="D257" i="14"/>
  <c r="C257" i="14"/>
  <c r="A257" i="14"/>
  <c r="AS256" i="14"/>
  <c r="I256" i="14"/>
  <c r="H256" i="14"/>
  <c r="G256" i="14"/>
  <c r="F256" i="14"/>
  <c r="E256" i="14"/>
  <c r="D256" i="14"/>
  <c r="C256" i="14"/>
  <c r="A256" i="14"/>
  <c r="AS255" i="14"/>
  <c r="I255" i="14" s="1"/>
  <c r="H255" i="14"/>
  <c r="G255" i="14"/>
  <c r="F255" i="14"/>
  <c r="E255" i="14"/>
  <c r="D255" i="14"/>
  <c r="C255" i="14"/>
  <c r="A255" i="14"/>
  <c r="AS254" i="14"/>
  <c r="I254" i="14"/>
  <c r="H254" i="14"/>
  <c r="G254" i="14"/>
  <c r="F254" i="14"/>
  <c r="E254" i="14"/>
  <c r="D254" i="14"/>
  <c r="C254" i="14"/>
  <c r="A254" i="14"/>
  <c r="AS253" i="14"/>
  <c r="I253" i="14" s="1"/>
  <c r="H253" i="14"/>
  <c r="G253" i="14"/>
  <c r="F253" i="14"/>
  <c r="E253" i="14"/>
  <c r="D253" i="14"/>
  <c r="C253" i="14"/>
  <c r="A253" i="14"/>
  <c r="AS252" i="14"/>
  <c r="I252" i="14"/>
  <c r="H252" i="14"/>
  <c r="G252" i="14"/>
  <c r="F252" i="14"/>
  <c r="E252" i="14"/>
  <c r="D252" i="14"/>
  <c r="C252" i="14"/>
  <c r="A252" i="14"/>
  <c r="AS251" i="14"/>
  <c r="I251" i="14" s="1"/>
  <c r="S397" i="3" s="1"/>
  <c r="H251" i="14"/>
  <c r="AE397" i="3" s="1"/>
  <c r="G251" i="14"/>
  <c r="AD397" i="3" s="1"/>
  <c r="F251" i="14"/>
  <c r="AC397" i="3" s="1"/>
  <c r="E251" i="14"/>
  <c r="AB397" i="3" s="1"/>
  <c r="D251" i="14"/>
  <c r="AA397" i="3" s="1"/>
  <c r="C251" i="14"/>
  <c r="Z397" i="3" s="1"/>
  <c r="A251" i="14"/>
  <c r="AS250" i="14"/>
  <c r="I250" i="14"/>
  <c r="S363" i="3" s="1"/>
  <c r="H250" i="14"/>
  <c r="AE363" i="3" s="1"/>
  <c r="G250" i="14"/>
  <c r="AD363" i="3" s="1"/>
  <c r="F250" i="14"/>
  <c r="AC363" i="3" s="1"/>
  <c r="E250" i="14"/>
  <c r="AB363" i="3" s="1"/>
  <c r="D250" i="14"/>
  <c r="AA363" i="3" s="1"/>
  <c r="C250" i="14"/>
  <c r="Z363" i="3" s="1"/>
  <c r="A250" i="14"/>
  <c r="AS249" i="14"/>
  <c r="I249" i="14" s="1"/>
  <c r="H249" i="14"/>
  <c r="G249" i="14"/>
  <c r="F249" i="14"/>
  <c r="E249" i="14"/>
  <c r="D249" i="14"/>
  <c r="C249" i="14"/>
  <c r="A249" i="14"/>
  <c r="AS248" i="14"/>
  <c r="I248" i="14"/>
  <c r="H248" i="14"/>
  <c r="G248" i="14"/>
  <c r="F248" i="14"/>
  <c r="E248" i="14"/>
  <c r="D248" i="14"/>
  <c r="C248" i="14"/>
  <c r="A248" i="14"/>
  <c r="AS247" i="14"/>
  <c r="I247" i="14" s="1"/>
  <c r="H247" i="14"/>
  <c r="G247" i="14"/>
  <c r="F247" i="14"/>
  <c r="E247" i="14"/>
  <c r="D247" i="14"/>
  <c r="C247" i="14"/>
  <c r="A247" i="14"/>
  <c r="AS246" i="14"/>
  <c r="I246" i="14"/>
  <c r="H246" i="14"/>
  <c r="G246" i="14"/>
  <c r="F246" i="14"/>
  <c r="E246" i="14"/>
  <c r="D246" i="14"/>
  <c r="C246" i="14"/>
  <c r="A246" i="14"/>
  <c r="AS245" i="14"/>
  <c r="I245" i="14" s="1"/>
  <c r="H245" i="14"/>
  <c r="G245" i="14"/>
  <c r="F245" i="14"/>
  <c r="E245" i="14"/>
  <c r="D245" i="14"/>
  <c r="C245" i="14"/>
  <c r="A245" i="14"/>
  <c r="AS244" i="14"/>
  <c r="I244" i="14"/>
  <c r="H244" i="14"/>
  <c r="G244" i="14"/>
  <c r="F244" i="14"/>
  <c r="E244" i="14"/>
  <c r="D244" i="14"/>
  <c r="C244" i="14"/>
  <c r="A244" i="14"/>
  <c r="AS243" i="14"/>
  <c r="I243" i="14" s="1"/>
  <c r="H243" i="14"/>
  <c r="G243" i="14"/>
  <c r="F243" i="14"/>
  <c r="E243" i="14"/>
  <c r="D243" i="14"/>
  <c r="C243" i="14"/>
  <c r="A243" i="14"/>
  <c r="AS242" i="14"/>
  <c r="I242" i="14"/>
  <c r="H242" i="14"/>
  <c r="G242" i="14"/>
  <c r="F242" i="14"/>
  <c r="E242" i="14"/>
  <c r="D242" i="14"/>
  <c r="C242" i="14"/>
  <c r="A242" i="14"/>
  <c r="AS241" i="14"/>
  <c r="I241" i="14" s="1"/>
  <c r="H241" i="14"/>
  <c r="G241" i="14"/>
  <c r="F241" i="14"/>
  <c r="E241" i="14"/>
  <c r="D241" i="14"/>
  <c r="C241" i="14"/>
  <c r="A241" i="14"/>
  <c r="AS240" i="14"/>
  <c r="I240" i="14"/>
  <c r="H240" i="14"/>
  <c r="G240" i="14"/>
  <c r="F240" i="14"/>
  <c r="E240" i="14"/>
  <c r="D240" i="14"/>
  <c r="C240" i="14"/>
  <c r="A240" i="14"/>
  <c r="AS239" i="14"/>
  <c r="I239" i="14" s="1"/>
  <c r="H239" i="14"/>
  <c r="G239" i="14"/>
  <c r="F239" i="14"/>
  <c r="E239" i="14"/>
  <c r="D239" i="14"/>
  <c r="C239" i="14"/>
  <c r="A239" i="14"/>
  <c r="AS238" i="14"/>
  <c r="I238" i="14"/>
  <c r="H238" i="14"/>
  <c r="G238" i="14"/>
  <c r="F238" i="14"/>
  <c r="E238" i="14"/>
  <c r="D238" i="14"/>
  <c r="C238" i="14"/>
  <c r="A238" i="14"/>
  <c r="AS237" i="14"/>
  <c r="I237" i="14" s="1"/>
  <c r="S398" i="3" s="1"/>
  <c r="H237" i="14"/>
  <c r="AE398" i="3" s="1"/>
  <c r="G237" i="14"/>
  <c r="AD398" i="3" s="1"/>
  <c r="F237" i="14"/>
  <c r="AC398" i="3" s="1"/>
  <c r="E237" i="14"/>
  <c r="AB398" i="3" s="1"/>
  <c r="D237" i="14"/>
  <c r="AA398" i="3" s="1"/>
  <c r="C237" i="14"/>
  <c r="Z398" i="3" s="1"/>
  <c r="A237" i="14"/>
  <c r="AS236" i="14"/>
  <c r="I236" i="14"/>
  <c r="H236" i="14"/>
  <c r="G236" i="14"/>
  <c r="F236" i="14"/>
  <c r="E236" i="14"/>
  <c r="D236" i="14"/>
  <c r="C236" i="14"/>
  <c r="A236" i="14"/>
  <c r="AS235" i="14"/>
  <c r="I235" i="14" s="1"/>
  <c r="H235" i="14"/>
  <c r="G235" i="14"/>
  <c r="F235" i="14"/>
  <c r="E235" i="14"/>
  <c r="D235" i="14"/>
  <c r="C235" i="14"/>
  <c r="A235" i="14"/>
  <c r="AS234" i="14"/>
  <c r="I234" i="14"/>
  <c r="H234" i="14"/>
  <c r="G234" i="14"/>
  <c r="F234" i="14"/>
  <c r="E234" i="14"/>
  <c r="D234" i="14"/>
  <c r="C234" i="14"/>
  <c r="A234" i="14"/>
  <c r="AS233" i="14"/>
  <c r="I233" i="14" s="1"/>
  <c r="S422" i="3" s="1"/>
  <c r="H233" i="14"/>
  <c r="AE422" i="3" s="1"/>
  <c r="G233" i="14"/>
  <c r="AD422" i="3" s="1"/>
  <c r="F233" i="14"/>
  <c r="AC422" i="3" s="1"/>
  <c r="E233" i="14"/>
  <c r="AB422" i="3" s="1"/>
  <c r="D233" i="14"/>
  <c r="AA422" i="3" s="1"/>
  <c r="C233" i="14"/>
  <c r="Z422" i="3" s="1"/>
  <c r="A233" i="14"/>
  <c r="AS232" i="14"/>
  <c r="I232" i="14"/>
  <c r="H232" i="14"/>
  <c r="G232" i="14"/>
  <c r="F232" i="14"/>
  <c r="E232" i="14"/>
  <c r="D232" i="14"/>
  <c r="C232" i="14"/>
  <c r="A232" i="14"/>
  <c r="AS231" i="14"/>
  <c r="I231" i="14" s="1"/>
  <c r="H231" i="14"/>
  <c r="G231" i="14"/>
  <c r="F231" i="14"/>
  <c r="E231" i="14"/>
  <c r="D231" i="14"/>
  <c r="C231" i="14"/>
  <c r="A231" i="14"/>
  <c r="AS230" i="14"/>
  <c r="I230" i="14"/>
  <c r="H230" i="14"/>
  <c r="G230" i="14"/>
  <c r="F230" i="14"/>
  <c r="E230" i="14"/>
  <c r="D230" i="14"/>
  <c r="C230" i="14"/>
  <c r="A230" i="14"/>
  <c r="AS229" i="14"/>
  <c r="I229" i="14" s="1"/>
  <c r="H229" i="14"/>
  <c r="G229" i="14"/>
  <c r="F229" i="14"/>
  <c r="E229" i="14"/>
  <c r="D229" i="14"/>
  <c r="C229" i="14"/>
  <c r="A229" i="14"/>
  <c r="AS228" i="14"/>
  <c r="I228" i="14"/>
  <c r="H228" i="14"/>
  <c r="G228" i="14"/>
  <c r="F228" i="14"/>
  <c r="E228" i="14"/>
  <c r="D228" i="14"/>
  <c r="C228" i="14"/>
  <c r="A228" i="14"/>
  <c r="AS227" i="14"/>
  <c r="I227" i="14" s="1"/>
  <c r="H227" i="14"/>
  <c r="G227" i="14"/>
  <c r="F227" i="14"/>
  <c r="E227" i="14"/>
  <c r="D227" i="14"/>
  <c r="C227" i="14"/>
  <c r="A227" i="14"/>
  <c r="AS226" i="14"/>
  <c r="I226" i="14"/>
  <c r="H226" i="14"/>
  <c r="G226" i="14"/>
  <c r="F226" i="14"/>
  <c r="E226" i="14"/>
  <c r="D226" i="14"/>
  <c r="C226" i="14"/>
  <c r="A226" i="14"/>
  <c r="AS225" i="14"/>
  <c r="I225" i="14" s="1"/>
  <c r="H225" i="14"/>
  <c r="G225" i="14"/>
  <c r="F225" i="14"/>
  <c r="E225" i="14"/>
  <c r="D225" i="14"/>
  <c r="C225" i="14"/>
  <c r="A225" i="14"/>
  <c r="AS224" i="14"/>
  <c r="I224" i="14"/>
  <c r="S393" i="3" s="1"/>
  <c r="H224" i="14"/>
  <c r="AE393" i="3" s="1"/>
  <c r="G224" i="14"/>
  <c r="AD393" i="3" s="1"/>
  <c r="F224" i="14"/>
  <c r="AC393" i="3" s="1"/>
  <c r="E224" i="14"/>
  <c r="AB393" i="3" s="1"/>
  <c r="D224" i="14"/>
  <c r="AA393" i="3" s="1"/>
  <c r="C224" i="14"/>
  <c r="Z393" i="3" s="1"/>
  <c r="A224" i="14"/>
  <c r="AS223" i="14"/>
  <c r="I223" i="14" s="1"/>
  <c r="H223" i="14"/>
  <c r="G223" i="14"/>
  <c r="F223" i="14"/>
  <c r="E223" i="14"/>
  <c r="D223" i="14"/>
  <c r="C223" i="14"/>
  <c r="A223" i="14"/>
  <c r="AS222" i="14"/>
  <c r="I222" i="14"/>
  <c r="S399" i="3" s="1"/>
  <c r="H222" i="14"/>
  <c r="AE399" i="3" s="1"/>
  <c r="G222" i="14"/>
  <c r="AD399" i="3" s="1"/>
  <c r="F222" i="14"/>
  <c r="AC399" i="3" s="1"/>
  <c r="E222" i="14"/>
  <c r="AB399" i="3" s="1"/>
  <c r="D222" i="14"/>
  <c r="AA399" i="3" s="1"/>
  <c r="C222" i="14"/>
  <c r="Z399" i="3" s="1"/>
  <c r="A222" i="14"/>
  <c r="AS221" i="14"/>
  <c r="I221" i="14" s="1"/>
  <c r="H221" i="14"/>
  <c r="G221" i="14"/>
  <c r="F221" i="14"/>
  <c r="E221" i="14"/>
  <c r="D221" i="14"/>
  <c r="C221" i="14"/>
  <c r="A221" i="14"/>
  <c r="AS220" i="14"/>
  <c r="I220" i="14"/>
  <c r="S391" i="3" s="1"/>
  <c r="H220" i="14"/>
  <c r="AE391" i="3" s="1"/>
  <c r="G220" i="14"/>
  <c r="AD391" i="3" s="1"/>
  <c r="F220" i="14"/>
  <c r="AC391" i="3" s="1"/>
  <c r="E220" i="14"/>
  <c r="AB391" i="3" s="1"/>
  <c r="D220" i="14"/>
  <c r="AA391" i="3" s="1"/>
  <c r="C220" i="14"/>
  <c r="Z391" i="3" s="1"/>
  <c r="A220" i="14"/>
  <c r="AS219" i="14"/>
  <c r="I219" i="14" s="1"/>
  <c r="S413" i="3" s="1"/>
  <c r="H219" i="14"/>
  <c r="AE413" i="3" s="1"/>
  <c r="G219" i="14"/>
  <c r="AD413" i="3" s="1"/>
  <c r="F219" i="14"/>
  <c r="AC413" i="3" s="1"/>
  <c r="E219" i="14"/>
  <c r="AB413" i="3" s="1"/>
  <c r="D219" i="14"/>
  <c r="AA413" i="3" s="1"/>
  <c r="C219" i="14"/>
  <c r="Z413" i="3" s="1"/>
  <c r="A219" i="14"/>
  <c r="AS218" i="14"/>
  <c r="I218" i="14"/>
  <c r="H218" i="14"/>
  <c r="G218" i="14"/>
  <c r="F218" i="14"/>
  <c r="E218" i="14"/>
  <c r="D218" i="14"/>
  <c r="C218" i="14"/>
  <c r="A218" i="14"/>
  <c r="AS217" i="14"/>
  <c r="I217" i="14" s="1"/>
  <c r="H217" i="14"/>
  <c r="G217" i="14"/>
  <c r="F217" i="14"/>
  <c r="E217" i="14"/>
  <c r="D217" i="14"/>
  <c r="C217" i="14"/>
  <c r="A217" i="14"/>
  <c r="AS216" i="14"/>
  <c r="I216" i="14"/>
  <c r="H216" i="14"/>
  <c r="G216" i="14"/>
  <c r="F216" i="14"/>
  <c r="E216" i="14"/>
  <c r="D216" i="14"/>
  <c r="C216" i="14"/>
  <c r="A216" i="14"/>
  <c r="AS215" i="14"/>
  <c r="I215" i="14" s="1"/>
  <c r="H215" i="14"/>
  <c r="G215" i="14"/>
  <c r="F215" i="14"/>
  <c r="E215" i="14"/>
  <c r="D215" i="14"/>
  <c r="C215" i="14"/>
  <c r="A215" i="14"/>
  <c r="AS214" i="14"/>
  <c r="I214" i="14"/>
  <c r="H214" i="14"/>
  <c r="G214" i="14"/>
  <c r="F214" i="14"/>
  <c r="E214" i="14"/>
  <c r="D214" i="14"/>
  <c r="C214" i="14"/>
  <c r="A214" i="14"/>
  <c r="AS213" i="14"/>
  <c r="I213" i="14" s="1"/>
  <c r="S383" i="3" s="1"/>
  <c r="H213" i="14"/>
  <c r="AE383" i="3" s="1"/>
  <c r="G213" i="14"/>
  <c r="AD383" i="3" s="1"/>
  <c r="F213" i="14"/>
  <c r="AC383" i="3" s="1"/>
  <c r="E213" i="14"/>
  <c r="AB383" i="3" s="1"/>
  <c r="D213" i="14"/>
  <c r="AA383" i="3" s="1"/>
  <c r="C213" i="14"/>
  <c r="Z383" i="3" s="1"/>
  <c r="A213" i="14"/>
  <c r="AS212" i="14"/>
  <c r="I212" i="14"/>
  <c r="H212" i="14"/>
  <c r="G212" i="14"/>
  <c r="F212" i="14"/>
  <c r="E212" i="14"/>
  <c r="D212" i="14"/>
  <c r="C212" i="14"/>
  <c r="A212" i="14"/>
  <c r="AS211" i="14"/>
  <c r="I211" i="14" s="1"/>
  <c r="H211" i="14"/>
  <c r="G211" i="14"/>
  <c r="F211" i="14"/>
  <c r="E211" i="14"/>
  <c r="D211" i="14"/>
  <c r="C211" i="14"/>
  <c r="A211" i="14"/>
  <c r="AS210" i="14"/>
  <c r="I210" i="14"/>
  <c r="H210" i="14"/>
  <c r="G210" i="14"/>
  <c r="F210" i="14"/>
  <c r="E210" i="14"/>
  <c r="D210" i="14"/>
  <c r="C210" i="14"/>
  <c r="A210" i="14"/>
  <c r="AS209" i="14"/>
  <c r="I209" i="14" s="1"/>
  <c r="H209" i="14"/>
  <c r="G209" i="14"/>
  <c r="F209" i="14"/>
  <c r="E209" i="14"/>
  <c r="D209" i="14"/>
  <c r="C209" i="14"/>
  <c r="A209" i="14"/>
  <c r="AS208" i="14"/>
  <c r="I208" i="14"/>
  <c r="S411" i="3" s="1"/>
  <c r="H208" i="14"/>
  <c r="AE411" i="3" s="1"/>
  <c r="G208" i="14"/>
  <c r="AD411" i="3" s="1"/>
  <c r="F208" i="14"/>
  <c r="AC411" i="3" s="1"/>
  <c r="E208" i="14"/>
  <c r="AB411" i="3" s="1"/>
  <c r="D208" i="14"/>
  <c r="AA411" i="3" s="1"/>
  <c r="C208" i="14"/>
  <c r="Z411" i="3" s="1"/>
  <c r="A208" i="14"/>
  <c r="AS207" i="14"/>
  <c r="I207" i="14" s="1"/>
  <c r="H207" i="14"/>
  <c r="G207" i="14"/>
  <c r="F207" i="14"/>
  <c r="E207" i="14"/>
  <c r="D207" i="14"/>
  <c r="C207" i="14"/>
  <c r="A207" i="14"/>
  <c r="AS206" i="14"/>
  <c r="I206" i="14"/>
  <c r="H206" i="14"/>
  <c r="G206" i="14"/>
  <c r="F206" i="14"/>
  <c r="E206" i="14"/>
  <c r="D206" i="14"/>
  <c r="C206" i="14"/>
  <c r="A206" i="14"/>
  <c r="AS205" i="14"/>
  <c r="I205" i="14" s="1"/>
  <c r="S420" i="3" s="1"/>
  <c r="H205" i="14"/>
  <c r="AE420" i="3" s="1"/>
  <c r="G205" i="14"/>
  <c r="AD420" i="3" s="1"/>
  <c r="F205" i="14"/>
  <c r="AC420" i="3" s="1"/>
  <c r="E205" i="14"/>
  <c r="AB420" i="3" s="1"/>
  <c r="D205" i="14"/>
  <c r="AA420" i="3" s="1"/>
  <c r="C205" i="14"/>
  <c r="Z420" i="3" s="1"/>
  <c r="A205" i="14"/>
  <c r="AS204" i="14"/>
  <c r="I204" i="14"/>
  <c r="H204" i="14"/>
  <c r="G204" i="14"/>
  <c r="F204" i="14"/>
  <c r="E204" i="14"/>
  <c r="D204" i="14"/>
  <c r="C204" i="14"/>
  <c r="A204" i="14"/>
  <c r="AS203" i="14"/>
  <c r="I203" i="14" s="1"/>
  <c r="H203" i="14"/>
  <c r="G203" i="14"/>
  <c r="F203" i="14"/>
  <c r="E203" i="14"/>
  <c r="D203" i="14"/>
  <c r="C203" i="14"/>
  <c r="A203" i="14"/>
  <c r="AS202" i="14"/>
  <c r="I202" i="14"/>
  <c r="S357" i="3" s="1"/>
  <c r="H202" i="14"/>
  <c r="AE357" i="3" s="1"/>
  <c r="G202" i="14"/>
  <c r="AD357" i="3" s="1"/>
  <c r="F202" i="14"/>
  <c r="AC357" i="3" s="1"/>
  <c r="E202" i="14"/>
  <c r="AB357" i="3" s="1"/>
  <c r="D202" i="14"/>
  <c r="AA357" i="3" s="1"/>
  <c r="C202" i="14"/>
  <c r="Z357" i="3" s="1"/>
  <c r="A202" i="14"/>
  <c r="AS201" i="14"/>
  <c r="I201" i="14" s="1"/>
  <c r="H201" i="14"/>
  <c r="G201" i="14"/>
  <c r="F201" i="14"/>
  <c r="E201" i="14"/>
  <c r="D201" i="14"/>
  <c r="C201" i="14"/>
  <c r="A201" i="14"/>
  <c r="AS200" i="14"/>
  <c r="I200" i="14"/>
  <c r="S404" i="3" s="1"/>
  <c r="H200" i="14"/>
  <c r="AE404" i="3" s="1"/>
  <c r="G200" i="14"/>
  <c r="AD404" i="3" s="1"/>
  <c r="F200" i="14"/>
  <c r="AC404" i="3" s="1"/>
  <c r="E200" i="14"/>
  <c r="AB404" i="3" s="1"/>
  <c r="D200" i="14"/>
  <c r="AA404" i="3" s="1"/>
  <c r="C200" i="14"/>
  <c r="Z404" i="3" s="1"/>
  <c r="A200" i="14"/>
  <c r="AS199" i="14"/>
  <c r="I199" i="14" s="1"/>
  <c r="H199" i="14"/>
  <c r="G199" i="14"/>
  <c r="F199" i="14"/>
  <c r="E199" i="14"/>
  <c r="D199" i="14"/>
  <c r="C199" i="14"/>
  <c r="A199" i="14"/>
  <c r="AS198" i="14"/>
  <c r="I198" i="14"/>
  <c r="H198" i="14"/>
  <c r="G198" i="14"/>
  <c r="F198" i="14"/>
  <c r="E198" i="14"/>
  <c r="D198" i="14"/>
  <c r="C198" i="14"/>
  <c r="A198" i="14"/>
  <c r="AS197" i="14"/>
  <c r="I197" i="14" s="1"/>
  <c r="H197" i="14"/>
  <c r="G197" i="14"/>
  <c r="F197" i="14"/>
  <c r="E197" i="14"/>
  <c r="D197" i="14"/>
  <c r="C197" i="14"/>
  <c r="A197" i="14"/>
  <c r="AS196" i="14"/>
  <c r="I196" i="14"/>
  <c r="H196" i="14"/>
  <c r="G196" i="14"/>
  <c r="F196" i="14"/>
  <c r="E196" i="14"/>
  <c r="D196" i="14"/>
  <c r="C196" i="14"/>
  <c r="A196" i="14"/>
  <c r="AS195" i="14"/>
  <c r="I195" i="14" s="1"/>
  <c r="H195" i="14"/>
  <c r="G195" i="14"/>
  <c r="F195" i="14"/>
  <c r="E195" i="14"/>
  <c r="D195" i="14"/>
  <c r="C195" i="14"/>
  <c r="A195" i="14"/>
  <c r="AS194" i="14"/>
  <c r="I194" i="14"/>
  <c r="H194" i="14"/>
  <c r="G194" i="14"/>
  <c r="F194" i="14"/>
  <c r="E194" i="14"/>
  <c r="D194" i="14"/>
  <c r="C194" i="14"/>
  <c r="A194" i="14"/>
  <c r="AS193" i="14"/>
  <c r="I193" i="14" s="1"/>
  <c r="S409" i="3" s="1"/>
  <c r="H193" i="14"/>
  <c r="AE409" i="3" s="1"/>
  <c r="G193" i="14"/>
  <c r="AD409" i="3" s="1"/>
  <c r="F193" i="14"/>
  <c r="AC409" i="3" s="1"/>
  <c r="E193" i="14"/>
  <c r="AB409" i="3" s="1"/>
  <c r="D193" i="14"/>
  <c r="AA409" i="3" s="1"/>
  <c r="C193" i="14"/>
  <c r="Z409" i="3" s="1"/>
  <c r="A193" i="14"/>
  <c r="AS192" i="14"/>
  <c r="I192" i="14"/>
  <c r="H192" i="14"/>
  <c r="G192" i="14"/>
  <c r="F192" i="14"/>
  <c r="E192" i="14"/>
  <c r="D192" i="14"/>
  <c r="C192" i="14"/>
  <c r="A192" i="14"/>
  <c r="AS191" i="14"/>
  <c r="I191" i="14" s="1"/>
  <c r="H191" i="14"/>
  <c r="G191" i="14"/>
  <c r="F191" i="14"/>
  <c r="E191" i="14"/>
  <c r="D191" i="14"/>
  <c r="C191" i="14"/>
  <c r="A191" i="14"/>
  <c r="AS190" i="14"/>
  <c r="I190" i="14"/>
  <c r="S384" i="3" s="1"/>
  <c r="H190" i="14"/>
  <c r="AE384" i="3" s="1"/>
  <c r="G190" i="14"/>
  <c r="AD384" i="3" s="1"/>
  <c r="F190" i="14"/>
  <c r="AC384" i="3" s="1"/>
  <c r="E190" i="14"/>
  <c r="AB384" i="3" s="1"/>
  <c r="D190" i="14"/>
  <c r="AA384" i="3" s="1"/>
  <c r="C190" i="14"/>
  <c r="Z384" i="3" s="1"/>
  <c r="A190" i="14"/>
  <c r="AS189" i="14"/>
  <c r="I189" i="14" s="1"/>
  <c r="H189" i="14"/>
  <c r="G189" i="14"/>
  <c r="F189" i="14"/>
  <c r="E189" i="14"/>
  <c r="D189" i="14"/>
  <c r="C189" i="14"/>
  <c r="A189" i="14"/>
  <c r="AS188" i="14"/>
  <c r="I188" i="14"/>
  <c r="H188" i="14"/>
  <c r="G188" i="14"/>
  <c r="F188" i="14"/>
  <c r="E188" i="14"/>
  <c r="D188" i="14"/>
  <c r="C188" i="14"/>
  <c r="A188" i="14"/>
  <c r="AS187" i="14"/>
  <c r="I187" i="14" s="1"/>
  <c r="H187" i="14"/>
  <c r="G187" i="14"/>
  <c r="F187" i="14"/>
  <c r="E187" i="14"/>
  <c r="D187" i="14"/>
  <c r="C187" i="14"/>
  <c r="A187" i="14"/>
  <c r="AS186" i="14"/>
  <c r="I186" i="14"/>
  <c r="S377" i="3" s="1"/>
  <c r="H186" i="14"/>
  <c r="AE377" i="3" s="1"/>
  <c r="G186" i="14"/>
  <c r="AD377" i="3" s="1"/>
  <c r="F186" i="14"/>
  <c r="AC377" i="3" s="1"/>
  <c r="E186" i="14"/>
  <c r="AB377" i="3" s="1"/>
  <c r="D186" i="14"/>
  <c r="AA377" i="3" s="1"/>
  <c r="C186" i="14"/>
  <c r="Z377" i="3" s="1"/>
  <c r="A186" i="14"/>
  <c r="AS185" i="14"/>
  <c r="I185" i="14" s="1"/>
  <c r="H185" i="14"/>
  <c r="G185" i="14"/>
  <c r="F185" i="14"/>
  <c r="E185" i="14"/>
  <c r="D185" i="14"/>
  <c r="C185" i="14"/>
  <c r="A185" i="14"/>
  <c r="AS184" i="14"/>
  <c r="I184" i="14"/>
  <c r="H184" i="14"/>
  <c r="G184" i="14"/>
  <c r="F184" i="14"/>
  <c r="E184" i="14"/>
  <c r="D184" i="14"/>
  <c r="C184" i="14"/>
  <c r="A184" i="14"/>
  <c r="AS183" i="14"/>
  <c r="I183" i="14" s="1"/>
  <c r="H183" i="14"/>
  <c r="G183" i="14"/>
  <c r="F183" i="14"/>
  <c r="E183" i="14"/>
  <c r="D183" i="14"/>
  <c r="C183" i="14"/>
  <c r="A183" i="14"/>
  <c r="AS182" i="14"/>
  <c r="I182" i="14"/>
  <c r="H182" i="14"/>
  <c r="G182" i="14"/>
  <c r="F182" i="14"/>
  <c r="E182" i="14"/>
  <c r="D182" i="14"/>
  <c r="C182" i="14"/>
  <c r="A182" i="14"/>
  <c r="AS181" i="14"/>
  <c r="I181" i="14" s="1"/>
  <c r="S387" i="3" s="1"/>
  <c r="H181" i="14"/>
  <c r="AE387" i="3" s="1"/>
  <c r="G181" i="14"/>
  <c r="AD387" i="3" s="1"/>
  <c r="F181" i="14"/>
  <c r="AC387" i="3" s="1"/>
  <c r="E181" i="14"/>
  <c r="AB387" i="3" s="1"/>
  <c r="D181" i="14"/>
  <c r="AA387" i="3" s="1"/>
  <c r="C181" i="14"/>
  <c r="Z387" i="3" s="1"/>
  <c r="A181" i="14"/>
  <c r="AS180" i="14"/>
  <c r="I180" i="14"/>
  <c r="H180" i="14"/>
  <c r="G180" i="14"/>
  <c r="F180" i="14"/>
  <c r="E180" i="14"/>
  <c r="D180" i="14"/>
  <c r="C180" i="14"/>
  <c r="A180" i="14"/>
  <c r="AS179" i="14"/>
  <c r="I179" i="14" s="1"/>
  <c r="H179" i="14"/>
  <c r="G179" i="14"/>
  <c r="F179" i="14"/>
  <c r="E179" i="14"/>
  <c r="D179" i="14"/>
  <c r="C179" i="14"/>
  <c r="A179" i="14"/>
  <c r="AS178" i="14"/>
  <c r="I178" i="14"/>
  <c r="H178" i="14"/>
  <c r="G178" i="14"/>
  <c r="F178" i="14"/>
  <c r="E178" i="14"/>
  <c r="D178" i="14"/>
  <c r="C178" i="14"/>
  <c r="A178" i="14"/>
  <c r="AS177" i="14"/>
  <c r="I177" i="14" s="1"/>
  <c r="H177" i="14"/>
  <c r="G177" i="14"/>
  <c r="F177" i="14"/>
  <c r="E177" i="14"/>
  <c r="D177" i="14"/>
  <c r="C177" i="14"/>
  <c r="A177" i="14"/>
  <c r="AS176" i="14"/>
  <c r="I176" i="14"/>
  <c r="S360" i="3" s="1"/>
  <c r="H176" i="14"/>
  <c r="AE360" i="3" s="1"/>
  <c r="G176" i="14"/>
  <c r="AD360" i="3" s="1"/>
  <c r="F176" i="14"/>
  <c r="AC360" i="3" s="1"/>
  <c r="E176" i="14"/>
  <c r="AB360" i="3" s="1"/>
  <c r="D176" i="14"/>
  <c r="AA360" i="3" s="1"/>
  <c r="C176" i="14"/>
  <c r="Z360" i="3" s="1"/>
  <c r="A176" i="14"/>
  <c r="AS175" i="14"/>
  <c r="I175" i="14" s="1"/>
  <c r="S390" i="3" s="1"/>
  <c r="H175" i="14"/>
  <c r="AE390" i="3" s="1"/>
  <c r="G175" i="14"/>
  <c r="AD390" i="3" s="1"/>
  <c r="F175" i="14"/>
  <c r="AC390" i="3" s="1"/>
  <c r="E175" i="14"/>
  <c r="AB390" i="3" s="1"/>
  <c r="D175" i="14"/>
  <c r="AA390" i="3" s="1"/>
  <c r="C175" i="14"/>
  <c r="Z390" i="3" s="1"/>
  <c r="A175" i="14"/>
  <c r="J174" i="14"/>
  <c r="A174" i="14"/>
  <c r="AS173" i="14"/>
  <c r="I173" i="14"/>
  <c r="H173" i="14"/>
  <c r="G173" i="14"/>
  <c r="F173" i="14"/>
  <c r="E173" i="14"/>
  <c r="D173" i="14"/>
  <c r="C173" i="14"/>
  <c r="A173" i="14"/>
  <c r="AS172" i="14"/>
  <c r="I172" i="14" s="1"/>
  <c r="H172" i="14"/>
  <c r="G172" i="14"/>
  <c r="F172" i="14"/>
  <c r="E172" i="14"/>
  <c r="D172" i="14"/>
  <c r="C172" i="14"/>
  <c r="A172" i="14"/>
  <c r="AS171" i="14"/>
  <c r="I171" i="14"/>
  <c r="S370" i="3" s="1"/>
  <c r="H171" i="14"/>
  <c r="AE370" i="3" s="1"/>
  <c r="G171" i="14"/>
  <c r="AD370" i="3" s="1"/>
  <c r="F171" i="14"/>
  <c r="AC370" i="3" s="1"/>
  <c r="E171" i="14"/>
  <c r="AB370" i="3" s="1"/>
  <c r="D171" i="14"/>
  <c r="AA370" i="3" s="1"/>
  <c r="C171" i="14"/>
  <c r="Z370" i="3" s="1"/>
  <c r="A171" i="14"/>
  <c r="AS170" i="14"/>
  <c r="I170" i="14" s="1"/>
  <c r="S386" i="3" s="1"/>
  <c r="H170" i="14"/>
  <c r="AE386" i="3" s="1"/>
  <c r="G170" i="14"/>
  <c r="AD386" i="3" s="1"/>
  <c r="F170" i="14"/>
  <c r="AC386" i="3" s="1"/>
  <c r="E170" i="14"/>
  <c r="AB386" i="3" s="1"/>
  <c r="D170" i="14"/>
  <c r="AA386" i="3" s="1"/>
  <c r="C170" i="14"/>
  <c r="Z386" i="3" s="1"/>
  <c r="A170" i="14"/>
  <c r="AS169" i="14"/>
  <c r="I169" i="14"/>
  <c r="H169" i="14"/>
  <c r="G169" i="14"/>
  <c r="F169" i="14"/>
  <c r="E169" i="14"/>
  <c r="D169" i="14"/>
  <c r="C169" i="14"/>
  <c r="A169" i="14"/>
  <c r="AS168" i="14"/>
  <c r="I168" i="14" s="1"/>
  <c r="H168" i="14"/>
  <c r="G168" i="14"/>
  <c r="F168" i="14"/>
  <c r="E168" i="14"/>
  <c r="D168" i="14"/>
  <c r="C168" i="14"/>
  <c r="A168" i="14"/>
  <c r="AS167" i="14"/>
  <c r="I167" i="14"/>
  <c r="H167" i="14"/>
  <c r="G167" i="14"/>
  <c r="F167" i="14"/>
  <c r="E167" i="14"/>
  <c r="D167" i="14"/>
  <c r="C167" i="14"/>
  <c r="A167" i="14"/>
  <c r="AS166" i="14"/>
  <c r="I166" i="14" s="1"/>
  <c r="H166" i="14"/>
  <c r="G166" i="14"/>
  <c r="F166" i="14"/>
  <c r="E166" i="14"/>
  <c r="D166" i="14"/>
  <c r="C166" i="14"/>
  <c r="A166" i="14"/>
  <c r="AS165" i="14"/>
  <c r="I165" i="14"/>
  <c r="H165" i="14"/>
  <c r="G165" i="14"/>
  <c r="F165" i="14"/>
  <c r="E165" i="14"/>
  <c r="D165" i="14"/>
  <c r="C165" i="14"/>
  <c r="A165" i="14"/>
  <c r="AS164" i="14"/>
  <c r="I164" i="14" s="1"/>
  <c r="H164" i="14"/>
  <c r="G164" i="14"/>
  <c r="F164" i="14"/>
  <c r="E164" i="14"/>
  <c r="D164" i="14"/>
  <c r="C164" i="14"/>
  <c r="A164" i="14"/>
  <c r="AS163" i="14"/>
  <c r="I163" i="14"/>
  <c r="H163" i="14"/>
  <c r="G163" i="14"/>
  <c r="F163" i="14"/>
  <c r="E163" i="14"/>
  <c r="D163" i="14"/>
  <c r="C163" i="14"/>
  <c r="A163" i="14"/>
  <c r="AS162" i="14"/>
  <c r="I162" i="14" s="1"/>
  <c r="S364" i="3" s="1"/>
  <c r="H162" i="14"/>
  <c r="AE364" i="3" s="1"/>
  <c r="G162" i="14"/>
  <c r="AD364" i="3" s="1"/>
  <c r="F162" i="14"/>
  <c r="AC364" i="3" s="1"/>
  <c r="E162" i="14"/>
  <c r="AB364" i="3" s="1"/>
  <c r="D162" i="14"/>
  <c r="AA364" i="3" s="1"/>
  <c r="C162" i="14"/>
  <c r="Z364" i="3" s="1"/>
  <c r="A162" i="14"/>
  <c r="AS161" i="14"/>
  <c r="I161" i="14"/>
  <c r="H161" i="14"/>
  <c r="G161" i="14"/>
  <c r="F161" i="14"/>
  <c r="E161" i="14"/>
  <c r="D161" i="14"/>
  <c r="C161" i="14"/>
  <c r="A161" i="14"/>
  <c r="AS160" i="14"/>
  <c r="I160" i="14" s="1"/>
  <c r="S376" i="3" s="1"/>
  <c r="H160" i="14"/>
  <c r="AE376" i="3" s="1"/>
  <c r="G160" i="14"/>
  <c r="AD376" i="3" s="1"/>
  <c r="F160" i="14"/>
  <c r="AC376" i="3" s="1"/>
  <c r="E160" i="14"/>
  <c r="AB376" i="3" s="1"/>
  <c r="D160" i="14"/>
  <c r="AA376" i="3" s="1"/>
  <c r="C160" i="14"/>
  <c r="Z376" i="3" s="1"/>
  <c r="A160" i="14"/>
  <c r="AS159" i="14"/>
  <c r="I159" i="14"/>
  <c r="H159" i="14"/>
  <c r="G159" i="14"/>
  <c r="F159" i="14"/>
  <c r="E159" i="14"/>
  <c r="D159" i="14"/>
  <c r="C159" i="14"/>
  <c r="A159" i="14"/>
  <c r="AS158" i="14"/>
  <c r="I158" i="14" s="1"/>
  <c r="H158" i="14"/>
  <c r="G158" i="14"/>
  <c r="F158" i="14"/>
  <c r="E158" i="14"/>
  <c r="D158" i="14"/>
  <c r="C158" i="14"/>
  <c r="A158" i="14"/>
  <c r="AS157" i="14"/>
  <c r="I157" i="14"/>
  <c r="H157" i="14"/>
  <c r="G157" i="14"/>
  <c r="F157" i="14"/>
  <c r="E157" i="14"/>
  <c r="D157" i="14"/>
  <c r="C157" i="14"/>
  <c r="A157" i="14"/>
  <c r="AS156" i="14"/>
  <c r="I156" i="14" s="1"/>
  <c r="S366" i="3" s="1"/>
  <c r="H156" i="14"/>
  <c r="AE366" i="3" s="1"/>
  <c r="G156" i="14"/>
  <c r="AD366" i="3" s="1"/>
  <c r="F156" i="14"/>
  <c r="AC366" i="3" s="1"/>
  <c r="E156" i="14"/>
  <c r="AB366" i="3" s="1"/>
  <c r="D156" i="14"/>
  <c r="AA366" i="3" s="1"/>
  <c r="C156" i="14"/>
  <c r="Z366" i="3" s="1"/>
  <c r="A156" i="14"/>
  <c r="AS155" i="14"/>
  <c r="I155" i="14"/>
  <c r="H155" i="14"/>
  <c r="G155" i="14"/>
  <c r="F155" i="14"/>
  <c r="E155" i="14"/>
  <c r="D155" i="14"/>
  <c r="C155" i="14"/>
  <c r="A155" i="14"/>
  <c r="AS154" i="14"/>
  <c r="I154" i="14" s="1"/>
  <c r="H154" i="14"/>
  <c r="G154" i="14"/>
  <c r="F154" i="14"/>
  <c r="E154" i="14"/>
  <c r="D154" i="14"/>
  <c r="C154" i="14"/>
  <c r="A154" i="14"/>
  <c r="AS153" i="14"/>
  <c r="I153" i="14"/>
  <c r="H153" i="14"/>
  <c r="G153" i="14"/>
  <c r="F153" i="14"/>
  <c r="E153" i="14"/>
  <c r="D153" i="14"/>
  <c r="C153" i="14"/>
  <c r="A153" i="14"/>
  <c r="AS152" i="14"/>
  <c r="I152" i="14" s="1"/>
  <c r="S368" i="3" s="1"/>
  <c r="H152" i="14"/>
  <c r="AE368" i="3" s="1"/>
  <c r="G152" i="14"/>
  <c r="AD368" i="3" s="1"/>
  <c r="F152" i="14"/>
  <c r="AC368" i="3" s="1"/>
  <c r="E152" i="14"/>
  <c r="AB368" i="3" s="1"/>
  <c r="D152" i="14"/>
  <c r="AA368" i="3" s="1"/>
  <c r="C152" i="14"/>
  <c r="Z368" i="3" s="1"/>
  <c r="A152" i="14"/>
  <c r="AS151" i="14"/>
  <c r="I151" i="14"/>
  <c r="H151" i="14"/>
  <c r="G151" i="14"/>
  <c r="F151" i="14"/>
  <c r="E151" i="14"/>
  <c r="D151" i="14"/>
  <c r="C151" i="14"/>
  <c r="A151" i="14"/>
  <c r="AS150" i="14"/>
  <c r="I150" i="14" s="1"/>
  <c r="H150" i="14"/>
  <c r="G150" i="14"/>
  <c r="F150" i="14"/>
  <c r="E150" i="14"/>
  <c r="D150" i="14"/>
  <c r="C150" i="14"/>
  <c r="A150" i="14"/>
  <c r="AS149" i="14"/>
  <c r="I149" i="14"/>
  <c r="H149" i="14"/>
  <c r="G149" i="14"/>
  <c r="F149" i="14"/>
  <c r="E149" i="14"/>
  <c r="D149" i="14"/>
  <c r="C149" i="14"/>
  <c r="A149" i="14"/>
  <c r="AS148" i="14"/>
  <c r="I148" i="14" s="1"/>
  <c r="H148" i="14"/>
  <c r="G148" i="14"/>
  <c r="F148" i="14"/>
  <c r="E148" i="14"/>
  <c r="D148" i="14"/>
  <c r="C148" i="14"/>
  <c r="A148" i="14"/>
  <c r="AS147" i="14"/>
  <c r="I147" i="14"/>
  <c r="H147" i="14"/>
  <c r="G147" i="14"/>
  <c r="F147" i="14"/>
  <c r="E147" i="14"/>
  <c r="D147" i="14"/>
  <c r="C147" i="14"/>
  <c r="A147" i="14"/>
  <c r="AS146" i="14"/>
  <c r="I146" i="14" s="1"/>
  <c r="H146" i="14"/>
  <c r="G146" i="14"/>
  <c r="F146" i="14"/>
  <c r="E146" i="14"/>
  <c r="D146" i="14"/>
  <c r="C146" i="14"/>
  <c r="A146" i="14"/>
  <c r="AS145" i="14"/>
  <c r="I145" i="14"/>
  <c r="H145" i="14"/>
  <c r="G145" i="14"/>
  <c r="F145" i="14"/>
  <c r="E145" i="14"/>
  <c r="D145" i="14"/>
  <c r="C145" i="14"/>
  <c r="A145" i="14"/>
  <c r="AS144" i="14"/>
  <c r="I144" i="14" s="1"/>
  <c r="H144" i="14"/>
  <c r="G144" i="14"/>
  <c r="F144" i="14"/>
  <c r="E144" i="14"/>
  <c r="D144" i="14"/>
  <c r="C144" i="14"/>
  <c r="A144" i="14"/>
  <c r="AS143" i="14"/>
  <c r="I143" i="14"/>
  <c r="S361" i="3" s="1"/>
  <c r="H143" i="14"/>
  <c r="AE361" i="3" s="1"/>
  <c r="G143" i="14"/>
  <c r="AD361" i="3" s="1"/>
  <c r="F143" i="14"/>
  <c r="AC361" i="3" s="1"/>
  <c r="E143" i="14"/>
  <c r="AB361" i="3" s="1"/>
  <c r="D143" i="14"/>
  <c r="AA361" i="3" s="1"/>
  <c r="C143" i="14"/>
  <c r="Z361" i="3" s="1"/>
  <c r="A143" i="14"/>
  <c r="AS142" i="14"/>
  <c r="I142" i="14" s="1"/>
  <c r="H142" i="14"/>
  <c r="G142" i="14"/>
  <c r="F142" i="14"/>
  <c r="E142" i="14"/>
  <c r="D142" i="14"/>
  <c r="C142" i="14"/>
  <c r="A142" i="14"/>
  <c r="AS141" i="14"/>
  <c r="I141" i="14"/>
  <c r="H141" i="14"/>
  <c r="G141" i="14"/>
  <c r="F141" i="14"/>
  <c r="E141" i="14"/>
  <c r="D141" i="14"/>
  <c r="C141" i="14"/>
  <c r="A141" i="14"/>
  <c r="AS140" i="14"/>
  <c r="I140" i="14" s="1"/>
  <c r="H140" i="14"/>
  <c r="G140" i="14"/>
  <c r="F140" i="14"/>
  <c r="E140" i="14"/>
  <c r="D140" i="14"/>
  <c r="C140" i="14"/>
  <c r="A140" i="14"/>
  <c r="AS139" i="14"/>
  <c r="I139" i="14"/>
  <c r="H139" i="14"/>
  <c r="G139" i="14"/>
  <c r="F139" i="14"/>
  <c r="E139" i="14"/>
  <c r="D139" i="14"/>
  <c r="C139" i="14"/>
  <c r="A139" i="14"/>
  <c r="AS138" i="14"/>
  <c r="I138" i="14" s="1"/>
  <c r="S418" i="3" s="1"/>
  <c r="H138" i="14"/>
  <c r="AE418" i="3" s="1"/>
  <c r="G138" i="14"/>
  <c r="AD418" i="3" s="1"/>
  <c r="F138" i="14"/>
  <c r="AC418" i="3" s="1"/>
  <c r="E138" i="14"/>
  <c r="AB418" i="3" s="1"/>
  <c r="D138" i="14"/>
  <c r="AA418" i="3" s="1"/>
  <c r="C138" i="14"/>
  <c r="Z418" i="3" s="1"/>
  <c r="A138" i="14"/>
  <c r="AS137" i="14"/>
  <c r="I137" i="14"/>
  <c r="H137" i="14"/>
  <c r="G137" i="14"/>
  <c r="F137" i="14"/>
  <c r="E137" i="14"/>
  <c r="D137" i="14"/>
  <c r="C137" i="14"/>
  <c r="A137" i="14"/>
  <c r="AS136" i="14"/>
  <c r="I136" i="14" s="1"/>
  <c r="H136" i="14"/>
  <c r="G136" i="14"/>
  <c r="F136" i="14"/>
  <c r="E136" i="14"/>
  <c r="D136" i="14"/>
  <c r="C136" i="14"/>
  <c r="A136" i="14"/>
  <c r="AS135" i="14"/>
  <c r="I135" i="14"/>
  <c r="S394" i="3" s="1"/>
  <c r="H135" i="14"/>
  <c r="AE394" i="3" s="1"/>
  <c r="G135" i="14"/>
  <c r="AD394" i="3" s="1"/>
  <c r="F135" i="14"/>
  <c r="AC394" i="3" s="1"/>
  <c r="E135" i="14"/>
  <c r="AB394" i="3" s="1"/>
  <c r="D135" i="14"/>
  <c r="AA394" i="3" s="1"/>
  <c r="C135" i="14"/>
  <c r="Z394" i="3" s="1"/>
  <c r="A135" i="14"/>
  <c r="AS134" i="14"/>
  <c r="I134" i="14" s="1"/>
  <c r="S410" i="3" s="1"/>
  <c r="H134" i="14"/>
  <c r="AE410" i="3" s="1"/>
  <c r="G134" i="14"/>
  <c r="AD410" i="3" s="1"/>
  <c r="F134" i="14"/>
  <c r="AC410" i="3" s="1"/>
  <c r="E134" i="14"/>
  <c r="AB410" i="3" s="1"/>
  <c r="D134" i="14"/>
  <c r="AA410" i="3" s="1"/>
  <c r="C134" i="14"/>
  <c r="Z410" i="3" s="1"/>
  <c r="A134" i="14"/>
  <c r="AS133" i="14"/>
  <c r="I133" i="14"/>
  <c r="H133" i="14"/>
  <c r="G133" i="14"/>
  <c r="F133" i="14"/>
  <c r="E133" i="14"/>
  <c r="D133" i="14"/>
  <c r="C133" i="14"/>
  <c r="A133" i="14"/>
  <c r="AS132" i="14"/>
  <c r="I132" i="14" s="1"/>
  <c r="H132" i="14"/>
  <c r="G132" i="14"/>
  <c r="F132" i="14"/>
  <c r="E132" i="14"/>
  <c r="D132" i="14"/>
  <c r="C132" i="14"/>
  <c r="A132" i="14"/>
  <c r="AS131" i="14"/>
  <c r="I131" i="14"/>
  <c r="H131" i="14"/>
  <c r="G131" i="14"/>
  <c r="F131" i="14"/>
  <c r="E131" i="14"/>
  <c r="D131" i="14"/>
  <c r="C131" i="14"/>
  <c r="A131" i="14"/>
  <c r="AS130" i="14"/>
  <c r="I130" i="14" s="1"/>
  <c r="H130" i="14"/>
  <c r="G130" i="14"/>
  <c r="F130" i="14"/>
  <c r="E130" i="14"/>
  <c r="D130" i="14"/>
  <c r="C130" i="14"/>
  <c r="A130" i="14"/>
  <c r="AS129" i="14"/>
  <c r="I129" i="14"/>
  <c r="H129" i="14"/>
  <c r="G129" i="14"/>
  <c r="F129" i="14"/>
  <c r="E129" i="14"/>
  <c r="D129" i="14"/>
  <c r="C129" i="14"/>
  <c r="A129" i="14"/>
  <c r="AS128" i="14"/>
  <c r="I128" i="14" s="1"/>
  <c r="S412" i="3" s="1"/>
  <c r="H128" i="14"/>
  <c r="AE412" i="3" s="1"/>
  <c r="G128" i="14"/>
  <c r="AD412" i="3" s="1"/>
  <c r="F128" i="14"/>
  <c r="AC412" i="3" s="1"/>
  <c r="E128" i="14"/>
  <c r="AB412" i="3" s="1"/>
  <c r="D128" i="14"/>
  <c r="AA412" i="3" s="1"/>
  <c r="C128" i="14"/>
  <c r="Z412" i="3" s="1"/>
  <c r="A128" i="14"/>
  <c r="AS127" i="14"/>
  <c r="I127" i="14"/>
  <c r="S401" i="3" s="1"/>
  <c r="H127" i="14"/>
  <c r="AE401" i="3" s="1"/>
  <c r="G127" i="14"/>
  <c r="AD401" i="3" s="1"/>
  <c r="F127" i="14"/>
  <c r="AC401" i="3" s="1"/>
  <c r="E127" i="14"/>
  <c r="AB401" i="3" s="1"/>
  <c r="D127" i="14"/>
  <c r="AA401" i="3" s="1"/>
  <c r="C127" i="14"/>
  <c r="Z401" i="3" s="1"/>
  <c r="A127" i="14"/>
  <c r="AS126" i="14"/>
  <c r="I126" i="14" s="1"/>
  <c r="S405" i="3" s="1"/>
  <c r="H126" i="14"/>
  <c r="AE405" i="3" s="1"/>
  <c r="G126" i="14"/>
  <c r="AD405" i="3" s="1"/>
  <c r="F126" i="14"/>
  <c r="AC405" i="3" s="1"/>
  <c r="E126" i="14"/>
  <c r="AB405" i="3" s="1"/>
  <c r="D126" i="14"/>
  <c r="AA405" i="3" s="1"/>
  <c r="C126" i="14"/>
  <c r="Z405" i="3" s="1"/>
  <c r="A126" i="14"/>
  <c r="AS125" i="14"/>
  <c r="I125" i="14"/>
  <c r="H125" i="14"/>
  <c r="G125" i="14"/>
  <c r="F125" i="14"/>
  <c r="E125" i="14"/>
  <c r="D125" i="14"/>
  <c r="C125" i="14"/>
  <c r="A125" i="14"/>
  <c r="AS124" i="14"/>
  <c r="I124" i="14" s="1"/>
  <c r="H124" i="14"/>
  <c r="G124" i="14"/>
  <c r="F124" i="14"/>
  <c r="E124" i="14"/>
  <c r="D124" i="14"/>
  <c r="C124" i="14"/>
  <c r="A124" i="14"/>
  <c r="AS123" i="14"/>
  <c r="I123" i="14"/>
  <c r="H123" i="14"/>
  <c r="G123" i="14"/>
  <c r="F123" i="14"/>
  <c r="E123" i="14"/>
  <c r="D123" i="14"/>
  <c r="C123" i="14"/>
  <c r="A123" i="14"/>
  <c r="AS122" i="14"/>
  <c r="I122" i="14" s="1"/>
  <c r="H122" i="14"/>
  <c r="G122" i="14"/>
  <c r="F122" i="14"/>
  <c r="E122" i="14"/>
  <c r="D122" i="14"/>
  <c r="C122" i="14"/>
  <c r="A122" i="14"/>
  <c r="AS121" i="14"/>
  <c r="I121" i="14"/>
  <c r="H121" i="14"/>
  <c r="G121" i="14"/>
  <c r="F121" i="14"/>
  <c r="E121" i="14"/>
  <c r="D121" i="14"/>
  <c r="C121" i="14"/>
  <c r="A121" i="14"/>
  <c r="AS120" i="14"/>
  <c r="I120" i="14" s="1"/>
  <c r="H120" i="14"/>
  <c r="G120" i="14"/>
  <c r="F120" i="14"/>
  <c r="E120" i="14"/>
  <c r="D120" i="14"/>
  <c r="C120" i="14"/>
  <c r="A120" i="14"/>
  <c r="AS119" i="14"/>
  <c r="I119" i="14"/>
  <c r="H119" i="14"/>
  <c r="G119" i="14"/>
  <c r="F119" i="14"/>
  <c r="E119" i="14"/>
  <c r="D119" i="14"/>
  <c r="C119" i="14"/>
  <c r="A119" i="14"/>
  <c r="AS118" i="14"/>
  <c r="I118" i="14" s="1"/>
  <c r="H118" i="14"/>
  <c r="G118" i="14"/>
  <c r="F118" i="14"/>
  <c r="E118" i="14"/>
  <c r="D118" i="14"/>
  <c r="C118" i="14"/>
  <c r="A118" i="14"/>
  <c r="AS117" i="14"/>
  <c r="I117" i="14"/>
  <c r="H117" i="14"/>
  <c r="G117" i="14"/>
  <c r="F117" i="14"/>
  <c r="E117" i="14"/>
  <c r="D117" i="14"/>
  <c r="C117" i="14"/>
  <c r="A117" i="14"/>
  <c r="AS116" i="14"/>
  <c r="I116" i="14" s="1"/>
  <c r="H116" i="14"/>
  <c r="G116" i="14"/>
  <c r="F116" i="14"/>
  <c r="E116" i="14"/>
  <c r="D116" i="14"/>
  <c r="C116" i="14"/>
  <c r="A116" i="14"/>
  <c r="AS115" i="14"/>
  <c r="I115" i="14"/>
  <c r="S414" i="3" s="1"/>
  <c r="H115" i="14"/>
  <c r="AE414" i="3" s="1"/>
  <c r="G115" i="14"/>
  <c r="AD414" i="3" s="1"/>
  <c r="F115" i="14"/>
  <c r="AC414" i="3" s="1"/>
  <c r="E115" i="14"/>
  <c r="AB414" i="3" s="1"/>
  <c r="D115" i="14"/>
  <c r="AA414" i="3" s="1"/>
  <c r="C115" i="14"/>
  <c r="Z414" i="3" s="1"/>
  <c r="A115" i="14"/>
  <c r="AS114" i="14"/>
  <c r="I114" i="14" s="1"/>
  <c r="H114" i="14"/>
  <c r="G114" i="14"/>
  <c r="F114" i="14"/>
  <c r="E114" i="14"/>
  <c r="D114" i="14"/>
  <c r="C114" i="14"/>
  <c r="A114" i="14"/>
  <c r="AS113" i="14"/>
  <c r="I113" i="14"/>
  <c r="H113" i="14"/>
  <c r="G113" i="14"/>
  <c r="F113" i="14"/>
  <c r="E113" i="14"/>
  <c r="D113" i="14"/>
  <c r="C113" i="14"/>
  <c r="A113" i="14"/>
  <c r="AS112" i="14"/>
  <c r="I112" i="14" s="1"/>
  <c r="H112" i="14"/>
  <c r="G112" i="14"/>
  <c r="F112" i="14"/>
  <c r="E112" i="14"/>
  <c r="D112" i="14"/>
  <c r="C112" i="14"/>
  <c r="A112" i="14"/>
  <c r="AS111" i="14"/>
  <c r="I111" i="14"/>
  <c r="H111" i="14"/>
  <c r="G111" i="14"/>
  <c r="F111" i="14"/>
  <c r="E111" i="14"/>
  <c r="D111" i="14"/>
  <c r="C111" i="14"/>
  <c r="A111" i="14"/>
  <c r="AS110" i="14"/>
  <c r="I110" i="14" s="1"/>
  <c r="H110" i="14"/>
  <c r="G110" i="14"/>
  <c r="F110" i="14"/>
  <c r="E110" i="14"/>
  <c r="D110" i="14"/>
  <c r="C110" i="14"/>
  <c r="A110" i="14"/>
  <c r="AS109" i="14"/>
  <c r="I109" i="14"/>
  <c r="H109" i="14"/>
  <c r="G109" i="14"/>
  <c r="F109" i="14"/>
  <c r="E109" i="14"/>
  <c r="D109" i="14"/>
  <c r="C109" i="14"/>
  <c r="A109" i="14"/>
  <c r="AS108" i="14"/>
  <c r="I108" i="14" s="1"/>
  <c r="H108" i="14"/>
  <c r="G108" i="14"/>
  <c r="F108" i="14"/>
  <c r="E108" i="14"/>
  <c r="D108" i="14"/>
  <c r="C108" i="14"/>
  <c r="A108" i="14"/>
  <c r="AS107" i="14"/>
  <c r="I107" i="14"/>
  <c r="H107" i="14"/>
  <c r="G107" i="14"/>
  <c r="F107" i="14"/>
  <c r="E107" i="14"/>
  <c r="D107" i="14"/>
  <c r="C107" i="14"/>
  <c r="A107" i="14"/>
  <c r="AS106" i="14"/>
  <c r="I106" i="14" s="1"/>
  <c r="H106" i="14"/>
  <c r="G106" i="14"/>
  <c r="F106" i="14"/>
  <c r="E106" i="14"/>
  <c r="D106" i="14"/>
  <c r="C106" i="14"/>
  <c r="A106" i="14"/>
  <c r="AS105" i="14"/>
  <c r="I105" i="14"/>
  <c r="H105" i="14"/>
  <c r="G105" i="14"/>
  <c r="F105" i="14"/>
  <c r="E105" i="14"/>
  <c r="D105" i="14"/>
  <c r="C105" i="14"/>
  <c r="A105" i="14"/>
  <c r="AS104" i="14"/>
  <c r="I104" i="14" s="1"/>
  <c r="S372" i="3" s="1"/>
  <c r="H104" i="14"/>
  <c r="AE372" i="3" s="1"/>
  <c r="G104" i="14"/>
  <c r="AD372" i="3" s="1"/>
  <c r="F104" i="14"/>
  <c r="AC372" i="3" s="1"/>
  <c r="E104" i="14"/>
  <c r="AB372" i="3" s="1"/>
  <c r="D104" i="14"/>
  <c r="AA372" i="3" s="1"/>
  <c r="C104" i="14"/>
  <c r="Z372" i="3" s="1"/>
  <c r="A104" i="14"/>
  <c r="AS103" i="14"/>
  <c r="I103" i="14"/>
  <c r="H103" i="14"/>
  <c r="G103" i="14"/>
  <c r="F103" i="14"/>
  <c r="E103" i="14"/>
  <c r="D103" i="14"/>
  <c r="C103" i="14"/>
  <c r="A103" i="14"/>
  <c r="AS102" i="14"/>
  <c r="I102" i="14" s="1"/>
  <c r="S415" i="3" s="1"/>
  <c r="H102" i="14"/>
  <c r="AE415" i="3" s="1"/>
  <c r="G102" i="14"/>
  <c r="AD415" i="3" s="1"/>
  <c r="F102" i="14"/>
  <c r="AC415" i="3" s="1"/>
  <c r="E102" i="14"/>
  <c r="AB415" i="3" s="1"/>
  <c r="D102" i="14"/>
  <c r="AA415" i="3" s="1"/>
  <c r="C102" i="14"/>
  <c r="Z415" i="3" s="1"/>
  <c r="A102" i="14"/>
  <c r="AS101" i="14"/>
  <c r="I101" i="14"/>
  <c r="H101" i="14"/>
  <c r="G101" i="14"/>
  <c r="F101" i="14"/>
  <c r="E101" i="14"/>
  <c r="D101" i="14"/>
  <c r="C101" i="14"/>
  <c r="A101" i="14"/>
  <c r="AS100" i="14"/>
  <c r="I100" i="14" s="1"/>
  <c r="H100" i="14"/>
  <c r="G100" i="14"/>
  <c r="F100" i="14"/>
  <c r="E100" i="14"/>
  <c r="D100" i="14"/>
  <c r="C100" i="14"/>
  <c r="A100" i="14"/>
  <c r="AS99" i="14"/>
  <c r="I99" i="14"/>
  <c r="H99" i="14"/>
  <c r="G99" i="14"/>
  <c r="F99" i="14"/>
  <c r="E99" i="14"/>
  <c r="D99" i="14"/>
  <c r="C99" i="14"/>
  <c r="A99" i="14"/>
  <c r="AS98" i="14"/>
  <c r="I98" i="14" s="1"/>
  <c r="H98" i="14"/>
  <c r="G98" i="14"/>
  <c r="F98" i="14"/>
  <c r="E98" i="14"/>
  <c r="D98" i="14"/>
  <c r="C98" i="14"/>
  <c r="A98" i="14"/>
  <c r="AS97" i="14"/>
  <c r="I97" i="14"/>
  <c r="H97" i="14"/>
  <c r="G97" i="14"/>
  <c r="F97" i="14"/>
  <c r="E97" i="14"/>
  <c r="D97" i="14"/>
  <c r="C97" i="14"/>
  <c r="A97" i="14"/>
  <c r="AS96" i="14"/>
  <c r="I96" i="14" s="1"/>
  <c r="S389" i="3" s="1"/>
  <c r="H96" i="14"/>
  <c r="AE389" i="3" s="1"/>
  <c r="G96" i="14"/>
  <c r="AD389" i="3" s="1"/>
  <c r="F96" i="14"/>
  <c r="AC389" i="3" s="1"/>
  <c r="E96" i="14"/>
  <c r="AB389" i="3" s="1"/>
  <c r="D96" i="14"/>
  <c r="AA389" i="3" s="1"/>
  <c r="C96" i="14"/>
  <c r="Z389" i="3" s="1"/>
  <c r="A96" i="14"/>
  <c r="AS95" i="14"/>
  <c r="I95" i="14"/>
  <c r="H95" i="14"/>
  <c r="G95" i="14"/>
  <c r="F95" i="14"/>
  <c r="E95" i="14"/>
  <c r="D95" i="14"/>
  <c r="C95" i="14"/>
  <c r="A95" i="14"/>
  <c r="AS94" i="14"/>
  <c r="I94" i="14" s="1"/>
  <c r="H94" i="14"/>
  <c r="G94" i="14"/>
  <c r="F94" i="14"/>
  <c r="E94" i="14"/>
  <c r="D94" i="14"/>
  <c r="C94" i="14"/>
  <c r="A94" i="14"/>
  <c r="AS93" i="14"/>
  <c r="I93" i="14"/>
  <c r="H93" i="14"/>
  <c r="G93" i="14"/>
  <c r="F93" i="14"/>
  <c r="E93" i="14"/>
  <c r="D93" i="14"/>
  <c r="C93" i="14"/>
  <c r="A93" i="14"/>
  <c r="AS92" i="14"/>
  <c r="I92" i="14" s="1"/>
  <c r="S378" i="3" s="1"/>
  <c r="H92" i="14"/>
  <c r="AE378" i="3" s="1"/>
  <c r="G92" i="14"/>
  <c r="AD378" i="3" s="1"/>
  <c r="F92" i="14"/>
  <c r="AC378" i="3" s="1"/>
  <c r="E92" i="14"/>
  <c r="AB378" i="3" s="1"/>
  <c r="D92" i="14"/>
  <c r="AA378" i="3" s="1"/>
  <c r="C92" i="14"/>
  <c r="Z378" i="3" s="1"/>
  <c r="A92" i="14"/>
  <c r="AS91" i="14"/>
  <c r="I91" i="14"/>
  <c r="H91" i="14"/>
  <c r="G91" i="14"/>
  <c r="F91" i="14"/>
  <c r="E91" i="14"/>
  <c r="D91" i="14"/>
  <c r="C91" i="14"/>
  <c r="A91" i="14"/>
  <c r="AS90" i="14"/>
  <c r="I90" i="14" s="1"/>
  <c r="H90" i="14"/>
  <c r="G90" i="14"/>
  <c r="F90" i="14"/>
  <c r="E90" i="14"/>
  <c r="D90" i="14"/>
  <c r="C90" i="14"/>
  <c r="A90" i="14"/>
  <c r="AS89" i="14"/>
  <c r="I89" i="14"/>
  <c r="H89" i="14"/>
  <c r="G89" i="14"/>
  <c r="F89" i="14"/>
  <c r="E89" i="14"/>
  <c r="D89" i="14"/>
  <c r="C89" i="14"/>
  <c r="A89" i="14"/>
  <c r="AS88" i="14"/>
  <c r="I88" i="14" s="1"/>
  <c r="S385" i="3" s="1"/>
  <c r="H88" i="14"/>
  <c r="AE385" i="3" s="1"/>
  <c r="G88" i="14"/>
  <c r="AD385" i="3" s="1"/>
  <c r="F88" i="14"/>
  <c r="AC385" i="3" s="1"/>
  <c r="E88" i="14"/>
  <c r="AB385" i="3" s="1"/>
  <c r="D88" i="14"/>
  <c r="AA385" i="3" s="1"/>
  <c r="C88" i="14"/>
  <c r="Z385" i="3" s="1"/>
  <c r="A88" i="14"/>
  <c r="AS87" i="14"/>
  <c r="I87" i="14"/>
  <c r="H87" i="14"/>
  <c r="G87" i="14"/>
  <c r="F87" i="14"/>
  <c r="E87" i="14"/>
  <c r="D87" i="14"/>
  <c r="C87" i="14"/>
  <c r="A87" i="14"/>
  <c r="AS86" i="14"/>
  <c r="I86" i="14" s="1"/>
  <c r="S373" i="3" s="1"/>
  <c r="H86" i="14"/>
  <c r="AE373" i="3" s="1"/>
  <c r="G86" i="14"/>
  <c r="AD373" i="3" s="1"/>
  <c r="F86" i="14"/>
  <c r="AC373" i="3" s="1"/>
  <c r="E86" i="14"/>
  <c r="AB373" i="3" s="1"/>
  <c r="D86" i="14"/>
  <c r="AA373" i="3" s="1"/>
  <c r="C86" i="14"/>
  <c r="Z373" i="3" s="1"/>
  <c r="A86" i="14"/>
  <c r="AS85" i="14"/>
  <c r="I85" i="14"/>
  <c r="H85" i="14"/>
  <c r="G85" i="14"/>
  <c r="F85" i="14"/>
  <c r="E85" i="14"/>
  <c r="D85" i="14"/>
  <c r="C85" i="14"/>
  <c r="A85" i="14"/>
  <c r="AS84" i="14"/>
  <c r="I84" i="14" s="1"/>
  <c r="H84" i="14"/>
  <c r="G84" i="14"/>
  <c r="F84" i="14"/>
  <c r="E84" i="14"/>
  <c r="D84" i="14"/>
  <c r="C84" i="14"/>
  <c r="A84" i="14"/>
  <c r="AS83" i="14"/>
  <c r="I83" i="14"/>
  <c r="H83" i="14"/>
  <c r="G83" i="14"/>
  <c r="F83" i="14"/>
  <c r="E83" i="14"/>
  <c r="D83" i="14"/>
  <c r="C83" i="14"/>
  <c r="A83" i="14"/>
  <c r="AS82" i="14"/>
  <c r="I82" i="14" s="1"/>
  <c r="H82" i="14"/>
  <c r="G82" i="14"/>
  <c r="F82" i="14"/>
  <c r="E82" i="14"/>
  <c r="D82" i="14"/>
  <c r="C82" i="14"/>
  <c r="A82" i="14"/>
  <c r="AS81" i="14"/>
  <c r="I81" i="14"/>
  <c r="H81" i="14"/>
  <c r="G81" i="14"/>
  <c r="F81" i="14"/>
  <c r="E81" i="14"/>
  <c r="D81" i="14"/>
  <c r="C81" i="14"/>
  <c r="A81" i="14"/>
  <c r="AS80" i="14"/>
  <c r="I80" i="14" s="1"/>
  <c r="H80" i="14"/>
  <c r="G80" i="14"/>
  <c r="F80" i="14"/>
  <c r="E80" i="14"/>
  <c r="D80" i="14"/>
  <c r="C80" i="14"/>
  <c r="A80" i="14"/>
  <c r="AS79" i="14"/>
  <c r="I79" i="14"/>
  <c r="H79" i="14"/>
  <c r="G79" i="14"/>
  <c r="F79" i="14"/>
  <c r="E79" i="14"/>
  <c r="D79" i="14"/>
  <c r="C79" i="14"/>
  <c r="A79" i="14"/>
  <c r="AS78" i="14"/>
  <c r="I78" i="14" s="1"/>
  <c r="H78" i="14"/>
  <c r="G78" i="14"/>
  <c r="F78" i="14"/>
  <c r="E78" i="14"/>
  <c r="D78" i="14"/>
  <c r="C78" i="14"/>
  <c r="A78" i="14"/>
  <c r="AS77" i="14"/>
  <c r="I77" i="14"/>
  <c r="H77" i="14"/>
  <c r="G77" i="14"/>
  <c r="F77" i="14"/>
  <c r="E77" i="14"/>
  <c r="D77" i="14"/>
  <c r="C77" i="14"/>
  <c r="A77" i="14"/>
  <c r="AS76" i="14"/>
  <c r="I76" i="14" s="1"/>
  <c r="H76" i="14"/>
  <c r="G76" i="14"/>
  <c r="F76" i="14"/>
  <c r="E76" i="14"/>
  <c r="D76" i="14"/>
  <c r="C76" i="14"/>
  <c r="A76" i="14"/>
  <c r="AS75" i="14"/>
  <c r="I75" i="14"/>
  <c r="S356" i="3" s="1"/>
  <c r="H75" i="14"/>
  <c r="AE356" i="3" s="1"/>
  <c r="G75" i="14"/>
  <c r="AD356" i="3" s="1"/>
  <c r="F75" i="14"/>
  <c r="AC356" i="3" s="1"/>
  <c r="E75" i="14"/>
  <c r="AB356" i="3" s="1"/>
  <c r="D75" i="14"/>
  <c r="AA356" i="3" s="1"/>
  <c r="C75" i="14"/>
  <c r="Z356" i="3" s="1"/>
  <c r="A75" i="14"/>
  <c r="AS74" i="14"/>
  <c r="I74" i="14" s="1"/>
  <c r="H74" i="14"/>
  <c r="G74" i="14"/>
  <c r="F74" i="14"/>
  <c r="E74" i="14"/>
  <c r="D74" i="14"/>
  <c r="C74" i="14"/>
  <c r="A74" i="14"/>
  <c r="AS73" i="14"/>
  <c r="I73" i="14"/>
  <c r="H73" i="14"/>
  <c r="G73" i="14"/>
  <c r="F73" i="14"/>
  <c r="E73" i="14"/>
  <c r="D73" i="14"/>
  <c r="C73" i="14"/>
  <c r="A73" i="14"/>
  <c r="AS72" i="14"/>
  <c r="I72" i="14" s="1"/>
  <c r="H72" i="14"/>
  <c r="G72" i="14"/>
  <c r="F72" i="14"/>
  <c r="E72" i="14"/>
  <c r="D72" i="14"/>
  <c r="C72" i="14"/>
  <c r="A72" i="14"/>
  <c r="AS71" i="14"/>
  <c r="I71" i="14"/>
  <c r="H71" i="14"/>
  <c r="G71" i="14"/>
  <c r="F71" i="14"/>
  <c r="E71" i="14"/>
  <c r="D71" i="14"/>
  <c r="C71" i="14"/>
  <c r="A71" i="14"/>
  <c r="AS70" i="14"/>
  <c r="I70" i="14" s="1"/>
  <c r="H70" i="14"/>
  <c r="G70" i="14"/>
  <c r="F70" i="14"/>
  <c r="E70" i="14"/>
  <c r="D70" i="14"/>
  <c r="C70" i="14"/>
  <c r="A70" i="14"/>
  <c r="AS69" i="14"/>
  <c r="I69" i="14"/>
  <c r="H69" i="14"/>
  <c r="G69" i="14"/>
  <c r="F69" i="14"/>
  <c r="E69" i="14"/>
  <c r="D69" i="14"/>
  <c r="C69" i="14"/>
  <c r="A69" i="14"/>
  <c r="AS68" i="14"/>
  <c r="I68" i="14" s="1"/>
  <c r="H68" i="14"/>
  <c r="G68" i="14"/>
  <c r="F68" i="14"/>
  <c r="E68" i="14"/>
  <c r="D68" i="14"/>
  <c r="C68" i="14"/>
  <c r="A68" i="14"/>
  <c r="AS67" i="14"/>
  <c r="I67" i="14"/>
  <c r="H67" i="14"/>
  <c r="G67" i="14"/>
  <c r="F67" i="14"/>
  <c r="E67" i="14"/>
  <c r="D67" i="14"/>
  <c r="C67" i="14"/>
  <c r="A67" i="14"/>
  <c r="AS66" i="14"/>
  <c r="I66" i="14" s="1"/>
  <c r="H66" i="14"/>
  <c r="G66" i="14"/>
  <c r="F66" i="14"/>
  <c r="E66" i="14"/>
  <c r="D66" i="14"/>
  <c r="C66" i="14"/>
  <c r="A66" i="14"/>
  <c r="AS65" i="14"/>
  <c r="I65" i="14"/>
  <c r="H65" i="14"/>
  <c r="G65" i="14"/>
  <c r="F65" i="14"/>
  <c r="E65" i="14"/>
  <c r="D65" i="14"/>
  <c r="C65" i="14"/>
  <c r="A65" i="14"/>
  <c r="AS64" i="14"/>
  <c r="I64" i="14" s="1"/>
  <c r="H64" i="14"/>
  <c r="G64" i="14"/>
  <c r="F64" i="14"/>
  <c r="E64" i="14"/>
  <c r="D64" i="14"/>
  <c r="C64" i="14"/>
  <c r="A64" i="14"/>
  <c r="AS63" i="14"/>
  <c r="I63" i="14"/>
  <c r="H63" i="14"/>
  <c r="G63" i="14"/>
  <c r="F63" i="14"/>
  <c r="E63" i="14"/>
  <c r="D63" i="14"/>
  <c r="C63" i="14"/>
  <c r="A63" i="14"/>
  <c r="AS62" i="14"/>
  <c r="I62" i="14" s="1"/>
  <c r="H62" i="14"/>
  <c r="G62" i="14"/>
  <c r="F62" i="14"/>
  <c r="E62" i="14"/>
  <c r="D62" i="14"/>
  <c r="C62" i="14"/>
  <c r="A62" i="14"/>
  <c r="AS61" i="14"/>
  <c r="I61" i="14"/>
  <c r="H61" i="14"/>
  <c r="G61" i="14"/>
  <c r="F61" i="14"/>
  <c r="E61" i="14"/>
  <c r="D61" i="14"/>
  <c r="C61" i="14"/>
  <c r="A61" i="14"/>
  <c r="AS60" i="14"/>
  <c r="I60" i="14" s="1"/>
  <c r="H60" i="14"/>
  <c r="G60" i="14"/>
  <c r="F60" i="14"/>
  <c r="E60" i="14"/>
  <c r="D60" i="14"/>
  <c r="C60" i="14"/>
  <c r="A60" i="14"/>
  <c r="AS59" i="14"/>
  <c r="I59" i="14"/>
  <c r="H59" i="14"/>
  <c r="G59" i="14"/>
  <c r="F59" i="14"/>
  <c r="E59" i="14"/>
  <c r="D59" i="14"/>
  <c r="C59" i="14"/>
  <c r="A59" i="14"/>
  <c r="AS58" i="14"/>
  <c r="I58" i="14" s="1"/>
  <c r="H58" i="14"/>
  <c r="G58" i="14"/>
  <c r="F58" i="14"/>
  <c r="E58" i="14"/>
  <c r="D58" i="14"/>
  <c r="C58" i="14"/>
  <c r="A58" i="14"/>
  <c r="AS57" i="14"/>
  <c r="I57" i="14"/>
  <c r="S403" i="3" s="1"/>
  <c r="H57" i="14"/>
  <c r="AE403" i="3" s="1"/>
  <c r="G57" i="14"/>
  <c r="AD403" i="3" s="1"/>
  <c r="F57" i="14"/>
  <c r="AC403" i="3" s="1"/>
  <c r="E57" i="14"/>
  <c r="AB403" i="3" s="1"/>
  <c r="D57" i="14"/>
  <c r="AA403" i="3" s="1"/>
  <c r="C57" i="14"/>
  <c r="Z403" i="3" s="1"/>
  <c r="A57" i="14"/>
  <c r="AS56" i="14"/>
  <c r="I56" i="14" s="1"/>
  <c r="H56" i="14"/>
  <c r="G56" i="14"/>
  <c r="F56" i="14"/>
  <c r="E56" i="14"/>
  <c r="D56" i="14"/>
  <c r="C56" i="14"/>
  <c r="A56" i="14"/>
  <c r="AS55" i="14"/>
  <c r="I55" i="14"/>
  <c r="H55" i="14"/>
  <c r="G55" i="14"/>
  <c r="F55" i="14"/>
  <c r="E55" i="14"/>
  <c r="D55" i="14"/>
  <c r="C55" i="14"/>
  <c r="A55" i="14"/>
  <c r="AS54" i="14"/>
  <c r="I54" i="14" s="1"/>
  <c r="H54" i="14"/>
  <c r="G54" i="14"/>
  <c r="F54" i="14"/>
  <c r="E54" i="14"/>
  <c r="D54" i="14"/>
  <c r="C54" i="14"/>
  <c r="A54" i="14"/>
  <c r="AS53" i="14"/>
  <c r="I53" i="14"/>
  <c r="S400" i="3" s="1"/>
  <c r="H53" i="14"/>
  <c r="AE400" i="3" s="1"/>
  <c r="G53" i="14"/>
  <c r="AD400" i="3" s="1"/>
  <c r="F53" i="14"/>
  <c r="AC400" i="3" s="1"/>
  <c r="E53" i="14"/>
  <c r="AB400" i="3" s="1"/>
  <c r="D53" i="14"/>
  <c r="AA400" i="3" s="1"/>
  <c r="C53" i="14"/>
  <c r="Z400" i="3" s="1"/>
  <c r="A53" i="14"/>
  <c r="AS52" i="14"/>
  <c r="I52" i="14" s="1"/>
  <c r="H52" i="14"/>
  <c r="G52" i="14"/>
  <c r="F52" i="14"/>
  <c r="E52" i="14"/>
  <c r="D52" i="14"/>
  <c r="C52" i="14"/>
  <c r="A52" i="14"/>
  <c r="AS51" i="14"/>
  <c r="I51" i="14"/>
  <c r="H51" i="14"/>
  <c r="G51" i="14"/>
  <c r="F51" i="14"/>
  <c r="E51" i="14"/>
  <c r="D51" i="14"/>
  <c r="C51" i="14"/>
  <c r="A51" i="14"/>
  <c r="AS50" i="14"/>
  <c r="I50" i="14" s="1"/>
  <c r="H50" i="14"/>
  <c r="G50" i="14"/>
  <c r="F50" i="14"/>
  <c r="E50" i="14"/>
  <c r="D50" i="14"/>
  <c r="C50" i="14"/>
  <c r="A50" i="14"/>
  <c r="AS49" i="14"/>
  <c r="I49" i="14"/>
  <c r="H49" i="14"/>
  <c r="G49" i="14"/>
  <c r="F49" i="14"/>
  <c r="E49" i="14"/>
  <c r="D49" i="14"/>
  <c r="C49" i="14"/>
  <c r="A49" i="14"/>
  <c r="AS48" i="14"/>
  <c r="I48" i="14" s="1"/>
  <c r="H48" i="14"/>
  <c r="G48" i="14"/>
  <c r="F48" i="14"/>
  <c r="E48" i="14"/>
  <c r="D48" i="14"/>
  <c r="C48" i="14"/>
  <c r="A48" i="14"/>
  <c r="AS47" i="14"/>
  <c r="I47" i="14"/>
  <c r="H47" i="14"/>
  <c r="G47" i="14"/>
  <c r="F47" i="14"/>
  <c r="E47" i="14"/>
  <c r="D47" i="14"/>
  <c r="C47" i="14"/>
  <c r="A47" i="14"/>
  <c r="AS46" i="14"/>
  <c r="I46" i="14" s="1"/>
  <c r="H46" i="14"/>
  <c r="G46" i="14"/>
  <c r="F46" i="14"/>
  <c r="E46" i="14"/>
  <c r="D46" i="14"/>
  <c r="C46" i="14"/>
  <c r="A46" i="14"/>
  <c r="AS45" i="14"/>
  <c r="I45" i="14"/>
  <c r="H45" i="14"/>
  <c r="G45" i="14"/>
  <c r="F45" i="14"/>
  <c r="E45" i="14"/>
  <c r="D45" i="14"/>
  <c r="C45" i="14"/>
  <c r="A45" i="14"/>
  <c r="AS44" i="14"/>
  <c r="I44" i="14" s="1"/>
  <c r="H44" i="14"/>
  <c r="G44" i="14"/>
  <c r="F44" i="14"/>
  <c r="E44" i="14"/>
  <c r="D44" i="14"/>
  <c r="C44" i="14"/>
  <c r="A44" i="14"/>
  <c r="AS43" i="14"/>
  <c r="I43" i="14"/>
  <c r="H43" i="14"/>
  <c r="G43" i="14"/>
  <c r="F43" i="14"/>
  <c r="E43" i="14"/>
  <c r="D43" i="14"/>
  <c r="C43" i="14"/>
  <c r="A43" i="14"/>
  <c r="AS42" i="14"/>
  <c r="I42" i="14" s="1"/>
  <c r="H42" i="14"/>
  <c r="G42" i="14"/>
  <c r="F42" i="14"/>
  <c r="E42" i="14"/>
  <c r="D42" i="14"/>
  <c r="C42" i="14"/>
  <c r="A42" i="14"/>
  <c r="AS41" i="14"/>
  <c r="I41" i="14"/>
  <c r="H41" i="14"/>
  <c r="G41" i="14"/>
  <c r="F41" i="14"/>
  <c r="E41" i="14"/>
  <c r="D41" i="14"/>
  <c r="C41" i="14"/>
  <c r="A41" i="14"/>
  <c r="AS40" i="14"/>
  <c r="I40" i="14" s="1"/>
  <c r="H40" i="14"/>
  <c r="G40" i="14"/>
  <c r="F40" i="14"/>
  <c r="E40" i="14"/>
  <c r="D40" i="14"/>
  <c r="C40" i="14"/>
  <c r="A40" i="14"/>
  <c r="AS39" i="14"/>
  <c r="I39" i="14"/>
  <c r="H39" i="14"/>
  <c r="G39" i="14"/>
  <c r="F39" i="14"/>
  <c r="E39" i="14"/>
  <c r="D39" i="14"/>
  <c r="C39" i="14"/>
  <c r="A39" i="14"/>
  <c r="AS38" i="14"/>
  <c r="I38" i="14" s="1"/>
  <c r="H38" i="14"/>
  <c r="G38" i="14"/>
  <c r="F38" i="14"/>
  <c r="E38" i="14"/>
  <c r="D38" i="14"/>
  <c r="C38" i="14"/>
  <c r="A38" i="14"/>
  <c r="AS37" i="14"/>
  <c r="I37" i="14"/>
  <c r="H37" i="14"/>
  <c r="G37" i="14"/>
  <c r="F37" i="14"/>
  <c r="E37" i="14"/>
  <c r="D37" i="14"/>
  <c r="C37" i="14"/>
  <c r="A37" i="14"/>
  <c r="AS36" i="14"/>
  <c r="I36" i="14" s="1"/>
  <c r="H36" i="14"/>
  <c r="G36" i="14"/>
  <c r="F36" i="14"/>
  <c r="E36" i="14"/>
  <c r="D36" i="14"/>
  <c r="C36" i="14"/>
  <c r="A36" i="14"/>
  <c r="AS35" i="14"/>
  <c r="I35" i="14"/>
  <c r="H35" i="14"/>
  <c r="G35" i="14"/>
  <c r="F35" i="14"/>
  <c r="E35" i="14"/>
  <c r="D35" i="14"/>
  <c r="C35" i="14"/>
  <c r="A35" i="14"/>
  <c r="AS34" i="14"/>
  <c r="I34" i="14" s="1"/>
  <c r="S380" i="3" s="1"/>
  <c r="H34" i="14"/>
  <c r="AE380" i="3" s="1"/>
  <c r="G34" i="14"/>
  <c r="AD380" i="3" s="1"/>
  <c r="F34" i="14"/>
  <c r="AC380" i="3" s="1"/>
  <c r="E34" i="14"/>
  <c r="AB380" i="3" s="1"/>
  <c r="D34" i="14"/>
  <c r="AA380" i="3" s="1"/>
  <c r="C34" i="14"/>
  <c r="Z380" i="3" s="1"/>
  <c r="A34" i="14"/>
  <c r="AS33" i="14"/>
  <c r="I33" i="14"/>
  <c r="H33" i="14"/>
  <c r="G33" i="14"/>
  <c r="F33" i="14"/>
  <c r="E33" i="14"/>
  <c r="D33" i="14"/>
  <c r="C33" i="14"/>
  <c r="A33" i="14"/>
  <c r="AS32" i="14"/>
  <c r="I32" i="14" s="1"/>
  <c r="H32" i="14"/>
  <c r="G32" i="14"/>
  <c r="F32" i="14"/>
  <c r="E32" i="14"/>
  <c r="D32" i="14"/>
  <c r="C32" i="14"/>
  <c r="A32" i="14"/>
  <c r="AS31" i="14"/>
  <c r="I31" i="14"/>
  <c r="H31" i="14"/>
  <c r="G31" i="14"/>
  <c r="F31" i="14"/>
  <c r="E31" i="14"/>
  <c r="D31" i="14"/>
  <c r="C31" i="14"/>
  <c r="A31" i="14"/>
  <c r="AS30" i="14"/>
  <c r="I30" i="14" s="1"/>
  <c r="S371" i="3" s="1"/>
  <c r="H30" i="14"/>
  <c r="AE371" i="3" s="1"/>
  <c r="G30" i="14"/>
  <c r="AD371" i="3" s="1"/>
  <c r="F30" i="14"/>
  <c r="AC371" i="3" s="1"/>
  <c r="E30" i="14"/>
  <c r="AB371" i="3" s="1"/>
  <c r="D30" i="14"/>
  <c r="AA371" i="3" s="1"/>
  <c r="C30" i="14"/>
  <c r="Z371" i="3" s="1"/>
  <c r="A30" i="14"/>
  <c r="AS29" i="14"/>
  <c r="I29" i="14"/>
  <c r="H29" i="14"/>
  <c r="G29" i="14"/>
  <c r="F29" i="14"/>
  <c r="E29" i="14"/>
  <c r="D29" i="14"/>
  <c r="C29" i="14"/>
  <c r="A29" i="14"/>
  <c r="AS28" i="14"/>
  <c r="I28" i="14" s="1"/>
  <c r="H28" i="14"/>
  <c r="G28" i="14"/>
  <c r="F28" i="14"/>
  <c r="E28" i="14"/>
  <c r="D28" i="14"/>
  <c r="C28" i="14"/>
  <c r="A28" i="14"/>
  <c r="AS27" i="14"/>
  <c r="I27" i="14"/>
  <c r="H27" i="14"/>
  <c r="G27" i="14"/>
  <c r="F27" i="14"/>
  <c r="E27" i="14"/>
  <c r="D27" i="14"/>
  <c r="C27" i="14"/>
  <c r="A27" i="14"/>
  <c r="AS26" i="14"/>
  <c r="I26" i="14" s="1"/>
  <c r="H26" i="14"/>
  <c r="G26" i="14"/>
  <c r="F26" i="14"/>
  <c r="E26" i="14"/>
  <c r="D26" i="14"/>
  <c r="C26" i="14"/>
  <c r="A26" i="14"/>
  <c r="AS25" i="14"/>
  <c r="I25" i="14"/>
  <c r="H25" i="14"/>
  <c r="G25" i="14"/>
  <c r="F25" i="14"/>
  <c r="E25" i="14"/>
  <c r="D25" i="14"/>
  <c r="C25" i="14"/>
  <c r="A25" i="14"/>
  <c r="AS24" i="14"/>
  <c r="I24" i="14" s="1"/>
  <c r="H24" i="14"/>
  <c r="G24" i="14"/>
  <c r="F24" i="14"/>
  <c r="E24" i="14"/>
  <c r="D24" i="14"/>
  <c r="C24" i="14"/>
  <c r="A24" i="14"/>
  <c r="AS23" i="14"/>
  <c r="I23" i="14"/>
  <c r="S365" i="3" s="1"/>
  <c r="H23" i="14"/>
  <c r="AE365" i="3" s="1"/>
  <c r="G23" i="14"/>
  <c r="AD365" i="3" s="1"/>
  <c r="F23" i="14"/>
  <c r="AC365" i="3" s="1"/>
  <c r="E23" i="14"/>
  <c r="AB365" i="3" s="1"/>
  <c r="D23" i="14"/>
  <c r="AA365" i="3" s="1"/>
  <c r="C23" i="14"/>
  <c r="Z365" i="3" s="1"/>
  <c r="A23" i="14"/>
  <c r="AS22" i="14"/>
  <c r="I22" i="14" s="1"/>
  <c r="S375" i="3" s="1"/>
  <c r="H22" i="14"/>
  <c r="AE375" i="3" s="1"/>
  <c r="G22" i="14"/>
  <c r="AD375" i="3" s="1"/>
  <c r="F22" i="14"/>
  <c r="AC375" i="3" s="1"/>
  <c r="E22" i="14"/>
  <c r="AB375" i="3" s="1"/>
  <c r="D22" i="14"/>
  <c r="AA375" i="3" s="1"/>
  <c r="C22" i="14"/>
  <c r="Z375" i="3" s="1"/>
  <c r="A22" i="14"/>
  <c r="AS21" i="14"/>
  <c r="I21" i="14"/>
  <c r="H21" i="14"/>
  <c r="G21" i="14"/>
  <c r="F21" i="14"/>
  <c r="E21" i="14"/>
  <c r="D21" i="14"/>
  <c r="C21" i="14"/>
  <c r="A21" i="14"/>
  <c r="AS20" i="14"/>
  <c r="I20" i="14" s="1"/>
  <c r="H20" i="14"/>
  <c r="G20" i="14"/>
  <c r="F20" i="14"/>
  <c r="E20" i="14"/>
  <c r="D20" i="14"/>
  <c r="C20" i="14"/>
  <c r="A20" i="14"/>
  <c r="AS19" i="14"/>
  <c r="I19" i="14"/>
  <c r="S408" i="3" s="1"/>
  <c r="H19" i="14"/>
  <c r="AE408" i="3" s="1"/>
  <c r="G19" i="14"/>
  <c r="AD408" i="3" s="1"/>
  <c r="F19" i="14"/>
  <c r="AC408" i="3" s="1"/>
  <c r="E19" i="14"/>
  <c r="AB408" i="3" s="1"/>
  <c r="D19" i="14"/>
  <c r="AA408" i="3" s="1"/>
  <c r="C19" i="14"/>
  <c r="Z408" i="3" s="1"/>
  <c r="A19" i="14"/>
  <c r="AS18" i="14"/>
  <c r="I18" i="14" s="1"/>
  <c r="H18" i="14"/>
  <c r="G18" i="14"/>
  <c r="F18" i="14"/>
  <c r="E18" i="14"/>
  <c r="D18" i="14"/>
  <c r="C18" i="14"/>
  <c r="A18" i="14"/>
  <c r="AS17" i="14"/>
  <c r="I17" i="14"/>
  <c r="H17" i="14"/>
  <c r="G17" i="14"/>
  <c r="F17" i="14"/>
  <c r="E17" i="14"/>
  <c r="D17" i="14"/>
  <c r="C17" i="14"/>
  <c r="A17" i="14"/>
  <c r="AS16" i="14"/>
  <c r="I16" i="14" s="1"/>
  <c r="H16" i="14"/>
  <c r="G16" i="14"/>
  <c r="F16" i="14"/>
  <c r="E16" i="14"/>
  <c r="D16" i="14"/>
  <c r="C16" i="14"/>
  <c r="A16" i="14"/>
  <c r="AS15" i="14"/>
  <c r="I15" i="14"/>
  <c r="H15" i="14"/>
  <c r="G15" i="14"/>
  <c r="F15" i="14"/>
  <c r="E15" i="14"/>
  <c r="D15" i="14"/>
  <c r="C15" i="14"/>
  <c r="A15" i="14"/>
  <c r="AS14" i="14"/>
  <c r="I14" i="14" s="1"/>
  <c r="S381" i="3" s="1"/>
  <c r="H14" i="14"/>
  <c r="AE381" i="3" s="1"/>
  <c r="G14" i="14"/>
  <c r="AD381" i="3" s="1"/>
  <c r="F14" i="14"/>
  <c r="AC381" i="3" s="1"/>
  <c r="E14" i="14"/>
  <c r="AB381" i="3" s="1"/>
  <c r="D14" i="14"/>
  <c r="AA381" i="3" s="1"/>
  <c r="C14" i="14"/>
  <c r="Z381" i="3" s="1"/>
  <c r="A14" i="14"/>
  <c r="AS13" i="14"/>
  <c r="I13" i="14"/>
  <c r="H13" i="14"/>
  <c r="G13" i="14"/>
  <c r="F13" i="14"/>
  <c r="E13" i="14"/>
  <c r="D13" i="14"/>
  <c r="C13" i="14"/>
  <c r="A13" i="14"/>
  <c r="AS12" i="14"/>
  <c r="I12" i="14" s="1"/>
  <c r="H12" i="14"/>
  <c r="G12" i="14"/>
  <c r="F12" i="14"/>
  <c r="E12" i="14"/>
  <c r="D12" i="14"/>
  <c r="C12" i="14"/>
  <c r="A12" i="14"/>
  <c r="AS11" i="14"/>
  <c r="I11" i="14"/>
  <c r="H11" i="14"/>
  <c r="G11" i="14"/>
  <c r="F11" i="14"/>
  <c r="E11" i="14"/>
  <c r="D11" i="14"/>
  <c r="C11" i="14"/>
  <c r="A11" i="14"/>
  <c r="AS10" i="14"/>
  <c r="I10" i="14" s="1"/>
  <c r="H10" i="14"/>
  <c r="G10" i="14"/>
  <c r="F10" i="14"/>
  <c r="E10" i="14"/>
  <c r="D10" i="14"/>
  <c r="C10" i="14"/>
  <c r="A10" i="14"/>
  <c r="AS9" i="14"/>
  <c r="I9" i="14"/>
  <c r="H9" i="14"/>
  <c r="G9" i="14"/>
  <c r="F9" i="14"/>
  <c r="E9" i="14"/>
  <c r="D9" i="14"/>
  <c r="C9" i="14"/>
  <c r="A9" i="14"/>
  <c r="AS8" i="14"/>
  <c r="I8" i="14" s="1"/>
  <c r="H8" i="14"/>
  <c r="G8" i="14"/>
  <c r="F8" i="14"/>
  <c r="E8" i="14"/>
  <c r="D8" i="14"/>
  <c r="C8" i="14"/>
  <c r="A8" i="14"/>
  <c r="AS7" i="14"/>
  <c r="I7" i="14"/>
  <c r="H7" i="14"/>
  <c r="G7" i="14"/>
  <c r="F7" i="14"/>
  <c r="E7" i="14"/>
  <c r="D7" i="14"/>
  <c r="C7" i="14"/>
  <c r="A7" i="14"/>
  <c r="AS6" i="14"/>
  <c r="I6" i="14" s="1"/>
  <c r="H6" i="14"/>
  <c r="G6" i="14"/>
  <c r="F6" i="14"/>
  <c r="E6" i="14"/>
  <c r="D6" i="14"/>
  <c r="C6" i="14"/>
  <c r="A6" i="14"/>
  <c r="AS5" i="14"/>
  <c r="I5" i="14"/>
  <c r="H5" i="14"/>
  <c r="G5" i="14"/>
  <c r="F5" i="14"/>
  <c r="E5" i="14"/>
  <c r="D5" i="14"/>
  <c r="C5" i="14"/>
  <c r="A5" i="14"/>
  <c r="AS4" i="14"/>
  <c r="I4" i="14" s="1"/>
  <c r="H4" i="14"/>
  <c r="G4" i="14"/>
  <c r="F4" i="14"/>
  <c r="E4" i="14"/>
  <c r="D4" i="14"/>
  <c r="C4" i="14"/>
  <c r="A4" i="14"/>
  <c r="K3" i="14"/>
  <c r="G3" i="14"/>
  <c r="AD419" i="3" s="1"/>
  <c r="E3" i="14"/>
  <c r="AB419" i="3" s="1"/>
  <c r="A3" i="14"/>
  <c r="W44" i="1"/>
  <c r="V44" i="1"/>
  <c r="U44" i="1"/>
  <c r="T44" i="1"/>
  <c r="S44" i="1"/>
  <c r="W43" i="1"/>
  <c r="V43" i="1"/>
  <c r="U43" i="1"/>
  <c r="W42" i="1"/>
  <c r="V42" i="1"/>
  <c r="U42" i="1"/>
  <c r="W41" i="1"/>
  <c r="V41" i="1"/>
  <c r="U41" i="1"/>
  <c r="W40" i="1"/>
  <c r="V40" i="1"/>
  <c r="W39" i="1"/>
  <c r="W38" i="1"/>
  <c r="W37" i="1"/>
  <c r="C21" i="1"/>
  <c r="E21" i="1" s="1"/>
  <c r="G21" i="1" s="1"/>
  <c r="I21" i="1" s="1"/>
  <c r="K21" i="1" s="1"/>
  <c r="M21" i="1" s="1"/>
  <c r="L19" i="1"/>
  <c r="J19" i="1"/>
  <c r="H19" i="1"/>
  <c r="F19" i="1"/>
  <c r="D19" i="1"/>
  <c r="B19" i="1"/>
  <c r="O19" i="1" s="1"/>
  <c r="L18" i="1"/>
  <c r="J18" i="1"/>
  <c r="M18" i="1" s="1"/>
  <c r="H18" i="1"/>
  <c r="K18" i="1" s="1"/>
  <c r="F18" i="1"/>
  <c r="D18" i="1"/>
  <c r="B18" i="1"/>
  <c r="S17" i="1"/>
  <c r="S42" i="1" s="1"/>
  <c r="M17" i="1"/>
  <c r="L17" i="1"/>
  <c r="K17" i="1"/>
  <c r="J17" i="1"/>
  <c r="I17" i="1"/>
  <c r="H17" i="1"/>
  <c r="G17" i="1"/>
  <c r="F17" i="1"/>
  <c r="E17" i="1"/>
  <c r="AA17" i="1" s="1"/>
  <c r="D17" i="1"/>
  <c r="C17" i="1"/>
  <c r="R17" i="1" s="1"/>
  <c r="B17" i="1"/>
  <c r="M16" i="1"/>
  <c r="L16" i="1"/>
  <c r="K16" i="1"/>
  <c r="J16" i="1"/>
  <c r="I16" i="1"/>
  <c r="H16" i="1"/>
  <c r="G16" i="1"/>
  <c r="AB16" i="1" s="1"/>
  <c r="F16" i="1"/>
  <c r="E16" i="1"/>
  <c r="D16" i="1"/>
  <c r="C16" i="1"/>
  <c r="Z16" i="1" s="1"/>
  <c r="B16" i="1"/>
  <c r="L15" i="1"/>
  <c r="J15" i="1"/>
  <c r="H15" i="1"/>
  <c r="F15" i="1"/>
  <c r="D15" i="1"/>
  <c r="G15" i="1" s="1"/>
  <c r="B15" i="1"/>
  <c r="V14" i="1"/>
  <c r="V39" i="1" s="1"/>
  <c r="M14" i="1"/>
  <c r="L14" i="1"/>
  <c r="K14" i="1"/>
  <c r="J14" i="1"/>
  <c r="I14" i="1"/>
  <c r="AC14" i="1" s="1"/>
  <c r="H14" i="1"/>
  <c r="U14" i="1" s="1"/>
  <c r="U39" i="1" s="1"/>
  <c r="G14" i="1"/>
  <c r="T14" i="1" s="1"/>
  <c r="T39" i="1" s="1"/>
  <c r="F14" i="1"/>
  <c r="E14" i="1"/>
  <c r="AA14" i="1" s="1"/>
  <c r="D14" i="1"/>
  <c r="S14" i="1" s="1"/>
  <c r="S39" i="1" s="1"/>
  <c r="C14" i="1"/>
  <c r="R14" i="1" s="1"/>
  <c r="B14" i="1"/>
  <c r="V13" i="1"/>
  <c r="V38" i="1" s="1"/>
  <c r="R13" i="1"/>
  <c r="W63" i="8" s="1"/>
  <c r="M13" i="1"/>
  <c r="L13" i="1"/>
  <c r="K13" i="1"/>
  <c r="J13" i="1"/>
  <c r="I13" i="1"/>
  <c r="AC13" i="1" s="1"/>
  <c r="H13" i="1"/>
  <c r="G13" i="1"/>
  <c r="T13" i="1" s="1"/>
  <c r="T38" i="1" s="1"/>
  <c r="F13" i="1"/>
  <c r="AB13" i="1" s="1"/>
  <c r="E13" i="1"/>
  <c r="AA13" i="1" s="1"/>
  <c r="D13" i="1"/>
  <c r="C13" i="1"/>
  <c r="B13" i="1"/>
  <c r="Z13" i="1" s="1"/>
  <c r="L12" i="1"/>
  <c r="J12" i="1"/>
  <c r="H12" i="1"/>
  <c r="F12" i="1"/>
  <c r="D12" i="1"/>
  <c r="B12" i="1"/>
  <c r="AB11" i="1"/>
  <c r="R11" i="1"/>
  <c r="M11" i="1"/>
  <c r="L11" i="1"/>
  <c r="AE11" i="1" s="1"/>
  <c r="K11" i="1"/>
  <c r="V11" i="1" s="1"/>
  <c r="V36" i="1" s="1"/>
  <c r="J11" i="1"/>
  <c r="I11" i="1"/>
  <c r="H11" i="1"/>
  <c r="U11" i="1" s="1"/>
  <c r="U36" i="1" s="1"/>
  <c r="G11" i="1"/>
  <c r="T11" i="1" s="1"/>
  <c r="T36" i="1" s="1"/>
  <c r="F11" i="1"/>
  <c r="E11" i="1"/>
  <c r="D11" i="1"/>
  <c r="AA11" i="1" s="1"/>
  <c r="C11" i="1"/>
  <c r="Z11" i="1" s="1"/>
  <c r="B11" i="1"/>
  <c r="L10" i="1"/>
  <c r="J10" i="1"/>
  <c r="H10" i="1"/>
  <c r="K10" i="1" s="1"/>
  <c r="F10" i="1"/>
  <c r="D10" i="1"/>
  <c r="G10" i="1" s="1"/>
  <c r="B10" i="1"/>
  <c r="AB9" i="1"/>
  <c r="Z9" i="1"/>
  <c r="R9" i="1"/>
  <c r="M9" i="1"/>
  <c r="AE9" i="1" s="1"/>
  <c r="L9" i="1"/>
  <c r="K9" i="1"/>
  <c r="AD9" i="1" s="1"/>
  <c r="J9" i="1"/>
  <c r="I9" i="1"/>
  <c r="H9" i="1"/>
  <c r="G9" i="1"/>
  <c r="T9" i="1" s="1"/>
  <c r="T34" i="1" s="1"/>
  <c r="F9" i="1"/>
  <c r="E9" i="1"/>
  <c r="D9" i="1"/>
  <c r="C9" i="1"/>
  <c r="B9" i="1"/>
  <c r="L8" i="1"/>
  <c r="J8" i="1"/>
  <c r="H8" i="1"/>
  <c r="F8" i="1"/>
  <c r="D8" i="1"/>
  <c r="G8" i="1" s="1"/>
  <c r="B8" i="1"/>
  <c r="AB7" i="1"/>
  <c r="Z7" i="1"/>
  <c r="V7" i="1"/>
  <c r="V32" i="1" s="1"/>
  <c r="R7" i="1"/>
  <c r="R32" i="1" s="1"/>
  <c r="M7" i="1"/>
  <c r="L7" i="1"/>
  <c r="AE7" i="1" s="1"/>
  <c r="K7" i="1"/>
  <c r="AD7" i="1" s="1"/>
  <c r="J7" i="1"/>
  <c r="I7" i="1"/>
  <c r="H7" i="1"/>
  <c r="U7" i="1" s="1"/>
  <c r="U32" i="1" s="1"/>
  <c r="G7" i="1"/>
  <c r="T7" i="1" s="1"/>
  <c r="T32" i="1" s="1"/>
  <c r="F7" i="1"/>
  <c r="E7" i="1"/>
  <c r="D7" i="1"/>
  <c r="AA7" i="1" s="1"/>
  <c r="C7" i="1"/>
  <c r="B7" i="1"/>
  <c r="L6" i="1"/>
  <c r="J6" i="1"/>
  <c r="H6" i="1"/>
  <c r="K6" i="1" s="1"/>
  <c r="F6" i="1"/>
  <c r="D6" i="1"/>
  <c r="G6" i="1" s="1"/>
  <c r="B6" i="1"/>
  <c r="O6" i="1" s="1"/>
  <c r="M5" i="1"/>
  <c r="AE5" i="1" s="1"/>
  <c r="L5" i="1"/>
  <c r="W5" i="1" s="1"/>
  <c r="W30" i="1" s="1"/>
  <c r="K5" i="1"/>
  <c r="V5" i="1" s="1"/>
  <c r="V30" i="1" s="1"/>
  <c r="J5" i="1"/>
  <c r="I5" i="1"/>
  <c r="U5" i="1" s="1"/>
  <c r="U30" i="1" s="1"/>
  <c r="H5" i="1"/>
  <c r="AC5" i="1" s="1"/>
  <c r="G5" i="1"/>
  <c r="T5" i="1" s="1"/>
  <c r="T30" i="1" s="1"/>
  <c r="F5" i="1"/>
  <c r="E5" i="1"/>
  <c r="AA5" i="1" s="1"/>
  <c r="D5" i="1"/>
  <c r="S5" i="1" s="1"/>
  <c r="S30" i="1" s="1"/>
  <c r="C5" i="1"/>
  <c r="Z5" i="1" s="1"/>
  <c r="B5" i="1"/>
  <c r="O5" i="1" s="1"/>
  <c r="L4" i="1"/>
  <c r="L20" i="1" s="1"/>
  <c r="J4" i="1"/>
  <c r="J20" i="1" s="1"/>
  <c r="H4" i="1"/>
  <c r="F4" i="1"/>
  <c r="D4" i="1"/>
  <c r="B4" i="1"/>
  <c r="B20" i="1" s="1"/>
  <c r="O1" i="1"/>
  <c r="B21" i="1" s="1"/>
  <c r="D21" i="1" s="1"/>
  <c r="F21" i="1" s="1"/>
  <c r="R2249" i="16"/>
  <c r="O2249" i="16"/>
  <c r="P2249" i="16" s="1"/>
  <c r="N2249" i="16"/>
  <c r="K2249" i="16"/>
  <c r="G2249" i="16"/>
  <c r="S2248" i="16"/>
  <c r="R2248" i="16"/>
  <c r="Q2248" i="16"/>
  <c r="O2248" i="16"/>
  <c r="P2248" i="16" s="1"/>
  <c r="N2248" i="16"/>
  <c r="K2248" i="16"/>
  <c r="G2248" i="16"/>
  <c r="R2247" i="16"/>
  <c r="Q2247" i="16"/>
  <c r="S2247" i="16" s="1"/>
  <c r="O2247" i="16"/>
  <c r="P2247" i="16" s="1"/>
  <c r="N2247" i="16"/>
  <c r="K2247" i="16"/>
  <c r="G2247" i="16"/>
  <c r="R2246" i="16"/>
  <c r="O2246" i="16"/>
  <c r="P2246" i="16" s="1"/>
  <c r="N2246" i="16"/>
  <c r="K2246" i="16"/>
  <c r="G2246" i="16"/>
  <c r="R2245" i="16"/>
  <c r="O2245" i="16"/>
  <c r="P2245" i="16" s="1"/>
  <c r="N2245" i="16"/>
  <c r="K2245" i="16"/>
  <c r="G2245" i="16"/>
  <c r="R2244" i="16"/>
  <c r="O2244" i="16"/>
  <c r="P2244" i="16" s="1"/>
  <c r="N2244" i="16"/>
  <c r="K2244" i="16"/>
  <c r="G2244" i="16"/>
  <c r="R2243" i="16"/>
  <c r="O2243" i="16"/>
  <c r="P2243" i="16" s="1"/>
  <c r="N2243" i="16"/>
  <c r="K2243" i="16"/>
  <c r="G2243" i="16"/>
  <c r="R2242" i="16"/>
  <c r="O2242" i="16"/>
  <c r="P2242" i="16" s="1"/>
  <c r="N2242" i="16"/>
  <c r="K2242" i="16"/>
  <c r="G2242" i="16"/>
  <c r="S2241" i="16"/>
  <c r="R2241" i="16"/>
  <c r="Q2241" i="16"/>
  <c r="O2241" i="16"/>
  <c r="P2241" i="16" s="1"/>
  <c r="N2241" i="16"/>
  <c r="K2241" i="16"/>
  <c r="G2241" i="16"/>
  <c r="R2240" i="16"/>
  <c r="O2240" i="16"/>
  <c r="P2240" i="16" s="1"/>
  <c r="N2240" i="16"/>
  <c r="K2240" i="16"/>
  <c r="G2240" i="16"/>
  <c r="R2239" i="16"/>
  <c r="O2239" i="16"/>
  <c r="P2239" i="16" s="1"/>
  <c r="N2239" i="16"/>
  <c r="K2239" i="16"/>
  <c r="G2239" i="16"/>
  <c r="R2238" i="16"/>
  <c r="Q2238" i="16"/>
  <c r="S2238" i="16" s="1"/>
  <c r="O2238" i="16"/>
  <c r="P2238" i="16" s="1"/>
  <c r="N2238" i="16"/>
  <c r="K2238" i="16"/>
  <c r="G2238" i="16"/>
  <c r="R2237" i="16"/>
  <c r="O2237" i="16"/>
  <c r="P2237" i="16" s="1"/>
  <c r="N2237" i="16"/>
  <c r="K2237" i="16"/>
  <c r="G2237" i="16"/>
  <c r="R2236" i="16"/>
  <c r="O2236" i="16"/>
  <c r="P2236" i="16" s="1"/>
  <c r="N2236" i="16"/>
  <c r="K2236" i="16"/>
  <c r="G2236" i="16"/>
  <c r="R2235" i="16"/>
  <c r="O2235" i="16"/>
  <c r="P2235" i="16" s="1"/>
  <c r="N2235" i="16"/>
  <c r="K2235" i="16"/>
  <c r="G2235" i="16"/>
  <c r="R2234" i="16"/>
  <c r="O2234" i="16"/>
  <c r="P2234" i="16" s="1"/>
  <c r="N2234" i="16"/>
  <c r="K2234" i="16"/>
  <c r="G2234" i="16"/>
  <c r="R2233" i="16"/>
  <c r="O2233" i="16"/>
  <c r="P2233" i="16" s="1"/>
  <c r="N2233" i="16"/>
  <c r="K2233" i="16"/>
  <c r="G2233" i="16"/>
  <c r="R2232" i="16"/>
  <c r="O2232" i="16"/>
  <c r="P2232" i="16" s="1"/>
  <c r="N2232" i="16"/>
  <c r="K2232" i="16"/>
  <c r="G2232" i="16"/>
  <c r="R2231" i="16"/>
  <c r="O2231" i="16"/>
  <c r="P2231" i="16" s="1"/>
  <c r="N2231" i="16"/>
  <c r="K2231" i="16"/>
  <c r="G2231" i="16"/>
  <c r="R2230" i="16"/>
  <c r="O2230" i="16"/>
  <c r="P2230" i="16" s="1"/>
  <c r="N2230" i="16"/>
  <c r="K2230" i="16"/>
  <c r="G2230" i="16"/>
  <c r="R2229" i="16"/>
  <c r="O2229" i="16"/>
  <c r="P2229" i="16" s="1"/>
  <c r="N2229" i="16"/>
  <c r="K2229" i="16"/>
  <c r="G2229" i="16"/>
  <c r="R2228" i="16"/>
  <c r="O2228" i="16"/>
  <c r="P2228" i="16" s="1"/>
  <c r="N2228" i="16"/>
  <c r="K2228" i="16"/>
  <c r="G2228" i="16"/>
  <c r="R2227" i="16"/>
  <c r="O2227" i="16"/>
  <c r="P2227" i="16" s="1"/>
  <c r="N2227" i="16"/>
  <c r="K2227" i="16"/>
  <c r="G2227" i="16"/>
  <c r="R2226" i="16"/>
  <c r="O2226" i="16"/>
  <c r="P2226" i="16" s="1"/>
  <c r="N2226" i="16"/>
  <c r="K2226" i="16"/>
  <c r="G2226" i="16"/>
  <c r="R2225" i="16"/>
  <c r="O2225" i="16"/>
  <c r="P2225" i="16" s="1"/>
  <c r="N2225" i="16"/>
  <c r="K2225" i="16"/>
  <c r="G2225" i="16"/>
  <c r="R2224" i="16"/>
  <c r="O2224" i="16"/>
  <c r="P2224" i="16" s="1"/>
  <c r="N2224" i="16"/>
  <c r="K2224" i="16"/>
  <c r="G2224" i="16"/>
  <c r="R2223" i="16"/>
  <c r="O2223" i="16"/>
  <c r="P2223" i="16" s="1"/>
  <c r="N2223" i="16"/>
  <c r="K2223" i="16"/>
  <c r="G2223" i="16"/>
  <c r="R2222" i="16"/>
  <c r="O2222" i="16"/>
  <c r="P2222" i="16" s="1"/>
  <c r="N2222" i="16"/>
  <c r="K2222" i="16"/>
  <c r="G2222" i="16"/>
  <c r="R2221" i="16"/>
  <c r="O2221" i="16"/>
  <c r="P2221" i="16" s="1"/>
  <c r="N2221" i="16"/>
  <c r="K2221" i="16"/>
  <c r="G2221" i="16"/>
  <c r="R2220" i="16"/>
  <c r="O2220" i="16"/>
  <c r="P2220" i="16" s="1"/>
  <c r="N2220" i="16"/>
  <c r="K2220" i="16"/>
  <c r="G2220" i="16"/>
  <c r="R2219" i="16"/>
  <c r="O2219" i="16"/>
  <c r="P2219" i="16" s="1"/>
  <c r="N2219" i="16"/>
  <c r="K2219" i="16"/>
  <c r="G2219" i="16"/>
  <c r="R2218" i="16"/>
  <c r="O2218" i="16"/>
  <c r="P2218" i="16" s="1"/>
  <c r="N2218" i="16"/>
  <c r="K2218" i="16"/>
  <c r="G2218" i="16"/>
  <c r="R2217" i="16"/>
  <c r="O2217" i="16"/>
  <c r="P2217" i="16" s="1"/>
  <c r="N2217" i="16"/>
  <c r="K2217" i="16"/>
  <c r="G2217" i="16"/>
  <c r="R2216" i="16"/>
  <c r="O2216" i="16"/>
  <c r="P2216" i="16" s="1"/>
  <c r="N2216" i="16"/>
  <c r="K2216" i="16"/>
  <c r="G2216" i="16"/>
  <c r="R2215" i="16"/>
  <c r="O2215" i="16"/>
  <c r="P2215" i="16" s="1"/>
  <c r="N2215" i="16"/>
  <c r="K2215" i="16"/>
  <c r="G2215" i="16"/>
  <c r="R2214" i="16"/>
  <c r="O2214" i="16"/>
  <c r="P2214" i="16" s="1"/>
  <c r="N2214" i="16"/>
  <c r="K2214" i="16"/>
  <c r="G2214" i="16"/>
  <c r="R2213" i="16"/>
  <c r="O2213" i="16"/>
  <c r="P2213" i="16" s="1"/>
  <c r="N2213" i="16"/>
  <c r="K2213" i="16"/>
  <c r="G2213" i="16"/>
  <c r="R2212" i="16"/>
  <c r="O2212" i="16"/>
  <c r="P2212" i="16" s="1"/>
  <c r="N2212" i="16"/>
  <c r="K2212" i="16"/>
  <c r="G2212" i="16"/>
  <c r="R2211" i="16"/>
  <c r="O2211" i="16"/>
  <c r="P2211" i="16" s="1"/>
  <c r="N2211" i="16"/>
  <c r="K2211" i="16"/>
  <c r="G2211" i="16"/>
  <c r="R2210" i="16"/>
  <c r="O2210" i="16"/>
  <c r="P2210" i="16" s="1"/>
  <c r="N2210" i="16"/>
  <c r="K2210" i="16"/>
  <c r="G2210" i="16"/>
  <c r="R2209" i="16"/>
  <c r="O2209" i="16"/>
  <c r="P2209" i="16" s="1"/>
  <c r="N2209" i="16"/>
  <c r="K2209" i="16"/>
  <c r="G2209" i="16"/>
  <c r="R2208" i="16"/>
  <c r="O2208" i="16"/>
  <c r="P2208" i="16" s="1"/>
  <c r="N2208" i="16"/>
  <c r="K2208" i="16"/>
  <c r="G2208" i="16"/>
  <c r="V2207" i="16"/>
  <c r="R2207" i="16"/>
  <c r="P2207" i="16"/>
  <c r="O2207" i="16"/>
  <c r="N2207" i="16"/>
  <c r="K2207" i="16"/>
  <c r="G2207" i="16"/>
  <c r="V2206" i="16"/>
  <c r="R2206" i="16"/>
  <c r="O2206" i="16"/>
  <c r="P2206" i="16" s="1"/>
  <c r="N2206" i="16"/>
  <c r="K2206" i="16"/>
  <c r="G2206" i="16"/>
  <c r="V2205" i="16"/>
  <c r="R2205" i="16"/>
  <c r="P2205" i="16"/>
  <c r="O2205" i="16"/>
  <c r="N2205" i="16"/>
  <c r="K2205" i="16"/>
  <c r="G2205" i="16"/>
  <c r="V2204" i="16"/>
  <c r="R2204" i="16"/>
  <c r="O2204" i="16"/>
  <c r="P2204" i="16" s="1"/>
  <c r="N2204" i="16"/>
  <c r="K2204" i="16"/>
  <c r="G2204" i="16"/>
  <c r="V2203" i="16"/>
  <c r="R2203" i="16"/>
  <c r="P2203" i="16"/>
  <c r="O2203" i="16"/>
  <c r="N2203" i="16"/>
  <c r="K2203" i="16"/>
  <c r="G2203" i="16"/>
  <c r="V2202" i="16"/>
  <c r="R2202" i="16"/>
  <c r="O2202" i="16"/>
  <c r="P2202" i="16" s="1"/>
  <c r="N2202" i="16"/>
  <c r="K2202" i="16"/>
  <c r="G2202" i="16"/>
  <c r="V2201" i="16"/>
  <c r="R2201" i="16"/>
  <c r="P2201" i="16"/>
  <c r="O2201" i="16"/>
  <c r="N2201" i="16"/>
  <c r="K2201" i="16"/>
  <c r="G2201" i="16"/>
  <c r="V2200" i="16"/>
  <c r="R2200" i="16"/>
  <c r="J3" i="14" s="1"/>
  <c r="O2200" i="16"/>
  <c r="P2200" i="16" s="1"/>
  <c r="N2200" i="16"/>
  <c r="K2200" i="16"/>
  <c r="G2200" i="16"/>
  <c r="V2199" i="16"/>
  <c r="R2199" i="16"/>
  <c r="O2199" i="16"/>
  <c r="P2199" i="16" s="1"/>
  <c r="N2199" i="16"/>
  <c r="K2199" i="16"/>
  <c r="G2199" i="16"/>
  <c r="V2198" i="16"/>
  <c r="R2198" i="16"/>
  <c r="O2198" i="16"/>
  <c r="P2198" i="16" s="1"/>
  <c r="N2198" i="16"/>
  <c r="K2198" i="16"/>
  <c r="G2198" i="16"/>
  <c r="V2197" i="16"/>
  <c r="R2197" i="16"/>
  <c r="P2197" i="16"/>
  <c r="O2197" i="16"/>
  <c r="N2197" i="16"/>
  <c r="K2197" i="16"/>
  <c r="G2197" i="16"/>
  <c r="V2196" i="16"/>
  <c r="R2196" i="16"/>
  <c r="O2196" i="16"/>
  <c r="P2196" i="16" s="1"/>
  <c r="N2196" i="16"/>
  <c r="K2196" i="16"/>
  <c r="G2196" i="16"/>
  <c r="V2195" i="16"/>
  <c r="R2195" i="16"/>
  <c r="O2195" i="16"/>
  <c r="P2195" i="16" s="1"/>
  <c r="N2195" i="16"/>
  <c r="K2195" i="16"/>
  <c r="G2195" i="16"/>
  <c r="V2194" i="16"/>
  <c r="R2194" i="16"/>
  <c r="O2194" i="16"/>
  <c r="P2194" i="16" s="1"/>
  <c r="N2194" i="16"/>
  <c r="K2194" i="16"/>
  <c r="G2194" i="16"/>
  <c r="V2193" i="16"/>
  <c r="R2193" i="16"/>
  <c r="P2193" i="16"/>
  <c r="O2193" i="16"/>
  <c r="N2193" i="16"/>
  <c r="K2193" i="16"/>
  <c r="G2193" i="16"/>
  <c r="V2192" i="16"/>
  <c r="R2192" i="16"/>
  <c r="O2192" i="16"/>
  <c r="P2192" i="16" s="1"/>
  <c r="N2192" i="16"/>
  <c r="K2192" i="16"/>
  <c r="G2192" i="16"/>
  <c r="V2191" i="16"/>
  <c r="R2191" i="16"/>
  <c r="O2191" i="16"/>
  <c r="P2191" i="16" s="1"/>
  <c r="N2191" i="16"/>
  <c r="K2191" i="16"/>
  <c r="G2191" i="16"/>
  <c r="V2190" i="16"/>
  <c r="R2190" i="16"/>
  <c r="P2190" i="16"/>
  <c r="O2190" i="16"/>
  <c r="N2190" i="16"/>
  <c r="K2190" i="16"/>
  <c r="G2190" i="16"/>
  <c r="V2189" i="16"/>
  <c r="R2189" i="16"/>
  <c r="P2189" i="16"/>
  <c r="O2189" i="16"/>
  <c r="N2189" i="16"/>
  <c r="K2189" i="16"/>
  <c r="G2189" i="16"/>
  <c r="V2188" i="16"/>
  <c r="R2188" i="16"/>
  <c r="O2188" i="16"/>
  <c r="P2188" i="16" s="1"/>
  <c r="N2188" i="16"/>
  <c r="K2188" i="16"/>
  <c r="G2188" i="16"/>
  <c r="V2187" i="16"/>
  <c r="R2187" i="16"/>
  <c r="P2187" i="16"/>
  <c r="O2187" i="16"/>
  <c r="N2187" i="16"/>
  <c r="K2187" i="16"/>
  <c r="G2187" i="16"/>
  <c r="V2186" i="16"/>
  <c r="R2186" i="16"/>
  <c r="O2186" i="16"/>
  <c r="P2186" i="16" s="1"/>
  <c r="N2186" i="16"/>
  <c r="K2186" i="16"/>
  <c r="G2186" i="16"/>
  <c r="V2185" i="16"/>
  <c r="R2185" i="16"/>
  <c r="Q2185" i="16"/>
  <c r="P2185" i="16"/>
  <c r="O2185" i="16"/>
  <c r="N2185" i="16"/>
  <c r="K2185" i="16"/>
  <c r="G2185" i="16"/>
  <c r="V2184" i="16"/>
  <c r="R2184" i="16"/>
  <c r="O2184" i="16"/>
  <c r="P2184" i="16" s="1"/>
  <c r="N2184" i="16"/>
  <c r="K2184" i="16"/>
  <c r="G2184" i="16"/>
  <c r="V2183" i="16"/>
  <c r="R2183" i="16"/>
  <c r="O2183" i="16"/>
  <c r="P2183" i="16" s="1"/>
  <c r="N2183" i="16"/>
  <c r="K2183" i="16"/>
  <c r="G2183" i="16"/>
  <c r="V2182" i="16"/>
  <c r="S2182" i="16"/>
  <c r="R2182" i="16"/>
  <c r="Q2182" i="16"/>
  <c r="O2182" i="16"/>
  <c r="P2182" i="16" s="1"/>
  <c r="N2182" i="16"/>
  <c r="K2182" i="16"/>
  <c r="G2182" i="16"/>
  <c r="V2181" i="16"/>
  <c r="R2181" i="16"/>
  <c r="P2181" i="16"/>
  <c r="O2181" i="16"/>
  <c r="N2181" i="16"/>
  <c r="K2181" i="16"/>
  <c r="G2181" i="16"/>
  <c r="V2180" i="16"/>
  <c r="R2180" i="16"/>
  <c r="O2180" i="16"/>
  <c r="P2180" i="16" s="1"/>
  <c r="N2180" i="16"/>
  <c r="K2180" i="16"/>
  <c r="G2180" i="16"/>
  <c r="V2179" i="16"/>
  <c r="R2179" i="16"/>
  <c r="O2179" i="16"/>
  <c r="P2179" i="16" s="1"/>
  <c r="N2179" i="16"/>
  <c r="K2179" i="16"/>
  <c r="G2179" i="16"/>
  <c r="V2178" i="16"/>
  <c r="S2178" i="16"/>
  <c r="R2178" i="16"/>
  <c r="Q2178" i="16"/>
  <c r="O2178" i="16"/>
  <c r="P2178" i="16" s="1"/>
  <c r="N2178" i="16"/>
  <c r="K2178" i="16"/>
  <c r="G2178" i="16"/>
  <c r="V2177" i="16"/>
  <c r="R2177" i="16"/>
  <c r="P2177" i="16"/>
  <c r="O2177" i="16"/>
  <c r="N2177" i="16"/>
  <c r="K2177" i="16"/>
  <c r="G2177" i="16"/>
  <c r="V2176" i="16"/>
  <c r="R2176" i="16"/>
  <c r="O2176" i="16"/>
  <c r="P2176" i="16" s="1"/>
  <c r="N2176" i="16"/>
  <c r="K2176" i="16"/>
  <c r="G2176" i="16"/>
  <c r="V2175" i="16"/>
  <c r="R2175" i="16"/>
  <c r="O2175" i="16"/>
  <c r="P2175" i="16" s="1"/>
  <c r="N2175" i="16"/>
  <c r="K2175" i="16"/>
  <c r="G2175" i="16"/>
  <c r="V2174" i="16"/>
  <c r="R2174" i="16"/>
  <c r="P2174" i="16"/>
  <c r="O2174" i="16"/>
  <c r="N2174" i="16"/>
  <c r="K2174" i="16"/>
  <c r="G2174" i="16"/>
  <c r="V2173" i="16"/>
  <c r="R2173" i="16"/>
  <c r="P2173" i="16"/>
  <c r="O2173" i="16"/>
  <c r="N2173" i="16"/>
  <c r="K2173" i="16"/>
  <c r="G2173" i="16"/>
  <c r="V2172" i="16"/>
  <c r="R2172" i="16"/>
  <c r="O2172" i="16"/>
  <c r="P2172" i="16" s="1"/>
  <c r="N2172" i="16"/>
  <c r="K2172" i="16"/>
  <c r="G2172" i="16"/>
  <c r="V2171" i="16"/>
  <c r="R2171" i="16"/>
  <c r="P2171" i="16"/>
  <c r="O2171" i="16"/>
  <c r="N2171" i="16"/>
  <c r="K2171" i="16"/>
  <c r="G2171" i="16"/>
  <c r="V2170" i="16"/>
  <c r="R2170" i="16"/>
  <c r="O2170" i="16"/>
  <c r="P2170" i="16" s="1"/>
  <c r="N2170" i="16"/>
  <c r="K2170" i="16"/>
  <c r="G2170" i="16"/>
  <c r="V2169" i="16"/>
  <c r="R2169" i="16"/>
  <c r="P2169" i="16"/>
  <c r="O2169" i="16"/>
  <c r="N2169" i="16"/>
  <c r="K2169" i="16"/>
  <c r="G2169" i="16"/>
  <c r="V2168" i="16"/>
  <c r="R2168" i="16"/>
  <c r="O2168" i="16"/>
  <c r="P2168" i="16" s="1"/>
  <c r="N2168" i="16"/>
  <c r="K2168" i="16"/>
  <c r="G2168" i="16"/>
  <c r="V2167" i="16"/>
  <c r="R2167" i="16"/>
  <c r="O2167" i="16"/>
  <c r="P2167" i="16" s="1"/>
  <c r="N2167" i="16"/>
  <c r="K2167" i="16"/>
  <c r="G2167" i="16"/>
  <c r="V2166" i="16"/>
  <c r="R2166" i="16"/>
  <c r="O2166" i="16"/>
  <c r="P2166" i="16" s="1"/>
  <c r="N2166" i="16"/>
  <c r="K2166" i="16"/>
  <c r="G2166" i="16"/>
  <c r="V2165" i="16"/>
  <c r="R2165" i="16"/>
  <c r="S2165" i="16" s="1"/>
  <c r="Q2165" i="16"/>
  <c r="P2165" i="16"/>
  <c r="O2165" i="16"/>
  <c r="N2165" i="16"/>
  <c r="K2165" i="16"/>
  <c r="G2165" i="16"/>
  <c r="V2164" i="16"/>
  <c r="S2164" i="16"/>
  <c r="R2164" i="16"/>
  <c r="Q2164" i="16"/>
  <c r="O2164" i="16"/>
  <c r="P2164" i="16" s="1"/>
  <c r="N2164" i="16"/>
  <c r="K2164" i="16"/>
  <c r="G2164" i="16"/>
  <c r="V2163" i="16"/>
  <c r="R2163" i="16"/>
  <c r="O2163" i="16"/>
  <c r="P2163" i="16" s="1"/>
  <c r="N2163" i="16"/>
  <c r="K2163" i="16"/>
  <c r="G2163" i="16"/>
  <c r="V2162" i="16"/>
  <c r="R2162" i="16"/>
  <c r="O2162" i="16"/>
  <c r="P2162" i="16" s="1"/>
  <c r="N2162" i="16"/>
  <c r="K2162" i="16"/>
  <c r="G2162" i="16"/>
  <c r="V2161" i="16"/>
  <c r="R2161" i="16"/>
  <c r="P2161" i="16"/>
  <c r="O2161" i="16"/>
  <c r="N2161" i="16"/>
  <c r="K2161" i="16"/>
  <c r="G2161" i="16"/>
  <c r="V2160" i="16"/>
  <c r="R2160" i="16"/>
  <c r="O2160" i="16"/>
  <c r="P2160" i="16" s="1"/>
  <c r="N2160" i="16"/>
  <c r="K2160" i="16"/>
  <c r="G2160" i="16"/>
  <c r="V2159" i="16"/>
  <c r="R2159" i="16"/>
  <c r="O2159" i="16"/>
  <c r="P2159" i="16" s="1"/>
  <c r="N2159" i="16"/>
  <c r="K2159" i="16"/>
  <c r="G2159" i="16"/>
  <c r="V2158" i="16"/>
  <c r="R2158" i="16"/>
  <c r="P2158" i="16"/>
  <c r="O2158" i="16"/>
  <c r="N2158" i="16"/>
  <c r="K2158" i="16"/>
  <c r="G2158" i="16"/>
  <c r="V2157" i="16"/>
  <c r="R2157" i="16"/>
  <c r="P2157" i="16"/>
  <c r="O2157" i="16"/>
  <c r="N2157" i="16"/>
  <c r="K2157" i="16"/>
  <c r="G2157" i="16"/>
  <c r="V2156" i="16"/>
  <c r="R2156" i="16"/>
  <c r="O2156" i="16"/>
  <c r="P2156" i="16" s="1"/>
  <c r="N2156" i="16"/>
  <c r="K2156" i="16"/>
  <c r="G2156" i="16"/>
  <c r="V2155" i="16"/>
  <c r="R2155" i="16"/>
  <c r="P2155" i="16"/>
  <c r="O2155" i="16"/>
  <c r="N2155" i="16"/>
  <c r="K2155" i="16"/>
  <c r="G2155" i="16"/>
  <c r="V2154" i="16"/>
  <c r="R2154" i="16"/>
  <c r="O2154" i="16"/>
  <c r="P2154" i="16" s="1"/>
  <c r="N2154" i="16"/>
  <c r="K2154" i="16"/>
  <c r="G2154" i="16"/>
  <c r="V2153" i="16"/>
  <c r="R2153" i="16"/>
  <c r="P2153" i="16"/>
  <c r="O2153" i="16"/>
  <c r="N2153" i="16"/>
  <c r="K2153" i="16"/>
  <c r="G2153" i="16"/>
  <c r="V2152" i="16"/>
  <c r="R2152" i="16"/>
  <c r="O2152" i="16"/>
  <c r="P2152" i="16" s="1"/>
  <c r="N2152" i="16"/>
  <c r="K2152" i="16"/>
  <c r="G2152" i="16"/>
  <c r="V2151" i="16"/>
  <c r="R2151" i="16"/>
  <c r="O2151" i="16"/>
  <c r="P2151" i="16" s="1"/>
  <c r="N2151" i="16"/>
  <c r="K2151" i="16"/>
  <c r="G2151" i="16"/>
  <c r="V2150" i="16"/>
  <c r="R2150" i="16"/>
  <c r="O2150" i="16"/>
  <c r="P2150" i="16" s="1"/>
  <c r="N2150" i="16"/>
  <c r="K2150" i="16"/>
  <c r="G2150" i="16"/>
  <c r="V2149" i="16"/>
  <c r="R2149" i="16"/>
  <c r="P2149" i="16"/>
  <c r="O2149" i="16"/>
  <c r="N2149" i="16"/>
  <c r="K2149" i="16"/>
  <c r="G2149" i="16"/>
  <c r="V2148" i="16"/>
  <c r="R2148" i="16"/>
  <c r="O2148" i="16"/>
  <c r="P2148" i="16" s="1"/>
  <c r="N2148" i="16"/>
  <c r="K2148" i="16"/>
  <c r="G2148" i="16"/>
  <c r="V2147" i="16"/>
  <c r="R2147" i="16"/>
  <c r="O2147" i="16"/>
  <c r="P2147" i="16" s="1"/>
  <c r="N2147" i="16"/>
  <c r="K2147" i="16"/>
  <c r="G2147" i="16"/>
  <c r="V2146" i="16"/>
  <c r="R2146" i="16"/>
  <c r="O2146" i="16"/>
  <c r="P2146" i="16" s="1"/>
  <c r="N2146" i="16"/>
  <c r="K2146" i="16"/>
  <c r="G2146" i="16"/>
  <c r="V2145" i="16"/>
  <c r="R2145" i="16"/>
  <c r="P2145" i="16"/>
  <c r="O2145" i="16"/>
  <c r="N2145" i="16"/>
  <c r="K2145" i="16"/>
  <c r="G2145" i="16"/>
  <c r="V2144" i="16"/>
  <c r="R2144" i="16"/>
  <c r="O2144" i="16"/>
  <c r="P2144" i="16" s="1"/>
  <c r="N2144" i="16"/>
  <c r="K2144" i="16"/>
  <c r="G2144" i="16"/>
  <c r="V2143" i="16"/>
  <c r="R2143" i="16"/>
  <c r="O2143" i="16"/>
  <c r="P2143" i="16" s="1"/>
  <c r="N2143" i="16"/>
  <c r="K2143" i="16"/>
  <c r="G2143" i="16"/>
  <c r="V2142" i="16"/>
  <c r="R2142" i="16"/>
  <c r="P2142" i="16"/>
  <c r="O2142" i="16"/>
  <c r="N2142" i="16"/>
  <c r="K2142" i="16"/>
  <c r="G2142" i="16"/>
  <c r="V2141" i="16"/>
  <c r="R2141" i="16"/>
  <c r="P2141" i="16"/>
  <c r="O2141" i="16"/>
  <c r="N2141" i="16"/>
  <c r="K2141" i="16"/>
  <c r="G2141" i="16"/>
  <c r="V2140" i="16"/>
  <c r="R2140" i="16"/>
  <c r="O2140" i="16"/>
  <c r="P2140" i="16" s="1"/>
  <c r="N2140" i="16"/>
  <c r="K2140" i="16"/>
  <c r="G2140" i="16"/>
  <c r="V2139" i="16"/>
  <c r="R2139" i="16"/>
  <c r="P2139" i="16"/>
  <c r="O2139" i="16"/>
  <c r="N2139" i="16"/>
  <c r="K2139" i="16"/>
  <c r="G2139" i="16"/>
  <c r="V2138" i="16"/>
  <c r="R2138" i="16"/>
  <c r="O2138" i="16"/>
  <c r="P2138" i="16" s="1"/>
  <c r="N2138" i="16"/>
  <c r="K2138" i="16"/>
  <c r="G2138" i="16"/>
  <c r="V2137" i="16"/>
  <c r="R2137" i="16"/>
  <c r="P2137" i="16"/>
  <c r="O2137" i="16"/>
  <c r="N2137" i="16"/>
  <c r="K2137" i="16"/>
  <c r="G2137" i="16"/>
  <c r="V2136" i="16"/>
  <c r="R2136" i="16"/>
  <c r="O2136" i="16"/>
  <c r="P2136" i="16" s="1"/>
  <c r="N2136" i="16"/>
  <c r="K2136" i="16"/>
  <c r="G2136" i="16"/>
  <c r="V2135" i="16"/>
  <c r="R2135" i="16"/>
  <c r="O2135" i="16"/>
  <c r="P2135" i="16" s="1"/>
  <c r="N2135" i="16"/>
  <c r="K2135" i="16"/>
  <c r="G2135" i="16"/>
  <c r="V2134" i="16"/>
  <c r="R2134" i="16"/>
  <c r="O2134" i="16"/>
  <c r="P2134" i="16" s="1"/>
  <c r="N2134" i="16"/>
  <c r="K2134" i="16"/>
  <c r="G2134" i="16"/>
  <c r="V2133" i="16"/>
  <c r="R2133" i="16"/>
  <c r="P2133" i="16"/>
  <c r="O2133" i="16"/>
  <c r="N2133" i="16"/>
  <c r="K2133" i="16"/>
  <c r="G2133" i="16"/>
  <c r="V2132" i="16"/>
  <c r="R2132" i="16"/>
  <c r="O2132" i="16"/>
  <c r="P2132" i="16" s="1"/>
  <c r="N2132" i="16"/>
  <c r="K2132" i="16"/>
  <c r="G2132" i="16"/>
  <c r="V2131" i="16"/>
  <c r="R2131" i="16"/>
  <c r="O2131" i="16"/>
  <c r="P2131" i="16" s="1"/>
  <c r="N2131" i="16"/>
  <c r="K2131" i="16"/>
  <c r="G2131" i="16"/>
  <c r="V2130" i="16"/>
  <c r="R2130" i="16"/>
  <c r="O2130" i="16"/>
  <c r="P2130" i="16" s="1"/>
  <c r="N2130" i="16"/>
  <c r="K2130" i="16"/>
  <c r="G2130" i="16"/>
  <c r="V2129" i="16"/>
  <c r="R2129" i="16"/>
  <c r="P2129" i="16"/>
  <c r="O2129" i="16"/>
  <c r="N2129" i="16"/>
  <c r="K2129" i="16"/>
  <c r="G2129" i="16"/>
  <c r="V2128" i="16"/>
  <c r="R2128" i="16"/>
  <c r="O2128" i="16"/>
  <c r="P2128" i="16" s="1"/>
  <c r="N2128" i="16"/>
  <c r="K2128" i="16"/>
  <c r="G2128" i="16"/>
  <c r="V2127" i="16"/>
  <c r="R2127" i="16"/>
  <c r="O2127" i="16"/>
  <c r="P2127" i="16" s="1"/>
  <c r="N2127" i="16"/>
  <c r="K2127" i="16"/>
  <c r="G2127" i="16"/>
  <c r="V2126" i="16"/>
  <c r="R2126" i="16"/>
  <c r="P2126" i="16"/>
  <c r="O2126" i="16"/>
  <c r="N2126" i="16"/>
  <c r="K2126" i="16"/>
  <c r="G2126" i="16"/>
  <c r="V2125" i="16"/>
  <c r="R2125" i="16"/>
  <c r="P2125" i="16"/>
  <c r="O2125" i="16"/>
  <c r="N2125" i="16"/>
  <c r="K2125" i="16"/>
  <c r="G2125" i="16"/>
  <c r="V2124" i="16"/>
  <c r="R2124" i="16"/>
  <c r="O2124" i="16"/>
  <c r="P2124" i="16" s="1"/>
  <c r="N2124" i="16"/>
  <c r="K2124" i="16"/>
  <c r="G2124" i="16"/>
  <c r="V2123" i="16"/>
  <c r="R2123" i="16"/>
  <c r="P2123" i="16"/>
  <c r="O2123" i="16"/>
  <c r="N2123" i="16"/>
  <c r="K2123" i="16"/>
  <c r="G2123" i="16"/>
  <c r="V2122" i="16"/>
  <c r="R2122" i="16"/>
  <c r="O2122" i="16"/>
  <c r="P2122" i="16" s="1"/>
  <c r="N2122" i="16"/>
  <c r="K2122" i="16"/>
  <c r="G2122" i="16"/>
  <c r="V2121" i="16"/>
  <c r="R2121" i="16"/>
  <c r="Q2121" i="16"/>
  <c r="P2121" i="16"/>
  <c r="O2121" i="16"/>
  <c r="N2121" i="16"/>
  <c r="K2121" i="16"/>
  <c r="G2121" i="16"/>
  <c r="V2120" i="16"/>
  <c r="R2120" i="16"/>
  <c r="O2120" i="16"/>
  <c r="P2120" i="16" s="1"/>
  <c r="N2120" i="16"/>
  <c r="K2120" i="16"/>
  <c r="G2120" i="16"/>
  <c r="V2119" i="16"/>
  <c r="R2119" i="16"/>
  <c r="O2119" i="16"/>
  <c r="P2119" i="16" s="1"/>
  <c r="N2119" i="16"/>
  <c r="K2119" i="16"/>
  <c r="G2119" i="16"/>
  <c r="V2118" i="16"/>
  <c r="R2118" i="16"/>
  <c r="O2118" i="16"/>
  <c r="P2118" i="16" s="1"/>
  <c r="N2118" i="16"/>
  <c r="K2118" i="16"/>
  <c r="G2118" i="16"/>
  <c r="V2117" i="16"/>
  <c r="R2117" i="16"/>
  <c r="P2117" i="16"/>
  <c r="O2117" i="16"/>
  <c r="N2117" i="16"/>
  <c r="K2117" i="16"/>
  <c r="G2117" i="16"/>
  <c r="V2116" i="16"/>
  <c r="R2116" i="16"/>
  <c r="O2116" i="16"/>
  <c r="P2116" i="16" s="1"/>
  <c r="N2116" i="16"/>
  <c r="K2116" i="16"/>
  <c r="G2116" i="16"/>
  <c r="V2115" i="16"/>
  <c r="R2115" i="16"/>
  <c r="O2115" i="16"/>
  <c r="P2115" i="16" s="1"/>
  <c r="N2115" i="16"/>
  <c r="K2115" i="16"/>
  <c r="G2115" i="16"/>
  <c r="V2114" i="16"/>
  <c r="R2114" i="16"/>
  <c r="O2114" i="16"/>
  <c r="P2114" i="16" s="1"/>
  <c r="N2114" i="16"/>
  <c r="K2114" i="16"/>
  <c r="G2114" i="16"/>
  <c r="V2113" i="16"/>
  <c r="R2113" i="16"/>
  <c r="P2113" i="16"/>
  <c r="O2113" i="16"/>
  <c r="N2113" i="16"/>
  <c r="K2113" i="16"/>
  <c r="G2113" i="16"/>
  <c r="V2112" i="16"/>
  <c r="R2112" i="16"/>
  <c r="O2112" i="16"/>
  <c r="P2112" i="16" s="1"/>
  <c r="N2112" i="16"/>
  <c r="K2112" i="16"/>
  <c r="G2112" i="16"/>
  <c r="V2111" i="16"/>
  <c r="R2111" i="16"/>
  <c r="O2111" i="16"/>
  <c r="P2111" i="16" s="1"/>
  <c r="N2111" i="16"/>
  <c r="K2111" i="16"/>
  <c r="G2111" i="16"/>
  <c r="V2110" i="16"/>
  <c r="R2110" i="16"/>
  <c r="P2110" i="16"/>
  <c r="O2110" i="16"/>
  <c r="N2110" i="16"/>
  <c r="K2110" i="16"/>
  <c r="G2110" i="16"/>
  <c r="V2109" i="16"/>
  <c r="R2109" i="16"/>
  <c r="P2109" i="16"/>
  <c r="O2109" i="16"/>
  <c r="N2109" i="16"/>
  <c r="K2109" i="16"/>
  <c r="G2109" i="16"/>
  <c r="V2108" i="16"/>
  <c r="R2108" i="16"/>
  <c r="Q2108" i="16"/>
  <c r="O2108" i="16"/>
  <c r="P2108" i="16" s="1"/>
  <c r="N2108" i="16"/>
  <c r="K2108" i="16"/>
  <c r="G2108" i="16"/>
  <c r="V2107" i="16"/>
  <c r="R2107" i="16"/>
  <c r="P2107" i="16"/>
  <c r="O2107" i="16"/>
  <c r="N2107" i="16"/>
  <c r="K2107" i="16"/>
  <c r="G2107" i="16"/>
  <c r="V2106" i="16"/>
  <c r="R2106" i="16"/>
  <c r="O2106" i="16"/>
  <c r="P2106" i="16" s="1"/>
  <c r="N2106" i="16"/>
  <c r="K2106" i="16"/>
  <c r="G2106" i="16"/>
  <c r="V2105" i="16"/>
  <c r="R2105" i="16"/>
  <c r="P2105" i="16"/>
  <c r="O2105" i="16"/>
  <c r="N2105" i="16"/>
  <c r="K2105" i="16"/>
  <c r="G2105" i="16"/>
  <c r="V2104" i="16"/>
  <c r="R2104" i="16"/>
  <c r="S2104" i="16" s="1"/>
  <c r="Q2104" i="16"/>
  <c r="O2104" i="16"/>
  <c r="P2104" i="16" s="1"/>
  <c r="N2104" i="16"/>
  <c r="K2104" i="16"/>
  <c r="G2104" i="16"/>
  <c r="V2103" i="16"/>
  <c r="R2103" i="16"/>
  <c r="O2103" i="16"/>
  <c r="P2103" i="16" s="1"/>
  <c r="N2103" i="16"/>
  <c r="K2103" i="16"/>
  <c r="G2103" i="16"/>
  <c r="V2102" i="16"/>
  <c r="R2102" i="16"/>
  <c r="O2102" i="16"/>
  <c r="P2102" i="16" s="1"/>
  <c r="N2102" i="16"/>
  <c r="K2102" i="16"/>
  <c r="G2102" i="16"/>
  <c r="V2101" i="16"/>
  <c r="R2101" i="16"/>
  <c r="P2101" i="16"/>
  <c r="O2101" i="16"/>
  <c r="N2101" i="16"/>
  <c r="K2101" i="16"/>
  <c r="G2101" i="16"/>
  <c r="V2100" i="16"/>
  <c r="R2100" i="16"/>
  <c r="O2100" i="16"/>
  <c r="P2100" i="16" s="1"/>
  <c r="N2100" i="16"/>
  <c r="K2100" i="16"/>
  <c r="G2100" i="16"/>
  <c r="V2099" i="16"/>
  <c r="R2099" i="16"/>
  <c r="O2099" i="16"/>
  <c r="P2099" i="16" s="1"/>
  <c r="N2099" i="16"/>
  <c r="K2099" i="16"/>
  <c r="G2099" i="16"/>
  <c r="V2098" i="16"/>
  <c r="R2098" i="16"/>
  <c r="O2098" i="16"/>
  <c r="P2098" i="16" s="1"/>
  <c r="N2098" i="16"/>
  <c r="K2098" i="16"/>
  <c r="G2098" i="16"/>
  <c r="V2097" i="16"/>
  <c r="R2097" i="16"/>
  <c r="Q2097" i="16"/>
  <c r="P2097" i="16"/>
  <c r="O2097" i="16"/>
  <c r="N2097" i="16"/>
  <c r="K2097" i="16"/>
  <c r="G2097" i="16"/>
  <c r="V2096" i="16"/>
  <c r="R2096" i="16"/>
  <c r="S2096" i="16" s="1"/>
  <c r="Q2096" i="16"/>
  <c r="O2096" i="16"/>
  <c r="P2096" i="16" s="1"/>
  <c r="N2096" i="16"/>
  <c r="K2096" i="16"/>
  <c r="G2096" i="16"/>
  <c r="V2095" i="16"/>
  <c r="R2095" i="16"/>
  <c r="O2095" i="16"/>
  <c r="P2095" i="16" s="1"/>
  <c r="N2095" i="16"/>
  <c r="K2095" i="16"/>
  <c r="G2095" i="16"/>
  <c r="V2094" i="16"/>
  <c r="R2094" i="16"/>
  <c r="P2094" i="16"/>
  <c r="O2094" i="16"/>
  <c r="N2094" i="16"/>
  <c r="K2094" i="16"/>
  <c r="G2094" i="16"/>
  <c r="V2093" i="16"/>
  <c r="R2093" i="16"/>
  <c r="P2093" i="16"/>
  <c r="O2093" i="16"/>
  <c r="N2093" i="16"/>
  <c r="K2093" i="16"/>
  <c r="G2093" i="16"/>
  <c r="V2092" i="16"/>
  <c r="R2092" i="16"/>
  <c r="O2092" i="16"/>
  <c r="P2092" i="16" s="1"/>
  <c r="N2092" i="16"/>
  <c r="K2092" i="16"/>
  <c r="G2092" i="16"/>
  <c r="V2091" i="16"/>
  <c r="R2091" i="16"/>
  <c r="P2091" i="16"/>
  <c r="O2091" i="16"/>
  <c r="N2091" i="16"/>
  <c r="K2091" i="16"/>
  <c r="G2091" i="16"/>
  <c r="V2090" i="16"/>
  <c r="R2090" i="16"/>
  <c r="O2090" i="16"/>
  <c r="P2090" i="16" s="1"/>
  <c r="N2090" i="16"/>
  <c r="K2090" i="16"/>
  <c r="G2090" i="16"/>
  <c r="V2089" i="16"/>
  <c r="R2089" i="16"/>
  <c r="P2089" i="16"/>
  <c r="O2089" i="16"/>
  <c r="N2089" i="16"/>
  <c r="K2089" i="16"/>
  <c r="G2089" i="16"/>
  <c r="V2088" i="16"/>
  <c r="R2088" i="16"/>
  <c r="O2088" i="16"/>
  <c r="P2088" i="16" s="1"/>
  <c r="N2088" i="16"/>
  <c r="K2088" i="16"/>
  <c r="G2088" i="16"/>
  <c r="V2087" i="16"/>
  <c r="R2087" i="16"/>
  <c r="O2087" i="16"/>
  <c r="P2087" i="16" s="1"/>
  <c r="N2087" i="16"/>
  <c r="K2087" i="16"/>
  <c r="G2087" i="16"/>
  <c r="V2086" i="16"/>
  <c r="R2086" i="16"/>
  <c r="O2086" i="16"/>
  <c r="P2086" i="16" s="1"/>
  <c r="N2086" i="16"/>
  <c r="K2086" i="16"/>
  <c r="G2086" i="16"/>
  <c r="V2085" i="16"/>
  <c r="R2085" i="16"/>
  <c r="P2085" i="16"/>
  <c r="O2085" i="16"/>
  <c r="N2085" i="16"/>
  <c r="K2085" i="16"/>
  <c r="G2085" i="16"/>
  <c r="V2084" i="16"/>
  <c r="R2084" i="16"/>
  <c r="O2084" i="16"/>
  <c r="P2084" i="16" s="1"/>
  <c r="N2084" i="16"/>
  <c r="K2084" i="16"/>
  <c r="G2084" i="16"/>
  <c r="V2083" i="16"/>
  <c r="R2083" i="16"/>
  <c r="O2083" i="16"/>
  <c r="P2083" i="16" s="1"/>
  <c r="N2083" i="16"/>
  <c r="K2083" i="16"/>
  <c r="G2083" i="16"/>
  <c r="V2082" i="16"/>
  <c r="R2082" i="16"/>
  <c r="O2082" i="16"/>
  <c r="P2082" i="16" s="1"/>
  <c r="N2082" i="16"/>
  <c r="K2082" i="16"/>
  <c r="G2082" i="16"/>
  <c r="V2081" i="16"/>
  <c r="R2081" i="16"/>
  <c r="P2081" i="16"/>
  <c r="O2081" i="16"/>
  <c r="N2081" i="16"/>
  <c r="K2081" i="16"/>
  <c r="G2081" i="16"/>
  <c r="V2080" i="16"/>
  <c r="R2080" i="16"/>
  <c r="O2080" i="16"/>
  <c r="P2080" i="16" s="1"/>
  <c r="N2080" i="16"/>
  <c r="K2080" i="16"/>
  <c r="G2080" i="16"/>
  <c r="V2079" i="16"/>
  <c r="R2079" i="16"/>
  <c r="O2079" i="16"/>
  <c r="P2079" i="16" s="1"/>
  <c r="N2079" i="16"/>
  <c r="K2079" i="16"/>
  <c r="G2079" i="16"/>
  <c r="V2078" i="16"/>
  <c r="R2078" i="16"/>
  <c r="P2078" i="16"/>
  <c r="O2078" i="16"/>
  <c r="N2078" i="16"/>
  <c r="K2078" i="16"/>
  <c r="G2078" i="16"/>
  <c r="V2077" i="16"/>
  <c r="R2077" i="16"/>
  <c r="P2077" i="16"/>
  <c r="O2077" i="16"/>
  <c r="N2077" i="16"/>
  <c r="K2077" i="16"/>
  <c r="G2077" i="16"/>
  <c r="V2076" i="16"/>
  <c r="R2076" i="16"/>
  <c r="O2076" i="16"/>
  <c r="P2076" i="16" s="1"/>
  <c r="N2076" i="16"/>
  <c r="K2076" i="16"/>
  <c r="G2076" i="16"/>
  <c r="V2075" i="16"/>
  <c r="R2075" i="16"/>
  <c r="P2075" i="16"/>
  <c r="O2075" i="16"/>
  <c r="N2075" i="16"/>
  <c r="K2075" i="16"/>
  <c r="G2075" i="16"/>
  <c r="V2074" i="16"/>
  <c r="R2074" i="16"/>
  <c r="O2074" i="16"/>
  <c r="P2074" i="16" s="1"/>
  <c r="N2074" i="16"/>
  <c r="K2074" i="16"/>
  <c r="G2074" i="16"/>
  <c r="V2073" i="16"/>
  <c r="R2073" i="16"/>
  <c r="P2073" i="16"/>
  <c r="O2073" i="16"/>
  <c r="N2073" i="16"/>
  <c r="K2073" i="16"/>
  <c r="G2073" i="16"/>
  <c r="V2072" i="16"/>
  <c r="R2072" i="16"/>
  <c r="O2072" i="16"/>
  <c r="P2072" i="16" s="1"/>
  <c r="N2072" i="16"/>
  <c r="K2072" i="16"/>
  <c r="G2072" i="16"/>
  <c r="V2071" i="16"/>
  <c r="R2071" i="16"/>
  <c r="O2071" i="16"/>
  <c r="P2071" i="16" s="1"/>
  <c r="N2071" i="16"/>
  <c r="K2071" i="16"/>
  <c r="G2071" i="16"/>
  <c r="V2070" i="16"/>
  <c r="R2070" i="16"/>
  <c r="O2070" i="16"/>
  <c r="P2070" i="16" s="1"/>
  <c r="N2070" i="16"/>
  <c r="K2070" i="16"/>
  <c r="G2070" i="16"/>
  <c r="V2069" i="16"/>
  <c r="R2069" i="16"/>
  <c r="P2069" i="16"/>
  <c r="O2069" i="16"/>
  <c r="N2069" i="16"/>
  <c r="K2069" i="16"/>
  <c r="G2069" i="16"/>
  <c r="V2068" i="16"/>
  <c r="R2068" i="16"/>
  <c r="O2068" i="16"/>
  <c r="P2068" i="16" s="1"/>
  <c r="N2068" i="16"/>
  <c r="K2068" i="16"/>
  <c r="G2068" i="16"/>
  <c r="V2067" i="16"/>
  <c r="R2067" i="16"/>
  <c r="O2067" i="16"/>
  <c r="P2067" i="16" s="1"/>
  <c r="N2067" i="16"/>
  <c r="K2067" i="16"/>
  <c r="G2067" i="16"/>
  <c r="V2066" i="16"/>
  <c r="R2066" i="16"/>
  <c r="O2066" i="16"/>
  <c r="P2066" i="16" s="1"/>
  <c r="N2066" i="16"/>
  <c r="K2066" i="16"/>
  <c r="G2066" i="16"/>
  <c r="V2065" i="16"/>
  <c r="R2065" i="16"/>
  <c r="P2065" i="16"/>
  <c r="O2065" i="16"/>
  <c r="N2065" i="16"/>
  <c r="K2065" i="16"/>
  <c r="G2065" i="16"/>
  <c r="V2064" i="16"/>
  <c r="R2064" i="16"/>
  <c r="O2064" i="16"/>
  <c r="P2064" i="16" s="1"/>
  <c r="N2064" i="16"/>
  <c r="K2064" i="16"/>
  <c r="G2064" i="16"/>
  <c r="V2063" i="16"/>
  <c r="R2063" i="16"/>
  <c r="O2063" i="16"/>
  <c r="P2063" i="16" s="1"/>
  <c r="N2063" i="16"/>
  <c r="K2063" i="16"/>
  <c r="G2063" i="16"/>
  <c r="V2062" i="16"/>
  <c r="R2062" i="16"/>
  <c r="P2062" i="16"/>
  <c r="O2062" i="16"/>
  <c r="N2062" i="16"/>
  <c r="K2062" i="16"/>
  <c r="G2062" i="16"/>
  <c r="V2061" i="16"/>
  <c r="R2061" i="16"/>
  <c r="P2061" i="16"/>
  <c r="O2061" i="16"/>
  <c r="N2061" i="16"/>
  <c r="K2061" i="16"/>
  <c r="G2061" i="16"/>
  <c r="V2060" i="16"/>
  <c r="R2060" i="16"/>
  <c r="O2060" i="16"/>
  <c r="P2060" i="16" s="1"/>
  <c r="N2060" i="16"/>
  <c r="K2060" i="16"/>
  <c r="G2060" i="16"/>
  <c r="V2059" i="16"/>
  <c r="R2059" i="16"/>
  <c r="P2059" i="16"/>
  <c r="O2059" i="16"/>
  <c r="N2059" i="16"/>
  <c r="K2059" i="16"/>
  <c r="G2059" i="16"/>
  <c r="V2058" i="16"/>
  <c r="R2058" i="16"/>
  <c r="O2058" i="16"/>
  <c r="P2058" i="16" s="1"/>
  <c r="N2058" i="16"/>
  <c r="K2058" i="16"/>
  <c r="G2058" i="16"/>
  <c r="V2057" i="16"/>
  <c r="R2057" i="16"/>
  <c r="P2057" i="16"/>
  <c r="O2057" i="16"/>
  <c r="N2057" i="16"/>
  <c r="K2057" i="16"/>
  <c r="G2057" i="16"/>
  <c r="V2056" i="16"/>
  <c r="R2056" i="16"/>
  <c r="O2056" i="16"/>
  <c r="P2056" i="16" s="1"/>
  <c r="N2056" i="16"/>
  <c r="K2056" i="16"/>
  <c r="G2056" i="16"/>
  <c r="V2055" i="16"/>
  <c r="R2055" i="16"/>
  <c r="O2055" i="16"/>
  <c r="P2055" i="16" s="1"/>
  <c r="N2055" i="16"/>
  <c r="K2055" i="16"/>
  <c r="G2055" i="16"/>
  <c r="V2054" i="16"/>
  <c r="R2054" i="16"/>
  <c r="O2054" i="16"/>
  <c r="P2054" i="16" s="1"/>
  <c r="N2054" i="16"/>
  <c r="K2054" i="16"/>
  <c r="G2054" i="16"/>
  <c r="V2053" i="16"/>
  <c r="R2053" i="16"/>
  <c r="P2053" i="16"/>
  <c r="O2053" i="16"/>
  <c r="N2053" i="16"/>
  <c r="K2053" i="16"/>
  <c r="G2053" i="16"/>
  <c r="V2052" i="16"/>
  <c r="R2052" i="16"/>
  <c r="O2052" i="16"/>
  <c r="P2052" i="16" s="1"/>
  <c r="N2052" i="16"/>
  <c r="K2052" i="16"/>
  <c r="G2052" i="16"/>
  <c r="V2051" i="16"/>
  <c r="R2051" i="16"/>
  <c r="O2051" i="16"/>
  <c r="P2051" i="16" s="1"/>
  <c r="N2051" i="16"/>
  <c r="K2051" i="16"/>
  <c r="G2051" i="16"/>
  <c r="V2050" i="16"/>
  <c r="S2050" i="16"/>
  <c r="R2050" i="16"/>
  <c r="Q2050" i="16"/>
  <c r="O2050" i="16"/>
  <c r="P2050" i="16" s="1"/>
  <c r="N2050" i="16"/>
  <c r="K2050" i="16"/>
  <c r="G2050" i="16"/>
  <c r="V2049" i="16"/>
  <c r="R2049" i="16"/>
  <c r="P2049" i="16"/>
  <c r="O2049" i="16"/>
  <c r="N2049" i="16"/>
  <c r="K2049" i="16"/>
  <c r="G2049" i="16"/>
  <c r="V2048" i="16"/>
  <c r="R2048" i="16"/>
  <c r="O2048" i="16"/>
  <c r="P2048" i="16" s="1"/>
  <c r="N2048" i="16"/>
  <c r="K2048" i="16"/>
  <c r="G2048" i="16"/>
  <c r="V2047" i="16"/>
  <c r="R2047" i="16"/>
  <c r="O2047" i="16"/>
  <c r="P2047" i="16" s="1"/>
  <c r="N2047" i="16"/>
  <c r="K2047" i="16"/>
  <c r="G2047" i="16"/>
  <c r="V2046" i="16"/>
  <c r="R2046" i="16"/>
  <c r="P2046" i="16"/>
  <c r="O2046" i="16"/>
  <c r="N2046" i="16"/>
  <c r="K2046" i="16"/>
  <c r="G2046" i="16"/>
  <c r="V2045" i="16"/>
  <c r="R2045" i="16"/>
  <c r="P2045" i="16"/>
  <c r="O2045" i="16"/>
  <c r="N2045" i="16"/>
  <c r="K2045" i="16"/>
  <c r="G2045" i="16"/>
  <c r="V2044" i="16"/>
  <c r="R2044" i="16"/>
  <c r="O2044" i="16"/>
  <c r="P2044" i="16" s="1"/>
  <c r="N2044" i="16"/>
  <c r="K2044" i="16"/>
  <c r="G2044" i="16"/>
  <c r="V2043" i="16"/>
  <c r="R2043" i="16"/>
  <c r="P2043" i="16"/>
  <c r="O2043" i="16"/>
  <c r="N2043" i="16"/>
  <c r="K2043" i="16"/>
  <c r="G2043" i="16"/>
  <c r="V2042" i="16"/>
  <c r="R2042" i="16"/>
  <c r="O2042" i="16"/>
  <c r="P2042" i="16" s="1"/>
  <c r="N2042" i="16"/>
  <c r="K2042" i="16"/>
  <c r="G2042" i="16"/>
  <c r="V2041" i="16"/>
  <c r="R2041" i="16"/>
  <c r="P2041" i="16"/>
  <c r="O2041" i="16"/>
  <c r="N2041" i="16"/>
  <c r="K2041" i="16"/>
  <c r="G2041" i="16"/>
  <c r="V2040" i="16"/>
  <c r="R2040" i="16"/>
  <c r="O2040" i="16"/>
  <c r="P2040" i="16" s="1"/>
  <c r="N2040" i="16"/>
  <c r="K2040" i="16"/>
  <c r="G2040" i="16"/>
  <c r="V2039" i="16"/>
  <c r="R2039" i="16"/>
  <c r="O2039" i="16"/>
  <c r="P2039" i="16" s="1"/>
  <c r="N2039" i="16"/>
  <c r="K2039" i="16"/>
  <c r="G2039" i="16"/>
  <c r="V2038" i="16"/>
  <c r="R2038" i="16"/>
  <c r="O2038" i="16"/>
  <c r="P2038" i="16" s="1"/>
  <c r="N2038" i="16"/>
  <c r="K2038" i="16"/>
  <c r="G2038" i="16"/>
  <c r="V2037" i="16"/>
  <c r="R2037" i="16"/>
  <c r="P2037" i="16"/>
  <c r="O2037" i="16"/>
  <c r="N2037" i="16"/>
  <c r="K2037" i="16"/>
  <c r="G2037" i="16"/>
  <c r="V2036" i="16"/>
  <c r="R2036" i="16"/>
  <c r="O2036" i="16"/>
  <c r="P2036" i="16" s="1"/>
  <c r="N2036" i="16"/>
  <c r="K2036" i="16"/>
  <c r="G2036" i="16"/>
  <c r="V2035" i="16"/>
  <c r="R2035" i="16"/>
  <c r="O2035" i="16"/>
  <c r="P2035" i="16" s="1"/>
  <c r="N2035" i="16"/>
  <c r="K2035" i="16"/>
  <c r="G2035" i="16"/>
  <c r="V2034" i="16"/>
  <c r="R2034" i="16"/>
  <c r="O2034" i="16"/>
  <c r="P2034" i="16" s="1"/>
  <c r="N2034" i="16"/>
  <c r="K2034" i="16"/>
  <c r="G2034" i="16"/>
  <c r="V2033" i="16"/>
  <c r="R2033" i="16"/>
  <c r="P2033" i="16"/>
  <c r="O2033" i="16"/>
  <c r="N2033" i="16"/>
  <c r="K2033" i="16"/>
  <c r="G2033" i="16"/>
  <c r="V2032" i="16"/>
  <c r="R2032" i="16"/>
  <c r="O2032" i="16"/>
  <c r="P2032" i="16" s="1"/>
  <c r="N2032" i="16"/>
  <c r="K2032" i="16"/>
  <c r="G2032" i="16"/>
  <c r="V2031" i="16"/>
  <c r="R2031" i="16"/>
  <c r="O2031" i="16"/>
  <c r="P2031" i="16" s="1"/>
  <c r="N2031" i="16"/>
  <c r="K2031" i="16"/>
  <c r="G2031" i="16"/>
  <c r="V2030" i="16"/>
  <c r="R2030" i="16"/>
  <c r="P2030" i="16"/>
  <c r="O2030" i="16"/>
  <c r="N2030" i="16"/>
  <c r="K2030" i="16"/>
  <c r="G2030" i="16"/>
  <c r="V2029" i="16"/>
  <c r="R2029" i="16"/>
  <c r="Q2029" i="16"/>
  <c r="P2029" i="16"/>
  <c r="O2029" i="16"/>
  <c r="N2029" i="16"/>
  <c r="K2029" i="16"/>
  <c r="G2029" i="16"/>
  <c r="V2028" i="16"/>
  <c r="R2028" i="16"/>
  <c r="O2028" i="16"/>
  <c r="P2028" i="16" s="1"/>
  <c r="N2028" i="16"/>
  <c r="K2028" i="16"/>
  <c r="G2028" i="16"/>
  <c r="V2027" i="16"/>
  <c r="R2027" i="16"/>
  <c r="P2027" i="16"/>
  <c r="O2027" i="16"/>
  <c r="N2027" i="16"/>
  <c r="K2027" i="16"/>
  <c r="G2027" i="16"/>
  <c r="V2026" i="16"/>
  <c r="R2026" i="16"/>
  <c r="O2026" i="16"/>
  <c r="P2026" i="16" s="1"/>
  <c r="N2026" i="16"/>
  <c r="K2026" i="16"/>
  <c r="G2026" i="16"/>
  <c r="V2025" i="16"/>
  <c r="R2025" i="16"/>
  <c r="P2025" i="16"/>
  <c r="O2025" i="16"/>
  <c r="N2025" i="16"/>
  <c r="K2025" i="16"/>
  <c r="G2025" i="16"/>
  <c r="V2024" i="16"/>
  <c r="R2024" i="16"/>
  <c r="O2024" i="16"/>
  <c r="P2024" i="16" s="1"/>
  <c r="N2024" i="16"/>
  <c r="K2024" i="16"/>
  <c r="G2024" i="16"/>
  <c r="V2023" i="16"/>
  <c r="R2023" i="16"/>
  <c r="O2023" i="16"/>
  <c r="P2023" i="16" s="1"/>
  <c r="N2023" i="16"/>
  <c r="K2023" i="16"/>
  <c r="G2023" i="16"/>
  <c r="V2022" i="16"/>
  <c r="R2022" i="16"/>
  <c r="O2022" i="16"/>
  <c r="P2022" i="16" s="1"/>
  <c r="N2022" i="16"/>
  <c r="K2022" i="16"/>
  <c r="G2022" i="16"/>
  <c r="V2021" i="16"/>
  <c r="R2021" i="16"/>
  <c r="P2021" i="16"/>
  <c r="O2021" i="16"/>
  <c r="N2021" i="16"/>
  <c r="K2021" i="16"/>
  <c r="G2021" i="16"/>
  <c r="V2020" i="16"/>
  <c r="R2020" i="16"/>
  <c r="O2020" i="16"/>
  <c r="P2020" i="16" s="1"/>
  <c r="N2020" i="16"/>
  <c r="K2020" i="16"/>
  <c r="G2020" i="16"/>
  <c r="V2019" i="16"/>
  <c r="R2019" i="16"/>
  <c r="O2019" i="16"/>
  <c r="P2019" i="16" s="1"/>
  <c r="N2019" i="16"/>
  <c r="K2019" i="16"/>
  <c r="G2019" i="16"/>
  <c r="V2018" i="16"/>
  <c r="R2018" i="16"/>
  <c r="O2018" i="16"/>
  <c r="P2018" i="16" s="1"/>
  <c r="N2018" i="16"/>
  <c r="K2018" i="16"/>
  <c r="G2018" i="16"/>
  <c r="V2017" i="16"/>
  <c r="R2017" i="16"/>
  <c r="P2017" i="16"/>
  <c r="O2017" i="16"/>
  <c r="N2017" i="16"/>
  <c r="K2017" i="16"/>
  <c r="G2017" i="16"/>
  <c r="V2016" i="16"/>
  <c r="R2016" i="16"/>
  <c r="O2016" i="16"/>
  <c r="P2016" i="16" s="1"/>
  <c r="N2016" i="16"/>
  <c r="K2016" i="16"/>
  <c r="G2016" i="16"/>
  <c r="V2015" i="16"/>
  <c r="R2015" i="16"/>
  <c r="O2015" i="16"/>
  <c r="P2015" i="16" s="1"/>
  <c r="N2015" i="16"/>
  <c r="K2015" i="16"/>
  <c r="G2015" i="16"/>
  <c r="V2014" i="16"/>
  <c r="R2014" i="16"/>
  <c r="P2014" i="16"/>
  <c r="O2014" i="16"/>
  <c r="N2014" i="16"/>
  <c r="K2014" i="16"/>
  <c r="G2014" i="16"/>
  <c r="V2013" i="16"/>
  <c r="R2013" i="16"/>
  <c r="P2013" i="16"/>
  <c r="O2013" i="16"/>
  <c r="N2013" i="16"/>
  <c r="K2013" i="16"/>
  <c r="G2013" i="16"/>
  <c r="V2012" i="16"/>
  <c r="R2012" i="16"/>
  <c r="O2012" i="16"/>
  <c r="P2012" i="16" s="1"/>
  <c r="N2012" i="16"/>
  <c r="K2012" i="16"/>
  <c r="G2012" i="16"/>
  <c r="V2011" i="16"/>
  <c r="R2011" i="16"/>
  <c r="P2011" i="16"/>
  <c r="O2011" i="16"/>
  <c r="N2011" i="16"/>
  <c r="K2011" i="16"/>
  <c r="G2011" i="16"/>
  <c r="V2010" i="16"/>
  <c r="R2010" i="16"/>
  <c r="O2010" i="16"/>
  <c r="P2010" i="16" s="1"/>
  <c r="N2010" i="16"/>
  <c r="K2010" i="16"/>
  <c r="G2010" i="16"/>
  <c r="V2009" i="16"/>
  <c r="R2009" i="16"/>
  <c r="P2009" i="16"/>
  <c r="O2009" i="16"/>
  <c r="N2009" i="16"/>
  <c r="K2009" i="16"/>
  <c r="G2009" i="16"/>
  <c r="V2008" i="16"/>
  <c r="R2008" i="16"/>
  <c r="O2008" i="16"/>
  <c r="P2008" i="16" s="1"/>
  <c r="N2008" i="16"/>
  <c r="K2008" i="16"/>
  <c r="G2008" i="16"/>
  <c r="V2007" i="16"/>
  <c r="R2007" i="16"/>
  <c r="O2007" i="16"/>
  <c r="P2007" i="16" s="1"/>
  <c r="N2007" i="16"/>
  <c r="K2007" i="16"/>
  <c r="G2007" i="16"/>
  <c r="V2006" i="16"/>
  <c r="R2006" i="16"/>
  <c r="O2006" i="16"/>
  <c r="P2006" i="16" s="1"/>
  <c r="N2006" i="16"/>
  <c r="K2006" i="16"/>
  <c r="G2006" i="16"/>
  <c r="V2005" i="16"/>
  <c r="R2005" i="16"/>
  <c r="S2005" i="16" s="1"/>
  <c r="Q2005" i="16"/>
  <c r="P2005" i="16"/>
  <c r="O2005" i="16"/>
  <c r="N2005" i="16"/>
  <c r="K2005" i="16"/>
  <c r="G2005" i="16"/>
  <c r="V2004" i="16"/>
  <c r="R2004" i="16"/>
  <c r="O2004" i="16"/>
  <c r="P2004" i="16" s="1"/>
  <c r="N2004" i="16"/>
  <c r="K2004" i="16"/>
  <c r="G2004" i="16"/>
  <c r="V2003" i="16"/>
  <c r="R2003" i="16"/>
  <c r="O2003" i="16"/>
  <c r="P2003" i="16" s="1"/>
  <c r="N2003" i="16"/>
  <c r="K2003" i="16"/>
  <c r="G2003" i="16"/>
  <c r="V2002" i="16"/>
  <c r="R2002" i="16"/>
  <c r="O2002" i="16"/>
  <c r="P2002" i="16" s="1"/>
  <c r="N2002" i="16"/>
  <c r="K2002" i="16"/>
  <c r="G2002" i="16"/>
  <c r="V2001" i="16"/>
  <c r="R2001" i="16"/>
  <c r="P2001" i="16"/>
  <c r="O2001" i="16"/>
  <c r="N2001" i="16"/>
  <c r="K2001" i="16"/>
  <c r="G2001" i="16"/>
  <c r="V2000" i="16"/>
  <c r="R2000" i="16"/>
  <c r="O2000" i="16"/>
  <c r="P2000" i="16" s="1"/>
  <c r="N2000" i="16"/>
  <c r="K2000" i="16"/>
  <c r="G2000" i="16"/>
  <c r="V1999" i="16"/>
  <c r="R1999" i="16"/>
  <c r="O1999" i="16"/>
  <c r="P1999" i="16" s="1"/>
  <c r="N1999" i="16"/>
  <c r="K1999" i="16"/>
  <c r="G1999" i="16"/>
  <c r="V1998" i="16"/>
  <c r="R1998" i="16"/>
  <c r="P1998" i="16"/>
  <c r="O1998" i="16"/>
  <c r="N1998" i="16"/>
  <c r="K1998" i="16"/>
  <c r="G1998" i="16"/>
  <c r="V1997" i="16"/>
  <c r="R1997" i="16"/>
  <c r="P1997" i="16"/>
  <c r="O1997" i="16"/>
  <c r="N1997" i="16"/>
  <c r="K1997" i="16"/>
  <c r="G1997" i="16"/>
  <c r="V1996" i="16"/>
  <c r="R1996" i="16"/>
  <c r="S1996" i="16" s="1"/>
  <c r="Q1996" i="16"/>
  <c r="O1996" i="16"/>
  <c r="P1996" i="16" s="1"/>
  <c r="N1996" i="16"/>
  <c r="K1996" i="16"/>
  <c r="G1996" i="16"/>
  <c r="V1995" i="16"/>
  <c r="R1995" i="16"/>
  <c r="P1995" i="16"/>
  <c r="O1995" i="16"/>
  <c r="N1995" i="16"/>
  <c r="K1995" i="16"/>
  <c r="G1995" i="16"/>
  <c r="V1994" i="16"/>
  <c r="R1994" i="16"/>
  <c r="O1994" i="16"/>
  <c r="P1994" i="16" s="1"/>
  <c r="N1994" i="16"/>
  <c r="K1994" i="16"/>
  <c r="G1994" i="16"/>
  <c r="V1993" i="16"/>
  <c r="R1993" i="16"/>
  <c r="Q1993" i="16"/>
  <c r="P1993" i="16"/>
  <c r="O1993" i="16"/>
  <c r="N1993" i="16"/>
  <c r="K1993" i="16"/>
  <c r="G1993" i="16"/>
  <c r="V1992" i="16"/>
  <c r="R1992" i="16"/>
  <c r="O1992" i="16"/>
  <c r="P1992" i="16" s="1"/>
  <c r="N1992" i="16"/>
  <c r="K1992" i="16"/>
  <c r="G1992" i="16"/>
  <c r="V1991" i="16"/>
  <c r="R1991" i="16"/>
  <c r="O1991" i="16"/>
  <c r="P1991" i="16" s="1"/>
  <c r="N1991" i="16"/>
  <c r="K1991" i="16"/>
  <c r="G1991" i="16"/>
  <c r="V1990" i="16"/>
  <c r="R1990" i="16"/>
  <c r="O1990" i="16"/>
  <c r="P1990" i="16" s="1"/>
  <c r="N1990" i="16"/>
  <c r="K1990" i="16"/>
  <c r="G1990" i="16"/>
  <c r="V1989" i="16"/>
  <c r="R1989" i="16"/>
  <c r="P1989" i="16"/>
  <c r="O1989" i="16"/>
  <c r="N1989" i="16"/>
  <c r="K1989" i="16"/>
  <c r="G1989" i="16"/>
  <c r="V1988" i="16"/>
  <c r="R1988" i="16"/>
  <c r="O1988" i="16"/>
  <c r="P1988" i="16" s="1"/>
  <c r="N1988" i="16"/>
  <c r="K1988" i="16"/>
  <c r="G1988" i="16"/>
  <c r="V1987" i="16"/>
  <c r="R1987" i="16"/>
  <c r="O1987" i="16"/>
  <c r="P1987" i="16" s="1"/>
  <c r="N1987" i="16"/>
  <c r="K1987" i="16"/>
  <c r="G1987" i="16"/>
  <c r="V1986" i="16"/>
  <c r="R1986" i="16"/>
  <c r="O1986" i="16"/>
  <c r="P1986" i="16" s="1"/>
  <c r="N1986" i="16"/>
  <c r="K1986" i="16"/>
  <c r="G1986" i="16"/>
  <c r="V1985" i="16"/>
  <c r="R1985" i="16"/>
  <c r="P1985" i="16"/>
  <c r="O1985" i="16"/>
  <c r="N1985" i="16"/>
  <c r="K1985" i="16"/>
  <c r="G1985" i="16"/>
  <c r="V1984" i="16"/>
  <c r="R1984" i="16"/>
  <c r="O1984" i="16"/>
  <c r="P1984" i="16" s="1"/>
  <c r="N1984" i="16"/>
  <c r="K1984" i="16"/>
  <c r="G1984" i="16"/>
  <c r="V1983" i="16"/>
  <c r="R1983" i="16"/>
  <c r="O1983" i="16"/>
  <c r="P1983" i="16" s="1"/>
  <c r="N1983" i="16"/>
  <c r="K1983" i="16"/>
  <c r="G1983" i="16"/>
  <c r="V1982" i="16"/>
  <c r="R1982" i="16"/>
  <c r="P1982" i="16"/>
  <c r="O1982" i="16"/>
  <c r="N1982" i="16"/>
  <c r="K1982" i="16"/>
  <c r="G1982" i="16"/>
  <c r="V1981" i="16"/>
  <c r="R1981" i="16"/>
  <c r="Q1981" i="16"/>
  <c r="P1981" i="16"/>
  <c r="O1981" i="16"/>
  <c r="N1981" i="16"/>
  <c r="K1981" i="16"/>
  <c r="G1981" i="16"/>
  <c r="V1980" i="16"/>
  <c r="R1980" i="16"/>
  <c r="O1980" i="16"/>
  <c r="P1980" i="16" s="1"/>
  <c r="N1980" i="16"/>
  <c r="K1980" i="16"/>
  <c r="G1980" i="16"/>
  <c r="V1979" i="16"/>
  <c r="R1979" i="16"/>
  <c r="P1979" i="16"/>
  <c r="O1979" i="16"/>
  <c r="N1979" i="16"/>
  <c r="K1979" i="16"/>
  <c r="G1979" i="16"/>
  <c r="V1978" i="16"/>
  <c r="R1978" i="16"/>
  <c r="Q1978" i="16"/>
  <c r="S1978" i="16" s="1"/>
  <c r="O1978" i="16"/>
  <c r="P1978" i="16" s="1"/>
  <c r="N1978" i="16"/>
  <c r="K1978" i="16"/>
  <c r="G1978" i="16"/>
  <c r="V1977" i="16"/>
  <c r="R1977" i="16"/>
  <c r="P1977" i="16"/>
  <c r="O1977" i="16"/>
  <c r="N1977" i="16"/>
  <c r="K1977" i="16"/>
  <c r="G1977" i="16"/>
  <c r="V1976" i="16"/>
  <c r="R1976" i="16"/>
  <c r="O1976" i="16"/>
  <c r="P1976" i="16" s="1"/>
  <c r="N1976" i="16"/>
  <c r="K1976" i="16"/>
  <c r="G1976" i="16"/>
  <c r="V1975" i="16"/>
  <c r="R1975" i="16"/>
  <c r="O1975" i="16"/>
  <c r="P1975" i="16" s="1"/>
  <c r="N1975" i="16"/>
  <c r="K1975" i="16"/>
  <c r="G1975" i="16"/>
  <c r="V1974" i="16"/>
  <c r="R1974" i="16"/>
  <c r="O1974" i="16"/>
  <c r="P1974" i="16" s="1"/>
  <c r="N1974" i="16"/>
  <c r="K1974" i="16"/>
  <c r="G1974" i="16"/>
  <c r="V1973" i="16"/>
  <c r="R1973" i="16"/>
  <c r="P1973" i="16"/>
  <c r="O1973" i="16"/>
  <c r="N1973" i="16"/>
  <c r="K1973" i="16"/>
  <c r="G1973" i="16"/>
  <c r="V1972" i="16"/>
  <c r="R1972" i="16"/>
  <c r="O1972" i="16"/>
  <c r="P1972" i="16" s="1"/>
  <c r="N1972" i="16"/>
  <c r="K1972" i="16"/>
  <c r="G1972" i="16"/>
  <c r="V1971" i="16"/>
  <c r="R1971" i="16"/>
  <c r="O1971" i="16"/>
  <c r="P1971" i="16" s="1"/>
  <c r="N1971" i="16"/>
  <c r="K1971" i="16"/>
  <c r="G1971" i="16"/>
  <c r="V1970" i="16"/>
  <c r="R1970" i="16"/>
  <c r="O1970" i="16"/>
  <c r="P1970" i="16" s="1"/>
  <c r="N1970" i="16"/>
  <c r="K1970" i="16"/>
  <c r="G1970" i="16"/>
  <c r="V1969" i="16"/>
  <c r="R1969" i="16"/>
  <c r="P1969" i="16"/>
  <c r="O1969" i="16"/>
  <c r="N1969" i="16"/>
  <c r="K1969" i="16"/>
  <c r="G1969" i="16"/>
  <c r="V1968" i="16"/>
  <c r="R1968" i="16"/>
  <c r="O1968" i="16"/>
  <c r="P1968" i="16" s="1"/>
  <c r="N1968" i="16"/>
  <c r="K1968" i="16"/>
  <c r="G1968" i="16"/>
  <c r="V1967" i="16"/>
  <c r="R1967" i="16"/>
  <c r="O1967" i="16"/>
  <c r="P1967" i="16" s="1"/>
  <c r="N1967" i="16"/>
  <c r="K1967" i="16"/>
  <c r="G1967" i="16"/>
  <c r="V1966" i="16"/>
  <c r="R1966" i="16"/>
  <c r="P1966" i="16"/>
  <c r="O1966" i="16"/>
  <c r="N1966" i="16"/>
  <c r="K1966" i="16"/>
  <c r="G1966" i="16"/>
  <c r="V1965" i="16"/>
  <c r="R1965" i="16"/>
  <c r="P1965" i="16"/>
  <c r="O1965" i="16"/>
  <c r="N1965" i="16"/>
  <c r="K1965" i="16"/>
  <c r="G1965" i="16"/>
  <c r="V1964" i="16"/>
  <c r="R1964" i="16"/>
  <c r="O1964" i="16"/>
  <c r="P1964" i="16" s="1"/>
  <c r="N1964" i="16"/>
  <c r="K1964" i="16"/>
  <c r="G1964" i="16"/>
  <c r="V1963" i="16"/>
  <c r="R1963" i="16"/>
  <c r="P1963" i="16"/>
  <c r="O1963" i="16"/>
  <c r="N1963" i="16"/>
  <c r="K1963" i="16"/>
  <c r="G1963" i="16"/>
  <c r="V1962" i="16"/>
  <c r="R1962" i="16"/>
  <c r="Q1962" i="16"/>
  <c r="S1962" i="16" s="1"/>
  <c r="O1962" i="16"/>
  <c r="P1962" i="16" s="1"/>
  <c r="N1962" i="16"/>
  <c r="K1962" i="16"/>
  <c r="G1962" i="16"/>
  <c r="V1961" i="16"/>
  <c r="R1961" i="16"/>
  <c r="P1961" i="16"/>
  <c r="O1961" i="16"/>
  <c r="N1961" i="16"/>
  <c r="K1961" i="16"/>
  <c r="G1961" i="16"/>
  <c r="V1960" i="16"/>
  <c r="R1960" i="16"/>
  <c r="O1960" i="16"/>
  <c r="P1960" i="16" s="1"/>
  <c r="N1960" i="16"/>
  <c r="K1960" i="16"/>
  <c r="G1960" i="16"/>
  <c r="V1959" i="16"/>
  <c r="R1959" i="16"/>
  <c r="O1959" i="16"/>
  <c r="P1959" i="16" s="1"/>
  <c r="N1959" i="16"/>
  <c r="K1959" i="16"/>
  <c r="G1959" i="16"/>
  <c r="V1958" i="16"/>
  <c r="R1958" i="16"/>
  <c r="O1958" i="16"/>
  <c r="P1958" i="16" s="1"/>
  <c r="N1958" i="16"/>
  <c r="K1958" i="16"/>
  <c r="G1958" i="16"/>
  <c r="V1957" i="16"/>
  <c r="R1957" i="16"/>
  <c r="P1957" i="16"/>
  <c r="O1957" i="16"/>
  <c r="N1957" i="16"/>
  <c r="K1957" i="16"/>
  <c r="G1957" i="16"/>
  <c r="V1956" i="16"/>
  <c r="R1956" i="16"/>
  <c r="O1956" i="16"/>
  <c r="P1956" i="16" s="1"/>
  <c r="N1956" i="16"/>
  <c r="K1956" i="16"/>
  <c r="G1956" i="16"/>
  <c r="V1955" i="16"/>
  <c r="R1955" i="16"/>
  <c r="O1955" i="16"/>
  <c r="P1955" i="16" s="1"/>
  <c r="N1955" i="16"/>
  <c r="K1955" i="16"/>
  <c r="G1955" i="16"/>
  <c r="V1954" i="16"/>
  <c r="R1954" i="16"/>
  <c r="O1954" i="16"/>
  <c r="P1954" i="16" s="1"/>
  <c r="N1954" i="16"/>
  <c r="K1954" i="16"/>
  <c r="G1954" i="16"/>
  <c r="V1953" i="16"/>
  <c r="R1953" i="16"/>
  <c r="P1953" i="16"/>
  <c r="O1953" i="16"/>
  <c r="N1953" i="16"/>
  <c r="K1953" i="16"/>
  <c r="G1953" i="16"/>
  <c r="V1952" i="16"/>
  <c r="R1952" i="16"/>
  <c r="S1952" i="16" s="1"/>
  <c r="Q1952" i="16"/>
  <c r="O1952" i="16"/>
  <c r="P1952" i="16" s="1"/>
  <c r="N1952" i="16"/>
  <c r="K1952" i="16"/>
  <c r="G1952" i="16"/>
  <c r="V1951" i="16"/>
  <c r="R1951" i="16"/>
  <c r="P1951" i="16"/>
  <c r="O1951" i="16"/>
  <c r="N1951" i="16"/>
  <c r="K1951" i="16"/>
  <c r="G1951" i="16"/>
  <c r="V1950" i="16"/>
  <c r="R1950" i="16"/>
  <c r="P1950" i="16"/>
  <c r="O1950" i="16"/>
  <c r="N1950" i="16"/>
  <c r="K1950" i="16"/>
  <c r="G1950" i="16"/>
  <c r="V1949" i="16"/>
  <c r="R1949" i="16"/>
  <c r="P1949" i="16"/>
  <c r="O1949" i="16"/>
  <c r="N1949" i="16"/>
  <c r="K1949" i="16"/>
  <c r="G1949" i="16"/>
  <c r="V1948" i="16"/>
  <c r="R1948" i="16"/>
  <c r="Q1948" i="16"/>
  <c r="O1948" i="16"/>
  <c r="P1948" i="16" s="1"/>
  <c r="N1948" i="16"/>
  <c r="K1948" i="16"/>
  <c r="G1948" i="16"/>
  <c r="V1947" i="16"/>
  <c r="R1947" i="16"/>
  <c r="P1947" i="16"/>
  <c r="O1947" i="16"/>
  <c r="N1947" i="16"/>
  <c r="K1947" i="16"/>
  <c r="G1947" i="16"/>
  <c r="V1946" i="16"/>
  <c r="R1946" i="16"/>
  <c r="O1946" i="16"/>
  <c r="P1946" i="16" s="1"/>
  <c r="N1946" i="16"/>
  <c r="K1946" i="16"/>
  <c r="G1946" i="16"/>
  <c r="V1945" i="16"/>
  <c r="R1945" i="16"/>
  <c r="P1945" i="16"/>
  <c r="O1945" i="16"/>
  <c r="N1945" i="16"/>
  <c r="K1945" i="16"/>
  <c r="G1945" i="16"/>
  <c r="V1944" i="16"/>
  <c r="R1944" i="16"/>
  <c r="O1944" i="16"/>
  <c r="P1944" i="16" s="1"/>
  <c r="N1944" i="16"/>
  <c r="K1944" i="16"/>
  <c r="G1944" i="16"/>
  <c r="V1943" i="16"/>
  <c r="R1943" i="16"/>
  <c r="O1943" i="16"/>
  <c r="P1943" i="16" s="1"/>
  <c r="N1943" i="16"/>
  <c r="K1943" i="16"/>
  <c r="G1943" i="16"/>
  <c r="V1942" i="16"/>
  <c r="R1942" i="16"/>
  <c r="O1942" i="16"/>
  <c r="P1942" i="16" s="1"/>
  <c r="N1942" i="16"/>
  <c r="K1942" i="16"/>
  <c r="G1942" i="16"/>
  <c r="V1941" i="16"/>
  <c r="R1941" i="16"/>
  <c r="P1941" i="16"/>
  <c r="O1941" i="16"/>
  <c r="N1941" i="16"/>
  <c r="K1941" i="16"/>
  <c r="G1941" i="16"/>
  <c r="V1940" i="16"/>
  <c r="R1940" i="16"/>
  <c r="O1940" i="16"/>
  <c r="P1940" i="16" s="1"/>
  <c r="N1940" i="16"/>
  <c r="K1940" i="16"/>
  <c r="G1940" i="16"/>
  <c r="V1939" i="16"/>
  <c r="R1939" i="16"/>
  <c r="O1939" i="16"/>
  <c r="P1939" i="16" s="1"/>
  <c r="N1939" i="16"/>
  <c r="K1939" i="16"/>
  <c r="G1939" i="16"/>
  <c r="V1938" i="16"/>
  <c r="R1938" i="16"/>
  <c r="O1938" i="16"/>
  <c r="P1938" i="16" s="1"/>
  <c r="N1938" i="16"/>
  <c r="K1938" i="16"/>
  <c r="G1938" i="16"/>
  <c r="V1937" i="16"/>
  <c r="R1937" i="16"/>
  <c r="P1937" i="16"/>
  <c r="O1937" i="16"/>
  <c r="N1937" i="16"/>
  <c r="K1937" i="16"/>
  <c r="G1937" i="16"/>
  <c r="V1936" i="16"/>
  <c r="R1936" i="16"/>
  <c r="O1936" i="16"/>
  <c r="P1936" i="16" s="1"/>
  <c r="N1936" i="16"/>
  <c r="K1936" i="16"/>
  <c r="G1936" i="16"/>
  <c r="V1935" i="16"/>
  <c r="R1935" i="16"/>
  <c r="O1935" i="16"/>
  <c r="P1935" i="16" s="1"/>
  <c r="N1935" i="16"/>
  <c r="K1935" i="16"/>
  <c r="G1935" i="16"/>
  <c r="V1934" i="16"/>
  <c r="R1934" i="16"/>
  <c r="P1934" i="16"/>
  <c r="O1934" i="16"/>
  <c r="N1934" i="16"/>
  <c r="K1934" i="16"/>
  <c r="G1934" i="16"/>
  <c r="V1933" i="16"/>
  <c r="R1933" i="16"/>
  <c r="P1933" i="16"/>
  <c r="O1933" i="16"/>
  <c r="N1933" i="16"/>
  <c r="K1933" i="16"/>
  <c r="G1933" i="16"/>
  <c r="V1932" i="16"/>
  <c r="R1932" i="16"/>
  <c r="O1932" i="16"/>
  <c r="P1932" i="16" s="1"/>
  <c r="N1932" i="16"/>
  <c r="K1932" i="16"/>
  <c r="G1932" i="16"/>
  <c r="V1931" i="16"/>
  <c r="R1931" i="16"/>
  <c r="P1931" i="16"/>
  <c r="O1931" i="16"/>
  <c r="N1931" i="16"/>
  <c r="K1931" i="16"/>
  <c r="G1931" i="16"/>
  <c r="V1930" i="16"/>
  <c r="R1930" i="16"/>
  <c r="P1930" i="16"/>
  <c r="O1930" i="16"/>
  <c r="N1930" i="16"/>
  <c r="K1930" i="16"/>
  <c r="G1930" i="16"/>
  <c r="V1929" i="16"/>
  <c r="R1929" i="16"/>
  <c r="P1929" i="16"/>
  <c r="O1929" i="16"/>
  <c r="N1929" i="16"/>
  <c r="K1929" i="16"/>
  <c r="G1929" i="16"/>
  <c r="V1928" i="16"/>
  <c r="R1928" i="16"/>
  <c r="S1928" i="16" s="1"/>
  <c r="Q1928" i="16"/>
  <c r="O1928" i="16"/>
  <c r="P1928" i="16" s="1"/>
  <c r="N1928" i="16"/>
  <c r="K1928" i="16"/>
  <c r="G1928" i="16"/>
  <c r="V1927" i="16"/>
  <c r="R1927" i="16"/>
  <c r="P1927" i="16"/>
  <c r="O1927" i="16"/>
  <c r="N1927" i="16"/>
  <c r="K1927" i="16"/>
  <c r="G1927" i="16"/>
  <c r="V1926" i="16"/>
  <c r="R1926" i="16"/>
  <c r="Q1926" i="16"/>
  <c r="S1926" i="16" s="1"/>
  <c r="O1926" i="16"/>
  <c r="P1926" i="16" s="1"/>
  <c r="N1926" i="16"/>
  <c r="K1926" i="16"/>
  <c r="G1926" i="16"/>
  <c r="V1925" i="16"/>
  <c r="R1925" i="16"/>
  <c r="P1925" i="16"/>
  <c r="O1925" i="16"/>
  <c r="N1925" i="16"/>
  <c r="K1925" i="16"/>
  <c r="G1925" i="16"/>
  <c r="V1924" i="16"/>
  <c r="R1924" i="16"/>
  <c r="O1924" i="16"/>
  <c r="P1924" i="16" s="1"/>
  <c r="N1924" i="16"/>
  <c r="K1924" i="16"/>
  <c r="G1924" i="16"/>
  <c r="V1923" i="16"/>
  <c r="R1923" i="16"/>
  <c r="O1923" i="16"/>
  <c r="P1923" i="16" s="1"/>
  <c r="N1923" i="16"/>
  <c r="K1923" i="16"/>
  <c r="G1923" i="16"/>
  <c r="V1922" i="16"/>
  <c r="S1922" i="16"/>
  <c r="R1922" i="16"/>
  <c r="Q1922" i="16"/>
  <c r="O1922" i="16"/>
  <c r="P1922" i="16" s="1"/>
  <c r="N1922" i="16"/>
  <c r="K1922" i="16"/>
  <c r="G1922" i="16"/>
  <c r="V1921" i="16"/>
  <c r="R1921" i="16"/>
  <c r="S1921" i="16" s="1"/>
  <c r="Q1921" i="16"/>
  <c r="P1921" i="16"/>
  <c r="O1921" i="16"/>
  <c r="N1921" i="16"/>
  <c r="K1921" i="16"/>
  <c r="G1921" i="16"/>
  <c r="V1920" i="16"/>
  <c r="R1920" i="16"/>
  <c r="O1920" i="16"/>
  <c r="P1920" i="16" s="1"/>
  <c r="N1920" i="16"/>
  <c r="K1920" i="16"/>
  <c r="G1920" i="16"/>
  <c r="V1919" i="16"/>
  <c r="R1919" i="16"/>
  <c r="O1919" i="16"/>
  <c r="P1919" i="16" s="1"/>
  <c r="N1919" i="16"/>
  <c r="K1919" i="16"/>
  <c r="G1919" i="16"/>
  <c r="V1918" i="16"/>
  <c r="R1918" i="16"/>
  <c r="Q1918" i="16"/>
  <c r="S1918" i="16" s="1"/>
  <c r="P1918" i="16"/>
  <c r="O1918" i="16"/>
  <c r="N1918" i="16"/>
  <c r="K1918" i="16"/>
  <c r="G1918" i="16"/>
  <c r="V1917" i="16"/>
  <c r="R1917" i="16"/>
  <c r="P1917" i="16"/>
  <c r="O1917" i="16"/>
  <c r="N1917" i="16"/>
  <c r="K1917" i="16"/>
  <c r="G1917" i="16"/>
  <c r="V1916" i="16"/>
  <c r="R1916" i="16"/>
  <c r="S1916" i="16" s="1"/>
  <c r="Q1916" i="16"/>
  <c r="O1916" i="16"/>
  <c r="P1916" i="16" s="1"/>
  <c r="N1916" i="16"/>
  <c r="K1916" i="16"/>
  <c r="G1916" i="16"/>
  <c r="V1915" i="16"/>
  <c r="R1915" i="16"/>
  <c r="P1915" i="16"/>
  <c r="O1915" i="16"/>
  <c r="N1915" i="16"/>
  <c r="K1915" i="16"/>
  <c r="G1915" i="16"/>
  <c r="V1914" i="16"/>
  <c r="R1914" i="16"/>
  <c r="P1914" i="16"/>
  <c r="O1914" i="16"/>
  <c r="N1914" i="16"/>
  <c r="K1914" i="16"/>
  <c r="G1914" i="16"/>
  <c r="V1913" i="16"/>
  <c r="R1913" i="16"/>
  <c r="Q1913" i="16"/>
  <c r="P1913" i="16"/>
  <c r="O1913" i="16"/>
  <c r="N1913" i="16"/>
  <c r="K1913" i="16"/>
  <c r="G1913" i="16"/>
  <c r="V1912" i="16"/>
  <c r="R1912" i="16"/>
  <c r="O1912" i="16"/>
  <c r="P1912" i="16" s="1"/>
  <c r="N1912" i="16"/>
  <c r="K1912" i="16"/>
  <c r="G1912" i="16"/>
  <c r="V1911" i="16"/>
  <c r="R1911" i="16"/>
  <c r="P1911" i="16"/>
  <c r="O1911" i="16"/>
  <c r="N1911" i="16"/>
  <c r="K1911" i="16"/>
  <c r="G1911" i="16"/>
  <c r="V1910" i="16"/>
  <c r="R1910" i="16"/>
  <c r="O1910" i="16"/>
  <c r="P1910" i="16" s="1"/>
  <c r="N1910" i="16"/>
  <c r="K1910" i="16"/>
  <c r="G1910" i="16"/>
  <c r="V1909" i="16"/>
  <c r="R1909" i="16"/>
  <c r="P1909" i="16"/>
  <c r="O1909" i="16"/>
  <c r="N1909" i="16"/>
  <c r="K1909" i="16"/>
  <c r="G1909" i="16"/>
  <c r="V1908" i="16"/>
  <c r="R1908" i="16"/>
  <c r="O1908" i="16"/>
  <c r="P1908" i="16" s="1"/>
  <c r="N1908" i="16"/>
  <c r="K1908" i="16"/>
  <c r="G1908" i="16"/>
  <c r="V1907" i="16"/>
  <c r="R1907" i="16"/>
  <c r="O1907" i="16"/>
  <c r="P1907" i="16" s="1"/>
  <c r="N1907" i="16"/>
  <c r="K1907" i="16"/>
  <c r="G1907" i="16"/>
  <c r="V1906" i="16"/>
  <c r="R1906" i="16"/>
  <c r="O1906" i="16"/>
  <c r="P1906" i="16" s="1"/>
  <c r="N1906" i="16"/>
  <c r="K1906" i="16"/>
  <c r="G1906" i="16"/>
  <c r="V1905" i="16"/>
  <c r="R1905" i="16"/>
  <c r="P1905" i="16"/>
  <c r="O1905" i="16"/>
  <c r="N1905" i="16"/>
  <c r="K1905" i="16"/>
  <c r="G1905" i="16"/>
  <c r="V1904" i="16"/>
  <c r="R1904" i="16"/>
  <c r="O1904" i="16"/>
  <c r="P1904" i="16" s="1"/>
  <c r="N1904" i="16"/>
  <c r="K1904" i="16"/>
  <c r="G1904" i="16"/>
  <c r="V1903" i="16"/>
  <c r="R1903" i="16"/>
  <c r="O1903" i="16"/>
  <c r="P1903" i="16" s="1"/>
  <c r="N1903" i="16"/>
  <c r="K1903" i="16"/>
  <c r="G1903" i="16"/>
  <c r="V1902" i="16"/>
  <c r="R1902" i="16"/>
  <c r="P1902" i="16"/>
  <c r="O1902" i="16"/>
  <c r="N1902" i="16"/>
  <c r="K1902" i="16"/>
  <c r="G1902" i="16"/>
  <c r="V1901" i="16"/>
  <c r="R1901" i="16"/>
  <c r="P1901" i="16"/>
  <c r="O1901" i="16"/>
  <c r="N1901" i="16"/>
  <c r="K1901" i="16"/>
  <c r="G1901" i="16"/>
  <c r="V1900" i="16"/>
  <c r="R1900" i="16"/>
  <c r="O1900" i="16"/>
  <c r="P1900" i="16" s="1"/>
  <c r="N1900" i="16"/>
  <c r="K1900" i="16"/>
  <c r="G1900" i="16"/>
  <c r="V1899" i="16"/>
  <c r="R1899" i="16"/>
  <c r="P1899" i="16"/>
  <c r="O1899" i="16"/>
  <c r="N1899" i="16"/>
  <c r="K1899" i="16"/>
  <c r="G1899" i="16"/>
  <c r="V1898" i="16"/>
  <c r="R1898" i="16"/>
  <c r="P1898" i="16"/>
  <c r="O1898" i="16"/>
  <c r="N1898" i="16"/>
  <c r="K1898" i="16"/>
  <c r="G1898" i="16"/>
  <c r="V1897" i="16"/>
  <c r="R1897" i="16"/>
  <c r="Q1897" i="16"/>
  <c r="P1897" i="16"/>
  <c r="O1897" i="16"/>
  <c r="N1897" i="16"/>
  <c r="K1897" i="16"/>
  <c r="G1897" i="16"/>
  <c r="V1896" i="16"/>
  <c r="R1896" i="16"/>
  <c r="O1896" i="16"/>
  <c r="P1896" i="16" s="1"/>
  <c r="N1896" i="16"/>
  <c r="K1896" i="16"/>
  <c r="G1896" i="16"/>
  <c r="V1895" i="16"/>
  <c r="R1895" i="16"/>
  <c r="S1895" i="16" s="1"/>
  <c r="Q1895" i="16"/>
  <c r="O1895" i="16"/>
  <c r="P1895" i="16" s="1"/>
  <c r="N1895" i="16"/>
  <c r="K1895" i="16"/>
  <c r="G1895" i="16"/>
  <c r="V1894" i="16"/>
  <c r="R1894" i="16"/>
  <c r="O1894" i="16"/>
  <c r="P1894" i="16" s="1"/>
  <c r="N1894" i="16"/>
  <c r="K1894" i="16"/>
  <c r="G1894" i="16"/>
  <c r="V1893" i="16"/>
  <c r="R1893" i="16"/>
  <c r="P1893" i="16"/>
  <c r="O1893" i="16"/>
  <c r="N1893" i="16"/>
  <c r="K1893" i="16"/>
  <c r="G1893" i="16"/>
  <c r="V1892" i="16"/>
  <c r="R1892" i="16"/>
  <c r="O1892" i="16"/>
  <c r="P1892" i="16" s="1"/>
  <c r="N1892" i="16"/>
  <c r="K1892" i="16"/>
  <c r="G1892" i="16"/>
  <c r="V1891" i="16"/>
  <c r="R1891" i="16"/>
  <c r="O1891" i="16"/>
  <c r="P1891" i="16" s="1"/>
  <c r="N1891" i="16"/>
  <c r="K1891" i="16"/>
  <c r="G1891" i="16"/>
  <c r="V1890" i="16"/>
  <c r="R1890" i="16"/>
  <c r="P1890" i="16"/>
  <c r="O1890" i="16"/>
  <c r="N1890" i="16"/>
  <c r="K1890" i="16"/>
  <c r="G1890" i="16"/>
  <c r="V1889" i="16"/>
  <c r="R1889" i="16"/>
  <c r="P1889" i="16"/>
  <c r="O1889" i="16"/>
  <c r="N1889" i="16"/>
  <c r="K1889" i="16"/>
  <c r="G1889" i="16"/>
  <c r="V1888" i="16"/>
  <c r="R1888" i="16"/>
  <c r="S1888" i="16" s="1"/>
  <c r="Q1888" i="16"/>
  <c r="O1888" i="16"/>
  <c r="P1888" i="16" s="1"/>
  <c r="N1888" i="16"/>
  <c r="K1888" i="16"/>
  <c r="G1888" i="16"/>
  <c r="V1887" i="16"/>
  <c r="R1887" i="16"/>
  <c r="P1887" i="16"/>
  <c r="O1887" i="16"/>
  <c r="N1887" i="16"/>
  <c r="K1887" i="16"/>
  <c r="G1887" i="16"/>
  <c r="V1886" i="16"/>
  <c r="R1886" i="16"/>
  <c r="P1886" i="16"/>
  <c r="O1886" i="16"/>
  <c r="N1886" i="16"/>
  <c r="K1886" i="16"/>
  <c r="G1886" i="16"/>
  <c r="V1885" i="16"/>
  <c r="R1885" i="16"/>
  <c r="P1885" i="16"/>
  <c r="O1885" i="16"/>
  <c r="N1885" i="16"/>
  <c r="K1885" i="16"/>
  <c r="G1885" i="16"/>
  <c r="V1884" i="16"/>
  <c r="R1884" i="16"/>
  <c r="O1884" i="16"/>
  <c r="P1884" i="16" s="1"/>
  <c r="N1884" i="16"/>
  <c r="K1884" i="16"/>
  <c r="G1884" i="16"/>
  <c r="V1883" i="16"/>
  <c r="R1883" i="16"/>
  <c r="P1883" i="16"/>
  <c r="O1883" i="16"/>
  <c r="N1883" i="16"/>
  <c r="K1883" i="16"/>
  <c r="G1883" i="16"/>
  <c r="V1882" i="16"/>
  <c r="R1882" i="16"/>
  <c r="O1882" i="16"/>
  <c r="P1882" i="16" s="1"/>
  <c r="N1882" i="16"/>
  <c r="K1882" i="16"/>
  <c r="G1882" i="16"/>
  <c r="V1881" i="16"/>
  <c r="R1881" i="16"/>
  <c r="P1881" i="16"/>
  <c r="O1881" i="16"/>
  <c r="N1881" i="16"/>
  <c r="K1881" i="16"/>
  <c r="G1881" i="16"/>
  <c r="V1880" i="16"/>
  <c r="R1880" i="16"/>
  <c r="O1880" i="16"/>
  <c r="P1880" i="16" s="1"/>
  <c r="N1880" i="16"/>
  <c r="K1880" i="16"/>
  <c r="G1880" i="16"/>
  <c r="V1879" i="16"/>
  <c r="R1879" i="16"/>
  <c r="O1879" i="16"/>
  <c r="P1879" i="16" s="1"/>
  <c r="N1879" i="16"/>
  <c r="K1879" i="16"/>
  <c r="G1879" i="16"/>
  <c r="V1878" i="16"/>
  <c r="R1878" i="16"/>
  <c r="O1878" i="16"/>
  <c r="P1878" i="16" s="1"/>
  <c r="N1878" i="16"/>
  <c r="K1878" i="16"/>
  <c r="G1878" i="16"/>
  <c r="V1877" i="16"/>
  <c r="R1877" i="16"/>
  <c r="P1877" i="16"/>
  <c r="O1877" i="16"/>
  <c r="N1877" i="16"/>
  <c r="K1877" i="16"/>
  <c r="G1877" i="16"/>
  <c r="V1876" i="16"/>
  <c r="R1876" i="16"/>
  <c r="O1876" i="16"/>
  <c r="P1876" i="16" s="1"/>
  <c r="N1876" i="16"/>
  <c r="K1876" i="16"/>
  <c r="G1876" i="16"/>
  <c r="V1875" i="16"/>
  <c r="R1875" i="16"/>
  <c r="O1875" i="16"/>
  <c r="P1875" i="16" s="1"/>
  <c r="N1875" i="16"/>
  <c r="K1875" i="16"/>
  <c r="G1875" i="16"/>
  <c r="V1874" i="16"/>
  <c r="R1874" i="16"/>
  <c r="P1874" i="16"/>
  <c r="O1874" i="16"/>
  <c r="N1874" i="16"/>
  <c r="K1874" i="16"/>
  <c r="G1874" i="16"/>
  <c r="V1873" i="16"/>
  <c r="R1873" i="16"/>
  <c r="P1873" i="16"/>
  <c r="O1873" i="16"/>
  <c r="N1873" i="16"/>
  <c r="K1873" i="16"/>
  <c r="G1873" i="16"/>
  <c r="V1872" i="16"/>
  <c r="R1872" i="16"/>
  <c r="O1872" i="16"/>
  <c r="P1872" i="16" s="1"/>
  <c r="N1872" i="16"/>
  <c r="K1872" i="16"/>
  <c r="G1872" i="16"/>
  <c r="V1871" i="16"/>
  <c r="R1871" i="16"/>
  <c r="P1871" i="16"/>
  <c r="O1871" i="16"/>
  <c r="N1871" i="16"/>
  <c r="K1871" i="16"/>
  <c r="G1871" i="16"/>
  <c r="V1870" i="16"/>
  <c r="R1870" i="16"/>
  <c r="P1870" i="16"/>
  <c r="O1870" i="16"/>
  <c r="N1870" i="16"/>
  <c r="K1870" i="16"/>
  <c r="G1870" i="16"/>
  <c r="V1869" i="16"/>
  <c r="R1869" i="16"/>
  <c r="P1869" i="16"/>
  <c r="O1869" i="16"/>
  <c r="N1869" i="16"/>
  <c r="K1869" i="16"/>
  <c r="G1869" i="16"/>
  <c r="V1868" i="16"/>
  <c r="R1868" i="16"/>
  <c r="O1868" i="16"/>
  <c r="P1868" i="16" s="1"/>
  <c r="N1868" i="16"/>
  <c r="K1868" i="16"/>
  <c r="G1868" i="16"/>
  <c r="V1867" i="16"/>
  <c r="R1867" i="16"/>
  <c r="P1867" i="16"/>
  <c r="O1867" i="16"/>
  <c r="N1867" i="16"/>
  <c r="K1867" i="16"/>
  <c r="G1867" i="16"/>
  <c r="V1866" i="16"/>
  <c r="R1866" i="16"/>
  <c r="O1866" i="16"/>
  <c r="P1866" i="16" s="1"/>
  <c r="N1866" i="16"/>
  <c r="K1866" i="16"/>
  <c r="G1866" i="16"/>
  <c r="V1865" i="16"/>
  <c r="R1865" i="16"/>
  <c r="S1865" i="16" s="1"/>
  <c r="Q1865" i="16"/>
  <c r="P1865" i="16"/>
  <c r="O1865" i="16"/>
  <c r="N1865" i="16"/>
  <c r="K1865" i="16"/>
  <c r="G1865" i="16"/>
  <c r="V1864" i="16"/>
  <c r="R1864" i="16"/>
  <c r="O1864" i="16"/>
  <c r="P1864" i="16" s="1"/>
  <c r="N1864" i="16"/>
  <c r="K1864" i="16"/>
  <c r="G1864" i="16"/>
  <c r="V1863" i="16"/>
  <c r="R1863" i="16"/>
  <c r="O1863" i="16"/>
  <c r="P1863" i="16" s="1"/>
  <c r="N1863" i="16"/>
  <c r="K1863" i="16"/>
  <c r="G1863" i="16"/>
  <c r="V1862" i="16"/>
  <c r="R1862" i="16"/>
  <c r="O1862" i="16"/>
  <c r="P1862" i="16" s="1"/>
  <c r="N1862" i="16"/>
  <c r="K1862" i="16"/>
  <c r="G1862" i="16"/>
  <c r="V1861" i="16"/>
  <c r="R1861" i="16"/>
  <c r="P1861" i="16"/>
  <c r="O1861" i="16"/>
  <c r="N1861" i="16"/>
  <c r="K1861" i="16"/>
  <c r="G1861" i="16"/>
  <c r="V1860" i="16"/>
  <c r="R1860" i="16"/>
  <c r="O1860" i="16"/>
  <c r="P1860" i="16" s="1"/>
  <c r="N1860" i="16"/>
  <c r="K1860" i="16"/>
  <c r="G1860" i="16"/>
  <c r="V1859" i="16"/>
  <c r="R1859" i="16"/>
  <c r="O1859" i="16"/>
  <c r="P1859" i="16" s="1"/>
  <c r="N1859" i="16"/>
  <c r="K1859" i="16"/>
  <c r="G1859" i="16"/>
  <c r="V1858" i="16"/>
  <c r="R1858" i="16"/>
  <c r="P1858" i="16"/>
  <c r="O1858" i="16"/>
  <c r="N1858" i="16"/>
  <c r="K1858" i="16"/>
  <c r="G1858" i="16"/>
  <c r="V1857" i="16"/>
  <c r="R1857" i="16"/>
  <c r="P1857" i="16"/>
  <c r="O1857" i="16"/>
  <c r="N1857" i="16"/>
  <c r="K1857" i="16"/>
  <c r="G1857" i="16"/>
  <c r="V1856" i="16"/>
  <c r="R1856" i="16"/>
  <c r="O1856" i="16"/>
  <c r="P1856" i="16" s="1"/>
  <c r="N1856" i="16"/>
  <c r="K1856" i="16"/>
  <c r="G1856" i="16"/>
  <c r="V1855" i="16"/>
  <c r="R1855" i="16"/>
  <c r="P1855" i="16"/>
  <c r="O1855" i="16"/>
  <c r="N1855" i="16"/>
  <c r="K1855" i="16"/>
  <c r="G1855" i="16"/>
  <c r="V1854" i="16"/>
  <c r="R1854" i="16"/>
  <c r="Q1854" i="16"/>
  <c r="S1854" i="16" s="1"/>
  <c r="P1854" i="16"/>
  <c r="O1854" i="16"/>
  <c r="N1854" i="16"/>
  <c r="K1854" i="16"/>
  <c r="G1854" i="16"/>
  <c r="V1853" i="16"/>
  <c r="R1853" i="16"/>
  <c r="P1853" i="16"/>
  <c r="O1853" i="16"/>
  <c r="N1853" i="16"/>
  <c r="K1853" i="16"/>
  <c r="G1853" i="16"/>
  <c r="V1852" i="16"/>
  <c r="R1852" i="16"/>
  <c r="S1852" i="16" s="1"/>
  <c r="Q1852" i="16"/>
  <c r="O1852" i="16"/>
  <c r="P1852" i="16" s="1"/>
  <c r="N1852" i="16"/>
  <c r="K1852" i="16"/>
  <c r="G1852" i="16"/>
  <c r="V1851" i="16"/>
  <c r="R1851" i="16"/>
  <c r="P1851" i="16"/>
  <c r="O1851" i="16"/>
  <c r="N1851" i="16"/>
  <c r="K1851" i="16"/>
  <c r="G1851" i="16"/>
  <c r="V1850" i="16"/>
  <c r="R1850" i="16"/>
  <c r="O1850" i="16"/>
  <c r="P1850" i="16" s="1"/>
  <c r="N1850" i="16"/>
  <c r="K1850" i="16"/>
  <c r="G1850" i="16"/>
  <c r="V1849" i="16"/>
  <c r="R1849" i="16"/>
  <c r="P1849" i="16"/>
  <c r="O1849" i="16"/>
  <c r="N1849" i="16"/>
  <c r="K1849" i="16"/>
  <c r="G1849" i="16"/>
  <c r="V1848" i="16"/>
  <c r="R1848" i="16"/>
  <c r="O1848" i="16"/>
  <c r="P1848" i="16" s="1"/>
  <c r="N1848" i="16"/>
  <c r="K1848" i="16"/>
  <c r="G1848" i="16"/>
  <c r="V1847" i="16"/>
  <c r="R1847" i="16"/>
  <c r="O1847" i="16"/>
  <c r="P1847" i="16" s="1"/>
  <c r="N1847" i="16"/>
  <c r="K1847" i="16"/>
  <c r="G1847" i="16"/>
  <c r="V1846" i="16"/>
  <c r="S1846" i="16"/>
  <c r="R1846" i="16"/>
  <c r="Q1846" i="16"/>
  <c r="O1846" i="16"/>
  <c r="P1846" i="16" s="1"/>
  <c r="N1846" i="16"/>
  <c r="K1846" i="16"/>
  <c r="G1846" i="16"/>
  <c r="V1845" i="16"/>
  <c r="R1845" i="16"/>
  <c r="S1845" i="16" s="1"/>
  <c r="Q1845" i="16"/>
  <c r="P1845" i="16"/>
  <c r="O1845" i="16"/>
  <c r="N1845" i="16"/>
  <c r="K1845" i="16"/>
  <c r="G1845" i="16"/>
  <c r="V1844" i="16"/>
  <c r="R1844" i="16"/>
  <c r="Q1844" i="16"/>
  <c r="S1844" i="16" s="1"/>
  <c r="O1844" i="16"/>
  <c r="P1844" i="16" s="1"/>
  <c r="N1844" i="16"/>
  <c r="K1844" i="16"/>
  <c r="G1844" i="16"/>
  <c r="V1843" i="16"/>
  <c r="R1843" i="16"/>
  <c r="O1843" i="16"/>
  <c r="P1843" i="16" s="1"/>
  <c r="N1843" i="16"/>
  <c r="K1843" i="16"/>
  <c r="G1843" i="16"/>
  <c r="V1842" i="16"/>
  <c r="R1842" i="16"/>
  <c r="Q1842" i="16"/>
  <c r="S1842" i="16" s="1"/>
  <c r="P1842" i="16"/>
  <c r="O1842" i="16"/>
  <c r="N1842" i="16"/>
  <c r="K1842" i="16"/>
  <c r="G1842" i="16"/>
  <c r="V1841" i="16"/>
  <c r="R1841" i="16"/>
  <c r="P1841" i="16"/>
  <c r="O1841" i="16"/>
  <c r="N1841" i="16"/>
  <c r="K1841" i="16"/>
  <c r="G1841" i="16"/>
  <c r="V1840" i="16"/>
  <c r="R1840" i="16"/>
  <c r="O1840" i="16"/>
  <c r="P1840" i="16" s="1"/>
  <c r="N1840" i="16"/>
  <c r="K1840" i="16"/>
  <c r="G1840" i="16"/>
  <c r="V1839" i="16"/>
  <c r="R1839" i="16"/>
  <c r="S1839" i="16" s="1"/>
  <c r="Q1839" i="16"/>
  <c r="P1839" i="16"/>
  <c r="O1839" i="16"/>
  <c r="N1839" i="16"/>
  <c r="K1839" i="16"/>
  <c r="G1839" i="16"/>
  <c r="V1838" i="16"/>
  <c r="R1838" i="16"/>
  <c r="O1838" i="16"/>
  <c r="P1838" i="16" s="1"/>
  <c r="N1838" i="16"/>
  <c r="K1838" i="16"/>
  <c r="G1838" i="16"/>
  <c r="V1837" i="16"/>
  <c r="R1837" i="16"/>
  <c r="P1837" i="16"/>
  <c r="O1837" i="16"/>
  <c r="N1837" i="16"/>
  <c r="K1837" i="16"/>
  <c r="G1837" i="16"/>
  <c r="V1836" i="16"/>
  <c r="R1836" i="16"/>
  <c r="O1836" i="16"/>
  <c r="P1836" i="16" s="1"/>
  <c r="N1836" i="16"/>
  <c r="K1836" i="16"/>
  <c r="G1836" i="16"/>
  <c r="V1835" i="16"/>
  <c r="R1835" i="16"/>
  <c r="O1835" i="16"/>
  <c r="P1835" i="16" s="1"/>
  <c r="N1835" i="16"/>
  <c r="K1835" i="16"/>
  <c r="G1835" i="16"/>
  <c r="V1834" i="16"/>
  <c r="R1834" i="16"/>
  <c r="O1834" i="16"/>
  <c r="P1834" i="16" s="1"/>
  <c r="N1834" i="16"/>
  <c r="K1834" i="16"/>
  <c r="G1834" i="16"/>
  <c r="V1833" i="16"/>
  <c r="R1833" i="16"/>
  <c r="P1833" i="16"/>
  <c r="O1833" i="16"/>
  <c r="N1833" i="16"/>
  <c r="K1833" i="16"/>
  <c r="G1833" i="16"/>
  <c r="V1832" i="16"/>
  <c r="R1832" i="16"/>
  <c r="O1832" i="16"/>
  <c r="P1832" i="16" s="1"/>
  <c r="N1832" i="16"/>
  <c r="K1832" i="16"/>
  <c r="G1832" i="16"/>
  <c r="V1831" i="16"/>
  <c r="R1831" i="16"/>
  <c r="O1831" i="16"/>
  <c r="P1831" i="16" s="1"/>
  <c r="N1831" i="16"/>
  <c r="K1831" i="16"/>
  <c r="G1831" i="16"/>
  <c r="V1830" i="16"/>
  <c r="R1830" i="16"/>
  <c r="P1830" i="16"/>
  <c r="O1830" i="16"/>
  <c r="N1830" i="16"/>
  <c r="K1830" i="16"/>
  <c r="G1830" i="16"/>
  <c r="V1829" i="16"/>
  <c r="R1829" i="16"/>
  <c r="P1829" i="16"/>
  <c r="O1829" i="16"/>
  <c r="N1829" i="16"/>
  <c r="K1829" i="16"/>
  <c r="G1829" i="16"/>
  <c r="V1828" i="16"/>
  <c r="R1828" i="16"/>
  <c r="O1828" i="16"/>
  <c r="P1828" i="16" s="1"/>
  <c r="N1828" i="16"/>
  <c r="K1828" i="16"/>
  <c r="G1828" i="16"/>
  <c r="V1827" i="16"/>
  <c r="R1827" i="16"/>
  <c r="P1827" i="16"/>
  <c r="O1827" i="16"/>
  <c r="N1827" i="16"/>
  <c r="K1827" i="16"/>
  <c r="G1827" i="16"/>
  <c r="V1826" i="16"/>
  <c r="R1826" i="16"/>
  <c r="P1826" i="16"/>
  <c r="O1826" i="16"/>
  <c r="N1826" i="16"/>
  <c r="K1826" i="16"/>
  <c r="G1826" i="16"/>
  <c r="V1825" i="16"/>
  <c r="R1825" i="16"/>
  <c r="P1825" i="16"/>
  <c r="O1825" i="16"/>
  <c r="N1825" i="16"/>
  <c r="K1825" i="16"/>
  <c r="G1825" i="16"/>
  <c r="V1824" i="16"/>
  <c r="R1824" i="16"/>
  <c r="O1824" i="16"/>
  <c r="P1824" i="16" s="1"/>
  <c r="N1824" i="16"/>
  <c r="K1824" i="16"/>
  <c r="G1824" i="16"/>
  <c r="V1823" i="16"/>
  <c r="R1823" i="16"/>
  <c r="P1823" i="16"/>
  <c r="O1823" i="16"/>
  <c r="N1823" i="16"/>
  <c r="K1823" i="16"/>
  <c r="G1823" i="16"/>
  <c r="V1822" i="16"/>
  <c r="R1822" i="16"/>
  <c r="O1822" i="16"/>
  <c r="P1822" i="16" s="1"/>
  <c r="N1822" i="16"/>
  <c r="K1822" i="16"/>
  <c r="G1822" i="16"/>
  <c r="V1821" i="16"/>
  <c r="R1821" i="16"/>
  <c r="P1821" i="16"/>
  <c r="O1821" i="16"/>
  <c r="N1821" i="16"/>
  <c r="K1821" i="16"/>
  <c r="G1821" i="16"/>
  <c r="V1820" i="16"/>
  <c r="R1820" i="16"/>
  <c r="O1820" i="16"/>
  <c r="P1820" i="16" s="1"/>
  <c r="N1820" i="16"/>
  <c r="K1820" i="16"/>
  <c r="G1820" i="16"/>
  <c r="V1819" i="16"/>
  <c r="R1819" i="16"/>
  <c r="O1819" i="16"/>
  <c r="P1819" i="16" s="1"/>
  <c r="N1819" i="16"/>
  <c r="K1819" i="16"/>
  <c r="G1819" i="16"/>
  <c r="V1818" i="16"/>
  <c r="R1818" i="16"/>
  <c r="O1818" i="16"/>
  <c r="P1818" i="16" s="1"/>
  <c r="N1818" i="16"/>
  <c r="K1818" i="16"/>
  <c r="G1818" i="16"/>
  <c r="V1817" i="16"/>
  <c r="R1817" i="16"/>
  <c r="P1817" i="16"/>
  <c r="O1817" i="16"/>
  <c r="N1817" i="16"/>
  <c r="K1817" i="16"/>
  <c r="G1817" i="16"/>
  <c r="V1816" i="16"/>
  <c r="R1816" i="16"/>
  <c r="O1816" i="16"/>
  <c r="P1816" i="16" s="1"/>
  <c r="N1816" i="16"/>
  <c r="K1816" i="16"/>
  <c r="G1816" i="16"/>
  <c r="V1815" i="16"/>
  <c r="R1815" i="16"/>
  <c r="O1815" i="16"/>
  <c r="P1815" i="16" s="1"/>
  <c r="N1815" i="16"/>
  <c r="K1815" i="16"/>
  <c r="G1815" i="16"/>
  <c r="V1814" i="16"/>
  <c r="R1814" i="16"/>
  <c r="Q1814" i="16"/>
  <c r="S1814" i="16" s="1"/>
  <c r="P1814" i="16"/>
  <c r="O1814" i="16"/>
  <c r="N1814" i="16"/>
  <c r="K1814" i="16"/>
  <c r="G1814" i="16"/>
  <c r="V1813" i="16"/>
  <c r="R1813" i="16"/>
  <c r="P1813" i="16"/>
  <c r="O1813" i="16"/>
  <c r="N1813" i="16"/>
  <c r="K1813" i="16"/>
  <c r="G1813" i="16"/>
  <c r="V1812" i="16"/>
  <c r="R1812" i="16"/>
  <c r="O1812" i="16"/>
  <c r="P1812" i="16" s="1"/>
  <c r="N1812" i="16"/>
  <c r="K1812" i="16"/>
  <c r="G1812" i="16"/>
  <c r="V1811" i="16"/>
  <c r="R1811" i="16"/>
  <c r="P1811" i="16"/>
  <c r="O1811" i="16"/>
  <c r="N1811" i="16"/>
  <c r="K1811" i="16"/>
  <c r="G1811" i="16"/>
  <c r="V1810" i="16"/>
  <c r="R1810" i="16"/>
  <c r="P1810" i="16"/>
  <c r="O1810" i="16"/>
  <c r="N1810" i="16"/>
  <c r="K1810" i="16"/>
  <c r="G1810" i="16"/>
  <c r="V1809" i="16"/>
  <c r="R1809" i="16"/>
  <c r="Q1809" i="16"/>
  <c r="P1809" i="16"/>
  <c r="O1809" i="16"/>
  <c r="N1809" i="16"/>
  <c r="K1809" i="16"/>
  <c r="G1809" i="16"/>
  <c r="V1808" i="16"/>
  <c r="R1808" i="16"/>
  <c r="O1808" i="16"/>
  <c r="P1808" i="16" s="1"/>
  <c r="N1808" i="16"/>
  <c r="K1808" i="16"/>
  <c r="G1808" i="16"/>
  <c r="V1807" i="16"/>
  <c r="R1807" i="16"/>
  <c r="P1807" i="16"/>
  <c r="O1807" i="16"/>
  <c r="N1807" i="16"/>
  <c r="K1807" i="16"/>
  <c r="G1807" i="16"/>
  <c r="V1806" i="16"/>
  <c r="R1806" i="16"/>
  <c r="O1806" i="16"/>
  <c r="P1806" i="16" s="1"/>
  <c r="N1806" i="16"/>
  <c r="K1806" i="16"/>
  <c r="G1806" i="16"/>
  <c r="V1805" i="16"/>
  <c r="R1805" i="16"/>
  <c r="P1805" i="16"/>
  <c r="O1805" i="16"/>
  <c r="N1805" i="16"/>
  <c r="K1805" i="16"/>
  <c r="G1805" i="16"/>
  <c r="V1804" i="16"/>
  <c r="S1804" i="16"/>
  <c r="R1804" i="16"/>
  <c r="Q1804" i="16"/>
  <c r="O1804" i="16"/>
  <c r="P1804" i="16" s="1"/>
  <c r="N1804" i="16"/>
  <c r="K1804" i="16"/>
  <c r="G1804" i="16"/>
  <c r="V1803" i="16"/>
  <c r="R1803" i="16"/>
  <c r="O1803" i="16"/>
  <c r="P1803" i="16" s="1"/>
  <c r="N1803" i="16"/>
  <c r="K1803" i="16"/>
  <c r="G1803" i="16"/>
  <c r="V1802" i="16"/>
  <c r="R1802" i="16"/>
  <c r="O1802" i="16"/>
  <c r="P1802" i="16" s="1"/>
  <c r="N1802" i="16"/>
  <c r="K1802" i="16"/>
  <c r="G1802" i="16"/>
  <c r="V1801" i="16"/>
  <c r="R1801" i="16"/>
  <c r="S1801" i="16" s="1"/>
  <c r="Q1801" i="16"/>
  <c r="P1801" i="16"/>
  <c r="O1801" i="16"/>
  <c r="N1801" i="16"/>
  <c r="K1801" i="16"/>
  <c r="G1801" i="16"/>
  <c r="V1800" i="16"/>
  <c r="R1800" i="16"/>
  <c r="O1800" i="16"/>
  <c r="P1800" i="16" s="1"/>
  <c r="N1800" i="16"/>
  <c r="K1800" i="16"/>
  <c r="G1800" i="16"/>
  <c r="V1799" i="16"/>
  <c r="R1799" i="16"/>
  <c r="O1799" i="16"/>
  <c r="P1799" i="16" s="1"/>
  <c r="N1799" i="16"/>
  <c r="K1799" i="16"/>
  <c r="G1799" i="16"/>
  <c r="V1798" i="16"/>
  <c r="R1798" i="16"/>
  <c r="P1798" i="16"/>
  <c r="O1798" i="16"/>
  <c r="N1798" i="16"/>
  <c r="K1798" i="16"/>
  <c r="G1798" i="16"/>
  <c r="V1797" i="16"/>
  <c r="R1797" i="16"/>
  <c r="P1797" i="16"/>
  <c r="O1797" i="16"/>
  <c r="N1797" i="16"/>
  <c r="K1797" i="16"/>
  <c r="G1797" i="16"/>
  <c r="V1796" i="16"/>
  <c r="R1796" i="16"/>
  <c r="O1796" i="16"/>
  <c r="P1796" i="16" s="1"/>
  <c r="N1796" i="16"/>
  <c r="K1796" i="16"/>
  <c r="G1796" i="16"/>
  <c r="V1795" i="16"/>
  <c r="R1795" i="16"/>
  <c r="P1795" i="16"/>
  <c r="O1795" i="16"/>
  <c r="N1795" i="16"/>
  <c r="K1795" i="16"/>
  <c r="G1795" i="16"/>
  <c r="V1794" i="16"/>
  <c r="R1794" i="16"/>
  <c r="Q1794" i="16"/>
  <c r="S1794" i="16" s="1"/>
  <c r="P1794" i="16"/>
  <c r="O1794" i="16"/>
  <c r="N1794" i="16"/>
  <c r="K1794" i="16"/>
  <c r="G1794" i="16"/>
  <c r="V1793" i="16"/>
  <c r="R1793" i="16"/>
  <c r="P1793" i="16"/>
  <c r="O1793" i="16"/>
  <c r="N1793" i="16"/>
  <c r="K1793" i="16"/>
  <c r="G1793" i="16"/>
  <c r="V1792" i="16"/>
  <c r="R1792" i="16"/>
  <c r="O1792" i="16"/>
  <c r="P1792" i="16" s="1"/>
  <c r="N1792" i="16"/>
  <c r="K1792" i="16"/>
  <c r="G1792" i="16"/>
  <c r="V1791" i="16"/>
  <c r="R1791" i="16"/>
  <c r="P1791" i="16"/>
  <c r="O1791" i="16"/>
  <c r="N1791" i="16"/>
  <c r="K1791" i="16"/>
  <c r="G1791" i="16"/>
  <c r="V1790" i="16"/>
  <c r="R1790" i="16"/>
  <c r="O1790" i="16"/>
  <c r="P1790" i="16" s="1"/>
  <c r="N1790" i="16"/>
  <c r="K1790" i="16"/>
  <c r="G1790" i="16"/>
  <c r="V1789" i="16"/>
  <c r="R1789" i="16"/>
  <c r="P1789" i="16"/>
  <c r="O1789" i="16"/>
  <c r="N1789" i="16"/>
  <c r="K1789" i="16"/>
  <c r="G1789" i="16"/>
  <c r="V1788" i="16"/>
  <c r="S1788" i="16"/>
  <c r="R1788" i="16"/>
  <c r="Q1788" i="16"/>
  <c r="O1788" i="16"/>
  <c r="P1788" i="16" s="1"/>
  <c r="N1788" i="16"/>
  <c r="K1788" i="16"/>
  <c r="G1788" i="16"/>
  <c r="V1787" i="16"/>
  <c r="R1787" i="16"/>
  <c r="O1787" i="16"/>
  <c r="P1787" i="16" s="1"/>
  <c r="N1787" i="16"/>
  <c r="K1787" i="16"/>
  <c r="G1787" i="16"/>
  <c r="V1786" i="16"/>
  <c r="S1786" i="16"/>
  <c r="R1786" i="16"/>
  <c r="Q1786" i="16"/>
  <c r="O1786" i="16"/>
  <c r="P1786" i="16" s="1"/>
  <c r="N1786" i="16"/>
  <c r="K1786" i="16"/>
  <c r="G1786" i="16"/>
  <c r="V1785" i="16"/>
  <c r="R1785" i="16"/>
  <c r="S1785" i="16" s="1"/>
  <c r="Q1785" i="16"/>
  <c r="P1785" i="16"/>
  <c r="O1785" i="16"/>
  <c r="N1785" i="16"/>
  <c r="K1785" i="16"/>
  <c r="G1785" i="16"/>
  <c r="V1784" i="16"/>
  <c r="R1784" i="16"/>
  <c r="O1784" i="16"/>
  <c r="P1784" i="16" s="1"/>
  <c r="N1784" i="16"/>
  <c r="K1784" i="16"/>
  <c r="G1784" i="16"/>
  <c r="V1783" i="16"/>
  <c r="S1783" i="16"/>
  <c r="R1783" i="16"/>
  <c r="Q1783" i="16"/>
  <c r="P1783" i="16"/>
  <c r="O1783" i="16"/>
  <c r="N1783" i="16"/>
  <c r="K1783" i="16"/>
  <c r="G1783" i="16"/>
  <c r="V1782" i="16"/>
  <c r="R1782" i="16"/>
  <c r="Q1782" i="16"/>
  <c r="S1782" i="16" s="1"/>
  <c r="P1782" i="16"/>
  <c r="O1782" i="16"/>
  <c r="N1782" i="16"/>
  <c r="K1782" i="16"/>
  <c r="G1782" i="16"/>
  <c r="V1781" i="16"/>
  <c r="R1781" i="16"/>
  <c r="P1781" i="16"/>
  <c r="O1781" i="16"/>
  <c r="N1781" i="16"/>
  <c r="K1781" i="16"/>
  <c r="G1781" i="16"/>
  <c r="V1780" i="16"/>
  <c r="R1780" i="16"/>
  <c r="O1780" i="16"/>
  <c r="P1780" i="16" s="1"/>
  <c r="N1780" i="16"/>
  <c r="K1780" i="16"/>
  <c r="G1780" i="16"/>
  <c r="V1779" i="16"/>
  <c r="R1779" i="16"/>
  <c r="P1779" i="16"/>
  <c r="O1779" i="16"/>
  <c r="N1779" i="16"/>
  <c r="K1779" i="16"/>
  <c r="G1779" i="16"/>
  <c r="V1778" i="16"/>
  <c r="R1778" i="16"/>
  <c r="O1778" i="16"/>
  <c r="P1778" i="16" s="1"/>
  <c r="N1778" i="16"/>
  <c r="K1778" i="16"/>
  <c r="G1778" i="16"/>
  <c r="V1777" i="16"/>
  <c r="R1777" i="16"/>
  <c r="P1777" i="16"/>
  <c r="O1777" i="16"/>
  <c r="N1777" i="16"/>
  <c r="K1777" i="16"/>
  <c r="G1777" i="16"/>
  <c r="V1776" i="16"/>
  <c r="R1776" i="16"/>
  <c r="O1776" i="16"/>
  <c r="P1776" i="16" s="1"/>
  <c r="N1776" i="16"/>
  <c r="K1776" i="16"/>
  <c r="G1776" i="16"/>
  <c r="V1775" i="16"/>
  <c r="R1775" i="16"/>
  <c r="O1775" i="16"/>
  <c r="P1775" i="16" s="1"/>
  <c r="N1775" i="16"/>
  <c r="K1775" i="16"/>
  <c r="G1775" i="16"/>
  <c r="V1774" i="16"/>
  <c r="R1774" i="16"/>
  <c r="O1774" i="16"/>
  <c r="P1774" i="16" s="1"/>
  <c r="N1774" i="16"/>
  <c r="K1774" i="16"/>
  <c r="G1774" i="16"/>
  <c r="V1773" i="16"/>
  <c r="R1773" i="16"/>
  <c r="P1773" i="16"/>
  <c r="O1773" i="16"/>
  <c r="N1773" i="16"/>
  <c r="K1773" i="16"/>
  <c r="G1773" i="16"/>
  <c r="V1772" i="16"/>
  <c r="R1772" i="16"/>
  <c r="O1772" i="16"/>
  <c r="P1772" i="16" s="1"/>
  <c r="N1772" i="16"/>
  <c r="K1772" i="16"/>
  <c r="G1772" i="16"/>
  <c r="V1771" i="16"/>
  <c r="R1771" i="16"/>
  <c r="O1771" i="16"/>
  <c r="P1771" i="16" s="1"/>
  <c r="N1771" i="16"/>
  <c r="K1771" i="16"/>
  <c r="G1771" i="16"/>
  <c r="V1770" i="16"/>
  <c r="R1770" i="16"/>
  <c r="P1770" i="16"/>
  <c r="O1770" i="16"/>
  <c r="N1770" i="16"/>
  <c r="K1770" i="16"/>
  <c r="G1770" i="16"/>
  <c r="V1769" i="16"/>
  <c r="R1769" i="16"/>
  <c r="Q1769" i="16"/>
  <c r="P1769" i="16"/>
  <c r="O1769" i="16"/>
  <c r="N1769" i="16"/>
  <c r="K1769" i="16"/>
  <c r="G1769" i="16"/>
  <c r="V1768" i="16"/>
  <c r="R1768" i="16"/>
  <c r="O1768" i="16"/>
  <c r="P1768" i="16" s="1"/>
  <c r="N1768" i="16"/>
  <c r="K1768" i="16"/>
  <c r="G1768" i="16"/>
  <c r="V1767" i="16"/>
  <c r="R1767" i="16"/>
  <c r="P1767" i="16"/>
  <c r="O1767" i="16"/>
  <c r="N1767" i="16"/>
  <c r="K1767" i="16"/>
  <c r="G1767" i="16"/>
  <c r="V1766" i="16"/>
  <c r="R1766" i="16"/>
  <c r="P1766" i="16"/>
  <c r="O1766" i="16"/>
  <c r="N1766" i="16"/>
  <c r="K1766" i="16"/>
  <c r="G1766" i="16"/>
  <c r="V1765" i="16"/>
  <c r="R1765" i="16"/>
  <c r="P1765" i="16"/>
  <c r="O1765" i="16"/>
  <c r="N1765" i="16"/>
  <c r="K1765" i="16"/>
  <c r="G1765" i="16"/>
  <c r="V1764" i="16"/>
  <c r="R1764" i="16"/>
  <c r="O1764" i="16"/>
  <c r="P1764" i="16" s="1"/>
  <c r="N1764" i="16"/>
  <c r="K1764" i="16"/>
  <c r="G1764" i="16"/>
  <c r="V1763" i="16"/>
  <c r="R1763" i="16"/>
  <c r="P1763" i="16"/>
  <c r="O1763" i="16"/>
  <c r="N1763" i="16"/>
  <c r="K1763" i="16"/>
  <c r="G1763" i="16"/>
  <c r="V1762" i="16"/>
  <c r="R1762" i="16"/>
  <c r="S1762" i="16" s="1"/>
  <c r="Q1762" i="16"/>
  <c r="O1762" i="16"/>
  <c r="P1762" i="16" s="1"/>
  <c r="N1762" i="16"/>
  <c r="K1762" i="16"/>
  <c r="G1762" i="16"/>
  <c r="V1761" i="16"/>
  <c r="S1761" i="16"/>
  <c r="R1761" i="16"/>
  <c r="Q1761" i="16"/>
  <c r="O1761" i="16"/>
  <c r="P1761" i="16" s="1"/>
  <c r="N1761" i="16"/>
  <c r="K1761" i="16"/>
  <c r="G1761" i="16"/>
  <c r="V1760" i="16"/>
  <c r="R1760" i="16"/>
  <c r="P1760" i="16"/>
  <c r="O1760" i="16"/>
  <c r="N1760" i="16"/>
  <c r="K1760" i="16"/>
  <c r="G1760" i="16"/>
  <c r="V1759" i="16"/>
  <c r="R1759" i="16"/>
  <c r="P1759" i="16"/>
  <c r="O1759" i="16"/>
  <c r="N1759" i="16"/>
  <c r="K1759" i="16"/>
  <c r="G1759" i="16"/>
  <c r="V1758" i="16"/>
  <c r="R1758" i="16"/>
  <c r="O1758" i="16"/>
  <c r="P1758" i="16" s="1"/>
  <c r="N1758" i="16"/>
  <c r="K1758" i="16"/>
  <c r="G1758" i="16"/>
  <c r="V1757" i="16"/>
  <c r="R1757" i="16"/>
  <c r="O1757" i="16"/>
  <c r="P1757" i="16" s="1"/>
  <c r="N1757" i="16"/>
  <c r="K1757" i="16"/>
  <c r="G1757" i="16"/>
  <c r="V1756" i="16"/>
  <c r="R1756" i="16"/>
  <c r="P1756" i="16"/>
  <c r="O1756" i="16"/>
  <c r="N1756" i="16"/>
  <c r="K1756" i="16"/>
  <c r="G1756" i="16"/>
  <c r="V1755" i="16"/>
  <c r="R1755" i="16"/>
  <c r="P1755" i="16"/>
  <c r="O1755" i="16"/>
  <c r="N1755" i="16"/>
  <c r="K1755" i="16"/>
  <c r="G1755" i="16"/>
  <c r="V1754" i="16"/>
  <c r="R1754" i="16"/>
  <c r="O1754" i="16"/>
  <c r="P1754" i="16" s="1"/>
  <c r="N1754" i="16"/>
  <c r="K1754" i="16"/>
  <c r="G1754" i="16"/>
  <c r="V1753" i="16"/>
  <c r="R1753" i="16"/>
  <c r="O1753" i="16"/>
  <c r="P1753" i="16" s="1"/>
  <c r="N1753" i="16"/>
  <c r="K1753" i="16"/>
  <c r="G1753" i="16"/>
  <c r="V1752" i="16"/>
  <c r="R1752" i="16"/>
  <c r="P1752" i="16"/>
  <c r="O1752" i="16"/>
  <c r="N1752" i="16"/>
  <c r="K1752" i="16"/>
  <c r="G1752" i="16"/>
  <c r="V1751" i="16"/>
  <c r="R1751" i="16"/>
  <c r="P1751" i="16"/>
  <c r="O1751" i="16"/>
  <c r="N1751" i="16"/>
  <c r="K1751" i="16"/>
  <c r="G1751" i="16"/>
  <c r="V1750" i="16"/>
  <c r="R1750" i="16"/>
  <c r="S1750" i="16" s="1"/>
  <c r="Q1750" i="16"/>
  <c r="O1750" i="16"/>
  <c r="P1750" i="16" s="1"/>
  <c r="N1750" i="16"/>
  <c r="K1750" i="16"/>
  <c r="G1750" i="16"/>
  <c r="V1749" i="16"/>
  <c r="R1749" i="16"/>
  <c r="O1749" i="16"/>
  <c r="P1749" i="16" s="1"/>
  <c r="N1749" i="16"/>
  <c r="K1749" i="16"/>
  <c r="G1749" i="16"/>
  <c r="V1748" i="16"/>
  <c r="R1748" i="16"/>
  <c r="P1748" i="16"/>
  <c r="O1748" i="16"/>
  <c r="N1748" i="16"/>
  <c r="K1748" i="16"/>
  <c r="G1748" i="16"/>
  <c r="V1747" i="16"/>
  <c r="R1747" i="16"/>
  <c r="P1747" i="16"/>
  <c r="O1747" i="16"/>
  <c r="N1747" i="16"/>
  <c r="K1747" i="16"/>
  <c r="G1747" i="16"/>
  <c r="V1746" i="16"/>
  <c r="R1746" i="16"/>
  <c r="S1746" i="16" s="1"/>
  <c r="Q1746" i="16"/>
  <c r="O1746" i="16"/>
  <c r="P1746" i="16" s="1"/>
  <c r="N1746" i="16"/>
  <c r="K1746" i="16"/>
  <c r="G1746" i="16"/>
  <c r="V1745" i="16"/>
  <c r="R1745" i="16"/>
  <c r="O1745" i="16"/>
  <c r="P1745" i="16" s="1"/>
  <c r="N1745" i="16"/>
  <c r="K1745" i="16"/>
  <c r="G1745" i="16"/>
  <c r="V1744" i="16"/>
  <c r="R1744" i="16"/>
  <c r="P1744" i="16"/>
  <c r="O1744" i="16"/>
  <c r="N1744" i="16"/>
  <c r="K1744" i="16"/>
  <c r="G1744" i="16"/>
  <c r="V1743" i="16"/>
  <c r="R1743" i="16"/>
  <c r="P1743" i="16"/>
  <c r="O1743" i="16"/>
  <c r="N1743" i="16"/>
  <c r="K1743" i="16"/>
  <c r="G1743" i="16"/>
  <c r="V1742" i="16"/>
  <c r="R1742" i="16"/>
  <c r="O1742" i="16"/>
  <c r="P1742" i="16" s="1"/>
  <c r="N1742" i="16"/>
  <c r="K1742" i="16"/>
  <c r="G1742" i="16"/>
  <c r="V1741" i="16"/>
  <c r="R1741" i="16"/>
  <c r="O1741" i="16"/>
  <c r="P1741" i="16" s="1"/>
  <c r="N1741" i="16"/>
  <c r="K1741" i="16"/>
  <c r="G1741" i="16"/>
  <c r="V1740" i="16"/>
  <c r="R1740" i="16"/>
  <c r="P1740" i="16"/>
  <c r="O1740" i="16"/>
  <c r="N1740" i="16"/>
  <c r="K1740" i="16"/>
  <c r="G1740" i="16"/>
  <c r="V1739" i="16"/>
  <c r="R1739" i="16"/>
  <c r="P1739" i="16"/>
  <c r="O1739" i="16"/>
  <c r="N1739" i="16"/>
  <c r="K1739" i="16"/>
  <c r="G1739" i="16"/>
  <c r="V1738" i="16"/>
  <c r="R1738" i="16"/>
  <c r="S1738" i="16" s="1"/>
  <c r="Q1738" i="16"/>
  <c r="O1738" i="16"/>
  <c r="P1738" i="16" s="1"/>
  <c r="N1738" i="16"/>
  <c r="K1738" i="16"/>
  <c r="G1738" i="16"/>
  <c r="V1737" i="16"/>
  <c r="S1737" i="16"/>
  <c r="R1737" i="16"/>
  <c r="Q1737" i="16"/>
  <c r="O1737" i="16"/>
  <c r="P1737" i="16" s="1"/>
  <c r="N1737" i="16"/>
  <c r="K1737" i="16"/>
  <c r="G1737" i="16"/>
  <c r="V1736" i="16"/>
  <c r="R1736" i="16"/>
  <c r="P1736" i="16"/>
  <c r="O1736" i="16"/>
  <c r="N1736" i="16"/>
  <c r="K1736" i="16"/>
  <c r="G1736" i="16"/>
  <c r="V1735" i="16"/>
  <c r="R1735" i="16"/>
  <c r="P1735" i="16"/>
  <c r="O1735" i="16"/>
  <c r="N1735" i="16"/>
  <c r="K1735" i="16"/>
  <c r="G1735" i="16"/>
  <c r="V1734" i="16"/>
  <c r="R1734" i="16"/>
  <c r="O1734" i="16"/>
  <c r="P1734" i="16" s="1"/>
  <c r="N1734" i="16"/>
  <c r="K1734" i="16"/>
  <c r="G1734" i="16"/>
  <c r="V1733" i="16"/>
  <c r="R1733" i="16"/>
  <c r="O1733" i="16"/>
  <c r="P1733" i="16" s="1"/>
  <c r="N1733" i="16"/>
  <c r="K1733" i="16"/>
  <c r="G1733" i="16"/>
  <c r="V1732" i="16"/>
  <c r="R1732" i="16"/>
  <c r="P1732" i="16"/>
  <c r="O1732" i="16"/>
  <c r="N1732" i="16"/>
  <c r="K1732" i="16"/>
  <c r="G1732" i="16"/>
  <c r="V1731" i="16"/>
  <c r="R1731" i="16"/>
  <c r="P1731" i="16"/>
  <c r="O1731" i="16"/>
  <c r="N1731" i="16"/>
  <c r="K1731" i="16"/>
  <c r="G1731" i="16"/>
  <c r="V1730" i="16"/>
  <c r="R1730" i="16"/>
  <c r="O1730" i="16"/>
  <c r="P1730" i="16" s="1"/>
  <c r="N1730" i="16"/>
  <c r="K1730" i="16"/>
  <c r="G1730" i="16"/>
  <c r="V1729" i="16"/>
  <c r="S1729" i="16"/>
  <c r="R1729" i="16"/>
  <c r="Q1729" i="16"/>
  <c r="O1729" i="16"/>
  <c r="P1729" i="16" s="1"/>
  <c r="N1729" i="16"/>
  <c r="K1729" i="16"/>
  <c r="G1729" i="16"/>
  <c r="V1728" i="16"/>
  <c r="R1728" i="16"/>
  <c r="P1728" i="16"/>
  <c r="O1728" i="16"/>
  <c r="N1728" i="16"/>
  <c r="K1728" i="16"/>
  <c r="G1728" i="16"/>
  <c r="V1727" i="16"/>
  <c r="R1727" i="16"/>
  <c r="P1727" i="16"/>
  <c r="O1727" i="16"/>
  <c r="N1727" i="16"/>
  <c r="K1727" i="16"/>
  <c r="G1727" i="16"/>
  <c r="V1726" i="16"/>
  <c r="R1726" i="16"/>
  <c r="O1726" i="16"/>
  <c r="P1726" i="16" s="1"/>
  <c r="N1726" i="16"/>
  <c r="K1726" i="16"/>
  <c r="G1726" i="16"/>
  <c r="V1725" i="16"/>
  <c r="R1725" i="16"/>
  <c r="O1725" i="16"/>
  <c r="P1725" i="16" s="1"/>
  <c r="N1725" i="16"/>
  <c r="K1725" i="16"/>
  <c r="G1725" i="16"/>
  <c r="V1724" i="16"/>
  <c r="R1724" i="16"/>
  <c r="P1724" i="16"/>
  <c r="O1724" i="16"/>
  <c r="N1724" i="16"/>
  <c r="K1724" i="16"/>
  <c r="G1724" i="16"/>
  <c r="V1723" i="16"/>
  <c r="R1723" i="16"/>
  <c r="S1723" i="16" s="1"/>
  <c r="Q1723" i="16"/>
  <c r="P1723" i="16"/>
  <c r="O1723" i="16"/>
  <c r="N1723" i="16"/>
  <c r="K1723" i="16"/>
  <c r="G1723" i="16"/>
  <c r="V1722" i="16"/>
  <c r="R1722" i="16"/>
  <c r="O1722" i="16"/>
  <c r="P1722" i="16" s="1"/>
  <c r="N1722" i="16"/>
  <c r="K1722" i="16"/>
  <c r="G1722" i="16"/>
  <c r="V1721" i="16"/>
  <c r="R1721" i="16"/>
  <c r="O1721" i="16"/>
  <c r="P1721" i="16" s="1"/>
  <c r="N1721" i="16"/>
  <c r="K1721" i="16"/>
  <c r="G1721" i="16"/>
  <c r="V1720" i="16"/>
  <c r="S1720" i="16"/>
  <c r="R1720" i="16"/>
  <c r="Q1720" i="16"/>
  <c r="P1720" i="16"/>
  <c r="O1720" i="16"/>
  <c r="N1720" i="16"/>
  <c r="K1720" i="16"/>
  <c r="G1720" i="16"/>
  <c r="V1719" i="16"/>
  <c r="R1719" i="16"/>
  <c r="P1719" i="16"/>
  <c r="O1719" i="16"/>
  <c r="N1719" i="16"/>
  <c r="K1719" i="16"/>
  <c r="G1719" i="16"/>
  <c r="V1718" i="16"/>
  <c r="R1718" i="16"/>
  <c r="O1718" i="16"/>
  <c r="P1718" i="16" s="1"/>
  <c r="N1718" i="16"/>
  <c r="K1718" i="16"/>
  <c r="G1718" i="16"/>
  <c r="V1717" i="16"/>
  <c r="S1717" i="16"/>
  <c r="R1717" i="16"/>
  <c r="Q1717" i="16"/>
  <c r="O1717" i="16"/>
  <c r="P1717" i="16" s="1"/>
  <c r="N1717" i="16"/>
  <c r="K1717" i="16"/>
  <c r="G1717" i="16"/>
  <c r="V1716" i="16"/>
  <c r="R1716" i="16"/>
  <c r="P1716" i="16"/>
  <c r="O1716" i="16"/>
  <c r="N1716" i="16"/>
  <c r="K1716" i="16"/>
  <c r="G1716" i="16"/>
  <c r="V1715" i="16"/>
  <c r="R1715" i="16"/>
  <c r="P1715" i="16"/>
  <c r="O1715" i="16"/>
  <c r="N1715" i="16"/>
  <c r="K1715" i="16"/>
  <c r="G1715" i="16"/>
  <c r="V1714" i="16"/>
  <c r="R1714" i="16"/>
  <c r="O1714" i="16"/>
  <c r="P1714" i="16" s="1"/>
  <c r="N1714" i="16"/>
  <c r="K1714" i="16"/>
  <c r="G1714" i="16"/>
  <c r="V1713" i="16"/>
  <c r="S1713" i="16"/>
  <c r="R1713" i="16"/>
  <c r="Q1713" i="16"/>
  <c r="O1713" i="16"/>
  <c r="P1713" i="16" s="1"/>
  <c r="N1713" i="16"/>
  <c r="K1713" i="16"/>
  <c r="G1713" i="16"/>
  <c r="V1712" i="16"/>
  <c r="R1712" i="16"/>
  <c r="P1712" i="16"/>
  <c r="O1712" i="16"/>
  <c r="N1712" i="16"/>
  <c r="K1712" i="16"/>
  <c r="G1712" i="16"/>
  <c r="V1711" i="16"/>
  <c r="R1711" i="16"/>
  <c r="P1711" i="16"/>
  <c r="O1711" i="16"/>
  <c r="N1711" i="16"/>
  <c r="K1711" i="16"/>
  <c r="G1711" i="16"/>
  <c r="V1710" i="16"/>
  <c r="R1710" i="16"/>
  <c r="S1710" i="16" s="1"/>
  <c r="Q1710" i="16"/>
  <c r="O1710" i="16"/>
  <c r="P1710" i="16" s="1"/>
  <c r="N1710" i="16"/>
  <c r="K1710" i="16"/>
  <c r="G1710" i="16"/>
  <c r="V1709" i="16"/>
  <c r="R1709" i="16"/>
  <c r="O1709" i="16"/>
  <c r="P1709" i="16" s="1"/>
  <c r="N1709" i="16"/>
  <c r="K1709" i="16"/>
  <c r="G1709" i="16"/>
  <c r="V1708" i="16"/>
  <c r="R1708" i="16"/>
  <c r="P1708" i="16"/>
  <c r="O1708" i="16"/>
  <c r="N1708" i="16"/>
  <c r="K1708" i="16"/>
  <c r="G1708" i="16"/>
  <c r="V1707" i="16"/>
  <c r="R1707" i="16"/>
  <c r="P1707" i="16"/>
  <c r="O1707" i="16"/>
  <c r="N1707" i="16"/>
  <c r="K1707" i="16"/>
  <c r="G1707" i="16"/>
  <c r="V1706" i="16"/>
  <c r="R1706" i="16"/>
  <c r="O1706" i="16"/>
  <c r="P1706" i="16" s="1"/>
  <c r="N1706" i="16"/>
  <c r="K1706" i="16"/>
  <c r="G1706" i="16"/>
  <c r="V1705" i="16"/>
  <c r="S1705" i="16"/>
  <c r="R1705" i="16"/>
  <c r="Q1705" i="16"/>
  <c r="O1705" i="16"/>
  <c r="P1705" i="16" s="1"/>
  <c r="N1705" i="16"/>
  <c r="K1705" i="16"/>
  <c r="G1705" i="16"/>
  <c r="V1704" i="16"/>
  <c r="R1704" i="16"/>
  <c r="P1704" i="16"/>
  <c r="O1704" i="16"/>
  <c r="N1704" i="16"/>
  <c r="K1704" i="16"/>
  <c r="G1704" i="16"/>
  <c r="V1703" i="16"/>
  <c r="R1703" i="16"/>
  <c r="S1703" i="16" s="1"/>
  <c r="Q1703" i="16"/>
  <c r="P1703" i="16"/>
  <c r="O1703" i="16"/>
  <c r="N1703" i="16"/>
  <c r="K1703" i="16"/>
  <c r="G1703" i="16"/>
  <c r="V1702" i="16"/>
  <c r="R1702" i="16"/>
  <c r="O1702" i="16"/>
  <c r="P1702" i="16" s="1"/>
  <c r="N1702" i="16"/>
  <c r="K1702" i="16"/>
  <c r="G1702" i="16"/>
  <c r="V1701" i="16"/>
  <c r="R1701" i="16"/>
  <c r="O1701" i="16"/>
  <c r="P1701" i="16" s="1"/>
  <c r="N1701" i="16"/>
  <c r="K1701" i="16"/>
  <c r="G1701" i="16"/>
  <c r="V1700" i="16"/>
  <c r="R1700" i="16"/>
  <c r="P1700" i="16"/>
  <c r="O1700" i="16"/>
  <c r="N1700" i="16"/>
  <c r="K1700" i="16"/>
  <c r="G1700" i="16"/>
  <c r="V1699" i="16"/>
  <c r="R1699" i="16"/>
  <c r="P1699" i="16"/>
  <c r="O1699" i="16"/>
  <c r="N1699" i="16"/>
  <c r="K1699" i="16"/>
  <c r="G1699" i="16"/>
  <c r="V1698" i="16"/>
  <c r="R1698" i="16"/>
  <c r="O1698" i="16"/>
  <c r="P1698" i="16" s="1"/>
  <c r="N1698" i="16"/>
  <c r="K1698" i="16"/>
  <c r="G1698" i="16"/>
  <c r="V1697" i="16"/>
  <c r="R1697" i="16"/>
  <c r="O1697" i="16"/>
  <c r="P1697" i="16" s="1"/>
  <c r="N1697" i="16"/>
  <c r="K1697" i="16"/>
  <c r="G1697" i="16"/>
  <c r="V1696" i="16"/>
  <c r="S1696" i="16"/>
  <c r="R1696" i="16"/>
  <c r="Q1696" i="16"/>
  <c r="P1696" i="16"/>
  <c r="O1696" i="16"/>
  <c r="N1696" i="16"/>
  <c r="K1696" i="16"/>
  <c r="G1696" i="16"/>
  <c r="V1695" i="16"/>
  <c r="R1695" i="16"/>
  <c r="S1695" i="16" s="1"/>
  <c r="Q1695" i="16"/>
  <c r="P1695" i="16"/>
  <c r="O1695" i="16"/>
  <c r="N1695" i="16"/>
  <c r="K1695" i="16"/>
  <c r="G1695" i="16"/>
  <c r="V1694" i="16"/>
  <c r="R1694" i="16"/>
  <c r="S1694" i="16" s="1"/>
  <c r="Q1694" i="16"/>
  <c r="O1694" i="16"/>
  <c r="P1694" i="16" s="1"/>
  <c r="N1694" i="16"/>
  <c r="K1694" i="16"/>
  <c r="G1694" i="16"/>
  <c r="V1693" i="16"/>
  <c r="R1693" i="16"/>
  <c r="O1693" i="16"/>
  <c r="P1693" i="16" s="1"/>
  <c r="N1693" i="16"/>
  <c r="K1693" i="16"/>
  <c r="G1693" i="16"/>
  <c r="V1692" i="16"/>
  <c r="R1692" i="16"/>
  <c r="P1692" i="16"/>
  <c r="O1692" i="16"/>
  <c r="N1692" i="16"/>
  <c r="K1692" i="16"/>
  <c r="G1692" i="16"/>
  <c r="V1691" i="16"/>
  <c r="R1691" i="16"/>
  <c r="P1691" i="16"/>
  <c r="O1691" i="16"/>
  <c r="N1691" i="16"/>
  <c r="K1691" i="16"/>
  <c r="G1691" i="16"/>
  <c r="V1690" i="16"/>
  <c r="R1690" i="16"/>
  <c r="O1690" i="16"/>
  <c r="P1690" i="16" s="1"/>
  <c r="N1690" i="16"/>
  <c r="K1690" i="16"/>
  <c r="G1690" i="16"/>
  <c r="V1689" i="16"/>
  <c r="R1689" i="16"/>
  <c r="O1689" i="16"/>
  <c r="P1689" i="16" s="1"/>
  <c r="N1689" i="16"/>
  <c r="K1689" i="16"/>
  <c r="G1689" i="16"/>
  <c r="V1688" i="16"/>
  <c r="R1688" i="16"/>
  <c r="P1688" i="16"/>
  <c r="O1688" i="16"/>
  <c r="N1688" i="16"/>
  <c r="K1688" i="16"/>
  <c r="G1688" i="16"/>
  <c r="V1687" i="16"/>
  <c r="R1687" i="16"/>
  <c r="P1687" i="16"/>
  <c r="O1687" i="16"/>
  <c r="N1687" i="16"/>
  <c r="K1687" i="16"/>
  <c r="G1687" i="16"/>
  <c r="V1686" i="16"/>
  <c r="R1686" i="16"/>
  <c r="O1686" i="16"/>
  <c r="P1686" i="16" s="1"/>
  <c r="N1686" i="16"/>
  <c r="K1686" i="16"/>
  <c r="G1686" i="16"/>
  <c r="V1685" i="16"/>
  <c r="R1685" i="16"/>
  <c r="O1685" i="16"/>
  <c r="P1685" i="16" s="1"/>
  <c r="N1685" i="16"/>
  <c r="K1685" i="16"/>
  <c r="G1685" i="16"/>
  <c r="V1684" i="16"/>
  <c r="R1684" i="16"/>
  <c r="P1684" i="16"/>
  <c r="O1684" i="16"/>
  <c r="N1684" i="16"/>
  <c r="K1684" i="16"/>
  <c r="G1684" i="16"/>
  <c r="V1683" i="16"/>
  <c r="R1683" i="16"/>
  <c r="P1683" i="16"/>
  <c r="O1683" i="16"/>
  <c r="N1683" i="16"/>
  <c r="K1683" i="16"/>
  <c r="G1683" i="16"/>
  <c r="V1682" i="16"/>
  <c r="R1682" i="16"/>
  <c r="S1682" i="16" s="1"/>
  <c r="Q1682" i="16"/>
  <c r="O1682" i="16"/>
  <c r="P1682" i="16" s="1"/>
  <c r="N1682" i="16"/>
  <c r="K1682" i="16"/>
  <c r="G1682" i="16"/>
  <c r="V1681" i="16"/>
  <c r="R1681" i="16"/>
  <c r="O1681" i="16"/>
  <c r="P1681" i="16" s="1"/>
  <c r="N1681" i="16"/>
  <c r="K1681" i="16"/>
  <c r="G1681" i="16"/>
  <c r="V1680" i="16"/>
  <c r="R1680" i="16"/>
  <c r="P1680" i="16"/>
  <c r="O1680" i="16"/>
  <c r="N1680" i="16"/>
  <c r="K1680" i="16"/>
  <c r="G1680" i="16"/>
  <c r="V1679" i="16"/>
  <c r="R1679" i="16"/>
  <c r="S1679" i="16" s="1"/>
  <c r="Q1679" i="16"/>
  <c r="P1679" i="16"/>
  <c r="O1679" i="16"/>
  <c r="N1679" i="16"/>
  <c r="K1679" i="16"/>
  <c r="G1679" i="16"/>
  <c r="V1678" i="16"/>
  <c r="R1678" i="16"/>
  <c r="O1678" i="16"/>
  <c r="P1678" i="16" s="1"/>
  <c r="N1678" i="16"/>
  <c r="K1678" i="16"/>
  <c r="G1678" i="16"/>
  <c r="V1677" i="16"/>
  <c r="R1677" i="16"/>
  <c r="O1677" i="16"/>
  <c r="P1677" i="16" s="1"/>
  <c r="N1677" i="16"/>
  <c r="K1677" i="16"/>
  <c r="G1677" i="16"/>
  <c r="V1676" i="16"/>
  <c r="R1676" i="16"/>
  <c r="P1676" i="16"/>
  <c r="O1676" i="16"/>
  <c r="N1676" i="16"/>
  <c r="K1676" i="16"/>
  <c r="G1676" i="16"/>
  <c r="V1675" i="16"/>
  <c r="R1675" i="16"/>
  <c r="P1675" i="16"/>
  <c r="O1675" i="16"/>
  <c r="N1675" i="16"/>
  <c r="K1675" i="16"/>
  <c r="G1675" i="16"/>
  <c r="V1674" i="16"/>
  <c r="R1674" i="16"/>
  <c r="S1674" i="16" s="1"/>
  <c r="Q1674" i="16"/>
  <c r="O1674" i="16"/>
  <c r="P1674" i="16" s="1"/>
  <c r="N1674" i="16"/>
  <c r="K1674" i="16"/>
  <c r="G1674" i="16"/>
  <c r="V1673" i="16"/>
  <c r="R1673" i="16"/>
  <c r="O1673" i="16"/>
  <c r="P1673" i="16" s="1"/>
  <c r="N1673" i="16"/>
  <c r="K1673" i="16"/>
  <c r="G1673" i="16"/>
  <c r="V1672" i="16"/>
  <c r="R1672" i="16"/>
  <c r="P1672" i="16"/>
  <c r="O1672" i="16"/>
  <c r="N1672" i="16"/>
  <c r="K1672" i="16"/>
  <c r="G1672" i="16"/>
  <c r="V1671" i="16"/>
  <c r="R1671" i="16"/>
  <c r="P1671" i="16"/>
  <c r="O1671" i="16"/>
  <c r="N1671" i="16"/>
  <c r="K1671" i="16"/>
  <c r="G1671" i="16"/>
  <c r="V1670" i="16"/>
  <c r="R1670" i="16"/>
  <c r="O1670" i="16"/>
  <c r="P1670" i="16" s="1"/>
  <c r="N1670" i="16"/>
  <c r="K1670" i="16"/>
  <c r="G1670" i="16"/>
  <c r="V1669" i="16"/>
  <c r="R1669" i="16"/>
  <c r="O1669" i="16"/>
  <c r="P1669" i="16" s="1"/>
  <c r="N1669" i="16"/>
  <c r="K1669" i="16"/>
  <c r="G1669" i="16"/>
  <c r="V1668" i="16"/>
  <c r="R1668" i="16"/>
  <c r="P1668" i="16"/>
  <c r="O1668" i="16"/>
  <c r="N1668" i="16"/>
  <c r="K1668" i="16"/>
  <c r="G1668" i="16"/>
  <c r="V1667" i="16"/>
  <c r="R1667" i="16"/>
  <c r="P1667" i="16"/>
  <c r="O1667" i="16"/>
  <c r="N1667" i="16"/>
  <c r="K1667" i="16"/>
  <c r="G1667" i="16"/>
  <c r="V1666" i="16"/>
  <c r="R1666" i="16"/>
  <c r="O1666" i="16"/>
  <c r="P1666" i="16" s="1"/>
  <c r="N1666" i="16"/>
  <c r="K1666" i="16"/>
  <c r="G1666" i="16"/>
  <c r="V1665" i="16"/>
  <c r="R1665" i="16"/>
  <c r="O1665" i="16"/>
  <c r="P1665" i="16" s="1"/>
  <c r="N1665" i="16"/>
  <c r="K1665" i="16"/>
  <c r="G1665" i="16"/>
  <c r="V1664" i="16"/>
  <c r="R1664" i="16"/>
  <c r="P1664" i="16"/>
  <c r="O1664" i="16"/>
  <c r="N1664" i="16"/>
  <c r="K1664" i="16"/>
  <c r="G1664" i="16"/>
  <c r="V1663" i="16"/>
  <c r="R1663" i="16"/>
  <c r="P1663" i="16"/>
  <c r="O1663" i="16"/>
  <c r="N1663" i="16"/>
  <c r="K1663" i="16"/>
  <c r="G1663" i="16"/>
  <c r="V1662" i="16"/>
  <c r="R1662" i="16"/>
  <c r="O1662" i="16"/>
  <c r="P1662" i="16" s="1"/>
  <c r="N1662" i="16"/>
  <c r="K1662" i="16"/>
  <c r="G1662" i="16"/>
  <c r="V1661" i="16"/>
  <c r="R1661" i="16"/>
  <c r="O1661" i="16"/>
  <c r="P1661" i="16" s="1"/>
  <c r="N1661" i="16"/>
  <c r="K1661" i="16"/>
  <c r="G1661" i="16"/>
  <c r="V1660" i="16"/>
  <c r="R1660" i="16"/>
  <c r="P1660" i="16"/>
  <c r="O1660" i="16"/>
  <c r="N1660" i="16"/>
  <c r="K1660" i="16"/>
  <c r="G1660" i="16"/>
  <c r="V1659" i="16"/>
  <c r="R1659" i="16"/>
  <c r="S1659" i="16" s="1"/>
  <c r="Q1659" i="16"/>
  <c r="P1659" i="16"/>
  <c r="O1659" i="16"/>
  <c r="N1659" i="16"/>
  <c r="K1659" i="16"/>
  <c r="G1659" i="16"/>
  <c r="V1658" i="16"/>
  <c r="R1658" i="16"/>
  <c r="O1658" i="16"/>
  <c r="P1658" i="16" s="1"/>
  <c r="N1658" i="16"/>
  <c r="K1658" i="16"/>
  <c r="G1658" i="16"/>
  <c r="V1657" i="16"/>
  <c r="R1657" i="16"/>
  <c r="O1657" i="16"/>
  <c r="P1657" i="16" s="1"/>
  <c r="N1657" i="16"/>
  <c r="K1657" i="16"/>
  <c r="G1657" i="16"/>
  <c r="V1656" i="16"/>
  <c r="R1656" i="16"/>
  <c r="P1656" i="16"/>
  <c r="O1656" i="16"/>
  <c r="N1656" i="16"/>
  <c r="K1656" i="16"/>
  <c r="G1656" i="16"/>
  <c r="V1655" i="16"/>
  <c r="R1655" i="16"/>
  <c r="P1655" i="16"/>
  <c r="O1655" i="16"/>
  <c r="N1655" i="16"/>
  <c r="K1655" i="16"/>
  <c r="G1655" i="16"/>
  <c r="V1654" i="16"/>
  <c r="R1654" i="16"/>
  <c r="O1654" i="16"/>
  <c r="P1654" i="16" s="1"/>
  <c r="N1654" i="16"/>
  <c r="K1654" i="16"/>
  <c r="G1654" i="16"/>
  <c r="V1653" i="16"/>
  <c r="R1653" i="16"/>
  <c r="O1653" i="16"/>
  <c r="P1653" i="16" s="1"/>
  <c r="N1653" i="16"/>
  <c r="K1653" i="16"/>
  <c r="G1653" i="16"/>
  <c r="V1652" i="16"/>
  <c r="S1652" i="16"/>
  <c r="R1652" i="16"/>
  <c r="Q1652" i="16"/>
  <c r="P1652" i="16"/>
  <c r="O1652" i="16"/>
  <c r="N1652" i="16"/>
  <c r="K1652" i="16"/>
  <c r="G1652" i="16"/>
  <c r="V1651" i="16"/>
  <c r="R1651" i="16"/>
  <c r="S1651" i="16" s="1"/>
  <c r="Q1651" i="16"/>
  <c r="P1651" i="16"/>
  <c r="O1651" i="16"/>
  <c r="N1651" i="16"/>
  <c r="K1651" i="16"/>
  <c r="G1651" i="16"/>
  <c r="V1650" i="16"/>
  <c r="R1650" i="16"/>
  <c r="O1650" i="16"/>
  <c r="P1650" i="16" s="1"/>
  <c r="N1650" i="16"/>
  <c r="K1650" i="16"/>
  <c r="G1650" i="16"/>
  <c r="V1649" i="16"/>
  <c r="R1649" i="16"/>
  <c r="O1649" i="16"/>
  <c r="P1649" i="16" s="1"/>
  <c r="N1649" i="16"/>
  <c r="K1649" i="16"/>
  <c r="G1649" i="16"/>
  <c r="V1648" i="16"/>
  <c r="R1648" i="16"/>
  <c r="P1648" i="16"/>
  <c r="O1648" i="16"/>
  <c r="N1648" i="16"/>
  <c r="K1648" i="16"/>
  <c r="G1648" i="16"/>
  <c r="V1647" i="16"/>
  <c r="R1647" i="16"/>
  <c r="S1647" i="16" s="1"/>
  <c r="Q1647" i="16"/>
  <c r="P1647" i="16"/>
  <c r="O1647" i="16"/>
  <c r="N1647" i="16"/>
  <c r="K1647" i="16"/>
  <c r="G1647" i="16"/>
  <c r="V1646" i="16"/>
  <c r="R1646" i="16"/>
  <c r="S1646" i="16" s="1"/>
  <c r="Q1646" i="16"/>
  <c r="O1646" i="16"/>
  <c r="P1646" i="16" s="1"/>
  <c r="N1646" i="16"/>
  <c r="K1646" i="16"/>
  <c r="G1646" i="16"/>
  <c r="V1645" i="16"/>
  <c r="R1645" i="16"/>
  <c r="O1645" i="16"/>
  <c r="P1645" i="16" s="1"/>
  <c r="N1645" i="16"/>
  <c r="K1645" i="16"/>
  <c r="G1645" i="16"/>
  <c r="V1644" i="16"/>
  <c r="R1644" i="16"/>
  <c r="P1644" i="16"/>
  <c r="O1644" i="16"/>
  <c r="N1644" i="16"/>
  <c r="K1644" i="16"/>
  <c r="G1644" i="16"/>
  <c r="V1643" i="16"/>
  <c r="R1643" i="16"/>
  <c r="S1643" i="16" s="1"/>
  <c r="Q1643" i="16"/>
  <c r="P1643" i="16"/>
  <c r="O1643" i="16"/>
  <c r="N1643" i="16"/>
  <c r="K1643" i="16"/>
  <c r="G1643" i="16"/>
  <c r="V1642" i="16"/>
  <c r="R1642" i="16"/>
  <c r="O1642" i="16"/>
  <c r="P1642" i="16" s="1"/>
  <c r="N1642" i="16"/>
  <c r="K1642" i="16"/>
  <c r="G1642" i="16"/>
  <c r="V1641" i="16"/>
  <c r="R1641" i="16"/>
  <c r="O1641" i="16"/>
  <c r="P1641" i="16" s="1"/>
  <c r="N1641" i="16"/>
  <c r="K1641" i="16"/>
  <c r="G1641" i="16"/>
  <c r="V1640" i="16"/>
  <c r="R1640" i="16"/>
  <c r="P1640" i="16"/>
  <c r="O1640" i="16"/>
  <c r="N1640" i="16"/>
  <c r="K1640" i="16"/>
  <c r="G1640" i="16"/>
  <c r="V1639" i="16"/>
  <c r="R1639" i="16"/>
  <c r="S1639" i="16" s="1"/>
  <c r="Q1639" i="16"/>
  <c r="P1639" i="16"/>
  <c r="O1639" i="16"/>
  <c r="N1639" i="16"/>
  <c r="K1639" i="16"/>
  <c r="G1639" i="16"/>
  <c r="V1638" i="16"/>
  <c r="R1638" i="16"/>
  <c r="O1638" i="16"/>
  <c r="P1638" i="16" s="1"/>
  <c r="N1638" i="16"/>
  <c r="K1638" i="16"/>
  <c r="G1638" i="16"/>
  <c r="V1637" i="16"/>
  <c r="R1637" i="16"/>
  <c r="O1637" i="16"/>
  <c r="P1637" i="16" s="1"/>
  <c r="N1637" i="16"/>
  <c r="K1637" i="16"/>
  <c r="G1637" i="16"/>
  <c r="V1636" i="16"/>
  <c r="R1636" i="16"/>
  <c r="P1636" i="16"/>
  <c r="O1636" i="16"/>
  <c r="N1636" i="16"/>
  <c r="K1636" i="16"/>
  <c r="G1636" i="16"/>
  <c r="V1635" i="16"/>
  <c r="R1635" i="16"/>
  <c r="P1635" i="16"/>
  <c r="O1635" i="16"/>
  <c r="N1635" i="16"/>
  <c r="K1635" i="16"/>
  <c r="G1635" i="16"/>
  <c r="V1634" i="16"/>
  <c r="R1634" i="16"/>
  <c r="O1634" i="16"/>
  <c r="P1634" i="16" s="1"/>
  <c r="N1634" i="16"/>
  <c r="K1634" i="16"/>
  <c r="G1634" i="16"/>
  <c r="V1633" i="16"/>
  <c r="R1633" i="16"/>
  <c r="O1633" i="16"/>
  <c r="P1633" i="16" s="1"/>
  <c r="N1633" i="16"/>
  <c r="K1633" i="16"/>
  <c r="G1633" i="16"/>
  <c r="V1632" i="16"/>
  <c r="R1632" i="16"/>
  <c r="P1632" i="16"/>
  <c r="O1632" i="16"/>
  <c r="N1632" i="16"/>
  <c r="K1632" i="16"/>
  <c r="G1632" i="16"/>
  <c r="V1631" i="16"/>
  <c r="R1631" i="16"/>
  <c r="P1631" i="16"/>
  <c r="O1631" i="16"/>
  <c r="N1631" i="16"/>
  <c r="K1631" i="16"/>
  <c r="G1631" i="16"/>
  <c r="V1630" i="16"/>
  <c r="R1630" i="16"/>
  <c r="O1630" i="16"/>
  <c r="P1630" i="16" s="1"/>
  <c r="N1630" i="16"/>
  <c r="K1630" i="16"/>
  <c r="G1630" i="16"/>
  <c r="V1629" i="16"/>
  <c r="R1629" i="16"/>
  <c r="O1629" i="16"/>
  <c r="P1629" i="16" s="1"/>
  <c r="N1629" i="16"/>
  <c r="K1629" i="16"/>
  <c r="G1629" i="16"/>
  <c r="V1628" i="16"/>
  <c r="S1628" i="16"/>
  <c r="R1628" i="16"/>
  <c r="Q1628" i="16"/>
  <c r="P1628" i="16"/>
  <c r="O1628" i="16"/>
  <c r="N1628" i="16"/>
  <c r="K1628" i="16"/>
  <c r="G1628" i="16"/>
  <c r="V1627" i="16"/>
  <c r="R1627" i="16"/>
  <c r="P1627" i="16"/>
  <c r="O1627" i="16"/>
  <c r="N1627" i="16"/>
  <c r="K1627" i="16"/>
  <c r="G1627" i="16"/>
  <c r="V1626" i="16"/>
  <c r="R1626" i="16"/>
  <c r="O1626" i="16"/>
  <c r="P1626" i="16" s="1"/>
  <c r="N1626" i="16"/>
  <c r="K1626" i="16"/>
  <c r="G1626" i="16"/>
  <c r="V1625" i="16"/>
  <c r="R1625" i="16"/>
  <c r="O1625" i="16"/>
  <c r="P1625" i="16" s="1"/>
  <c r="N1625" i="16"/>
  <c r="K1625" i="16"/>
  <c r="G1625" i="16"/>
  <c r="V1624" i="16"/>
  <c r="R1624" i="16"/>
  <c r="P1624" i="16"/>
  <c r="O1624" i="16"/>
  <c r="N1624" i="16"/>
  <c r="K1624" i="16"/>
  <c r="G1624" i="16"/>
  <c r="V1623" i="16"/>
  <c r="R1623" i="16"/>
  <c r="P1623" i="16"/>
  <c r="O1623" i="16"/>
  <c r="N1623" i="16"/>
  <c r="K1623" i="16"/>
  <c r="G1623" i="16"/>
  <c r="V1622" i="16"/>
  <c r="R1622" i="16"/>
  <c r="O1622" i="16"/>
  <c r="P1622" i="16" s="1"/>
  <c r="N1622" i="16"/>
  <c r="K1622" i="16"/>
  <c r="G1622" i="16"/>
  <c r="V1621" i="16"/>
  <c r="S1621" i="16"/>
  <c r="R1621" i="16"/>
  <c r="Q1621" i="16"/>
  <c r="O1621" i="16"/>
  <c r="P1621" i="16" s="1"/>
  <c r="N1621" i="16"/>
  <c r="K1621" i="16"/>
  <c r="G1621" i="16"/>
  <c r="V1620" i="16"/>
  <c r="R1620" i="16"/>
  <c r="P1620" i="16"/>
  <c r="O1620" i="16"/>
  <c r="N1620" i="16"/>
  <c r="K1620" i="16"/>
  <c r="G1620" i="16"/>
  <c r="V1619" i="16"/>
  <c r="R1619" i="16"/>
  <c r="S1619" i="16" s="1"/>
  <c r="Q1619" i="16"/>
  <c r="P1619" i="16"/>
  <c r="O1619" i="16"/>
  <c r="N1619" i="16"/>
  <c r="K1619" i="16"/>
  <c r="G1619" i="16"/>
  <c r="V1618" i="16"/>
  <c r="R1618" i="16"/>
  <c r="O1618" i="16"/>
  <c r="P1618" i="16" s="1"/>
  <c r="N1618" i="16"/>
  <c r="K1618" i="16"/>
  <c r="G1618" i="16"/>
  <c r="V1617" i="16"/>
  <c r="R1617" i="16"/>
  <c r="O1617" i="16"/>
  <c r="P1617" i="16" s="1"/>
  <c r="N1617" i="16"/>
  <c r="K1617" i="16"/>
  <c r="G1617" i="16"/>
  <c r="V1616" i="16"/>
  <c r="R1616" i="16"/>
  <c r="P1616" i="16"/>
  <c r="O1616" i="16"/>
  <c r="N1616" i="16"/>
  <c r="K1616" i="16"/>
  <c r="G1616" i="16"/>
  <c r="V1615" i="16"/>
  <c r="R1615" i="16"/>
  <c r="S1615" i="16" s="1"/>
  <c r="Q1615" i="16"/>
  <c r="P1615" i="16"/>
  <c r="O1615" i="16"/>
  <c r="N1615" i="16"/>
  <c r="K1615" i="16"/>
  <c r="G1615" i="16"/>
  <c r="V1614" i="16"/>
  <c r="R1614" i="16"/>
  <c r="O1614" i="16"/>
  <c r="P1614" i="16" s="1"/>
  <c r="N1614" i="16"/>
  <c r="K1614" i="16"/>
  <c r="G1614" i="16"/>
  <c r="V1613" i="16"/>
  <c r="R1613" i="16"/>
  <c r="O1613" i="16"/>
  <c r="P1613" i="16" s="1"/>
  <c r="N1613" i="16"/>
  <c r="K1613" i="16"/>
  <c r="G1613" i="16"/>
  <c r="V1612" i="16"/>
  <c r="R1612" i="16"/>
  <c r="P1612" i="16"/>
  <c r="O1612" i="16"/>
  <c r="N1612" i="16"/>
  <c r="K1612" i="16"/>
  <c r="G1612" i="16"/>
  <c r="V1611" i="16"/>
  <c r="R1611" i="16"/>
  <c r="S1611" i="16" s="1"/>
  <c r="Q1611" i="16"/>
  <c r="P1611" i="16"/>
  <c r="O1611" i="16"/>
  <c r="N1611" i="16"/>
  <c r="K1611" i="16"/>
  <c r="G1611" i="16"/>
  <c r="V1610" i="16"/>
  <c r="R1610" i="16"/>
  <c r="O1610" i="16"/>
  <c r="P1610" i="16" s="1"/>
  <c r="N1610" i="16"/>
  <c r="K1610" i="16"/>
  <c r="G1610" i="16"/>
  <c r="V1609" i="16"/>
  <c r="R1609" i="16"/>
  <c r="O1609" i="16"/>
  <c r="P1609" i="16" s="1"/>
  <c r="N1609" i="16"/>
  <c r="K1609" i="16"/>
  <c r="G1609" i="16"/>
  <c r="V1608" i="16"/>
  <c r="R1608" i="16"/>
  <c r="P1608" i="16"/>
  <c r="O1608" i="16"/>
  <c r="N1608" i="16"/>
  <c r="K1608" i="16"/>
  <c r="G1608" i="16"/>
  <c r="V1607" i="16"/>
  <c r="R1607" i="16"/>
  <c r="P1607" i="16"/>
  <c r="O1607" i="16"/>
  <c r="N1607" i="16"/>
  <c r="K1607" i="16"/>
  <c r="G1607" i="16"/>
  <c r="V1606" i="16"/>
  <c r="R1606" i="16"/>
  <c r="O1606" i="16"/>
  <c r="P1606" i="16" s="1"/>
  <c r="N1606" i="16"/>
  <c r="K1606" i="16"/>
  <c r="G1606" i="16"/>
  <c r="V1605" i="16"/>
  <c r="R1605" i="16"/>
  <c r="O1605" i="16"/>
  <c r="P1605" i="16" s="1"/>
  <c r="N1605" i="16"/>
  <c r="K1605" i="16"/>
  <c r="G1605" i="16"/>
  <c r="V1604" i="16"/>
  <c r="R1604" i="16"/>
  <c r="P1604" i="16"/>
  <c r="O1604" i="16"/>
  <c r="N1604" i="16"/>
  <c r="K1604" i="16"/>
  <c r="G1604" i="16"/>
  <c r="V1603" i="16"/>
  <c r="R1603" i="16"/>
  <c r="P1603" i="16"/>
  <c r="O1603" i="16"/>
  <c r="N1603" i="16"/>
  <c r="K1603" i="16"/>
  <c r="G1603" i="16"/>
  <c r="V1602" i="16"/>
  <c r="R1602" i="16"/>
  <c r="O1602" i="16"/>
  <c r="P1602" i="16" s="1"/>
  <c r="N1602" i="16"/>
  <c r="K1602" i="16"/>
  <c r="G1602" i="16"/>
  <c r="V1601" i="16"/>
  <c r="R1601" i="16"/>
  <c r="O1601" i="16"/>
  <c r="P1601" i="16" s="1"/>
  <c r="N1601" i="16"/>
  <c r="K1601" i="16"/>
  <c r="G1601" i="16"/>
  <c r="V1600" i="16"/>
  <c r="R1600" i="16"/>
  <c r="P1600" i="16"/>
  <c r="O1600" i="16"/>
  <c r="N1600" i="16"/>
  <c r="K1600" i="16"/>
  <c r="G1600" i="16"/>
  <c r="V1599" i="16"/>
  <c r="R1599" i="16"/>
  <c r="P1599" i="16"/>
  <c r="O1599" i="16"/>
  <c r="N1599" i="16"/>
  <c r="K1599" i="16"/>
  <c r="G1599" i="16"/>
  <c r="V1598" i="16"/>
  <c r="R1598" i="16"/>
  <c r="O1598" i="16"/>
  <c r="P1598" i="16" s="1"/>
  <c r="N1598" i="16"/>
  <c r="K1598" i="16"/>
  <c r="G1598" i="16"/>
  <c r="V1597" i="16"/>
  <c r="R1597" i="16"/>
  <c r="O1597" i="16"/>
  <c r="P1597" i="16" s="1"/>
  <c r="N1597" i="16"/>
  <c r="K1597" i="16"/>
  <c r="G1597" i="16"/>
  <c r="V1596" i="16"/>
  <c r="R1596" i="16"/>
  <c r="P1596" i="16"/>
  <c r="O1596" i="16"/>
  <c r="N1596" i="16"/>
  <c r="K1596" i="16"/>
  <c r="G1596" i="16"/>
  <c r="V1595" i="16"/>
  <c r="R1595" i="16"/>
  <c r="P1595" i="16"/>
  <c r="O1595" i="16"/>
  <c r="N1595" i="16"/>
  <c r="K1595" i="16"/>
  <c r="G1595" i="16"/>
  <c r="V1594" i="16"/>
  <c r="R1594" i="16"/>
  <c r="S1594" i="16" s="1"/>
  <c r="Q1594" i="16"/>
  <c r="O1594" i="16"/>
  <c r="P1594" i="16" s="1"/>
  <c r="N1594" i="16"/>
  <c r="K1594" i="16"/>
  <c r="G1594" i="16"/>
  <c r="V1593" i="16"/>
  <c r="R1593" i="16"/>
  <c r="O1593" i="16"/>
  <c r="P1593" i="16" s="1"/>
  <c r="N1593" i="16"/>
  <c r="K1593" i="16"/>
  <c r="G1593" i="16"/>
  <c r="V1592" i="16"/>
  <c r="S1592" i="16"/>
  <c r="R1592" i="16"/>
  <c r="Q1592" i="16"/>
  <c r="P1592" i="16"/>
  <c r="O1592" i="16"/>
  <c r="N1592" i="16"/>
  <c r="K1592" i="16"/>
  <c r="G1592" i="16"/>
  <c r="V1591" i="16"/>
  <c r="R1591" i="16"/>
  <c r="P1591" i="16"/>
  <c r="O1591" i="16"/>
  <c r="N1591" i="16"/>
  <c r="K1591" i="16"/>
  <c r="G1591" i="16"/>
  <c r="V1590" i="16"/>
  <c r="R1590" i="16"/>
  <c r="O1590" i="16"/>
  <c r="P1590" i="16" s="1"/>
  <c r="N1590" i="16"/>
  <c r="K1590" i="16"/>
  <c r="G1590" i="16"/>
  <c r="V1589" i="16"/>
  <c r="R1589" i="16"/>
  <c r="O1589" i="16"/>
  <c r="P1589" i="16" s="1"/>
  <c r="N1589" i="16"/>
  <c r="K1589" i="16"/>
  <c r="G1589" i="16"/>
  <c r="V1588" i="16"/>
  <c r="R1588" i="16"/>
  <c r="P1588" i="16"/>
  <c r="O1588" i="16"/>
  <c r="N1588" i="16"/>
  <c r="K1588" i="16"/>
  <c r="G1588" i="16"/>
  <c r="V1587" i="16"/>
  <c r="R1587" i="16"/>
  <c r="S1587" i="16" s="1"/>
  <c r="Q1587" i="16"/>
  <c r="P1587" i="16"/>
  <c r="O1587" i="16"/>
  <c r="N1587" i="16"/>
  <c r="K1587" i="16"/>
  <c r="G1587" i="16"/>
  <c r="V1586" i="16"/>
  <c r="R1586" i="16"/>
  <c r="S1586" i="16" s="1"/>
  <c r="Q1586" i="16"/>
  <c r="O1586" i="16"/>
  <c r="P1586" i="16" s="1"/>
  <c r="N1586" i="16"/>
  <c r="K1586" i="16"/>
  <c r="G1586" i="16"/>
  <c r="V1585" i="16"/>
  <c r="S1585" i="16"/>
  <c r="R1585" i="16"/>
  <c r="Q1585" i="16"/>
  <c r="O1585" i="16"/>
  <c r="P1585" i="16" s="1"/>
  <c r="N1585" i="16"/>
  <c r="K1585" i="16"/>
  <c r="G1585" i="16"/>
  <c r="V1584" i="16"/>
  <c r="R1584" i="16"/>
  <c r="P1584" i="16"/>
  <c r="O1584" i="16"/>
  <c r="N1584" i="16"/>
  <c r="K1584" i="16"/>
  <c r="G1584" i="16"/>
  <c r="V1583" i="16"/>
  <c r="R1583" i="16"/>
  <c r="S1583" i="16" s="1"/>
  <c r="Q1583" i="16"/>
  <c r="P1583" i="16"/>
  <c r="O1583" i="16"/>
  <c r="N1583" i="16"/>
  <c r="K1583" i="16"/>
  <c r="G1583" i="16"/>
  <c r="V1582" i="16"/>
  <c r="R1582" i="16"/>
  <c r="O1582" i="16"/>
  <c r="P1582" i="16" s="1"/>
  <c r="N1582" i="16"/>
  <c r="K1582" i="16"/>
  <c r="G1582" i="16"/>
  <c r="V1581" i="16"/>
  <c r="S1581" i="16"/>
  <c r="R1581" i="16"/>
  <c r="Q1581" i="16"/>
  <c r="O1581" i="16"/>
  <c r="P1581" i="16" s="1"/>
  <c r="N1581" i="16"/>
  <c r="K1581" i="16"/>
  <c r="G1581" i="16"/>
  <c r="V1580" i="16"/>
  <c r="S1580" i="16"/>
  <c r="R1580" i="16"/>
  <c r="Q1580" i="16"/>
  <c r="P1580" i="16"/>
  <c r="O1580" i="16"/>
  <c r="N1580" i="16"/>
  <c r="K1580" i="16"/>
  <c r="G1580" i="16"/>
  <c r="V1579" i="16"/>
  <c r="R1579" i="16"/>
  <c r="P1579" i="16"/>
  <c r="O1579" i="16"/>
  <c r="N1579" i="16"/>
  <c r="K1579" i="16"/>
  <c r="G1579" i="16"/>
  <c r="V1578" i="16"/>
  <c r="R1578" i="16"/>
  <c r="S1578" i="16" s="1"/>
  <c r="Q1578" i="16"/>
  <c r="O1578" i="16"/>
  <c r="P1578" i="16" s="1"/>
  <c r="N1578" i="16"/>
  <c r="K1578" i="16"/>
  <c r="G1578" i="16"/>
  <c r="V1577" i="16"/>
  <c r="R1577" i="16"/>
  <c r="O1577" i="16"/>
  <c r="P1577" i="16" s="1"/>
  <c r="N1577" i="16"/>
  <c r="K1577" i="16"/>
  <c r="G1577" i="16"/>
  <c r="V1576" i="16"/>
  <c r="S1576" i="16"/>
  <c r="R1576" i="16"/>
  <c r="Q1576" i="16"/>
  <c r="P1576" i="16"/>
  <c r="O1576" i="16"/>
  <c r="N1576" i="16"/>
  <c r="K1576" i="16"/>
  <c r="G1576" i="16"/>
  <c r="V1575" i="16"/>
  <c r="R1575" i="16"/>
  <c r="P1575" i="16"/>
  <c r="O1575" i="16"/>
  <c r="N1575" i="16"/>
  <c r="K1575" i="16"/>
  <c r="G1575" i="16"/>
  <c r="V1574" i="16"/>
  <c r="R1574" i="16"/>
  <c r="S1574" i="16" s="1"/>
  <c r="Q1574" i="16"/>
  <c r="O1574" i="16"/>
  <c r="P1574" i="16" s="1"/>
  <c r="N1574" i="16"/>
  <c r="K1574" i="16"/>
  <c r="G1574" i="16"/>
  <c r="V1573" i="16"/>
  <c r="S1573" i="16"/>
  <c r="R1573" i="16"/>
  <c r="Q1573" i="16"/>
  <c r="O1573" i="16"/>
  <c r="P1573" i="16" s="1"/>
  <c r="N1573" i="16"/>
  <c r="K1573" i="16"/>
  <c r="G1573" i="16"/>
  <c r="V1572" i="16"/>
  <c r="R1572" i="16"/>
  <c r="P1572" i="16"/>
  <c r="O1572" i="16"/>
  <c r="N1572" i="16"/>
  <c r="K1572" i="16"/>
  <c r="G1572" i="16"/>
  <c r="V1571" i="16"/>
  <c r="R1571" i="16"/>
  <c r="P1571" i="16"/>
  <c r="O1571" i="16"/>
  <c r="N1571" i="16"/>
  <c r="K1571" i="16"/>
  <c r="G1571" i="16"/>
  <c r="V1570" i="16"/>
  <c r="R1570" i="16"/>
  <c r="O1570" i="16"/>
  <c r="P1570" i="16" s="1"/>
  <c r="N1570" i="16"/>
  <c r="K1570" i="16"/>
  <c r="G1570" i="16"/>
  <c r="V1569" i="16"/>
  <c r="R1569" i="16"/>
  <c r="O1569" i="16"/>
  <c r="P1569" i="16" s="1"/>
  <c r="N1569" i="16"/>
  <c r="K1569" i="16"/>
  <c r="G1569" i="16"/>
  <c r="V1568" i="16"/>
  <c r="R1568" i="16"/>
  <c r="P1568" i="16"/>
  <c r="O1568" i="16"/>
  <c r="N1568" i="16"/>
  <c r="K1568" i="16"/>
  <c r="G1568" i="16"/>
  <c r="V1567" i="16"/>
  <c r="R1567" i="16"/>
  <c r="P1567" i="16"/>
  <c r="O1567" i="16"/>
  <c r="N1567" i="16"/>
  <c r="K1567" i="16"/>
  <c r="G1567" i="16"/>
  <c r="V1566" i="16"/>
  <c r="R1566" i="16"/>
  <c r="O1566" i="16"/>
  <c r="P1566" i="16" s="1"/>
  <c r="N1566" i="16"/>
  <c r="K1566" i="16"/>
  <c r="G1566" i="16"/>
  <c r="V1565" i="16"/>
  <c r="R1565" i="16"/>
  <c r="O1565" i="16"/>
  <c r="P1565" i="16" s="1"/>
  <c r="N1565" i="16"/>
  <c r="K1565" i="16"/>
  <c r="G1565" i="16"/>
  <c r="V1564" i="16"/>
  <c r="R1564" i="16"/>
  <c r="P1564" i="16"/>
  <c r="O1564" i="16"/>
  <c r="N1564" i="16"/>
  <c r="K1564" i="16"/>
  <c r="G1564" i="16"/>
  <c r="V1563" i="16"/>
  <c r="R1563" i="16"/>
  <c r="P1563" i="16"/>
  <c r="O1563" i="16"/>
  <c r="N1563" i="16"/>
  <c r="K1563" i="16"/>
  <c r="G1563" i="16"/>
  <c r="V1562" i="16"/>
  <c r="R1562" i="16"/>
  <c r="O1562" i="16"/>
  <c r="P1562" i="16" s="1"/>
  <c r="N1562" i="16"/>
  <c r="K1562" i="16"/>
  <c r="G1562" i="16"/>
  <c r="V1561" i="16"/>
  <c r="R1561" i="16"/>
  <c r="O1561" i="16"/>
  <c r="P1561" i="16" s="1"/>
  <c r="N1561" i="16"/>
  <c r="K1561" i="16"/>
  <c r="G1561" i="16"/>
  <c r="V1560" i="16"/>
  <c r="R1560" i="16"/>
  <c r="P1560" i="16"/>
  <c r="O1560" i="16"/>
  <c r="N1560" i="16"/>
  <c r="K1560" i="16"/>
  <c r="G1560" i="16"/>
  <c r="V1559" i="16"/>
  <c r="R1559" i="16"/>
  <c r="P1559" i="16"/>
  <c r="O1559" i="16"/>
  <c r="N1559" i="16"/>
  <c r="K1559" i="16"/>
  <c r="G1559" i="16"/>
  <c r="V1558" i="16"/>
  <c r="R1558" i="16"/>
  <c r="O1558" i="16"/>
  <c r="P1558" i="16" s="1"/>
  <c r="N1558" i="16"/>
  <c r="K1558" i="16"/>
  <c r="G1558" i="16"/>
  <c r="V1557" i="16"/>
  <c r="R1557" i="16"/>
  <c r="O1557" i="16"/>
  <c r="P1557" i="16" s="1"/>
  <c r="N1557" i="16"/>
  <c r="K1557" i="16"/>
  <c r="G1557" i="16"/>
  <c r="V1556" i="16"/>
  <c r="R1556" i="16"/>
  <c r="P1556" i="16"/>
  <c r="O1556" i="16"/>
  <c r="N1556" i="16"/>
  <c r="K1556" i="16"/>
  <c r="G1556" i="16"/>
  <c r="V1555" i="16"/>
  <c r="R1555" i="16"/>
  <c r="P1555" i="16"/>
  <c r="O1555" i="16"/>
  <c r="N1555" i="16"/>
  <c r="K1555" i="16"/>
  <c r="G1555" i="16"/>
  <c r="V1554" i="16"/>
  <c r="R1554" i="16"/>
  <c r="O1554" i="16"/>
  <c r="P1554" i="16" s="1"/>
  <c r="N1554" i="16"/>
  <c r="K1554" i="16"/>
  <c r="G1554" i="16"/>
  <c r="V1553" i="16"/>
  <c r="R1553" i="16"/>
  <c r="O1553" i="16"/>
  <c r="P1553" i="16" s="1"/>
  <c r="N1553" i="16"/>
  <c r="K1553" i="16"/>
  <c r="G1553" i="16"/>
  <c r="V1552" i="16"/>
  <c r="R1552" i="16"/>
  <c r="P1552" i="16"/>
  <c r="O1552" i="16"/>
  <c r="N1552" i="16"/>
  <c r="K1552" i="16"/>
  <c r="G1552" i="16"/>
  <c r="V1551" i="16"/>
  <c r="R1551" i="16"/>
  <c r="P1551" i="16"/>
  <c r="O1551" i="16"/>
  <c r="N1551" i="16"/>
  <c r="K1551" i="16"/>
  <c r="G1551" i="16"/>
  <c r="V1550" i="16"/>
  <c r="R1550" i="16"/>
  <c r="O1550" i="16"/>
  <c r="P1550" i="16" s="1"/>
  <c r="N1550" i="16"/>
  <c r="K1550" i="16"/>
  <c r="G1550" i="16"/>
  <c r="V1549" i="16"/>
  <c r="R1549" i="16"/>
  <c r="O1549" i="16"/>
  <c r="P1549" i="16" s="1"/>
  <c r="N1549" i="16"/>
  <c r="K1549" i="16"/>
  <c r="G1549" i="16"/>
  <c r="V1548" i="16"/>
  <c r="R1548" i="16"/>
  <c r="P1548" i="16"/>
  <c r="O1548" i="16"/>
  <c r="N1548" i="16"/>
  <c r="K1548" i="16"/>
  <c r="G1548" i="16"/>
  <c r="V1547" i="16"/>
  <c r="R1547" i="16"/>
  <c r="S1547" i="16" s="1"/>
  <c r="Q1547" i="16"/>
  <c r="P1547" i="16"/>
  <c r="O1547" i="16"/>
  <c r="N1547" i="16"/>
  <c r="K1547" i="16"/>
  <c r="G1547" i="16"/>
  <c r="V1546" i="16"/>
  <c r="R1546" i="16"/>
  <c r="O1546" i="16"/>
  <c r="P1546" i="16" s="1"/>
  <c r="N1546" i="16"/>
  <c r="K1546" i="16"/>
  <c r="G1546" i="16"/>
  <c r="V1545" i="16"/>
  <c r="R1545" i="16"/>
  <c r="O1545" i="16"/>
  <c r="P1545" i="16" s="1"/>
  <c r="N1545" i="16"/>
  <c r="K1545" i="16"/>
  <c r="G1545" i="16"/>
  <c r="V1544" i="16"/>
  <c r="S1544" i="16"/>
  <c r="R1544" i="16"/>
  <c r="Q1544" i="16"/>
  <c r="P1544" i="16"/>
  <c r="O1544" i="16"/>
  <c r="N1544" i="16"/>
  <c r="K1544" i="16"/>
  <c r="G1544" i="16"/>
  <c r="V1543" i="16"/>
  <c r="R1543" i="16"/>
  <c r="P1543" i="16"/>
  <c r="O1543" i="16"/>
  <c r="N1543" i="16"/>
  <c r="K1543" i="16"/>
  <c r="G1543" i="16"/>
  <c r="V1542" i="16"/>
  <c r="R1542" i="16"/>
  <c r="O1542" i="16"/>
  <c r="P1542" i="16" s="1"/>
  <c r="N1542" i="16"/>
  <c r="K1542" i="16"/>
  <c r="G1542" i="16"/>
  <c r="V1541" i="16"/>
  <c r="R1541" i="16"/>
  <c r="O1541" i="16"/>
  <c r="P1541" i="16" s="1"/>
  <c r="N1541" i="16"/>
  <c r="K1541" i="16"/>
  <c r="G1541" i="16"/>
  <c r="V1540" i="16"/>
  <c r="R1540" i="16"/>
  <c r="P1540" i="16"/>
  <c r="O1540" i="16"/>
  <c r="N1540" i="16"/>
  <c r="K1540" i="16"/>
  <c r="G1540" i="16"/>
  <c r="V1539" i="16"/>
  <c r="R1539" i="16"/>
  <c r="P1539" i="16"/>
  <c r="O1539" i="16"/>
  <c r="N1539" i="16"/>
  <c r="K1539" i="16"/>
  <c r="G1539" i="16"/>
  <c r="V1538" i="16"/>
  <c r="R1538" i="16"/>
  <c r="O1538" i="16"/>
  <c r="P1538" i="16" s="1"/>
  <c r="N1538" i="16"/>
  <c r="K1538" i="16"/>
  <c r="G1538" i="16"/>
  <c r="V1537" i="16"/>
  <c r="R1537" i="16"/>
  <c r="O1537" i="16"/>
  <c r="P1537" i="16" s="1"/>
  <c r="N1537" i="16"/>
  <c r="K1537" i="16"/>
  <c r="G1537" i="16"/>
  <c r="V1536" i="16"/>
  <c r="R1536" i="16"/>
  <c r="P1536" i="16"/>
  <c r="O1536" i="16"/>
  <c r="N1536" i="16"/>
  <c r="K1536" i="16"/>
  <c r="G1536" i="16"/>
  <c r="V1535" i="16"/>
  <c r="R1535" i="16"/>
  <c r="P1535" i="16"/>
  <c r="O1535" i="16"/>
  <c r="N1535" i="16"/>
  <c r="K1535" i="16"/>
  <c r="G1535" i="16"/>
  <c r="V1534" i="16"/>
  <c r="R1534" i="16"/>
  <c r="S1534" i="16" s="1"/>
  <c r="Q1534" i="16"/>
  <c r="O1534" i="16"/>
  <c r="P1534" i="16" s="1"/>
  <c r="N1534" i="16"/>
  <c r="K1534" i="16"/>
  <c r="G1534" i="16"/>
  <c r="V1533" i="16"/>
  <c r="R1533" i="16"/>
  <c r="O1533" i="16"/>
  <c r="P1533" i="16" s="1"/>
  <c r="N1533" i="16"/>
  <c r="K1533" i="16"/>
  <c r="G1533" i="16"/>
  <c r="V1532" i="16"/>
  <c r="R1532" i="16"/>
  <c r="P1532" i="16"/>
  <c r="O1532" i="16"/>
  <c r="N1532" i="16"/>
  <c r="K1532" i="16"/>
  <c r="G1532" i="16"/>
  <c r="V1531" i="16"/>
  <c r="R1531" i="16"/>
  <c r="P1531" i="16"/>
  <c r="O1531" i="16"/>
  <c r="N1531" i="16"/>
  <c r="K1531" i="16"/>
  <c r="G1531" i="16"/>
  <c r="V1530" i="16"/>
  <c r="R1530" i="16"/>
  <c r="S1530" i="16" s="1"/>
  <c r="Q1530" i="16"/>
  <c r="O1530" i="16"/>
  <c r="P1530" i="16" s="1"/>
  <c r="N1530" i="16"/>
  <c r="K1530" i="16"/>
  <c r="G1530" i="16"/>
  <c r="V1529" i="16"/>
  <c r="R1529" i="16"/>
  <c r="O1529" i="16"/>
  <c r="P1529" i="16" s="1"/>
  <c r="N1529" i="16"/>
  <c r="K1529" i="16"/>
  <c r="G1529" i="16"/>
  <c r="V1528" i="16"/>
  <c r="R1528" i="16"/>
  <c r="P1528" i="16"/>
  <c r="O1528" i="16"/>
  <c r="N1528" i="16"/>
  <c r="K1528" i="16"/>
  <c r="G1528" i="16"/>
  <c r="V1527" i="16"/>
  <c r="R1527" i="16"/>
  <c r="P1527" i="16"/>
  <c r="O1527" i="16"/>
  <c r="N1527" i="16"/>
  <c r="K1527" i="16"/>
  <c r="G1527" i="16"/>
  <c r="V1526" i="16"/>
  <c r="R1526" i="16"/>
  <c r="O1526" i="16"/>
  <c r="P1526" i="16" s="1"/>
  <c r="N1526" i="16"/>
  <c r="K1526" i="16"/>
  <c r="G1526" i="16"/>
  <c r="V1525" i="16"/>
  <c r="R1525" i="16"/>
  <c r="O1525" i="16"/>
  <c r="P1525" i="16" s="1"/>
  <c r="N1525" i="16"/>
  <c r="K1525" i="16"/>
  <c r="G1525" i="16"/>
  <c r="V1524" i="16"/>
  <c r="R1524" i="16"/>
  <c r="P1524" i="16"/>
  <c r="O1524" i="16"/>
  <c r="N1524" i="16"/>
  <c r="K1524" i="16"/>
  <c r="G1524" i="16"/>
  <c r="V1523" i="16"/>
  <c r="R1523" i="16"/>
  <c r="P1523" i="16"/>
  <c r="O1523" i="16"/>
  <c r="N1523" i="16"/>
  <c r="K1523" i="16"/>
  <c r="G1523" i="16"/>
  <c r="V1522" i="16"/>
  <c r="R1522" i="16"/>
  <c r="S1522" i="16" s="1"/>
  <c r="Q1522" i="16"/>
  <c r="O1522" i="16"/>
  <c r="P1522" i="16" s="1"/>
  <c r="N1522" i="16"/>
  <c r="K1522" i="16"/>
  <c r="G1522" i="16"/>
  <c r="V1521" i="16"/>
  <c r="R1521" i="16"/>
  <c r="O1521" i="16"/>
  <c r="P1521" i="16" s="1"/>
  <c r="N1521" i="16"/>
  <c r="K1521" i="16"/>
  <c r="G1521" i="16"/>
  <c r="V1520" i="16"/>
  <c r="R1520" i="16"/>
  <c r="P1520" i="16"/>
  <c r="O1520" i="16"/>
  <c r="N1520" i="16"/>
  <c r="K1520" i="16"/>
  <c r="G1520" i="16"/>
  <c r="V1519" i="16"/>
  <c r="R1519" i="16"/>
  <c r="P1519" i="16"/>
  <c r="O1519" i="16"/>
  <c r="N1519" i="16"/>
  <c r="K1519" i="16"/>
  <c r="G1519" i="16"/>
  <c r="V1518" i="16"/>
  <c r="R1518" i="16"/>
  <c r="S1518" i="16" s="1"/>
  <c r="Q1518" i="16"/>
  <c r="O1518" i="16"/>
  <c r="P1518" i="16" s="1"/>
  <c r="N1518" i="16"/>
  <c r="K1518" i="16"/>
  <c r="G1518" i="16"/>
  <c r="V1517" i="16"/>
  <c r="R1517" i="16"/>
  <c r="O1517" i="16"/>
  <c r="P1517" i="16" s="1"/>
  <c r="N1517" i="16"/>
  <c r="K1517" i="16"/>
  <c r="G1517" i="16"/>
  <c r="V1516" i="16"/>
  <c r="S1516" i="16"/>
  <c r="R1516" i="16"/>
  <c r="Q1516" i="16"/>
  <c r="P1516" i="16"/>
  <c r="O1516" i="16"/>
  <c r="N1516" i="16"/>
  <c r="K1516" i="16"/>
  <c r="G1516" i="16"/>
  <c r="V1515" i="16"/>
  <c r="R1515" i="16"/>
  <c r="S1515" i="16" s="1"/>
  <c r="Q1515" i="16"/>
  <c r="P1515" i="16"/>
  <c r="O1515" i="16"/>
  <c r="N1515" i="16"/>
  <c r="K1515" i="16"/>
  <c r="G1515" i="16"/>
  <c r="V1514" i="16"/>
  <c r="R1514" i="16"/>
  <c r="S1514" i="16" s="1"/>
  <c r="Q1514" i="16"/>
  <c r="O1514" i="16"/>
  <c r="P1514" i="16" s="1"/>
  <c r="N1514" i="16"/>
  <c r="K1514" i="16"/>
  <c r="G1514" i="16"/>
  <c r="V1513" i="16"/>
  <c r="R1513" i="16"/>
  <c r="O1513" i="16"/>
  <c r="P1513" i="16" s="1"/>
  <c r="N1513" i="16"/>
  <c r="K1513" i="16"/>
  <c r="G1513" i="16"/>
  <c r="V1512" i="16"/>
  <c r="R1512" i="16"/>
  <c r="P1512" i="16"/>
  <c r="O1512" i="16"/>
  <c r="N1512" i="16"/>
  <c r="K1512" i="16"/>
  <c r="G1512" i="16"/>
  <c r="V1511" i="16"/>
  <c r="R1511" i="16"/>
  <c r="S1511" i="16" s="1"/>
  <c r="Q1511" i="16"/>
  <c r="P1511" i="16"/>
  <c r="O1511" i="16"/>
  <c r="N1511" i="16"/>
  <c r="K1511" i="16"/>
  <c r="G1511" i="16"/>
  <c r="V1510" i="16"/>
  <c r="R1510" i="16"/>
  <c r="S1510" i="16" s="1"/>
  <c r="Q1510" i="16"/>
  <c r="O1510" i="16"/>
  <c r="P1510" i="16" s="1"/>
  <c r="N1510" i="16"/>
  <c r="K1510" i="16"/>
  <c r="G1510" i="16"/>
  <c r="V1509" i="16"/>
  <c r="R1509" i="16"/>
  <c r="P1509" i="16"/>
  <c r="O1509" i="16"/>
  <c r="N1509" i="16"/>
  <c r="K1509" i="16"/>
  <c r="G1509" i="16"/>
  <c r="V1508" i="16"/>
  <c r="R1508" i="16"/>
  <c r="P1508" i="16"/>
  <c r="O1508" i="16"/>
  <c r="N1508" i="16"/>
  <c r="K1508" i="16"/>
  <c r="G1508" i="16"/>
  <c r="V1507" i="16"/>
  <c r="R1507" i="16"/>
  <c r="P1507" i="16"/>
  <c r="O1507" i="16"/>
  <c r="N1507" i="16"/>
  <c r="K1507" i="16"/>
  <c r="G1507" i="16"/>
  <c r="V1506" i="16"/>
  <c r="R1506" i="16"/>
  <c r="O1506" i="16"/>
  <c r="P1506" i="16" s="1"/>
  <c r="N1506" i="16"/>
  <c r="K1506" i="16"/>
  <c r="G1506" i="16"/>
  <c r="V1505" i="16"/>
  <c r="R1505" i="16"/>
  <c r="P1505" i="16"/>
  <c r="O1505" i="16"/>
  <c r="N1505" i="16"/>
  <c r="K1505" i="16"/>
  <c r="G1505" i="16"/>
  <c r="V1504" i="16"/>
  <c r="R1504" i="16"/>
  <c r="P1504" i="16"/>
  <c r="O1504" i="16"/>
  <c r="N1504" i="16"/>
  <c r="K1504" i="16"/>
  <c r="G1504" i="16"/>
  <c r="V1503" i="16"/>
  <c r="R1503" i="16"/>
  <c r="P1503" i="16"/>
  <c r="O1503" i="16"/>
  <c r="N1503" i="16"/>
  <c r="K1503" i="16"/>
  <c r="G1503" i="16"/>
  <c r="V1502" i="16"/>
  <c r="R1502" i="16"/>
  <c r="O1502" i="16"/>
  <c r="P1502" i="16" s="1"/>
  <c r="N1502" i="16"/>
  <c r="K1502" i="16"/>
  <c r="G1502" i="16"/>
  <c r="V1501" i="16"/>
  <c r="R1501" i="16"/>
  <c r="P1501" i="16"/>
  <c r="O1501" i="16"/>
  <c r="N1501" i="16"/>
  <c r="K1501" i="16"/>
  <c r="G1501" i="16"/>
  <c r="V1500" i="16"/>
  <c r="R1500" i="16"/>
  <c r="P1500" i="16"/>
  <c r="O1500" i="16"/>
  <c r="N1500" i="16"/>
  <c r="K1500" i="16"/>
  <c r="G1500" i="16"/>
  <c r="V1499" i="16"/>
  <c r="R1499" i="16"/>
  <c r="S1499" i="16" s="1"/>
  <c r="Q1499" i="16"/>
  <c r="P1499" i="16"/>
  <c r="O1499" i="16"/>
  <c r="N1499" i="16"/>
  <c r="K1499" i="16"/>
  <c r="G1499" i="16"/>
  <c r="V1498" i="16"/>
  <c r="R1498" i="16"/>
  <c r="O1498" i="16"/>
  <c r="P1498" i="16" s="1"/>
  <c r="N1498" i="16"/>
  <c r="K1498" i="16"/>
  <c r="G1498" i="16"/>
  <c r="V1497" i="16"/>
  <c r="R1497" i="16"/>
  <c r="P1497" i="16"/>
  <c r="O1497" i="16"/>
  <c r="N1497" i="16"/>
  <c r="K1497" i="16"/>
  <c r="G1497" i="16"/>
  <c r="V1496" i="16"/>
  <c r="R1496" i="16"/>
  <c r="P1496" i="16"/>
  <c r="O1496" i="16"/>
  <c r="N1496" i="16"/>
  <c r="K1496" i="16"/>
  <c r="G1496" i="16"/>
  <c r="V1495" i="16"/>
  <c r="R1495" i="16"/>
  <c r="P1495" i="16"/>
  <c r="O1495" i="16"/>
  <c r="N1495" i="16"/>
  <c r="K1495" i="16"/>
  <c r="G1495" i="16"/>
  <c r="V1494" i="16"/>
  <c r="R1494" i="16"/>
  <c r="O1494" i="16"/>
  <c r="P1494" i="16" s="1"/>
  <c r="N1494" i="16"/>
  <c r="K1494" i="16"/>
  <c r="G1494" i="16"/>
  <c r="V1493" i="16"/>
  <c r="R1493" i="16"/>
  <c r="P1493" i="16"/>
  <c r="O1493" i="16"/>
  <c r="N1493" i="16"/>
  <c r="K1493" i="16"/>
  <c r="G1493" i="16"/>
  <c r="V1492" i="16"/>
  <c r="R1492" i="16"/>
  <c r="P1492" i="16"/>
  <c r="O1492" i="16"/>
  <c r="N1492" i="16"/>
  <c r="K1492" i="16"/>
  <c r="G1492" i="16"/>
  <c r="V1491" i="16"/>
  <c r="R1491" i="16"/>
  <c r="S1491" i="16" s="1"/>
  <c r="Q1491" i="16"/>
  <c r="P1491" i="16"/>
  <c r="O1491" i="16"/>
  <c r="N1491" i="16"/>
  <c r="K1491" i="16"/>
  <c r="G1491" i="16"/>
  <c r="V1490" i="16"/>
  <c r="R1490" i="16"/>
  <c r="O1490" i="16"/>
  <c r="P1490" i="16" s="1"/>
  <c r="N1490" i="16"/>
  <c r="K1490" i="16"/>
  <c r="G1490" i="16"/>
  <c r="V1489" i="16"/>
  <c r="R1489" i="16"/>
  <c r="P1489" i="16"/>
  <c r="O1489" i="16"/>
  <c r="N1489" i="16"/>
  <c r="K1489" i="16"/>
  <c r="G1489" i="16"/>
  <c r="V1488" i="16"/>
  <c r="R1488" i="16"/>
  <c r="P1488" i="16"/>
  <c r="O1488" i="16"/>
  <c r="N1488" i="16"/>
  <c r="K1488" i="16"/>
  <c r="G1488" i="16"/>
  <c r="V1487" i="16"/>
  <c r="R1487" i="16"/>
  <c r="P1487" i="16"/>
  <c r="O1487" i="16"/>
  <c r="N1487" i="16"/>
  <c r="K1487" i="16"/>
  <c r="G1487" i="16"/>
  <c r="V1486" i="16"/>
  <c r="S1486" i="16"/>
  <c r="R1486" i="16"/>
  <c r="Q1486" i="16"/>
  <c r="O1486" i="16"/>
  <c r="P1486" i="16" s="1"/>
  <c r="N1486" i="16"/>
  <c r="K1486" i="16"/>
  <c r="G1486" i="16"/>
  <c r="V1485" i="16"/>
  <c r="R1485" i="16"/>
  <c r="P1485" i="16"/>
  <c r="O1485" i="16"/>
  <c r="N1485" i="16"/>
  <c r="K1485" i="16"/>
  <c r="G1485" i="16"/>
  <c r="V1484" i="16"/>
  <c r="R1484" i="16"/>
  <c r="P1484" i="16"/>
  <c r="O1484" i="16"/>
  <c r="N1484" i="16"/>
  <c r="K1484" i="16"/>
  <c r="G1484" i="16"/>
  <c r="V1483" i="16"/>
  <c r="R1483" i="16"/>
  <c r="P1483" i="16"/>
  <c r="O1483" i="16"/>
  <c r="N1483" i="16"/>
  <c r="K1483" i="16"/>
  <c r="G1483" i="16"/>
  <c r="V1482" i="16"/>
  <c r="R1482" i="16"/>
  <c r="O1482" i="16"/>
  <c r="P1482" i="16" s="1"/>
  <c r="N1482" i="16"/>
  <c r="K1482" i="16"/>
  <c r="G1482" i="16"/>
  <c r="V1481" i="16"/>
  <c r="R1481" i="16"/>
  <c r="P1481" i="16"/>
  <c r="O1481" i="16"/>
  <c r="N1481" i="16"/>
  <c r="K1481" i="16"/>
  <c r="G1481" i="16"/>
  <c r="V1480" i="16"/>
  <c r="R1480" i="16"/>
  <c r="Q1480" i="16"/>
  <c r="S1480" i="16" s="1"/>
  <c r="P1480" i="16"/>
  <c r="O1480" i="16"/>
  <c r="N1480" i="16"/>
  <c r="K1480" i="16"/>
  <c r="G1480" i="16"/>
  <c r="V1479" i="16"/>
  <c r="R1479" i="16"/>
  <c r="P1479" i="16"/>
  <c r="O1479" i="16"/>
  <c r="N1479" i="16"/>
  <c r="K1479" i="16"/>
  <c r="G1479" i="16"/>
  <c r="V1478" i="16"/>
  <c r="R1478" i="16"/>
  <c r="O1478" i="16"/>
  <c r="P1478" i="16" s="1"/>
  <c r="N1478" i="16"/>
  <c r="K1478" i="16"/>
  <c r="G1478" i="16"/>
  <c r="V1477" i="16"/>
  <c r="R1477" i="16"/>
  <c r="P1477" i="16"/>
  <c r="O1477" i="16"/>
  <c r="N1477" i="16"/>
  <c r="K1477" i="16"/>
  <c r="G1477" i="16"/>
  <c r="V1476" i="16"/>
  <c r="R1476" i="16"/>
  <c r="P1476" i="16"/>
  <c r="O1476" i="16"/>
  <c r="N1476" i="16"/>
  <c r="K1476" i="16"/>
  <c r="G1476" i="16"/>
  <c r="V1475" i="16"/>
  <c r="R1475" i="16"/>
  <c r="P1475" i="16"/>
  <c r="O1475" i="16"/>
  <c r="N1475" i="16"/>
  <c r="K1475" i="16"/>
  <c r="G1475" i="16"/>
  <c r="V1474" i="16"/>
  <c r="R1474" i="16"/>
  <c r="O1474" i="16"/>
  <c r="P1474" i="16" s="1"/>
  <c r="N1474" i="16"/>
  <c r="K1474" i="16"/>
  <c r="G1474" i="16"/>
  <c r="V1473" i="16"/>
  <c r="R1473" i="16"/>
  <c r="P1473" i="16"/>
  <c r="O1473" i="16"/>
  <c r="N1473" i="16"/>
  <c r="K1473" i="16"/>
  <c r="G1473" i="16"/>
  <c r="V1472" i="16"/>
  <c r="R1472" i="16"/>
  <c r="P1472" i="16"/>
  <c r="O1472" i="16"/>
  <c r="N1472" i="16"/>
  <c r="K1472" i="16"/>
  <c r="G1472" i="16"/>
  <c r="V1471" i="16"/>
  <c r="R1471" i="16"/>
  <c r="P1471" i="16"/>
  <c r="O1471" i="16"/>
  <c r="N1471" i="16"/>
  <c r="K1471" i="16"/>
  <c r="G1471" i="16"/>
  <c r="V1470" i="16"/>
  <c r="R1470" i="16"/>
  <c r="O1470" i="16"/>
  <c r="P1470" i="16" s="1"/>
  <c r="N1470" i="16"/>
  <c r="K1470" i="16"/>
  <c r="G1470" i="16"/>
  <c r="V1469" i="16"/>
  <c r="S1469" i="16"/>
  <c r="R1469" i="16"/>
  <c r="Q1469" i="16"/>
  <c r="P1469" i="16"/>
  <c r="O1469" i="16"/>
  <c r="N1469" i="16"/>
  <c r="K1469" i="16"/>
  <c r="G1469" i="16"/>
  <c r="V1468" i="16"/>
  <c r="R1468" i="16"/>
  <c r="P1468" i="16"/>
  <c r="O1468" i="16"/>
  <c r="N1468" i="16"/>
  <c r="K1468" i="16"/>
  <c r="G1468" i="16"/>
  <c r="V1467" i="16"/>
  <c r="R1467" i="16"/>
  <c r="P1467" i="16"/>
  <c r="O1467" i="16"/>
  <c r="N1467" i="16"/>
  <c r="K1467" i="16"/>
  <c r="G1467" i="16"/>
  <c r="V1466" i="16"/>
  <c r="R1466" i="16"/>
  <c r="O1466" i="16"/>
  <c r="P1466" i="16" s="1"/>
  <c r="N1466" i="16"/>
  <c r="K1466" i="16"/>
  <c r="G1466" i="16"/>
  <c r="V1465" i="16"/>
  <c r="R1465" i="16"/>
  <c r="P1465" i="16"/>
  <c r="O1465" i="16"/>
  <c r="N1465" i="16"/>
  <c r="K1465" i="16"/>
  <c r="G1465" i="16"/>
  <c r="V1464" i="16"/>
  <c r="R1464" i="16"/>
  <c r="P1464" i="16"/>
  <c r="O1464" i="16"/>
  <c r="N1464" i="16"/>
  <c r="K1464" i="16"/>
  <c r="G1464" i="16"/>
  <c r="V1463" i="16"/>
  <c r="R1463" i="16"/>
  <c r="P1463" i="16"/>
  <c r="O1463" i="16"/>
  <c r="N1463" i="16"/>
  <c r="K1463" i="16"/>
  <c r="G1463" i="16"/>
  <c r="V1462" i="16"/>
  <c r="S1462" i="16"/>
  <c r="R1462" i="16"/>
  <c r="Q1462" i="16"/>
  <c r="O1462" i="16"/>
  <c r="P1462" i="16" s="1"/>
  <c r="N1462" i="16"/>
  <c r="K1462" i="16"/>
  <c r="G1462" i="16"/>
  <c r="V1461" i="16"/>
  <c r="R1461" i="16"/>
  <c r="P1461" i="16"/>
  <c r="O1461" i="16"/>
  <c r="N1461" i="16"/>
  <c r="K1461" i="16"/>
  <c r="G1461" i="16"/>
  <c r="V1460" i="16"/>
  <c r="R1460" i="16"/>
  <c r="P1460" i="16"/>
  <c r="O1460" i="16"/>
  <c r="N1460" i="16"/>
  <c r="K1460" i="16"/>
  <c r="G1460" i="16"/>
  <c r="V1459" i="16"/>
  <c r="R1459" i="16"/>
  <c r="P1459" i="16"/>
  <c r="O1459" i="16"/>
  <c r="N1459" i="16"/>
  <c r="K1459" i="16"/>
  <c r="G1459" i="16"/>
  <c r="V1458" i="16"/>
  <c r="S1458" i="16"/>
  <c r="R1458" i="16"/>
  <c r="Q1458" i="16"/>
  <c r="O1458" i="16"/>
  <c r="P1458" i="16" s="1"/>
  <c r="N1458" i="16"/>
  <c r="K1458" i="16"/>
  <c r="G1458" i="16"/>
  <c r="V1457" i="16"/>
  <c r="R1457" i="16"/>
  <c r="P1457" i="16"/>
  <c r="O1457" i="16"/>
  <c r="N1457" i="16"/>
  <c r="K1457" i="16"/>
  <c r="G1457" i="16"/>
  <c r="V1456" i="16"/>
  <c r="R1456" i="16"/>
  <c r="Q1456" i="16"/>
  <c r="S1456" i="16" s="1"/>
  <c r="P1456" i="16"/>
  <c r="O1456" i="16"/>
  <c r="N1456" i="16"/>
  <c r="K1456" i="16"/>
  <c r="G1456" i="16"/>
  <c r="V1455" i="16"/>
  <c r="R1455" i="16"/>
  <c r="S1455" i="16" s="1"/>
  <c r="Q1455" i="16"/>
  <c r="P1455" i="16"/>
  <c r="O1455" i="16"/>
  <c r="N1455" i="16"/>
  <c r="K1455" i="16"/>
  <c r="G1455" i="16"/>
  <c r="V1454" i="16"/>
  <c r="R1454" i="16"/>
  <c r="O1454" i="16"/>
  <c r="P1454" i="16" s="1"/>
  <c r="N1454" i="16"/>
  <c r="K1454" i="16"/>
  <c r="G1454" i="16"/>
  <c r="V1453" i="16"/>
  <c r="S1453" i="16"/>
  <c r="R1453" i="16"/>
  <c r="Q1453" i="16"/>
  <c r="P1453" i="16"/>
  <c r="O1453" i="16"/>
  <c r="N1453" i="16"/>
  <c r="K1453" i="16"/>
  <c r="G1453" i="16"/>
  <c r="V1452" i="16"/>
  <c r="R1452" i="16"/>
  <c r="P1452" i="16"/>
  <c r="O1452" i="16"/>
  <c r="N1452" i="16"/>
  <c r="K1452" i="16"/>
  <c r="G1452" i="16"/>
  <c r="V1451" i="16"/>
  <c r="R1451" i="16"/>
  <c r="S1451" i="16" s="1"/>
  <c r="Q1451" i="16"/>
  <c r="P1451" i="16"/>
  <c r="O1451" i="16"/>
  <c r="N1451" i="16"/>
  <c r="K1451" i="16"/>
  <c r="G1451" i="16"/>
  <c r="V1450" i="16"/>
  <c r="R1450" i="16"/>
  <c r="O1450" i="16"/>
  <c r="P1450" i="16" s="1"/>
  <c r="N1450" i="16"/>
  <c r="K1450" i="16"/>
  <c r="G1450" i="16"/>
  <c r="V1449" i="16"/>
  <c r="R1449" i="16"/>
  <c r="P1449" i="16"/>
  <c r="O1449" i="16"/>
  <c r="N1449" i="16"/>
  <c r="K1449" i="16"/>
  <c r="G1449" i="16"/>
  <c r="V1448" i="16"/>
  <c r="R1448" i="16"/>
  <c r="P1448" i="16"/>
  <c r="O1448" i="16"/>
  <c r="N1448" i="16"/>
  <c r="K1448" i="16"/>
  <c r="G1448" i="16"/>
  <c r="V1447" i="16"/>
  <c r="R1447" i="16"/>
  <c r="P1447" i="16"/>
  <c r="O1447" i="16"/>
  <c r="N1447" i="16"/>
  <c r="K1447" i="16"/>
  <c r="G1447" i="16"/>
  <c r="V1446" i="16"/>
  <c r="S1446" i="16"/>
  <c r="R1446" i="16"/>
  <c r="Q1446" i="16"/>
  <c r="O1446" i="16"/>
  <c r="P1446" i="16" s="1"/>
  <c r="N1446" i="16"/>
  <c r="K1446" i="16"/>
  <c r="G1446" i="16"/>
  <c r="V1445" i="16"/>
  <c r="R1445" i="16"/>
  <c r="P1445" i="16"/>
  <c r="O1445" i="16"/>
  <c r="N1445" i="16"/>
  <c r="K1445" i="16"/>
  <c r="G1445" i="16"/>
  <c r="V1444" i="16"/>
  <c r="R1444" i="16"/>
  <c r="Q1444" i="16"/>
  <c r="S1444" i="16" s="1"/>
  <c r="P1444" i="16"/>
  <c r="O1444" i="16"/>
  <c r="N1444" i="16"/>
  <c r="K1444" i="16"/>
  <c r="G1444" i="16"/>
  <c r="V1443" i="16"/>
  <c r="R1443" i="16"/>
  <c r="P1443" i="16"/>
  <c r="O1443" i="16"/>
  <c r="N1443" i="16"/>
  <c r="K1443" i="16"/>
  <c r="G1443" i="16"/>
  <c r="V1442" i="16"/>
  <c r="R1442" i="16"/>
  <c r="O1442" i="16"/>
  <c r="P1442" i="16" s="1"/>
  <c r="N1442" i="16"/>
  <c r="K1442" i="16"/>
  <c r="G1442" i="16"/>
  <c r="V1441" i="16"/>
  <c r="R1441" i="16"/>
  <c r="P1441" i="16"/>
  <c r="O1441" i="16"/>
  <c r="N1441" i="16"/>
  <c r="K1441" i="16"/>
  <c r="G1441" i="16"/>
  <c r="V1440" i="16"/>
  <c r="R1440" i="16"/>
  <c r="P1440" i="16"/>
  <c r="O1440" i="16"/>
  <c r="N1440" i="16"/>
  <c r="K1440" i="16"/>
  <c r="G1440" i="16"/>
  <c r="V1439" i="16"/>
  <c r="R1439" i="16"/>
  <c r="P1439" i="16"/>
  <c r="O1439" i="16"/>
  <c r="N1439" i="16"/>
  <c r="K1439" i="16"/>
  <c r="G1439" i="16"/>
  <c r="V1438" i="16"/>
  <c r="R1438" i="16"/>
  <c r="O1438" i="16"/>
  <c r="P1438" i="16" s="1"/>
  <c r="N1438" i="16"/>
  <c r="K1438" i="16"/>
  <c r="G1438" i="16"/>
  <c r="V1437" i="16"/>
  <c r="R1437" i="16"/>
  <c r="P1437" i="16"/>
  <c r="O1437" i="16"/>
  <c r="N1437" i="16"/>
  <c r="K1437" i="16"/>
  <c r="G1437" i="16"/>
  <c r="V1436" i="16"/>
  <c r="R1436" i="16"/>
  <c r="P1436" i="16"/>
  <c r="O1436" i="16"/>
  <c r="N1436" i="16"/>
  <c r="K1436" i="16"/>
  <c r="G1436" i="16"/>
  <c r="V1435" i="16"/>
  <c r="R1435" i="16"/>
  <c r="S1435" i="16" s="1"/>
  <c r="Q1435" i="16"/>
  <c r="P1435" i="16"/>
  <c r="O1435" i="16"/>
  <c r="N1435" i="16"/>
  <c r="K1435" i="16"/>
  <c r="G1435" i="16"/>
  <c r="V1434" i="16"/>
  <c r="R1434" i="16"/>
  <c r="O1434" i="16"/>
  <c r="P1434" i="16" s="1"/>
  <c r="N1434" i="16"/>
  <c r="K1434" i="16"/>
  <c r="G1434" i="16"/>
  <c r="V1433" i="16"/>
  <c r="R1433" i="16"/>
  <c r="P1433" i="16"/>
  <c r="O1433" i="16"/>
  <c r="N1433" i="16"/>
  <c r="K1433" i="16"/>
  <c r="G1433" i="16"/>
  <c r="V1432" i="16"/>
  <c r="R1432" i="16"/>
  <c r="P1432" i="16"/>
  <c r="O1432" i="16"/>
  <c r="N1432" i="16"/>
  <c r="K1432" i="16"/>
  <c r="G1432" i="16"/>
  <c r="V1431" i="16"/>
  <c r="R1431" i="16"/>
  <c r="P1431" i="16"/>
  <c r="O1431" i="16"/>
  <c r="N1431" i="16"/>
  <c r="K1431" i="16"/>
  <c r="G1431" i="16"/>
  <c r="V1430" i="16"/>
  <c r="R1430" i="16"/>
  <c r="O1430" i="16"/>
  <c r="P1430" i="16" s="1"/>
  <c r="N1430" i="16"/>
  <c r="K1430" i="16"/>
  <c r="G1430" i="16"/>
  <c r="V1429" i="16"/>
  <c r="R1429" i="16"/>
  <c r="P1429" i="16"/>
  <c r="O1429" i="16"/>
  <c r="N1429" i="16"/>
  <c r="K1429" i="16"/>
  <c r="G1429" i="16"/>
  <c r="V1428" i="16"/>
  <c r="R1428" i="16"/>
  <c r="P1428" i="16"/>
  <c r="O1428" i="16"/>
  <c r="N1428" i="16"/>
  <c r="K1428" i="16"/>
  <c r="G1428" i="16"/>
  <c r="V1427" i="16"/>
  <c r="R1427" i="16"/>
  <c r="S1427" i="16" s="1"/>
  <c r="Q1427" i="16"/>
  <c r="P1427" i="16"/>
  <c r="O1427" i="16"/>
  <c r="N1427" i="16"/>
  <c r="K1427" i="16"/>
  <c r="G1427" i="16"/>
  <c r="V1426" i="16"/>
  <c r="R1426" i="16"/>
  <c r="O1426" i="16"/>
  <c r="P1426" i="16" s="1"/>
  <c r="N1426" i="16"/>
  <c r="K1426" i="16"/>
  <c r="G1426" i="16"/>
  <c r="V1425" i="16"/>
  <c r="R1425" i="16"/>
  <c r="P1425" i="16"/>
  <c r="O1425" i="16"/>
  <c r="N1425" i="16"/>
  <c r="K1425" i="16"/>
  <c r="G1425" i="16"/>
  <c r="V1424" i="16"/>
  <c r="R1424" i="16"/>
  <c r="P1424" i="16"/>
  <c r="O1424" i="16"/>
  <c r="N1424" i="16"/>
  <c r="K1424" i="16"/>
  <c r="G1424" i="16"/>
  <c r="V1423" i="16"/>
  <c r="R1423" i="16"/>
  <c r="P1423" i="16"/>
  <c r="O1423" i="16"/>
  <c r="N1423" i="16"/>
  <c r="K1423" i="16"/>
  <c r="G1423" i="16"/>
  <c r="V1422" i="16"/>
  <c r="S1422" i="16"/>
  <c r="R1422" i="16"/>
  <c r="Q1422" i="16"/>
  <c r="O1422" i="16"/>
  <c r="P1422" i="16" s="1"/>
  <c r="N1422" i="16"/>
  <c r="K1422" i="16"/>
  <c r="G1422" i="16"/>
  <c r="V1421" i="16"/>
  <c r="R1421" i="16"/>
  <c r="P1421" i="16"/>
  <c r="O1421" i="16"/>
  <c r="N1421" i="16"/>
  <c r="K1421" i="16"/>
  <c r="G1421" i="16"/>
  <c r="V1420" i="16"/>
  <c r="R1420" i="16"/>
  <c r="P1420" i="16"/>
  <c r="O1420" i="16"/>
  <c r="N1420" i="16"/>
  <c r="K1420" i="16"/>
  <c r="G1420" i="16"/>
  <c r="V1419" i="16"/>
  <c r="R1419" i="16"/>
  <c r="P1419" i="16"/>
  <c r="O1419" i="16"/>
  <c r="N1419" i="16"/>
  <c r="K1419" i="16"/>
  <c r="G1419" i="16"/>
  <c r="V1418" i="16"/>
  <c r="R1418" i="16"/>
  <c r="O1418" i="16"/>
  <c r="P1418" i="16" s="1"/>
  <c r="N1418" i="16"/>
  <c r="K1418" i="16"/>
  <c r="G1418" i="16"/>
  <c r="V1417" i="16"/>
  <c r="R1417" i="16"/>
  <c r="P1417" i="16"/>
  <c r="O1417" i="16"/>
  <c r="N1417" i="16"/>
  <c r="K1417" i="16"/>
  <c r="G1417" i="16"/>
  <c r="V1416" i="16"/>
  <c r="R1416" i="16"/>
  <c r="P1416" i="16"/>
  <c r="O1416" i="16"/>
  <c r="N1416" i="16"/>
  <c r="K1416" i="16"/>
  <c r="G1416" i="16"/>
  <c r="V1415" i="16"/>
  <c r="R1415" i="16"/>
  <c r="P1415" i="16"/>
  <c r="O1415" i="16"/>
  <c r="N1415" i="16"/>
  <c r="K1415" i="16"/>
  <c r="G1415" i="16"/>
  <c r="V1414" i="16"/>
  <c r="S1414" i="16"/>
  <c r="R1414" i="16"/>
  <c r="Q1414" i="16"/>
  <c r="O1414" i="16"/>
  <c r="P1414" i="16" s="1"/>
  <c r="N1414" i="16"/>
  <c r="K1414" i="16"/>
  <c r="G1414" i="16"/>
  <c r="V1413" i="16"/>
  <c r="R1413" i="16"/>
  <c r="P1413" i="16"/>
  <c r="O1413" i="16"/>
  <c r="N1413" i="16"/>
  <c r="K1413" i="16"/>
  <c r="G1413" i="16"/>
  <c r="V1412" i="16"/>
  <c r="R1412" i="16"/>
  <c r="P1412" i="16"/>
  <c r="O1412" i="16"/>
  <c r="N1412" i="16"/>
  <c r="K1412" i="16"/>
  <c r="G1412" i="16"/>
  <c r="V1411" i="16"/>
  <c r="R1411" i="16"/>
  <c r="P1411" i="16"/>
  <c r="O1411" i="16"/>
  <c r="N1411" i="16"/>
  <c r="K1411" i="16"/>
  <c r="G1411" i="16"/>
  <c r="V1410" i="16"/>
  <c r="R1410" i="16"/>
  <c r="O1410" i="16"/>
  <c r="P1410" i="16" s="1"/>
  <c r="N1410" i="16"/>
  <c r="K1410" i="16"/>
  <c r="G1410" i="16"/>
  <c r="V1409" i="16"/>
  <c r="R1409" i="16"/>
  <c r="P1409" i="16"/>
  <c r="O1409" i="16"/>
  <c r="N1409" i="16"/>
  <c r="K1409" i="16"/>
  <c r="G1409" i="16"/>
  <c r="V1408" i="16"/>
  <c r="R1408" i="16"/>
  <c r="P1408" i="16"/>
  <c r="O1408" i="16"/>
  <c r="N1408" i="16"/>
  <c r="K1408" i="16"/>
  <c r="G1408" i="16"/>
  <c r="V1407" i="16"/>
  <c r="R1407" i="16"/>
  <c r="P1407" i="16"/>
  <c r="O1407" i="16"/>
  <c r="N1407" i="16"/>
  <c r="K1407" i="16"/>
  <c r="G1407" i="16"/>
  <c r="V1406" i="16"/>
  <c r="R1406" i="16"/>
  <c r="O1406" i="16"/>
  <c r="P1406" i="16" s="1"/>
  <c r="N1406" i="16"/>
  <c r="K1406" i="16"/>
  <c r="G1406" i="16"/>
  <c r="V1405" i="16"/>
  <c r="R1405" i="16"/>
  <c r="P1405" i="16"/>
  <c r="O1405" i="16"/>
  <c r="N1405" i="16"/>
  <c r="K1405" i="16"/>
  <c r="G1405" i="16"/>
  <c r="V1404" i="16"/>
  <c r="R1404" i="16"/>
  <c r="P1404" i="16"/>
  <c r="O1404" i="16"/>
  <c r="N1404" i="16"/>
  <c r="K1404" i="16"/>
  <c r="G1404" i="16"/>
  <c r="V1403" i="16"/>
  <c r="R1403" i="16"/>
  <c r="S1403" i="16" s="1"/>
  <c r="Q1403" i="16"/>
  <c r="P1403" i="16"/>
  <c r="O1403" i="16"/>
  <c r="N1403" i="16"/>
  <c r="K1403" i="16"/>
  <c r="G1403" i="16"/>
  <c r="V1402" i="16"/>
  <c r="R1402" i="16"/>
  <c r="O1402" i="16"/>
  <c r="P1402" i="16" s="1"/>
  <c r="N1402" i="16"/>
  <c r="K1402" i="16"/>
  <c r="G1402" i="16"/>
  <c r="V1401" i="16"/>
  <c r="R1401" i="16"/>
  <c r="P1401" i="16"/>
  <c r="O1401" i="16"/>
  <c r="N1401" i="16"/>
  <c r="K1401" i="16"/>
  <c r="G1401" i="16"/>
  <c r="V1400" i="16"/>
  <c r="R1400" i="16"/>
  <c r="P1400" i="16"/>
  <c r="O1400" i="16"/>
  <c r="N1400" i="16"/>
  <c r="K1400" i="16"/>
  <c r="G1400" i="16"/>
  <c r="V1399" i="16"/>
  <c r="R1399" i="16"/>
  <c r="P1399" i="16"/>
  <c r="O1399" i="16"/>
  <c r="N1399" i="16"/>
  <c r="K1399" i="16"/>
  <c r="G1399" i="16"/>
  <c r="V1398" i="16"/>
  <c r="R1398" i="16"/>
  <c r="O1398" i="16"/>
  <c r="P1398" i="16" s="1"/>
  <c r="N1398" i="16"/>
  <c r="K1398" i="16"/>
  <c r="G1398" i="16"/>
  <c r="V1397" i="16"/>
  <c r="R1397" i="16"/>
  <c r="P1397" i="16"/>
  <c r="O1397" i="16"/>
  <c r="N1397" i="16"/>
  <c r="K1397" i="16"/>
  <c r="G1397" i="16"/>
  <c r="V1396" i="16"/>
  <c r="R1396" i="16"/>
  <c r="Q1396" i="16"/>
  <c r="S1396" i="16" s="1"/>
  <c r="O1396" i="16"/>
  <c r="P1396" i="16" s="1"/>
  <c r="N1396" i="16"/>
  <c r="K1396" i="16"/>
  <c r="G1396" i="16"/>
  <c r="V1395" i="16"/>
  <c r="R1395" i="16"/>
  <c r="P1395" i="16"/>
  <c r="O1395" i="16"/>
  <c r="N1395" i="16"/>
  <c r="K1395" i="16"/>
  <c r="G1395" i="16"/>
  <c r="V1394" i="16"/>
  <c r="S1394" i="16"/>
  <c r="R1394" i="16"/>
  <c r="Q1394" i="16"/>
  <c r="O1394" i="16"/>
  <c r="P1394" i="16" s="1"/>
  <c r="N1394" i="16"/>
  <c r="K1394" i="16"/>
  <c r="G1394" i="16"/>
  <c r="V1393" i="16"/>
  <c r="R1393" i="16"/>
  <c r="S1393" i="16" s="1"/>
  <c r="Q1393" i="16"/>
  <c r="P1393" i="16"/>
  <c r="O1393" i="16"/>
  <c r="N1393" i="16"/>
  <c r="K1393" i="16"/>
  <c r="G1393" i="16"/>
  <c r="V1392" i="16"/>
  <c r="R1392" i="16"/>
  <c r="O1392" i="16"/>
  <c r="P1392" i="16" s="1"/>
  <c r="N1392" i="16"/>
  <c r="K1392" i="16"/>
  <c r="G1392" i="16"/>
  <c r="V1391" i="16"/>
  <c r="R1391" i="16"/>
  <c r="P1391" i="16"/>
  <c r="O1391" i="16"/>
  <c r="N1391" i="16"/>
  <c r="K1391" i="16"/>
  <c r="G1391" i="16"/>
  <c r="V1390" i="16"/>
  <c r="R1390" i="16"/>
  <c r="O1390" i="16"/>
  <c r="P1390" i="16" s="1"/>
  <c r="N1390" i="16"/>
  <c r="K1390" i="16"/>
  <c r="G1390" i="16"/>
  <c r="V1389" i="16"/>
  <c r="R1389" i="16"/>
  <c r="P1389" i="16"/>
  <c r="O1389" i="16"/>
  <c r="N1389" i="16"/>
  <c r="K1389" i="16"/>
  <c r="G1389" i="16"/>
  <c r="V1388" i="16"/>
  <c r="R1388" i="16"/>
  <c r="O1388" i="16"/>
  <c r="P1388" i="16" s="1"/>
  <c r="N1388" i="16"/>
  <c r="K1388" i="16"/>
  <c r="G1388" i="16"/>
  <c r="V1387" i="16"/>
  <c r="R1387" i="16"/>
  <c r="S1387" i="16" s="1"/>
  <c r="Q1387" i="16"/>
  <c r="P1387" i="16"/>
  <c r="O1387" i="16"/>
  <c r="N1387" i="16"/>
  <c r="K1387" i="16"/>
  <c r="G1387" i="16"/>
  <c r="V1386" i="16"/>
  <c r="R1386" i="16"/>
  <c r="O1386" i="16"/>
  <c r="P1386" i="16" s="1"/>
  <c r="N1386" i="16"/>
  <c r="K1386" i="16"/>
  <c r="G1386" i="16"/>
  <c r="V1385" i="16"/>
  <c r="R1385" i="16"/>
  <c r="P1385" i="16"/>
  <c r="O1385" i="16"/>
  <c r="N1385" i="16"/>
  <c r="K1385" i="16"/>
  <c r="G1385" i="16"/>
  <c r="V1384" i="16"/>
  <c r="R1384" i="16"/>
  <c r="O1384" i="16"/>
  <c r="P1384" i="16" s="1"/>
  <c r="N1384" i="16"/>
  <c r="K1384" i="16"/>
  <c r="G1384" i="16"/>
  <c r="V1383" i="16"/>
  <c r="R1383" i="16"/>
  <c r="P1383" i="16"/>
  <c r="O1383" i="16"/>
  <c r="N1383" i="16"/>
  <c r="K1383" i="16"/>
  <c r="G1383" i="16"/>
  <c r="V1382" i="16"/>
  <c r="S1382" i="16"/>
  <c r="R1382" i="16"/>
  <c r="Q1382" i="16"/>
  <c r="O1382" i="16"/>
  <c r="P1382" i="16" s="1"/>
  <c r="N1382" i="16"/>
  <c r="K1382" i="16"/>
  <c r="G1382" i="16"/>
  <c r="V1381" i="16"/>
  <c r="R1381" i="16"/>
  <c r="P1381" i="16"/>
  <c r="O1381" i="16"/>
  <c r="N1381" i="16"/>
  <c r="K1381" i="16"/>
  <c r="G1381" i="16"/>
  <c r="V1380" i="16"/>
  <c r="R1380" i="16"/>
  <c r="O1380" i="16"/>
  <c r="P1380" i="16" s="1"/>
  <c r="N1380" i="16"/>
  <c r="K1380" i="16"/>
  <c r="G1380" i="16"/>
  <c r="V1379" i="16"/>
  <c r="R1379" i="16"/>
  <c r="P1379" i="16"/>
  <c r="O1379" i="16"/>
  <c r="N1379" i="16"/>
  <c r="K1379" i="16"/>
  <c r="G1379" i="16"/>
  <c r="V1378" i="16"/>
  <c r="R1378" i="16"/>
  <c r="O1378" i="16"/>
  <c r="P1378" i="16" s="1"/>
  <c r="N1378" i="16"/>
  <c r="K1378" i="16"/>
  <c r="G1378" i="16"/>
  <c r="V1377" i="16"/>
  <c r="R1377" i="16"/>
  <c r="P1377" i="16"/>
  <c r="O1377" i="16"/>
  <c r="N1377" i="16"/>
  <c r="K1377" i="16"/>
  <c r="G1377" i="16"/>
  <c r="V1376" i="16"/>
  <c r="R1376" i="16"/>
  <c r="O1376" i="16"/>
  <c r="P1376" i="16" s="1"/>
  <c r="N1376" i="16"/>
  <c r="K1376" i="16"/>
  <c r="G1376" i="16"/>
  <c r="V1375" i="16"/>
  <c r="R1375" i="16"/>
  <c r="P1375" i="16"/>
  <c r="O1375" i="16"/>
  <c r="N1375" i="16"/>
  <c r="K1375" i="16"/>
  <c r="G1375" i="16"/>
  <c r="V1374" i="16"/>
  <c r="R1374" i="16"/>
  <c r="O1374" i="16"/>
  <c r="P1374" i="16" s="1"/>
  <c r="N1374" i="16"/>
  <c r="K1374" i="16"/>
  <c r="G1374" i="16"/>
  <c r="V1373" i="16"/>
  <c r="R1373" i="16"/>
  <c r="S1373" i="16" s="1"/>
  <c r="Q1373" i="16"/>
  <c r="P1373" i="16"/>
  <c r="O1373" i="16"/>
  <c r="N1373" i="16"/>
  <c r="K1373" i="16"/>
  <c r="G1373" i="16"/>
  <c r="V1372" i="16"/>
  <c r="R1372" i="16"/>
  <c r="O1372" i="16"/>
  <c r="P1372" i="16" s="1"/>
  <c r="N1372" i="16"/>
  <c r="K1372" i="16"/>
  <c r="G1372" i="16"/>
  <c r="V1371" i="16"/>
  <c r="R1371" i="16"/>
  <c r="S1371" i="16" s="1"/>
  <c r="Q1371" i="16"/>
  <c r="P1371" i="16"/>
  <c r="O1371" i="16"/>
  <c r="N1371" i="16"/>
  <c r="K1371" i="16"/>
  <c r="G1371" i="16"/>
  <c r="V1370" i="16"/>
  <c r="R1370" i="16"/>
  <c r="O1370" i="16"/>
  <c r="P1370" i="16" s="1"/>
  <c r="N1370" i="16"/>
  <c r="K1370" i="16"/>
  <c r="G1370" i="16"/>
  <c r="V1369" i="16"/>
  <c r="R1369" i="16"/>
  <c r="P1369" i="16"/>
  <c r="O1369" i="16"/>
  <c r="N1369" i="16"/>
  <c r="K1369" i="16"/>
  <c r="G1369" i="16"/>
  <c r="V1368" i="16"/>
  <c r="R1368" i="16"/>
  <c r="O1368" i="16"/>
  <c r="P1368" i="16" s="1"/>
  <c r="N1368" i="16"/>
  <c r="K1368" i="16"/>
  <c r="G1368" i="16"/>
  <c r="V1367" i="16"/>
  <c r="R1367" i="16"/>
  <c r="P1367" i="16"/>
  <c r="O1367" i="16"/>
  <c r="N1367" i="16"/>
  <c r="K1367" i="16"/>
  <c r="G1367" i="16"/>
  <c r="V1366" i="16"/>
  <c r="R1366" i="16"/>
  <c r="O1366" i="16"/>
  <c r="P1366" i="16" s="1"/>
  <c r="N1366" i="16"/>
  <c r="K1366" i="16"/>
  <c r="G1366" i="16"/>
  <c r="V1365" i="16"/>
  <c r="R1365" i="16"/>
  <c r="P1365" i="16"/>
  <c r="O1365" i="16"/>
  <c r="N1365" i="16"/>
  <c r="K1365" i="16"/>
  <c r="G1365" i="16"/>
  <c r="V1364" i="16"/>
  <c r="R1364" i="16"/>
  <c r="O1364" i="16"/>
  <c r="P1364" i="16" s="1"/>
  <c r="N1364" i="16"/>
  <c r="K1364" i="16"/>
  <c r="G1364" i="16"/>
  <c r="V1363" i="16"/>
  <c r="R1363" i="16"/>
  <c r="S1363" i="16" s="1"/>
  <c r="Q1363" i="16"/>
  <c r="P1363" i="16"/>
  <c r="O1363" i="16"/>
  <c r="N1363" i="16"/>
  <c r="K1363" i="16"/>
  <c r="G1363" i="16"/>
  <c r="V1362" i="16"/>
  <c r="R1362" i="16"/>
  <c r="O1362" i="16"/>
  <c r="P1362" i="16" s="1"/>
  <c r="N1362" i="16"/>
  <c r="K1362" i="16"/>
  <c r="G1362" i="16"/>
  <c r="V1361" i="16"/>
  <c r="R1361" i="16"/>
  <c r="P1361" i="16"/>
  <c r="O1361" i="16"/>
  <c r="N1361" i="16"/>
  <c r="K1361" i="16"/>
  <c r="G1361" i="16"/>
  <c r="V1360" i="16"/>
  <c r="R1360" i="16"/>
  <c r="Q1360" i="16"/>
  <c r="S1360" i="16" s="1"/>
  <c r="O1360" i="16"/>
  <c r="P1360" i="16" s="1"/>
  <c r="N1360" i="16"/>
  <c r="K1360" i="16"/>
  <c r="G1360" i="16"/>
  <c r="V1359" i="16"/>
  <c r="R1359" i="16"/>
  <c r="P1359" i="16"/>
  <c r="O1359" i="16"/>
  <c r="N1359" i="16"/>
  <c r="K1359" i="16"/>
  <c r="G1359" i="16"/>
  <c r="V1358" i="16"/>
  <c r="R1358" i="16"/>
  <c r="O1358" i="16"/>
  <c r="P1358" i="16" s="1"/>
  <c r="N1358" i="16"/>
  <c r="K1358" i="16"/>
  <c r="G1358" i="16"/>
  <c r="V1357" i="16"/>
  <c r="R1357" i="16"/>
  <c r="P1357" i="16"/>
  <c r="O1357" i="16"/>
  <c r="N1357" i="16"/>
  <c r="K1357" i="16"/>
  <c r="G1357" i="16"/>
  <c r="V1356" i="16"/>
  <c r="R1356" i="16"/>
  <c r="O1356" i="16"/>
  <c r="P1356" i="16" s="1"/>
  <c r="N1356" i="16"/>
  <c r="K1356" i="16"/>
  <c r="G1356" i="16"/>
  <c r="V1355" i="16"/>
  <c r="R1355" i="16"/>
  <c r="P1355" i="16"/>
  <c r="O1355" i="16"/>
  <c r="N1355" i="16"/>
  <c r="K1355" i="16"/>
  <c r="G1355" i="16"/>
  <c r="V1354" i="16"/>
  <c r="S1354" i="16"/>
  <c r="R1354" i="16"/>
  <c r="Q1354" i="16"/>
  <c r="O1354" i="16"/>
  <c r="P1354" i="16" s="1"/>
  <c r="N1354" i="16"/>
  <c r="K1354" i="16"/>
  <c r="G1354" i="16"/>
  <c r="V1353" i="16"/>
  <c r="R1353" i="16"/>
  <c r="P1353" i="16"/>
  <c r="O1353" i="16"/>
  <c r="N1353" i="16"/>
  <c r="K1353" i="16"/>
  <c r="G1353" i="16"/>
  <c r="V1352" i="16"/>
  <c r="R1352" i="16"/>
  <c r="O1352" i="16"/>
  <c r="P1352" i="16" s="1"/>
  <c r="N1352" i="16"/>
  <c r="K1352" i="16"/>
  <c r="G1352" i="16"/>
  <c r="V1351" i="16"/>
  <c r="R1351" i="16"/>
  <c r="S1351" i="16" s="1"/>
  <c r="Q1351" i="16"/>
  <c r="P1351" i="16"/>
  <c r="O1351" i="16"/>
  <c r="N1351" i="16"/>
  <c r="K1351" i="16"/>
  <c r="G1351" i="16"/>
  <c r="V1350" i="16"/>
  <c r="R1350" i="16"/>
  <c r="O1350" i="16"/>
  <c r="P1350" i="16" s="1"/>
  <c r="N1350" i="16"/>
  <c r="K1350" i="16"/>
  <c r="G1350" i="16"/>
  <c r="V1349" i="16"/>
  <c r="R1349" i="16"/>
  <c r="P1349" i="16"/>
  <c r="O1349" i="16"/>
  <c r="N1349" i="16"/>
  <c r="K1349" i="16"/>
  <c r="G1349" i="16"/>
  <c r="V1348" i="16"/>
  <c r="R1348" i="16"/>
  <c r="O1348" i="16"/>
  <c r="P1348" i="16" s="1"/>
  <c r="N1348" i="16"/>
  <c r="K1348" i="16"/>
  <c r="G1348" i="16"/>
  <c r="V1347" i="16"/>
  <c r="R1347" i="16"/>
  <c r="S1347" i="16" s="1"/>
  <c r="Q1347" i="16"/>
  <c r="P1347" i="16"/>
  <c r="O1347" i="16"/>
  <c r="N1347" i="16"/>
  <c r="K1347" i="16"/>
  <c r="G1347" i="16"/>
  <c r="V1346" i="16"/>
  <c r="R1346" i="16"/>
  <c r="O1346" i="16"/>
  <c r="P1346" i="16" s="1"/>
  <c r="N1346" i="16"/>
  <c r="K1346" i="16"/>
  <c r="G1346" i="16"/>
  <c r="V1345" i="16"/>
  <c r="R1345" i="16"/>
  <c r="P1345" i="16"/>
  <c r="O1345" i="16"/>
  <c r="N1345" i="16"/>
  <c r="K1345" i="16"/>
  <c r="G1345" i="16"/>
  <c r="V1344" i="16"/>
  <c r="R1344" i="16"/>
  <c r="O1344" i="16"/>
  <c r="P1344" i="16" s="1"/>
  <c r="N1344" i="16"/>
  <c r="K1344" i="16"/>
  <c r="G1344" i="16"/>
  <c r="V1343" i="16"/>
  <c r="R1343" i="16"/>
  <c r="P1343" i="16"/>
  <c r="O1343" i="16"/>
  <c r="N1343" i="16"/>
  <c r="K1343" i="16"/>
  <c r="G1343" i="16"/>
  <c r="V1342" i="16"/>
  <c r="R1342" i="16"/>
  <c r="O1342" i="16"/>
  <c r="P1342" i="16" s="1"/>
  <c r="N1342" i="16"/>
  <c r="K1342" i="16"/>
  <c r="G1342" i="16"/>
  <c r="V1341" i="16"/>
  <c r="R1341" i="16"/>
  <c r="S1341" i="16" s="1"/>
  <c r="Q1341" i="16"/>
  <c r="P1341" i="16"/>
  <c r="O1341" i="16"/>
  <c r="N1341" i="16"/>
  <c r="K1341" i="16"/>
  <c r="G1341" i="16"/>
  <c r="V1340" i="16"/>
  <c r="R1340" i="16"/>
  <c r="O1340" i="16"/>
  <c r="P1340" i="16" s="1"/>
  <c r="N1340" i="16"/>
  <c r="K1340" i="16"/>
  <c r="G1340" i="16"/>
  <c r="V1339" i="16"/>
  <c r="R1339" i="16"/>
  <c r="P1339" i="16"/>
  <c r="O1339" i="16"/>
  <c r="N1339" i="16"/>
  <c r="K1339" i="16"/>
  <c r="G1339" i="16"/>
  <c r="V1338" i="16"/>
  <c r="R1338" i="16"/>
  <c r="O1338" i="16"/>
  <c r="P1338" i="16" s="1"/>
  <c r="N1338" i="16"/>
  <c r="K1338" i="16"/>
  <c r="G1338" i="16"/>
  <c r="V1337" i="16"/>
  <c r="R1337" i="16"/>
  <c r="P1337" i="16"/>
  <c r="O1337" i="16"/>
  <c r="N1337" i="16"/>
  <c r="K1337" i="16"/>
  <c r="G1337" i="16"/>
  <c r="V1336" i="16"/>
  <c r="R1336" i="16"/>
  <c r="O1336" i="16"/>
  <c r="P1336" i="16" s="1"/>
  <c r="N1336" i="16"/>
  <c r="K1336" i="16"/>
  <c r="G1336" i="16"/>
  <c r="V1335" i="16"/>
  <c r="R1335" i="16"/>
  <c r="P1335" i="16"/>
  <c r="O1335" i="16"/>
  <c r="N1335" i="16"/>
  <c r="K1335" i="16"/>
  <c r="G1335" i="16"/>
  <c r="V1334" i="16"/>
  <c r="R1334" i="16"/>
  <c r="O1334" i="16"/>
  <c r="P1334" i="16" s="1"/>
  <c r="N1334" i="16"/>
  <c r="K1334" i="16"/>
  <c r="G1334" i="16"/>
  <c r="V1333" i="16"/>
  <c r="R1333" i="16"/>
  <c r="P1333" i="16"/>
  <c r="O1333" i="16"/>
  <c r="N1333" i="16"/>
  <c r="K1333" i="16"/>
  <c r="G1333" i="16"/>
  <c r="V1332" i="16"/>
  <c r="R1332" i="16"/>
  <c r="O1332" i="16"/>
  <c r="P1332" i="16" s="1"/>
  <c r="N1332" i="16"/>
  <c r="K1332" i="16"/>
  <c r="G1332" i="16"/>
  <c r="V1331" i="16"/>
  <c r="R1331" i="16"/>
  <c r="P1331" i="16"/>
  <c r="O1331" i="16"/>
  <c r="N1331" i="16"/>
  <c r="K1331" i="16"/>
  <c r="G1331" i="16"/>
  <c r="V1330" i="16"/>
  <c r="S1330" i="16"/>
  <c r="R1330" i="16"/>
  <c r="Q1330" i="16"/>
  <c r="O1330" i="16"/>
  <c r="P1330" i="16" s="1"/>
  <c r="N1330" i="16"/>
  <c r="K1330" i="16"/>
  <c r="G1330" i="16"/>
  <c r="V1329" i="16"/>
  <c r="R1329" i="16"/>
  <c r="P1329" i="16"/>
  <c r="O1329" i="16"/>
  <c r="N1329" i="16"/>
  <c r="K1329" i="16"/>
  <c r="G1329" i="16"/>
  <c r="V1328" i="16"/>
  <c r="R1328" i="16"/>
  <c r="O1328" i="16"/>
  <c r="P1328" i="16" s="1"/>
  <c r="N1328" i="16"/>
  <c r="K1328" i="16"/>
  <c r="G1328" i="16"/>
  <c r="V1327" i="16"/>
  <c r="R1327" i="16"/>
  <c r="P1327" i="16"/>
  <c r="O1327" i="16"/>
  <c r="N1327" i="16"/>
  <c r="K1327" i="16"/>
  <c r="G1327" i="16"/>
  <c r="V1326" i="16"/>
  <c r="R1326" i="16"/>
  <c r="O1326" i="16"/>
  <c r="P1326" i="16" s="1"/>
  <c r="N1326" i="16"/>
  <c r="K1326" i="16"/>
  <c r="G1326" i="16"/>
  <c r="V1325" i="16"/>
  <c r="R1325" i="16"/>
  <c r="S1325" i="16" s="1"/>
  <c r="Q1325" i="16"/>
  <c r="P1325" i="16"/>
  <c r="O1325" i="16"/>
  <c r="N1325" i="16"/>
  <c r="K1325" i="16"/>
  <c r="G1325" i="16"/>
  <c r="V1324" i="16"/>
  <c r="R1324" i="16"/>
  <c r="O1324" i="16"/>
  <c r="P1324" i="16" s="1"/>
  <c r="N1324" i="16"/>
  <c r="K1324" i="16"/>
  <c r="G1324" i="16"/>
  <c r="V1323" i="16"/>
  <c r="R1323" i="16"/>
  <c r="S1323" i="16" s="1"/>
  <c r="Q1323" i="16"/>
  <c r="P1323" i="16"/>
  <c r="O1323" i="16"/>
  <c r="N1323" i="16"/>
  <c r="K1323" i="16"/>
  <c r="G1323" i="16"/>
  <c r="V1322" i="16"/>
  <c r="R1322" i="16"/>
  <c r="O1322" i="16"/>
  <c r="P1322" i="16" s="1"/>
  <c r="N1322" i="16"/>
  <c r="K1322" i="16"/>
  <c r="G1322" i="16"/>
  <c r="V1321" i="16"/>
  <c r="R1321" i="16"/>
  <c r="P1321" i="16"/>
  <c r="O1321" i="16"/>
  <c r="N1321" i="16"/>
  <c r="K1321" i="16"/>
  <c r="G1321" i="16"/>
  <c r="V1320" i="16"/>
  <c r="R1320" i="16"/>
  <c r="O1320" i="16"/>
  <c r="P1320" i="16" s="1"/>
  <c r="N1320" i="16"/>
  <c r="K1320" i="16"/>
  <c r="G1320" i="16"/>
  <c r="V1319" i="16"/>
  <c r="R1319" i="16"/>
  <c r="P1319" i="16"/>
  <c r="O1319" i="16"/>
  <c r="N1319" i="16"/>
  <c r="K1319" i="16"/>
  <c r="G1319" i="16"/>
  <c r="V1318" i="16"/>
  <c r="R1318" i="16"/>
  <c r="O1318" i="16"/>
  <c r="P1318" i="16" s="1"/>
  <c r="N1318" i="16"/>
  <c r="K1318" i="16"/>
  <c r="G1318" i="16"/>
  <c r="V1317" i="16"/>
  <c r="R1317" i="16"/>
  <c r="S1317" i="16" s="1"/>
  <c r="Q1317" i="16"/>
  <c r="P1317" i="16"/>
  <c r="O1317" i="16"/>
  <c r="N1317" i="16"/>
  <c r="K1317" i="16"/>
  <c r="G1317" i="16"/>
  <c r="V1316" i="16"/>
  <c r="R1316" i="16"/>
  <c r="O1316" i="16"/>
  <c r="P1316" i="16" s="1"/>
  <c r="N1316" i="16"/>
  <c r="K1316" i="16"/>
  <c r="G1316" i="16"/>
  <c r="V1315" i="16"/>
  <c r="R1315" i="16"/>
  <c r="P1315" i="16"/>
  <c r="O1315" i="16"/>
  <c r="N1315" i="16"/>
  <c r="K1315" i="16"/>
  <c r="G1315" i="16"/>
  <c r="V1314" i="16"/>
  <c r="R1314" i="16"/>
  <c r="O1314" i="16"/>
  <c r="P1314" i="16" s="1"/>
  <c r="N1314" i="16"/>
  <c r="K1314" i="16"/>
  <c r="G1314" i="16"/>
  <c r="V1313" i="16"/>
  <c r="R1313" i="16"/>
  <c r="P1313" i="16"/>
  <c r="O1313" i="16"/>
  <c r="N1313" i="16"/>
  <c r="K1313" i="16"/>
  <c r="G1313" i="16"/>
  <c r="V1312" i="16"/>
  <c r="R1312" i="16"/>
  <c r="O1312" i="16"/>
  <c r="P1312" i="16" s="1"/>
  <c r="N1312" i="16"/>
  <c r="K1312" i="16"/>
  <c r="G1312" i="16"/>
  <c r="V1311" i="16"/>
  <c r="R1311" i="16"/>
  <c r="P1311" i="16"/>
  <c r="O1311" i="16"/>
  <c r="N1311" i="16"/>
  <c r="K1311" i="16"/>
  <c r="G1311" i="16"/>
  <c r="V1310" i="16"/>
  <c r="R1310" i="16"/>
  <c r="O1310" i="16"/>
  <c r="P1310" i="16" s="1"/>
  <c r="N1310" i="16"/>
  <c r="K1310" i="16"/>
  <c r="G1310" i="16"/>
  <c r="V1309" i="16"/>
  <c r="R1309" i="16"/>
  <c r="P1309" i="16"/>
  <c r="O1309" i="16"/>
  <c r="N1309" i="16"/>
  <c r="K1309" i="16"/>
  <c r="G1309" i="16"/>
  <c r="V1308" i="16"/>
  <c r="R1308" i="16"/>
  <c r="O1308" i="16"/>
  <c r="P1308" i="16" s="1"/>
  <c r="N1308" i="16"/>
  <c r="K1308" i="16"/>
  <c r="G1308" i="16"/>
  <c r="V1307" i="16"/>
  <c r="R1307" i="16"/>
  <c r="S1307" i="16" s="1"/>
  <c r="Q1307" i="16"/>
  <c r="P1307" i="16"/>
  <c r="O1307" i="16"/>
  <c r="N1307" i="16"/>
  <c r="K1307" i="16"/>
  <c r="G1307" i="16"/>
  <c r="V1306" i="16"/>
  <c r="S1306" i="16"/>
  <c r="R1306" i="16"/>
  <c r="Q1306" i="16"/>
  <c r="O1306" i="16"/>
  <c r="P1306" i="16" s="1"/>
  <c r="N1306" i="16"/>
  <c r="K1306" i="16"/>
  <c r="G1306" i="16"/>
  <c r="V1305" i="16"/>
  <c r="R1305" i="16"/>
  <c r="S1305" i="16" s="1"/>
  <c r="Q1305" i="16"/>
  <c r="P1305" i="16"/>
  <c r="O1305" i="16"/>
  <c r="N1305" i="16"/>
  <c r="K1305" i="16"/>
  <c r="G1305" i="16"/>
  <c r="V1304" i="16"/>
  <c r="R1304" i="16"/>
  <c r="O1304" i="16"/>
  <c r="P1304" i="16" s="1"/>
  <c r="N1304" i="16"/>
  <c r="K1304" i="16"/>
  <c r="G1304" i="16"/>
  <c r="V1303" i="16"/>
  <c r="R1303" i="16"/>
  <c r="P1303" i="16"/>
  <c r="O1303" i="16"/>
  <c r="N1303" i="16"/>
  <c r="K1303" i="16"/>
  <c r="G1303" i="16"/>
  <c r="V1302" i="16"/>
  <c r="R1302" i="16"/>
  <c r="O1302" i="16"/>
  <c r="P1302" i="16" s="1"/>
  <c r="N1302" i="16"/>
  <c r="K1302" i="16"/>
  <c r="G1302" i="16"/>
  <c r="V1301" i="16"/>
  <c r="R1301" i="16"/>
  <c r="P1301" i="16"/>
  <c r="O1301" i="16"/>
  <c r="N1301" i="16"/>
  <c r="K1301" i="16"/>
  <c r="G1301" i="16"/>
  <c r="V1300" i="16"/>
  <c r="R1300" i="16"/>
  <c r="Q1300" i="16"/>
  <c r="S1300" i="16" s="1"/>
  <c r="O1300" i="16"/>
  <c r="P1300" i="16" s="1"/>
  <c r="N1300" i="16"/>
  <c r="K1300" i="16"/>
  <c r="G1300" i="16"/>
  <c r="V1299" i="16"/>
  <c r="R1299" i="16"/>
  <c r="P1299" i="16"/>
  <c r="O1299" i="16"/>
  <c r="N1299" i="16"/>
  <c r="K1299" i="16"/>
  <c r="G1299" i="16"/>
  <c r="V1298" i="16"/>
  <c r="R1298" i="16"/>
  <c r="O1298" i="16"/>
  <c r="P1298" i="16" s="1"/>
  <c r="N1298" i="16"/>
  <c r="K1298" i="16"/>
  <c r="G1298" i="16"/>
  <c r="V1297" i="16"/>
  <c r="R1297" i="16"/>
  <c r="P1297" i="16"/>
  <c r="O1297" i="16"/>
  <c r="N1297" i="16"/>
  <c r="K1297" i="16"/>
  <c r="G1297" i="16"/>
  <c r="V1296" i="16"/>
  <c r="R1296" i="16"/>
  <c r="O1296" i="16"/>
  <c r="P1296" i="16" s="1"/>
  <c r="N1296" i="16"/>
  <c r="K1296" i="16"/>
  <c r="G1296" i="16"/>
  <c r="V1295" i="16"/>
  <c r="R1295" i="16"/>
  <c r="P1295" i="16"/>
  <c r="O1295" i="16"/>
  <c r="N1295" i="16"/>
  <c r="K1295" i="16"/>
  <c r="G1295" i="16"/>
  <c r="V1294" i="16"/>
  <c r="R1294" i="16"/>
  <c r="O1294" i="16"/>
  <c r="P1294" i="16" s="1"/>
  <c r="N1294" i="16"/>
  <c r="K1294" i="16"/>
  <c r="G1294" i="16"/>
  <c r="V1293" i="16"/>
  <c r="R1293" i="16"/>
  <c r="O1293" i="16"/>
  <c r="P1293" i="16" s="1"/>
  <c r="N1293" i="16"/>
  <c r="K1293" i="16"/>
  <c r="G1293" i="16"/>
  <c r="V1292" i="16"/>
  <c r="S1292" i="16"/>
  <c r="R1292" i="16"/>
  <c r="Q1292" i="16"/>
  <c r="O1292" i="16"/>
  <c r="P1292" i="16" s="1"/>
  <c r="N1292" i="16"/>
  <c r="K1292" i="16"/>
  <c r="G1292" i="16"/>
  <c r="V1291" i="16"/>
  <c r="R1291" i="16"/>
  <c r="P1291" i="16"/>
  <c r="O1291" i="16"/>
  <c r="N1291" i="16"/>
  <c r="K1291" i="16"/>
  <c r="G1291" i="16"/>
  <c r="V1290" i="16"/>
  <c r="R1290" i="16"/>
  <c r="O1290" i="16"/>
  <c r="P1290" i="16" s="1"/>
  <c r="N1290" i="16"/>
  <c r="K1290" i="16"/>
  <c r="G1290" i="16"/>
  <c r="V1289" i="16"/>
  <c r="R1289" i="16"/>
  <c r="O1289" i="16"/>
  <c r="P1289" i="16" s="1"/>
  <c r="N1289" i="16"/>
  <c r="K1289" i="16"/>
  <c r="G1289" i="16"/>
  <c r="V1288" i="16"/>
  <c r="R1288" i="16"/>
  <c r="P1288" i="16"/>
  <c r="O1288" i="16"/>
  <c r="N1288" i="16"/>
  <c r="K1288" i="16"/>
  <c r="G1288" i="16"/>
  <c r="V1287" i="16"/>
  <c r="R1287" i="16"/>
  <c r="P1287" i="16"/>
  <c r="O1287" i="16"/>
  <c r="N1287" i="16"/>
  <c r="K1287" i="16"/>
  <c r="G1287" i="16"/>
  <c r="V1286" i="16"/>
  <c r="R1286" i="16"/>
  <c r="O1286" i="16"/>
  <c r="P1286" i="16" s="1"/>
  <c r="N1286" i="16"/>
  <c r="K1286" i="16"/>
  <c r="G1286" i="16"/>
  <c r="V1285" i="16"/>
  <c r="R1285" i="16"/>
  <c r="S1285" i="16" s="1"/>
  <c r="Q1285" i="16"/>
  <c r="P1285" i="16"/>
  <c r="O1285" i="16"/>
  <c r="N1285" i="16"/>
  <c r="K1285" i="16"/>
  <c r="G1285" i="16"/>
  <c r="V1284" i="16"/>
  <c r="R1284" i="16"/>
  <c r="O1284" i="16"/>
  <c r="P1284" i="16" s="1"/>
  <c r="N1284" i="16"/>
  <c r="K1284" i="16"/>
  <c r="G1284" i="16"/>
  <c r="V1283" i="16"/>
  <c r="R1283" i="16"/>
  <c r="S1283" i="16" s="1"/>
  <c r="Q1283" i="16"/>
  <c r="P1283" i="16"/>
  <c r="O1283" i="16"/>
  <c r="N1283" i="16"/>
  <c r="K1283" i="16"/>
  <c r="G1283" i="16"/>
  <c r="V1282" i="16"/>
  <c r="R1282" i="16"/>
  <c r="O1282" i="16"/>
  <c r="P1282" i="16" s="1"/>
  <c r="N1282" i="16"/>
  <c r="K1282" i="16"/>
  <c r="G1282" i="16"/>
  <c r="V1281" i="16"/>
  <c r="R1281" i="16"/>
  <c r="O1281" i="16"/>
  <c r="P1281" i="16" s="1"/>
  <c r="N1281" i="16"/>
  <c r="K1281" i="16"/>
  <c r="G1281" i="16"/>
  <c r="V1280" i="16"/>
  <c r="R1280" i="16"/>
  <c r="O1280" i="16"/>
  <c r="P1280" i="16" s="1"/>
  <c r="N1280" i="16"/>
  <c r="K1280" i="16"/>
  <c r="G1280" i="16"/>
  <c r="V1279" i="16"/>
  <c r="R1279" i="16"/>
  <c r="P1279" i="16"/>
  <c r="O1279" i="16"/>
  <c r="N1279" i="16"/>
  <c r="K1279" i="16"/>
  <c r="G1279" i="16"/>
  <c r="V1278" i="16"/>
  <c r="R1278" i="16"/>
  <c r="O1278" i="16"/>
  <c r="P1278" i="16" s="1"/>
  <c r="N1278" i="16"/>
  <c r="K1278" i="16"/>
  <c r="G1278" i="16"/>
  <c r="V1277" i="16"/>
  <c r="R1277" i="16"/>
  <c r="O1277" i="16"/>
  <c r="P1277" i="16" s="1"/>
  <c r="N1277" i="16"/>
  <c r="K1277" i="16"/>
  <c r="G1277" i="16"/>
  <c r="V1276" i="16"/>
  <c r="S1276" i="16"/>
  <c r="R1276" i="16"/>
  <c r="Q1276" i="16"/>
  <c r="P1276" i="16"/>
  <c r="O1276" i="16"/>
  <c r="N1276" i="16"/>
  <c r="K1276" i="16"/>
  <c r="G1276" i="16"/>
  <c r="V1275" i="16"/>
  <c r="R1275" i="16"/>
  <c r="P1275" i="16"/>
  <c r="O1275" i="16"/>
  <c r="N1275" i="16"/>
  <c r="K1275" i="16"/>
  <c r="G1275" i="16"/>
  <c r="V1274" i="16"/>
  <c r="R1274" i="16"/>
  <c r="O1274" i="16"/>
  <c r="P1274" i="16" s="1"/>
  <c r="N1274" i="16"/>
  <c r="K1274" i="16"/>
  <c r="G1274" i="16"/>
  <c r="V1273" i="16"/>
  <c r="R1273" i="16"/>
  <c r="P1273" i="16"/>
  <c r="O1273" i="16"/>
  <c r="N1273" i="16"/>
  <c r="K1273" i="16"/>
  <c r="G1273" i="16"/>
  <c r="V1272" i="16"/>
  <c r="R1272" i="16"/>
  <c r="P1272" i="16"/>
  <c r="O1272" i="16"/>
  <c r="N1272" i="16"/>
  <c r="K1272" i="16"/>
  <c r="G1272" i="16"/>
  <c r="V1271" i="16"/>
  <c r="R1271" i="16"/>
  <c r="P1271" i="16"/>
  <c r="O1271" i="16"/>
  <c r="N1271" i="16"/>
  <c r="K1271" i="16"/>
  <c r="G1271" i="16"/>
  <c r="V1270" i="16"/>
  <c r="R1270" i="16"/>
  <c r="O1270" i="16"/>
  <c r="P1270" i="16" s="1"/>
  <c r="N1270" i="16"/>
  <c r="K1270" i="16"/>
  <c r="G1270" i="16"/>
  <c r="V1269" i="16"/>
  <c r="R1269" i="16"/>
  <c r="S1269" i="16" s="1"/>
  <c r="Q1269" i="16"/>
  <c r="O1269" i="16"/>
  <c r="P1269" i="16" s="1"/>
  <c r="N1269" i="16"/>
  <c r="K1269" i="16"/>
  <c r="G1269" i="16"/>
  <c r="V1268" i="16"/>
  <c r="R1268" i="16"/>
  <c r="O1268" i="16"/>
  <c r="P1268" i="16" s="1"/>
  <c r="N1268" i="16"/>
  <c r="K1268" i="16"/>
  <c r="G1268" i="16"/>
  <c r="V1267" i="16"/>
  <c r="R1267" i="16"/>
  <c r="P1267" i="16"/>
  <c r="O1267" i="16"/>
  <c r="N1267" i="16"/>
  <c r="K1267" i="16"/>
  <c r="G1267" i="16"/>
  <c r="V1266" i="16"/>
  <c r="R1266" i="16"/>
  <c r="S1266" i="16" s="1"/>
  <c r="Q1266" i="16"/>
  <c r="P1266" i="16"/>
  <c r="O1266" i="16"/>
  <c r="N1266" i="16"/>
  <c r="K1266" i="16"/>
  <c r="G1266" i="16"/>
  <c r="V1265" i="16"/>
  <c r="R1265" i="16"/>
  <c r="S1265" i="16" s="1"/>
  <c r="Q1265" i="16"/>
  <c r="O1265" i="16"/>
  <c r="P1265" i="16" s="1"/>
  <c r="N1265" i="16"/>
  <c r="K1265" i="16"/>
  <c r="G1265" i="16"/>
  <c r="V1264" i="16"/>
  <c r="S1264" i="16"/>
  <c r="R1264" i="16"/>
  <c r="Q1264" i="16"/>
  <c r="O1264" i="16"/>
  <c r="P1264" i="16" s="1"/>
  <c r="N1264" i="16"/>
  <c r="K1264" i="16"/>
  <c r="G1264" i="16"/>
  <c r="V1263" i="16"/>
  <c r="R1263" i="16"/>
  <c r="P1263" i="16"/>
  <c r="O1263" i="16"/>
  <c r="N1263" i="16"/>
  <c r="K1263" i="16"/>
  <c r="G1263" i="16"/>
  <c r="V1262" i="16"/>
  <c r="R1262" i="16"/>
  <c r="P1262" i="16"/>
  <c r="O1262" i="16"/>
  <c r="N1262" i="16"/>
  <c r="K1262" i="16"/>
  <c r="G1262" i="16"/>
  <c r="V1261" i="16"/>
  <c r="R1261" i="16"/>
  <c r="O1261" i="16"/>
  <c r="P1261" i="16" s="1"/>
  <c r="N1261" i="16"/>
  <c r="K1261" i="16"/>
  <c r="G1261" i="16"/>
  <c r="V1260" i="16"/>
  <c r="R1260" i="16"/>
  <c r="O1260" i="16"/>
  <c r="P1260" i="16" s="1"/>
  <c r="N1260" i="16"/>
  <c r="K1260" i="16"/>
  <c r="G1260" i="16"/>
  <c r="V1259" i="16"/>
  <c r="R1259" i="16"/>
  <c r="P1259" i="16"/>
  <c r="O1259" i="16"/>
  <c r="N1259" i="16"/>
  <c r="K1259" i="16"/>
  <c r="G1259" i="16"/>
  <c r="V1258" i="16"/>
  <c r="R1258" i="16"/>
  <c r="P1258" i="16"/>
  <c r="O1258" i="16"/>
  <c r="N1258" i="16"/>
  <c r="K1258" i="16"/>
  <c r="G1258" i="16"/>
  <c r="V1257" i="16"/>
  <c r="R1257" i="16"/>
  <c r="O1257" i="16"/>
  <c r="P1257" i="16" s="1"/>
  <c r="N1257" i="16"/>
  <c r="K1257" i="16"/>
  <c r="G1257" i="16"/>
  <c r="V1256" i="16"/>
  <c r="R1256" i="16"/>
  <c r="O1256" i="16"/>
  <c r="P1256" i="16" s="1"/>
  <c r="N1256" i="16"/>
  <c r="K1256" i="16"/>
  <c r="G1256" i="16"/>
  <c r="V1255" i="16"/>
  <c r="S1255" i="16"/>
  <c r="R1255" i="16"/>
  <c r="Q1255" i="16"/>
  <c r="P1255" i="16"/>
  <c r="O1255" i="16"/>
  <c r="N1255" i="16"/>
  <c r="K1255" i="16"/>
  <c r="G1255" i="16"/>
  <c r="V1254" i="16"/>
  <c r="R1254" i="16"/>
  <c r="P1254" i="16"/>
  <c r="O1254" i="16"/>
  <c r="N1254" i="16"/>
  <c r="K1254" i="16"/>
  <c r="G1254" i="16"/>
  <c r="V1253" i="16"/>
  <c r="R1253" i="16"/>
  <c r="O1253" i="16"/>
  <c r="P1253" i="16" s="1"/>
  <c r="N1253" i="16"/>
  <c r="K1253" i="16"/>
  <c r="G1253" i="16"/>
  <c r="V1252" i="16"/>
  <c r="S1252" i="16"/>
  <c r="R1252" i="16"/>
  <c r="Q1252" i="16"/>
  <c r="O1252" i="16"/>
  <c r="P1252" i="16" s="1"/>
  <c r="N1252" i="16"/>
  <c r="K1252" i="16"/>
  <c r="G1252" i="16"/>
  <c r="V1251" i="16"/>
  <c r="R1251" i="16"/>
  <c r="P1251" i="16"/>
  <c r="O1251" i="16"/>
  <c r="N1251" i="16"/>
  <c r="K1251" i="16"/>
  <c r="G1251" i="16"/>
  <c r="V1250" i="16"/>
  <c r="R1250" i="16"/>
  <c r="P1250" i="16"/>
  <c r="O1250" i="16"/>
  <c r="N1250" i="16"/>
  <c r="K1250" i="16"/>
  <c r="G1250" i="16"/>
  <c r="V1249" i="16"/>
  <c r="R1249" i="16"/>
  <c r="S1249" i="16" s="1"/>
  <c r="Q1249" i="16"/>
  <c r="O1249" i="16"/>
  <c r="P1249" i="16" s="1"/>
  <c r="N1249" i="16"/>
  <c r="K1249" i="16"/>
  <c r="G1249" i="16"/>
  <c r="V1248" i="16"/>
  <c r="R1248" i="16"/>
  <c r="O1248" i="16"/>
  <c r="P1248" i="16" s="1"/>
  <c r="N1248" i="16"/>
  <c r="K1248" i="16"/>
  <c r="G1248" i="16"/>
  <c r="V1247" i="16"/>
  <c r="R1247" i="16"/>
  <c r="P1247" i="16"/>
  <c r="O1247" i="16"/>
  <c r="N1247" i="16"/>
  <c r="K1247" i="16"/>
  <c r="G1247" i="16"/>
  <c r="V1246" i="16"/>
  <c r="R1246" i="16"/>
  <c r="P1246" i="16"/>
  <c r="O1246" i="16"/>
  <c r="N1246" i="16"/>
  <c r="K1246" i="16"/>
  <c r="G1246" i="16"/>
  <c r="V1245" i="16"/>
  <c r="R1245" i="16"/>
  <c r="O1245" i="16"/>
  <c r="P1245" i="16" s="1"/>
  <c r="N1245" i="16"/>
  <c r="K1245" i="16"/>
  <c r="G1245" i="16"/>
  <c r="V1244" i="16"/>
  <c r="S1244" i="16"/>
  <c r="R1244" i="16"/>
  <c r="Q1244" i="16"/>
  <c r="O1244" i="16"/>
  <c r="P1244" i="16" s="1"/>
  <c r="N1244" i="16"/>
  <c r="K1244" i="16"/>
  <c r="G1244" i="16"/>
  <c r="V1243" i="16"/>
  <c r="R1243" i="16"/>
  <c r="P1243" i="16"/>
  <c r="O1243" i="16"/>
  <c r="N1243" i="16"/>
  <c r="K1243" i="16"/>
  <c r="G1243" i="16"/>
  <c r="V1242" i="16"/>
  <c r="R1242" i="16"/>
  <c r="P1242" i="16"/>
  <c r="O1242" i="16"/>
  <c r="N1242" i="16"/>
  <c r="K1242" i="16"/>
  <c r="G1242" i="16"/>
  <c r="V1241" i="16"/>
  <c r="R1241" i="16"/>
  <c r="O1241" i="16"/>
  <c r="P1241" i="16" s="1"/>
  <c r="N1241" i="16"/>
  <c r="K1241" i="16"/>
  <c r="G1241" i="16"/>
  <c r="V1240" i="16"/>
  <c r="R1240" i="16"/>
  <c r="O1240" i="16"/>
  <c r="P1240" i="16" s="1"/>
  <c r="N1240" i="16"/>
  <c r="K1240" i="16"/>
  <c r="G1240" i="16"/>
  <c r="V1239" i="16"/>
  <c r="R1239" i="16"/>
  <c r="P1239" i="16"/>
  <c r="O1239" i="16"/>
  <c r="N1239" i="16"/>
  <c r="K1239" i="16"/>
  <c r="G1239" i="16"/>
  <c r="V1238" i="16"/>
  <c r="R1238" i="16"/>
  <c r="P1238" i="16"/>
  <c r="O1238" i="16"/>
  <c r="N1238" i="16"/>
  <c r="K1238" i="16"/>
  <c r="G1238" i="16"/>
  <c r="V1237" i="16"/>
  <c r="R1237" i="16"/>
  <c r="O1237" i="16"/>
  <c r="P1237" i="16" s="1"/>
  <c r="N1237" i="16"/>
  <c r="K1237" i="16"/>
  <c r="G1237" i="16"/>
  <c r="V1236" i="16"/>
  <c r="R1236" i="16"/>
  <c r="O1236" i="16"/>
  <c r="P1236" i="16" s="1"/>
  <c r="N1236" i="16"/>
  <c r="K1236" i="16"/>
  <c r="G1236" i="16"/>
  <c r="V1235" i="16"/>
  <c r="S1235" i="16"/>
  <c r="R1235" i="16"/>
  <c r="Q1235" i="16"/>
  <c r="P1235" i="16"/>
  <c r="O1235" i="16"/>
  <c r="N1235" i="16"/>
  <c r="K1235" i="16"/>
  <c r="G1235" i="16"/>
  <c r="V1234" i="16"/>
  <c r="R1234" i="16"/>
  <c r="P1234" i="16"/>
  <c r="O1234" i="16"/>
  <c r="N1234" i="16"/>
  <c r="K1234" i="16"/>
  <c r="G1234" i="16"/>
  <c r="V1233" i="16"/>
  <c r="R1233" i="16"/>
  <c r="O1233" i="16"/>
  <c r="P1233" i="16" s="1"/>
  <c r="N1233" i="16"/>
  <c r="K1233" i="16"/>
  <c r="G1233" i="16"/>
  <c r="V1232" i="16"/>
  <c r="R1232" i="16"/>
  <c r="O1232" i="16"/>
  <c r="P1232" i="16" s="1"/>
  <c r="N1232" i="16"/>
  <c r="K1232" i="16"/>
  <c r="G1232" i="16"/>
  <c r="V1231" i="16"/>
  <c r="R1231" i="16"/>
  <c r="P1231" i="16"/>
  <c r="O1231" i="16"/>
  <c r="N1231" i="16"/>
  <c r="K1231" i="16"/>
  <c r="G1231" i="16"/>
  <c r="V1230" i="16"/>
  <c r="R1230" i="16"/>
  <c r="P1230" i="16"/>
  <c r="O1230" i="16"/>
  <c r="N1230" i="16"/>
  <c r="K1230" i="16"/>
  <c r="G1230" i="16"/>
  <c r="V1229" i="16"/>
  <c r="R1229" i="16"/>
  <c r="O1229" i="16"/>
  <c r="P1229" i="16" s="1"/>
  <c r="N1229" i="16"/>
  <c r="K1229" i="16"/>
  <c r="G1229" i="16"/>
  <c r="V1228" i="16"/>
  <c r="R1228" i="16"/>
  <c r="O1228" i="16"/>
  <c r="P1228" i="16" s="1"/>
  <c r="N1228" i="16"/>
  <c r="K1228" i="16"/>
  <c r="G1228" i="16"/>
  <c r="V1227" i="16"/>
  <c r="R1227" i="16"/>
  <c r="P1227" i="16"/>
  <c r="O1227" i="16"/>
  <c r="N1227" i="16"/>
  <c r="K1227" i="16"/>
  <c r="G1227" i="16"/>
  <c r="V1226" i="16"/>
  <c r="R1226" i="16"/>
  <c r="P1226" i="16"/>
  <c r="O1226" i="16"/>
  <c r="N1226" i="16"/>
  <c r="K1226" i="16"/>
  <c r="G1226" i="16"/>
  <c r="V1225" i="16"/>
  <c r="R1225" i="16"/>
  <c r="O1225" i="16"/>
  <c r="P1225" i="16" s="1"/>
  <c r="N1225" i="16"/>
  <c r="K1225" i="16"/>
  <c r="G1225" i="16"/>
  <c r="V1224" i="16"/>
  <c r="S1224" i="16"/>
  <c r="R1224" i="16"/>
  <c r="Q1224" i="16"/>
  <c r="O1224" i="16"/>
  <c r="P1224" i="16" s="1"/>
  <c r="N1224" i="16"/>
  <c r="K1224" i="16"/>
  <c r="G1224" i="16"/>
  <c r="V1223" i="16"/>
  <c r="R1223" i="16"/>
  <c r="P1223" i="16"/>
  <c r="O1223" i="16"/>
  <c r="N1223" i="16"/>
  <c r="K1223" i="16"/>
  <c r="G1223" i="16"/>
  <c r="V1222" i="16"/>
  <c r="R1222" i="16"/>
  <c r="P1222" i="16"/>
  <c r="O1222" i="16"/>
  <c r="N1222" i="16"/>
  <c r="K1222" i="16"/>
  <c r="G1222" i="16"/>
  <c r="V1221" i="16"/>
  <c r="R1221" i="16"/>
  <c r="O1221" i="16"/>
  <c r="P1221" i="16" s="1"/>
  <c r="N1221" i="16"/>
  <c r="K1221" i="16"/>
  <c r="G1221" i="16"/>
  <c r="V1220" i="16"/>
  <c r="R1220" i="16"/>
  <c r="O1220" i="16"/>
  <c r="P1220" i="16" s="1"/>
  <c r="N1220" i="16"/>
  <c r="K1220" i="16"/>
  <c r="G1220" i="16"/>
  <c r="V1219" i="16"/>
  <c r="R1219" i="16"/>
  <c r="P1219" i="16"/>
  <c r="O1219" i="16"/>
  <c r="N1219" i="16"/>
  <c r="K1219" i="16"/>
  <c r="G1219" i="16"/>
  <c r="V1218" i="16"/>
  <c r="R1218" i="16"/>
  <c r="P1218" i="16"/>
  <c r="O1218" i="16"/>
  <c r="N1218" i="16"/>
  <c r="K1218" i="16"/>
  <c r="G1218" i="16"/>
  <c r="V1217" i="16"/>
  <c r="R1217" i="16"/>
  <c r="O1217" i="16"/>
  <c r="P1217" i="16" s="1"/>
  <c r="N1217" i="16"/>
  <c r="K1217" i="16"/>
  <c r="G1217" i="16"/>
  <c r="V1216" i="16"/>
  <c r="R1216" i="16"/>
  <c r="O1216" i="16"/>
  <c r="P1216" i="16" s="1"/>
  <c r="N1216" i="16"/>
  <c r="K1216" i="16"/>
  <c r="G1216" i="16"/>
  <c r="V1215" i="16"/>
  <c r="R1215" i="16"/>
  <c r="P1215" i="16"/>
  <c r="O1215" i="16"/>
  <c r="N1215" i="16"/>
  <c r="K1215" i="16"/>
  <c r="G1215" i="16"/>
  <c r="V1214" i="16"/>
  <c r="R1214" i="16"/>
  <c r="P1214" i="16"/>
  <c r="O1214" i="16"/>
  <c r="N1214" i="16"/>
  <c r="K1214" i="16"/>
  <c r="G1214" i="16"/>
  <c r="V1213" i="16"/>
  <c r="R1213" i="16"/>
  <c r="O1213" i="16"/>
  <c r="P1213" i="16" s="1"/>
  <c r="N1213" i="16"/>
  <c r="K1213" i="16"/>
  <c r="G1213" i="16"/>
  <c r="V1212" i="16"/>
  <c r="S1212" i="16"/>
  <c r="R1212" i="16"/>
  <c r="Q1212" i="16"/>
  <c r="O1212" i="16"/>
  <c r="P1212" i="16" s="1"/>
  <c r="N1212" i="16"/>
  <c r="K1212" i="16"/>
  <c r="G1212" i="16"/>
  <c r="V1211" i="16"/>
  <c r="R1211" i="16"/>
  <c r="P1211" i="16"/>
  <c r="O1211" i="16"/>
  <c r="N1211" i="16"/>
  <c r="K1211" i="16"/>
  <c r="G1211" i="16"/>
  <c r="V1210" i="16"/>
  <c r="R1210" i="16"/>
  <c r="P1210" i="16"/>
  <c r="O1210" i="16"/>
  <c r="N1210" i="16"/>
  <c r="K1210" i="16"/>
  <c r="G1210" i="16"/>
  <c r="V1209" i="16"/>
  <c r="R1209" i="16"/>
  <c r="O1209" i="16"/>
  <c r="P1209" i="16" s="1"/>
  <c r="N1209" i="16"/>
  <c r="K1209" i="16"/>
  <c r="G1209" i="16"/>
  <c r="V1208" i="16"/>
  <c r="S1208" i="16"/>
  <c r="R1208" i="16"/>
  <c r="Q1208" i="16"/>
  <c r="O1208" i="16"/>
  <c r="P1208" i="16" s="1"/>
  <c r="N1208" i="16"/>
  <c r="K1208" i="16"/>
  <c r="G1208" i="16"/>
  <c r="V1207" i="16"/>
  <c r="R1207" i="16"/>
  <c r="P1207" i="16"/>
  <c r="O1207" i="16"/>
  <c r="N1207" i="16"/>
  <c r="K1207" i="16"/>
  <c r="G1207" i="16"/>
  <c r="V1206" i="16"/>
  <c r="R1206" i="16"/>
  <c r="P1206" i="16"/>
  <c r="O1206" i="16"/>
  <c r="N1206" i="16"/>
  <c r="K1206" i="16"/>
  <c r="G1206" i="16"/>
  <c r="V1205" i="16"/>
  <c r="R1205" i="16"/>
  <c r="O1205" i="16"/>
  <c r="P1205" i="16" s="1"/>
  <c r="N1205" i="16"/>
  <c r="K1205" i="16"/>
  <c r="G1205" i="16"/>
  <c r="V1204" i="16"/>
  <c r="S1204" i="16"/>
  <c r="R1204" i="16"/>
  <c r="Q1204" i="16"/>
  <c r="O1204" i="16"/>
  <c r="P1204" i="16" s="1"/>
  <c r="N1204" i="16"/>
  <c r="K1204" i="16"/>
  <c r="G1204" i="16"/>
  <c r="V1203" i="16"/>
  <c r="R1203" i="16"/>
  <c r="P1203" i="16"/>
  <c r="O1203" i="16"/>
  <c r="N1203" i="16"/>
  <c r="K1203" i="16"/>
  <c r="G1203" i="16"/>
  <c r="V1202" i="16"/>
  <c r="R1202" i="16"/>
  <c r="S1202" i="16" s="1"/>
  <c r="Q1202" i="16"/>
  <c r="P1202" i="16"/>
  <c r="O1202" i="16"/>
  <c r="N1202" i="16"/>
  <c r="K1202" i="16"/>
  <c r="G1202" i="16"/>
  <c r="V1201" i="16"/>
  <c r="R1201" i="16"/>
  <c r="S1201" i="16" s="1"/>
  <c r="Q1201" i="16"/>
  <c r="O1201" i="16"/>
  <c r="P1201" i="16" s="1"/>
  <c r="N1201" i="16"/>
  <c r="K1201" i="16"/>
  <c r="G1201" i="16"/>
  <c r="V1200" i="16"/>
  <c r="R1200" i="16"/>
  <c r="O1200" i="16"/>
  <c r="P1200" i="16" s="1"/>
  <c r="N1200" i="16"/>
  <c r="K1200" i="16"/>
  <c r="G1200" i="16"/>
  <c r="V1199" i="16"/>
  <c r="R1199" i="16"/>
  <c r="Q1199" i="16"/>
  <c r="S1199" i="16" s="1"/>
  <c r="P1199" i="16"/>
  <c r="O1199" i="16"/>
  <c r="N1199" i="16"/>
  <c r="K1199" i="16"/>
  <c r="G1199" i="16"/>
  <c r="V1198" i="16"/>
  <c r="R1198" i="16"/>
  <c r="P1198" i="16"/>
  <c r="O1198" i="16"/>
  <c r="N1198" i="16"/>
  <c r="K1198" i="16"/>
  <c r="G1198" i="16"/>
  <c r="V1197" i="16"/>
  <c r="R1197" i="16"/>
  <c r="O1197" i="16"/>
  <c r="P1197" i="16" s="1"/>
  <c r="N1197" i="16"/>
  <c r="K1197" i="16"/>
  <c r="G1197" i="16"/>
  <c r="V1196" i="16"/>
  <c r="R1196" i="16"/>
  <c r="O1196" i="16"/>
  <c r="P1196" i="16" s="1"/>
  <c r="N1196" i="16"/>
  <c r="K1196" i="16"/>
  <c r="G1196" i="16"/>
  <c r="V1195" i="16"/>
  <c r="R1195" i="16"/>
  <c r="P1195" i="16"/>
  <c r="O1195" i="16"/>
  <c r="N1195" i="16"/>
  <c r="K1195" i="16"/>
  <c r="G1195" i="16"/>
  <c r="V1194" i="16"/>
  <c r="R1194" i="16"/>
  <c r="P1194" i="16"/>
  <c r="O1194" i="16"/>
  <c r="N1194" i="16"/>
  <c r="K1194" i="16"/>
  <c r="G1194" i="16"/>
  <c r="V1193" i="16"/>
  <c r="R1193" i="16"/>
  <c r="O1193" i="16"/>
  <c r="P1193" i="16" s="1"/>
  <c r="N1193" i="16"/>
  <c r="K1193" i="16"/>
  <c r="G1193" i="16"/>
  <c r="V1192" i="16"/>
  <c r="R1192" i="16"/>
  <c r="P1192" i="16"/>
  <c r="O1192" i="16"/>
  <c r="N1192" i="16"/>
  <c r="K1192" i="16"/>
  <c r="G1192" i="16"/>
  <c r="V1191" i="16"/>
  <c r="R1191" i="16"/>
  <c r="P1191" i="16"/>
  <c r="O1191" i="16"/>
  <c r="N1191" i="16"/>
  <c r="K1191" i="16"/>
  <c r="G1191" i="16"/>
  <c r="V1190" i="16"/>
  <c r="R1190" i="16"/>
  <c r="S1190" i="16" s="1"/>
  <c r="Q1190" i="16"/>
  <c r="P1190" i="16"/>
  <c r="O1190" i="16"/>
  <c r="N1190" i="16"/>
  <c r="K1190" i="16"/>
  <c r="G1190" i="16"/>
  <c r="V1189" i="16"/>
  <c r="R1189" i="16"/>
  <c r="S1189" i="16" s="1"/>
  <c r="Q1189" i="16"/>
  <c r="O1189" i="16"/>
  <c r="P1189" i="16" s="1"/>
  <c r="N1189" i="16"/>
  <c r="K1189" i="16"/>
  <c r="G1189" i="16"/>
  <c r="V1188" i="16"/>
  <c r="R1188" i="16"/>
  <c r="P1188" i="16"/>
  <c r="O1188" i="16"/>
  <c r="N1188" i="16"/>
  <c r="K1188" i="16"/>
  <c r="G1188" i="16"/>
  <c r="V1187" i="16"/>
  <c r="R1187" i="16"/>
  <c r="P1187" i="16"/>
  <c r="O1187" i="16"/>
  <c r="N1187" i="16"/>
  <c r="K1187" i="16"/>
  <c r="G1187" i="16"/>
  <c r="V1186" i="16"/>
  <c r="R1186" i="16"/>
  <c r="S1186" i="16" s="1"/>
  <c r="Q1186" i="16"/>
  <c r="P1186" i="16"/>
  <c r="O1186" i="16"/>
  <c r="N1186" i="16"/>
  <c r="K1186" i="16"/>
  <c r="G1186" i="16"/>
  <c r="V1185" i="16"/>
  <c r="R1185" i="16"/>
  <c r="O1185" i="16"/>
  <c r="P1185" i="16" s="1"/>
  <c r="N1185" i="16"/>
  <c r="K1185" i="16"/>
  <c r="G1185" i="16"/>
  <c r="V1184" i="16"/>
  <c r="R1184" i="16"/>
  <c r="P1184" i="16"/>
  <c r="O1184" i="16"/>
  <c r="N1184" i="16"/>
  <c r="K1184" i="16"/>
  <c r="G1184" i="16"/>
  <c r="V1183" i="16"/>
  <c r="R1183" i="16"/>
  <c r="P1183" i="16"/>
  <c r="O1183" i="16"/>
  <c r="N1183" i="16"/>
  <c r="K1183" i="16"/>
  <c r="G1183" i="16"/>
  <c r="V1182" i="16"/>
  <c r="R1182" i="16"/>
  <c r="P1182" i="16"/>
  <c r="O1182" i="16"/>
  <c r="N1182" i="16"/>
  <c r="K1182" i="16"/>
  <c r="G1182" i="16"/>
  <c r="V1181" i="16"/>
  <c r="R1181" i="16"/>
  <c r="S1181" i="16" s="1"/>
  <c r="Q1181" i="16"/>
  <c r="O1181" i="16"/>
  <c r="P1181" i="16" s="1"/>
  <c r="N1181" i="16"/>
  <c r="K1181" i="16"/>
  <c r="G1181" i="16"/>
  <c r="V1180" i="16"/>
  <c r="R1180" i="16"/>
  <c r="P1180" i="16"/>
  <c r="O1180" i="16"/>
  <c r="N1180" i="16"/>
  <c r="K1180" i="16"/>
  <c r="G1180" i="16"/>
  <c r="V1179" i="16"/>
  <c r="R1179" i="16"/>
  <c r="Q1179" i="16"/>
  <c r="S1179" i="16" s="1"/>
  <c r="P1179" i="16"/>
  <c r="O1179" i="16"/>
  <c r="N1179" i="16"/>
  <c r="K1179" i="16"/>
  <c r="G1179" i="16"/>
  <c r="V1178" i="16"/>
  <c r="R1178" i="16"/>
  <c r="P1178" i="16"/>
  <c r="O1178" i="16"/>
  <c r="N1178" i="16"/>
  <c r="K1178" i="16"/>
  <c r="G1178" i="16"/>
  <c r="V1177" i="16"/>
  <c r="R1177" i="16"/>
  <c r="O1177" i="16"/>
  <c r="P1177" i="16" s="1"/>
  <c r="N1177" i="16"/>
  <c r="K1177" i="16"/>
  <c r="G1177" i="16"/>
  <c r="V1176" i="16"/>
  <c r="R1176" i="16"/>
  <c r="P1176" i="16"/>
  <c r="O1176" i="16"/>
  <c r="N1176" i="16"/>
  <c r="K1176" i="16"/>
  <c r="G1176" i="16"/>
  <c r="V1175" i="16"/>
  <c r="R1175" i="16"/>
  <c r="P1175" i="16"/>
  <c r="O1175" i="16"/>
  <c r="N1175" i="16"/>
  <c r="K1175" i="16"/>
  <c r="G1175" i="16"/>
  <c r="V1174" i="16"/>
  <c r="R1174" i="16"/>
  <c r="P1174" i="16"/>
  <c r="O1174" i="16"/>
  <c r="N1174" i="16"/>
  <c r="K1174" i="16"/>
  <c r="G1174" i="16"/>
  <c r="V1173" i="16"/>
  <c r="R1173" i="16"/>
  <c r="O1173" i="16"/>
  <c r="P1173" i="16" s="1"/>
  <c r="N1173" i="16"/>
  <c r="K1173" i="16"/>
  <c r="G1173" i="16"/>
  <c r="V1172" i="16"/>
  <c r="R1172" i="16"/>
  <c r="P1172" i="16"/>
  <c r="O1172" i="16"/>
  <c r="N1172" i="16"/>
  <c r="K1172" i="16"/>
  <c r="G1172" i="16"/>
  <c r="V1171" i="16"/>
  <c r="R1171" i="16"/>
  <c r="P1171" i="16"/>
  <c r="O1171" i="16"/>
  <c r="N1171" i="16"/>
  <c r="K1171" i="16"/>
  <c r="G1171" i="16"/>
  <c r="V1170" i="16"/>
  <c r="R1170" i="16"/>
  <c r="P1170" i="16"/>
  <c r="O1170" i="16"/>
  <c r="N1170" i="16"/>
  <c r="K1170" i="16"/>
  <c r="G1170" i="16"/>
  <c r="V1169" i="16"/>
  <c r="R1169" i="16"/>
  <c r="O1169" i="16"/>
  <c r="P1169" i="16" s="1"/>
  <c r="N1169" i="16"/>
  <c r="K1169" i="16"/>
  <c r="G1169" i="16"/>
  <c r="V1168" i="16"/>
  <c r="R1168" i="16"/>
  <c r="P1168" i="16"/>
  <c r="O1168" i="16"/>
  <c r="N1168" i="16"/>
  <c r="K1168" i="16"/>
  <c r="G1168" i="16"/>
  <c r="V1167" i="16"/>
  <c r="R1167" i="16"/>
  <c r="P1167" i="16"/>
  <c r="O1167" i="16"/>
  <c r="N1167" i="16"/>
  <c r="K1167" i="16"/>
  <c r="G1167" i="16"/>
  <c r="V1166" i="16"/>
  <c r="R1166" i="16"/>
  <c r="P1166" i="16"/>
  <c r="O1166" i="16"/>
  <c r="N1166" i="16"/>
  <c r="K1166" i="16"/>
  <c r="G1166" i="16"/>
  <c r="V1165" i="16"/>
  <c r="R1165" i="16"/>
  <c r="O1165" i="16"/>
  <c r="P1165" i="16" s="1"/>
  <c r="N1165" i="16"/>
  <c r="K1165" i="16"/>
  <c r="G1165" i="16"/>
  <c r="V1164" i="16"/>
  <c r="R1164" i="16"/>
  <c r="P1164" i="16"/>
  <c r="O1164" i="16"/>
  <c r="N1164" i="16"/>
  <c r="K1164" i="16"/>
  <c r="G1164" i="16"/>
  <c r="V1163" i="16"/>
  <c r="R1163" i="16"/>
  <c r="Q1163" i="16"/>
  <c r="S1163" i="16" s="1"/>
  <c r="P1163" i="16"/>
  <c r="O1163" i="16"/>
  <c r="N1163" i="16"/>
  <c r="K1163" i="16"/>
  <c r="G1163" i="16"/>
  <c r="V1162" i="16"/>
  <c r="R1162" i="16"/>
  <c r="P1162" i="16"/>
  <c r="O1162" i="16"/>
  <c r="N1162" i="16"/>
  <c r="K1162" i="16"/>
  <c r="G1162" i="16"/>
  <c r="V1161" i="16"/>
  <c r="R1161" i="16"/>
  <c r="O1161" i="16"/>
  <c r="P1161" i="16" s="1"/>
  <c r="N1161" i="16"/>
  <c r="K1161" i="16"/>
  <c r="G1161" i="16"/>
  <c r="V1160" i="16"/>
  <c r="S1160" i="16"/>
  <c r="R1160" i="16"/>
  <c r="Q1160" i="16"/>
  <c r="P1160" i="16"/>
  <c r="O1160" i="16"/>
  <c r="N1160" i="16"/>
  <c r="K1160" i="16"/>
  <c r="G1160" i="16"/>
  <c r="V1159" i="16"/>
  <c r="R1159" i="16"/>
  <c r="P1159" i="16"/>
  <c r="O1159" i="16"/>
  <c r="N1159" i="16"/>
  <c r="K1159" i="16"/>
  <c r="G1159" i="16"/>
  <c r="V1158" i="16"/>
  <c r="R1158" i="16"/>
  <c r="P1158" i="16"/>
  <c r="O1158" i="16"/>
  <c r="N1158" i="16"/>
  <c r="K1158" i="16"/>
  <c r="G1158" i="16"/>
  <c r="V1157" i="16"/>
  <c r="R1157" i="16"/>
  <c r="O1157" i="16"/>
  <c r="P1157" i="16" s="1"/>
  <c r="N1157" i="16"/>
  <c r="K1157" i="16"/>
  <c r="G1157" i="16"/>
  <c r="V1156" i="16"/>
  <c r="R1156" i="16"/>
  <c r="P1156" i="16"/>
  <c r="O1156" i="16"/>
  <c r="N1156" i="16"/>
  <c r="K1156" i="16"/>
  <c r="G1156" i="16"/>
  <c r="V1155" i="16"/>
  <c r="R1155" i="16"/>
  <c r="P1155" i="16"/>
  <c r="O1155" i="16"/>
  <c r="N1155" i="16"/>
  <c r="K1155" i="16"/>
  <c r="G1155" i="16"/>
  <c r="V1154" i="16"/>
  <c r="R1154" i="16"/>
  <c r="P1154" i="16"/>
  <c r="O1154" i="16"/>
  <c r="N1154" i="16"/>
  <c r="K1154" i="16"/>
  <c r="G1154" i="16"/>
  <c r="V1153" i="16"/>
  <c r="R1153" i="16"/>
  <c r="O1153" i="16"/>
  <c r="P1153" i="16" s="1"/>
  <c r="N1153" i="16"/>
  <c r="K1153" i="16"/>
  <c r="G1153" i="16"/>
  <c r="V1152" i="16"/>
  <c r="R1152" i="16"/>
  <c r="P1152" i="16"/>
  <c r="O1152" i="16"/>
  <c r="N1152" i="16"/>
  <c r="K1152" i="16"/>
  <c r="G1152" i="16"/>
  <c r="V1151" i="16"/>
  <c r="R1151" i="16"/>
  <c r="P1151" i="16"/>
  <c r="O1151" i="16"/>
  <c r="N1151" i="16"/>
  <c r="K1151" i="16"/>
  <c r="G1151" i="16"/>
  <c r="V1150" i="16"/>
  <c r="R1150" i="16"/>
  <c r="P1150" i="16"/>
  <c r="O1150" i="16"/>
  <c r="N1150" i="16"/>
  <c r="K1150" i="16"/>
  <c r="G1150" i="16"/>
  <c r="V1149" i="16"/>
  <c r="R1149" i="16"/>
  <c r="O1149" i="16"/>
  <c r="P1149" i="16" s="1"/>
  <c r="N1149" i="16"/>
  <c r="K1149" i="16"/>
  <c r="G1149" i="16"/>
  <c r="V1148" i="16"/>
  <c r="S1148" i="16"/>
  <c r="R1148" i="16"/>
  <c r="Q1148" i="16"/>
  <c r="P1148" i="16"/>
  <c r="O1148" i="16"/>
  <c r="N1148" i="16"/>
  <c r="K1148" i="16"/>
  <c r="G1148" i="16"/>
  <c r="V1147" i="16"/>
  <c r="R1147" i="16"/>
  <c r="P1147" i="16"/>
  <c r="O1147" i="16"/>
  <c r="N1147" i="16"/>
  <c r="K1147" i="16"/>
  <c r="G1147" i="16"/>
  <c r="V1146" i="16"/>
  <c r="R1146" i="16"/>
  <c r="P1146" i="16"/>
  <c r="O1146" i="16"/>
  <c r="N1146" i="16"/>
  <c r="K1146" i="16"/>
  <c r="G1146" i="16"/>
  <c r="V1145" i="16"/>
  <c r="R1145" i="16"/>
  <c r="O1145" i="16"/>
  <c r="P1145" i="16" s="1"/>
  <c r="N1145" i="16"/>
  <c r="K1145" i="16"/>
  <c r="G1145" i="16"/>
  <c r="V1144" i="16"/>
  <c r="R1144" i="16"/>
  <c r="P1144" i="16"/>
  <c r="O1144" i="16"/>
  <c r="N1144" i="16"/>
  <c r="K1144" i="16"/>
  <c r="G1144" i="16"/>
  <c r="V1143" i="16"/>
  <c r="R1143" i="16"/>
  <c r="P1143" i="16"/>
  <c r="O1143" i="16"/>
  <c r="N1143" i="16"/>
  <c r="K1143" i="16"/>
  <c r="G1143" i="16"/>
  <c r="V1142" i="16"/>
  <c r="R1142" i="16"/>
  <c r="P1142" i="16"/>
  <c r="O1142" i="16"/>
  <c r="N1142" i="16"/>
  <c r="K1142" i="16"/>
  <c r="G1142" i="16"/>
  <c r="V1141" i="16"/>
  <c r="S1141" i="16"/>
  <c r="R1141" i="16"/>
  <c r="Q1141" i="16"/>
  <c r="O1141" i="16"/>
  <c r="P1141" i="16" s="1"/>
  <c r="N1141" i="16"/>
  <c r="K1141" i="16"/>
  <c r="G1141" i="16"/>
  <c r="V1140" i="16"/>
  <c r="R1140" i="16"/>
  <c r="P1140" i="16"/>
  <c r="O1140" i="16"/>
  <c r="N1140" i="16"/>
  <c r="K1140" i="16"/>
  <c r="G1140" i="16"/>
  <c r="V1139" i="16"/>
  <c r="R1139" i="16"/>
  <c r="P1139" i="16"/>
  <c r="O1139" i="16"/>
  <c r="N1139" i="16"/>
  <c r="K1139" i="16"/>
  <c r="G1139" i="16"/>
  <c r="V1138" i="16"/>
  <c r="R1138" i="16"/>
  <c r="S1138" i="16" s="1"/>
  <c r="Q1138" i="16"/>
  <c r="P1138" i="16"/>
  <c r="O1138" i="16"/>
  <c r="N1138" i="16"/>
  <c r="K1138" i="16"/>
  <c r="G1138" i="16"/>
  <c r="V1137" i="16"/>
  <c r="R1137" i="16"/>
  <c r="O1137" i="16"/>
  <c r="P1137" i="16" s="1"/>
  <c r="N1137" i="16"/>
  <c r="K1137" i="16"/>
  <c r="G1137" i="16"/>
  <c r="V1136" i="16"/>
  <c r="S1136" i="16"/>
  <c r="R1136" i="16"/>
  <c r="Q1136" i="16"/>
  <c r="P1136" i="16"/>
  <c r="O1136" i="16"/>
  <c r="N1136" i="16"/>
  <c r="K1136" i="16"/>
  <c r="G1136" i="16"/>
  <c r="V1135" i="16"/>
  <c r="R1135" i="16"/>
  <c r="P1135" i="16"/>
  <c r="O1135" i="16"/>
  <c r="N1135" i="16"/>
  <c r="K1135" i="16"/>
  <c r="G1135" i="16"/>
  <c r="V1134" i="16"/>
  <c r="R1134" i="16"/>
  <c r="S1134" i="16" s="1"/>
  <c r="Q1134" i="16"/>
  <c r="P1134" i="16"/>
  <c r="O1134" i="16"/>
  <c r="N1134" i="16"/>
  <c r="K1134" i="16"/>
  <c r="G1134" i="16"/>
  <c r="V1133" i="16"/>
  <c r="S1133" i="16"/>
  <c r="R1133" i="16"/>
  <c r="Q1133" i="16"/>
  <c r="O1133" i="16"/>
  <c r="P1133" i="16" s="1"/>
  <c r="N1133" i="16"/>
  <c r="K1133" i="16"/>
  <c r="G1133" i="16"/>
  <c r="V1132" i="16"/>
  <c r="R1132" i="16"/>
  <c r="P1132" i="16"/>
  <c r="O1132" i="16"/>
  <c r="N1132" i="16"/>
  <c r="K1132" i="16"/>
  <c r="G1132" i="16"/>
  <c r="V1131" i="16"/>
  <c r="R1131" i="16"/>
  <c r="P1131" i="16"/>
  <c r="O1131" i="16"/>
  <c r="N1131" i="16"/>
  <c r="K1131" i="16"/>
  <c r="G1131" i="16"/>
  <c r="V1130" i="16"/>
  <c r="R1130" i="16"/>
  <c r="P1130" i="16"/>
  <c r="O1130" i="16"/>
  <c r="N1130" i="16"/>
  <c r="K1130" i="16"/>
  <c r="G1130" i="16"/>
  <c r="V1129" i="16"/>
  <c r="R1129" i="16"/>
  <c r="O1129" i="16"/>
  <c r="P1129" i="16" s="1"/>
  <c r="N1129" i="16"/>
  <c r="K1129" i="16"/>
  <c r="G1129" i="16"/>
  <c r="V1128" i="16"/>
  <c r="R1128" i="16"/>
  <c r="P1128" i="16"/>
  <c r="O1128" i="16"/>
  <c r="N1128" i="16"/>
  <c r="K1128" i="16"/>
  <c r="G1128" i="16"/>
  <c r="V1127" i="16"/>
  <c r="R1127" i="16"/>
  <c r="P1127" i="16"/>
  <c r="O1127" i="16"/>
  <c r="N1127" i="16"/>
  <c r="K1127" i="16"/>
  <c r="G1127" i="16"/>
  <c r="V1126" i="16"/>
  <c r="R1126" i="16"/>
  <c r="S1126" i="16" s="1"/>
  <c r="Q1126" i="16"/>
  <c r="P1126" i="16"/>
  <c r="O1126" i="16"/>
  <c r="N1126" i="16"/>
  <c r="K1126" i="16"/>
  <c r="G1126" i="16"/>
  <c r="V1125" i="16"/>
  <c r="R1125" i="16"/>
  <c r="O1125" i="16"/>
  <c r="P1125" i="16" s="1"/>
  <c r="N1125" i="16"/>
  <c r="K1125" i="16"/>
  <c r="G1125" i="16"/>
  <c r="V1124" i="16"/>
  <c r="R1124" i="16"/>
  <c r="P1124" i="16"/>
  <c r="O1124" i="16"/>
  <c r="N1124" i="16"/>
  <c r="K1124" i="16"/>
  <c r="G1124" i="16"/>
  <c r="V1123" i="16"/>
  <c r="R1123" i="16"/>
  <c r="Q1123" i="16"/>
  <c r="S1123" i="16" s="1"/>
  <c r="P1123" i="16"/>
  <c r="O1123" i="16"/>
  <c r="N1123" i="16"/>
  <c r="K1123" i="16"/>
  <c r="G1123" i="16"/>
  <c r="V1122" i="16"/>
  <c r="R1122" i="16"/>
  <c r="S1122" i="16" s="1"/>
  <c r="Q1122" i="16"/>
  <c r="P1122" i="16"/>
  <c r="O1122" i="16"/>
  <c r="N1122" i="16"/>
  <c r="K1122" i="16"/>
  <c r="G1122" i="16"/>
  <c r="V1121" i="16"/>
  <c r="R1121" i="16"/>
  <c r="O1121" i="16"/>
  <c r="P1121" i="16" s="1"/>
  <c r="N1121" i="16"/>
  <c r="K1121" i="16"/>
  <c r="G1121" i="16"/>
  <c r="V1120" i="16"/>
  <c r="R1120" i="16"/>
  <c r="P1120" i="16"/>
  <c r="O1120" i="16"/>
  <c r="N1120" i="16"/>
  <c r="K1120" i="16"/>
  <c r="G1120" i="16"/>
  <c r="V1119" i="16"/>
  <c r="R1119" i="16"/>
  <c r="O1119" i="16"/>
  <c r="P1119" i="16" s="1"/>
  <c r="N1119" i="16"/>
  <c r="K1119" i="16"/>
  <c r="G1119" i="16"/>
  <c r="V1118" i="16"/>
  <c r="R1118" i="16"/>
  <c r="P1118" i="16"/>
  <c r="O1118" i="16"/>
  <c r="N1118" i="16"/>
  <c r="K1118" i="16"/>
  <c r="G1118" i="16"/>
  <c r="V1117" i="16"/>
  <c r="R1117" i="16"/>
  <c r="O1117" i="16"/>
  <c r="P1117" i="16" s="1"/>
  <c r="N1117" i="16"/>
  <c r="K1117" i="16"/>
  <c r="G1117" i="16"/>
  <c r="V1116" i="16"/>
  <c r="R1116" i="16"/>
  <c r="P1116" i="16"/>
  <c r="O1116" i="16"/>
  <c r="N1116" i="16"/>
  <c r="K1116" i="16"/>
  <c r="G1116" i="16"/>
  <c r="V1115" i="16"/>
  <c r="S1115" i="16"/>
  <c r="R1115" i="16"/>
  <c r="Q1115" i="16"/>
  <c r="O1115" i="16"/>
  <c r="P1115" i="16" s="1"/>
  <c r="N1115" i="16"/>
  <c r="K1115" i="16"/>
  <c r="G1115" i="16"/>
  <c r="V1114" i="16"/>
  <c r="R1114" i="16"/>
  <c r="P1114" i="16"/>
  <c r="O1114" i="16"/>
  <c r="N1114" i="16"/>
  <c r="K1114" i="16"/>
  <c r="G1114" i="16"/>
  <c r="V1113" i="16"/>
  <c r="R1113" i="16"/>
  <c r="O1113" i="16"/>
  <c r="P1113" i="16" s="1"/>
  <c r="N1113" i="16"/>
  <c r="K1113" i="16"/>
  <c r="G1113" i="16"/>
  <c r="V1112" i="16"/>
  <c r="R1112" i="16"/>
  <c r="P1112" i="16"/>
  <c r="O1112" i="16"/>
  <c r="N1112" i="16"/>
  <c r="K1112" i="16"/>
  <c r="G1112" i="16"/>
  <c r="V1111" i="16"/>
  <c r="R1111" i="16"/>
  <c r="O1111" i="16"/>
  <c r="P1111" i="16" s="1"/>
  <c r="N1111" i="16"/>
  <c r="K1111" i="16"/>
  <c r="G1111" i="16"/>
  <c r="V1110" i="16"/>
  <c r="R1110" i="16"/>
  <c r="P1110" i="16"/>
  <c r="O1110" i="16"/>
  <c r="N1110" i="16"/>
  <c r="K1110" i="16"/>
  <c r="G1110" i="16"/>
  <c r="V1109" i="16"/>
  <c r="R1109" i="16"/>
  <c r="O1109" i="16"/>
  <c r="P1109" i="16" s="1"/>
  <c r="N1109" i="16"/>
  <c r="K1109" i="16"/>
  <c r="G1109" i="16"/>
  <c r="V1108" i="16"/>
  <c r="R1108" i="16"/>
  <c r="P1108" i="16"/>
  <c r="O1108" i="16"/>
  <c r="N1108" i="16"/>
  <c r="K1108" i="16"/>
  <c r="G1108" i="16"/>
  <c r="V1107" i="16"/>
  <c r="S1107" i="16"/>
  <c r="R1107" i="16"/>
  <c r="Q1107" i="16"/>
  <c r="O1107" i="16"/>
  <c r="P1107" i="16" s="1"/>
  <c r="N1107" i="16"/>
  <c r="K1107" i="16"/>
  <c r="G1107" i="16"/>
  <c r="V1106" i="16"/>
  <c r="R1106" i="16"/>
  <c r="P1106" i="16"/>
  <c r="O1106" i="16"/>
  <c r="N1106" i="16"/>
  <c r="K1106" i="16"/>
  <c r="G1106" i="16"/>
  <c r="V1105" i="16"/>
  <c r="R1105" i="16"/>
  <c r="O1105" i="16"/>
  <c r="P1105" i="16" s="1"/>
  <c r="N1105" i="16"/>
  <c r="K1105" i="16"/>
  <c r="G1105" i="16"/>
  <c r="V1104" i="16"/>
  <c r="R1104" i="16"/>
  <c r="P1104" i="16"/>
  <c r="O1104" i="16"/>
  <c r="N1104" i="16"/>
  <c r="K1104" i="16"/>
  <c r="G1104" i="16"/>
  <c r="V1103" i="16"/>
  <c r="S1103" i="16"/>
  <c r="R1103" i="16"/>
  <c r="Q1103" i="16"/>
  <c r="O1103" i="16"/>
  <c r="P1103" i="16" s="1"/>
  <c r="N1103" i="16"/>
  <c r="K1103" i="16"/>
  <c r="G1103" i="16"/>
  <c r="V1102" i="16"/>
  <c r="R1102" i="16"/>
  <c r="P1102" i="16"/>
  <c r="O1102" i="16"/>
  <c r="N1102" i="16"/>
  <c r="K1102" i="16"/>
  <c r="G1102" i="16"/>
  <c r="V1101" i="16"/>
  <c r="R1101" i="16"/>
  <c r="O1101" i="16"/>
  <c r="P1101" i="16" s="1"/>
  <c r="N1101" i="16"/>
  <c r="K1101" i="16"/>
  <c r="G1101" i="16"/>
  <c r="V1100" i="16"/>
  <c r="R1100" i="16"/>
  <c r="P1100" i="16"/>
  <c r="O1100" i="16"/>
  <c r="N1100" i="16"/>
  <c r="K1100" i="16"/>
  <c r="G1100" i="16"/>
  <c r="V1099" i="16"/>
  <c r="R1099" i="16"/>
  <c r="O1099" i="16"/>
  <c r="P1099" i="16" s="1"/>
  <c r="N1099" i="16"/>
  <c r="K1099" i="16"/>
  <c r="G1099" i="16"/>
  <c r="V1098" i="16"/>
  <c r="R1098" i="16"/>
  <c r="P1098" i="16"/>
  <c r="O1098" i="16"/>
  <c r="N1098" i="16"/>
  <c r="K1098" i="16"/>
  <c r="G1098" i="16"/>
  <c r="V1097" i="16"/>
  <c r="R1097" i="16"/>
  <c r="O1097" i="16"/>
  <c r="P1097" i="16" s="1"/>
  <c r="N1097" i="16"/>
  <c r="K1097" i="16"/>
  <c r="G1097" i="16"/>
  <c r="V1096" i="16"/>
  <c r="R1096" i="16"/>
  <c r="P1096" i="16"/>
  <c r="O1096" i="16"/>
  <c r="N1096" i="16"/>
  <c r="K1096" i="16"/>
  <c r="G1096" i="16"/>
  <c r="V1095" i="16"/>
  <c r="R1095" i="16"/>
  <c r="O1095" i="16"/>
  <c r="P1095" i="16" s="1"/>
  <c r="N1095" i="16"/>
  <c r="K1095" i="16"/>
  <c r="G1095" i="16"/>
  <c r="V1094" i="16"/>
  <c r="R1094" i="16"/>
  <c r="P1094" i="16"/>
  <c r="O1094" i="16"/>
  <c r="N1094" i="16"/>
  <c r="K1094" i="16"/>
  <c r="G1094" i="16"/>
  <c r="V1093" i="16"/>
  <c r="R1093" i="16"/>
  <c r="Q1093" i="16"/>
  <c r="S1093" i="16" s="1"/>
  <c r="O1093" i="16"/>
  <c r="P1093" i="16" s="1"/>
  <c r="N1093" i="16"/>
  <c r="K1093" i="16"/>
  <c r="G1093" i="16"/>
  <c r="V1092" i="16"/>
  <c r="R1092" i="16"/>
  <c r="P1092" i="16"/>
  <c r="O1092" i="16"/>
  <c r="N1092" i="16"/>
  <c r="K1092" i="16"/>
  <c r="G1092" i="16"/>
  <c r="V1091" i="16"/>
  <c r="R1091" i="16"/>
  <c r="O1091" i="16"/>
  <c r="P1091" i="16" s="1"/>
  <c r="N1091" i="16"/>
  <c r="K1091" i="16"/>
  <c r="G1091" i="16"/>
  <c r="V1090" i="16"/>
  <c r="R1090" i="16"/>
  <c r="P1090" i="16"/>
  <c r="O1090" i="16"/>
  <c r="N1090" i="16"/>
  <c r="K1090" i="16"/>
  <c r="G1090" i="16"/>
  <c r="V1089" i="16"/>
  <c r="R1089" i="16"/>
  <c r="O1089" i="16"/>
  <c r="P1089" i="16" s="1"/>
  <c r="N1089" i="16"/>
  <c r="K1089" i="16"/>
  <c r="G1089" i="16"/>
  <c r="V1088" i="16"/>
  <c r="R1088" i="16"/>
  <c r="P1088" i="16"/>
  <c r="O1088" i="16"/>
  <c r="N1088" i="16"/>
  <c r="K1088" i="16"/>
  <c r="G1088" i="16"/>
  <c r="V1087" i="16"/>
  <c r="R1087" i="16"/>
  <c r="O1087" i="16"/>
  <c r="P1087" i="16" s="1"/>
  <c r="N1087" i="16"/>
  <c r="K1087" i="16"/>
  <c r="G1087" i="16"/>
  <c r="V1086" i="16"/>
  <c r="R1086" i="16"/>
  <c r="P1086" i="16"/>
  <c r="O1086" i="16"/>
  <c r="N1086" i="16"/>
  <c r="K1086" i="16"/>
  <c r="G1086" i="16"/>
  <c r="V1085" i="16"/>
  <c r="R1085" i="16"/>
  <c r="O1085" i="16"/>
  <c r="P1085" i="16" s="1"/>
  <c r="N1085" i="16"/>
  <c r="K1085" i="16"/>
  <c r="G1085" i="16"/>
  <c r="V1084" i="16"/>
  <c r="R1084" i="16"/>
  <c r="S1084" i="16" s="1"/>
  <c r="Q1084" i="16"/>
  <c r="P1084" i="16"/>
  <c r="O1084" i="16"/>
  <c r="N1084" i="16"/>
  <c r="K1084" i="16"/>
  <c r="G1084" i="16"/>
  <c r="V1083" i="16"/>
  <c r="R1083" i="16"/>
  <c r="O1083" i="16"/>
  <c r="P1083" i="16" s="1"/>
  <c r="N1083" i="16"/>
  <c r="K1083" i="16"/>
  <c r="G1083" i="16"/>
  <c r="V1082" i="16"/>
  <c r="R1082" i="16"/>
  <c r="P1082" i="16"/>
  <c r="O1082" i="16"/>
  <c r="N1082" i="16"/>
  <c r="K1082" i="16"/>
  <c r="G1082" i="16"/>
  <c r="V1081" i="16"/>
  <c r="R1081" i="16"/>
  <c r="O1081" i="16"/>
  <c r="P1081" i="16" s="1"/>
  <c r="N1081" i="16"/>
  <c r="K1081" i="16"/>
  <c r="G1081" i="16"/>
  <c r="V1080" i="16"/>
  <c r="R1080" i="16"/>
  <c r="S1080" i="16" s="1"/>
  <c r="Q1080" i="16"/>
  <c r="P1080" i="16"/>
  <c r="O1080" i="16"/>
  <c r="N1080" i="16"/>
  <c r="K1080" i="16"/>
  <c r="G1080" i="16"/>
  <c r="V1079" i="16"/>
  <c r="R1079" i="16"/>
  <c r="O1079" i="16"/>
  <c r="P1079" i="16" s="1"/>
  <c r="N1079" i="16"/>
  <c r="K1079" i="16"/>
  <c r="G1079" i="16"/>
  <c r="V1078" i="16"/>
  <c r="R1078" i="16"/>
  <c r="P1078" i="16"/>
  <c r="O1078" i="16"/>
  <c r="N1078" i="16"/>
  <c r="K1078" i="16"/>
  <c r="G1078" i="16"/>
  <c r="V1077" i="16"/>
  <c r="R1077" i="16"/>
  <c r="O1077" i="16"/>
  <c r="P1077" i="16" s="1"/>
  <c r="N1077" i="16"/>
  <c r="K1077" i="16"/>
  <c r="G1077" i="16"/>
  <c r="V1076" i="16"/>
  <c r="R1076" i="16"/>
  <c r="P1076" i="16"/>
  <c r="O1076" i="16"/>
  <c r="N1076" i="16"/>
  <c r="K1076" i="16"/>
  <c r="G1076" i="16"/>
  <c r="V1075" i="16"/>
  <c r="R1075" i="16"/>
  <c r="O1075" i="16"/>
  <c r="P1075" i="16" s="1"/>
  <c r="N1075" i="16"/>
  <c r="K1075" i="16"/>
  <c r="G1075" i="16"/>
  <c r="V1074" i="16"/>
  <c r="R1074" i="16"/>
  <c r="S1074" i="16" s="1"/>
  <c r="Q1074" i="16"/>
  <c r="P1074" i="16"/>
  <c r="O1074" i="16"/>
  <c r="N1074" i="16"/>
  <c r="K1074" i="16"/>
  <c r="G1074" i="16"/>
  <c r="V1073" i="16"/>
  <c r="R1073" i="16"/>
  <c r="Q1073" i="16"/>
  <c r="S1073" i="16" s="1"/>
  <c r="O1073" i="16"/>
  <c r="P1073" i="16" s="1"/>
  <c r="N1073" i="16"/>
  <c r="K1073" i="16"/>
  <c r="G1073" i="16"/>
  <c r="V1072" i="16"/>
  <c r="R1072" i="16"/>
  <c r="P1072" i="16"/>
  <c r="O1072" i="16"/>
  <c r="N1072" i="16"/>
  <c r="K1072" i="16"/>
  <c r="G1072" i="16"/>
  <c r="V1071" i="16"/>
  <c r="S1071" i="16"/>
  <c r="R1071" i="16"/>
  <c r="Q1071" i="16"/>
  <c r="O1071" i="16"/>
  <c r="P1071" i="16" s="1"/>
  <c r="N1071" i="16"/>
  <c r="K1071" i="16"/>
  <c r="G1071" i="16"/>
  <c r="V1070" i="16"/>
  <c r="R1070" i="16"/>
  <c r="P1070" i="16"/>
  <c r="O1070" i="16"/>
  <c r="N1070" i="16"/>
  <c r="K1070" i="16"/>
  <c r="G1070" i="16"/>
  <c r="V1069" i="16"/>
  <c r="R1069" i="16"/>
  <c r="O1069" i="16"/>
  <c r="P1069" i="16" s="1"/>
  <c r="N1069" i="16"/>
  <c r="K1069" i="16"/>
  <c r="G1069" i="16"/>
  <c r="V1068" i="16"/>
  <c r="R1068" i="16"/>
  <c r="P1068" i="16"/>
  <c r="O1068" i="16"/>
  <c r="N1068" i="16"/>
  <c r="K1068" i="16"/>
  <c r="G1068" i="16"/>
  <c r="V1067" i="16"/>
  <c r="R1067" i="16"/>
  <c r="O1067" i="16"/>
  <c r="P1067" i="16" s="1"/>
  <c r="N1067" i="16"/>
  <c r="K1067" i="16"/>
  <c r="G1067" i="16"/>
  <c r="V1066" i="16"/>
  <c r="R1066" i="16"/>
  <c r="P1066" i="16"/>
  <c r="O1066" i="16"/>
  <c r="N1066" i="16"/>
  <c r="K1066" i="16"/>
  <c r="G1066" i="16"/>
  <c r="V1065" i="16"/>
  <c r="R1065" i="16"/>
  <c r="Q1065" i="16"/>
  <c r="S1065" i="16" s="1"/>
  <c r="O1065" i="16"/>
  <c r="P1065" i="16" s="1"/>
  <c r="N1065" i="16"/>
  <c r="K1065" i="16"/>
  <c r="G1065" i="16"/>
  <c r="V1064" i="16"/>
  <c r="R1064" i="16"/>
  <c r="P1064" i="16"/>
  <c r="O1064" i="16"/>
  <c r="N1064" i="16"/>
  <c r="K1064" i="16"/>
  <c r="G1064" i="16"/>
  <c r="V1063" i="16"/>
  <c r="R1063" i="16"/>
  <c r="O1063" i="16"/>
  <c r="P1063" i="16" s="1"/>
  <c r="N1063" i="16"/>
  <c r="K1063" i="16"/>
  <c r="G1063" i="16"/>
  <c r="V1062" i="16"/>
  <c r="R1062" i="16"/>
  <c r="P1062" i="16"/>
  <c r="O1062" i="16"/>
  <c r="N1062" i="16"/>
  <c r="K1062" i="16"/>
  <c r="G1062" i="16"/>
  <c r="V1061" i="16"/>
  <c r="R1061" i="16"/>
  <c r="O1061" i="16"/>
  <c r="P1061" i="16" s="1"/>
  <c r="N1061" i="16"/>
  <c r="K1061" i="16"/>
  <c r="G1061" i="16"/>
  <c r="V1060" i="16"/>
  <c r="R1060" i="16"/>
  <c r="P1060" i="16"/>
  <c r="O1060" i="16"/>
  <c r="N1060" i="16"/>
  <c r="K1060" i="16"/>
  <c r="G1060" i="16"/>
  <c r="V1059" i="16"/>
  <c r="S1059" i="16"/>
  <c r="R1059" i="16"/>
  <c r="Q1059" i="16"/>
  <c r="O1059" i="16"/>
  <c r="P1059" i="16" s="1"/>
  <c r="N1059" i="16"/>
  <c r="K1059" i="16"/>
  <c r="G1059" i="16"/>
  <c r="V1058" i="16"/>
  <c r="R1058" i="16"/>
  <c r="P1058" i="16"/>
  <c r="O1058" i="16"/>
  <c r="N1058" i="16"/>
  <c r="K1058" i="16"/>
  <c r="G1058" i="16"/>
  <c r="V1057" i="16"/>
  <c r="R1057" i="16"/>
  <c r="O1057" i="16"/>
  <c r="P1057" i="16" s="1"/>
  <c r="N1057" i="16"/>
  <c r="K1057" i="16"/>
  <c r="G1057" i="16"/>
  <c r="V1056" i="16"/>
  <c r="R1056" i="16"/>
  <c r="P1056" i="16"/>
  <c r="O1056" i="16"/>
  <c r="N1056" i="16"/>
  <c r="K1056" i="16"/>
  <c r="G1056" i="16"/>
  <c r="V1055" i="16"/>
  <c r="R1055" i="16"/>
  <c r="O1055" i="16"/>
  <c r="P1055" i="16" s="1"/>
  <c r="N1055" i="16"/>
  <c r="K1055" i="16"/>
  <c r="G1055" i="16"/>
  <c r="V1054" i="16"/>
  <c r="R1054" i="16"/>
  <c r="P1054" i="16"/>
  <c r="O1054" i="16"/>
  <c r="N1054" i="16"/>
  <c r="K1054" i="16"/>
  <c r="G1054" i="16"/>
  <c r="V1053" i="16"/>
  <c r="R1053" i="16"/>
  <c r="O1053" i="16"/>
  <c r="P1053" i="16" s="1"/>
  <c r="N1053" i="16"/>
  <c r="K1053" i="16"/>
  <c r="G1053" i="16"/>
  <c r="V1052" i="16"/>
  <c r="R1052" i="16"/>
  <c r="S1052" i="16" s="1"/>
  <c r="Q1052" i="16"/>
  <c r="P1052" i="16"/>
  <c r="O1052" i="16"/>
  <c r="N1052" i="16"/>
  <c r="K1052" i="16"/>
  <c r="G1052" i="16"/>
  <c r="V1051" i="16"/>
  <c r="S1051" i="16"/>
  <c r="R1051" i="16"/>
  <c r="Q1051" i="16"/>
  <c r="O1051" i="16"/>
  <c r="P1051" i="16" s="1"/>
  <c r="N1051" i="16"/>
  <c r="K1051" i="16"/>
  <c r="G1051" i="16"/>
  <c r="V1050" i="16"/>
  <c r="R1050" i="16"/>
  <c r="S1050" i="16" s="1"/>
  <c r="Q1050" i="16"/>
  <c r="P1050" i="16"/>
  <c r="O1050" i="16"/>
  <c r="N1050" i="16"/>
  <c r="K1050" i="16"/>
  <c r="G1050" i="16"/>
  <c r="V1049" i="16"/>
  <c r="R1049" i="16"/>
  <c r="O1049" i="16"/>
  <c r="P1049" i="16" s="1"/>
  <c r="N1049" i="16"/>
  <c r="K1049" i="16"/>
  <c r="G1049" i="16"/>
  <c r="V1048" i="16"/>
  <c r="R1048" i="16"/>
  <c r="P1048" i="16"/>
  <c r="O1048" i="16"/>
  <c r="N1048" i="16"/>
  <c r="K1048" i="16"/>
  <c r="G1048" i="16"/>
  <c r="V1047" i="16"/>
  <c r="R1047" i="16"/>
  <c r="O1047" i="16"/>
  <c r="P1047" i="16" s="1"/>
  <c r="N1047" i="16"/>
  <c r="K1047" i="16"/>
  <c r="G1047" i="16"/>
  <c r="V1046" i="16"/>
  <c r="R1046" i="16"/>
  <c r="P1046" i="16"/>
  <c r="O1046" i="16"/>
  <c r="N1046" i="16"/>
  <c r="K1046" i="16"/>
  <c r="G1046" i="16"/>
  <c r="V1045" i="16"/>
  <c r="R1045" i="16"/>
  <c r="O1045" i="16"/>
  <c r="P1045" i="16" s="1"/>
  <c r="N1045" i="16"/>
  <c r="K1045" i="16"/>
  <c r="G1045" i="16"/>
  <c r="V1044" i="16"/>
  <c r="R1044" i="16"/>
  <c r="P1044" i="16"/>
  <c r="O1044" i="16"/>
  <c r="N1044" i="16"/>
  <c r="K1044" i="16"/>
  <c r="G1044" i="16"/>
  <c r="V1043" i="16"/>
  <c r="R1043" i="16"/>
  <c r="O1043" i="16"/>
  <c r="P1043" i="16" s="1"/>
  <c r="N1043" i="16"/>
  <c r="K1043" i="16"/>
  <c r="G1043" i="16"/>
  <c r="V1042" i="16"/>
  <c r="R1042" i="16"/>
  <c r="P1042" i="16"/>
  <c r="O1042" i="16"/>
  <c r="N1042" i="16"/>
  <c r="K1042" i="16"/>
  <c r="G1042" i="16"/>
  <c r="V1041" i="16"/>
  <c r="R1041" i="16"/>
  <c r="O1041" i="16"/>
  <c r="P1041" i="16" s="1"/>
  <c r="N1041" i="16"/>
  <c r="K1041" i="16"/>
  <c r="G1041" i="16"/>
  <c r="V1040" i="16"/>
  <c r="R1040" i="16"/>
  <c r="P1040" i="16"/>
  <c r="O1040" i="16"/>
  <c r="N1040" i="16"/>
  <c r="K1040" i="16"/>
  <c r="G1040" i="16"/>
  <c r="V1039" i="16"/>
  <c r="R1039" i="16"/>
  <c r="O1039" i="16"/>
  <c r="P1039" i="16" s="1"/>
  <c r="N1039" i="16"/>
  <c r="K1039" i="16"/>
  <c r="G1039" i="16"/>
  <c r="V1038" i="16"/>
  <c r="R1038" i="16"/>
  <c r="P1038" i="16"/>
  <c r="O1038" i="16"/>
  <c r="N1038" i="16"/>
  <c r="K1038" i="16"/>
  <c r="G1038" i="16"/>
  <c r="V1037" i="16"/>
  <c r="R1037" i="16"/>
  <c r="O1037" i="16"/>
  <c r="P1037" i="16" s="1"/>
  <c r="N1037" i="16"/>
  <c r="K1037" i="16"/>
  <c r="G1037" i="16"/>
  <c r="V1036" i="16"/>
  <c r="R1036" i="16"/>
  <c r="S1036" i="16" s="1"/>
  <c r="Q1036" i="16"/>
  <c r="P1036" i="16"/>
  <c r="O1036" i="16"/>
  <c r="N1036" i="16"/>
  <c r="K1036" i="16"/>
  <c r="G1036" i="16"/>
  <c r="V1035" i="16"/>
  <c r="R1035" i="16"/>
  <c r="O1035" i="16"/>
  <c r="P1035" i="16" s="1"/>
  <c r="N1035" i="16"/>
  <c r="K1035" i="16"/>
  <c r="G1035" i="16"/>
  <c r="V1034" i="16"/>
  <c r="R1034" i="16"/>
  <c r="P1034" i="16"/>
  <c r="O1034" i="16"/>
  <c r="N1034" i="16"/>
  <c r="K1034" i="16"/>
  <c r="G1034" i="16"/>
  <c r="V1033" i="16"/>
  <c r="R1033" i="16"/>
  <c r="O1033" i="16"/>
  <c r="P1033" i="16" s="1"/>
  <c r="N1033" i="16"/>
  <c r="K1033" i="16"/>
  <c r="G1033" i="16"/>
  <c r="V1032" i="16"/>
  <c r="R1032" i="16"/>
  <c r="P1032" i="16"/>
  <c r="O1032" i="16"/>
  <c r="N1032" i="16"/>
  <c r="K1032" i="16"/>
  <c r="G1032" i="16"/>
  <c r="V1031" i="16"/>
  <c r="R1031" i="16"/>
  <c r="O1031" i="16"/>
  <c r="P1031" i="16" s="1"/>
  <c r="N1031" i="16"/>
  <c r="K1031" i="16"/>
  <c r="G1031" i="16"/>
  <c r="V1030" i="16"/>
  <c r="R1030" i="16"/>
  <c r="S1030" i="16" s="1"/>
  <c r="Q1030" i="16"/>
  <c r="P1030" i="16"/>
  <c r="O1030" i="16"/>
  <c r="N1030" i="16"/>
  <c r="K1030" i="16"/>
  <c r="G1030" i="16"/>
  <c r="V1029" i="16"/>
  <c r="R1029" i="16"/>
  <c r="O1029" i="16"/>
  <c r="P1029" i="16" s="1"/>
  <c r="N1029" i="16"/>
  <c r="K1029" i="16"/>
  <c r="G1029" i="16"/>
  <c r="V1028" i="16"/>
  <c r="R1028" i="16"/>
  <c r="P1028" i="16"/>
  <c r="O1028" i="16"/>
  <c r="N1028" i="16"/>
  <c r="K1028" i="16"/>
  <c r="G1028" i="16"/>
  <c r="V1027" i="16"/>
  <c r="R1027" i="16"/>
  <c r="O1027" i="16"/>
  <c r="P1027" i="16" s="1"/>
  <c r="N1027" i="16"/>
  <c r="K1027" i="16"/>
  <c r="G1027" i="16"/>
  <c r="V1026" i="16"/>
  <c r="R1026" i="16"/>
  <c r="P1026" i="16"/>
  <c r="O1026" i="16"/>
  <c r="N1026" i="16"/>
  <c r="K1026" i="16"/>
  <c r="G1026" i="16"/>
  <c r="V1025" i="16"/>
  <c r="R1025" i="16"/>
  <c r="O1025" i="16"/>
  <c r="P1025" i="16" s="1"/>
  <c r="N1025" i="16"/>
  <c r="K1025" i="16"/>
  <c r="G1025" i="16"/>
  <c r="V1024" i="16"/>
  <c r="R1024" i="16"/>
  <c r="P1024" i="16"/>
  <c r="O1024" i="16"/>
  <c r="N1024" i="16"/>
  <c r="K1024" i="16"/>
  <c r="G1024" i="16"/>
  <c r="V1023" i="16"/>
  <c r="R1023" i="16"/>
  <c r="O1023" i="16"/>
  <c r="P1023" i="16" s="1"/>
  <c r="N1023" i="16"/>
  <c r="K1023" i="16"/>
  <c r="G1023" i="16"/>
  <c r="V1022" i="16"/>
  <c r="R1022" i="16"/>
  <c r="P1022" i="16"/>
  <c r="O1022" i="16"/>
  <c r="N1022" i="16"/>
  <c r="K1022" i="16"/>
  <c r="G1022" i="16"/>
  <c r="V1021" i="16"/>
  <c r="R1021" i="16"/>
  <c r="Q1021" i="16"/>
  <c r="S1021" i="16" s="1"/>
  <c r="O1021" i="16"/>
  <c r="P1021" i="16" s="1"/>
  <c r="N1021" i="16"/>
  <c r="K1021" i="16"/>
  <c r="G1021" i="16"/>
  <c r="V1020" i="16"/>
  <c r="R1020" i="16"/>
  <c r="P1020" i="16"/>
  <c r="O1020" i="16"/>
  <c r="N1020" i="16"/>
  <c r="K1020" i="16"/>
  <c r="G1020" i="16"/>
  <c r="V1019" i="16"/>
  <c r="R1019" i="16"/>
  <c r="O1019" i="16"/>
  <c r="P1019" i="16" s="1"/>
  <c r="N1019" i="16"/>
  <c r="K1019" i="16"/>
  <c r="G1019" i="16"/>
  <c r="V1018" i="16"/>
  <c r="R1018" i="16"/>
  <c r="P1018" i="16"/>
  <c r="O1018" i="16"/>
  <c r="N1018" i="16"/>
  <c r="K1018" i="16"/>
  <c r="G1018" i="16"/>
  <c r="V1017" i="16"/>
  <c r="R1017" i="16"/>
  <c r="O1017" i="16"/>
  <c r="P1017" i="16" s="1"/>
  <c r="N1017" i="16"/>
  <c r="K1017" i="16"/>
  <c r="G1017" i="16"/>
  <c r="V1016" i="16"/>
  <c r="R1016" i="16"/>
  <c r="P1016" i="16"/>
  <c r="O1016" i="16"/>
  <c r="N1016" i="16"/>
  <c r="K1016" i="16"/>
  <c r="G1016" i="16"/>
  <c r="V1015" i="16"/>
  <c r="S1015" i="16"/>
  <c r="R1015" i="16"/>
  <c r="Q1015" i="16"/>
  <c r="O1015" i="16"/>
  <c r="P1015" i="16" s="1"/>
  <c r="N1015" i="16"/>
  <c r="K1015" i="16"/>
  <c r="G1015" i="16"/>
  <c r="V1014" i="16"/>
  <c r="R1014" i="16"/>
  <c r="P1014" i="16"/>
  <c r="O1014" i="16"/>
  <c r="N1014" i="16"/>
  <c r="K1014" i="16"/>
  <c r="G1014" i="16"/>
  <c r="V1013" i="16"/>
  <c r="R1013" i="16"/>
  <c r="O1013" i="16"/>
  <c r="P1013" i="16" s="1"/>
  <c r="N1013" i="16"/>
  <c r="K1013" i="16"/>
  <c r="G1013" i="16"/>
  <c r="V1012" i="16"/>
  <c r="R1012" i="16"/>
  <c r="P1012" i="16"/>
  <c r="O1012" i="16"/>
  <c r="N1012" i="16"/>
  <c r="K1012" i="16"/>
  <c r="G1012" i="16"/>
  <c r="V1011" i="16"/>
  <c r="S1011" i="16"/>
  <c r="R1011" i="16"/>
  <c r="Q1011" i="16"/>
  <c r="O1011" i="16"/>
  <c r="P1011" i="16" s="1"/>
  <c r="N1011" i="16"/>
  <c r="K1011" i="16"/>
  <c r="G1011" i="16"/>
  <c r="V1010" i="16"/>
  <c r="R1010" i="16"/>
  <c r="S1010" i="16" s="1"/>
  <c r="Q1010" i="16"/>
  <c r="P1010" i="16"/>
  <c r="O1010" i="16"/>
  <c r="N1010" i="16"/>
  <c r="K1010" i="16"/>
  <c r="G1010" i="16"/>
  <c r="V1009" i="16"/>
  <c r="R1009" i="16"/>
  <c r="O1009" i="16"/>
  <c r="P1009" i="16" s="1"/>
  <c r="N1009" i="16"/>
  <c r="K1009" i="16"/>
  <c r="G1009" i="16"/>
  <c r="V1008" i="16"/>
  <c r="R1008" i="16"/>
  <c r="P1008" i="16"/>
  <c r="O1008" i="16"/>
  <c r="N1008" i="16"/>
  <c r="K1008" i="16"/>
  <c r="G1008" i="16"/>
  <c r="V1007" i="16"/>
  <c r="R1007" i="16"/>
  <c r="O1007" i="16"/>
  <c r="P1007" i="16" s="1"/>
  <c r="N1007" i="16"/>
  <c r="K1007" i="16"/>
  <c r="G1007" i="16"/>
  <c r="V1006" i="16"/>
  <c r="R1006" i="16"/>
  <c r="P1006" i="16"/>
  <c r="O1006" i="16"/>
  <c r="N1006" i="16"/>
  <c r="K1006" i="16"/>
  <c r="G1006" i="16"/>
  <c r="V1005" i="16"/>
  <c r="R1005" i="16"/>
  <c r="Q1005" i="16"/>
  <c r="S1005" i="16" s="1"/>
  <c r="O1005" i="16"/>
  <c r="P1005" i="16" s="1"/>
  <c r="N1005" i="16"/>
  <c r="K1005" i="16"/>
  <c r="G1005" i="16"/>
  <c r="V1004" i="16"/>
  <c r="R1004" i="16"/>
  <c r="P1004" i="16"/>
  <c r="O1004" i="16"/>
  <c r="N1004" i="16"/>
  <c r="K1004" i="16"/>
  <c r="G1004" i="16"/>
  <c r="V1003" i="16"/>
  <c r="S1003" i="16"/>
  <c r="R1003" i="16"/>
  <c r="Q1003" i="16"/>
  <c r="O1003" i="16"/>
  <c r="P1003" i="16" s="1"/>
  <c r="N1003" i="16"/>
  <c r="K1003" i="16"/>
  <c r="G1003" i="16"/>
  <c r="V1002" i="16"/>
  <c r="R1002" i="16"/>
  <c r="P1002" i="16"/>
  <c r="O1002" i="16"/>
  <c r="N1002" i="16"/>
  <c r="K1002" i="16"/>
  <c r="G1002" i="16"/>
  <c r="V1001" i="16"/>
  <c r="R1001" i="16"/>
  <c r="O1001" i="16"/>
  <c r="P1001" i="16" s="1"/>
  <c r="N1001" i="16"/>
  <c r="K1001" i="16"/>
  <c r="G1001" i="16"/>
  <c r="V1000" i="16"/>
  <c r="R1000" i="16"/>
  <c r="P1000" i="16"/>
  <c r="O1000" i="16"/>
  <c r="N1000" i="16"/>
  <c r="K1000" i="16"/>
  <c r="G1000" i="16"/>
  <c r="V999" i="16"/>
  <c r="R999" i="16"/>
  <c r="O999" i="16"/>
  <c r="P999" i="16" s="1"/>
  <c r="N999" i="16"/>
  <c r="K999" i="16"/>
  <c r="G999" i="16"/>
  <c r="V998" i="16"/>
  <c r="R998" i="16"/>
  <c r="P998" i="16"/>
  <c r="O998" i="16"/>
  <c r="N998" i="16"/>
  <c r="K998" i="16"/>
  <c r="G998" i="16"/>
  <c r="V997" i="16"/>
  <c r="R997" i="16"/>
  <c r="O997" i="16"/>
  <c r="P997" i="16" s="1"/>
  <c r="N997" i="16"/>
  <c r="K997" i="16"/>
  <c r="G997" i="16"/>
  <c r="V996" i="16"/>
  <c r="R996" i="16"/>
  <c r="P996" i="16"/>
  <c r="O996" i="16"/>
  <c r="N996" i="16"/>
  <c r="K996" i="16"/>
  <c r="G996" i="16"/>
  <c r="V995" i="16"/>
  <c r="R995" i="16"/>
  <c r="O995" i="16"/>
  <c r="P995" i="16" s="1"/>
  <c r="N995" i="16"/>
  <c r="K995" i="16"/>
  <c r="G995" i="16"/>
  <c r="V994" i="16"/>
  <c r="R994" i="16"/>
  <c r="P994" i="16"/>
  <c r="O994" i="16"/>
  <c r="N994" i="16"/>
  <c r="K994" i="16"/>
  <c r="G994" i="16"/>
  <c r="V993" i="16"/>
  <c r="R993" i="16"/>
  <c r="Q993" i="16"/>
  <c r="S993" i="16" s="1"/>
  <c r="O993" i="16"/>
  <c r="P993" i="16" s="1"/>
  <c r="N993" i="16"/>
  <c r="K993" i="16"/>
  <c r="G993" i="16"/>
  <c r="V992" i="16"/>
  <c r="R992" i="16"/>
  <c r="P992" i="16"/>
  <c r="O992" i="16"/>
  <c r="N992" i="16"/>
  <c r="K992" i="16"/>
  <c r="G992" i="16"/>
  <c r="V991" i="16"/>
  <c r="R991" i="16"/>
  <c r="O991" i="16"/>
  <c r="P991" i="16" s="1"/>
  <c r="N991" i="16"/>
  <c r="K991" i="16"/>
  <c r="G991" i="16"/>
  <c r="V990" i="16"/>
  <c r="R990" i="16"/>
  <c r="P990" i="16"/>
  <c r="O990" i="16"/>
  <c r="N990" i="16"/>
  <c r="K990" i="16"/>
  <c r="G990" i="16"/>
  <c r="V989" i="16"/>
  <c r="R989" i="16"/>
  <c r="Q989" i="16"/>
  <c r="S989" i="16" s="1"/>
  <c r="O989" i="16"/>
  <c r="P989" i="16" s="1"/>
  <c r="N989" i="16"/>
  <c r="K989" i="16"/>
  <c r="G989" i="16"/>
  <c r="V988" i="16"/>
  <c r="R988" i="16"/>
  <c r="P988" i="16"/>
  <c r="O988" i="16"/>
  <c r="N988" i="16"/>
  <c r="K988" i="16"/>
  <c r="G988" i="16"/>
  <c r="V987" i="16"/>
  <c r="S987" i="16"/>
  <c r="R987" i="16"/>
  <c r="Q987" i="16"/>
  <c r="O987" i="16"/>
  <c r="P987" i="16" s="1"/>
  <c r="N987" i="16"/>
  <c r="K987" i="16"/>
  <c r="G987" i="16"/>
  <c r="V986" i="16"/>
  <c r="R986" i="16"/>
  <c r="S986" i="16" s="1"/>
  <c r="Q986" i="16"/>
  <c r="P986" i="16"/>
  <c r="O986" i="16"/>
  <c r="N986" i="16"/>
  <c r="K986" i="16"/>
  <c r="G986" i="16"/>
  <c r="V985" i="16"/>
  <c r="R985" i="16"/>
  <c r="Q985" i="16"/>
  <c r="S985" i="16" s="1"/>
  <c r="O985" i="16"/>
  <c r="P985" i="16" s="1"/>
  <c r="N985" i="16"/>
  <c r="K985" i="16"/>
  <c r="G985" i="16"/>
  <c r="V984" i="16"/>
  <c r="R984" i="16"/>
  <c r="P984" i="16"/>
  <c r="O984" i="16"/>
  <c r="N984" i="16"/>
  <c r="K984" i="16"/>
  <c r="G984" i="16"/>
  <c r="V983" i="16"/>
  <c r="R983" i="16"/>
  <c r="O983" i="16"/>
  <c r="P983" i="16" s="1"/>
  <c r="N983" i="16"/>
  <c r="K983" i="16"/>
  <c r="G983" i="16"/>
  <c r="V982" i="16"/>
  <c r="R982" i="16"/>
  <c r="P982" i="16"/>
  <c r="O982" i="16"/>
  <c r="N982" i="16"/>
  <c r="K982" i="16"/>
  <c r="G982" i="16"/>
  <c r="V981" i="16"/>
  <c r="R981" i="16"/>
  <c r="O981" i="16"/>
  <c r="P981" i="16" s="1"/>
  <c r="N981" i="16"/>
  <c r="K981" i="16"/>
  <c r="G981" i="16"/>
  <c r="V980" i="16"/>
  <c r="R980" i="16"/>
  <c r="P980" i="16"/>
  <c r="O980" i="16"/>
  <c r="N980" i="16"/>
  <c r="K980" i="16"/>
  <c r="G980" i="16"/>
  <c r="V979" i="16"/>
  <c r="S979" i="16"/>
  <c r="R979" i="16"/>
  <c r="Q979" i="16"/>
  <c r="O979" i="16"/>
  <c r="P979" i="16" s="1"/>
  <c r="N979" i="16"/>
  <c r="K979" i="16"/>
  <c r="G979" i="16"/>
  <c r="V978" i="16"/>
  <c r="R978" i="16"/>
  <c r="P978" i="16"/>
  <c r="O978" i="16"/>
  <c r="N978" i="16"/>
  <c r="K978" i="16"/>
  <c r="G978" i="16"/>
  <c r="V977" i="16"/>
  <c r="R977" i="16"/>
  <c r="O977" i="16"/>
  <c r="P977" i="16" s="1"/>
  <c r="N977" i="16"/>
  <c r="K977" i="16"/>
  <c r="G977" i="16"/>
  <c r="V976" i="16"/>
  <c r="R976" i="16"/>
  <c r="P976" i="16"/>
  <c r="O976" i="16"/>
  <c r="N976" i="16"/>
  <c r="K976" i="16"/>
  <c r="G976" i="16"/>
  <c r="V975" i="16"/>
  <c r="R975" i="16"/>
  <c r="O975" i="16"/>
  <c r="P975" i="16" s="1"/>
  <c r="N975" i="16"/>
  <c r="K975" i="16"/>
  <c r="G975" i="16"/>
  <c r="V974" i="16"/>
  <c r="R974" i="16"/>
  <c r="P974" i="16"/>
  <c r="O974" i="16"/>
  <c r="N974" i="16"/>
  <c r="K974" i="16"/>
  <c r="G974" i="16"/>
  <c r="V973" i="16"/>
  <c r="R973" i="16"/>
  <c r="O973" i="16"/>
  <c r="P973" i="16" s="1"/>
  <c r="N973" i="16"/>
  <c r="K973" i="16"/>
  <c r="G973" i="16"/>
  <c r="V972" i="16"/>
  <c r="R972" i="16"/>
  <c r="P972" i="16"/>
  <c r="O972" i="16"/>
  <c r="N972" i="16"/>
  <c r="K972" i="16"/>
  <c r="G972" i="16"/>
  <c r="V971" i="16"/>
  <c r="R971" i="16"/>
  <c r="O971" i="16"/>
  <c r="P971" i="16" s="1"/>
  <c r="N971" i="16"/>
  <c r="K971" i="16"/>
  <c r="G971" i="16"/>
  <c r="V970" i="16"/>
  <c r="R970" i="16"/>
  <c r="S970" i="16" s="1"/>
  <c r="Q970" i="16"/>
  <c r="P970" i="16"/>
  <c r="O970" i="16"/>
  <c r="N970" i="16"/>
  <c r="K970" i="16"/>
  <c r="G970" i="16"/>
  <c r="V969" i="16"/>
  <c r="R969" i="16"/>
  <c r="O969" i="16"/>
  <c r="P969" i="16" s="1"/>
  <c r="N969" i="16"/>
  <c r="K969" i="16"/>
  <c r="G969" i="16"/>
  <c r="V968" i="16"/>
  <c r="R968" i="16"/>
  <c r="P968" i="16"/>
  <c r="O968" i="16"/>
  <c r="N968" i="16"/>
  <c r="K968" i="16"/>
  <c r="G968" i="16"/>
  <c r="V967" i="16"/>
  <c r="R967" i="16"/>
  <c r="O967" i="16"/>
  <c r="P967" i="16" s="1"/>
  <c r="N967" i="16"/>
  <c r="K967" i="16"/>
  <c r="G967" i="16"/>
  <c r="V966" i="16"/>
  <c r="R966" i="16"/>
  <c r="P966" i="16"/>
  <c r="O966" i="16"/>
  <c r="N966" i="16"/>
  <c r="K966" i="16"/>
  <c r="G966" i="16"/>
  <c r="V965" i="16"/>
  <c r="R965" i="16"/>
  <c r="O965" i="16"/>
  <c r="P965" i="16" s="1"/>
  <c r="N965" i="16"/>
  <c r="K965" i="16"/>
  <c r="G965" i="16"/>
  <c r="V964" i="16"/>
  <c r="R964" i="16"/>
  <c r="S964" i="16" s="1"/>
  <c r="Q964" i="16"/>
  <c r="P964" i="16"/>
  <c r="O964" i="16"/>
  <c r="N964" i="16"/>
  <c r="K964" i="16"/>
  <c r="G964" i="16"/>
  <c r="V963" i="16"/>
  <c r="R963" i="16"/>
  <c r="O963" i="16"/>
  <c r="P963" i="16" s="1"/>
  <c r="N963" i="16"/>
  <c r="K963" i="16"/>
  <c r="G963" i="16"/>
  <c r="V962" i="16"/>
  <c r="R962" i="16"/>
  <c r="P962" i="16"/>
  <c r="O962" i="16"/>
  <c r="N962" i="16"/>
  <c r="K962" i="16"/>
  <c r="G962" i="16"/>
  <c r="V961" i="16"/>
  <c r="R961" i="16"/>
  <c r="O961" i="16"/>
  <c r="P961" i="16" s="1"/>
  <c r="N961" i="16"/>
  <c r="K961" i="16"/>
  <c r="G961" i="16"/>
  <c r="V960" i="16"/>
  <c r="R960" i="16"/>
  <c r="P960" i="16"/>
  <c r="O960" i="16"/>
  <c r="N960" i="16"/>
  <c r="K960" i="16"/>
  <c r="G960" i="16"/>
  <c r="V959" i="16"/>
  <c r="R959" i="16"/>
  <c r="O959" i="16"/>
  <c r="P959" i="16" s="1"/>
  <c r="N959" i="16"/>
  <c r="K959" i="16"/>
  <c r="G959" i="16"/>
  <c r="V958" i="16"/>
  <c r="R958" i="16"/>
  <c r="P958" i="16"/>
  <c r="O958" i="16"/>
  <c r="N958" i="16"/>
  <c r="K958" i="16"/>
  <c r="G958" i="16"/>
  <c r="V957" i="16"/>
  <c r="R957" i="16"/>
  <c r="O957" i="16"/>
  <c r="P957" i="16" s="1"/>
  <c r="N957" i="16"/>
  <c r="K957" i="16"/>
  <c r="G957" i="16"/>
  <c r="V956" i="16"/>
  <c r="R956" i="16"/>
  <c r="P956" i="16"/>
  <c r="O956" i="16"/>
  <c r="N956" i="16"/>
  <c r="K956" i="16"/>
  <c r="G956" i="16"/>
  <c r="V955" i="16"/>
  <c r="S955" i="16"/>
  <c r="R955" i="16"/>
  <c r="Q955" i="16"/>
  <c r="O955" i="16"/>
  <c r="P955" i="16" s="1"/>
  <c r="N955" i="16"/>
  <c r="K955" i="16"/>
  <c r="G955" i="16"/>
  <c r="V954" i="16"/>
  <c r="R954" i="16"/>
  <c r="P954" i="16"/>
  <c r="O954" i="16"/>
  <c r="N954" i="16"/>
  <c r="K954" i="16"/>
  <c r="G954" i="16"/>
  <c r="V953" i="16"/>
  <c r="R953" i="16"/>
  <c r="O953" i="16"/>
  <c r="P953" i="16" s="1"/>
  <c r="N953" i="16"/>
  <c r="K953" i="16"/>
  <c r="G953" i="16"/>
  <c r="V952" i="16"/>
  <c r="R952" i="16"/>
  <c r="P952" i="16"/>
  <c r="O952" i="16"/>
  <c r="N952" i="16"/>
  <c r="K952" i="16"/>
  <c r="G952" i="16"/>
  <c r="V951" i="16"/>
  <c r="R951" i="16"/>
  <c r="O951" i="16"/>
  <c r="P951" i="16" s="1"/>
  <c r="N951" i="16"/>
  <c r="K951" i="16"/>
  <c r="G951" i="16"/>
  <c r="V950" i="16"/>
  <c r="R950" i="16"/>
  <c r="P950" i="16"/>
  <c r="O950" i="16"/>
  <c r="N950" i="16"/>
  <c r="K950" i="16"/>
  <c r="G950" i="16"/>
  <c r="V949" i="16"/>
  <c r="R949" i="16"/>
  <c r="O949" i="16"/>
  <c r="P949" i="16" s="1"/>
  <c r="N949" i="16"/>
  <c r="K949" i="16"/>
  <c r="G949" i="16"/>
  <c r="V948" i="16"/>
  <c r="R948" i="16"/>
  <c r="P948" i="16"/>
  <c r="O948" i="16"/>
  <c r="N948" i="16"/>
  <c r="K948" i="16"/>
  <c r="G948" i="16"/>
  <c r="V947" i="16"/>
  <c r="S947" i="16"/>
  <c r="R947" i="16"/>
  <c r="Q947" i="16"/>
  <c r="O947" i="16"/>
  <c r="P947" i="16" s="1"/>
  <c r="N947" i="16"/>
  <c r="K947" i="16"/>
  <c r="G947" i="16"/>
  <c r="V946" i="16"/>
  <c r="R946" i="16"/>
  <c r="P946" i="16"/>
  <c r="O946" i="16"/>
  <c r="N946" i="16"/>
  <c r="K946" i="16"/>
  <c r="G946" i="16"/>
  <c r="V945" i="16"/>
  <c r="R945" i="16"/>
  <c r="O945" i="16"/>
  <c r="P945" i="16" s="1"/>
  <c r="N945" i="16"/>
  <c r="K945" i="16"/>
  <c r="G945" i="16"/>
  <c r="V944" i="16"/>
  <c r="R944" i="16"/>
  <c r="P944" i="16"/>
  <c r="O944" i="16"/>
  <c r="N944" i="16"/>
  <c r="K944" i="16"/>
  <c r="G944" i="16"/>
  <c r="V943" i="16"/>
  <c r="S943" i="16"/>
  <c r="R943" i="16"/>
  <c r="Q943" i="16"/>
  <c r="O943" i="16"/>
  <c r="P943" i="16" s="1"/>
  <c r="N943" i="16"/>
  <c r="K943" i="16"/>
  <c r="G943" i="16"/>
  <c r="V942" i="16"/>
  <c r="R942" i="16"/>
  <c r="P942" i="16"/>
  <c r="O942" i="16"/>
  <c r="N942" i="16"/>
  <c r="K942" i="16"/>
  <c r="G942" i="16"/>
  <c r="V941" i="16"/>
  <c r="R941" i="16"/>
  <c r="Q941" i="16"/>
  <c r="S941" i="16" s="1"/>
  <c r="O941" i="16"/>
  <c r="P941" i="16" s="1"/>
  <c r="N941" i="16"/>
  <c r="K941" i="16"/>
  <c r="G941" i="16"/>
  <c r="V940" i="16"/>
  <c r="R940" i="16"/>
  <c r="P940" i="16"/>
  <c r="O940" i="16"/>
  <c r="N940" i="16"/>
  <c r="K940" i="16"/>
  <c r="G940" i="16"/>
  <c r="V939" i="16"/>
  <c r="R939" i="16"/>
  <c r="O939" i="16"/>
  <c r="P939" i="16" s="1"/>
  <c r="N939" i="16"/>
  <c r="K939" i="16"/>
  <c r="G939" i="16"/>
  <c r="V938" i="16"/>
  <c r="R938" i="16"/>
  <c r="P938" i="16"/>
  <c r="O938" i="16"/>
  <c r="N938" i="16"/>
  <c r="K938" i="16"/>
  <c r="G938" i="16"/>
  <c r="V937" i="16"/>
  <c r="R937" i="16"/>
  <c r="O937" i="16"/>
  <c r="P937" i="16" s="1"/>
  <c r="N937" i="16"/>
  <c r="K937" i="16"/>
  <c r="G937" i="16"/>
  <c r="V936" i="16"/>
  <c r="R936" i="16"/>
  <c r="P936" i="16"/>
  <c r="O936" i="16"/>
  <c r="N936" i="16"/>
  <c r="K936" i="16"/>
  <c r="G936" i="16"/>
  <c r="V935" i="16"/>
  <c r="S935" i="16"/>
  <c r="R935" i="16"/>
  <c r="Q935" i="16"/>
  <c r="O935" i="16"/>
  <c r="P935" i="16" s="1"/>
  <c r="N935" i="16"/>
  <c r="K935" i="16"/>
  <c r="G935" i="16"/>
  <c r="V934" i="16"/>
  <c r="R934" i="16"/>
  <c r="P934" i="16"/>
  <c r="O934" i="16"/>
  <c r="N934" i="16"/>
  <c r="K934" i="16"/>
  <c r="G934" i="16"/>
  <c r="V933" i="16"/>
  <c r="R933" i="16"/>
  <c r="O933" i="16"/>
  <c r="P933" i="16" s="1"/>
  <c r="N933" i="16"/>
  <c r="K933" i="16"/>
  <c r="G933" i="16"/>
  <c r="V932" i="16"/>
  <c r="R932" i="16"/>
  <c r="P932" i="16"/>
  <c r="O932" i="16"/>
  <c r="N932" i="16"/>
  <c r="K932" i="16"/>
  <c r="G932" i="16"/>
  <c r="V931" i="16"/>
  <c r="S931" i="16"/>
  <c r="R931" i="16"/>
  <c r="Q931" i="16"/>
  <c r="O931" i="16"/>
  <c r="P931" i="16" s="1"/>
  <c r="N931" i="16"/>
  <c r="K931" i="16"/>
  <c r="G931" i="16"/>
  <c r="V930" i="16"/>
  <c r="R930" i="16"/>
  <c r="P930" i="16"/>
  <c r="O930" i="16"/>
  <c r="N930" i="16"/>
  <c r="K930" i="16"/>
  <c r="G930" i="16"/>
  <c r="V929" i="16"/>
  <c r="R929" i="16"/>
  <c r="O929" i="16"/>
  <c r="P929" i="16" s="1"/>
  <c r="N929" i="16"/>
  <c r="K929" i="16"/>
  <c r="G929" i="16"/>
  <c r="V928" i="16"/>
  <c r="R928" i="16"/>
  <c r="P928" i="16"/>
  <c r="O928" i="16"/>
  <c r="N928" i="16"/>
  <c r="K928" i="16"/>
  <c r="G928" i="16"/>
  <c r="V927" i="16"/>
  <c r="R927" i="16"/>
  <c r="O927" i="16"/>
  <c r="P927" i="16" s="1"/>
  <c r="N927" i="16"/>
  <c r="K927" i="16"/>
  <c r="G927" i="16"/>
  <c r="V926" i="16"/>
  <c r="R926" i="16"/>
  <c r="S926" i="16" s="1"/>
  <c r="Q926" i="16"/>
  <c r="P926" i="16"/>
  <c r="O926" i="16"/>
  <c r="N926" i="16"/>
  <c r="K926" i="16"/>
  <c r="G926" i="16"/>
  <c r="V925" i="16"/>
  <c r="R925" i="16"/>
  <c r="O925" i="16"/>
  <c r="P925" i="16" s="1"/>
  <c r="N925" i="16"/>
  <c r="K925" i="16"/>
  <c r="G925" i="16"/>
  <c r="V924" i="16"/>
  <c r="R924" i="16"/>
  <c r="S924" i="16" s="1"/>
  <c r="Q924" i="16"/>
  <c r="P924" i="16"/>
  <c r="O924" i="16"/>
  <c r="N924" i="16"/>
  <c r="K924" i="16"/>
  <c r="G924" i="16"/>
  <c r="V923" i="16"/>
  <c r="R923" i="16"/>
  <c r="O923" i="16"/>
  <c r="P923" i="16" s="1"/>
  <c r="N923" i="16"/>
  <c r="K923" i="16"/>
  <c r="G923" i="16"/>
  <c r="V922" i="16"/>
  <c r="R922" i="16"/>
  <c r="P922" i="16"/>
  <c r="O922" i="16"/>
  <c r="N922" i="16"/>
  <c r="K922" i="16"/>
  <c r="G922" i="16"/>
  <c r="V921" i="16"/>
  <c r="R921" i="16"/>
  <c r="O921" i="16"/>
  <c r="P921" i="16" s="1"/>
  <c r="N921" i="16"/>
  <c r="K921" i="16"/>
  <c r="G921" i="16"/>
  <c r="V920" i="16"/>
  <c r="R920" i="16"/>
  <c r="P920" i="16"/>
  <c r="O920" i="16"/>
  <c r="N920" i="16"/>
  <c r="K920" i="16"/>
  <c r="G920" i="16"/>
  <c r="V919" i="16"/>
  <c r="R919" i="16"/>
  <c r="O919" i="16"/>
  <c r="P919" i="16" s="1"/>
  <c r="N919" i="16"/>
  <c r="K919" i="16"/>
  <c r="G919" i="16"/>
  <c r="V918" i="16"/>
  <c r="R918" i="16"/>
  <c r="P918" i="16"/>
  <c r="O918" i="16"/>
  <c r="N918" i="16"/>
  <c r="K918" i="16"/>
  <c r="G918" i="16"/>
  <c r="V917" i="16"/>
  <c r="R917" i="16"/>
  <c r="O917" i="16"/>
  <c r="P917" i="16" s="1"/>
  <c r="N917" i="16"/>
  <c r="K917" i="16"/>
  <c r="G917" i="16"/>
  <c r="V916" i="16"/>
  <c r="R916" i="16"/>
  <c r="S916" i="16" s="1"/>
  <c r="Q916" i="16"/>
  <c r="P916" i="16"/>
  <c r="O916" i="16"/>
  <c r="N916" i="16"/>
  <c r="K916" i="16"/>
  <c r="G916" i="16"/>
  <c r="V915" i="16"/>
  <c r="R915" i="16"/>
  <c r="O915" i="16"/>
  <c r="P915" i="16" s="1"/>
  <c r="N915" i="16"/>
  <c r="K915" i="16"/>
  <c r="G915" i="16"/>
  <c r="V914" i="16"/>
  <c r="R914" i="16"/>
  <c r="P914" i="16"/>
  <c r="O914" i="16"/>
  <c r="N914" i="16"/>
  <c r="K914" i="16"/>
  <c r="G914" i="16"/>
  <c r="V913" i="16"/>
  <c r="R913" i="16"/>
  <c r="O913" i="16"/>
  <c r="P913" i="16" s="1"/>
  <c r="N913" i="16"/>
  <c r="K913" i="16"/>
  <c r="G913" i="16"/>
  <c r="V912" i="16"/>
  <c r="R912" i="16"/>
  <c r="P912" i="16"/>
  <c r="O912" i="16"/>
  <c r="N912" i="16"/>
  <c r="K912" i="16"/>
  <c r="G912" i="16"/>
  <c r="V911" i="16"/>
  <c r="R911" i="16"/>
  <c r="O911" i="16"/>
  <c r="P911" i="16" s="1"/>
  <c r="N911" i="16"/>
  <c r="K911" i="16"/>
  <c r="G911" i="16"/>
  <c r="V910" i="16"/>
  <c r="R910" i="16"/>
  <c r="P910" i="16"/>
  <c r="O910" i="16"/>
  <c r="N910" i="16"/>
  <c r="K910" i="16"/>
  <c r="G910" i="16"/>
  <c r="V909" i="16"/>
  <c r="R909" i="16"/>
  <c r="O909" i="16"/>
  <c r="P909" i="16" s="1"/>
  <c r="N909" i="16"/>
  <c r="K909" i="16"/>
  <c r="G909" i="16"/>
  <c r="V908" i="16"/>
  <c r="R908" i="16"/>
  <c r="P908" i="16"/>
  <c r="O908" i="16"/>
  <c r="N908" i="16"/>
  <c r="K908" i="16"/>
  <c r="G908" i="16"/>
  <c r="V907" i="16"/>
  <c r="S907" i="16"/>
  <c r="R907" i="16"/>
  <c r="Q907" i="16"/>
  <c r="O907" i="16"/>
  <c r="P907" i="16" s="1"/>
  <c r="N907" i="16"/>
  <c r="K907" i="16"/>
  <c r="G907" i="16"/>
  <c r="V906" i="16"/>
  <c r="R906" i="16"/>
  <c r="P906" i="16"/>
  <c r="O906" i="16"/>
  <c r="N906" i="16"/>
  <c r="K906" i="16"/>
  <c r="G906" i="16"/>
  <c r="V905" i="16"/>
  <c r="R905" i="16"/>
  <c r="O905" i="16"/>
  <c r="P905" i="16" s="1"/>
  <c r="N905" i="16"/>
  <c r="K905" i="16"/>
  <c r="G905" i="16"/>
  <c r="V904" i="16"/>
  <c r="R904" i="16"/>
  <c r="P904" i="16"/>
  <c r="O904" i="16"/>
  <c r="N904" i="16"/>
  <c r="K904" i="16"/>
  <c r="G904" i="16"/>
  <c r="V903" i="16"/>
  <c r="R903" i="16"/>
  <c r="O903" i="16"/>
  <c r="P903" i="16" s="1"/>
  <c r="N903" i="16"/>
  <c r="K903" i="16"/>
  <c r="G903" i="16"/>
  <c r="V902" i="16"/>
  <c r="R902" i="16"/>
  <c r="S902" i="16" s="1"/>
  <c r="Q902" i="16"/>
  <c r="P902" i="16"/>
  <c r="O902" i="16"/>
  <c r="N902" i="16"/>
  <c r="K902" i="16"/>
  <c r="G902" i="16"/>
  <c r="V901" i="16"/>
  <c r="R901" i="16"/>
  <c r="O901" i="16"/>
  <c r="P901" i="16" s="1"/>
  <c r="N901" i="16"/>
  <c r="K901" i="16"/>
  <c r="G901" i="16"/>
  <c r="V900" i="16"/>
  <c r="R900" i="16"/>
  <c r="P900" i="16"/>
  <c r="O900" i="16"/>
  <c r="N900" i="16"/>
  <c r="K900" i="16"/>
  <c r="G900" i="16"/>
  <c r="V899" i="16"/>
  <c r="R899" i="16"/>
  <c r="O899" i="16"/>
  <c r="P899" i="16" s="1"/>
  <c r="N899" i="16"/>
  <c r="K899" i="16"/>
  <c r="G899" i="16"/>
  <c r="V898" i="16"/>
  <c r="R898" i="16"/>
  <c r="P898" i="16"/>
  <c r="O898" i="16"/>
  <c r="N898" i="16"/>
  <c r="K898" i="16"/>
  <c r="G898" i="16"/>
  <c r="V897" i="16"/>
  <c r="R897" i="16"/>
  <c r="O897" i="16"/>
  <c r="P897" i="16" s="1"/>
  <c r="N897" i="16"/>
  <c r="K897" i="16"/>
  <c r="G897" i="16"/>
  <c r="V896" i="16"/>
  <c r="R896" i="16"/>
  <c r="P896" i="16"/>
  <c r="O896" i="16"/>
  <c r="N896" i="16"/>
  <c r="K896" i="16"/>
  <c r="G896" i="16"/>
  <c r="V895" i="16"/>
  <c r="R895" i="16"/>
  <c r="O895" i="16"/>
  <c r="P895" i="16" s="1"/>
  <c r="N895" i="16"/>
  <c r="K895" i="16"/>
  <c r="G895" i="16"/>
  <c r="V894" i="16"/>
  <c r="R894" i="16"/>
  <c r="P894" i="16"/>
  <c r="O894" i="16"/>
  <c r="N894" i="16"/>
  <c r="K894" i="16"/>
  <c r="G894" i="16"/>
  <c r="V893" i="16"/>
  <c r="R893" i="16"/>
  <c r="O893" i="16"/>
  <c r="P893" i="16" s="1"/>
  <c r="N893" i="16"/>
  <c r="K893" i="16"/>
  <c r="G893" i="16"/>
  <c r="V892" i="16"/>
  <c r="R892" i="16"/>
  <c r="P892" i="16"/>
  <c r="O892" i="16"/>
  <c r="N892" i="16"/>
  <c r="K892" i="16"/>
  <c r="G892" i="16"/>
  <c r="V891" i="16"/>
  <c r="S891" i="16"/>
  <c r="R891" i="16"/>
  <c r="Q891" i="16"/>
  <c r="O891" i="16"/>
  <c r="P891" i="16" s="1"/>
  <c r="N891" i="16"/>
  <c r="K891" i="16"/>
  <c r="G891" i="16"/>
  <c r="V890" i="16"/>
  <c r="R890" i="16"/>
  <c r="P890" i="16"/>
  <c r="O890" i="16"/>
  <c r="N890" i="16"/>
  <c r="K890" i="16"/>
  <c r="G890" i="16"/>
  <c r="V889" i="16"/>
  <c r="R889" i="16"/>
  <c r="O889" i="16"/>
  <c r="P889" i="16" s="1"/>
  <c r="N889" i="16"/>
  <c r="K889" i="16"/>
  <c r="G889" i="16"/>
  <c r="V888" i="16"/>
  <c r="R888" i="16"/>
  <c r="P888" i="16"/>
  <c r="O888" i="16"/>
  <c r="N888" i="16"/>
  <c r="K888" i="16"/>
  <c r="G888" i="16"/>
  <c r="V887" i="16"/>
  <c r="R887" i="16"/>
  <c r="O887" i="16"/>
  <c r="P887" i="16" s="1"/>
  <c r="N887" i="16"/>
  <c r="K887" i="16"/>
  <c r="G887" i="16"/>
  <c r="V886" i="16"/>
  <c r="R886" i="16"/>
  <c r="S886" i="16" s="1"/>
  <c r="Q886" i="16"/>
  <c r="P886" i="16"/>
  <c r="O886" i="16"/>
  <c r="N886" i="16"/>
  <c r="K886" i="16"/>
  <c r="G886" i="16"/>
  <c r="V885" i="16"/>
  <c r="R885" i="16"/>
  <c r="O885" i="16"/>
  <c r="P885" i="16" s="1"/>
  <c r="N885" i="16"/>
  <c r="K885" i="16"/>
  <c r="G885" i="16"/>
  <c r="V884" i="16"/>
  <c r="R884" i="16"/>
  <c r="S884" i="16" s="1"/>
  <c r="Q884" i="16"/>
  <c r="P884" i="16"/>
  <c r="O884" i="16"/>
  <c r="N884" i="16"/>
  <c r="K884" i="16"/>
  <c r="G884" i="16"/>
  <c r="V883" i="16"/>
  <c r="S883" i="16"/>
  <c r="R883" i="16"/>
  <c r="Q883" i="16"/>
  <c r="O883" i="16"/>
  <c r="P883" i="16" s="1"/>
  <c r="N883" i="16"/>
  <c r="K883" i="16"/>
  <c r="G883" i="16"/>
  <c r="V882" i="16"/>
  <c r="R882" i="16"/>
  <c r="P882" i="16"/>
  <c r="O882" i="16"/>
  <c r="N882" i="16"/>
  <c r="K882" i="16"/>
  <c r="G882" i="16"/>
  <c r="V881" i="16"/>
  <c r="R881" i="16"/>
  <c r="Q881" i="16"/>
  <c r="S881" i="16" s="1"/>
  <c r="O881" i="16"/>
  <c r="P881" i="16" s="1"/>
  <c r="N881" i="16"/>
  <c r="K881" i="16"/>
  <c r="G881" i="16"/>
  <c r="V880" i="16"/>
  <c r="R880" i="16"/>
  <c r="P880" i="16"/>
  <c r="O880" i="16"/>
  <c r="N880" i="16"/>
  <c r="K880" i="16"/>
  <c r="G880" i="16"/>
  <c r="V879" i="16"/>
  <c r="R879" i="16"/>
  <c r="O879" i="16"/>
  <c r="P879" i="16" s="1"/>
  <c r="N879" i="16"/>
  <c r="K879" i="16"/>
  <c r="G879" i="16"/>
  <c r="V878" i="16"/>
  <c r="R878" i="16"/>
  <c r="P878" i="16"/>
  <c r="O878" i="16"/>
  <c r="N878" i="16"/>
  <c r="K878" i="16"/>
  <c r="G878" i="16"/>
  <c r="V877" i="16"/>
  <c r="R877" i="16"/>
  <c r="Q877" i="16"/>
  <c r="S877" i="16" s="1"/>
  <c r="O877" i="16"/>
  <c r="P877" i="16" s="1"/>
  <c r="N877" i="16"/>
  <c r="K877" i="16"/>
  <c r="G877" i="16"/>
  <c r="V876" i="16"/>
  <c r="R876" i="16"/>
  <c r="S876" i="16" s="1"/>
  <c r="Q876" i="16"/>
  <c r="P876" i="16"/>
  <c r="O876" i="16"/>
  <c r="N876" i="16"/>
  <c r="K876" i="16"/>
  <c r="G876" i="16"/>
  <c r="V875" i="16"/>
  <c r="R875" i="16"/>
  <c r="O875" i="16"/>
  <c r="P875" i="16" s="1"/>
  <c r="N875" i="16"/>
  <c r="K875" i="16"/>
  <c r="G875" i="16"/>
  <c r="V874" i="16"/>
  <c r="R874" i="16"/>
  <c r="P874" i="16"/>
  <c r="O874" i="16"/>
  <c r="N874" i="16"/>
  <c r="K874" i="16"/>
  <c r="G874" i="16"/>
  <c r="V873" i="16"/>
  <c r="R873" i="16"/>
  <c r="O873" i="16"/>
  <c r="P873" i="16" s="1"/>
  <c r="N873" i="16"/>
  <c r="K873" i="16"/>
  <c r="G873" i="16"/>
  <c r="V872" i="16"/>
  <c r="R872" i="16"/>
  <c r="P872" i="16"/>
  <c r="O872" i="16"/>
  <c r="N872" i="16"/>
  <c r="K872" i="16"/>
  <c r="G872" i="16"/>
  <c r="V871" i="16"/>
  <c r="R871" i="16"/>
  <c r="O871" i="16"/>
  <c r="P871" i="16" s="1"/>
  <c r="N871" i="16"/>
  <c r="K871" i="16"/>
  <c r="G871" i="16"/>
  <c r="V870" i="16"/>
  <c r="R870" i="16"/>
  <c r="P870" i="16"/>
  <c r="O870" i="16"/>
  <c r="N870" i="16"/>
  <c r="K870" i="16"/>
  <c r="G870" i="16"/>
  <c r="V869" i="16"/>
  <c r="R869" i="16"/>
  <c r="O869" i="16"/>
  <c r="P869" i="16" s="1"/>
  <c r="N869" i="16"/>
  <c r="K869" i="16"/>
  <c r="G869" i="16"/>
  <c r="V868" i="16"/>
  <c r="R868" i="16"/>
  <c r="P868" i="16"/>
  <c r="O868" i="16"/>
  <c r="N868" i="16"/>
  <c r="K868" i="16"/>
  <c r="G868" i="16"/>
  <c r="V867" i="16"/>
  <c r="R867" i="16"/>
  <c r="O867" i="16"/>
  <c r="P867" i="16" s="1"/>
  <c r="N867" i="16"/>
  <c r="K867" i="16"/>
  <c r="G867" i="16"/>
  <c r="V866" i="16"/>
  <c r="R866" i="16"/>
  <c r="S866" i="16" s="1"/>
  <c r="Q866" i="16"/>
  <c r="P866" i="16"/>
  <c r="O866" i="16"/>
  <c r="N866" i="16"/>
  <c r="K866" i="16"/>
  <c r="G866" i="16"/>
  <c r="V865" i="16"/>
  <c r="R865" i="16"/>
  <c r="O865" i="16"/>
  <c r="P865" i="16" s="1"/>
  <c r="N865" i="16"/>
  <c r="K865" i="16"/>
  <c r="G865" i="16"/>
  <c r="V864" i="16"/>
  <c r="R864" i="16"/>
  <c r="P864" i="16"/>
  <c r="O864" i="16"/>
  <c r="N864" i="16"/>
  <c r="K864" i="16"/>
  <c r="G864" i="16"/>
  <c r="V863" i="16"/>
  <c r="R863" i="16"/>
  <c r="O863" i="16"/>
  <c r="P863" i="16" s="1"/>
  <c r="N863" i="16"/>
  <c r="K863" i="16"/>
  <c r="G863" i="16"/>
  <c r="V862" i="16"/>
  <c r="R862" i="16"/>
  <c r="P862" i="16"/>
  <c r="O862" i="16"/>
  <c r="N862" i="16"/>
  <c r="K862" i="16"/>
  <c r="G862" i="16"/>
  <c r="V861" i="16"/>
  <c r="R861" i="16"/>
  <c r="O861" i="16"/>
  <c r="P861" i="16" s="1"/>
  <c r="N861" i="16"/>
  <c r="K861" i="16"/>
  <c r="G861" i="16"/>
  <c r="V860" i="16"/>
  <c r="R860" i="16"/>
  <c r="P860" i="16"/>
  <c r="O860" i="16"/>
  <c r="N860" i="16"/>
  <c r="K860" i="16"/>
  <c r="G860" i="16"/>
  <c r="V859" i="16"/>
  <c r="R859" i="16"/>
  <c r="O859" i="16"/>
  <c r="P859" i="16" s="1"/>
  <c r="N859" i="16"/>
  <c r="K859" i="16"/>
  <c r="G859" i="16"/>
  <c r="V858" i="16"/>
  <c r="R858" i="16"/>
  <c r="P858" i="16"/>
  <c r="O858" i="16"/>
  <c r="N858" i="16"/>
  <c r="K858" i="16"/>
  <c r="G858" i="16"/>
  <c r="V857" i="16"/>
  <c r="R857" i="16"/>
  <c r="O857" i="16"/>
  <c r="P857" i="16" s="1"/>
  <c r="N857" i="16"/>
  <c r="K857" i="16"/>
  <c r="G857" i="16"/>
  <c r="V856" i="16"/>
  <c r="R856" i="16"/>
  <c r="P856" i="16"/>
  <c r="O856" i="16"/>
  <c r="N856" i="16"/>
  <c r="K856" i="16"/>
  <c r="G856" i="16"/>
  <c r="V855" i="16"/>
  <c r="R855" i="16"/>
  <c r="O855" i="16"/>
  <c r="P855" i="16" s="1"/>
  <c r="N855" i="16"/>
  <c r="K855" i="16"/>
  <c r="G855" i="16"/>
  <c r="V854" i="16"/>
  <c r="R854" i="16"/>
  <c r="P854" i="16"/>
  <c r="O854" i="16"/>
  <c r="N854" i="16"/>
  <c r="K854" i="16"/>
  <c r="G854" i="16"/>
  <c r="V853" i="16"/>
  <c r="R853" i="16"/>
  <c r="Q853" i="16"/>
  <c r="S853" i="16" s="1"/>
  <c r="O853" i="16"/>
  <c r="P853" i="16" s="1"/>
  <c r="N853" i="16"/>
  <c r="K853" i="16"/>
  <c r="G853" i="16"/>
  <c r="V852" i="16"/>
  <c r="R852" i="16"/>
  <c r="P852" i="16"/>
  <c r="O852" i="16"/>
  <c r="N852" i="16"/>
  <c r="K852" i="16"/>
  <c r="G852" i="16"/>
  <c r="V851" i="16"/>
  <c r="R851" i="16"/>
  <c r="O851" i="16"/>
  <c r="P851" i="16" s="1"/>
  <c r="N851" i="16"/>
  <c r="K851" i="16"/>
  <c r="G851" i="16"/>
  <c r="V850" i="16"/>
  <c r="R850" i="16"/>
  <c r="P850" i="16"/>
  <c r="O850" i="16"/>
  <c r="N850" i="16"/>
  <c r="K850" i="16"/>
  <c r="G850" i="16"/>
  <c r="V849" i="16"/>
  <c r="R849" i="16"/>
  <c r="O849" i="16"/>
  <c r="P849" i="16" s="1"/>
  <c r="N849" i="16"/>
  <c r="K849" i="16"/>
  <c r="G849" i="16"/>
  <c r="V848" i="16"/>
  <c r="R848" i="16"/>
  <c r="P848" i="16"/>
  <c r="O848" i="16"/>
  <c r="N848" i="16"/>
  <c r="K848" i="16"/>
  <c r="G848" i="16"/>
  <c r="V847" i="16"/>
  <c r="R847" i="16"/>
  <c r="O847" i="16"/>
  <c r="P847" i="16" s="1"/>
  <c r="N847" i="16"/>
  <c r="K847" i="16"/>
  <c r="G847" i="16"/>
  <c r="V846" i="16"/>
  <c r="R846" i="16"/>
  <c r="P846" i="16"/>
  <c r="O846" i="16"/>
  <c r="N846" i="16"/>
  <c r="K846" i="16"/>
  <c r="G846" i="16"/>
  <c r="V845" i="16"/>
  <c r="R845" i="16"/>
  <c r="O845" i="16"/>
  <c r="P845" i="16" s="1"/>
  <c r="N845" i="16"/>
  <c r="K845" i="16"/>
  <c r="G845" i="16"/>
  <c r="V844" i="16"/>
  <c r="R844" i="16"/>
  <c r="S844" i="16" s="1"/>
  <c r="Q844" i="16"/>
  <c r="P844" i="16"/>
  <c r="O844" i="16"/>
  <c r="N844" i="16"/>
  <c r="K844" i="16"/>
  <c r="G844" i="16"/>
  <c r="V843" i="16"/>
  <c r="R843" i="16"/>
  <c r="O843" i="16"/>
  <c r="P843" i="16" s="1"/>
  <c r="N843" i="16"/>
  <c r="K843" i="16"/>
  <c r="G843" i="16"/>
  <c r="V842" i="16"/>
  <c r="R842" i="16"/>
  <c r="P842" i="16"/>
  <c r="O842" i="16"/>
  <c r="N842" i="16"/>
  <c r="K842" i="16"/>
  <c r="G842" i="16"/>
  <c r="V841" i="16"/>
  <c r="R841" i="16"/>
  <c r="O841" i="16"/>
  <c r="P841" i="16" s="1"/>
  <c r="N841" i="16"/>
  <c r="K841" i="16"/>
  <c r="G841" i="16"/>
  <c r="V840" i="16"/>
  <c r="R840" i="16"/>
  <c r="S840" i="16" s="1"/>
  <c r="Q840" i="16"/>
  <c r="P840" i="16"/>
  <c r="O840" i="16"/>
  <c r="N840" i="16"/>
  <c r="K840" i="16"/>
  <c r="G840" i="16"/>
  <c r="V839" i="16"/>
  <c r="R839" i="16"/>
  <c r="O839" i="16"/>
  <c r="P839" i="16" s="1"/>
  <c r="N839" i="16"/>
  <c r="K839" i="16"/>
  <c r="G839" i="16"/>
  <c r="V838" i="16"/>
  <c r="R838" i="16"/>
  <c r="P838" i="16"/>
  <c r="O838" i="16"/>
  <c r="N838" i="16"/>
  <c r="K838" i="16"/>
  <c r="G838" i="16"/>
  <c r="V837" i="16"/>
  <c r="R837" i="16"/>
  <c r="O837" i="16"/>
  <c r="P837" i="16" s="1"/>
  <c r="N837" i="16"/>
  <c r="K837" i="16"/>
  <c r="G837" i="16"/>
  <c r="V836" i="16"/>
  <c r="R836" i="16"/>
  <c r="P836" i="16"/>
  <c r="O836" i="16"/>
  <c r="N836" i="16"/>
  <c r="K836" i="16"/>
  <c r="G836" i="16"/>
  <c r="V835" i="16"/>
  <c r="R835" i="16"/>
  <c r="O835" i="16"/>
  <c r="P835" i="16" s="1"/>
  <c r="N835" i="16"/>
  <c r="K835" i="16"/>
  <c r="G835" i="16"/>
  <c r="V834" i="16"/>
  <c r="R834" i="16"/>
  <c r="P834" i="16"/>
  <c r="O834" i="16"/>
  <c r="N834" i="16"/>
  <c r="K834" i="16"/>
  <c r="G834" i="16"/>
  <c r="V833" i="16"/>
  <c r="R833" i="16"/>
  <c r="O833" i="16"/>
  <c r="P833" i="16" s="1"/>
  <c r="N833" i="16"/>
  <c r="K833" i="16"/>
  <c r="G833" i="16"/>
  <c r="V832" i="16"/>
  <c r="R832" i="16"/>
  <c r="P832" i="16"/>
  <c r="O832" i="16"/>
  <c r="N832" i="16"/>
  <c r="K832" i="16"/>
  <c r="G832" i="16"/>
  <c r="V831" i="16"/>
  <c r="R831" i="16"/>
  <c r="O831" i="16"/>
  <c r="P831" i="16" s="1"/>
  <c r="N831" i="16"/>
  <c r="K831" i="16"/>
  <c r="G831" i="16"/>
  <c r="V830" i="16"/>
  <c r="R830" i="16"/>
  <c r="P830" i="16"/>
  <c r="O830" i="16"/>
  <c r="N830" i="16"/>
  <c r="K830" i="16"/>
  <c r="G830" i="16"/>
  <c r="V829" i="16"/>
  <c r="R829" i="16"/>
  <c r="S829" i="16" s="1"/>
  <c r="Q829" i="16"/>
  <c r="O829" i="16"/>
  <c r="P829" i="16" s="1"/>
  <c r="N829" i="16"/>
  <c r="K829" i="16"/>
  <c r="G829" i="16"/>
  <c r="V828" i="16"/>
  <c r="R828" i="16"/>
  <c r="O828" i="16"/>
  <c r="P828" i="16" s="1"/>
  <c r="N828" i="16"/>
  <c r="K828" i="16"/>
  <c r="G828" i="16"/>
  <c r="V827" i="16"/>
  <c r="R827" i="16"/>
  <c r="P827" i="16"/>
  <c r="O827" i="16"/>
  <c r="N827" i="16"/>
  <c r="K827" i="16"/>
  <c r="G827" i="16"/>
  <c r="V826" i="16"/>
  <c r="R826" i="16"/>
  <c r="P826" i="16"/>
  <c r="O826" i="16"/>
  <c r="N826" i="16"/>
  <c r="K826" i="16"/>
  <c r="G826" i="16"/>
  <c r="V825" i="16"/>
  <c r="R825" i="16"/>
  <c r="O825" i="16"/>
  <c r="P825" i="16" s="1"/>
  <c r="N825" i="16"/>
  <c r="K825" i="16"/>
  <c r="G825" i="16"/>
  <c r="V824" i="16"/>
  <c r="R824" i="16"/>
  <c r="P824" i="16"/>
  <c r="O824" i="16"/>
  <c r="N824" i="16"/>
  <c r="K824" i="16"/>
  <c r="G824" i="16"/>
  <c r="V823" i="16"/>
  <c r="R823" i="16"/>
  <c r="Q823" i="16"/>
  <c r="S823" i="16" s="1"/>
  <c r="O823" i="16"/>
  <c r="P823" i="16" s="1"/>
  <c r="N823" i="16"/>
  <c r="K823" i="16"/>
  <c r="G823" i="16"/>
  <c r="V822" i="16"/>
  <c r="R822" i="16"/>
  <c r="P822" i="16"/>
  <c r="O822" i="16"/>
  <c r="N822" i="16"/>
  <c r="K822" i="16"/>
  <c r="G822" i="16"/>
  <c r="V821" i="16"/>
  <c r="R821" i="16"/>
  <c r="S821" i="16" s="1"/>
  <c r="Q821" i="16"/>
  <c r="O821" i="16"/>
  <c r="P821" i="16" s="1"/>
  <c r="N821" i="16"/>
  <c r="K821" i="16"/>
  <c r="G821" i="16"/>
  <c r="V820" i="16"/>
  <c r="R820" i="16"/>
  <c r="O820" i="16"/>
  <c r="P820" i="16" s="1"/>
  <c r="N820" i="16"/>
  <c r="K820" i="16"/>
  <c r="G820" i="16"/>
  <c r="V819" i="16"/>
  <c r="R819" i="16"/>
  <c r="P819" i="16"/>
  <c r="O819" i="16"/>
  <c r="N819" i="16"/>
  <c r="K819" i="16"/>
  <c r="G819" i="16"/>
  <c r="V818" i="16"/>
  <c r="R818" i="16"/>
  <c r="P818" i="16"/>
  <c r="O818" i="16"/>
  <c r="N818" i="16"/>
  <c r="K818" i="16"/>
  <c r="G818" i="16"/>
  <c r="V817" i="16"/>
  <c r="R817" i="16"/>
  <c r="O817" i="16"/>
  <c r="P817" i="16" s="1"/>
  <c r="N817" i="16"/>
  <c r="K817" i="16"/>
  <c r="G817" i="16"/>
  <c r="V816" i="16"/>
  <c r="R816" i="16"/>
  <c r="P816" i="16"/>
  <c r="O816" i="16"/>
  <c r="N816" i="16"/>
  <c r="K816" i="16"/>
  <c r="G816" i="16"/>
  <c r="V815" i="16"/>
  <c r="R815" i="16"/>
  <c r="Q815" i="16"/>
  <c r="S815" i="16" s="1"/>
  <c r="O815" i="16"/>
  <c r="P815" i="16" s="1"/>
  <c r="N815" i="16"/>
  <c r="K815" i="16"/>
  <c r="G815" i="16"/>
  <c r="V814" i="16"/>
  <c r="R814" i="16"/>
  <c r="Q814" i="16"/>
  <c r="P814" i="16"/>
  <c r="O814" i="16"/>
  <c r="N814" i="16"/>
  <c r="K814" i="16"/>
  <c r="G814" i="16"/>
  <c r="V813" i="16"/>
  <c r="R813" i="16"/>
  <c r="P813" i="16"/>
  <c r="O813" i="16"/>
  <c r="N813" i="16"/>
  <c r="K813" i="16"/>
  <c r="G813" i="16"/>
  <c r="V812" i="16"/>
  <c r="R812" i="16"/>
  <c r="O812" i="16"/>
  <c r="P812" i="16" s="1"/>
  <c r="N812" i="16"/>
  <c r="K812" i="16"/>
  <c r="G812" i="16"/>
  <c r="V811" i="16"/>
  <c r="R811" i="16"/>
  <c r="P811" i="16"/>
  <c r="O811" i="16"/>
  <c r="N811" i="16"/>
  <c r="K811" i="16"/>
  <c r="G811" i="16"/>
  <c r="V810" i="16"/>
  <c r="R810" i="16"/>
  <c r="O810" i="16"/>
  <c r="P810" i="16" s="1"/>
  <c r="N810" i="16"/>
  <c r="K810" i="16"/>
  <c r="G810" i="16"/>
  <c r="V809" i="16"/>
  <c r="R809" i="16"/>
  <c r="P809" i="16"/>
  <c r="O809" i="16"/>
  <c r="N809" i="16"/>
  <c r="K809" i="16"/>
  <c r="G809" i="16"/>
  <c r="V808" i="16"/>
  <c r="R808" i="16"/>
  <c r="O808" i="16"/>
  <c r="P808" i="16" s="1"/>
  <c r="N808" i="16"/>
  <c r="K808" i="16"/>
  <c r="G808" i="16"/>
  <c r="V807" i="16"/>
  <c r="R807" i="16"/>
  <c r="P807" i="16"/>
  <c r="O807" i="16"/>
  <c r="N807" i="16"/>
  <c r="K807" i="16"/>
  <c r="G807" i="16"/>
  <c r="V806" i="16"/>
  <c r="R806" i="16"/>
  <c r="O806" i="16"/>
  <c r="P806" i="16" s="1"/>
  <c r="N806" i="16"/>
  <c r="K806" i="16"/>
  <c r="G806" i="16"/>
  <c r="V805" i="16"/>
  <c r="R805" i="16"/>
  <c r="S805" i="16" s="1"/>
  <c r="Q805" i="16"/>
  <c r="P805" i="16"/>
  <c r="O805" i="16"/>
  <c r="N805" i="16"/>
  <c r="K805" i="16"/>
  <c r="G805" i="16"/>
  <c r="V804" i="16"/>
  <c r="S804" i="16"/>
  <c r="R804" i="16"/>
  <c r="Q804" i="16"/>
  <c r="O804" i="16"/>
  <c r="P804" i="16" s="1"/>
  <c r="N804" i="16"/>
  <c r="K804" i="16"/>
  <c r="G804" i="16"/>
  <c r="V803" i="16"/>
  <c r="R803" i="16"/>
  <c r="P803" i="16"/>
  <c r="O803" i="16"/>
  <c r="N803" i="16"/>
  <c r="K803" i="16"/>
  <c r="G803" i="16"/>
  <c r="V802" i="16"/>
  <c r="R802" i="16"/>
  <c r="O802" i="16"/>
  <c r="P802" i="16" s="1"/>
  <c r="N802" i="16"/>
  <c r="K802" i="16"/>
  <c r="G802" i="16"/>
  <c r="V801" i="16"/>
  <c r="R801" i="16"/>
  <c r="P801" i="16"/>
  <c r="O801" i="16"/>
  <c r="N801" i="16"/>
  <c r="K801" i="16"/>
  <c r="G801" i="16"/>
  <c r="V800" i="16"/>
  <c r="R800" i="16"/>
  <c r="O800" i="16"/>
  <c r="P800" i="16" s="1"/>
  <c r="N800" i="16"/>
  <c r="K800" i="16"/>
  <c r="G800" i="16"/>
  <c r="V799" i="16"/>
  <c r="R799" i="16"/>
  <c r="P799" i="16"/>
  <c r="O799" i="16"/>
  <c r="N799" i="16"/>
  <c r="K799" i="16"/>
  <c r="G799" i="16"/>
  <c r="V798" i="16"/>
  <c r="R798" i="16"/>
  <c r="Q798" i="16"/>
  <c r="S798" i="16" s="1"/>
  <c r="O798" i="16"/>
  <c r="P798" i="16" s="1"/>
  <c r="N798" i="16"/>
  <c r="K798" i="16"/>
  <c r="G798" i="16"/>
  <c r="V797" i="16"/>
  <c r="R797" i="16"/>
  <c r="P797" i="16"/>
  <c r="O797" i="16"/>
  <c r="N797" i="16"/>
  <c r="K797" i="16"/>
  <c r="G797" i="16"/>
  <c r="V796" i="16"/>
  <c r="S796" i="16"/>
  <c r="R796" i="16"/>
  <c r="Q796" i="16"/>
  <c r="O796" i="16"/>
  <c r="P796" i="16" s="1"/>
  <c r="N796" i="16"/>
  <c r="K796" i="16"/>
  <c r="G796" i="16"/>
  <c r="V795" i="16"/>
  <c r="R795" i="16"/>
  <c r="P795" i="16"/>
  <c r="O795" i="16"/>
  <c r="N795" i="16"/>
  <c r="K795" i="16"/>
  <c r="G795" i="16"/>
  <c r="V794" i="16"/>
  <c r="R794" i="16"/>
  <c r="O794" i="16"/>
  <c r="P794" i="16" s="1"/>
  <c r="N794" i="16"/>
  <c r="K794" i="16"/>
  <c r="G794" i="16"/>
  <c r="V793" i="16"/>
  <c r="R793" i="16"/>
  <c r="P793" i="16"/>
  <c r="O793" i="16"/>
  <c r="N793" i="16"/>
  <c r="K793" i="16"/>
  <c r="G793" i="16"/>
  <c r="V792" i="16"/>
  <c r="R792" i="16"/>
  <c r="O792" i="16"/>
  <c r="P792" i="16" s="1"/>
  <c r="N792" i="16"/>
  <c r="K792" i="16"/>
  <c r="G792" i="16"/>
  <c r="V791" i="16"/>
  <c r="R791" i="16"/>
  <c r="P791" i="16"/>
  <c r="O791" i="16"/>
  <c r="N791" i="16"/>
  <c r="K791" i="16"/>
  <c r="G791" i="16"/>
  <c r="V790" i="16"/>
  <c r="R790" i="16"/>
  <c r="O790" i="16"/>
  <c r="P790" i="16" s="1"/>
  <c r="N790" i="16"/>
  <c r="K790" i="16"/>
  <c r="G790" i="16"/>
  <c r="V789" i="16"/>
  <c r="R789" i="16"/>
  <c r="P789" i="16"/>
  <c r="O789" i="16"/>
  <c r="N789" i="16"/>
  <c r="K789" i="16"/>
  <c r="G789" i="16"/>
  <c r="V788" i="16"/>
  <c r="R788" i="16"/>
  <c r="O788" i="16"/>
  <c r="P788" i="16" s="1"/>
  <c r="N788" i="16"/>
  <c r="K788" i="16"/>
  <c r="G788" i="16"/>
  <c r="V787" i="16"/>
  <c r="R787" i="16"/>
  <c r="P787" i="16"/>
  <c r="O787" i="16"/>
  <c r="N787" i="16"/>
  <c r="K787" i="16"/>
  <c r="G787" i="16"/>
  <c r="V786" i="16"/>
  <c r="R786" i="16"/>
  <c r="O786" i="16"/>
  <c r="P786" i="16" s="1"/>
  <c r="N786" i="16"/>
  <c r="K786" i="16"/>
  <c r="G786" i="16"/>
  <c r="V785" i="16"/>
  <c r="R785" i="16"/>
  <c r="P785" i="16"/>
  <c r="O785" i="16"/>
  <c r="N785" i="16"/>
  <c r="K785" i="16"/>
  <c r="G785" i="16"/>
  <c r="V784" i="16"/>
  <c r="R784" i="16"/>
  <c r="O784" i="16"/>
  <c r="P784" i="16" s="1"/>
  <c r="N784" i="16"/>
  <c r="K784" i="16"/>
  <c r="G784" i="16"/>
  <c r="V783" i="16"/>
  <c r="R783" i="16"/>
  <c r="P783" i="16"/>
  <c r="O783" i="16"/>
  <c r="N783" i="16"/>
  <c r="K783" i="16"/>
  <c r="G783" i="16"/>
  <c r="V782" i="16"/>
  <c r="R782" i="16"/>
  <c r="O782" i="16"/>
  <c r="P782" i="16" s="1"/>
  <c r="N782" i="16"/>
  <c r="K782" i="16"/>
  <c r="G782" i="16"/>
  <c r="V781" i="16"/>
  <c r="R781" i="16"/>
  <c r="P781" i="16"/>
  <c r="O781" i="16"/>
  <c r="N781" i="16"/>
  <c r="K781" i="16"/>
  <c r="G781" i="16"/>
  <c r="V780" i="16"/>
  <c r="R780" i="16"/>
  <c r="O780" i="16"/>
  <c r="P780" i="16" s="1"/>
  <c r="N780" i="16"/>
  <c r="K780" i="16"/>
  <c r="G780" i="16"/>
  <c r="V779" i="16"/>
  <c r="R779" i="16"/>
  <c r="P779" i="16"/>
  <c r="O779" i="16"/>
  <c r="N779" i="16"/>
  <c r="K779" i="16"/>
  <c r="G779" i="16"/>
  <c r="V778" i="16"/>
  <c r="R778" i="16"/>
  <c r="Q778" i="16"/>
  <c r="S778" i="16" s="1"/>
  <c r="O778" i="16"/>
  <c r="P778" i="16" s="1"/>
  <c r="N778" i="16"/>
  <c r="K778" i="16"/>
  <c r="G778" i="16"/>
  <c r="V777" i="16"/>
  <c r="R777" i="16"/>
  <c r="P777" i="16"/>
  <c r="O777" i="16"/>
  <c r="N777" i="16"/>
  <c r="K777" i="16"/>
  <c r="G777" i="16"/>
  <c r="V776" i="16"/>
  <c r="R776" i="16"/>
  <c r="O776" i="16"/>
  <c r="P776" i="16" s="1"/>
  <c r="N776" i="16"/>
  <c r="K776" i="16"/>
  <c r="G776" i="16"/>
  <c r="V775" i="16"/>
  <c r="R775" i="16"/>
  <c r="S775" i="16" s="1"/>
  <c r="Q775" i="16"/>
  <c r="P775" i="16"/>
  <c r="O775" i="16"/>
  <c r="N775" i="16"/>
  <c r="K775" i="16"/>
  <c r="G775" i="16"/>
  <c r="V774" i="16"/>
  <c r="R774" i="16"/>
  <c r="Q774" i="16"/>
  <c r="S774" i="16" s="1"/>
  <c r="O774" i="16"/>
  <c r="P774" i="16" s="1"/>
  <c r="N774" i="16"/>
  <c r="K774" i="16"/>
  <c r="G774" i="16"/>
  <c r="V773" i="16"/>
  <c r="R773" i="16"/>
  <c r="P773" i="16"/>
  <c r="O773" i="16"/>
  <c r="N773" i="16"/>
  <c r="K773" i="16"/>
  <c r="G773" i="16"/>
  <c r="V772" i="16"/>
  <c r="R772" i="16"/>
  <c r="O772" i="16"/>
  <c r="P772" i="16" s="1"/>
  <c r="N772" i="16"/>
  <c r="K772" i="16"/>
  <c r="G772" i="16"/>
  <c r="V771" i="16"/>
  <c r="R771" i="16"/>
  <c r="P771" i="16"/>
  <c r="O771" i="16"/>
  <c r="N771" i="16"/>
  <c r="K771" i="16"/>
  <c r="G771" i="16"/>
  <c r="V770" i="16"/>
  <c r="R770" i="16"/>
  <c r="O770" i="16"/>
  <c r="P770" i="16" s="1"/>
  <c r="N770" i="16"/>
  <c r="K770" i="16"/>
  <c r="G770" i="16"/>
  <c r="V769" i="16"/>
  <c r="R769" i="16"/>
  <c r="S769" i="16" s="1"/>
  <c r="Q769" i="16"/>
  <c r="P769" i="16"/>
  <c r="O769" i="16"/>
  <c r="N769" i="16"/>
  <c r="K769" i="16"/>
  <c r="G769" i="16"/>
  <c r="V768" i="16"/>
  <c r="R768" i="16"/>
  <c r="O768" i="16"/>
  <c r="P768" i="16" s="1"/>
  <c r="N768" i="16"/>
  <c r="K768" i="16"/>
  <c r="G768" i="16"/>
  <c r="V767" i="16"/>
  <c r="R767" i="16"/>
  <c r="P767" i="16"/>
  <c r="O767" i="16"/>
  <c r="N767" i="16"/>
  <c r="K767" i="16"/>
  <c r="G767" i="16"/>
  <c r="V766" i="16"/>
  <c r="R766" i="16"/>
  <c r="Q766" i="16"/>
  <c r="S766" i="16" s="1"/>
  <c r="O766" i="16"/>
  <c r="P766" i="16" s="1"/>
  <c r="N766" i="16"/>
  <c r="K766" i="16"/>
  <c r="G766" i="16"/>
  <c r="V765" i="16"/>
  <c r="R765" i="16"/>
  <c r="P765" i="16"/>
  <c r="O765" i="16"/>
  <c r="N765" i="16"/>
  <c r="K765" i="16"/>
  <c r="G765" i="16"/>
  <c r="V764" i="16"/>
  <c r="R764" i="16"/>
  <c r="O764" i="16"/>
  <c r="P764" i="16" s="1"/>
  <c r="N764" i="16"/>
  <c r="K764" i="16"/>
  <c r="G764" i="16"/>
  <c r="V763" i="16"/>
  <c r="R763" i="16"/>
  <c r="P763" i="16"/>
  <c r="O763" i="16"/>
  <c r="N763" i="16"/>
  <c r="K763" i="16"/>
  <c r="G763" i="16"/>
  <c r="V762" i="16"/>
  <c r="R762" i="16"/>
  <c r="O762" i="16"/>
  <c r="P762" i="16" s="1"/>
  <c r="N762" i="16"/>
  <c r="K762" i="16"/>
  <c r="G762" i="16"/>
  <c r="V761" i="16"/>
  <c r="R761" i="16"/>
  <c r="P761" i="16"/>
  <c r="O761" i="16"/>
  <c r="N761" i="16"/>
  <c r="K761" i="16"/>
  <c r="G761" i="16"/>
  <c r="V760" i="16"/>
  <c r="R760" i="16"/>
  <c r="O760" i="16"/>
  <c r="P760" i="16" s="1"/>
  <c r="N760" i="16"/>
  <c r="K760" i="16"/>
  <c r="G760" i="16"/>
  <c r="V759" i="16"/>
  <c r="R759" i="16"/>
  <c r="S759" i="16" s="1"/>
  <c r="Q759" i="16"/>
  <c r="P759" i="16"/>
  <c r="O759" i="16"/>
  <c r="N759" i="16"/>
  <c r="K759" i="16"/>
  <c r="G759" i="16"/>
  <c r="V758" i="16"/>
  <c r="R758" i="16"/>
  <c r="O758" i="16"/>
  <c r="P758" i="16" s="1"/>
  <c r="N758" i="16"/>
  <c r="K758" i="16"/>
  <c r="G758" i="16"/>
  <c r="V757" i="16"/>
  <c r="R757" i="16"/>
  <c r="P757" i="16"/>
  <c r="O757" i="16"/>
  <c r="N757" i="16"/>
  <c r="K757" i="16"/>
  <c r="G757" i="16"/>
  <c r="V756" i="16"/>
  <c r="R756" i="16"/>
  <c r="O756" i="16"/>
  <c r="P756" i="16" s="1"/>
  <c r="N756" i="16"/>
  <c r="K756" i="16"/>
  <c r="G756" i="16"/>
  <c r="V755" i="16"/>
  <c r="R755" i="16"/>
  <c r="P755" i="16"/>
  <c r="O755" i="16"/>
  <c r="N755" i="16"/>
  <c r="K755" i="16"/>
  <c r="G755" i="16"/>
  <c r="V754" i="16"/>
  <c r="R754" i="16"/>
  <c r="Q754" i="16"/>
  <c r="S754" i="16" s="1"/>
  <c r="O754" i="16"/>
  <c r="P754" i="16" s="1"/>
  <c r="N754" i="16"/>
  <c r="K754" i="16"/>
  <c r="G754" i="16"/>
  <c r="V753" i="16"/>
  <c r="R753" i="16"/>
  <c r="S753" i="16" s="1"/>
  <c r="Q753" i="16"/>
  <c r="P753" i="16"/>
  <c r="O753" i="16"/>
  <c r="N753" i="16"/>
  <c r="K753" i="16"/>
  <c r="G753" i="16"/>
  <c r="V752" i="16"/>
  <c r="S752" i="16"/>
  <c r="R752" i="16"/>
  <c r="Q752" i="16"/>
  <c r="O752" i="16"/>
  <c r="P752" i="16" s="1"/>
  <c r="N752" i="16"/>
  <c r="K752" i="16"/>
  <c r="G752" i="16"/>
  <c r="V751" i="16"/>
  <c r="R751" i="16"/>
  <c r="S751" i="16" s="1"/>
  <c r="Q751" i="16"/>
  <c r="P751" i="16"/>
  <c r="O751" i="16"/>
  <c r="N751" i="16"/>
  <c r="K751" i="16"/>
  <c r="G751" i="16"/>
  <c r="V750" i="16"/>
  <c r="R750" i="16"/>
  <c r="O750" i="16"/>
  <c r="P750" i="16" s="1"/>
  <c r="N750" i="16"/>
  <c r="K750" i="16"/>
  <c r="G750" i="16"/>
  <c r="V749" i="16"/>
  <c r="R749" i="16"/>
  <c r="P749" i="16"/>
  <c r="O749" i="16"/>
  <c r="N749" i="16"/>
  <c r="K749" i="16"/>
  <c r="G749" i="16"/>
  <c r="V748" i="16"/>
  <c r="S748" i="16"/>
  <c r="R748" i="16"/>
  <c r="Q748" i="16"/>
  <c r="O748" i="16"/>
  <c r="P748" i="16" s="1"/>
  <c r="N748" i="16"/>
  <c r="K748" i="16"/>
  <c r="G748" i="16"/>
  <c r="V747" i="16"/>
  <c r="R747" i="16"/>
  <c r="S747" i="16" s="1"/>
  <c r="Q747" i="16"/>
  <c r="P747" i="16"/>
  <c r="O747" i="16"/>
  <c r="N747" i="16"/>
  <c r="K747" i="16"/>
  <c r="G747" i="16"/>
  <c r="V746" i="16"/>
  <c r="R746" i="16"/>
  <c r="O746" i="16"/>
  <c r="P746" i="16" s="1"/>
  <c r="N746" i="16"/>
  <c r="K746" i="16"/>
  <c r="G746" i="16"/>
  <c r="V745" i="16"/>
  <c r="R745" i="16"/>
  <c r="P745" i="16"/>
  <c r="O745" i="16"/>
  <c r="N745" i="16"/>
  <c r="K745" i="16"/>
  <c r="G745" i="16"/>
  <c r="V744" i="16"/>
  <c r="S744" i="16"/>
  <c r="R744" i="16"/>
  <c r="Q744" i="16"/>
  <c r="O744" i="16"/>
  <c r="P744" i="16" s="1"/>
  <c r="N744" i="16"/>
  <c r="K744" i="16"/>
  <c r="G744" i="16"/>
  <c r="V743" i="16"/>
  <c r="R743" i="16"/>
  <c r="P743" i="16"/>
  <c r="O743" i="16"/>
  <c r="N743" i="16"/>
  <c r="K743" i="16"/>
  <c r="G743" i="16"/>
  <c r="V742" i="16"/>
  <c r="R742" i="16"/>
  <c r="Q742" i="16"/>
  <c r="S742" i="16" s="1"/>
  <c r="O742" i="16"/>
  <c r="P742" i="16" s="1"/>
  <c r="N742" i="16"/>
  <c r="K742" i="16"/>
  <c r="G742" i="16"/>
  <c r="V741" i="16"/>
  <c r="R741" i="16"/>
  <c r="P741" i="16"/>
  <c r="O741" i="16"/>
  <c r="N741" i="16"/>
  <c r="K741" i="16"/>
  <c r="G741" i="16"/>
  <c r="V740" i="16"/>
  <c r="R740" i="16"/>
  <c r="O740" i="16"/>
  <c r="P740" i="16" s="1"/>
  <c r="N740" i="16"/>
  <c r="K740" i="16"/>
  <c r="G740" i="16"/>
  <c r="V739" i="16"/>
  <c r="R739" i="16"/>
  <c r="P739" i="16"/>
  <c r="O739" i="16"/>
  <c r="N739" i="16"/>
  <c r="K739" i="16"/>
  <c r="G739" i="16"/>
  <c r="V738" i="16"/>
  <c r="R738" i="16"/>
  <c r="O738" i="16"/>
  <c r="P738" i="16" s="1"/>
  <c r="N738" i="16"/>
  <c r="K738" i="16"/>
  <c r="G738" i="16"/>
  <c r="V737" i="16"/>
  <c r="R737" i="16"/>
  <c r="P737" i="16"/>
  <c r="O737" i="16"/>
  <c r="N737" i="16"/>
  <c r="K737" i="16"/>
  <c r="G737" i="16"/>
  <c r="V736" i="16"/>
  <c r="R736" i="16"/>
  <c r="O736" i="16"/>
  <c r="P736" i="16" s="1"/>
  <c r="N736" i="16"/>
  <c r="K736" i="16"/>
  <c r="G736" i="16"/>
  <c r="V735" i="16"/>
  <c r="R735" i="16"/>
  <c r="P735" i="16"/>
  <c r="O735" i="16"/>
  <c r="N735" i="16"/>
  <c r="K735" i="16"/>
  <c r="G735" i="16"/>
  <c r="V734" i="16"/>
  <c r="R734" i="16"/>
  <c r="O734" i="16"/>
  <c r="P734" i="16" s="1"/>
  <c r="N734" i="16"/>
  <c r="K734" i="16"/>
  <c r="G734" i="16"/>
  <c r="V733" i="16"/>
  <c r="R733" i="16"/>
  <c r="P733" i="16"/>
  <c r="O733" i="16"/>
  <c r="N733" i="16"/>
  <c r="K733" i="16"/>
  <c r="G733" i="16"/>
  <c r="V732" i="16"/>
  <c r="R732" i="16"/>
  <c r="O732" i="16"/>
  <c r="P732" i="16" s="1"/>
  <c r="N732" i="16"/>
  <c r="K732" i="16"/>
  <c r="G732" i="16"/>
  <c r="V731" i="16"/>
  <c r="R731" i="16"/>
  <c r="P731" i="16"/>
  <c r="O731" i="16"/>
  <c r="N731" i="16"/>
  <c r="K731" i="16"/>
  <c r="G731" i="16"/>
  <c r="V730" i="16"/>
  <c r="R730" i="16"/>
  <c r="O730" i="16"/>
  <c r="P730" i="16" s="1"/>
  <c r="N730" i="16"/>
  <c r="K730" i="16"/>
  <c r="G730" i="16"/>
  <c r="V729" i="16"/>
  <c r="R729" i="16"/>
  <c r="P729" i="16"/>
  <c r="O729" i="16"/>
  <c r="N729" i="16"/>
  <c r="K729" i="16"/>
  <c r="G729" i="16"/>
  <c r="V728" i="16"/>
  <c r="R728" i="16"/>
  <c r="O728" i="16"/>
  <c r="P728" i="16" s="1"/>
  <c r="N728" i="16"/>
  <c r="K728" i="16"/>
  <c r="G728" i="16"/>
  <c r="V727" i="16"/>
  <c r="R727" i="16"/>
  <c r="P727" i="16"/>
  <c r="O727" i="16"/>
  <c r="N727" i="16"/>
  <c r="K727" i="16"/>
  <c r="G727" i="16"/>
  <c r="V726" i="16"/>
  <c r="R726" i="16"/>
  <c r="O726" i="16"/>
  <c r="P726" i="16" s="1"/>
  <c r="N726" i="16"/>
  <c r="K726" i="16"/>
  <c r="G726" i="16"/>
  <c r="V725" i="16"/>
  <c r="R725" i="16"/>
  <c r="P725" i="16"/>
  <c r="O725" i="16"/>
  <c r="N725" i="16"/>
  <c r="K725" i="16"/>
  <c r="G725" i="16"/>
  <c r="V724" i="16"/>
  <c r="R724" i="16"/>
  <c r="O724" i="16"/>
  <c r="P724" i="16" s="1"/>
  <c r="N724" i="16"/>
  <c r="K724" i="16"/>
  <c r="G724" i="16"/>
  <c r="V723" i="16"/>
  <c r="R723" i="16"/>
  <c r="P723" i="16"/>
  <c r="O723" i="16"/>
  <c r="N723" i="16"/>
  <c r="K723" i="16"/>
  <c r="G723" i="16"/>
  <c r="V722" i="16"/>
  <c r="R722" i="16"/>
  <c r="O722" i="16"/>
  <c r="P722" i="16" s="1"/>
  <c r="N722" i="16"/>
  <c r="K722" i="16"/>
  <c r="G722" i="16"/>
  <c r="V721" i="16"/>
  <c r="R721" i="16"/>
  <c r="P721" i="16"/>
  <c r="O721" i="16"/>
  <c r="N721" i="16"/>
  <c r="K721" i="16"/>
  <c r="G721" i="16"/>
  <c r="V720" i="16"/>
  <c r="R720" i="16"/>
  <c r="O720" i="16"/>
  <c r="P720" i="16" s="1"/>
  <c r="N720" i="16"/>
  <c r="K720" i="16"/>
  <c r="G720" i="16"/>
  <c r="V719" i="16"/>
  <c r="R719" i="16"/>
  <c r="P719" i="16"/>
  <c r="O719" i="16"/>
  <c r="N719" i="16"/>
  <c r="K719" i="16"/>
  <c r="G719" i="16"/>
  <c r="V718" i="16"/>
  <c r="R718" i="16"/>
  <c r="O718" i="16"/>
  <c r="P718" i="16" s="1"/>
  <c r="N718" i="16"/>
  <c r="K718" i="16"/>
  <c r="G718" i="16"/>
  <c r="V717" i="16"/>
  <c r="R717" i="16"/>
  <c r="P717" i="16"/>
  <c r="O717" i="16"/>
  <c r="N717" i="16"/>
  <c r="K717" i="16"/>
  <c r="G717" i="16"/>
  <c r="V716" i="16"/>
  <c r="R716" i="16"/>
  <c r="O716" i="16"/>
  <c r="P716" i="16" s="1"/>
  <c r="N716" i="16"/>
  <c r="K716" i="16"/>
  <c r="G716" i="16"/>
  <c r="V715" i="16"/>
  <c r="R715" i="16"/>
  <c r="P715" i="16"/>
  <c r="O715" i="16"/>
  <c r="N715" i="16"/>
  <c r="K715" i="16"/>
  <c r="G715" i="16"/>
  <c r="V714" i="16"/>
  <c r="R714" i="16"/>
  <c r="O714" i="16"/>
  <c r="P714" i="16" s="1"/>
  <c r="N714" i="16"/>
  <c r="K714" i="16"/>
  <c r="G714" i="16"/>
  <c r="V713" i="16"/>
  <c r="R713" i="16"/>
  <c r="P713" i="16"/>
  <c r="O713" i="16"/>
  <c r="N713" i="16"/>
  <c r="K713" i="16"/>
  <c r="G713" i="16"/>
  <c r="V712" i="16"/>
  <c r="R712" i="16"/>
  <c r="O712" i="16"/>
  <c r="P712" i="16" s="1"/>
  <c r="N712" i="16"/>
  <c r="K712" i="16"/>
  <c r="G712" i="16"/>
  <c r="V711" i="16"/>
  <c r="R711" i="16"/>
  <c r="P711" i="16"/>
  <c r="O711" i="16"/>
  <c r="N711" i="16"/>
  <c r="K711" i="16"/>
  <c r="G711" i="16"/>
  <c r="V710" i="16"/>
  <c r="R710" i="16"/>
  <c r="O710" i="16"/>
  <c r="P710" i="16" s="1"/>
  <c r="N710" i="16"/>
  <c r="K710" i="16"/>
  <c r="G710" i="16"/>
  <c r="V709" i="16"/>
  <c r="R709" i="16"/>
  <c r="P709" i="16"/>
  <c r="O709" i="16"/>
  <c r="N709" i="16"/>
  <c r="K709" i="16"/>
  <c r="G709" i="16"/>
  <c r="V708" i="16"/>
  <c r="R708" i="16"/>
  <c r="O708" i="16"/>
  <c r="P708" i="16" s="1"/>
  <c r="N708" i="16"/>
  <c r="K708" i="16"/>
  <c r="G708" i="16"/>
  <c r="V707" i="16"/>
  <c r="R707" i="16"/>
  <c r="P707" i="16"/>
  <c r="O707" i="16"/>
  <c r="N707" i="16"/>
  <c r="K707" i="16"/>
  <c r="G707" i="16"/>
  <c r="V706" i="16"/>
  <c r="R706" i="16"/>
  <c r="O706" i="16"/>
  <c r="P706" i="16" s="1"/>
  <c r="N706" i="16"/>
  <c r="K706" i="16"/>
  <c r="G706" i="16"/>
  <c r="V705" i="16"/>
  <c r="R705" i="16"/>
  <c r="S705" i="16" s="1"/>
  <c r="Q705" i="16"/>
  <c r="P705" i="16"/>
  <c r="O705" i="16"/>
  <c r="N705" i="16"/>
  <c r="K705" i="16"/>
  <c r="G705" i="16"/>
  <c r="V704" i="16"/>
  <c r="R704" i="16"/>
  <c r="O704" i="16"/>
  <c r="P704" i="16" s="1"/>
  <c r="N704" i="16"/>
  <c r="K704" i="16"/>
  <c r="G704" i="16"/>
  <c r="V703" i="16"/>
  <c r="R703" i="16"/>
  <c r="S703" i="16" s="1"/>
  <c r="Q703" i="16"/>
  <c r="P703" i="16"/>
  <c r="O703" i="16"/>
  <c r="N703" i="16"/>
  <c r="K703" i="16"/>
  <c r="G703" i="16"/>
  <c r="V702" i="16"/>
  <c r="R702" i="16"/>
  <c r="O702" i="16"/>
  <c r="P702" i="16" s="1"/>
  <c r="N702" i="16"/>
  <c r="K702" i="16"/>
  <c r="G702" i="16"/>
  <c r="V701" i="16"/>
  <c r="R701" i="16"/>
  <c r="P701" i="16"/>
  <c r="O701" i="16"/>
  <c r="N701" i="16"/>
  <c r="K701" i="16"/>
  <c r="G701" i="16"/>
  <c r="V700" i="16"/>
  <c r="S700" i="16"/>
  <c r="R700" i="16"/>
  <c r="Q700" i="16"/>
  <c r="O700" i="16"/>
  <c r="P700" i="16" s="1"/>
  <c r="N700" i="16"/>
  <c r="K700" i="16"/>
  <c r="G700" i="16"/>
  <c r="V699" i="16"/>
  <c r="R699" i="16"/>
  <c r="P699" i="16"/>
  <c r="O699" i="16"/>
  <c r="N699" i="16"/>
  <c r="K699" i="16"/>
  <c r="G699" i="16"/>
  <c r="V698" i="16"/>
  <c r="R698" i="16"/>
  <c r="Q698" i="16"/>
  <c r="S698" i="16" s="1"/>
  <c r="O698" i="16"/>
  <c r="P698" i="16" s="1"/>
  <c r="N698" i="16"/>
  <c r="K698" i="16"/>
  <c r="G698" i="16"/>
  <c r="V697" i="16"/>
  <c r="R697" i="16"/>
  <c r="P697" i="16"/>
  <c r="O697" i="16"/>
  <c r="N697" i="16"/>
  <c r="K697" i="16"/>
  <c r="G697" i="16"/>
  <c r="V696" i="16"/>
  <c r="R696" i="16"/>
  <c r="O696" i="16"/>
  <c r="P696" i="16" s="1"/>
  <c r="N696" i="16"/>
  <c r="K696" i="16"/>
  <c r="G696" i="16"/>
  <c r="V695" i="16"/>
  <c r="R695" i="16"/>
  <c r="P695" i="16"/>
  <c r="O695" i="16"/>
  <c r="N695" i="16"/>
  <c r="K695" i="16"/>
  <c r="G695" i="16"/>
  <c r="V694" i="16"/>
  <c r="R694" i="16"/>
  <c r="Q694" i="16"/>
  <c r="S694" i="16" s="1"/>
  <c r="O694" i="16"/>
  <c r="P694" i="16" s="1"/>
  <c r="N694" i="16"/>
  <c r="K694" i="16"/>
  <c r="G694" i="16"/>
  <c r="V693" i="16"/>
  <c r="R693" i="16"/>
  <c r="S693" i="16" s="1"/>
  <c r="Q693" i="16"/>
  <c r="P693" i="16"/>
  <c r="O693" i="16"/>
  <c r="N693" i="16"/>
  <c r="K693" i="16"/>
  <c r="G693" i="16"/>
  <c r="V692" i="16"/>
  <c r="R692" i="16"/>
  <c r="O692" i="16"/>
  <c r="P692" i="16" s="1"/>
  <c r="N692" i="16"/>
  <c r="K692" i="16"/>
  <c r="G692" i="16"/>
  <c r="V691" i="16"/>
  <c r="R691" i="16"/>
  <c r="S691" i="16" s="1"/>
  <c r="Q691" i="16"/>
  <c r="P691" i="16"/>
  <c r="O691" i="16"/>
  <c r="N691" i="16"/>
  <c r="K691" i="16"/>
  <c r="G691" i="16"/>
  <c r="V690" i="16"/>
  <c r="R690" i="16"/>
  <c r="O690" i="16"/>
  <c r="P690" i="16" s="1"/>
  <c r="N690" i="16"/>
  <c r="K690" i="16"/>
  <c r="G690" i="16"/>
  <c r="V689" i="16"/>
  <c r="R689" i="16"/>
  <c r="P689" i="16"/>
  <c r="O689" i="16"/>
  <c r="N689" i="16"/>
  <c r="K689" i="16"/>
  <c r="G689" i="16"/>
  <c r="V688" i="16"/>
  <c r="S688" i="16"/>
  <c r="R688" i="16"/>
  <c r="Q688" i="16"/>
  <c r="O688" i="16"/>
  <c r="P688" i="16" s="1"/>
  <c r="N688" i="16"/>
  <c r="K688" i="16"/>
  <c r="G688" i="16"/>
  <c r="V687" i="16"/>
  <c r="R687" i="16"/>
  <c r="P687" i="16"/>
  <c r="O687" i="16"/>
  <c r="N687" i="16"/>
  <c r="K687" i="16"/>
  <c r="G687" i="16"/>
  <c r="V686" i="16"/>
  <c r="R686" i="16"/>
  <c r="O686" i="16"/>
  <c r="P686" i="16" s="1"/>
  <c r="N686" i="16"/>
  <c r="K686" i="16"/>
  <c r="G686" i="16"/>
  <c r="V685" i="16"/>
  <c r="R685" i="16"/>
  <c r="P685" i="16"/>
  <c r="O685" i="16"/>
  <c r="N685" i="16"/>
  <c r="K685" i="16"/>
  <c r="G685" i="16"/>
  <c r="V684" i="16"/>
  <c r="R684" i="16"/>
  <c r="O684" i="16"/>
  <c r="P684" i="16" s="1"/>
  <c r="N684" i="16"/>
  <c r="K684" i="16"/>
  <c r="G684" i="16"/>
  <c r="V683" i="16"/>
  <c r="R683" i="16"/>
  <c r="S683" i="16" s="1"/>
  <c r="Q683" i="16"/>
  <c r="P683" i="16"/>
  <c r="O683" i="16"/>
  <c r="N683" i="16"/>
  <c r="K683" i="16"/>
  <c r="G683" i="16"/>
  <c r="V682" i="16"/>
  <c r="R682" i="16"/>
  <c r="O682" i="16"/>
  <c r="P682" i="16" s="1"/>
  <c r="N682" i="16"/>
  <c r="K682" i="16"/>
  <c r="G682" i="16"/>
  <c r="V681" i="16"/>
  <c r="R681" i="16"/>
  <c r="P681" i="16"/>
  <c r="O681" i="16"/>
  <c r="N681" i="16"/>
  <c r="K681" i="16"/>
  <c r="G681" i="16"/>
  <c r="V680" i="16"/>
  <c r="R680" i="16"/>
  <c r="O680" i="16"/>
  <c r="P680" i="16" s="1"/>
  <c r="N680" i="16"/>
  <c r="K680" i="16"/>
  <c r="G680" i="16"/>
  <c r="V679" i="16"/>
  <c r="R679" i="16"/>
  <c r="P679" i="16"/>
  <c r="O679" i="16"/>
  <c r="N679" i="16"/>
  <c r="K679" i="16"/>
  <c r="G679" i="16"/>
  <c r="V678" i="16"/>
  <c r="R678" i="16"/>
  <c r="Q678" i="16"/>
  <c r="S678" i="16" s="1"/>
  <c r="O678" i="16"/>
  <c r="P678" i="16" s="1"/>
  <c r="N678" i="16"/>
  <c r="K678" i="16"/>
  <c r="G678" i="16"/>
  <c r="V677" i="16"/>
  <c r="R677" i="16"/>
  <c r="P677" i="16"/>
  <c r="O677" i="16"/>
  <c r="N677" i="16"/>
  <c r="K677" i="16"/>
  <c r="G677" i="16"/>
  <c r="V676" i="16"/>
  <c r="R676" i="16"/>
  <c r="O676" i="16"/>
  <c r="P676" i="16" s="1"/>
  <c r="N676" i="16"/>
  <c r="K676" i="16"/>
  <c r="G676" i="16"/>
  <c r="V675" i="16"/>
  <c r="R675" i="16"/>
  <c r="P675" i="16"/>
  <c r="O675" i="16"/>
  <c r="N675" i="16"/>
  <c r="K675" i="16"/>
  <c r="G675" i="16"/>
  <c r="V674" i="16"/>
  <c r="R674" i="16"/>
  <c r="O674" i="16"/>
  <c r="P674" i="16" s="1"/>
  <c r="N674" i="16"/>
  <c r="K674" i="16"/>
  <c r="G674" i="16"/>
  <c r="V673" i="16"/>
  <c r="R673" i="16"/>
  <c r="P673" i="16"/>
  <c r="O673" i="16"/>
  <c r="N673" i="16"/>
  <c r="K673" i="16"/>
  <c r="G673" i="16"/>
  <c r="V672" i="16"/>
  <c r="R672" i="16"/>
  <c r="O672" i="16"/>
  <c r="P672" i="16" s="1"/>
  <c r="N672" i="16"/>
  <c r="K672" i="16"/>
  <c r="G672" i="16"/>
  <c r="V671" i="16"/>
  <c r="R671" i="16"/>
  <c r="P671" i="16"/>
  <c r="O671" i="16"/>
  <c r="N671" i="16"/>
  <c r="K671" i="16"/>
  <c r="G671" i="16"/>
  <c r="V670" i="16"/>
  <c r="R670" i="16"/>
  <c r="O670" i="16"/>
  <c r="P670" i="16" s="1"/>
  <c r="N670" i="16"/>
  <c r="K670" i="16"/>
  <c r="G670" i="16"/>
  <c r="V669" i="16"/>
  <c r="R669" i="16"/>
  <c r="P669" i="16"/>
  <c r="O669" i="16"/>
  <c r="N669" i="16"/>
  <c r="K669" i="16"/>
  <c r="G669" i="16"/>
  <c r="V668" i="16"/>
  <c r="R668" i="16"/>
  <c r="O668" i="16"/>
  <c r="P668" i="16" s="1"/>
  <c r="N668" i="16"/>
  <c r="K668" i="16"/>
  <c r="G668" i="16"/>
  <c r="V667" i="16"/>
  <c r="R667" i="16"/>
  <c r="P667" i="16"/>
  <c r="O667" i="16"/>
  <c r="N667" i="16"/>
  <c r="K667" i="16"/>
  <c r="G667" i="16"/>
  <c r="V666" i="16"/>
  <c r="R666" i="16"/>
  <c r="O666" i="16"/>
  <c r="P666" i="16" s="1"/>
  <c r="N666" i="16"/>
  <c r="K666" i="16"/>
  <c r="G666" i="16"/>
  <c r="V665" i="16"/>
  <c r="R665" i="16"/>
  <c r="P665" i="16"/>
  <c r="O665" i="16"/>
  <c r="N665" i="16"/>
  <c r="K665" i="16"/>
  <c r="G665" i="16"/>
  <c r="V664" i="16"/>
  <c r="R664" i="16"/>
  <c r="O664" i="16"/>
  <c r="P664" i="16" s="1"/>
  <c r="N664" i="16"/>
  <c r="K664" i="16"/>
  <c r="G664" i="16"/>
  <c r="V663" i="16"/>
  <c r="R663" i="16"/>
  <c r="P663" i="16"/>
  <c r="O663" i="16"/>
  <c r="N663" i="16"/>
  <c r="K663" i="16"/>
  <c r="G663" i="16"/>
  <c r="V662" i="16"/>
  <c r="R662" i="16"/>
  <c r="O662" i="16"/>
  <c r="P662" i="16" s="1"/>
  <c r="N662" i="16"/>
  <c r="K662" i="16"/>
  <c r="G662" i="16"/>
  <c r="V661" i="16"/>
  <c r="R661" i="16"/>
  <c r="P661" i="16"/>
  <c r="O661" i="16"/>
  <c r="N661" i="16"/>
  <c r="K661" i="16"/>
  <c r="G661" i="16"/>
  <c r="V660" i="16"/>
  <c r="R660" i="16"/>
  <c r="O660" i="16"/>
  <c r="P660" i="16" s="1"/>
  <c r="N660" i="16"/>
  <c r="K660" i="16"/>
  <c r="G660" i="16"/>
  <c r="V659" i="16"/>
  <c r="R659" i="16"/>
  <c r="S659" i="16" s="1"/>
  <c r="Q659" i="16"/>
  <c r="P659" i="16"/>
  <c r="O659" i="16"/>
  <c r="N659" i="16"/>
  <c r="K659" i="16"/>
  <c r="G659" i="16"/>
  <c r="V658" i="16"/>
  <c r="R658" i="16"/>
  <c r="O658" i="16"/>
  <c r="P658" i="16" s="1"/>
  <c r="N658" i="16"/>
  <c r="K658" i="16"/>
  <c r="G658" i="16"/>
  <c r="V657" i="16"/>
  <c r="R657" i="16"/>
  <c r="P657" i="16"/>
  <c r="O657" i="16"/>
  <c r="N657" i="16"/>
  <c r="K657" i="16"/>
  <c r="G657" i="16"/>
  <c r="V656" i="16"/>
  <c r="R656" i="16"/>
  <c r="O656" i="16"/>
  <c r="P656" i="16" s="1"/>
  <c r="N656" i="16"/>
  <c r="K656" i="16"/>
  <c r="G656" i="16"/>
  <c r="V655" i="16"/>
  <c r="R655" i="16"/>
  <c r="P655" i="16"/>
  <c r="O655" i="16"/>
  <c r="N655" i="16"/>
  <c r="K655" i="16"/>
  <c r="G655" i="16"/>
  <c r="V654" i="16"/>
  <c r="R654" i="16"/>
  <c r="O654" i="16"/>
  <c r="P654" i="16" s="1"/>
  <c r="N654" i="16"/>
  <c r="K654" i="16"/>
  <c r="G654" i="16"/>
  <c r="V653" i="16"/>
  <c r="R653" i="16"/>
  <c r="P653" i="16"/>
  <c r="O653" i="16"/>
  <c r="N653" i="16"/>
  <c r="K653" i="16"/>
  <c r="G653" i="16"/>
  <c r="V652" i="16"/>
  <c r="R652" i="16"/>
  <c r="O652" i="16"/>
  <c r="P652" i="16" s="1"/>
  <c r="N652" i="16"/>
  <c r="K652" i="16"/>
  <c r="G652" i="16"/>
  <c r="V651" i="16"/>
  <c r="R651" i="16"/>
  <c r="P651" i="16"/>
  <c r="O651" i="16"/>
  <c r="N651" i="16"/>
  <c r="K651" i="16"/>
  <c r="G651" i="16"/>
  <c r="V650" i="16"/>
  <c r="R650" i="16"/>
  <c r="O650" i="16"/>
  <c r="P650" i="16" s="1"/>
  <c r="N650" i="16"/>
  <c r="K650" i="16"/>
  <c r="G650" i="16"/>
  <c r="V649" i="16"/>
  <c r="R649" i="16"/>
  <c r="S649" i="16" s="1"/>
  <c r="Q649" i="16"/>
  <c r="P649" i="16"/>
  <c r="O649" i="16"/>
  <c r="N649" i="16"/>
  <c r="K649" i="16"/>
  <c r="G649" i="16"/>
  <c r="V648" i="16"/>
  <c r="S648" i="16"/>
  <c r="R648" i="16"/>
  <c r="Q648" i="16"/>
  <c r="O648" i="16"/>
  <c r="P648" i="16" s="1"/>
  <c r="N648" i="16"/>
  <c r="K648" i="16"/>
  <c r="G648" i="16"/>
  <c r="V647" i="16"/>
  <c r="R647" i="16"/>
  <c r="P647" i="16"/>
  <c r="O647" i="16"/>
  <c r="N647" i="16"/>
  <c r="K647" i="16"/>
  <c r="G647" i="16"/>
  <c r="V646" i="16"/>
  <c r="R646" i="16"/>
  <c r="O646" i="16"/>
  <c r="P646" i="16" s="1"/>
  <c r="N646" i="16"/>
  <c r="K646" i="16"/>
  <c r="G646" i="16"/>
  <c r="V645" i="16"/>
  <c r="R645" i="16"/>
  <c r="P645" i="16"/>
  <c r="O645" i="16"/>
  <c r="N645" i="16"/>
  <c r="K645" i="16"/>
  <c r="G645" i="16"/>
  <c r="V644" i="16"/>
  <c r="R644" i="16"/>
  <c r="O644" i="16"/>
  <c r="P644" i="16" s="1"/>
  <c r="N644" i="16"/>
  <c r="K644" i="16"/>
  <c r="G644" i="16"/>
  <c r="V643" i="16"/>
  <c r="R643" i="16"/>
  <c r="P643" i="16"/>
  <c r="O643" i="16"/>
  <c r="N643" i="16"/>
  <c r="K643" i="16"/>
  <c r="G643" i="16"/>
  <c r="V642" i="16"/>
  <c r="R642" i="16"/>
  <c r="O642" i="16"/>
  <c r="P642" i="16" s="1"/>
  <c r="N642" i="16"/>
  <c r="K642" i="16"/>
  <c r="G642" i="16"/>
  <c r="V641" i="16"/>
  <c r="R641" i="16"/>
  <c r="P641" i="16"/>
  <c r="O641" i="16"/>
  <c r="N641" i="16"/>
  <c r="K641" i="16"/>
  <c r="G641" i="16"/>
  <c r="V640" i="16"/>
  <c r="S640" i="16"/>
  <c r="R640" i="16"/>
  <c r="Q640" i="16"/>
  <c r="O640" i="16"/>
  <c r="P640" i="16" s="1"/>
  <c r="N640" i="16"/>
  <c r="K640" i="16"/>
  <c r="G640" i="16"/>
  <c r="V639" i="16"/>
  <c r="R639" i="16"/>
  <c r="P639" i="16"/>
  <c r="O639" i="16"/>
  <c r="N639" i="16"/>
  <c r="K639" i="16"/>
  <c r="G639" i="16"/>
  <c r="V638" i="16"/>
  <c r="R638" i="16"/>
  <c r="O638" i="16"/>
  <c r="P638" i="16" s="1"/>
  <c r="N638" i="16"/>
  <c r="K638" i="16"/>
  <c r="G638" i="16"/>
  <c r="V637" i="16"/>
  <c r="R637" i="16"/>
  <c r="S637" i="16" s="1"/>
  <c r="Q637" i="16"/>
  <c r="P637" i="16"/>
  <c r="O637" i="16"/>
  <c r="N637" i="16"/>
  <c r="K637" i="16"/>
  <c r="G637" i="16"/>
  <c r="V636" i="16"/>
  <c r="R636" i="16"/>
  <c r="O636" i="16"/>
  <c r="P636" i="16" s="1"/>
  <c r="N636" i="16"/>
  <c r="K636" i="16"/>
  <c r="G636" i="16"/>
  <c r="V635" i="16"/>
  <c r="R635" i="16"/>
  <c r="P635" i="16"/>
  <c r="O635" i="16"/>
  <c r="N635" i="16"/>
  <c r="K635" i="16"/>
  <c r="G635" i="16"/>
  <c r="V634" i="16"/>
  <c r="R634" i="16"/>
  <c r="Q634" i="16"/>
  <c r="S634" i="16" s="1"/>
  <c r="O634" i="16"/>
  <c r="P634" i="16" s="1"/>
  <c r="N634" i="16"/>
  <c r="K634" i="16"/>
  <c r="G634" i="16"/>
  <c r="V633" i="16"/>
  <c r="R633" i="16"/>
  <c r="P633" i="16"/>
  <c r="O633" i="16"/>
  <c r="N633" i="16"/>
  <c r="K633" i="16"/>
  <c r="G633" i="16"/>
  <c r="V632" i="16"/>
  <c r="R632" i="16"/>
  <c r="O632" i="16"/>
  <c r="P632" i="16" s="1"/>
  <c r="N632" i="16"/>
  <c r="K632" i="16"/>
  <c r="G632" i="16"/>
  <c r="V631" i="16"/>
  <c r="R631" i="16"/>
  <c r="S631" i="16" s="1"/>
  <c r="Q631" i="16"/>
  <c r="P631" i="16"/>
  <c r="O631" i="16"/>
  <c r="N631" i="16"/>
  <c r="K631" i="16"/>
  <c r="G631" i="16"/>
  <c r="V630" i="16"/>
  <c r="R630" i="16"/>
  <c r="Q630" i="16"/>
  <c r="S630" i="16" s="1"/>
  <c r="O630" i="16"/>
  <c r="P630" i="16" s="1"/>
  <c r="N630" i="16"/>
  <c r="K630" i="16"/>
  <c r="G630" i="16"/>
  <c r="V629" i="16"/>
  <c r="R629" i="16"/>
  <c r="S629" i="16" s="1"/>
  <c r="Q629" i="16"/>
  <c r="P629" i="16"/>
  <c r="O629" i="16"/>
  <c r="N629" i="16"/>
  <c r="K629" i="16"/>
  <c r="G629" i="16"/>
  <c r="V628" i="16"/>
  <c r="S628" i="16"/>
  <c r="R628" i="16"/>
  <c r="Q628" i="16"/>
  <c r="O628" i="16"/>
  <c r="P628" i="16" s="1"/>
  <c r="N628" i="16"/>
  <c r="K628" i="16"/>
  <c r="G628" i="16"/>
  <c r="V627" i="16"/>
  <c r="R627" i="16"/>
  <c r="P627" i="16"/>
  <c r="O627" i="16"/>
  <c r="N627" i="16"/>
  <c r="K627" i="16"/>
  <c r="G627" i="16"/>
  <c r="V626" i="16"/>
  <c r="R626" i="16"/>
  <c r="O626" i="16"/>
  <c r="P626" i="16" s="1"/>
  <c r="N626" i="16"/>
  <c r="K626" i="16"/>
  <c r="G626" i="16"/>
  <c r="V625" i="16"/>
  <c r="R625" i="16"/>
  <c r="P625" i="16"/>
  <c r="O625" i="16"/>
  <c r="N625" i="16"/>
  <c r="K625" i="16"/>
  <c r="G625" i="16"/>
  <c r="V624" i="16"/>
  <c r="S624" i="16"/>
  <c r="R624" i="16"/>
  <c r="Q624" i="16"/>
  <c r="O624" i="16"/>
  <c r="P624" i="16" s="1"/>
  <c r="N624" i="16"/>
  <c r="K624" i="16"/>
  <c r="G624" i="16"/>
  <c r="V623" i="16"/>
  <c r="R623" i="16"/>
  <c r="P623" i="16"/>
  <c r="O623" i="16"/>
  <c r="N623" i="16"/>
  <c r="K623" i="16"/>
  <c r="G623" i="16"/>
  <c r="V622" i="16"/>
  <c r="R622" i="16"/>
  <c r="O622" i="16"/>
  <c r="P622" i="16" s="1"/>
  <c r="N622" i="16"/>
  <c r="K622" i="16"/>
  <c r="G622" i="16"/>
  <c r="V621" i="16"/>
  <c r="R621" i="16"/>
  <c r="P621" i="16"/>
  <c r="O621" i="16"/>
  <c r="N621" i="16"/>
  <c r="K621" i="16"/>
  <c r="G621" i="16"/>
  <c r="V620" i="16"/>
  <c r="S620" i="16"/>
  <c r="R620" i="16"/>
  <c r="Q620" i="16"/>
  <c r="O620" i="16"/>
  <c r="P620" i="16" s="1"/>
  <c r="N620" i="16"/>
  <c r="K620" i="16"/>
  <c r="G620" i="16"/>
  <c r="V619" i="16"/>
  <c r="R619" i="16"/>
  <c r="P619" i="16"/>
  <c r="O619" i="16"/>
  <c r="N619" i="16"/>
  <c r="K619" i="16"/>
  <c r="G619" i="16"/>
  <c r="V618" i="16"/>
  <c r="R618" i="16"/>
  <c r="O618" i="16"/>
  <c r="P618" i="16" s="1"/>
  <c r="N618" i="16"/>
  <c r="K618" i="16"/>
  <c r="G618" i="16"/>
  <c r="V617" i="16"/>
  <c r="R617" i="16"/>
  <c r="P617" i="16"/>
  <c r="O617" i="16"/>
  <c r="N617" i="16"/>
  <c r="K617" i="16"/>
  <c r="G617" i="16"/>
  <c r="V616" i="16"/>
  <c r="R616" i="16"/>
  <c r="O616" i="16"/>
  <c r="P616" i="16" s="1"/>
  <c r="N616" i="16"/>
  <c r="K616" i="16"/>
  <c r="G616" i="16"/>
  <c r="V615" i="16"/>
  <c r="R615" i="16"/>
  <c r="S615" i="16" s="1"/>
  <c r="Q615" i="16"/>
  <c r="P615" i="16"/>
  <c r="O615" i="16"/>
  <c r="N615" i="16"/>
  <c r="K615" i="16"/>
  <c r="G615" i="16"/>
  <c r="V614" i="16"/>
  <c r="R614" i="16"/>
  <c r="O614" i="16"/>
  <c r="P614" i="16" s="1"/>
  <c r="N614" i="16"/>
  <c r="K614" i="16"/>
  <c r="G614" i="16"/>
  <c r="V613" i="16"/>
  <c r="R613" i="16"/>
  <c r="P613" i="16"/>
  <c r="O613" i="16"/>
  <c r="N613" i="16"/>
  <c r="K613" i="16"/>
  <c r="G613" i="16"/>
  <c r="V612" i="16"/>
  <c r="R612" i="16"/>
  <c r="O612" i="16"/>
  <c r="P612" i="16" s="1"/>
  <c r="N612" i="16"/>
  <c r="K612" i="16"/>
  <c r="G612" i="16"/>
  <c r="V611" i="16"/>
  <c r="R611" i="16"/>
  <c r="P611" i="16"/>
  <c r="O611" i="16"/>
  <c r="N611" i="16"/>
  <c r="K611" i="16"/>
  <c r="G611" i="16"/>
  <c r="V610" i="16"/>
  <c r="R610" i="16"/>
  <c r="O610" i="16"/>
  <c r="P610" i="16" s="1"/>
  <c r="N610" i="16"/>
  <c r="K610" i="16"/>
  <c r="G610" i="16"/>
  <c r="V609" i="16"/>
  <c r="R609" i="16"/>
  <c r="P609" i="16"/>
  <c r="O609" i="16"/>
  <c r="N609" i="16"/>
  <c r="K609" i="16"/>
  <c r="G609" i="16"/>
  <c r="V608" i="16"/>
  <c r="R608" i="16"/>
  <c r="O608" i="16"/>
  <c r="P608" i="16" s="1"/>
  <c r="N608" i="16"/>
  <c r="K608" i="16"/>
  <c r="G608" i="16"/>
  <c r="V607" i="16"/>
  <c r="R607" i="16"/>
  <c r="P607" i="16"/>
  <c r="O607" i="16"/>
  <c r="N607" i="16"/>
  <c r="K607" i="16"/>
  <c r="G607" i="16"/>
  <c r="V606" i="16"/>
  <c r="R606" i="16"/>
  <c r="O606" i="16"/>
  <c r="P606" i="16" s="1"/>
  <c r="N606" i="16"/>
  <c r="K606" i="16"/>
  <c r="G606" i="16"/>
  <c r="V605" i="16"/>
  <c r="R605" i="16"/>
  <c r="P605" i="16"/>
  <c r="O605" i="16"/>
  <c r="N605" i="16"/>
  <c r="K605" i="16"/>
  <c r="G605" i="16"/>
  <c r="V604" i="16"/>
  <c r="R604" i="16"/>
  <c r="O604" i="16"/>
  <c r="P604" i="16" s="1"/>
  <c r="N604" i="16"/>
  <c r="K604" i="16"/>
  <c r="G604" i="16"/>
  <c r="V603" i="16"/>
  <c r="R603" i="16"/>
  <c r="P603" i="16"/>
  <c r="O603" i="16"/>
  <c r="N603" i="16"/>
  <c r="K603" i="16"/>
  <c r="G603" i="16"/>
  <c r="V602" i="16"/>
  <c r="R602" i="16"/>
  <c r="O602" i="16"/>
  <c r="P602" i="16" s="1"/>
  <c r="N602" i="16"/>
  <c r="K602" i="16"/>
  <c r="G602" i="16"/>
  <c r="V601" i="16"/>
  <c r="R601" i="16"/>
  <c r="S601" i="16" s="1"/>
  <c r="Q601" i="16"/>
  <c r="P601" i="16"/>
  <c r="O601" i="16"/>
  <c r="N601" i="16"/>
  <c r="K601" i="16"/>
  <c r="G601" i="16"/>
  <c r="V600" i="16"/>
  <c r="R600" i="16"/>
  <c r="O600" i="16"/>
  <c r="P600" i="16" s="1"/>
  <c r="N600" i="16"/>
  <c r="K600" i="16"/>
  <c r="G600" i="16"/>
  <c r="V599" i="16"/>
  <c r="R599" i="16"/>
  <c r="P599" i="16"/>
  <c r="O599" i="16"/>
  <c r="N599" i="16"/>
  <c r="K599" i="16"/>
  <c r="G599" i="16"/>
  <c r="V598" i="16"/>
  <c r="R598" i="16"/>
  <c r="O598" i="16"/>
  <c r="P598" i="16" s="1"/>
  <c r="N598" i="16"/>
  <c r="K598" i="16"/>
  <c r="G598" i="16"/>
  <c r="V597" i="16"/>
  <c r="R597" i="16"/>
  <c r="P597" i="16"/>
  <c r="O597" i="16"/>
  <c r="N597" i="16"/>
  <c r="K597" i="16"/>
  <c r="G597" i="16"/>
  <c r="V596" i="16"/>
  <c r="R596" i="16"/>
  <c r="O596" i="16"/>
  <c r="P596" i="16" s="1"/>
  <c r="N596" i="16"/>
  <c r="K596" i="16"/>
  <c r="G596" i="16"/>
  <c r="V595" i="16"/>
  <c r="R595" i="16"/>
  <c r="P595" i="16"/>
  <c r="O595" i="16"/>
  <c r="N595" i="16"/>
  <c r="K595" i="16"/>
  <c r="G595" i="16"/>
  <c r="V594" i="16"/>
  <c r="R594" i="16"/>
  <c r="O594" i="16"/>
  <c r="P594" i="16" s="1"/>
  <c r="N594" i="16"/>
  <c r="K594" i="16"/>
  <c r="G594" i="16"/>
  <c r="V593" i="16"/>
  <c r="R593" i="16"/>
  <c r="P593" i="16"/>
  <c r="O593" i="16"/>
  <c r="N593" i="16"/>
  <c r="K593" i="16"/>
  <c r="G593" i="16"/>
  <c r="V592" i="16"/>
  <c r="R592" i="16"/>
  <c r="O592" i="16"/>
  <c r="P592" i="16" s="1"/>
  <c r="N592" i="16"/>
  <c r="K592" i="16"/>
  <c r="G592" i="16"/>
  <c r="V591" i="16"/>
  <c r="R591" i="16"/>
  <c r="P591" i="16"/>
  <c r="O591" i="16"/>
  <c r="N591" i="16"/>
  <c r="K591" i="16"/>
  <c r="G591" i="16"/>
  <c r="V590" i="16"/>
  <c r="R590" i="16"/>
  <c r="O590" i="16"/>
  <c r="P590" i="16" s="1"/>
  <c r="N590" i="16"/>
  <c r="K590" i="16"/>
  <c r="G590" i="16"/>
  <c r="V589" i="16"/>
  <c r="R589" i="16"/>
  <c r="S589" i="16" s="1"/>
  <c r="Q589" i="16"/>
  <c r="P589" i="16"/>
  <c r="O589" i="16"/>
  <c r="N589" i="16"/>
  <c r="K589" i="16"/>
  <c r="G589" i="16"/>
  <c r="V588" i="16"/>
  <c r="R588" i="16"/>
  <c r="O588" i="16"/>
  <c r="P588" i="16" s="1"/>
  <c r="N588" i="16"/>
  <c r="K588" i="16"/>
  <c r="G588" i="16"/>
  <c r="V587" i="16"/>
  <c r="R587" i="16"/>
  <c r="P587" i="16"/>
  <c r="O587" i="16"/>
  <c r="N587" i="16"/>
  <c r="K587" i="16"/>
  <c r="G587" i="16"/>
  <c r="V586" i="16"/>
  <c r="S586" i="16"/>
  <c r="R586" i="16"/>
  <c r="Q586" i="16"/>
  <c r="O586" i="16"/>
  <c r="P586" i="16" s="1"/>
  <c r="N586" i="16"/>
  <c r="K586" i="16"/>
  <c r="G586" i="16"/>
  <c r="V585" i="16"/>
  <c r="R585" i="16"/>
  <c r="P585" i="16"/>
  <c r="O585" i="16"/>
  <c r="N585" i="16"/>
  <c r="K585" i="16"/>
  <c r="G585" i="16"/>
  <c r="V584" i="16"/>
  <c r="R584" i="16"/>
  <c r="O584" i="16"/>
  <c r="P584" i="16" s="1"/>
  <c r="N584" i="16"/>
  <c r="K584" i="16"/>
  <c r="G584" i="16"/>
  <c r="V583" i="16"/>
  <c r="R583" i="16"/>
  <c r="P583" i="16"/>
  <c r="O583" i="16"/>
  <c r="N583" i="16"/>
  <c r="K583" i="16"/>
  <c r="G583" i="16"/>
  <c r="V582" i="16"/>
  <c r="R582" i="16"/>
  <c r="O582" i="16"/>
  <c r="P582" i="16" s="1"/>
  <c r="N582" i="16"/>
  <c r="K582" i="16"/>
  <c r="G582" i="16"/>
  <c r="V581" i="16"/>
  <c r="R581" i="16"/>
  <c r="P581" i="16"/>
  <c r="O581" i="16"/>
  <c r="N581" i="16"/>
  <c r="K581" i="16"/>
  <c r="G581" i="16"/>
  <c r="V580" i="16"/>
  <c r="R580" i="16"/>
  <c r="O580" i="16"/>
  <c r="P580" i="16" s="1"/>
  <c r="N580" i="16"/>
  <c r="K580" i="16"/>
  <c r="G580" i="16"/>
  <c r="V579" i="16"/>
  <c r="R579" i="16"/>
  <c r="P579" i="16"/>
  <c r="O579" i="16"/>
  <c r="N579" i="16"/>
  <c r="K579" i="16"/>
  <c r="G579" i="16"/>
  <c r="V578" i="16"/>
  <c r="S578" i="16"/>
  <c r="R578" i="16"/>
  <c r="Q578" i="16"/>
  <c r="O578" i="16"/>
  <c r="P578" i="16" s="1"/>
  <c r="N578" i="16"/>
  <c r="K578" i="16"/>
  <c r="G578" i="16"/>
  <c r="V577" i="16"/>
  <c r="R577" i="16"/>
  <c r="P577" i="16"/>
  <c r="O577" i="16"/>
  <c r="N577" i="16"/>
  <c r="K577" i="16"/>
  <c r="G577" i="16"/>
  <c r="V576" i="16"/>
  <c r="R576" i="16"/>
  <c r="O576" i="16"/>
  <c r="P576" i="16" s="1"/>
  <c r="N576" i="16"/>
  <c r="K576" i="16"/>
  <c r="G576" i="16"/>
  <c r="V575" i="16"/>
  <c r="R575" i="16"/>
  <c r="S575" i="16" s="1"/>
  <c r="Q575" i="16"/>
  <c r="P575" i="16"/>
  <c r="O575" i="16"/>
  <c r="N575" i="16"/>
  <c r="K575" i="16"/>
  <c r="G575" i="16"/>
  <c r="V574" i="16"/>
  <c r="R574" i="16"/>
  <c r="O574" i="16"/>
  <c r="P574" i="16" s="1"/>
  <c r="N574" i="16"/>
  <c r="K574" i="16"/>
  <c r="G574" i="16"/>
  <c r="V573" i="16"/>
  <c r="R573" i="16"/>
  <c r="P573" i="16"/>
  <c r="O573" i="16"/>
  <c r="N573" i="16"/>
  <c r="K573" i="16"/>
  <c r="G573" i="16"/>
  <c r="V572" i="16"/>
  <c r="R572" i="16"/>
  <c r="O572" i="16"/>
  <c r="P572" i="16" s="1"/>
  <c r="N572" i="16"/>
  <c r="K572" i="16"/>
  <c r="G572" i="16"/>
  <c r="V571" i="16"/>
  <c r="R571" i="16"/>
  <c r="P571" i="16"/>
  <c r="O571" i="16"/>
  <c r="N571" i="16"/>
  <c r="K571" i="16"/>
  <c r="G571" i="16"/>
  <c r="V570" i="16"/>
  <c r="R570" i="16"/>
  <c r="O570" i="16"/>
  <c r="P570" i="16" s="1"/>
  <c r="N570" i="16"/>
  <c r="K570" i="16"/>
  <c r="G570" i="16"/>
  <c r="V569" i="16"/>
  <c r="R569" i="16"/>
  <c r="P569" i="16"/>
  <c r="O569" i="16"/>
  <c r="N569" i="16"/>
  <c r="K569" i="16"/>
  <c r="G569" i="16"/>
  <c r="V568" i="16"/>
  <c r="R568" i="16"/>
  <c r="O568" i="16"/>
  <c r="P568" i="16" s="1"/>
  <c r="N568" i="16"/>
  <c r="K568" i="16"/>
  <c r="G568" i="16"/>
  <c r="V567" i="16"/>
  <c r="R567" i="16"/>
  <c r="P567" i="16"/>
  <c r="O567" i="16"/>
  <c r="N567" i="16"/>
  <c r="K567" i="16"/>
  <c r="G567" i="16"/>
  <c r="V566" i="16"/>
  <c r="S566" i="16"/>
  <c r="R566" i="16"/>
  <c r="Q566" i="16"/>
  <c r="O566" i="16"/>
  <c r="P566" i="16" s="1"/>
  <c r="N566" i="16"/>
  <c r="K566" i="16"/>
  <c r="G566" i="16"/>
  <c r="V565" i="16"/>
  <c r="R565" i="16"/>
  <c r="P565" i="16"/>
  <c r="O565" i="16"/>
  <c r="N565" i="16"/>
  <c r="K565" i="16"/>
  <c r="G565" i="16"/>
  <c r="V564" i="16"/>
  <c r="R564" i="16"/>
  <c r="Q564" i="16"/>
  <c r="S564" i="16" s="1"/>
  <c r="O564" i="16"/>
  <c r="P564" i="16" s="1"/>
  <c r="N564" i="16"/>
  <c r="K564" i="16"/>
  <c r="G564" i="16"/>
  <c r="V563" i="16"/>
  <c r="R563" i="16"/>
  <c r="P563" i="16"/>
  <c r="O563" i="16"/>
  <c r="N563" i="16"/>
  <c r="K563" i="16"/>
  <c r="G563" i="16"/>
  <c r="V562" i="16"/>
  <c r="S562" i="16"/>
  <c r="R562" i="16"/>
  <c r="Q562" i="16"/>
  <c r="O562" i="16"/>
  <c r="P562" i="16" s="1"/>
  <c r="N562" i="16"/>
  <c r="K562" i="16"/>
  <c r="G562" i="16"/>
  <c r="V561" i="16"/>
  <c r="R561" i="16"/>
  <c r="S561" i="16" s="1"/>
  <c r="Q561" i="16"/>
  <c r="P561" i="16"/>
  <c r="O561" i="16"/>
  <c r="N561" i="16"/>
  <c r="K561" i="16"/>
  <c r="G561" i="16"/>
  <c r="V560" i="16"/>
  <c r="R560" i="16"/>
  <c r="O560" i="16"/>
  <c r="P560" i="16" s="1"/>
  <c r="N560" i="16"/>
  <c r="K560" i="16"/>
  <c r="G560" i="16"/>
  <c r="V559" i="16"/>
  <c r="R559" i="16"/>
  <c r="P559" i="16"/>
  <c r="O559" i="16"/>
  <c r="N559" i="16"/>
  <c r="K559" i="16"/>
  <c r="G559" i="16"/>
  <c r="V558" i="16"/>
  <c r="R558" i="16"/>
  <c r="O558" i="16"/>
  <c r="P558" i="16" s="1"/>
  <c r="N558" i="16"/>
  <c r="K558" i="16"/>
  <c r="G558" i="16"/>
  <c r="V557" i="16"/>
  <c r="R557" i="16"/>
  <c r="P557" i="16"/>
  <c r="O557" i="16"/>
  <c r="N557" i="16"/>
  <c r="K557" i="16"/>
  <c r="G557" i="16"/>
  <c r="V556" i="16"/>
  <c r="R556" i="16"/>
  <c r="O556" i="16"/>
  <c r="P556" i="16" s="1"/>
  <c r="N556" i="16"/>
  <c r="K556" i="16"/>
  <c r="G556" i="16"/>
  <c r="V555" i="16"/>
  <c r="R555" i="16"/>
  <c r="P555" i="16"/>
  <c r="O555" i="16"/>
  <c r="N555" i="16"/>
  <c r="K555" i="16"/>
  <c r="G555" i="16"/>
  <c r="V554" i="16"/>
  <c r="R554" i="16"/>
  <c r="O554" i="16"/>
  <c r="P554" i="16" s="1"/>
  <c r="N554" i="16"/>
  <c r="K554" i="16"/>
  <c r="G554" i="16"/>
  <c r="V553" i="16"/>
  <c r="R553" i="16"/>
  <c r="P553" i="16"/>
  <c r="O553" i="16"/>
  <c r="N553" i="16"/>
  <c r="K553" i="16"/>
  <c r="G553" i="16"/>
  <c r="V552" i="16"/>
  <c r="R552" i="16"/>
  <c r="Q552" i="16"/>
  <c r="S552" i="16" s="1"/>
  <c r="O552" i="16"/>
  <c r="P552" i="16" s="1"/>
  <c r="N552" i="16"/>
  <c r="K552" i="16"/>
  <c r="G552" i="16"/>
  <c r="V551" i="16"/>
  <c r="R551" i="16"/>
  <c r="P551" i="16"/>
  <c r="O551" i="16"/>
  <c r="N551" i="16"/>
  <c r="K551" i="16"/>
  <c r="G551" i="16"/>
  <c r="V550" i="16"/>
  <c r="R550" i="16"/>
  <c r="O550" i="16"/>
  <c r="P550" i="16" s="1"/>
  <c r="N550" i="16"/>
  <c r="K550" i="16"/>
  <c r="G550" i="16"/>
  <c r="V549" i="16"/>
  <c r="R549" i="16"/>
  <c r="P549" i="16"/>
  <c r="O549" i="16"/>
  <c r="N549" i="16"/>
  <c r="K549" i="16"/>
  <c r="G549" i="16"/>
  <c r="V548" i="16"/>
  <c r="R548" i="16"/>
  <c r="O548" i="16"/>
  <c r="P548" i="16" s="1"/>
  <c r="N548" i="16"/>
  <c r="K548" i="16"/>
  <c r="G548" i="16"/>
  <c r="V547" i="16"/>
  <c r="R547" i="16"/>
  <c r="P547" i="16"/>
  <c r="O547" i="16"/>
  <c r="N547" i="16"/>
  <c r="K547" i="16"/>
  <c r="G547" i="16"/>
  <c r="V546" i="16"/>
  <c r="R546" i="16"/>
  <c r="O546" i="16"/>
  <c r="P546" i="16" s="1"/>
  <c r="N546" i="16"/>
  <c r="K546" i="16"/>
  <c r="G546" i="16"/>
  <c r="V545" i="16"/>
  <c r="R545" i="16"/>
  <c r="S545" i="16" s="1"/>
  <c r="Q545" i="16"/>
  <c r="P545" i="16"/>
  <c r="O545" i="16"/>
  <c r="N545" i="16"/>
  <c r="K545" i="16"/>
  <c r="G545" i="16"/>
  <c r="V544" i="16"/>
  <c r="R544" i="16"/>
  <c r="Q544" i="16"/>
  <c r="S544" i="16" s="1"/>
  <c r="O544" i="16"/>
  <c r="P544" i="16" s="1"/>
  <c r="N544" i="16"/>
  <c r="K544" i="16"/>
  <c r="G544" i="16"/>
  <c r="V543" i="16"/>
  <c r="R543" i="16"/>
  <c r="P543" i="16"/>
  <c r="O543" i="16"/>
  <c r="N543" i="16"/>
  <c r="K543" i="16"/>
  <c r="G543" i="16"/>
  <c r="V542" i="16"/>
  <c r="R542" i="16"/>
  <c r="O542" i="16"/>
  <c r="P542" i="16" s="1"/>
  <c r="N542" i="16"/>
  <c r="K542" i="16"/>
  <c r="G542" i="16"/>
  <c r="V541" i="16"/>
  <c r="R541" i="16"/>
  <c r="P541" i="16"/>
  <c r="O541" i="16"/>
  <c r="N541" i="16"/>
  <c r="K541" i="16"/>
  <c r="G541" i="16"/>
  <c r="V540" i="16"/>
  <c r="R540" i="16"/>
  <c r="O540" i="16"/>
  <c r="P540" i="16" s="1"/>
  <c r="N540" i="16"/>
  <c r="K540" i="16"/>
  <c r="G540" i="16"/>
  <c r="V539" i="16"/>
  <c r="R539" i="16"/>
  <c r="P539" i="16"/>
  <c r="O539" i="16"/>
  <c r="N539" i="16"/>
  <c r="K539" i="16"/>
  <c r="G539" i="16"/>
  <c r="V538" i="16"/>
  <c r="R538" i="16"/>
  <c r="O538" i="16"/>
  <c r="P538" i="16" s="1"/>
  <c r="N538" i="16"/>
  <c r="K538" i="16"/>
  <c r="G538" i="16"/>
  <c r="V537" i="16"/>
  <c r="R537" i="16"/>
  <c r="P537" i="16"/>
  <c r="O537" i="16"/>
  <c r="N537" i="16"/>
  <c r="K537" i="16"/>
  <c r="G537" i="16"/>
  <c r="V536" i="16"/>
  <c r="R536" i="16"/>
  <c r="O536" i="16"/>
  <c r="P536" i="16" s="1"/>
  <c r="N536" i="16"/>
  <c r="K536" i="16"/>
  <c r="G536" i="16"/>
  <c r="V535" i="16"/>
  <c r="R535" i="16"/>
  <c r="S535" i="16" s="1"/>
  <c r="Q535" i="16"/>
  <c r="P535" i="16"/>
  <c r="O535" i="16"/>
  <c r="N535" i="16"/>
  <c r="K535" i="16"/>
  <c r="G535" i="16"/>
  <c r="V534" i="16"/>
  <c r="R534" i="16"/>
  <c r="O534" i="16"/>
  <c r="P534" i="16" s="1"/>
  <c r="N534" i="16"/>
  <c r="K534" i="16"/>
  <c r="G534" i="16"/>
  <c r="V533" i="16"/>
  <c r="R533" i="16"/>
  <c r="P533" i="16"/>
  <c r="O533" i="16"/>
  <c r="N533" i="16"/>
  <c r="K533" i="16"/>
  <c r="G533" i="16"/>
  <c r="V532" i="16"/>
  <c r="R532" i="16"/>
  <c r="O532" i="16"/>
  <c r="P532" i="16" s="1"/>
  <c r="N532" i="16"/>
  <c r="K532" i="16"/>
  <c r="G532" i="16"/>
  <c r="V531" i="16"/>
  <c r="R531" i="16"/>
  <c r="S531" i="16" s="1"/>
  <c r="Q531" i="16"/>
  <c r="P531" i="16"/>
  <c r="O531" i="16"/>
  <c r="N531" i="16"/>
  <c r="K531" i="16"/>
  <c r="G531" i="16"/>
  <c r="V530" i="16"/>
  <c r="R530" i="16"/>
  <c r="O530" i="16"/>
  <c r="P530" i="16" s="1"/>
  <c r="N530" i="16"/>
  <c r="K530" i="16"/>
  <c r="G530" i="16"/>
  <c r="V529" i="16"/>
  <c r="R529" i="16"/>
  <c r="P529" i="16"/>
  <c r="O529" i="16"/>
  <c r="N529" i="16"/>
  <c r="K529" i="16"/>
  <c r="G529" i="16"/>
  <c r="V528" i="16"/>
  <c r="R528" i="16"/>
  <c r="Q528" i="16"/>
  <c r="S528" i="16" s="1"/>
  <c r="O528" i="16"/>
  <c r="P528" i="16" s="1"/>
  <c r="N528" i="16"/>
  <c r="K528" i="16"/>
  <c r="G528" i="16"/>
  <c r="V527" i="16"/>
  <c r="R527" i="16"/>
  <c r="P527" i="16"/>
  <c r="O527" i="16"/>
  <c r="N527" i="16"/>
  <c r="K527" i="16"/>
  <c r="G527" i="16"/>
  <c r="V526" i="16"/>
  <c r="R526" i="16"/>
  <c r="O526" i="16"/>
  <c r="P526" i="16" s="1"/>
  <c r="N526" i="16"/>
  <c r="K526" i="16"/>
  <c r="G526" i="16"/>
  <c r="V525" i="16"/>
  <c r="R525" i="16"/>
  <c r="P525" i="16"/>
  <c r="O525" i="16"/>
  <c r="N525" i="16"/>
  <c r="K525" i="16"/>
  <c r="G525" i="16"/>
  <c r="V524" i="16"/>
  <c r="R524" i="16"/>
  <c r="O524" i="16"/>
  <c r="P524" i="16" s="1"/>
  <c r="N524" i="16"/>
  <c r="K524" i="16"/>
  <c r="G524" i="16"/>
  <c r="V523" i="16"/>
  <c r="R523" i="16"/>
  <c r="P523" i="16"/>
  <c r="O523" i="16"/>
  <c r="N523" i="16"/>
  <c r="K523" i="16"/>
  <c r="G523" i="16"/>
  <c r="V522" i="16"/>
  <c r="R522" i="16"/>
  <c r="O522" i="16"/>
  <c r="P522" i="16" s="1"/>
  <c r="N522" i="16"/>
  <c r="K522" i="16"/>
  <c r="G522" i="16"/>
  <c r="V521" i="16"/>
  <c r="R521" i="16"/>
  <c r="P521" i="16"/>
  <c r="O521" i="16"/>
  <c r="N521" i="16"/>
  <c r="K521" i="16"/>
  <c r="G521" i="16"/>
  <c r="V520" i="16"/>
  <c r="R520" i="16"/>
  <c r="O520" i="16"/>
  <c r="P520" i="16" s="1"/>
  <c r="N520" i="16"/>
  <c r="K520" i="16"/>
  <c r="G520" i="16"/>
  <c r="V519" i="16"/>
  <c r="R519" i="16"/>
  <c r="P519" i="16"/>
  <c r="O519" i="16"/>
  <c r="N519" i="16"/>
  <c r="K519" i="16"/>
  <c r="G519" i="16"/>
  <c r="V518" i="16"/>
  <c r="R518" i="16"/>
  <c r="O518" i="16"/>
  <c r="P518" i="16" s="1"/>
  <c r="N518" i="16"/>
  <c r="K518" i="16"/>
  <c r="G518" i="16"/>
  <c r="V517" i="16"/>
  <c r="R517" i="16"/>
  <c r="P517" i="16"/>
  <c r="O517" i="16"/>
  <c r="N517" i="16"/>
  <c r="K517" i="16"/>
  <c r="G517" i="16"/>
  <c r="V516" i="16"/>
  <c r="R516" i="16"/>
  <c r="O516" i="16"/>
  <c r="P516" i="16" s="1"/>
  <c r="N516" i="16"/>
  <c r="K516" i="16"/>
  <c r="G516" i="16"/>
  <c r="V515" i="16"/>
  <c r="R515" i="16"/>
  <c r="P515" i="16"/>
  <c r="O515" i="16"/>
  <c r="N515" i="16"/>
  <c r="K515" i="16"/>
  <c r="G515" i="16"/>
  <c r="V514" i="16"/>
  <c r="R514" i="16"/>
  <c r="O514" i="16"/>
  <c r="P514" i="16" s="1"/>
  <c r="N514" i="16"/>
  <c r="K514" i="16"/>
  <c r="G514" i="16"/>
  <c r="V513" i="16"/>
  <c r="R513" i="16"/>
  <c r="P513" i="16"/>
  <c r="O513" i="16"/>
  <c r="N513" i="16"/>
  <c r="K513" i="16"/>
  <c r="G513" i="16"/>
  <c r="V512" i="16"/>
  <c r="R512" i="16"/>
  <c r="O512" i="16"/>
  <c r="P512" i="16" s="1"/>
  <c r="N512" i="16"/>
  <c r="K512" i="16"/>
  <c r="G512" i="16"/>
  <c r="V511" i="16"/>
  <c r="R511" i="16"/>
  <c r="P511" i="16"/>
  <c r="O511" i="16"/>
  <c r="N511" i="16"/>
  <c r="K511" i="16"/>
  <c r="G511" i="16"/>
  <c r="V510" i="16"/>
  <c r="R510" i="16"/>
  <c r="O510" i="16"/>
  <c r="P510" i="16" s="1"/>
  <c r="N510" i="16"/>
  <c r="K510" i="16"/>
  <c r="G510" i="16"/>
  <c r="V509" i="16"/>
  <c r="R509" i="16"/>
  <c r="P509" i="16"/>
  <c r="O509" i="16"/>
  <c r="N509" i="16"/>
  <c r="K509" i="16"/>
  <c r="G509" i="16"/>
  <c r="V508" i="16"/>
  <c r="R508" i="16"/>
  <c r="O508" i="16"/>
  <c r="P508" i="16" s="1"/>
  <c r="N508" i="16"/>
  <c r="K508" i="16"/>
  <c r="G508" i="16"/>
  <c r="V507" i="16"/>
  <c r="R507" i="16"/>
  <c r="S507" i="16" s="1"/>
  <c r="Q507" i="16"/>
  <c r="O507" i="16"/>
  <c r="P507" i="16" s="1"/>
  <c r="N507" i="16"/>
  <c r="K507" i="16"/>
  <c r="G507" i="16"/>
  <c r="V506" i="16"/>
  <c r="S506" i="16"/>
  <c r="R506" i="16"/>
  <c r="Q506" i="16"/>
  <c r="O506" i="16"/>
  <c r="P506" i="16" s="1"/>
  <c r="N506" i="16"/>
  <c r="K506" i="16"/>
  <c r="G506" i="16"/>
  <c r="V505" i="16"/>
  <c r="R505" i="16"/>
  <c r="P505" i="16"/>
  <c r="O505" i="16"/>
  <c r="N505" i="16"/>
  <c r="K505" i="16"/>
  <c r="G505" i="16"/>
  <c r="V504" i="16"/>
  <c r="R504" i="16"/>
  <c r="O504" i="16"/>
  <c r="P504" i="16" s="1"/>
  <c r="N504" i="16"/>
  <c r="K504" i="16"/>
  <c r="G504" i="16"/>
  <c r="V503" i="16"/>
  <c r="R503" i="16"/>
  <c r="S503" i="16" s="1"/>
  <c r="Q503" i="16"/>
  <c r="O503" i="16"/>
  <c r="P503" i="16" s="1"/>
  <c r="N503" i="16"/>
  <c r="K503" i="16"/>
  <c r="G503" i="16"/>
  <c r="V502" i="16"/>
  <c r="R502" i="16"/>
  <c r="O502" i="16"/>
  <c r="P502" i="16" s="1"/>
  <c r="N502" i="16"/>
  <c r="K502" i="16"/>
  <c r="G502" i="16"/>
  <c r="V501" i="16"/>
  <c r="R501" i="16"/>
  <c r="P501" i="16"/>
  <c r="O501" i="16"/>
  <c r="N501" i="16"/>
  <c r="K501" i="16"/>
  <c r="G501" i="16"/>
  <c r="V500" i="16"/>
  <c r="R500" i="16"/>
  <c r="O500" i="16"/>
  <c r="P500" i="16" s="1"/>
  <c r="N500" i="16"/>
  <c r="K500" i="16"/>
  <c r="G500" i="16"/>
  <c r="V499" i="16"/>
  <c r="R499" i="16"/>
  <c r="S499" i="16" s="1"/>
  <c r="Q499" i="16"/>
  <c r="O499" i="16"/>
  <c r="P499" i="16" s="1"/>
  <c r="N499" i="16"/>
  <c r="K499" i="16"/>
  <c r="G499" i="16"/>
  <c r="V498" i="16"/>
  <c r="S498" i="16"/>
  <c r="R498" i="16"/>
  <c r="Q498" i="16"/>
  <c r="O498" i="16"/>
  <c r="P498" i="16" s="1"/>
  <c r="N498" i="16"/>
  <c r="K498" i="16"/>
  <c r="G498" i="16"/>
  <c r="V497" i="16"/>
  <c r="R497" i="16"/>
  <c r="P497" i="16"/>
  <c r="O497" i="16"/>
  <c r="N497" i="16"/>
  <c r="K497" i="16"/>
  <c r="G497" i="16"/>
  <c r="V496" i="16"/>
  <c r="R496" i="16"/>
  <c r="O496" i="16"/>
  <c r="P496" i="16" s="1"/>
  <c r="N496" i="16"/>
  <c r="K496" i="16"/>
  <c r="G496" i="16"/>
  <c r="V495" i="16"/>
  <c r="R495" i="16"/>
  <c r="O495" i="16"/>
  <c r="P495" i="16" s="1"/>
  <c r="N495" i="16"/>
  <c r="K495" i="16"/>
  <c r="G495" i="16"/>
  <c r="V494" i="16"/>
  <c r="S494" i="16"/>
  <c r="R494" i="16"/>
  <c r="Q494" i="16"/>
  <c r="O494" i="16"/>
  <c r="P494" i="16" s="1"/>
  <c r="N494" i="16"/>
  <c r="K494" i="16"/>
  <c r="G494" i="16"/>
  <c r="V493" i="16"/>
  <c r="R493" i="16"/>
  <c r="P493" i="16"/>
  <c r="O493" i="16"/>
  <c r="N493" i="16"/>
  <c r="K493" i="16"/>
  <c r="G493" i="16"/>
  <c r="V492" i="16"/>
  <c r="R492" i="16"/>
  <c r="S492" i="16" s="1"/>
  <c r="Q492" i="16"/>
  <c r="O492" i="16"/>
  <c r="P492" i="16" s="1"/>
  <c r="N492" i="16"/>
  <c r="K492" i="16"/>
  <c r="G492" i="16"/>
  <c r="V491" i="16"/>
  <c r="R491" i="16"/>
  <c r="O491" i="16"/>
  <c r="P491" i="16" s="1"/>
  <c r="N491" i="16"/>
  <c r="K491" i="16"/>
  <c r="G491" i="16"/>
  <c r="V490" i="16"/>
  <c r="R490" i="16"/>
  <c r="O490" i="16"/>
  <c r="P490" i="16" s="1"/>
  <c r="N490" i="16"/>
  <c r="K490" i="16"/>
  <c r="G490" i="16"/>
  <c r="V489" i="16"/>
  <c r="R489" i="16"/>
  <c r="P489" i="16"/>
  <c r="O489" i="16"/>
  <c r="N489" i="16"/>
  <c r="K489" i="16"/>
  <c r="G489" i="16"/>
  <c r="V488" i="16"/>
  <c r="R488" i="16"/>
  <c r="O488" i="16"/>
  <c r="P488" i="16" s="1"/>
  <c r="N488" i="16"/>
  <c r="K488" i="16"/>
  <c r="G488" i="16"/>
  <c r="V487" i="16"/>
  <c r="R487" i="16"/>
  <c r="O487" i="16"/>
  <c r="P487" i="16" s="1"/>
  <c r="N487" i="16"/>
  <c r="K487" i="16"/>
  <c r="G487" i="16"/>
  <c r="V486" i="16"/>
  <c r="R486" i="16"/>
  <c r="O486" i="16"/>
  <c r="P486" i="16" s="1"/>
  <c r="N486" i="16"/>
  <c r="K486" i="16"/>
  <c r="G486" i="16"/>
  <c r="V485" i="16"/>
  <c r="R485" i="16"/>
  <c r="P485" i="16"/>
  <c r="O485" i="16"/>
  <c r="N485" i="16"/>
  <c r="K485" i="16"/>
  <c r="G485" i="16"/>
  <c r="V484" i="16"/>
  <c r="R484" i="16"/>
  <c r="O484" i="16"/>
  <c r="P484" i="16" s="1"/>
  <c r="N484" i="16"/>
  <c r="K484" i="16"/>
  <c r="G484" i="16"/>
  <c r="V483" i="16"/>
  <c r="R483" i="16"/>
  <c r="O483" i="16"/>
  <c r="P483" i="16" s="1"/>
  <c r="N483" i="16"/>
  <c r="K483" i="16"/>
  <c r="G483" i="16"/>
  <c r="V482" i="16"/>
  <c r="S482" i="16"/>
  <c r="R482" i="16"/>
  <c r="Q482" i="16"/>
  <c r="O482" i="16"/>
  <c r="P482" i="16" s="1"/>
  <c r="N482" i="16"/>
  <c r="K482" i="16"/>
  <c r="G482" i="16"/>
  <c r="V481" i="16"/>
  <c r="R481" i="16"/>
  <c r="S481" i="16" s="1"/>
  <c r="Q481" i="16"/>
  <c r="P481" i="16"/>
  <c r="O481" i="16"/>
  <c r="N481" i="16"/>
  <c r="K481" i="16"/>
  <c r="G481" i="16"/>
  <c r="V480" i="16"/>
  <c r="R480" i="16"/>
  <c r="O480" i="16"/>
  <c r="P480" i="16" s="1"/>
  <c r="N480" i="16"/>
  <c r="K480" i="16"/>
  <c r="G480" i="16"/>
  <c r="V479" i="16"/>
  <c r="R479" i="16"/>
  <c r="O479" i="16"/>
  <c r="P479" i="16" s="1"/>
  <c r="N479" i="16"/>
  <c r="K479" i="16"/>
  <c r="G479" i="16"/>
  <c r="V478" i="16"/>
  <c r="R478" i="16"/>
  <c r="O478" i="16"/>
  <c r="P478" i="16" s="1"/>
  <c r="N478" i="16"/>
  <c r="K478" i="16"/>
  <c r="G478" i="16"/>
  <c r="V477" i="16"/>
  <c r="R477" i="16"/>
  <c r="P477" i="16"/>
  <c r="O477" i="16"/>
  <c r="N477" i="16"/>
  <c r="K477" i="16"/>
  <c r="G477" i="16"/>
  <c r="V476" i="16"/>
  <c r="R476" i="16"/>
  <c r="O476" i="16"/>
  <c r="P476" i="16" s="1"/>
  <c r="N476" i="16"/>
  <c r="K476" i="16"/>
  <c r="G476" i="16"/>
  <c r="V475" i="16"/>
  <c r="R475" i="16"/>
  <c r="O475" i="16"/>
  <c r="P475" i="16" s="1"/>
  <c r="N475" i="16"/>
  <c r="K475" i="16"/>
  <c r="G475" i="16"/>
  <c r="V474" i="16"/>
  <c r="R474" i="16"/>
  <c r="O474" i="16"/>
  <c r="P474" i="16" s="1"/>
  <c r="N474" i="16"/>
  <c r="K474" i="16"/>
  <c r="G474" i="16"/>
  <c r="V473" i="16"/>
  <c r="R473" i="16"/>
  <c r="P473" i="16"/>
  <c r="O473" i="16"/>
  <c r="N473" i="16"/>
  <c r="K473" i="16"/>
  <c r="G473" i="16"/>
  <c r="V472" i="16"/>
  <c r="R472" i="16"/>
  <c r="O472" i="16"/>
  <c r="P472" i="16" s="1"/>
  <c r="N472" i="16"/>
  <c r="K472" i="16"/>
  <c r="G472" i="16"/>
  <c r="V471" i="16"/>
  <c r="R471" i="16"/>
  <c r="O471" i="16"/>
  <c r="P471" i="16" s="1"/>
  <c r="N471" i="16"/>
  <c r="K471" i="16"/>
  <c r="G471" i="16"/>
  <c r="V470" i="16"/>
  <c r="S470" i="16"/>
  <c r="R470" i="16"/>
  <c r="Q470" i="16"/>
  <c r="O470" i="16"/>
  <c r="P470" i="16" s="1"/>
  <c r="N470" i="16"/>
  <c r="K470" i="16"/>
  <c r="G470" i="16"/>
  <c r="V469" i="16"/>
  <c r="R469" i="16"/>
  <c r="P469" i="16"/>
  <c r="O469" i="16"/>
  <c r="N469" i="16"/>
  <c r="K469" i="16"/>
  <c r="G469" i="16"/>
  <c r="V468" i="16"/>
  <c r="R468" i="16"/>
  <c r="O468" i="16"/>
  <c r="P468" i="16" s="1"/>
  <c r="N468" i="16"/>
  <c r="K468" i="16"/>
  <c r="G468" i="16"/>
  <c r="V467" i="16"/>
  <c r="R467" i="16"/>
  <c r="O467" i="16"/>
  <c r="P467" i="16" s="1"/>
  <c r="N467" i="16"/>
  <c r="K467" i="16"/>
  <c r="G467" i="16"/>
  <c r="V466" i="16"/>
  <c r="R466" i="16"/>
  <c r="O466" i="16"/>
  <c r="P466" i="16" s="1"/>
  <c r="N466" i="16"/>
  <c r="K466" i="16"/>
  <c r="G466" i="16"/>
  <c r="V465" i="16"/>
  <c r="R465" i="16"/>
  <c r="P465" i="16"/>
  <c r="O465" i="16"/>
  <c r="N465" i="16"/>
  <c r="K465" i="16"/>
  <c r="G465" i="16"/>
  <c r="V464" i="16"/>
  <c r="R464" i="16"/>
  <c r="S464" i="16" s="1"/>
  <c r="Q464" i="16"/>
  <c r="O464" i="16"/>
  <c r="P464" i="16" s="1"/>
  <c r="N464" i="16"/>
  <c r="K464" i="16"/>
  <c r="G464" i="16"/>
  <c r="V463" i="16"/>
  <c r="R463" i="16"/>
  <c r="O463" i="16"/>
  <c r="P463" i="16" s="1"/>
  <c r="N463" i="16"/>
  <c r="K463" i="16"/>
  <c r="G463" i="16"/>
  <c r="V462" i="16"/>
  <c r="R462" i="16"/>
  <c r="O462" i="16"/>
  <c r="P462" i="16" s="1"/>
  <c r="N462" i="16"/>
  <c r="K462" i="16"/>
  <c r="G462" i="16"/>
  <c r="V461" i="16"/>
  <c r="R461" i="16"/>
  <c r="P461" i="16"/>
  <c r="O461" i="16"/>
  <c r="N461" i="16"/>
  <c r="K461" i="16"/>
  <c r="G461" i="16"/>
  <c r="V460" i="16"/>
  <c r="R460" i="16"/>
  <c r="O460" i="16"/>
  <c r="P460" i="16" s="1"/>
  <c r="N460" i="16"/>
  <c r="K460" i="16"/>
  <c r="G460" i="16"/>
  <c r="V459" i="16"/>
  <c r="R459" i="16"/>
  <c r="S459" i="16" s="1"/>
  <c r="Q459" i="16"/>
  <c r="O459" i="16"/>
  <c r="P459" i="16" s="1"/>
  <c r="N459" i="16"/>
  <c r="K459" i="16"/>
  <c r="G459" i="16"/>
  <c r="V458" i="16"/>
  <c r="R458" i="16"/>
  <c r="O458" i="16"/>
  <c r="P458" i="16" s="1"/>
  <c r="N458" i="16"/>
  <c r="K458" i="16"/>
  <c r="G458" i="16"/>
  <c r="V457" i="16"/>
  <c r="R457" i="16"/>
  <c r="P457" i="16"/>
  <c r="O457" i="16"/>
  <c r="N457" i="16"/>
  <c r="K457" i="16"/>
  <c r="G457" i="16"/>
  <c r="V456" i="16"/>
  <c r="R456" i="16"/>
  <c r="O456" i="16"/>
  <c r="P456" i="16" s="1"/>
  <c r="N456" i="16"/>
  <c r="K456" i="16"/>
  <c r="G456" i="16"/>
  <c r="V455" i="16"/>
  <c r="R455" i="16"/>
  <c r="O455" i="16"/>
  <c r="P455" i="16" s="1"/>
  <c r="N455" i="16"/>
  <c r="K455" i="16"/>
  <c r="G455" i="16"/>
  <c r="V454" i="16"/>
  <c r="R454" i="16"/>
  <c r="O454" i="16"/>
  <c r="P454" i="16" s="1"/>
  <c r="N454" i="16"/>
  <c r="K454" i="16"/>
  <c r="G454" i="16"/>
  <c r="V453" i="16"/>
  <c r="R453" i="16"/>
  <c r="P453" i="16"/>
  <c r="O453" i="16"/>
  <c r="N453" i="16"/>
  <c r="K453" i="16"/>
  <c r="G453" i="16"/>
  <c r="V452" i="16"/>
  <c r="R452" i="16"/>
  <c r="O452" i="16"/>
  <c r="P452" i="16" s="1"/>
  <c r="N452" i="16"/>
  <c r="K452" i="16"/>
  <c r="G452" i="16"/>
  <c r="V451" i="16"/>
  <c r="R451" i="16"/>
  <c r="O451" i="16"/>
  <c r="P451" i="16" s="1"/>
  <c r="N451" i="16"/>
  <c r="K451" i="16"/>
  <c r="G451" i="16"/>
  <c r="V450" i="16"/>
  <c r="S450" i="16"/>
  <c r="R450" i="16"/>
  <c r="Q450" i="16"/>
  <c r="O450" i="16"/>
  <c r="P450" i="16" s="1"/>
  <c r="N450" i="16"/>
  <c r="K450" i="16"/>
  <c r="G450" i="16"/>
  <c r="V449" i="16"/>
  <c r="R449" i="16"/>
  <c r="P449" i="16"/>
  <c r="O449" i="16"/>
  <c r="N449" i="16"/>
  <c r="K449" i="16"/>
  <c r="G449" i="16"/>
  <c r="V448" i="16"/>
  <c r="R448" i="16"/>
  <c r="O448" i="16"/>
  <c r="P448" i="16" s="1"/>
  <c r="N448" i="16"/>
  <c r="K448" i="16"/>
  <c r="G448" i="16"/>
  <c r="V447" i="16"/>
  <c r="R447" i="16"/>
  <c r="O447" i="16"/>
  <c r="P447" i="16" s="1"/>
  <c r="N447" i="16"/>
  <c r="K447" i="16"/>
  <c r="G447" i="16"/>
  <c r="V446" i="16"/>
  <c r="R446" i="16"/>
  <c r="O446" i="16"/>
  <c r="P446" i="16" s="1"/>
  <c r="N446" i="16"/>
  <c r="K446" i="16"/>
  <c r="G446" i="16"/>
  <c r="V445" i="16"/>
  <c r="R445" i="16"/>
  <c r="P445" i="16"/>
  <c r="O445" i="16"/>
  <c r="N445" i="16"/>
  <c r="K445" i="16"/>
  <c r="G445" i="16"/>
  <c r="V444" i="16"/>
  <c r="R444" i="16"/>
  <c r="O444" i="16"/>
  <c r="P444" i="16" s="1"/>
  <c r="N444" i="16"/>
  <c r="K444" i="16"/>
  <c r="G444" i="16"/>
  <c r="V443" i="16"/>
  <c r="R443" i="16"/>
  <c r="S443" i="16" s="1"/>
  <c r="Q443" i="16"/>
  <c r="O443" i="16"/>
  <c r="P443" i="16" s="1"/>
  <c r="N443" i="16"/>
  <c r="K443" i="16"/>
  <c r="G443" i="16"/>
  <c r="V442" i="16"/>
  <c r="S442" i="16"/>
  <c r="R442" i="16"/>
  <c r="Q442" i="16"/>
  <c r="O442" i="16"/>
  <c r="P442" i="16" s="1"/>
  <c r="N442" i="16"/>
  <c r="K442" i="16"/>
  <c r="G442" i="16"/>
  <c r="V441" i="16"/>
  <c r="R441" i="16"/>
  <c r="P441" i="16"/>
  <c r="O441" i="16"/>
  <c r="N441" i="16"/>
  <c r="K441" i="16"/>
  <c r="G441" i="16"/>
  <c r="V440" i="16"/>
  <c r="R440" i="16"/>
  <c r="O440" i="16"/>
  <c r="P440" i="16" s="1"/>
  <c r="N440" i="16"/>
  <c r="K440" i="16"/>
  <c r="G440" i="16"/>
  <c r="V439" i="16"/>
  <c r="R439" i="16"/>
  <c r="O439" i="16"/>
  <c r="P439" i="16" s="1"/>
  <c r="N439" i="16"/>
  <c r="K439" i="16"/>
  <c r="G439" i="16"/>
  <c r="V438" i="16"/>
  <c r="R438" i="16"/>
  <c r="O438" i="16"/>
  <c r="P438" i="16" s="1"/>
  <c r="N438" i="16"/>
  <c r="K438" i="16"/>
  <c r="G438" i="16"/>
  <c r="V437" i="16"/>
  <c r="R437" i="16"/>
  <c r="P437" i="16"/>
  <c r="O437" i="16"/>
  <c r="N437" i="16"/>
  <c r="K437" i="16"/>
  <c r="G437" i="16"/>
  <c r="V436" i="16"/>
  <c r="R436" i="16"/>
  <c r="S436" i="16" s="1"/>
  <c r="Q436" i="16"/>
  <c r="O436" i="16"/>
  <c r="P436" i="16" s="1"/>
  <c r="N436" i="16"/>
  <c r="K436" i="16"/>
  <c r="G436" i="16"/>
  <c r="V435" i="16"/>
  <c r="R435" i="16"/>
  <c r="O435" i="16"/>
  <c r="P435" i="16" s="1"/>
  <c r="N435" i="16"/>
  <c r="K435" i="16"/>
  <c r="G435" i="16"/>
  <c r="V434" i="16"/>
  <c r="S434" i="16"/>
  <c r="R434" i="16"/>
  <c r="Q434" i="16"/>
  <c r="O434" i="16"/>
  <c r="P434" i="16" s="1"/>
  <c r="N434" i="16"/>
  <c r="K434" i="16"/>
  <c r="G434" i="16"/>
  <c r="V433" i="16"/>
  <c r="R433" i="16"/>
  <c r="P433" i="16"/>
  <c r="O433" i="16"/>
  <c r="N433" i="16"/>
  <c r="K433" i="16"/>
  <c r="G433" i="16"/>
  <c r="V432" i="16"/>
  <c r="R432" i="16"/>
  <c r="O432" i="16"/>
  <c r="P432" i="16" s="1"/>
  <c r="N432" i="16"/>
  <c r="K432" i="16"/>
  <c r="G432" i="16"/>
  <c r="V431" i="16"/>
  <c r="R431" i="16"/>
  <c r="S431" i="16" s="1"/>
  <c r="Q431" i="16"/>
  <c r="O431" i="16"/>
  <c r="P431" i="16" s="1"/>
  <c r="N431" i="16"/>
  <c r="K431" i="16"/>
  <c r="G431" i="16"/>
  <c r="V430" i="16"/>
  <c r="S430" i="16"/>
  <c r="R430" i="16"/>
  <c r="Q430" i="16"/>
  <c r="O430" i="16"/>
  <c r="P430" i="16" s="1"/>
  <c r="N430" i="16"/>
  <c r="K430" i="16"/>
  <c r="G430" i="16"/>
  <c r="V429" i="16"/>
  <c r="R429" i="16"/>
  <c r="P429" i="16"/>
  <c r="O429" i="16"/>
  <c r="N429" i="16"/>
  <c r="K429" i="16"/>
  <c r="G429" i="16"/>
  <c r="V428" i="16"/>
  <c r="R428" i="16"/>
  <c r="O428" i="16"/>
  <c r="P428" i="16" s="1"/>
  <c r="N428" i="16"/>
  <c r="K428" i="16"/>
  <c r="G428" i="16"/>
  <c r="V427" i="16"/>
  <c r="R427" i="16"/>
  <c r="O427" i="16"/>
  <c r="P427" i="16" s="1"/>
  <c r="N427" i="16"/>
  <c r="K427" i="16"/>
  <c r="G427" i="16"/>
  <c r="V426" i="16"/>
  <c r="R426" i="16"/>
  <c r="O426" i="16"/>
  <c r="P426" i="16" s="1"/>
  <c r="N426" i="16"/>
  <c r="K426" i="16"/>
  <c r="G426" i="16"/>
  <c r="V425" i="16"/>
  <c r="R425" i="16"/>
  <c r="P425" i="16"/>
  <c r="O425" i="16"/>
  <c r="N425" i="16"/>
  <c r="K425" i="16"/>
  <c r="G425" i="16"/>
  <c r="V424" i="16"/>
  <c r="R424" i="16"/>
  <c r="O424" i="16"/>
  <c r="P424" i="16" s="1"/>
  <c r="N424" i="16"/>
  <c r="K424" i="16"/>
  <c r="G424" i="16"/>
  <c r="V423" i="16"/>
  <c r="R423" i="16"/>
  <c r="O423" i="16"/>
  <c r="P423" i="16" s="1"/>
  <c r="N423" i="16"/>
  <c r="K423" i="16"/>
  <c r="G423" i="16"/>
  <c r="V422" i="16"/>
  <c r="R422" i="16"/>
  <c r="O422" i="16"/>
  <c r="P422" i="16" s="1"/>
  <c r="N422" i="16"/>
  <c r="K422" i="16"/>
  <c r="G422" i="16"/>
  <c r="V421" i="16"/>
  <c r="R421" i="16"/>
  <c r="P421" i="16"/>
  <c r="O421" i="16"/>
  <c r="N421" i="16"/>
  <c r="K421" i="16"/>
  <c r="G421" i="16"/>
  <c r="V420" i="16"/>
  <c r="R420" i="16"/>
  <c r="O420" i="16"/>
  <c r="P420" i="16" s="1"/>
  <c r="N420" i="16"/>
  <c r="K420" i="16"/>
  <c r="G420" i="16"/>
  <c r="V419" i="16"/>
  <c r="R419" i="16"/>
  <c r="O419" i="16"/>
  <c r="P419" i="16" s="1"/>
  <c r="N419" i="16"/>
  <c r="K419" i="16"/>
  <c r="G419" i="16"/>
  <c r="V418" i="16"/>
  <c r="R418" i="16"/>
  <c r="O418" i="16"/>
  <c r="P418" i="16" s="1"/>
  <c r="N418" i="16"/>
  <c r="K418" i="16"/>
  <c r="G418" i="16"/>
  <c r="V417" i="16"/>
  <c r="R417" i="16"/>
  <c r="P417" i="16"/>
  <c r="O417" i="16"/>
  <c r="N417" i="16"/>
  <c r="K417" i="16"/>
  <c r="G417" i="16"/>
  <c r="V416" i="16"/>
  <c r="R416" i="16"/>
  <c r="O416" i="16"/>
  <c r="P416" i="16" s="1"/>
  <c r="N416" i="16"/>
  <c r="K416" i="16"/>
  <c r="G416" i="16"/>
  <c r="V415" i="16"/>
  <c r="R415" i="16"/>
  <c r="O415" i="16"/>
  <c r="P415" i="16" s="1"/>
  <c r="N415" i="16"/>
  <c r="K415" i="16"/>
  <c r="G415" i="16"/>
  <c r="V414" i="16"/>
  <c r="R414" i="16"/>
  <c r="O414" i="16"/>
  <c r="P414" i="16" s="1"/>
  <c r="N414" i="16"/>
  <c r="K414" i="16"/>
  <c r="G414" i="16"/>
  <c r="V413" i="16"/>
  <c r="R413" i="16"/>
  <c r="P413" i="16"/>
  <c r="O413" i="16"/>
  <c r="N413" i="16"/>
  <c r="K413" i="16"/>
  <c r="G413" i="16"/>
  <c r="V412" i="16"/>
  <c r="R412" i="16"/>
  <c r="O412" i="16"/>
  <c r="P412" i="16" s="1"/>
  <c r="N412" i="16"/>
  <c r="K412" i="16"/>
  <c r="G412" i="16"/>
  <c r="V411" i="16"/>
  <c r="R411" i="16"/>
  <c r="O411" i="16"/>
  <c r="P411" i="16" s="1"/>
  <c r="N411" i="16"/>
  <c r="K411" i="16"/>
  <c r="G411" i="16"/>
  <c r="V410" i="16"/>
  <c r="R410" i="16"/>
  <c r="O410" i="16"/>
  <c r="P410" i="16" s="1"/>
  <c r="N410" i="16"/>
  <c r="K410" i="16"/>
  <c r="G410" i="16"/>
  <c r="V409" i="16"/>
  <c r="R409" i="16"/>
  <c r="P409" i="16"/>
  <c r="O409" i="16"/>
  <c r="N409" i="16"/>
  <c r="K409" i="16"/>
  <c r="G409" i="16"/>
  <c r="V408" i="16"/>
  <c r="R408" i="16"/>
  <c r="O408" i="16"/>
  <c r="P408" i="16" s="1"/>
  <c r="N408" i="16"/>
  <c r="K408" i="16"/>
  <c r="G408" i="16"/>
  <c r="V407" i="16"/>
  <c r="R407" i="16"/>
  <c r="O407" i="16"/>
  <c r="P407" i="16" s="1"/>
  <c r="N407" i="16"/>
  <c r="K407" i="16"/>
  <c r="G407" i="16"/>
  <c r="V406" i="16"/>
  <c r="S406" i="16"/>
  <c r="R406" i="16"/>
  <c r="Q406" i="16"/>
  <c r="O406" i="16"/>
  <c r="P406" i="16" s="1"/>
  <c r="N406" i="16"/>
  <c r="K406" i="16"/>
  <c r="G406" i="16"/>
  <c r="V405" i="16"/>
  <c r="R405" i="16"/>
  <c r="P405" i="16"/>
  <c r="O405" i="16"/>
  <c r="N405" i="16"/>
  <c r="K405" i="16"/>
  <c r="G405" i="16"/>
  <c r="V404" i="16"/>
  <c r="R404" i="16"/>
  <c r="O404" i="16"/>
  <c r="P404" i="16" s="1"/>
  <c r="N404" i="16"/>
  <c r="K404" i="16"/>
  <c r="G404" i="16"/>
  <c r="V403" i="16"/>
  <c r="R403" i="16"/>
  <c r="O403" i="16"/>
  <c r="P403" i="16" s="1"/>
  <c r="N403" i="16"/>
  <c r="K403" i="16"/>
  <c r="G403" i="16"/>
  <c r="V402" i="16"/>
  <c r="S402" i="16"/>
  <c r="R402" i="16"/>
  <c r="Q402" i="16"/>
  <c r="O402" i="16"/>
  <c r="P402" i="16" s="1"/>
  <c r="N402" i="16"/>
  <c r="K402" i="16"/>
  <c r="G402" i="16"/>
  <c r="V401" i="16"/>
  <c r="R401" i="16"/>
  <c r="P401" i="16"/>
  <c r="O401" i="16"/>
  <c r="N401" i="16"/>
  <c r="K401" i="16"/>
  <c r="G401" i="16"/>
  <c r="V400" i="16"/>
  <c r="R400" i="16"/>
  <c r="O400" i="16"/>
  <c r="P400" i="16" s="1"/>
  <c r="N400" i="16"/>
  <c r="K400" i="16"/>
  <c r="G400" i="16"/>
  <c r="V399" i="16"/>
  <c r="R399" i="16"/>
  <c r="O399" i="16"/>
  <c r="P399" i="16" s="1"/>
  <c r="N399" i="16"/>
  <c r="K399" i="16"/>
  <c r="G399" i="16"/>
  <c r="V398" i="16"/>
  <c r="S398" i="16"/>
  <c r="R398" i="16"/>
  <c r="Q398" i="16"/>
  <c r="O398" i="16"/>
  <c r="P398" i="16" s="1"/>
  <c r="N398" i="16"/>
  <c r="K398" i="16"/>
  <c r="G398" i="16"/>
  <c r="V397" i="16"/>
  <c r="R397" i="16"/>
  <c r="S397" i="16" s="1"/>
  <c r="Q397" i="16"/>
  <c r="P397" i="16"/>
  <c r="O397" i="16"/>
  <c r="N397" i="16"/>
  <c r="K397" i="16"/>
  <c r="G397" i="16"/>
  <c r="V396" i="16"/>
  <c r="R396" i="16"/>
  <c r="O396" i="16"/>
  <c r="P396" i="16" s="1"/>
  <c r="N396" i="16"/>
  <c r="K396" i="16"/>
  <c r="G396" i="16"/>
  <c r="V395" i="16"/>
  <c r="R395" i="16"/>
  <c r="O395" i="16"/>
  <c r="P395" i="16" s="1"/>
  <c r="N395" i="16"/>
  <c r="K395" i="16"/>
  <c r="G395" i="16"/>
  <c r="V394" i="16"/>
  <c r="R394" i="16"/>
  <c r="O394" i="16"/>
  <c r="P394" i="16" s="1"/>
  <c r="N394" i="16"/>
  <c r="K394" i="16"/>
  <c r="G394" i="16"/>
  <c r="V393" i="16"/>
  <c r="R393" i="16"/>
  <c r="P393" i="16"/>
  <c r="O393" i="16"/>
  <c r="N393" i="16"/>
  <c r="K393" i="16"/>
  <c r="G393" i="16"/>
  <c r="V392" i="16"/>
  <c r="R392" i="16"/>
  <c r="O392" i="16"/>
  <c r="P392" i="16" s="1"/>
  <c r="N392" i="16"/>
  <c r="K392" i="16"/>
  <c r="G392" i="16"/>
  <c r="V391" i="16"/>
  <c r="R391" i="16"/>
  <c r="O391" i="16"/>
  <c r="P391" i="16" s="1"/>
  <c r="N391" i="16"/>
  <c r="K391" i="16"/>
  <c r="G391" i="16"/>
  <c r="V390" i="16"/>
  <c r="R390" i="16"/>
  <c r="O390" i="16"/>
  <c r="P390" i="16" s="1"/>
  <c r="N390" i="16"/>
  <c r="K390" i="16"/>
  <c r="G390" i="16"/>
  <c r="V389" i="16"/>
  <c r="R389" i="16"/>
  <c r="P389" i="16"/>
  <c r="O389" i="16"/>
  <c r="N389" i="16"/>
  <c r="K389" i="16"/>
  <c r="G389" i="16"/>
  <c r="V388" i="16"/>
  <c r="R388" i="16"/>
  <c r="O388" i="16"/>
  <c r="P388" i="16" s="1"/>
  <c r="N388" i="16"/>
  <c r="K388" i="16"/>
  <c r="G388" i="16"/>
  <c r="V387" i="16"/>
  <c r="R387" i="16"/>
  <c r="O387" i="16"/>
  <c r="P387" i="16" s="1"/>
  <c r="N387" i="16"/>
  <c r="K387" i="16"/>
  <c r="G387" i="16"/>
  <c r="V386" i="16"/>
  <c r="R386" i="16"/>
  <c r="O386" i="16"/>
  <c r="P386" i="16" s="1"/>
  <c r="N386" i="16"/>
  <c r="K386" i="16"/>
  <c r="G386" i="16"/>
  <c r="V385" i="16"/>
  <c r="R385" i="16"/>
  <c r="P385" i="16"/>
  <c r="O385" i="16"/>
  <c r="N385" i="16"/>
  <c r="K385" i="16"/>
  <c r="G385" i="16"/>
  <c r="V384" i="16"/>
  <c r="R384" i="16"/>
  <c r="O384" i="16"/>
  <c r="P384" i="16" s="1"/>
  <c r="N384" i="16"/>
  <c r="K384" i="16"/>
  <c r="G384" i="16"/>
  <c r="V383" i="16"/>
  <c r="R383" i="16"/>
  <c r="O383" i="16"/>
  <c r="P383" i="16" s="1"/>
  <c r="N383" i="16"/>
  <c r="K383" i="16"/>
  <c r="G383" i="16"/>
  <c r="V382" i="16"/>
  <c r="R382" i="16"/>
  <c r="O382" i="16"/>
  <c r="P382" i="16" s="1"/>
  <c r="N382" i="16"/>
  <c r="K382" i="16"/>
  <c r="G382" i="16"/>
  <c r="V381" i="16"/>
  <c r="R381" i="16"/>
  <c r="S381" i="16" s="1"/>
  <c r="Q381" i="16"/>
  <c r="P381" i="16"/>
  <c r="O381" i="16"/>
  <c r="N381" i="16"/>
  <c r="K381" i="16"/>
  <c r="G381" i="16"/>
  <c r="V380" i="16"/>
  <c r="R380" i="16"/>
  <c r="S380" i="16" s="1"/>
  <c r="Q380" i="16"/>
  <c r="O380" i="16"/>
  <c r="P380" i="16" s="1"/>
  <c r="N380" i="16"/>
  <c r="K380" i="16"/>
  <c r="G380" i="16"/>
  <c r="V379" i="16"/>
  <c r="R379" i="16"/>
  <c r="S379" i="16" s="1"/>
  <c r="Q379" i="16"/>
  <c r="O379" i="16"/>
  <c r="P379" i="16" s="1"/>
  <c r="N379" i="16"/>
  <c r="K379" i="16"/>
  <c r="G379" i="16"/>
  <c r="V378" i="16"/>
  <c r="R378" i="16"/>
  <c r="O378" i="16"/>
  <c r="P378" i="16" s="1"/>
  <c r="N378" i="16"/>
  <c r="K378" i="16"/>
  <c r="G378" i="16"/>
  <c r="V377" i="16"/>
  <c r="R377" i="16"/>
  <c r="P377" i="16"/>
  <c r="O377" i="16"/>
  <c r="N377" i="16"/>
  <c r="K377" i="16"/>
  <c r="G377" i="16"/>
  <c r="V376" i="16"/>
  <c r="R376" i="16"/>
  <c r="O376" i="16"/>
  <c r="P376" i="16" s="1"/>
  <c r="N376" i="16"/>
  <c r="K376" i="16"/>
  <c r="G376" i="16"/>
  <c r="V375" i="16"/>
  <c r="R375" i="16"/>
  <c r="O375" i="16"/>
  <c r="P375" i="16" s="1"/>
  <c r="N375" i="16"/>
  <c r="K375" i="16"/>
  <c r="G375" i="16"/>
  <c r="V374" i="16"/>
  <c r="R374" i="16"/>
  <c r="O374" i="16"/>
  <c r="P374" i="16" s="1"/>
  <c r="N374" i="16"/>
  <c r="K374" i="16"/>
  <c r="G374" i="16"/>
  <c r="V373" i="16"/>
  <c r="R373" i="16"/>
  <c r="P373" i="16"/>
  <c r="O373" i="16"/>
  <c r="N373" i="16"/>
  <c r="K373" i="16"/>
  <c r="G373" i="16"/>
  <c r="V372" i="16"/>
  <c r="R372" i="16"/>
  <c r="O372" i="16"/>
  <c r="P372" i="16" s="1"/>
  <c r="N372" i="16"/>
  <c r="K372" i="16"/>
  <c r="G372" i="16"/>
  <c r="V371" i="16"/>
  <c r="R371" i="16"/>
  <c r="O371" i="16"/>
  <c r="P371" i="16" s="1"/>
  <c r="N371" i="16"/>
  <c r="K371" i="16"/>
  <c r="G371" i="16"/>
  <c r="V370" i="16"/>
  <c r="S370" i="16"/>
  <c r="R370" i="16"/>
  <c r="Q370" i="16"/>
  <c r="O370" i="16"/>
  <c r="P370" i="16" s="1"/>
  <c r="N370" i="16"/>
  <c r="K370" i="16"/>
  <c r="G370" i="16"/>
  <c r="V369" i="16"/>
  <c r="R369" i="16"/>
  <c r="P369" i="16"/>
  <c r="O369" i="16"/>
  <c r="N369" i="16"/>
  <c r="K369" i="16"/>
  <c r="G369" i="16"/>
  <c r="V368" i="16"/>
  <c r="R368" i="16"/>
  <c r="O368" i="16"/>
  <c r="P368" i="16" s="1"/>
  <c r="N368" i="16"/>
  <c r="K368" i="16"/>
  <c r="G368" i="16"/>
  <c r="V367" i="16"/>
  <c r="R367" i="16"/>
  <c r="O367" i="16"/>
  <c r="P367" i="16" s="1"/>
  <c r="N367" i="16"/>
  <c r="K367" i="16"/>
  <c r="G367" i="16"/>
  <c r="V366" i="16"/>
  <c r="R366" i="16"/>
  <c r="O366" i="16"/>
  <c r="P366" i="16" s="1"/>
  <c r="N366" i="16"/>
  <c r="K366" i="16"/>
  <c r="G366" i="16"/>
  <c r="V365" i="16"/>
  <c r="R365" i="16"/>
  <c r="P365" i="16"/>
  <c r="O365" i="16"/>
  <c r="N365" i="16"/>
  <c r="K365" i="16"/>
  <c r="G365" i="16"/>
  <c r="V364" i="16"/>
  <c r="R364" i="16"/>
  <c r="S364" i="16" s="1"/>
  <c r="Q364" i="16"/>
  <c r="O364" i="16"/>
  <c r="P364" i="16" s="1"/>
  <c r="N364" i="16"/>
  <c r="K364" i="16"/>
  <c r="G364" i="16"/>
  <c r="V363" i="16"/>
  <c r="R363" i="16"/>
  <c r="S363" i="16" s="1"/>
  <c r="Q363" i="16"/>
  <c r="O363" i="16"/>
  <c r="P363" i="16" s="1"/>
  <c r="N363" i="16"/>
  <c r="K363" i="16"/>
  <c r="G363" i="16"/>
  <c r="V362" i="16"/>
  <c r="S362" i="16"/>
  <c r="R362" i="16"/>
  <c r="Q362" i="16"/>
  <c r="O362" i="16"/>
  <c r="P362" i="16" s="1"/>
  <c r="N362" i="16"/>
  <c r="K362" i="16"/>
  <c r="G362" i="16"/>
  <c r="V361" i="16"/>
  <c r="R361" i="16"/>
  <c r="P361" i="16"/>
  <c r="O361" i="16"/>
  <c r="N361" i="16"/>
  <c r="K361" i="16"/>
  <c r="G361" i="16"/>
  <c r="V360" i="16"/>
  <c r="R360" i="16"/>
  <c r="O360" i="16"/>
  <c r="P360" i="16" s="1"/>
  <c r="N360" i="16"/>
  <c r="K360" i="16"/>
  <c r="G360" i="16"/>
  <c r="V359" i="16"/>
  <c r="R359" i="16"/>
  <c r="O359" i="16"/>
  <c r="P359" i="16" s="1"/>
  <c r="N359" i="16"/>
  <c r="K359" i="16"/>
  <c r="G359" i="16"/>
  <c r="V358" i="16"/>
  <c r="S358" i="16"/>
  <c r="R358" i="16"/>
  <c r="Q358" i="16"/>
  <c r="O358" i="16"/>
  <c r="P358" i="16" s="1"/>
  <c r="N358" i="16"/>
  <c r="K358" i="16"/>
  <c r="G358" i="16"/>
  <c r="V357" i="16"/>
  <c r="R357" i="16"/>
  <c r="S357" i="16" s="1"/>
  <c r="Q357" i="16"/>
  <c r="P357" i="16"/>
  <c r="O357" i="16"/>
  <c r="N357" i="16"/>
  <c r="K357" i="16"/>
  <c r="G357" i="16"/>
  <c r="V356" i="16"/>
  <c r="R356" i="16"/>
  <c r="O356" i="16"/>
  <c r="P356" i="16" s="1"/>
  <c r="N356" i="16"/>
  <c r="K356" i="16"/>
  <c r="G356" i="16"/>
  <c r="V355" i="16"/>
  <c r="R355" i="16"/>
  <c r="O355" i="16"/>
  <c r="P355" i="16" s="1"/>
  <c r="N355" i="16"/>
  <c r="K355" i="16"/>
  <c r="G355" i="16"/>
  <c r="V354" i="16"/>
  <c r="R354" i="16"/>
  <c r="O354" i="16"/>
  <c r="P354" i="16" s="1"/>
  <c r="N354" i="16"/>
  <c r="K354" i="16"/>
  <c r="G354" i="16"/>
  <c r="V353" i="16"/>
  <c r="R353" i="16"/>
  <c r="P353" i="16"/>
  <c r="O353" i="16"/>
  <c r="N353" i="16"/>
  <c r="K353" i="16"/>
  <c r="G353" i="16"/>
  <c r="V352" i="16"/>
  <c r="R352" i="16"/>
  <c r="O352" i="16"/>
  <c r="P352" i="16" s="1"/>
  <c r="N352" i="16"/>
  <c r="K352" i="16"/>
  <c r="G352" i="16"/>
  <c r="V351" i="16"/>
  <c r="R351" i="16"/>
  <c r="O351" i="16"/>
  <c r="P351" i="16" s="1"/>
  <c r="N351" i="16"/>
  <c r="K351" i="16"/>
  <c r="G351" i="16"/>
  <c r="V350" i="16"/>
  <c r="R350" i="16"/>
  <c r="O350" i="16"/>
  <c r="P350" i="16" s="1"/>
  <c r="N350" i="16"/>
  <c r="K350" i="16"/>
  <c r="G350" i="16"/>
  <c r="V349" i="16"/>
  <c r="R349" i="16"/>
  <c r="P349" i="16"/>
  <c r="O349" i="16"/>
  <c r="N349" i="16"/>
  <c r="K349" i="16"/>
  <c r="G349" i="16"/>
  <c r="V348" i="16"/>
  <c r="R348" i="16"/>
  <c r="O348" i="16"/>
  <c r="P348" i="16" s="1"/>
  <c r="N348" i="16"/>
  <c r="K348" i="16"/>
  <c r="G348" i="16"/>
  <c r="V347" i="16"/>
  <c r="R347" i="16"/>
  <c r="O347" i="16"/>
  <c r="P347" i="16" s="1"/>
  <c r="N347" i="16"/>
  <c r="K347" i="16"/>
  <c r="G347" i="16"/>
  <c r="V346" i="16"/>
  <c r="R346" i="16"/>
  <c r="O346" i="16"/>
  <c r="P346" i="16" s="1"/>
  <c r="N346" i="16"/>
  <c r="K346" i="16"/>
  <c r="G346" i="16"/>
  <c r="V345" i="16"/>
  <c r="R345" i="16"/>
  <c r="P345" i="16"/>
  <c r="O345" i="16"/>
  <c r="N345" i="16"/>
  <c r="K345" i="16"/>
  <c r="G345" i="16"/>
  <c r="V344" i="16"/>
  <c r="R344" i="16"/>
  <c r="O344" i="16"/>
  <c r="P344" i="16" s="1"/>
  <c r="N344" i="16"/>
  <c r="K344" i="16"/>
  <c r="G344" i="16"/>
  <c r="V343" i="16"/>
  <c r="R343" i="16"/>
  <c r="O343" i="16"/>
  <c r="P343" i="16" s="1"/>
  <c r="N343" i="16"/>
  <c r="K343" i="16"/>
  <c r="G343" i="16"/>
  <c r="V342" i="16"/>
  <c r="R342" i="16"/>
  <c r="O342" i="16"/>
  <c r="P342" i="16" s="1"/>
  <c r="N342" i="16"/>
  <c r="K342" i="16"/>
  <c r="G342" i="16"/>
  <c r="V341" i="16"/>
  <c r="R341" i="16"/>
  <c r="P341" i="16"/>
  <c r="O341" i="16"/>
  <c r="N341" i="16"/>
  <c r="K341" i="16"/>
  <c r="G341" i="16"/>
  <c r="V340" i="16"/>
  <c r="R340" i="16"/>
  <c r="O340" i="16"/>
  <c r="P340" i="16" s="1"/>
  <c r="N340" i="16"/>
  <c r="K340" i="16"/>
  <c r="G340" i="16"/>
  <c r="V339" i="16"/>
  <c r="R339" i="16"/>
  <c r="O339" i="16"/>
  <c r="P339" i="16" s="1"/>
  <c r="N339" i="16"/>
  <c r="K339" i="16"/>
  <c r="G339" i="16"/>
  <c r="V338" i="16"/>
  <c r="R338" i="16"/>
  <c r="O338" i="16"/>
  <c r="P338" i="16" s="1"/>
  <c r="N338" i="16"/>
  <c r="K338" i="16"/>
  <c r="G338" i="16"/>
  <c r="V337" i="16"/>
  <c r="R337" i="16"/>
  <c r="P337" i="16"/>
  <c r="O337" i="16"/>
  <c r="N337" i="16"/>
  <c r="K337" i="16"/>
  <c r="G337" i="16"/>
  <c r="V336" i="16"/>
  <c r="R336" i="16"/>
  <c r="O336" i="16"/>
  <c r="P336" i="16" s="1"/>
  <c r="N336" i="16"/>
  <c r="K336" i="16"/>
  <c r="G336" i="16"/>
  <c r="V335" i="16"/>
  <c r="R335" i="16"/>
  <c r="O335" i="16"/>
  <c r="P335" i="16" s="1"/>
  <c r="N335" i="16"/>
  <c r="K335" i="16"/>
  <c r="G335" i="16"/>
  <c r="V334" i="16"/>
  <c r="R334" i="16"/>
  <c r="O334" i="16"/>
  <c r="P334" i="16" s="1"/>
  <c r="N334" i="16"/>
  <c r="K334" i="16"/>
  <c r="G334" i="16"/>
  <c r="V333" i="16"/>
  <c r="R333" i="16"/>
  <c r="S333" i="16" s="1"/>
  <c r="Q333" i="16"/>
  <c r="P333" i="16"/>
  <c r="O333" i="16"/>
  <c r="N333" i="16"/>
  <c r="K333" i="16"/>
  <c r="G333" i="16"/>
  <c r="V332" i="16"/>
  <c r="R332" i="16"/>
  <c r="O332" i="16"/>
  <c r="P332" i="16" s="1"/>
  <c r="N332" i="16"/>
  <c r="K332" i="16"/>
  <c r="G332" i="16"/>
  <c r="V331" i="16"/>
  <c r="R331" i="16"/>
  <c r="O331" i="16"/>
  <c r="P331" i="16" s="1"/>
  <c r="N331" i="16"/>
  <c r="K331" i="16"/>
  <c r="G331" i="16"/>
  <c r="V330" i="16"/>
  <c r="R330" i="16"/>
  <c r="O330" i="16"/>
  <c r="P330" i="16" s="1"/>
  <c r="N330" i="16"/>
  <c r="K330" i="16"/>
  <c r="G330" i="16"/>
  <c r="V329" i="16"/>
  <c r="R329" i="16"/>
  <c r="P329" i="16"/>
  <c r="O329" i="16"/>
  <c r="N329" i="16"/>
  <c r="K329" i="16"/>
  <c r="G329" i="16"/>
  <c r="V328" i="16"/>
  <c r="R328" i="16"/>
  <c r="O328" i="16"/>
  <c r="P328" i="16" s="1"/>
  <c r="N328" i="16"/>
  <c r="K328" i="16"/>
  <c r="G328" i="16"/>
  <c r="V327" i="16"/>
  <c r="R327" i="16"/>
  <c r="O327" i="16"/>
  <c r="P327" i="16" s="1"/>
  <c r="N327" i="16"/>
  <c r="K327" i="16"/>
  <c r="G327" i="16"/>
  <c r="V326" i="16"/>
  <c r="S326" i="16"/>
  <c r="R326" i="16"/>
  <c r="Q326" i="16"/>
  <c r="O326" i="16"/>
  <c r="P326" i="16" s="1"/>
  <c r="N326" i="16"/>
  <c r="K326" i="16"/>
  <c r="G326" i="16"/>
  <c r="V325" i="16"/>
  <c r="R325" i="16"/>
  <c r="P325" i="16"/>
  <c r="O325" i="16"/>
  <c r="N325" i="16"/>
  <c r="K325" i="16"/>
  <c r="G325" i="16"/>
  <c r="V324" i="16"/>
  <c r="R324" i="16"/>
  <c r="O324" i="16"/>
  <c r="P324" i="16" s="1"/>
  <c r="N324" i="16"/>
  <c r="K324" i="16"/>
  <c r="G324" i="16"/>
  <c r="V323" i="16"/>
  <c r="R323" i="16"/>
  <c r="S323" i="16" s="1"/>
  <c r="Q323" i="16"/>
  <c r="O323" i="16"/>
  <c r="P323" i="16" s="1"/>
  <c r="N323" i="16"/>
  <c r="K323" i="16"/>
  <c r="G323" i="16"/>
  <c r="V322" i="16"/>
  <c r="R322" i="16"/>
  <c r="O322" i="16"/>
  <c r="P322" i="16" s="1"/>
  <c r="N322" i="16"/>
  <c r="K322" i="16"/>
  <c r="G322" i="16"/>
  <c r="V321" i="16"/>
  <c r="R321" i="16"/>
  <c r="P321" i="16"/>
  <c r="O321" i="16"/>
  <c r="N321" i="16"/>
  <c r="K321" i="16"/>
  <c r="G321" i="16"/>
  <c r="V320" i="16"/>
  <c r="R320" i="16"/>
  <c r="S320" i="16" s="1"/>
  <c r="Q320" i="16"/>
  <c r="O320" i="16"/>
  <c r="P320" i="16" s="1"/>
  <c r="N320" i="16"/>
  <c r="K320" i="16"/>
  <c r="G320" i="16"/>
  <c r="V319" i="16"/>
  <c r="R319" i="16"/>
  <c r="O319" i="16"/>
  <c r="P319" i="16" s="1"/>
  <c r="N319" i="16"/>
  <c r="K319" i="16"/>
  <c r="G319" i="16"/>
  <c r="V318" i="16"/>
  <c r="R318" i="16"/>
  <c r="O318" i="16"/>
  <c r="P318" i="16" s="1"/>
  <c r="N318" i="16"/>
  <c r="K318" i="16"/>
  <c r="G318" i="16"/>
  <c r="V317" i="16"/>
  <c r="R317" i="16"/>
  <c r="S317" i="16" s="1"/>
  <c r="Q317" i="16"/>
  <c r="P317" i="16"/>
  <c r="O317" i="16"/>
  <c r="N317" i="16"/>
  <c r="K317" i="16"/>
  <c r="G317" i="16"/>
  <c r="V316" i="16"/>
  <c r="R316" i="16"/>
  <c r="S316" i="16" s="1"/>
  <c r="Q316" i="16"/>
  <c r="O316" i="16"/>
  <c r="P316" i="16" s="1"/>
  <c r="N316" i="16"/>
  <c r="K316" i="16"/>
  <c r="G316" i="16"/>
  <c r="V315" i="16"/>
  <c r="R315" i="16"/>
  <c r="S315" i="16" s="1"/>
  <c r="Q315" i="16"/>
  <c r="O315" i="16"/>
  <c r="P315" i="16" s="1"/>
  <c r="N315" i="16"/>
  <c r="K315" i="16"/>
  <c r="G315" i="16"/>
  <c r="V314" i="16"/>
  <c r="R314" i="16"/>
  <c r="O314" i="16"/>
  <c r="P314" i="16" s="1"/>
  <c r="N314" i="16"/>
  <c r="K314" i="16"/>
  <c r="G314" i="16"/>
  <c r="V313" i="16"/>
  <c r="R313" i="16"/>
  <c r="P313" i="16"/>
  <c r="O313" i="16"/>
  <c r="N313" i="16"/>
  <c r="K313" i="16"/>
  <c r="G313" i="16"/>
  <c r="V312" i="16"/>
  <c r="R312" i="16"/>
  <c r="S312" i="16" s="1"/>
  <c r="Q312" i="16"/>
  <c r="O312" i="16"/>
  <c r="P312" i="16" s="1"/>
  <c r="N312" i="16"/>
  <c r="K312" i="16"/>
  <c r="G312" i="16"/>
  <c r="V311" i="16"/>
  <c r="R311" i="16"/>
  <c r="O311" i="16"/>
  <c r="P311" i="16" s="1"/>
  <c r="N311" i="16"/>
  <c r="K311" i="16"/>
  <c r="G311" i="16"/>
  <c r="V310" i="16"/>
  <c r="R310" i="16"/>
  <c r="O310" i="16"/>
  <c r="P310" i="16" s="1"/>
  <c r="N310" i="16"/>
  <c r="K310" i="16"/>
  <c r="G310" i="16"/>
  <c r="V309" i="16"/>
  <c r="R309" i="16"/>
  <c r="S309" i="16" s="1"/>
  <c r="Q309" i="16"/>
  <c r="P309" i="16"/>
  <c r="O309" i="16"/>
  <c r="N309" i="16"/>
  <c r="K309" i="16"/>
  <c r="G309" i="16"/>
  <c r="V308" i="16"/>
  <c r="R308" i="16"/>
  <c r="O308" i="16"/>
  <c r="P308" i="16" s="1"/>
  <c r="N308" i="16"/>
  <c r="K308" i="16"/>
  <c r="G308" i="16"/>
  <c r="V307" i="16"/>
  <c r="R307" i="16"/>
  <c r="O307" i="16"/>
  <c r="P307" i="16" s="1"/>
  <c r="N307" i="16"/>
  <c r="K307" i="16"/>
  <c r="G307" i="16"/>
  <c r="V306" i="16"/>
  <c r="R306" i="16"/>
  <c r="O306" i="16"/>
  <c r="P306" i="16" s="1"/>
  <c r="N306" i="16"/>
  <c r="K306" i="16"/>
  <c r="G306" i="16"/>
  <c r="V305" i="16"/>
  <c r="R305" i="16"/>
  <c r="S305" i="16" s="1"/>
  <c r="Q305" i="16"/>
  <c r="P305" i="16"/>
  <c r="O305" i="16"/>
  <c r="N305" i="16"/>
  <c r="K305" i="16"/>
  <c r="G305" i="16"/>
  <c r="V304" i="16"/>
  <c r="R304" i="16"/>
  <c r="S304" i="16" s="1"/>
  <c r="Q304" i="16"/>
  <c r="O304" i="16"/>
  <c r="P304" i="16" s="1"/>
  <c r="N304" i="16"/>
  <c r="K304" i="16"/>
  <c r="G304" i="16"/>
  <c r="V303" i="16"/>
  <c r="R303" i="16"/>
  <c r="O303" i="16"/>
  <c r="P303" i="16" s="1"/>
  <c r="N303" i="16"/>
  <c r="K303" i="16"/>
  <c r="G303" i="16"/>
  <c r="V302" i="16"/>
  <c r="R302" i="16"/>
  <c r="O302" i="16"/>
  <c r="P302" i="16" s="1"/>
  <c r="N302" i="16"/>
  <c r="K302" i="16"/>
  <c r="G302" i="16"/>
  <c r="V301" i="16"/>
  <c r="R301" i="16"/>
  <c r="P301" i="16"/>
  <c r="O301" i="16"/>
  <c r="N301" i="16"/>
  <c r="K301" i="16"/>
  <c r="G301" i="16"/>
  <c r="V300" i="16"/>
  <c r="R300" i="16"/>
  <c r="O300" i="16"/>
  <c r="P300" i="16" s="1"/>
  <c r="N300" i="16"/>
  <c r="K300" i="16"/>
  <c r="G300" i="16"/>
  <c r="V299" i="16"/>
  <c r="R299" i="16"/>
  <c r="O299" i="16"/>
  <c r="P299" i="16" s="1"/>
  <c r="N299" i="16"/>
  <c r="K299" i="16"/>
  <c r="G299" i="16"/>
  <c r="V298" i="16"/>
  <c r="R298" i="16"/>
  <c r="O298" i="16"/>
  <c r="P298" i="16" s="1"/>
  <c r="N298" i="16"/>
  <c r="K298" i="16"/>
  <c r="G298" i="16"/>
  <c r="V297" i="16"/>
  <c r="R297" i="16"/>
  <c r="P297" i="16"/>
  <c r="O297" i="16"/>
  <c r="N297" i="16"/>
  <c r="K297" i="16"/>
  <c r="G297" i="16"/>
  <c r="V296" i="16"/>
  <c r="R296" i="16"/>
  <c r="O296" i="16"/>
  <c r="P296" i="16" s="1"/>
  <c r="N296" i="16"/>
  <c r="K296" i="16"/>
  <c r="G296" i="16"/>
  <c r="V295" i="16"/>
  <c r="R295" i="16"/>
  <c r="O295" i="16"/>
  <c r="P295" i="16" s="1"/>
  <c r="N295" i="16"/>
  <c r="K295" i="16"/>
  <c r="G295" i="16"/>
  <c r="V294" i="16"/>
  <c r="R294" i="16"/>
  <c r="O294" i="16"/>
  <c r="P294" i="16" s="1"/>
  <c r="N294" i="16"/>
  <c r="K294" i="16"/>
  <c r="G294" i="16"/>
  <c r="V293" i="16"/>
  <c r="R293" i="16"/>
  <c r="P293" i="16"/>
  <c r="O293" i="16"/>
  <c r="N293" i="16"/>
  <c r="K293" i="16"/>
  <c r="G293" i="16"/>
  <c r="V292" i="16"/>
  <c r="R292" i="16"/>
  <c r="O292" i="16"/>
  <c r="P292" i="16" s="1"/>
  <c r="N292" i="16"/>
  <c r="K292" i="16"/>
  <c r="G292" i="16"/>
  <c r="V291" i="16"/>
  <c r="R291" i="16"/>
  <c r="O291" i="16"/>
  <c r="P291" i="16" s="1"/>
  <c r="N291" i="16"/>
  <c r="K291" i="16"/>
  <c r="G291" i="16"/>
  <c r="V290" i="16"/>
  <c r="R290" i="16"/>
  <c r="O290" i="16"/>
  <c r="P290" i="16" s="1"/>
  <c r="N290" i="16"/>
  <c r="K290" i="16"/>
  <c r="G290" i="16"/>
  <c r="V289" i="16"/>
  <c r="R289" i="16"/>
  <c r="P289" i="16"/>
  <c r="O289" i="16"/>
  <c r="N289" i="16"/>
  <c r="K289" i="16"/>
  <c r="G289" i="16"/>
  <c r="V288" i="16"/>
  <c r="R288" i="16"/>
  <c r="O288" i="16"/>
  <c r="P288" i="16" s="1"/>
  <c r="N288" i="16"/>
  <c r="K288" i="16"/>
  <c r="G288" i="16"/>
  <c r="V287" i="16"/>
  <c r="R287" i="16"/>
  <c r="O287" i="16"/>
  <c r="P287" i="16" s="1"/>
  <c r="N287" i="16"/>
  <c r="K287" i="16"/>
  <c r="G287" i="16"/>
  <c r="V286" i="16"/>
  <c r="R286" i="16"/>
  <c r="O286" i="16"/>
  <c r="P286" i="16" s="1"/>
  <c r="N286" i="16"/>
  <c r="K286" i="16"/>
  <c r="G286" i="16"/>
  <c r="V285" i="16"/>
  <c r="R285" i="16"/>
  <c r="P285" i="16"/>
  <c r="O285" i="16"/>
  <c r="N285" i="16"/>
  <c r="K285" i="16"/>
  <c r="G285" i="16"/>
  <c r="V284" i="16"/>
  <c r="R284" i="16"/>
  <c r="O284" i="16"/>
  <c r="P284" i="16" s="1"/>
  <c r="N284" i="16"/>
  <c r="K284" i="16"/>
  <c r="G284" i="16"/>
  <c r="V283" i="16"/>
  <c r="R283" i="16"/>
  <c r="O283" i="16"/>
  <c r="P283" i="16" s="1"/>
  <c r="N283" i="16"/>
  <c r="K283" i="16"/>
  <c r="G283" i="16"/>
  <c r="V282" i="16"/>
  <c r="R282" i="16"/>
  <c r="O282" i="16"/>
  <c r="P282" i="16" s="1"/>
  <c r="N282" i="16"/>
  <c r="K282" i="16"/>
  <c r="G282" i="16"/>
  <c r="V281" i="16"/>
  <c r="R281" i="16"/>
  <c r="P281" i="16"/>
  <c r="O281" i="16"/>
  <c r="N281" i="16"/>
  <c r="K281" i="16"/>
  <c r="G281" i="16"/>
  <c r="V280" i="16"/>
  <c r="R280" i="16"/>
  <c r="O280" i="16"/>
  <c r="P280" i="16" s="1"/>
  <c r="N280" i="16"/>
  <c r="K280" i="16"/>
  <c r="G280" i="16"/>
  <c r="V279" i="16"/>
  <c r="R279" i="16"/>
  <c r="O279" i="16"/>
  <c r="P279" i="16" s="1"/>
  <c r="N279" i="16"/>
  <c r="K279" i="16"/>
  <c r="G279" i="16"/>
  <c r="V278" i="16"/>
  <c r="R278" i="16"/>
  <c r="O278" i="16"/>
  <c r="P278" i="16" s="1"/>
  <c r="N278" i="16"/>
  <c r="K278" i="16"/>
  <c r="G278" i="16"/>
  <c r="V277" i="16"/>
  <c r="R277" i="16"/>
  <c r="P277" i="16"/>
  <c r="O277" i="16"/>
  <c r="N277" i="16"/>
  <c r="K277" i="16"/>
  <c r="G277" i="16"/>
  <c r="V276" i="16"/>
  <c r="R276" i="16"/>
  <c r="O276" i="16"/>
  <c r="P276" i="16" s="1"/>
  <c r="N276" i="16"/>
  <c r="K276" i="16"/>
  <c r="G276" i="16"/>
  <c r="V275" i="16"/>
  <c r="R275" i="16"/>
  <c r="O275" i="16"/>
  <c r="P275" i="16" s="1"/>
  <c r="N275" i="16"/>
  <c r="K275" i="16"/>
  <c r="G275" i="16"/>
  <c r="V274" i="16"/>
  <c r="R274" i="16"/>
  <c r="O274" i="16"/>
  <c r="P274" i="16" s="1"/>
  <c r="N274" i="16"/>
  <c r="K274" i="16"/>
  <c r="G274" i="16"/>
  <c r="V273" i="16"/>
  <c r="R273" i="16"/>
  <c r="P273" i="16"/>
  <c r="O273" i="16"/>
  <c r="N273" i="16"/>
  <c r="K273" i="16"/>
  <c r="G273" i="16"/>
  <c r="V272" i="16"/>
  <c r="R272" i="16"/>
  <c r="O272" i="16"/>
  <c r="P272" i="16" s="1"/>
  <c r="N272" i="16"/>
  <c r="K272" i="16"/>
  <c r="G272" i="16"/>
  <c r="V271" i="16"/>
  <c r="R271" i="16"/>
  <c r="O271" i="16"/>
  <c r="P271" i="16" s="1"/>
  <c r="N271" i="16"/>
  <c r="K271" i="16"/>
  <c r="G271" i="16"/>
  <c r="V270" i="16"/>
  <c r="S270" i="16"/>
  <c r="R270" i="16"/>
  <c r="Q270" i="16"/>
  <c r="O270" i="16"/>
  <c r="P270" i="16" s="1"/>
  <c r="N270" i="16"/>
  <c r="K270" i="16"/>
  <c r="G270" i="16"/>
  <c r="V269" i="16"/>
  <c r="R269" i="16"/>
  <c r="P269" i="16"/>
  <c r="O269" i="16"/>
  <c r="N269" i="16"/>
  <c r="K269" i="16"/>
  <c r="G269" i="16"/>
  <c r="V268" i="16"/>
  <c r="R268" i="16"/>
  <c r="O268" i="16"/>
  <c r="P268" i="16" s="1"/>
  <c r="N268" i="16"/>
  <c r="K268" i="16"/>
  <c r="G268" i="16"/>
  <c r="V267" i="16"/>
  <c r="R267" i="16"/>
  <c r="O267" i="16"/>
  <c r="P267" i="16" s="1"/>
  <c r="N267" i="16"/>
  <c r="K267" i="16"/>
  <c r="G267" i="16"/>
  <c r="V266" i="16"/>
  <c r="R266" i="16"/>
  <c r="O266" i="16"/>
  <c r="P266" i="16" s="1"/>
  <c r="N266" i="16"/>
  <c r="K266" i="16"/>
  <c r="G266" i="16"/>
  <c r="V265" i="16"/>
  <c r="R265" i="16"/>
  <c r="P265" i="16"/>
  <c r="O265" i="16"/>
  <c r="N265" i="16"/>
  <c r="K265" i="16"/>
  <c r="G265" i="16"/>
  <c r="V264" i="16"/>
  <c r="R264" i="16"/>
  <c r="O264" i="16"/>
  <c r="P264" i="16" s="1"/>
  <c r="N264" i="16"/>
  <c r="K264" i="16"/>
  <c r="G264" i="16"/>
  <c r="V263" i="16"/>
  <c r="R263" i="16"/>
  <c r="S263" i="16" s="1"/>
  <c r="Q263" i="16"/>
  <c r="O263" i="16"/>
  <c r="P263" i="16" s="1"/>
  <c r="N263" i="16"/>
  <c r="K263" i="16"/>
  <c r="G263" i="16"/>
  <c r="V262" i="16"/>
  <c r="R262" i="16"/>
  <c r="O262" i="16"/>
  <c r="P262" i="16" s="1"/>
  <c r="N262" i="16"/>
  <c r="K262" i="16"/>
  <c r="G262" i="16"/>
  <c r="V261" i="16"/>
  <c r="R261" i="16"/>
  <c r="S261" i="16" s="1"/>
  <c r="Q261" i="16"/>
  <c r="P261" i="16"/>
  <c r="O261" i="16"/>
  <c r="N261" i="16"/>
  <c r="K261" i="16"/>
  <c r="G261" i="16"/>
  <c r="V260" i="16"/>
  <c r="R260" i="16"/>
  <c r="O260" i="16"/>
  <c r="P260" i="16" s="1"/>
  <c r="N260" i="16"/>
  <c r="K260" i="16"/>
  <c r="G260" i="16"/>
  <c r="V259" i="16"/>
  <c r="R259" i="16"/>
  <c r="O259" i="16"/>
  <c r="P259" i="16" s="1"/>
  <c r="N259" i="16"/>
  <c r="K259" i="16"/>
  <c r="G259" i="16"/>
  <c r="V258" i="16"/>
  <c r="S258" i="16"/>
  <c r="R258" i="16"/>
  <c r="Q258" i="16"/>
  <c r="O258" i="16"/>
  <c r="P258" i="16" s="1"/>
  <c r="N258" i="16"/>
  <c r="K258" i="16"/>
  <c r="G258" i="16"/>
  <c r="V257" i="16"/>
  <c r="R257" i="16"/>
  <c r="P257" i="16"/>
  <c r="O257" i="16"/>
  <c r="N257" i="16"/>
  <c r="K257" i="16"/>
  <c r="G257" i="16"/>
  <c r="V256" i="16"/>
  <c r="R256" i="16"/>
  <c r="O256" i="16"/>
  <c r="P256" i="16" s="1"/>
  <c r="N256" i="16"/>
  <c r="K256" i="16"/>
  <c r="G256" i="16"/>
  <c r="V255" i="16"/>
  <c r="R255" i="16"/>
  <c r="O255" i="16"/>
  <c r="P255" i="16" s="1"/>
  <c r="N255" i="16"/>
  <c r="K255" i="16"/>
  <c r="G255" i="16"/>
  <c r="V254" i="16"/>
  <c r="S254" i="16"/>
  <c r="R254" i="16"/>
  <c r="Q254" i="16"/>
  <c r="O254" i="16"/>
  <c r="P254" i="16" s="1"/>
  <c r="N254" i="16"/>
  <c r="K254" i="16"/>
  <c r="G254" i="16"/>
  <c r="V253" i="16"/>
  <c r="R253" i="16"/>
  <c r="P253" i="16"/>
  <c r="O253" i="16"/>
  <c r="N253" i="16"/>
  <c r="K253" i="16"/>
  <c r="G253" i="16"/>
  <c r="V252" i="16"/>
  <c r="R252" i="16"/>
  <c r="S252" i="16" s="1"/>
  <c r="Q252" i="16"/>
  <c r="O252" i="16"/>
  <c r="P252" i="16" s="1"/>
  <c r="N252" i="16"/>
  <c r="K252" i="16"/>
  <c r="G252" i="16"/>
  <c r="V251" i="16"/>
  <c r="R251" i="16"/>
  <c r="O251" i="16"/>
  <c r="P251" i="16" s="1"/>
  <c r="N251" i="16"/>
  <c r="K251" i="16"/>
  <c r="G251" i="16"/>
  <c r="V250" i="16"/>
  <c r="R250" i="16"/>
  <c r="O250" i="16"/>
  <c r="P250" i="16" s="1"/>
  <c r="N250" i="16"/>
  <c r="K250" i="16"/>
  <c r="G250" i="16"/>
  <c r="V249" i="16"/>
  <c r="R249" i="16"/>
  <c r="S249" i="16" s="1"/>
  <c r="Q249" i="16"/>
  <c r="P249" i="16"/>
  <c r="O249" i="16"/>
  <c r="N249" i="16"/>
  <c r="K249" i="16"/>
  <c r="G249" i="16"/>
  <c r="V248" i="16"/>
  <c r="R248" i="16"/>
  <c r="O248" i="16"/>
  <c r="P248" i="16" s="1"/>
  <c r="N248" i="16"/>
  <c r="K248" i="16"/>
  <c r="G248" i="16"/>
  <c r="V247" i="16"/>
  <c r="R247" i="16"/>
  <c r="O247" i="16"/>
  <c r="P247" i="16" s="1"/>
  <c r="N247" i="16"/>
  <c r="K247" i="16"/>
  <c r="G247" i="16"/>
  <c r="V246" i="16"/>
  <c r="R246" i="16"/>
  <c r="O246" i="16"/>
  <c r="P246" i="16" s="1"/>
  <c r="N246" i="16"/>
  <c r="K246" i="16"/>
  <c r="G246" i="16"/>
  <c r="V245" i="16"/>
  <c r="R245" i="16"/>
  <c r="S245" i="16" s="1"/>
  <c r="Q245" i="16"/>
  <c r="P245" i="16"/>
  <c r="O245" i="16"/>
  <c r="N245" i="16"/>
  <c r="K245" i="16"/>
  <c r="G245" i="16"/>
  <c r="V244" i="16"/>
  <c r="R244" i="16"/>
  <c r="O244" i="16"/>
  <c r="P244" i="16" s="1"/>
  <c r="N244" i="16"/>
  <c r="K244" i="16"/>
  <c r="G244" i="16"/>
  <c r="V243" i="16"/>
  <c r="R243" i="16"/>
  <c r="O243" i="16"/>
  <c r="P243" i="16" s="1"/>
  <c r="N243" i="16"/>
  <c r="K243" i="16"/>
  <c r="G243" i="16"/>
  <c r="V242" i="16"/>
  <c r="S242" i="16"/>
  <c r="R242" i="16"/>
  <c r="Q242" i="16"/>
  <c r="O242" i="16"/>
  <c r="P242" i="16" s="1"/>
  <c r="N242" i="16"/>
  <c r="K242" i="16"/>
  <c r="G242" i="16"/>
  <c r="V241" i="16"/>
  <c r="R241" i="16"/>
  <c r="P241" i="16"/>
  <c r="O241" i="16"/>
  <c r="N241" i="16"/>
  <c r="K241" i="16"/>
  <c r="G241" i="16"/>
  <c r="V240" i="16"/>
  <c r="R240" i="16"/>
  <c r="O240" i="16"/>
  <c r="P240" i="16" s="1"/>
  <c r="N240" i="16"/>
  <c r="K240" i="16"/>
  <c r="G240" i="16"/>
  <c r="V239" i="16"/>
  <c r="R239" i="16"/>
  <c r="O239" i="16"/>
  <c r="P239" i="16" s="1"/>
  <c r="N239" i="16"/>
  <c r="K239" i="16"/>
  <c r="G239" i="16"/>
  <c r="V238" i="16"/>
  <c r="R238" i="16"/>
  <c r="O238" i="16"/>
  <c r="P238" i="16" s="1"/>
  <c r="N238" i="16"/>
  <c r="K238" i="16"/>
  <c r="G238" i="16"/>
  <c r="V237" i="16"/>
  <c r="R237" i="16"/>
  <c r="S237" i="16" s="1"/>
  <c r="Q237" i="16"/>
  <c r="P237" i="16"/>
  <c r="O237" i="16"/>
  <c r="N237" i="16"/>
  <c r="K237" i="16"/>
  <c r="G237" i="16"/>
  <c r="V236" i="16"/>
  <c r="R236" i="16"/>
  <c r="S236" i="16" s="1"/>
  <c r="Q236" i="16"/>
  <c r="O236" i="16"/>
  <c r="P236" i="16" s="1"/>
  <c r="N236" i="16"/>
  <c r="K236" i="16"/>
  <c r="G236" i="16"/>
  <c r="V235" i="16"/>
  <c r="R235" i="16"/>
  <c r="O235" i="16"/>
  <c r="P235" i="16" s="1"/>
  <c r="N235" i="16"/>
  <c r="K235" i="16"/>
  <c r="G235" i="16"/>
  <c r="V234" i="16"/>
  <c r="R234" i="16"/>
  <c r="O234" i="16"/>
  <c r="P234" i="16" s="1"/>
  <c r="N234" i="16"/>
  <c r="K234" i="16"/>
  <c r="G234" i="16"/>
  <c r="V233" i="16"/>
  <c r="R233" i="16"/>
  <c r="P233" i="16"/>
  <c r="O233" i="16"/>
  <c r="N233" i="16"/>
  <c r="K233" i="16"/>
  <c r="G233" i="16"/>
  <c r="V232" i="16"/>
  <c r="R232" i="16"/>
  <c r="O232" i="16"/>
  <c r="P232" i="16" s="1"/>
  <c r="N232" i="16"/>
  <c r="K232" i="16"/>
  <c r="G232" i="16"/>
  <c r="V231" i="16"/>
  <c r="R231" i="16"/>
  <c r="O231" i="16"/>
  <c r="P231" i="16" s="1"/>
  <c r="N231" i="16"/>
  <c r="K231" i="16"/>
  <c r="G231" i="16"/>
  <c r="V230" i="16"/>
  <c r="R230" i="16"/>
  <c r="O230" i="16"/>
  <c r="P230" i="16" s="1"/>
  <c r="N230" i="16"/>
  <c r="K230" i="16"/>
  <c r="G230" i="16"/>
  <c r="V229" i="16"/>
  <c r="R229" i="16"/>
  <c r="S229" i="16" s="1"/>
  <c r="Q229" i="16"/>
  <c r="P229" i="16"/>
  <c r="O229" i="16"/>
  <c r="N229" i="16"/>
  <c r="K229" i="16"/>
  <c r="G229" i="16"/>
  <c r="V228" i="16"/>
  <c r="R228" i="16"/>
  <c r="O228" i="16"/>
  <c r="P228" i="16" s="1"/>
  <c r="N228" i="16"/>
  <c r="K228" i="16"/>
  <c r="G228" i="16"/>
  <c r="V227" i="16"/>
  <c r="R227" i="16"/>
  <c r="O227" i="16"/>
  <c r="P227" i="16" s="1"/>
  <c r="N227" i="16"/>
  <c r="K227" i="16"/>
  <c r="G227" i="16"/>
  <c r="V226" i="16"/>
  <c r="R226" i="16"/>
  <c r="O226" i="16"/>
  <c r="P226" i="16" s="1"/>
  <c r="N226" i="16"/>
  <c r="K226" i="16"/>
  <c r="G226" i="16"/>
  <c r="V225" i="16"/>
  <c r="R225" i="16"/>
  <c r="P225" i="16"/>
  <c r="O225" i="16"/>
  <c r="N225" i="16"/>
  <c r="K225" i="16"/>
  <c r="G225" i="16"/>
  <c r="V224" i="16"/>
  <c r="R224" i="16"/>
  <c r="O224" i="16"/>
  <c r="P224" i="16" s="1"/>
  <c r="N224" i="16"/>
  <c r="K224" i="16"/>
  <c r="G224" i="16"/>
  <c r="V223" i="16"/>
  <c r="R223" i="16"/>
  <c r="O223" i="16"/>
  <c r="P223" i="16" s="1"/>
  <c r="N223" i="16"/>
  <c r="K223" i="16"/>
  <c r="G223" i="16"/>
  <c r="V222" i="16"/>
  <c r="R222" i="16"/>
  <c r="O222" i="16"/>
  <c r="P222" i="16" s="1"/>
  <c r="N222" i="16"/>
  <c r="K222" i="16"/>
  <c r="G222" i="16"/>
  <c r="V221" i="16"/>
  <c r="R221" i="16"/>
  <c r="P221" i="16"/>
  <c r="O221" i="16"/>
  <c r="N221" i="16"/>
  <c r="K221" i="16"/>
  <c r="G221" i="16"/>
  <c r="V220" i="16"/>
  <c r="R220" i="16"/>
  <c r="O220" i="16"/>
  <c r="P220" i="16" s="1"/>
  <c r="N220" i="16"/>
  <c r="K220" i="16"/>
  <c r="G220" i="16"/>
  <c r="V219" i="16"/>
  <c r="R219" i="16"/>
  <c r="S219" i="16" s="1"/>
  <c r="Q219" i="16"/>
  <c r="O219" i="16"/>
  <c r="P219" i="16" s="1"/>
  <c r="N219" i="16"/>
  <c r="K219" i="16"/>
  <c r="G219" i="16"/>
  <c r="V218" i="16"/>
  <c r="R218" i="16"/>
  <c r="O218" i="16"/>
  <c r="P218" i="16" s="1"/>
  <c r="N218" i="16"/>
  <c r="K218" i="16"/>
  <c r="G218" i="16"/>
  <c r="V217" i="16"/>
  <c r="R217" i="16"/>
  <c r="P217" i="16"/>
  <c r="O217" i="16"/>
  <c r="N217" i="16"/>
  <c r="K217" i="16"/>
  <c r="G217" i="16"/>
  <c r="V216" i="16"/>
  <c r="R216" i="16"/>
  <c r="O216" i="16"/>
  <c r="P216" i="16" s="1"/>
  <c r="N216" i="16"/>
  <c r="K216" i="16"/>
  <c r="G216" i="16"/>
  <c r="V215" i="16"/>
  <c r="R215" i="16"/>
  <c r="O215" i="16"/>
  <c r="P215" i="16" s="1"/>
  <c r="N215" i="16"/>
  <c r="K215" i="16"/>
  <c r="G215" i="16"/>
  <c r="V214" i="16"/>
  <c r="R214" i="16"/>
  <c r="O214" i="16"/>
  <c r="P214" i="16" s="1"/>
  <c r="N214" i="16"/>
  <c r="K214" i="16"/>
  <c r="G214" i="16"/>
  <c r="V213" i="16"/>
  <c r="R213" i="16"/>
  <c r="P213" i="16"/>
  <c r="O213" i="16"/>
  <c r="N213" i="16"/>
  <c r="K213" i="16"/>
  <c r="G213" i="16"/>
  <c r="V212" i="16"/>
  <c r="R212" i="16"/>
  <c r="O212" i="16"/>
  <c r="P212" i="16" s="1"/>
  <c r="N212" i="16"/>
  <c r="K212" i="16"/>
  <c r="G212" i="16"/>
  <c r="V211" i="16"/>
  <c r="R211" i="16"/>
  <c r="O211" i="16"/>
  <c r="P211" i="16" s="1"/>
  <c r="N211" i="16"/>
  <c r="K211" i="16"/>
  <c r="G211" i="16"/>
  <c r="V210" i="16"/>
  <c r="R210" i="16"/>
  <c r="O210" i="16"/>
  <c r="P210" i="16" s="1"/>
  <c r="N210" i="16"/>
  <c r="K210" i="16"/>
  <c r="G210" i="16"/>
  <c r="V209" i="16"/>
  <c r="R209" i="16"/>
  <c r="S209" i="16" s="1"/>
  <c r="Q209" i="16"/>
  <c r="P209" i="16"/>
  <c r="O209" i="16"/>
  <c r="N209" i="16"/>
  <c r="K209" i="16"/>
  <c r="G209" i="16"/>
  <c r="V208" i="16"/>
  <c r="R208" i="16"/>
  <c r="O208" i="16"/>
  <c r="P208" i="16" s="1"/>
  <c r="N208" i="16"/>
  <c r="K208" i="16"/>
  <c r="G208" i="16"/>
  <c r="V207" i="16"/>
  <c r="R207" i="16"/>
  <c r="S207" i="16" s="1"/>
  <c r="Q207" i="16"/>
  <c r="O207" i="16"/>
  <c r="P207" i="16" s="1"/>
  <c r="N207" i="16"/>
  <c r="K207" i="16"/>
  <c r="G207" i="16"/>
  <c r="V206" i="16"/>
  <c r="R206" i="16"/>
  <c r="O206" i="16"/>
  <c r="P206" i="16" s="1"/>
  <c r="N206" i="16"/>
  <c r="K206" i="16"/>
  <c r="G206" i="16"/>
  <c r="V205" i="16"/>
  <c r="R205" i="16"/>
  <c r="P205" i="16"/>
  <c r="O205" i="16"/>
  <c r="N205" i="16"/>
  <c r="K205" i="16"/>
  <c r="G205" i="16"/>
  <c r="V204" i="16"/>
  <c r="R204" i="16"/>
  <c r="O204" i="16"/>
  <c r="P204" i="16" s="1"/>
  <c r="N204" i="16"/>
  <c r="K204" i="16"/>
  <c r="G204" i="16"/>
  <c r="V203" i="16"/>
  <c r="R203" i="16"/>
  <c r="O203" i="16"/>
  <c r="P203" i="16" s="1"/>
  <c r="N203" i="16"/>
  <c r="K203" i="16"/>
  <c r="G203" i="16"/>
  <c r="V202" i="16"/>
  <c r="R202" i="16"/>
  <c r="O202" i="16"/>
  <c r="P202" i="16" s="1"/>
  <c r="N202" i="16"/>
  <c r="K202" i="16"/>
  <c r="G202" i="16"/>
  <c r="V201" i="16"/>
  <c r="R201" i="16"/>
  <c r="P201" i="16"/>
  <c r="O201" i="16"/>
  <c r="N201" i="16"/>
  <c r="K201" i="16"/>
  <c r="G201" i="16"/>
  <c r="V200" i="16"/>
  <c r="R200" i="16"/>
  <c r="O200" i="16"/>
  <c r="P200" i="16" s="1"/>
  <c r="N200" i="16"/>
  <c r="K200" i="16"/>
  <c r="G200" i="16"/>
  <c r="V199" i="16"/>
  <c r="R199" i="16"/>
  <c r="O199" i="16"/>
  <c r="P199" i="16" s="1"/>
  <c r="N199" i="16"/>
  <c r="K199" i="16"/>
  <c r="G199" i="16"/>
  <c r="V198" i="16"/>
  <c r="R198" i="16"/>
  <c r="O198" i="16"/>
  <c r="P198" i="16" s="1"/>
  <c r="N198" i="16"/>
  <c r="K198" i="16"/>
  <c r="G198" i="16"/>
  <c r="V197" i="16"/>
  <c r="R197" i="16"/>
  <c r="S197" i="16" s="1"/>
  <c r="Q197" i="16"/>
  <c r="P197" i="16"/>
  <c r="O197" i="16"/>
  <c r="N197" i="16"/>
  <c r="K197" i="16"/>
  <c r="G197" i="16"/>
  <c r="V196" i="16"/>
  <c r="R196" i="16"/>
  <c r="O196" i="16"/>
  <c r="P196" i="16" s="1"/>
  <c r="N196" i="16"/>
  <c r="K196" i="16"/>
  <c r="G196" i="16"/>
  <c r="V195" i="16"/>
  <c r="R195" i="16"/>
  <c r="O195" i="16"/>
  <c r="P195" i="16" s="1"/>
  <c r="N195" i="16"/>
  <c r="K195" i="16"/>
  <c r="G195" i="16"/>
  <c r="V194" i="16"/>
  <c r="S194" i="16"/>
  <c r="R194" i="16"/>
  <c r="Q194" i="16"/>
  <c r="O194" i="16"/>
  <c r="P194" i="16" s="1"/>
  <c r="N194" i="16"/>
  <c r="K194" i="16"/>
  <c r="G194" i="16"/>
  <c r="V193" i="16"/>
  <c r="R193" i="16"/>
  <c r="P193" i="16"/>
  <c r="O193" i="16"/>
  <c r="N193" i="16"/>
  <c r="K193" i="16"/>
  <c r="G193" i="16"/>
  <c r="V192" i="16"/>
  <c r="R192" i="16"/>
  <c r="O192" i="16"/>
  <c r="P192" i="16" s="1"/>
  <c r="N192" i="16"/>
  <c r="K192" i="16"/>
  <c r="G192" i="16"/>
  <c r="V191" i="16"/>
  <c r="R191" i="16"/>
  <c r="O191" i="16"/>
  <c r="P191" i="16" s="1"/>
  <c r="N191" i="16"/>
  <c r="K191" i="16"/>
  <c r="G191" i="16"/>
  <c r="V190" i="16"/>
  <c r="S190" i="16"/>
  <c r="R190" i="16"/>
  <c r="Q190" i="16"/>
  <c r="O190" i="16"/>
  <c r="P190" i="16" s="1"/>
  <c r="N190" i="16"/>
  <c r="K190" i="16"/>
  <c r="G190" i="16"/>
  <c r="V189" i="16"/>
  <c r="R189" i="16"/>
  <c r="P189" i="16"/>
  <c r="O189" i="16"/>
  <c r="N189" i="16"/>
  <c r="K189" i="16"/>
  <c r="G189" i="16"/>
  <c r="V188" i="16"/>
  <c r="R188" i="16"/>
  <c r="O188" i="16"/>
  <c r="P188" i="16" s="1"/>
  <c r="N188" i="16"/>
  <c r="K188" i="16"/>
  <c r="G188" i="16"/>
  <c r="V187" i="16"/>
  <c r="R187" i="16"/>
  <c r="S187" i="16" s="1"/>
  <c r="Q187" i="16"/>
  <c r="O187" i="16"/>
  <c r="P187" i="16" s="1"/>
  <c r="N187" i="16"/>
  <c r="K187" i="16"/>
  <c r="G187" i="16"/>
  <c r="V186" i="16"/>
  <c r="R186" i="16"/>
  <c r="O186" i="16"/>
  <c r="P186" i="16" s="1"/>
  <c r="N186" i="16"/>
  <c r="K186" i="16"/>
  <c r="G186" i="16"/>
  <c r="V185" i="16"/>
  <c r="R185" i="16"/>
  <c r="P185" i="16"/>
  <c r="O185" i="16"/>
  <c r="N185" i="16"/>
  <c r="K185" i="16"/>
  <c r="G185" i="16"/>
  <c r="V184" i="16"/>
  <c r="R184" i="16"/>
  <c r="O184" i="16"/>
  <c r="P184" i="16" s="1"/>
  <c r="N184" i="16"/>
  <c r="K184" i="16"/>
  <c r="G184" i="16"/>
  <c r="V183" i="16"/>
  <c r="R183" i="16"/>
  <c r="S183" i="16" s="1"/>
  <c r="Q183" i="16"/>
  <c r="O183" i="16"/>
  <c r="P183" i="16" s="1"/>
  <c r="N183" i="16"/>
  <c r="K183" i="16"/>
  <c r="G183" i="16"/>
  <c r="V182" i="16"/>
  <c r="R182" i="16"/>
  <c r="O182" i="16"/>
  <c r="P182" i="16" s="1"/>
  <c r="N182" i="16"/>
  <c r="K182" i="16"/>
  <c r="G182" i="16"/>
  <c r="V181" i="16"/>
  <c r="R181" i="16"/>
  <c r="P181" i="16"/>
  <c r="O181" i="16"/>
  <c r="N181" i="16"/>
  <c r="K181" i="16"/>
  <c r="G181" i="16"/>
  <c r="V180" i="16"/>
  <c r="R180" i="16"/>
  <c r="O180" i="16"/>
  <c r="P180" i="16" s="1"/>
  <c r="N180" i="16"/>
  <c r="K180" i="16"/>
  <c r="G180" i="16"/>
  <c r="V179" i="16"/>
  <c r="R179" i="16"/>
  <c r="S179" i="16" s="1"/>
  <c r="Q179" i="16"/>
  <c r="O179" i="16"/>
  <c r="P179" i="16" s="1"/>
  <c r="N179" i="16"/>
  <c r="K179" i="16"/>
  <c r="G179" i="16"/>
  <c r="V178" i="16"/>
  <c r="R178" i="16"/>
  <c r="O178" i="16"/>
  <c r="P178" i="16" s="1"/>
  <c r="N178" i="16"/>
  <c r="K178" i="16"/>
  <c r="G178" i="16"/>
  <c r="V177" i="16"/>
  <c r="R177" i="16"/>
  <c r="P177" i="16"/>
  <c r="O177" i="16"/>
  <c r="N177" i="16"/>
  <c r="K177" i="16"/>
  <c r="G177" i="16"/>
  <c r="V176" i="16"/>
  <c r="R176" i="16"/>
  <c r="O176" i="16"/>
  <c r="P176" i="16" s="1"/>
  <c r="N176" i="16"/>
  <c r="K176" i="16"/>
  <c r="G176" i="16"/>
  <c r="V175" i="16"/>
  <c r="R175" i="16"/>
  <c r="S175" i="16" s="1"/>
  <c r="Q175" i="16"/>
  <c r="O175" i="16"/>
  <c r="P175" i="16" s="1"/>
  <c r="N175" i="16"/>
  <c r="K175" i="16"/>
  <c r="G175" i="16"/>
  <c r="V174" i="16"/>
  <c r="S174" i="16"/>
  <c r="R174" i="16"/>
  <c r="Q174" i="16"/>
  <c r="O174" i="16"/>
  <c r="P174" i="16" s="1"/>
  <c r="N174" i="16"/>
  <c r="K174" i="16"/>
  <c r="G174" i="16"/>
  <c r="V173" i="16"/>
  <c r="R173" i="16"/>
  <c r="S173" i="16" s="1"/>
  <c r="Q173" i="16"/>
  <c r="P173" i="16"/>
  <c r="O173" i="16"/>
  <c r="N173" i="16"/>
  <c r="K173" i="16"/>
  <c r="G173" i="16"/>
  <c r="V172" i="16"/>
  <c r="R172" i="16"/>
  <c r="O172" i="16"/>
  <c r="P172" i="16" s="1"/>
  <c r="N172" i="16"/>
  <c r="K172" i="16"/>
  <c r="G172" i="16"/>
  <c r="V171" i="16"/>
  <c r="R171" i="16"/>
  <c r="O171" i="16"/>
  <c r="P171" i="16" s="1"/>
  <c r="N171" i="16"/>
  <c r="K171" i="16"/>
  <c r="G171" i="16"/>
  <c r="V170" i="16"/>
  <c r="R170" i="16"/>
  <c r="O170" i="16"/>
  <c r="P170" i="16" s="1"/>
  <c r="N170" i="16"/>
  <c r="K170" i="16"/>
  <c r="G170" i="16"/>
  <c r="V169" i="16"/>
  <c r="R169" i="16"/>
  <c r="P169" i="16"/>
  <c r="O169" i="16"/>
  <c r="N169" i="16"/>
  <c r="K169" i="16"/>
  <c r="G169" i="16"/>
  <c r="V168" i="16"/>
  <c r="R168" i="16"/>
  <c r="O168" i="16"/>
  <c r="P168" i="16" s="1"/>
  <c r="N168" i="16"/>
  <c r="K168" i="16"/>
  <c r="G168" i="16"/>
  <c r="V167" i="16"/>
  <c r="R167" i="16"/>
  <c r="O167" i="16"/>
  <c r="P167" i="16" s="1"/>
  <c r="N167" i="16"/>
  <c r="K167" i="16"/>
  <c r="G167" i="16"/>
  <c r="V166" i="16"/>
  <c r="R166" i="16"/>
  <c r="O166" i="16"/>
  <c r="P166" i="16" s="1"/>
  <c r="N166" i="16"/>
  <c r="K166" i="16"/>
  <c r="G166" i="16"/>
  <c r="V165" i="16"/>
  <c r="R165" i="16"/>
  <c r="P165" i="16"/>
  <c r="O165" i="16"/>
  <c r="N165" i="16"/>
  <c r="K165" i="16"/>
  <c r="G165" i="16"/>
  <c r="V164" i="16"/>
  <c r="R164" i="16"/>
  <c r="O164" i="16"/>
  <c r="P164" i="16" s="1"/>
  <c r="N164" i="16"/>
  <c r="K164" i="16"/>
  <c r="G164" i="16"/>
  <c r="V163" i="16"/>
  <c r="R163" i="16"/>
  <c r="O163" i="16"/>
  <c r="P163" i="16" s="1"/>
  <c r="N163" i="16"/>
  <c r="K163" i="16"/>
  <c r="G163" i="16"/>
  <c r="V162" i="16"/>
  <c r="R162" i="16"/>
  <c r="O162" i="16"/>
  <c r="P162" i="16" s="1"/>
  <c r="N162" i="16"/>
  <c r="K162" i="16"/>
  <c r="G162" i="16"/>
  <c r="V161" i="16"/>
  <c r="R161" i="16"/>
  <c r="P161" i="16"/>
  <c r="O161" i="16"/>
  <c r="N161" i="16"/>
  <c r="K161" i="16"/>
  <c r="G161" i="16"/>
  <c r="V160" i="16"/>
  <c r="R160" i="16"/>
  <c r="O160" i="16"/>
  <c r="P160" i="16" s="1"/>
  <c r="N160" i="16"/>
  <c r="K160" i="16"/>
  <c r="G160" i="16"/>
  <c r="V159" i="16"/>
  <c r="R159" i="16"/>
  <c r="O159" i="16"/>
  <c r="P159" i="16" s="1"/>
  <c r="N159" i="16"/>
  <c r="K159" i="16"/>
  <c r="G159" i="16"/>
  <c r="V158" i="16"/>
  <c r="R158" i="16"/>
  <c r="O158" i="16"/>
  <c r="P158" i="16" s="1"/>
  <c r="N158" i="16"/>
  <c r="K158" i="16"/>
  <c r="G158" i="16"/>
  <c r="V157" i="16"/>
  <c r="R157" i="16"/>
  <c r="P157" i="16"/>
  <c r="O157" i="16"/>
  <c r="N157" i="16"/>
  <c r="K157" i="16"/>
  <c r="G157" i="16"/>
  <c r="V156" i="16"/>
  <c r="R156" i="16"/>
  <c r="O156" i="16"/>
  <c r="P156" i="16" s="1"/>
  <c r="N156" i="16"/>
  <c r="K156" i="16"/>
  <c r="G156" i="16"/>
  <c r="V155" i="16"/>
  <c r="R155" i="16"/>
  <c r="O155" i="16"/>
  <c r="P155" i="16" s="1"/>
  <c r="N155" i="16"/>
  <c r="K155" i="16"/>
  <c r="G155" i="16"/>
  <c r="V154" i="16"/>
  <c r="R154" i="16"/>
  <c r="O154" i="16"/>
  <c r="P154" i="16" s="1"/>
  <c r="N154" i="16"/>
  <c r="K154" i="16"/>
  <c r="G154" i="16"/>
  <c r="V153" i="16"/>
  <c r="R153" i="16"/>
  <c r="P153" i="16"/>
  <c r="O153" i="16"/>
  <c r="N153" i="16"/>
  <c r="K153" i="16"/>
  <c r="G153" i="16"/>
  <c r="V152" i="16"/>
  <c r="R152" i="16"/>
  <c r="O152" i="16"/>
  <c r="P152" i="16" s="1"/>
  <c r="N152" i="16"/>
  <c r="K152" i="16"/>
  <c r="G152" i="16"/>
  <c r="V151" i="16"/>
  <c r="R151" i="16"/>
  <c r="S151" i="16" s="1"/>
  <c r="Q151" i="16"/>
  <c r="O151" i="16"/>
  <c r="P151" i="16" s="1"/>
  <c r="N151" i="16"/>
  <c r="K151" i="16"/>
  <c r="G151" i="16"/>
  <c r="V150" i="16"/>
  <c r="R150" i="16"/>
  <c r="O150" i="16"/>
  <c r="P150" i="16" s="1"/>
  <c r="N150" i="16"/>
  <c r="K150" i="16"/>
  <c r="G150" i="16"/>
  <c r="V149" i="16"/>
  <c r="R149" i="16"/>
  <c r="P149" i="16"/>
  <c r="O149" i="16"/>
  <c r="N149" i="16"/>
  <c r="K149" i="16"/>
  <c r="G149" i="16"/>
  <c r="V148" i="16"/>
  <c r="R148" i="16"/>
  <c r="O148" i="16"/>
  <c r="P148" i="16" s="1"/>
  <c r="N148" i="16"/>
  <c r="K148" i="16"/>
  <c r="G148" i="16"/>
  <c r="V147" i="16"/>
  <c r="R147" i="16"/>
  <c r="O147" i="16"/>
  <c r="P147" i="16" s="1"/>
  <c r="N147" i="16"/>
  <c r="K147" i="16"/>
  <c r="G147" i="16"/>
  <c r="V146" i="16"/>
  <c r="R146" i="16"/>
  <c r="P146" i="16"/>
  <c r="O146" i="16"/>
  <c r="N146" i="16"/>
  <c r="K146" i="16"/>
  <c r="G146" i="16"/>
  <c r="V145" i="16"/>
  <c r="R145" i="16"/>
  <c r="P145" i="16"/>
  <c r="O145" i="16"/>
  <c r="N145" i="16"/>
  <c r="K145" i="16"/>
  <c r="G145" i="16"/>
  <c r="V144" i="16"/>
  <c r="R144" i="16"/>
  <c r="O144" i="16"/>
  <c r="P144" i="16" s="1"/>
  <c r="N144" i="16"/>
  <c r="K144" i="16"/>
  <c r="G144" i="16"/>
  <c r="V143" i="16"/>
  <c r="R143" i="16"/>
  <c r="O143" i="16"/>
  <c r="P143" i="16" s="1"/>
  <c r="N143" i="16"/>
  <c r="K143" i="16"/>
  <c r="G143" i="16"/>
  <c r="V142" i="16"/>
  <c r="R142" i="16"/>
  <c r="O142" i="16"/>
  <c r="P142" i="16" s="1"/>
  <c r="N142" i="16"/>
  <c r="K142" i="16"/>
  <c r="G142" i="16"/>
  <c r="V141" i="16"/>
  <c r="R141" i="16"/>
  <c r="P141" i="16"/>
  <c r="O141" i="16"/>
  <c r="N141" i="16"/>
  <c r="K141" i="16"/>
  <c r="G141" i="16"/>
  <c r="V140" i="16"/>
  <c r="R140" i="16"/>
  <c r="O140" i="16"/>
  <c r="P140" i="16" s="1"/>
  <c r="N140" i="16"/>
  <c r="K140" i="16"/>
  <c r="G140" i="16"/>
  <c r="V139" i="16"/>
  <c r="S139" i="16"/>
  <c r="R139" i="16"/>
  <c r="Q139" i="16"/>
  <c r="O139" i="16"/>
  <c r="P139" i="16" s="1"/>
  <c r="N139" i="16"/>
  <c r="K139" i="16"/>
  <c r="G139" i="16"/>
  <c r="V138" i="16"/>
  <c r="R138" i="16"/>
  <c r="P138" i="16"/>
  <c r="O138" i="16"/>
  <c r="N138" i="16"/>
  <c r="K138" i="16"/>
  <c r="G138" i="16"/>
  <c r="V137" i="16"/>
  <c r="R137" i="16"/>
  <c r="P137" i="16"/>
  <c r="O137" i="16"/>
  <c r="N137" i="16"/>
  <c r="K137" i="16"/>
  <c r="G137" i="16"/>
  <c r="V136" i="16"/>
  <c r="R136" i="16"/>
  <c r="O136" i="16"/>
  <c r="P136" i="16" s="1"/>
  <c r="N136" i="16"/>
  <c r="K136" i="16"/>
  <c r="G136" i="16"/>
  <c r="V135" i="16"/>
  <c r="R135" i="16"/>
  <c r="O135" i="16"/>
  <c r="P135" i="16" s="1"/>
  <c r="N135" i="16"/>
  <c r="K135" i="16"/>
  <c r="G135" i="16"/>
  <c r="V134" i="16"/>
  <c r="R134" i="16"/>
  <c r="P134" i="16"/>
  <c r="O134" i="16"/>
  <c r="N134" i="16"/>
  <c r="K134" i="16"/>
  <c r="G134" i="16"/>
  <c r="V133" i="16"/>
  <c r="R133" i="16"/>
  <c r="Q133" i="16"/>
  <c r="P133" i="16"/>
  <c r="O133" i="16"/>
  <c r="N133" i="16"/>
  <c r="K133" i="16"/>
  <c r="G133" i="16"/>
  <c r="V132" i="16"/>
  <c r="R132" i="16"/>
  <c r="O132" i="16"/>
  <c r="P132" i="16" s="1"/>
  <c r="N132" i="16"/>
  <c r="K132" i="16"/>
  <c r="G132" i="16"/>
  <c r="V131" i="16"/>
  <c r="R131" i="16"/>
  <c r="O131" i="16"/>
  <c r="P131" i="16" s="1"/>
  <c r="N131" i="16"/>
  <c r="K131" i="16"/>
  <c r="G131" i="16"/>
  <c r="V130" i="16"/>
  <c r="S130" i="16"/>
  <c r="R130" i="16"/>
  <c r="Q130" i="16"/>
  <c r="O130" i="16"/>
  <c r="P130" i="16" s="1"/>
  <c r="N130" i="16"/>
  <c r="K130" i="16"/>
  <c r="G130" i="16"/>
  <c r="V129" i="16"/>
  <c r="R129" i="16"/>
  <c r="P129" i="16"/>
  <c r="O129" i="16"/>
  <c r="N129" i="16"/>
  <c r="K129" i="16"/>
  <c r="G129" i="16"/>
  <c r="V128" i="16"/>
  <c r="R128" i="16"/>
  <c r="S128" i="16" s="1"/>
  <c r="Q128" i="16"/>
  <c r="O128" i="16"/>
  <c r="P128" i="16" s="1"/>
  <c r="N128" i="16"/>
  <c r="K128" i="16"/>
  <c r="G128" i="16"/>
  <c r="V127" i="16"/>
  <c r="R127" i="16"/>
  <c r="O127" i="16"/>
  <c r="P127" i="16" s="1"/>
  <c r="N127" i="16"/>
  <c r="K127" i="16"/>
  <c r="G127" i="16"/>
  <c r="V126" i="16"/>
  <c r="R126" i="16"/>
  <c r="P126" i="16"/>
  <c r="O126" i="16"/>
  <c r="N126" i="16"/>
  <c r="K126" i="16"/>
  <c r="G126" i="16"/>
  <c r="V125" i="16"/>
  <c r="R125" i="16"/>
  <c r="P125" i="16"/>
  <c r="O125" i="16"/>
  <c r="N125" i="16"/>
  <c r="K125" i="16"/>
  <c r="G125" i="16"/>
  <c r="V124" i="16"/>
  <c r="R124" i="16"/>
  <c r="O124" i="16"/>
  <c r="P124" i="16" s="1"/>
  <c r="N124" i="16"/>
  <c r="K124" i="16"/>
  <c r="G124" i="16"/>
  <c r="V123" i="16"/>
  <c r="R123" i="16"/>
  <c r="O123" i="16"/>
  <c r="P123" i="16" s="1"/>
  <c r="N123" i="16"/>
  <c r="K123" i="16"/>
  <c r="G123" i="16"/>
  <c r="V122" i="16"/>
  <c r="R122" i="16"/>
  <c r="O122" i="16"/>
  <c r="P122" i="16" s="1"/>
  <c r="N122" i="16"/>
  <c r="K122" i="16"/>
  <c r="G122" i="16"/>
  <c r="V121" i="16"/>
  <c r="R121" i="16"/>
  <c r="P121" i="16"/>
  <c r="O121" i="16"/>
  <c r="N121" i="16"/>
  <c r="K121" i="16"/>
  <c r="G121" i="16"/>
  <c r="V120" i="16"/>
  <c r="R120" i="16"/>
  <c r="O120" i="16"/>
  <c r="P120" i="16" s="1"/>
  <c r="N120" i="16"/>
  <c r="K120" i="16"/>
  <c r="G120" i="16"/>
  <c r="V119" i="16"/>
  <c r="R119" i="16"/>
  <c r="O119" i="16"/>
  <c r="P119" i="16" s="1"/>
  <c r="N119" i="16"/>
  <c r="K119" i="16"/>
  <c r="G119" i="16"/>
  <c r="V118" i="16"/>
  <c r="R118" i="16"/>
  <c r="P118" i="16"/>
  <c r="O118" i="16"/>
  <c r="N118" i="16"/>
  <c r="K118" i="16"/>
  <c r="G118" i="16"/>
  <c r="V117" i="16"/>
  <c r="R117" i="16"/>
  <c r="P117" i="16"/>
  <c r="O117" i="16"/>
  <c r="N117" i="16"/>
  <c r="K117" i="16"/>
  <c r="G117" i="16"/>
  <c r="V116" i="16"/>
  <c r="R116" i="16"/>
  <c r="O116" i="16"/>
  <c r="P116" i="16" s="1"/>
  <c r="N116" i="16"/>
  <c r="K116" i="16"/>
  <c r="G116" i="16"/>
  <c r="V115" i="16"/>
  <c r="S115" i="16"/>
  <c r="R115" i="16"/>
  <c r="Q115" i="16"/>
  <c r="O115" i="16"/>
  <c r="P115" i="16" s="1"/>
  <c r="N115" i="16"/>
  <c r="K115" i="16"/>
  <c r="G115" i="16"/>
  <c r="V114" i="16"/>
  <c r="S114" i="16"/>
  <c r="R114" i="16"/>
  <c r="Q114" i="16"/>
  <c r="P114" i="16"/>
  <c r="O114" i="16"/>
  <c r="N114" i="16"/>
  <c r="K114" i="16"/>
  <c r="G114" i="16"/>
  <c r="V113" i="16"/>
  <c r="R113" i="16"/>
  <c r="P113" i="16"/>
  <c r="O113" i="16"/>
  <c r="N113" i="16"/>
  <c r="K113" i="16"/>
  <c r="G113" i="16"/>
  <c r="V112" i="16"/>
  <c r="R112" i="16"/>
  <c r="O112" i="16"/>
  <c r="P112" i="16" s="1"/>
  <c r="N112" i="16"/>
  <c r="K112" i="16"/>
  <c r="G112" i="16"/>
  <c r="V111" i="16"/>
  <c r="S111" i="16"/>
  <c r="R111" i="16"/>
  <c r="Q111" i="16"/>
  <c r="O111" i="16"/>
  <c r="P111" i="16" s="1"/>
  <c r="N111" i="16"/>
  <c r="K111" i="16"/>
  <c r="G111" i="16"/>
  <c r="V110" i="16"/>
  <c r="S110" i="16"/>
  <c r="R110" i="16"/>
  <c r="Q110" i="16"/>
  <c r="P110" i="16"/>
  <c r="O110" i="16"/>
  <c r="N110" i="16"/>
  <c r="K110" i="16"/>
  <c r="G110" i="16"/>
  <c r="V109" i="16"/>
  <c r="R109" i="16"/>
  <c r="P109" i="16"/>
  <c r="O109" i="16"/>
  <c r="N109" i="16"/>
  <c r="K109" i="16"/>
  <c r="G109" i="16"/>
  <c r="V108" i="16"/>
  <c r="R108" i="16"/>
  <c r="O108" i="16"/>
  <c r="P108" i="16" s="1"/>
  <c r="N108" i="16"/>
  <c r="K108" i="16"/>
  <c r="G108" i="16"/>
  <c r="V107" i="16"/>
  <c r="R107" i="16"/>
  <c r="O107" i="16"/>
  <c r="P107" i="16" s="1"/>
  <c r="N107" i="16"/>
  <c r="K107" i="16"/>
  <c r="G107" i="16"/>
  <c r="V106" i="16"/>
  <c r="R106" i="16"/>
  <c r="O106" i="16"/>
  <c r="P106" i="16" s="1"/>
  <c r="N106" i="16"/>
  <c r="K106" i="16"/>
  <c r="G106" i="16"/>
  <c r="V105" i="16"/>
  <c r="R105" i="16"/>
  <c r="P105" i="16"/>
  <c r="O105" i="16"/>
  <c r="N105" i="16"/>
  <c r="K105" i="16"/>
  <c r="G105" i="16"/>
  <c r="V104" i="16"/>
  <c r="R104" i="16"/>
  <c r="O104" i="16"/>
  <c r="P104" i="16" s="1"/>
  <c r="N104" i="16"/>
  <c r="K104" i="16"/>
  <c r="G104" i="16"/>
  <c r="V103" i="16"/>
  <c r="S103" i="16"/>
  <c r="R103" i="16"/>
  <c r="Q103" i="16"/>
  <c r="O103" i="16"/>
  <c r="P103" i="16" s="1"/>
  <c r="N103" i="16"/>
  <c r="K103" i="16"/>
  <c r="G103" i="16"/>
  <c r="V102" i="16"/>
  <c r="R102" i="16"/>
  <c r="P102" i="16"/>
  <c r="O102" i="16"/>
  <c r="N102" i="16"/>
  <c r="K102" i="16"/>
  <c r="G102" i="16"/>
  <c r="V101" i="16"/>
  <c r="R101" i="16"/>
  <c r="P101" i="16"/>
  <c r="O101" i="16"/>
  <c r="N101" i="16"/>
  <c r="K101" i="16"/>
  <c r="G101" i="16"/>
  <c r="V100" i="16"/>
  <c r="R100" i="16"/>
  <c r="O100" i="16"/>
  <c r="P100" i="16" s="1"/>
  <c r="N100" i="16"/>
  <c r="K100" i="16"/>
  <c r="G100" i="16"/>
  <c r="V99" i="16"/>
  <c r="R99" i="16"/>
  <c r="O99" i="16"/>
  <c r="P99" i="16" s="1"/>
  <c r="N99" i="16"/>
  <c r="K99" i="16"/>
  <c r="G99" i="16"/>
  <c r="V98" i="16"/>
  <c r="R98" i="16"/>
  <c r="P98" i="16"/>
  <c r="O98" i="16"/>
  <c r="N98" i="16"/>
  <c r="K98" i="16"/>
  <c r="G98" i="16"/>
  <c r="V97" i="16"/>
  <c r="R97" i="16"/>
  <c r="P97" i="16"/>
  <c r="O97" i="16"/>
  <c r="N97" i="16"/>
  <c r="K97" i="16"/>
  <c r="G97" i="16"/>
  <c r="V96" i="16"/>
  <c r="R96" i="16"/>
  <c r="O96" i="16"/>
  <c r="P96" i="16" s="1"/>
  <c r="N96" i="16"/>
  <c r="K96" i="16"/>
  <c r="G96" i="16"/>
  <c r="V95" i="16"/>
  <c r="R95" i="16"/>
  <c r="O95" i="16"/>
  <c r="P95" i="16" s="1"/>
  <c r="N95" i="16"/>
  <c r="K95" i="16"/>
  <c r="G95" i="16"/>
  <c r="V94" i="16"/>
  <c r="R94" i="16"/>
  <c r="P94" i="16"/>
  <c r="O94" i="16"/>
  <c r="N94" i="16"/>
  <c r="K94" i="16"/>
  <c r="G94" i="16"/>
  <c r="V93" i="16"/>
  <c r="R93" i="16"/>
  <c r="S93" i="16" s="1"/>
  <c r="Q93" i="16"/>
  <c r="P93" i="16"/>
  <c r="O93" i="16"/>
  <c r="N93" i="16"/>
  <c r="K93" i="16"/>
  <c r="G93" i="16"/>
  <c r="V92" i="16"/>
  <c r="R92" i="16"/>
  <c r="O92" i="16"/>
  <c r="P92" i="16" s="1"/>
  <c r="N92" i="16"/>
  <c r="K92" i="16"/>
  <c r="G92" i="16"/>
  <c r="V91" i="16"/>
  <c r="R91" i="16"/>
  <c r="O91" i="16"/>
  <c r="P91" i="16" s="1"/>
  <c r="N91" i="16"/>
  <c r="K91" i="16"/>
  <c r="G91" i="16"/>
  <c r="V90" i="16"/>
  <c r="R90" i="16"/>
  <c r="P90" i="16"/>
  <c r="O90" i="16"/>
  <c r="N90" i="16"/>
  <c r="K90" i="16"/>
  <c r="G90" i="16"/>
  <c r="V89" i="16"/>
  <c r="R89" i="16"/>
  <c r="S89" i="16" s="1"/>
  <c r="Q89" i="16"/>
  <c r="P89" i="16"/>
  <c r="O89" i="16"/>
  <c r="N89" i="16"/>
  <c r="K89" i="16"/>
  <c r="G89" i="16"/>
  <c r="V88" i="16"/>
  <c r="R88" i="16"/>
  <c r="O88" i="16"/>
  <c r="P88" i="16" s="1"/>
  <c r="N88" i="16"/>
  <c r="K88" i="16"/>
  <c r="G88" i="16"/>
  <c r="V87" i="16"/>
  <c r="R87" i="16"/>
  <c r="O87" i="16"/>
  <c r="P87" i="16" s="1"/>
  <c r="N87" i="16"/>
  <c r="K87" i="16"/>
  <c r="G87" i="16"/>
  <c r="V86" i="16"/>
  <c r="R86" i="16"/>
  <c r="O86" i="16"/>
  <c r="P86" i="16" s="1"/>
  <c r="N86" i="16"/>
  <c r="K86" i="16"/>
  <c r="G86" i="16"/>
  <c r="V85" i="16"/>
  <c r="R85" i="16"/>
  <c r="P85" i="16"/>
  <c r="O85" i="16"/>
  <c r="N85" i="16"/>
  <c r="K85" i="16"/>
  <c r="G85" i="16"/>
  <c r="V84" i="16"/>
  <c r="R84" i="16"/>
  <c r="O84" i="16"/>
  <c r="P84" i="16" s="1"/>
  <c r="N84" i="16"/>
  <c r="K84" i="16"/>
  <c r="G84" i="16"/>
  <c r="V83" i="16"/>
  <c r="R83" i="16"/>
  <c r="O83" i="16"/>
  <c r="P83" i="16" s="1"/>
  <c r="N83" i="16"/>
  <c r="K83" i="16"/>
  <c r="G83" i="16"/>
  <c r="V82" i="16"/>
  <c r="S82" i="16"/>
  <c r="R82" i="16"/>
  <c r="Q82" i="16"/>
  <c r="P82" i="16"/>
  <c r="O82" i="16"/>
  <c r="N82" i="16"/>
  <c r="K82" i="16"/>
  <c r="G82" i="16"/>
  <c r="V81" i="16"/>
  <c r="R81" i="16"/>
  <c r="Q81" i="16"/>
  <c r="P81" i="16"/>
  <c r="O81" i="16"/>
  <c r="N81" i="16"/>
  <c r="K81" i="16"/>
  <c r="G81" i="16"/>
  <c r="V80" i="16"/>
  <c r="R80" i="16"/>
  <c r="O80" i="16"/>
  <c r="P80" i="16" s="1"/>
  <c r="N80" i="16"/>
  <c r="K80" i="16"/>
  <c r="G80" i="16"/>
  <c r="V79" i="16"/>
  <c r="R79" i="16"/>
  <c r="O79" i="16"/>
  <c r="P79" i="16" s="1"/>
  <c r="N79" i="16"/>
  <c r="K79" i="16"/>
  <c r="G79" i="16"/>
  <c r="V78" i="16"/>
  <c r="R78" i="16"/>
  <c r="O78" i="16"/>
  <c r="P78" i="16" s="1"/>
  <c r="N78" i="16"/>
  <c r="K78" i="16"/>
  <c r="G78" i="16"/>
  <c r="V77" i="16"/>
  <c r="R77" i="16"/>
  <c r="P77" i="16"/>
  <c r="O77" i="16"/>
  <c r="N77" i="16"/>
  <c r="K77" i="16"/>
  <c r="G77" i="16"/>
  <c r="V76" i="16"/>
  <c r="R76" i="16"/>
  <c r="O76" i="16"/>
  <c r="P76" i="16" s="1"/>
  <c r="N76" i="16"/>
  <c r="K76" i="16"/>
  <c r="G76" i="16"/>
  <c r="V75" i="16"/>
  <c r="R75" i="16"/>
  <c r="O75" i="16"/>
  <c r="P75" i="16" s="1"/>
  <c r="N75" i="16"/>
  <c r="K75" i="16"/>
  <c r="G75" i="16"/>
  <c r="V74" i="16"/>
  <c r="R74" i="16"/>
  <c r="P74" i="16"/>
  <c r="O74" i="16"/>
  <c r="N74" i="16"/>
  <c r="K74" i="16"/>
  <c r="G74" i="16"/>
  <c r="V73" i="16"/>
  <c r="R73" i="16"/>
  <c r="P73" i="16"/>
  <c r="O73" i="16"/>
  <c r="N73" i="16"/>
  <c r="K73" i="16"/>
  <c r="G73" i="16"/>
  <c r="V72" i="16"/>
  <c r="R72" i="16"/>
  <c r="O72" i="16"/>
  <c r="P72" i="16" s="1"/>
  <c r="N72" i="16"/>
  <c r="K72" i="16"/>
  <c r="G72" i="16"/>
  <c r="V71" i="16"/>
  <c r="R71" i="16"/>
  <c r="O71" i="16"/>
  <c r="P71" i="16" s="1"/>
  <c r="N71" i="16"/>
  <c r="K71" i="16"/>
  <c r="G71" i="16"/>
  <c r="V70" i="16"/>
  <c r="R70" i="16"/>
  <c r="O70" i="16"/>
  <c r="P70" i="16" s="1"/>
  <c r="N70" i="16"/>
  <c r="K70" i="16"/>
  <c r="G70" i="16"/>
  <c r="V69" i="16"/>
  <c r="R69" i="16"/>
  <c r="P69" i="16"/>
  <c r="O69" i="16"/>
  <c r="N69" i="16"/>
  <c r="K69" i="16"/>
  <c r="G69" i="16"/>
  <c r="V68" i="16"/>
  <c r="R68" i="16"/>
  <c r="S68" i="16" s="1"/>
  <c r="Q68" i="16"/>
  <c r="O68" i="16"/>
  <c r="P68" i="16" s="1"/>
  <c r="N68" i="16"/>
  <c r="K68" i="16"/>
  <c r="G68" i="16"/>
  <c r="V67" i="16"/>
  <c r="R67" i="16"/>
  <c r="O67" i="16"/>
  <c r="P67" i="16" s="1"/>
  <c r="N67" i="16"/>
  <c r="K67" i="16"/>
  <c r="G67" i="16"/>
  <c r="V66" i="16"/>
  <c r="R66" i="16"/>
  <c r="P66" i="16"/>
  <c r="O66" i="16"/>
  <c r="N66" i="16"/>
  <c r="K66" i="16"/>
  <c r="G66" i="16"/>
  <c r="V65" i="16"/>
  <c r="R65" i="16"/>
  <c r="Q65" i="16"/>
  <c r="P65" i="16"/>
  <c r="O65" i="16"/>
  <c r="N65" i="16"/>
  <c r="K65" i="16"/>
  <c r="G65" i="16"/>
  <c r="V64" i="16"/>
  <c r="R64" i="16"/>
  <c r="O64" i="16"/>
  <c r="P64" i="16" s="1"/>
  <c r="N64" i="16"/>
  <c r="K64" i="16"/>
  <c r="G64" i="16"/>
  <c r="V63" i="16"/>
  <c r="S63" i="16"/>
  <c r="R63" i="16"/>
  <c r="Q63" i="16"/>
  <c r="O63" i="16"/>
  <c r="P63" i="16" s="1"/>
  <c r="N63" i="16"/>
  <c r="K63" i="16"/>
  <c r="G63" i="16"/>
  <c r="V62" i="16"/>
  <c r="R62" i="16"/>
  <c r="P62" i="16"/>
  <c r="O62" i="16"/>
  <c r="N62" i="16"/>
  <c r="K62" i="16"/>
  <c r="G62" i="16"/>
  <c r="V61" i="16"/>
  <c r="R61" i="16"/>
  <c r="S61" i="16" s="1"/>
  <c r="Q61" i="16"/>
  <c r="P61" i="16"/>
  <c r="O61" i="16"/>
  <c r="N61" i="16"/>
  <c r="K61" i="16"/>
  <c r="G61" i="16"/>
  <c r="V60" i="16"/>
  <c r="R60" i="16"/>
  <c r="S60" i="16" s="1"/>
  <c r="Q60" i="16"/>
  <c r="O60" i="16"/>
  <c r="P60" i="16" s="1"/>
  <c r="N60" i="16"/>
  <c r="K60" i="16"/>
  <c r="G60" i="16"/>
  <c r="V59" i="16"/>
  <c r="R59" i="16"/>
  <c r="O59" i="16"/>
  <c r="P59" i="16" s="1"/>
  <c r="N59" i="16"/>
  <c r="K59" i="16"/>
  <c r="G59" i="16"/>
  <c r="V58" i="16"/>
  <c r="S58" i="16"/>
  <c r="R58" i="16"/>
  <c r="Q58" i="16"/>
  <c r="O58" i="16"/>
  <c r="P58" i="16" s="1"/>
  <c r="N58" i="16"/>
  <c r="K58" i="16"/>
  <c r="G58" i="16"/>
  <c r="V57" i="16"/>
  <c r="R57" i="16"/>
  <c r="P57" i="16"/>
  <c r="O57" i="16"/>
  <c r="N57" i="16"/>
  <c r="K57" i="16"/>
  <c r="G57" i="16"/>
  <c r="V56" i="16"/>
  <c r="R56" i="16"/>
  <c r="O56" i="16"/>
  <c r="P56" i="16" s="1"/>
  <c r="N56" i="16"/>
  <c r="K56" i="16"/>
  <c r="G56" i="16"/>
  <c r="V55" i="16"/>
  <c r="R55" i="16"/>
  <c r="O55" i="16"/>
  <c r="P55" i="16" s="1"/>
  <c r="N55" i="16"/>
  <c r="K55" i="16"/>
  <c r="G55" i="16"/>
  <c r="V54" i="16"/>
  <c r="R54" i="16"/>
  <c r="P54" i="16"/>
  <c r="O54" i="16"/>
  <c r="N54" i="16"/>
  <c r="K54" i="16"/>
  <c r="G54" i="16"/>
  <c r="V53" i="16"/>
  <c r="R53" i="16"/>
  <c r="P53" i="16"/>
  <c r="O53" i="16"/>
  <c r="N53" i="16"/>
  <c r="K53" i="16"/>
  <c r="G53" i="16"/>
  <c r="V52" i="16"/>
  <c r="R52" i="16"/>
  <c r="O52" i="16"/>
  <c r="P52" i="16" s="1"/>
  <c r="N52" i="16"/>
  <c r="K52" i="16"/>
  <c r="G52" i="16"/>
  <c r="V51" i="16"/>
  <c r="S51" i="16"/>
  <c r="R51" i="16"/>
  <c r="Q51" i="16"/>
  <c r="O51" i="16"/>
  <c r="P51" i="16" s="1"/>
  <c r="N51" i="16"/>
  <c r="K51" i="16"/>
  <c r="G51" i="16"/>
  <c r="V50" i="16"/>
  <c r="R50" i="16"/>
  <c r="P50" i="16"/>
  <c r="O50" i="16"/>
  <c r="N50" i="16"/>
  <c r="K50" i="16"/>
  <c r="G50" i="16"/>
  <c r="V49" i="16"/>
  <c r="R49" i="16"/>
  <c r="S49" i="16" s="1"/>
  <c r="Q49" i="16"/>
  <c r="P49" i="16"/>
  <c r="O49" i="16"/>
  <c r="N49" i="16"/>
  <c r="K49" i="16"/>
  <c r="G49" i="16"/>
  <c r="V48" i="16"/>
  <c r="R48" i="16"/>
  <c r="O48" i="16"/>
  <c r="P48" i="16" s="1"/>
  <c r="N48" i="16"/>
  <c r="K48" i="16"/>
  <c r="G48" i="16"/>
  <c r="V47" i="16"/>
  <c r="S47" i="16"/>
  <c r="R47" i="16"/>
  <c r="Q47" i="16"/>
  <c r="O47" i="16"/>
  <c r="P47" i="16" s="1"/>
  <c r="N47" i="16"/>
  <c r="K47" i="16"/>
  <c r="G47" i="16"/>
  <c r="V46" i="16"/>
  <c r="R46" i="16"/>
  <c r="O46" i="16"/>
  <c r="P46" i="16" s="1"/>
  <c r="N46" i="16"/>
  <c r="K46" i="16"/>
  <c r="G46" i="16"/>
  <c r="V45" i="16"/>
  <c r="R45" i="16"/>
  <c r="P45" i="16"/>
  <c r="O45" i="16"/>
  <c r="N45" i="16"/>
  <c r="K45" i="16"/>
  <c r="G45" i="16"/>
  <c r="V44" i="16"/>
  <c r="R44" i="16"/>
  <c r="O44" i="16"/>
  <c r="P44" i="16" s="1"/>
  <c r="N44" i="16"/>
  <c r="K44" i="16"/>
  <c r="G44" i="16"/>
  <c r="V43" i="16"/>
  <c r="R43" i="16"/>
  <c r="O43" i="16"/>
  <c r="P43" i="16" s="1"/>
  <c r="N43" i="16"/>
  <c r="K43" i="16"/>
  <c r="G43" i="16"/>
  <c r="V42" i="16"/>
  <c r="R42" i="16"/>
  <c r="P42" i="16"/>
  <c r="O42" i="16"/>
  <c r="N42" i="16"/>
  <c r="K42" i="16"/>
  <c r="G42" i="16"/>
  <c r="V41" i="16"/>
  <c r="R41" i="16"/>
  <c r="P41" i="16"/>
  <c r="O41" i="16"/>
  <c r="N41" i="16"/>
  <c r="K41" i="16"/>
  <c r="G41" i="16"/>
  <c r="V40" i="16"/>
  <c r="R40" i="16"/>
  <c r="O40" i="16"/>
  <c r="P40" i="16" s="1"/>
  <c r="N40" i="16"/>
  <c r="K40" i="16"/>
  <c r="G40" i="16"/>
  <c r="V39" i="16"/>
  <c r="S39" i="16"/>
  <c r="R39" i="16"/>
  <c r="Q39" i="16"/>
  <c r="O39" i="16"/>
  <c r="P39" i="16" s="1"/>
  <c r="N39" i="16"/>
  <c r="K39" i="16"/>
  <c r="G39" i="16"/>
  <c r="V38" i="16"/>
  <c r="R38" i="16"/>
  <c r="P38" i="16"/>
  <c r="O38" i="16"/>
  <c r="N38" i="16"/>
  <c r="K38" i="16"/>
  <c r="G38" i="16"/>
  <c r="V37" i="16"/>
  <c r="R37" i="16"/>
  <c r="P37" i="16"/>
  <c r="O37" i="16"/>
  <c r="N37" i="16"/>
  <c r="K37" i="16"/>
  <c r="G37" i="16"/>
  <c r="V36" i="16"/>
  <c r="R36" i="16"/>
  <c r="O36" i="16"/>
  <c r="P36" i="16" s="1"/>
  <c r="N36" i="16"/>
  <c r="K36" i="16"/>
  <c r="G36" i="16"/>
  <c r="V35" i="16"/>
  <c r="R35" i="16"/>
  <c r="O35" i="16"/>
  <c r="P35" i="16" s="1"/>
  <c r="N35" i="16"/>
  <c r="K35" i="16"/>
  <c r="G35" i="16"/>
  <c r="V34" i="16"/>
  <c r="R34" i="16"/>
  <c r="P34" i="16"/>
  <c r="O34" i="16"/>
  <c r="N34" i="16"/>
  <c r="K34" i="16"/>
  <c r="G34" i="16"/>
  <c r="V33" i="16"/>
  <c r="R33" i="16"/>
  <c r="P33" i="16"/>
  <c r="O33" i="16"/>
  <c r="N33" i="16"/>
  <c r="K33" i="16"/>
  <c r="G33" i="16"/>
  <c r="V32" i="16"/>
  <c r="R32" i="16"/>
  <c r="O32" i="16"/>
  <c r="P32" i="16" s="1"/>
  <c r="N32" i="16"/>
  <c r="K32" i="16"/>
  <c r="G32" i="16"/>
  <c r="V31" i="16"/>
  <c r="R31" i="16"/>
  <c r="O31" i="16"/>
  <c r="P31" i="16" s="1"/>
  <c r="N31" i="16"/>
  <c r="K31" i="16"/>
  <c r="G31" i="16"/>
  <c r="V30" i="16"/>
  <c r="R30" i="16"/>
  <c r="O30" i="16"/>
  <c r="P30" i="16" s="1"/>
  <c r="N30" i="16"/>
  <c r="K30" i="16"/>
  <c r="G30" i="16"/>
  <c r="V29" i="16"/>
  <c r="R29" i="16"/>
  <c r="P29" i="16"/>
  <c r="O29" i="16"/>
  <c r="N29" i="16"/>
  <c r="K29" i="16"/>
  <c r="G29" i="16"/>
  <c r="V28" i="16"/>
  <c r="R28" i="16"/>
  <c r="O28" i="16"/>
  <c r="P28" i="16" s="1"/>
  <c r="N28" i="16"/>
  <c r="K28" i="16"/>
  <c r="G28" i="16"/>
  <c r="V27" i="16"/>
  <c r="R27" i="16"/>
  <c r="O27" i="16"/>
  <c r="P27" i="16" s="1"/>
  <c r="N27" i="16"/>
  <c r="K27" i="16"/>
  <c r="G27" i="16"/>
  <c r="V26" i="16"/>
  <c r="R26" i="16"/>
  <c r="P26" i="16"/>
  <c r="O26" i="16"/>
  <c r="N26" i="16"/>
  <c r="K26" i="16"/>
  <c r="G26" i="16"/>
  <c r="V25" i="16"/>
  <c r="R25" i="16"/>
  <c r="Q25" i="16"/>
  <c r="P25" i="16"/>
  <c r="O25" i="16"/>
  <c r="N25" i="16"/>
  <c r="K25" i="16"/>
  <c r="G25" i="16"/>
  <c r="V24" i="16"/>
  <c r="R24" i="16"/>
  <c r="O24" i="16"/>
  <c r="P24" i="16" s="1"/>
  <c r="N24" i="16"/>
  <c r="K24" i="16"/>
  <c r="G24" i="16"/>
  <c r="V23" i="16"/>
  <c r="R23" i="16"/>
  <c r="O23" i="16"/>
  <c r="P23" i="16" s="1"/>
  <c r="N23" i="16"/>
  <c r="K23" i="16"/>
  <c r="G23" i="16"/>
  <c r="V22" i="16"/>
  <c r="R22" i="16"/>
  <c r="O22" i="16"/>
  <c r="P22" i="16" s="1"/>
  <c r="N22" i="16"/>
  <c r="K22" i="16"/>
  <c r="G22" i="16"/>
  <c r="V21" i="16"/>
  <c r="R21" i="16"/>
  <c r="P21" i="16"/>
  <c r="O21" i="16"/>
  <c r="N21" i="16"/>
  <c r="K21" i="16"/>
  <c r="G21" i="16"/>
  <c r="V20" i="16"/>
  <c r="R20" i="16"/>
  <c r="O20" i="16"/>
  <c r="P20" i="16" s="1"/>
  <c r="N20" i="16"/>
  <c r="K20" i="16"/>
  <c r="G20" i="16"/>
  <c r="V19" i="16"/>
  <c r="R19" i="16"/>
  <c r="O19" i="16"/>
  <c r="P19" i="16" s="1"/>
  <c r="N19" i="16"/>
  <c r="K19" i="16"/>
  <c r="G19" i="16"/>
  <c r="V18" i="16"/>
  <c r="R18" i="16"/>
  <c r="P18" i="16"/>
  <c r="O18" i="16"/>
  <c r="N18" i="16"/>
  <c r="K18" i="16"/>
  <c r="G18" i="16"/>
  <c r="V17" i="16"/>
  <c r="R17" i="16"/>
  <c r="P17" i="16"/>
  <c r="O17" i="16"/>
  <c r="N17" i="16"/>
  <c r="K17" i="16"/>
  <c r="G17" i="16"/>
  <c r="V16" i="16"/>
  <c r="R16" i="16"/>
  <c r="O16" i="16"/>
  <c r="P16" i="16" s="1"/>
  <c r="N16" i="16"/>
  <c r="K16" i="16"/>
  <c r="G16" i="16"/>
  <c r="V15" i="16"/>
  <c r="R15" i="16"/>
  <c r="O15" i="16"/>
  <c r="P15" i="16" s="1"/>
  <c r="N15" i="16"/>
  <c r="K15" i="16"/>
  <c r="G15" i="16"/>
  <c r="V14" i="16"/>
  <c r="R14" i="16"/>
  <c r="O14" i="16"/>
  <c r="P14" i="16" s="1"/>
  <c r="N14" i="16"/>
  <c r="K14" i="16"/>
  <c r="G14" i="16"/>
  <c r="V13" i="16"/>
  <c r="R13" i="16"/>
  <c r="P13" i="16"/>
  <c r="O13" i="16"/>
  <c r="N13" i="16"/>
  <c r="K13" i="16"/>
  <c r="G13" i="16"/>
  <c r="V12" i="16"/>
  <c r="R12" i="16"/>
  <c r="S12" i="16" s="1"/>
  <c r="Q12" i="16"/>
  <c r="O12" i="16"/>
  <c r="P12" i="16" s="1"/>
  <c r="N12" i="16"/>
  <c r="K12" i="16"/>
  <c r="G12" i="16"/>
  <c r="V11" i="16"/>
  <c r="R11" i="16"/>
  <c r="O11" i="16"/>
  <c r="P11" i="16" s="1"/>
  <c r="N11" i="16"/>
  <c r="K11" i="16"/>
  <c r="G11" i="16"/>
  <c r="V10" i="16"/>
  <c r="R10" i="16"/>
  <c r="P10" i="16"/>
  <c r="O10" i="16"/>
  <c r="N10" i="16"/>
  <c r="K10" i="16"/>
  <c r="G10" i="16"/>
  <c r="V9" i="16"/>
  <c r="R9" i="16"/>
  <c r="P9" i="16"/>
  <c r="O9" i="16"/>
  <c r="N9" i="16"/>
  <c r="K9" i="16"/>
  <c r="G9" i="16"/>
  <c r="V8" i="16"/>
  <c r="R8" i="16"/>
  <c r="O8" i="16"/>
  <c r="P8" i="16" s="1"/>
  <c r="N8" i="16"/>
  <c r="K8" i="16"/>
  <c r="G8" i="16"/>
  <c r="V7" i="16"/>
  <c r="R7" i="16"/>
  <c r="O7" i="16"/>
  <c r="P7" i="16" s="1"/>
  <c r="N7" i="16"/>
  <c r="K7" i="16"/>
  <c r="G7" i="16"/>
  <c r="V6" i="16"/>
  <c r="S6" i="16"/>
  <c r="R6" i="16"/>
  <c r="Q6" i="16"/>
  <c r="P6" i="16"/>
  <c r="O6" i="16"/>
  <c r="N6" i="16"/>
  <c r="K6" i="16"/>
  <c r="G6" i="16"/>
  <c r="V5" i="16"/>
  <c r="R5" i="16"/>
  <c r="P5" i="16"/>
  <c r="O5" i="16"/>
  <c r="N5" i="16"/>
  <c r="K5" i="16"/>
  <c r="G5" i="16"/>
  <c r="V4" i="16"/>
  <c r="R4" i="16"/>
  <c r="O4" i="16"/>
  <c r="P4" i="16" s="1"/>
  <c r="N4" i="16"/>
  <c r="K4" i="16"/>
  <c r="G4" i="16"/>
  <c r="V3" i="16"/>
  <c r="R3" i="16"/>
  <c r="O3" i="16"/>
  <c r="P3" i="16" s="1"/>
  <c r="N3" i="16"/>
  <c r="K3" i="16"/>
  <c r="G3" i="16"/>
  <c r="V2" i="16"/>
  <c r="S2" i="16"/>
  <c r="R2" i="16"/>
  <c r="Q2" i="16"/>
  <c r="O2" i="16"/>
  <c r="P2" i="16" s="1"/>
  <c r="N2" i="16"/>
  <c r="K2" i="16"/>
  <c r="G2" i="16"/>
  <c r="A1" i="13" l="1"/>
  <c r="J359" i="3"/>
  <c r="S65" i="16"/>
  <c r="S81" i="16"/>
  <c r="S133" i="16"/>
  <c r="S25" i="16"/>
  <c r="S814" i="16"/>
  <c r="H21" i="1"/>
  <c r="T418" i="3"/>
  <c r="T402" i="3"/>
  <c r="T386" i="3"/>
  <c r="T370" i="3"/>
  <c r="X412" i="3"/>
  <c r="X380" i="3"/>
  <c r="X396" i="3"/>
  <c r="X364" i="3"/>
  <c r="U415" i="3"/>
  <c r="U399" i="3"/>
  <c r="U383" i="3"/>
  <c r="U367" i="3"/>
  <c r="Q2147" i="16"/>
  <c r="S2147" i="16" s="1"/>
  <c r="Q2131" i="16"/>
  <c r="S2131" i="16" s="1"/>
  <c r="Q2119" i="16"/>
  <c r="S2119" i="16" s="1"/>
  <c r="Q1999" i="16"/>
  <c r="Q2201" i="16"/>
  <c r="Q2081" i="16"/>
  <c r="Q2065" i="16"/>
  <c r="Q2017" i="16"/>
  <c r="Q1988" i="16"/>
  <c r="S1988" i="16" s="1"/>
  <c r="Q1985" i="16"/>
  <c r="Q2189" i="16"/>
  <c r="Q2126" i="16"/>
  <c r="S2126" i="16" s="1"/>
  <c r="Q2080" i="16"/>
  <c r="Q2061" i="16"/>
  <c r="Q2220" i="16"/>
  <c r="S2220" i="16" s="1"/>
  <c r="Q2168" i="16"/>
  <c r="S2168" i="16" s="1"/>
  <c r="Q2054" i="16"/>
  <c r="S2054" i="16" s="1"/>
  <c r="Q2053" i="16"/>
  <c r="Q1883" i="16"/>
  <c r="S1883" i="16" s="1"/>
  <c r="Q1879" i="16"/>
  <c r="S1879" i="16" s="1"/>
  <c r="Q1875" i="16"/>
  <c r="S1875" i="16" s="1"/>
  <c r="S1999" i="16"/>
  <c r="S2053" i="16"/>
  <c r="Q2186" i="16"/>
  <c r="S2186" i="16" s="1"/>
  <c r="Q2211" i="16"/>
  <c r="S2211" i="16" s="1"/>
  <c r="Q2219" i="16"/>
  <c r="S2219" i="16" s="1"/>
  <c r="T406" i="3"/>
  <c r="T374" i="3"/>
  <c r="T390" i="3"/>
  <c r="T358" i="3"/>
  <c r="U423" i="3"/>
  <c r="U421" i="3"/>
  <c r="U413" i="3"/>
  <c r="U397" i="3"/>
  <c r="U381" i="3"/>
  <c r="U365" i="3"/>
  <c r="W421" i="3"/>
  <c r="W413" i="3"/>
  <c r="W423" i="3"/>
  <c r="W397" i="3"/>
  <c r="W381" i="3"/>
  <c r="W365" i="3"/>
  <c r="S1809" i="16"/>
  <c r="S1897" i="16"/>
  <c r="S1913" i="16"/>
  <c r="S2080" i="16"/>
  <c r="S2201" i="16"/>
  <c r="X410" i="3"/>
  <c r="X394" i="3"/>
  <c r="X378" i="3"/>
  <c r="X362" i="3"/>
  <c r="T411" i="3"/>
  <c r="T395" i="3"/>
  <c r="T379" i="3"/>
  <c r="T363" i="3"/>
  <c r="V395" i="3"/>
  <c r="V411" i="3"/>
  <c r="V379" i="3"/>
  <c r="V363" i="3"/>
  <c r="S1769" i="16"/>
  <c r="S1948" i="16"/>
  <c r="S2088" i="16"/>
  <c r="S2108" i="16"/>
  <c r="Q2167" i="16"/>
  <c r="S2167" i="16" s="1"/>
  <c r="Q2159" i="16"/>
  <c r="S2159" i="16" s="1"/>
  <c r="Q2245" i="16"/>
  <c r="S2245" i="16" s="1"/>
  <c r="Q2110" i="16"/>
  <c r="S2110" i="16" s="1"/>
  <c r="Q2244" i="16"/>
  <c r="S2244" i="16" s="1"/>
  <c r="Q2181" i="16"/>
  <c r="S2181" i="16" s="1"/>
  <c r="Q2117" i="16"/>
  <c r="S2117" i="16" s="1"/>
  <c r="Q2088" i="16"/>
  <c r="Q2040" i="16"/>
  <c r="S2040" i="16" s="1"/>
  <c r="Q2038" i="16"/>
  <c r="S2038" i="16" s="1"/>
  <c r="Q2021" i="16"/>
  <c r="S2021" i="16" s="1"/>
  <c r="Q2006" i="16"/>
  <c r="S2006" i="16" s="1"/>
  <c r="Q1974" i="16"/>
  <c r="S1974" i="16" s="1"/>
  <c r="Q1923" i="16"/>
  <c r="S1923" i="16" s="1"/>
  <c r="Q1907" i="16"/>
  <c r="S1907" i="16" s="1"/>
  <c r="Q1887" i="16"/>
  <c r="S1887" i="16" s="1"/>
  <c r="Q1871" i="16"/>
  <c r="S1871" i="16" s="1"/>
  <c r="Q1847" i="16"/>
  <c r="S1847" i="16" s="1"/>
  <c r="Q1779" i="16"/>
  <c r="S1779" i="16" s="1"/>
  <c r="U417" i="3"/>
  <c r="U401" i="3"/>
  <c r="U385" i="3"/>
  <c r="U369" i="3"/>
  <c r="W417" i="3"/>
  <c r="W401" i="3"/>
  <c r="W385" i="3"/>
  <c r="W369" i="3"/>
  <c r="W59" i="8"/>
  <c r="W11" i="8"/>
  <c r="R39" i="1"/>
  <c r="S1985" i="16"/>
  <c r="S2017" i="16"/>
  <c r="S2065" i="16"/>
  <c r="S2081" i="16"/>
  <c r="S2097" i="16"/>
  <c r="G4" i="1"/>
  <c r="Q2115" i="16"/>
  <c r="S2115" i="16" s="1"/>
  <c r="Q1979" i="16"/>
  <c r="S1979" i="16" s="1"/>
  <c r="Q1963" i="16"/>
  <c r="S1963" i="16" s="1"/>
  <c r="R5" i="1"/>
  <c r="AB5" i="1"/>
  <c r="AB6" i="1"/>
  <c r="T6" i="1"/>
  <c r="T31" i="1" s="1"/>
  <c r="I6" i="1"/>
  <c r="AC6" i="1" s="1"/>
  <c r="K8" i="1"/>
  <c r="S9" i="1"/>
  <c r="S34" i="1" s="1"/>
  <c r="AC9" i="1"/>
  <c r="W9" i="1"/>
  <c r="W34" i="1" s="1"/>
  <c r="V9" i="1"/>
  <c r="V34" i="1" s="1"/>
  <c r="E10" i="1"/>
  <c r="V10" i="1"/>
  <c r="V35" i="1" s="1"/>
  <c r="AD10" i="1"/>
  <c r="M10" i="1"/>
  <c r="W10" i="1" s="1"/>
  <c r="W35" i="1" s="1"/>
  <c r="AE10" i="1"/>
  <c r="G12" i="1"/>
  <c r="Z14" i="1"/>
  <c r="AB14" i="1"/>
  <c r="AD14" i="1"/>
  <c r="K15" i="1"/>
  <c r="R16" i="1"/>
  <c r="W61" i="8"/>
  <c r="W13" i="8"/>
  <c r="AB17" i="1"/>
  <c r="T17" i="1"/>
  <c r="T42" i="1" s="1"/>
  <c r="B23" i="1"/>
  <c r="R38" i="1"/>
  <c r="F20" i="1"/>
  <c r="F23" i="1" s="1"/>
  <c r="T4" i="1"/>
  <c r="I4" i="1"/>
  <c r="AB4" i="1"/>
  <c r="O4" i="1"/>
  <c r="AD5" i="1"/>
  <c r="U410" i="3"/>
  <c r="U394" i="3"/>
  <c r="U378" i="3"/>
  <c r="U362" i="3"/>
  <c r="Y410" i="3"/>
  <c r="Y394" i="3"/>
  <c r="Y378" i="3"/>
  <c r="Y362" i="3"/>
  <c r="E8" i="1"/>
  <c r="S8" i="1" s="1"/>
  <c r="S33" i="1" s="1"/>
  <c r="AD8" i="1"/>
  <c r="M8" i="1"/>
  <c r="AE8" i="1" s="1"/>
  <c r="V8" i="1"/>
  <c r="V33" i="1" s="1"/>
  <c r="Y412" i="3"/>
  <c r="Y396" i="3"/>
  <c r="Y380" i="3"/>
  <c r="Y364" i="3"/>
  <c r="T412" i="3"/>
  <c r="T396" i="3"/>
  <c r="T380" i="3"/>
  <c r="T364" i="3"/>
  <c r="W52" i="8"/>
  <c r="W4" i="8"/>
  <c r="V406" i="3"/>
  <c r="V390" i="3"/>
  <c r="V374" i="3"/>
  <c r="V358" i="3"/>
  <c r="T12" i="1"/>
  <c r="T37" i="1" s="1"/>
  <c r="I12" i="1"/>
  <c r="O12" i="1"/>
  <c r="AB12" i="1"/>
  <c r="S13" i="1"/>
  <c r="S38" i="1" s="1"/>
  <c r="U13" i="1"/>
  <c r="U38" i="1" s="1"/>
  <c r="E15" i="1"/>
  <c r="S15" i="1" s="1"/>
  <c r="S40" i="1" s="1"/>
  <c r="M15" i="1"/>
  <c r="G19" i="1"/>
  <c r="I19" i="1"/>
  <c r="S1993" i="16"/>
  <c r="S2121" i="16"/>
  <c r="S2185" i="16"/>
  <c r="H20" i="1"/>
  <c r="K4" i="1"/>
  <c r="AC4" i="1"/>
  <c r="W418" i="3"/>
  <c r="W402" i="3"/>
  <c r="W386" i="3"/>
  <c r="W370" i="3"/>
  <c r="E6" i="1"/>
  <c r="S6" i="1" s="1"/>
  <c r="S31" i="1" s="1"/>
  <c r="V6" i="1"/>
  <c r="V31" i="1" s="1"/>
  <c r="AD6" i="1"/>
  <c r="M6" i="1"/>
  <c r="AE6" i="1" s="1"/>
  <c r="U6" i="1"/>
  <c r="U31" i="1" s="1"/>
  <c r="T410" i="3"/>
  <c r="T394" i="3"/>
  <c r="T378" i="3"/>
  <c r="T362" i="3"/>
  <c r="W58" i="8"/>
  <c r="W10" i="8"/>
  <c r="R34" i="1"/>
  <c r="V412" i="3"/>
  <c r="V396" i="3"/>
  <c r="V380" i="3"/>
  <c r="V364" i="3"/>
  <c r="AB10" i="1"/>
  <c r="T10" i="1"/>
  <c r="T35" i="1" s="1"/>
  <c r="I10" i="1"/>
  <c r="U10" i="1" s="1"/>
  <c r="U35" i="1" s="1"/>
  <c r="O10" i="1"/>
  <c r="AA10" i="1"/>
  <c r="AD11" i="1"/>
  <c r="AC12" i="1"/>
  <c r="K12" i="1"/>
  <c r="AD12" i="1" s="1"/>
  <c r="AA15" i="1"/>
  <c r="S16" i="1"/>
  <c r="S41" i="1" s="1"/>
  <c r="R36" i="1"/>
  <c r="R42" i="1"/>
  <c r="A1" i="14"/>
  <c r="S1981" i="16"/>
  <c r="S2029" i="16"/>
  <c r="S2061" i="16"/>
  <c r="S2189" i="16"/>
  <c r="E4" i="1"/>
  <c r="R4" i="1"/>
  <c r="C4" i="1"/>
  <c r="Z4" i="1" s="1"/>
  <c r="AD4" i="1"/>
  <c r="M4" i="1"/>
  <c r="V4" i="1"/>
  <c r="U4" i="1"/>
  <c r="U418" i="3"/>
  <c r="U402" i="3"/>
  <c r="U386" i="3"/>
  <c r="U370" i="3"/>
  <c r="Y402" i="3"/>
  <c r="Y418" i="3"/>
  <c r="Y370" i="3"/>
  <c r="Y386" i="3"/>
  <c r="W56" i="8"/>
  <c r="W8" i="8"/>
  <c r="V410" i="3"/>
  <c r="V394" i="3"/>
  <c r="V378" i="3"/>
  <c r="V362" i="3"/>
  <c r="T8" i="1"/>
  <c r="T33" i="1" s="1"/>
  <c r="I8" i="1"/>
  <c r="U8" i="1" s="1"/>
  <c r="U33" i="1" s="1"/>
  <c r="AB8" i="1"/>
  <c r="O8" i="1"/>
  <c r="AA8" i="1"/>
  <c r="S10" i="1"/>
  <c r="S35" i="1" s="1"/>
  <c r="AC10" i="1"/>
  <c r="U406" i="3"/>
  <c r="U390" i="3"/>
  <c r="U374" i="3"/>
  <c r="U358" i="3"/>
  <c r="Y406" i="3"/>
  <c r="Y390" i="3"/>
  <c r="Y374" i="3"/>
  <c r="Y358" i="3"/>
  <c r="E12" i="1"/>
  <c r="S12" i="1" s="1"/>
  <c r="S37" i="1" s="1"/>
  <c r="M12" i="1"/>
  <c r="V12" i="1"/>
  <c r="V37" i="1" s="1"/>
  <c r="U12" i="1"/>
  <c r="U37" i="1" s="1"/>
  <c r="T401" i="3"/>
  <c r="T417" i="3"/>
  <c r="T385" i="3"/>
  <c r="T369" i="3"/>
  <c r="V417" i="3"/>
  <c r="V401" i="3"/>
  <c r="V385" i="3"/>
  <c r="V369" i="3"/>
  <c r="AB15" i="1"/>
  <c r="T15" i="1"/>
  <c r="T40" i="1" s="1"/>
  <c r="I15" i="1"/>
  <c r="O15" i="1"/>
  <c r="E18" i="1"/>
  <c r="S18" i="1" s="1"/>
  <c r="S43" i="1" s="1"/>
  <c r="E19" i="1"/>
  <c r="K19" i="1"/>
  <c r="M19" i="1"/>
  <c r="D20" i="1"/>
  <c r="D23" i="1" s="1"/>
  <c r="E174" i="14"/>
  <c r="AB369" i="3" s="1"/>
  <c r="AS174" i="14"/>
  <c r="I174" i="14" s="1"/>
  <c r="S369" i="3" s="1"/>
  <c r="G174" i="14"/>
  <c r="AD369" i="3" s="1"/>
  <c r="C174" i="14"/>
  <c r="Z369" i="3" s="1"/>
  <c r="F358" i="3"/>
  <c r="J358" i="3"/>
  <c r="AS3" i="14"/>
  <c r="H3" i="14"/>
  <c r="AE419" i="3" s="1"/>
  <c r="D3" i="14"/>
  <c r="AA419" i="3" s="1"/>
  <c r="S7" i="1"/>
  <c r="S32" i="1" s="1"/>
  <c r="W7" i="1"/>
  <c r="W32" i="1" s="1"/>
  <c r="AC7" i="1"/>
  <c r="C8" i="1"/>
  <c r="R8" i="1" s="1"/>
  <c r="O9" i="1"/>
  <c r="U9" i="1"/>
  <c r="U34" i="1" s="1"/>
  <c r="AA9" i="1"/>
  <c r="S11" i="1"/>
  <c r="S36" i="1" s="1"/>
  <c r="W11" i="1"/>
  <c r="W36" i="1" s="1"/>
  <c r="AC11" i="1"/>
  <c r="C12" i="1"/>
  <c r="Z12" i="1" s="1"/>
  <c r="O14" i="1"/>
  <c r="C15" i="1"/>
  <c r="Z15" i="1" s="1"/>
  <c r="T16" i="1"/>
  <c r="T41" i="1" s="1"/>
  <c r="O16" i="1"/>
  <c r="AA16" i="1"/>
  <c r="AA18" i="1"/>
  <c r="G18" i="1"/>
  <c r="T18" i="1" s="1"/>
  <c r="T43" i="1" s="1"/>
  <c r="I18" i="1"/>
  <c r="O18" i="1"/>
  <c r="AB18" i="1"/>
  <c r="C3" i="14"/>
  <c r="Z419" i="3" s="1"/>
  <c r="I3" i="14"/>
  <c r="S419" i="3" s="1"/>
  <c r="AB426" i="3"/>
  <c r="AB425" i="3"/>
  <c r="D174" i="14"/>
  <c r="AA369" i="3" s="1"/>
  <c r="AA425" i="3" s="1"/>
  <c r="F174" i="14"/>
  <c r="AC369" i="3" s="1"/>
  <c r="C18" i="1"/>
  <c r="Z18" i="1" s="1"/>
  <c r="O17" i="1"/>
  <c r="C6" i="1"/>
  <c r="R6" i="1" s="1"/>
  <c r="O7" i="1"/>
  <c r="C10" i="1"/>
  <c r="R10" i="1" s="1"/>
  <c r="O11" i="1"/>
  <c r="O13" i="1"/>
  <c r="Z17" i="1"/>
  <c r="C19" i="1"/>
  <c r="Z19" i="1" s="1"/>
  <c r="F3" i="14"/>
  <c r="AC419" i="3" s="1"/>
  <c r="Z425" i="3"/>
  <c r="Z426" i="3"/>
  <c r="AD425" i="3"/>
  <c r="AD426" i="3"/>
  <c r="H174" i="14"/>
  <c r="AE369" i="3" s="1"/>
  <c r="AE425" i="3" s="1"/>
  <c r="A1" i="17"/>
  <c r="H357" i="3"/>
  <c r="E358" i="3"/>
  <c r="E362" i="3"/>
  <c r="I362" i="3"/>
  <c r="AC426" i="3"/>
  <c r="AC425" i="3"/>
  <c r="J402" i="3"/>
  <c r="H365" i="3"/>
  <c r="M425" i="3"/>
  <c r="M426" i="3"/>
  <c r="Q425" i="3"/>
  <c r="Q426" i="3"/>
  <c r="F383" i="3"/>
  <c r="J383" i="3"/>
  <c r="E363" i="3"/>
  <c r="I363" i="3"/>
  <c r="E374" i="3"/>
  <c r="I367" i="3"/>
  <c r="K426" i="3"/>
  <c r="K425" i="3"/>
  <c r="G363" i="3"/>
  <c r="J370" i="3"/>
  <c r="J411" i="3"/>
  <c r="H411" i="3"/>
  <c r="H371" i="3"/>
  <c r="N425" i="3"/>
  <c r="N426" i="3"/>
  <c r="G385" i="3"/>
  <c r="E378" i="3"/>
  <c r="I378" i="3"/>
  <c r="G389" i="3"/>
  <c r="G405" i="3"/>
  <c r="E412" i="3"/>
  <c r="E410" i="3"/>
  <c r="I410" i="3"/>
  <c r="F394" i="3"/>
  <c r="J394" i="3"/>
  <c r="E418" i="3"/>
  <c r="H370" i="3"/>
  <c r="J387" i="3"/>
  <c r="E411" i="3"/>
  <c r="I422" i="3"/>
  <c r="H417" i="3"/>
  <c r="H421" i="3"/>
  <c r="E402" i="3"/>
  <c r="G395" i="3"/>
  <c r="F406" i="3"/>
  <c r="J406" i="3"/>
  <c r="G379" i="3"/>
  <c r="F367" i="3"/>
  <c r="J367" i="3"/>
  <c r="O426" i="3"/>
  <c r="O425" i="3"/>
  <c r="J364" i="3"/>
  <c r="E370" i="3"/>
  <c r="E390" i="3"/>
  <c r="J379" i="3"/>
  <c r="H385" i="3"/>
  <c r="H389" i="3"/>
  <c r="J423" i="3"/>
  <c r="G358" i="3"/>
  <c r="G362" i="3"/>
  <c r="J361" i="3"/>
  <c r="G380" i="3"/>
  <c r="J375" i="3"/>
  <c r="J371" i="3"/>
  <c r="J373" i="3"/>
  <c r="F373" i="3"/>
  <c r="H373" i="3"/>
  <c r="G357" i="3"/>
  <c r="L426" i="3"/>
  <c r="L425" i="3"/>
  <c r="P426" i="3"/>
  <c r="P425" i="3"/>
  <c r="I405" i="3"/>
  <c r="G364" i="3"/>
  <c r="E386" i="3"/>
  <c r="F390" i="3"/>
  <c r="H363" i="3"/>
  <c r="H367" i="3"/>
  <c r="J357" i="3"/>
  <c r="J362" i="3"/>
  <c r="J365" i="3"/>
  <c r="G373" i="3"/>
  <c r="I377" i="3"/>
  <c r="I385" i="3"/>
  <c r="I396" i="3"/>
  <c r="H415" i="3"/>
  <c r="H405" i="3"/>
  <c r="E401" i="3"/>
  <c r="I401" i="3"/>
  <c r="F410" i="3"/>
  <c r="J410" i="3"/>
  <c r="G394" i="3"/>
  <c r="H383" i="3"/>
  <c r="H413" i="3"/>
  <c r="I393" i="3"/>
  <c r="F422" i="3"/>
  <c r="J422" i="3"/>
  <c r="E417" i="3"/>
  <c r="I417" i="3"/>
  <c r="F423" i="3"/>
  <c r="G374" i="3"/>
  <c r="F402" i="3"/>
  <c r="G406" i="3"/>
  <c r="H379" i="3"/>
  <c r="I357" i="3"/>
  <c r="I361" i="3"/>
  <c r="F362" i="3"/>
  <c r="F370" i="3"/>
  <c r="I371" i="3"/>
  <c r="H386" i="3"/>
  <c r="H401" i="3"/>
  <c r="G378" i="3"/>
  <c r="I415" i="3"/>
  <c r="G412" i="3"/>
  <c r="G410" i="3"/>
  <c r="J390" i="3"/>
  <c r="H387" i="3"/>
  <c r="I383" i="3"/>
  <c r="J391" i="3"/>
  <c r="G422" i="3"/>
  <c r="F417" i="3"/>
  <c r="J417" i="3"/>
  <c r="F421" i="3"/>
  <c r="J421" i="3"/>
  <c r="E379" i="3"/>
  <c r="I379" i="3"/>
  <c r="J396" i="3"/>
  <c r="F357" i="3"/>
  <c r="E364" i="3"/>
  <c r="I364" i="3"/>
  <c r="F365" i="3"/>
  <c r="I373" i="3"/>
  <c r="I389" i="3"/>
  <c r="H397" i="3"/>
  <c r="G420" i="3"/>
  <c r="F385" i="3"/>
  <c r="J385" i="3"/>
  <c r="F389" i="3"/>
  <c r="J389" i="3"/>
  <c r="F415" i="3"/>
  <c r="J415" i="3"/>
  <c r="G401" i="3"/>
  <c r="E394" i="3"/>
  <c r="I394" i="3"/>
  <c r="G390" i="3"/>
  <c r="I387" i="3"/>
  <c r="J377" i="3"/>
  <c r="I409" i="3"/>
  <c r="F413" i="3"/>
  <c r="J413" i="3"/>
  <c r="G417" i="3"/>
  <c r="H402" i="3"/>
  <c r="E406" i="3"/>
  <c r="G396" i="3"/>
  <c r="J380" i="3"/>
  <c r="I380" i="3"/>
  <c r="E380" i="3"/>
  <c r="J403" i="3"/>
  <c r="I403" i="3"/>
  <c r="H403" i="3"/>
  <c r="F374" i="3"/>
  <c r="J374" i="3"/>
  <c r="F378" i="3"/>
  <c r="J378" i="3"/>
  <c r="E385" i="3"/>
  <c r="F386" i="3"/>
  <c r="J386" i="3"/>
  <c r="J405" i="3"/>
  <c r="H418" i="3"/>
  <c r="G3" i="8"/>
  <c r="K5" i="8"/>
  <c r="J395" i="3"/>
  <c r="I395" i="3"/>
  <c r="E395" i="3"/>
  <c r="H395" i="3"/>
  <c r="J399" i="3"/>
  <c r="F399" i="3"/>
  <c r="I399" i="3"/>
  <c r="H399" i="3"/>
  <c r="J407" i="3"/>
  <c r="I411" i="3"/>
  <c r="I412" i="3"/>
  <c r="J393" i="3"/>
  <c r="E396" i="3"/>
  <c r="F397" i="3"/>
  <c r="J397" i="3"/>
  <c r="F401" i="3"/>
  <c r="J401" i="3"/>
  <c r="F405" i="3"/>
  <c r="J409" i="3"/>
  <c r="U17" i="8"/>
  <c r="G411" i="3"/>
  <c r="J412" i="3"/>
  <c r="J420" i="3"/>
  <c r="F420" i="3"/>
  <c r="I420" i="3"/>
  <c r="H420" i="3"/>
  <c r="H422" i="3"/>
  <c r="G11" i="8"/>
  <c r="F418" i="3"/>
  <c r="J418" i="3"/>
  <c r="H423" i="3"/>
  <c r="U55" i="8"/>
  <c r="W20" i="8"/>
  <c r="E14" i="8"/>
  <c r="U15" i="8"/>
  <c r="W18" i="8"/>
  <c r="U25" i="8"/>
  <c r="U27" i="8"/>
  <c r="U29" i="8"/>
  <c r="U31" i="8"/>
  <c r="U33" i="8"/>
  <c r="U59" i="8"/>
  <c r="U63" i="8"/>
  <c r="E24" i="8"/>
  <c r="D24" i="8" s="1"/>
  <c r="U24" i="8"/>
  <c r="E26" i="8"/>
  <c r="U26" i="8"/>
  <c r="E28" i="8"/>
  <c r="D28" i="8" s="1"/>
  <c r="U28" i="8"/>
  <c r="E30" i="8"/>
  <c r="U30" i="8"/>
  <c r="E32" i="8"/>
  <c r="D32" i="8" s="1"/>
  <c r="U32" i="8"/>
  <c r="U51" i="8"/>
  <c r="W16" i="8"/>
  <c r="U19" i="8"/>
  <c r="E20" i="8"/>
  <c r="D20" i="8" s="1"/>
  <c r="U21" i="8"/>
  <c r="E22" i="8"/>
  <c r="U23" i="8"/>
  <c r="U50" i="8"/>
  <c r="E50" i="8"/>
  <c r="U54" i="8"/>
  <c r="E54" i="8"/>
  <c r="U58" i="8"/>
  <c r="E58" i="8"/>
  <c r="U62" i="8"/>
  <c r="E62" i="8"/>
  <c r="D18" i="8"/>
  <c r="G19" i="8" s="1"/>
  <c r="K37" i="8"/>
  <c r="G35" i="8"/>
  <c r="W36" i="8"/>
  <c r="W40" i="8"/>
  <c r="W41" i="8"/>
  <c r="W42" i="8"/>
  <c r="W43" i="8"/>
  <c r="W45" i="8"/>
  <c r="W47" i="8"/>
  <c r="W48" i="8"/>
  <c r="U65" i="8"/>
  <c r="W15" i="8"/>
  <c r="W24" i="8"/>
  <c r="W25" i="8"/>
  <c r="W26" i="8"/>
  <c r="W27" i="8"/>
  <c r="W29" i="8"/>
  <c r="W31" i="8"/>
  <c r="W32" i="8"/>
  <c r="W34" i="8"/>
  <c r="H39" i="8"/>
  <c r="D38" i="8"/>
  <c r="H43" i="8"/>
  <c r="D42" i="8"/>
  <c r="H47" i="8"/>
  <c r="G47" i="8" s="1"/>
  <c r="D46" i="8"/>
  <c r="U52" i="8"/>
  <c r="E52" i="8"/>
  <c r="D52" i="8" s="1"/>
  <c r="U56" i="8"/>
  <c r="E56" i="8"/>
  <c r="D56" i="8" s="1"/>
  <c r="U60" i="8"/>
  <c r="E60" i="8"/>
  <c r="D60" i="8" s="1"/>
  <c r="U64" i="8"/>
  <c r="E64" i="8"/>
  <c r="D64" i="8" s="1"/>
  <c r="W60" i="8" l="1"/>
  <c r="W12" i="8"/>
  <c r="R31" i="1"/>
  <c r="W44" i="8"/>
  <c r="W28" i="8"/>
  <c r="T409" i="3"/>
  <c r="E409" i="3" s="1"/>
  <c r="T393" i="3"/>
  <c r="E393" i="3" s="1"/>
  <c r="T377" i="3"/>
  <c r="E377" i="3" s="1"/>
  <c r="T361" i="3"/>
  <c r="E361" i="3" s="1"/>
  <c r="S425" i="3"/>
  <c r="G369" i="3"/>
  <c r="E369" i="3"/>
  <c r="S426" i="3"/>
  <c r="H369" i="3"/>
  <c r="J369" i="3"/>
  <c r="I369" i="3"/>
  <c r="F369" i="3"/>
  <c r="T388" i="3"/>
  <c r="E388" i="3" s="1"/>
  <c r="T372" i="3"/>
  <c r="E372" i="3" s="1"/>
  <c r="T404" i="3"/>
  <c r="E404" i="3" s="1"/>
  <c r="T356" i="3"/>
  <c r="T422" i="3"/>
  <c r="E422" i="3" s="1"/>
  <c r="T420" i="3"/>
  <c r="E420" i="3" s="1"/>
  <c r="T405" i="3"/>
  <c r="E405" i="3" s="1"/>
  <c r="T389" i="3"/>
  <c r="E389" i="3" s="1"/>
  <c r="T373" i="3"/>
  <c r="E373" i="3" s="1"/>
  <c r="T357" i="3"/>
  <c r="E357" i="3" s="1"/>
  <c r="W62" i="8"/>
  <c r="R35" i="1"/>
  <c r="W14" i="8"/>
  <c r="W46" i="8"/>
  <c r="W30" i="8"/>
  <c r="T419" i="3"/>
  <c r="T403" i="3"/>
  <c r="E403" i="3" s="1"/>
  <c r="T387" i="3"/>
  <c r="E387" i="3" s="1"/>
  <c r="T371" i="3"/>
  <c r="E371" i="3" s="1"/>
  <c r="W54" i="8"/>
  <c r="W6" i="8"/>
  <c r="R33" i="1"/>
  <c r="W22" i="8"/>
  <c r="W38" i="8"/>
  <c r="T407" i="3"/>
  <c r="E407" i="3" s="1"/>
  <c r="T391" i="3"/>
  <c r="E391" i="3" s="1"/>
  <c r="T375" i="3"/>
  <c r="E375" i="3" s="1"/>
  <c r="T359" i="3"/>
  <c r="E359" i="3" s="1"/>
  <c r="W414" i="3"/>
  <c r="H414" i="3" s="1"/>
  <c r="W398" i="3"/>
  <c r="H398" i="3" s="1"/>
  <c r="W382" i="3"/>
  <c r="H382" i="3" s="1"/>
  <c r="W366" i="3"/>
  <c r="H366" i="3" s="1"/>
  <c r="H59" i="8"/>
  <c r="D58" i="8"/>
  <c r="H51" i="8"/>
  <c r="D50" i="8"/>
  <c r="X31" i="8"/>
  <c r="D30" i="4"/>
  <c r="D30" i="7"/>
  <c r="X26" i="8"/>
  <c r="D25" i="7"/>
  <c r="D25" i="4"/>
  <c r="X36" i="8"/>
  <c r="D35" i="4"/>
  <c r="D35" i="7"/>
  <c r="X57" i="8"/>
  <c r="D56" i="4"/>
  <c r="D56" i="7"/>
  <c r="Q2075" i="16"/>
  <c r="S2075" i="16" s="1"/>
  <c r="Q2035" i="16"/>
  <c r="S2035" i="16" s="1"/>
  <c r="Q1947" i="16"/>
  <c r="S1947" i="16" s="1"/>
  <c r="Q1943" i="16"/>
  <c r="S1943" i="16" s="1"/>
  <c r="Q2202" i="16"/>
  <c r="S2202" i="16" s="1"/>
  <c r="Q2145" i="16"/>
  <c r="S2145" i="16" s="1"/>
  <c r="Q2098" i="16"/>
  <c r="S2098" i="16" s="1"/>
  <c r="Q2084" i="16"/>
  <c r="S2084" i="16" s="1"/>
  <c r="Q2066" i="16"/>
  <c r="S2066" i="16" s="1"/>
  <c r="Q2049" i="16"/>
  <c r="S2049" i="16" s="1"/>
  <c r="Q2230" i="16"/>
  <c r="S2230" i="16" s="1"/>
  <c r="Q2142" i="16"/>
  <c r="S2142" i="16" s="1"/>
  <c r="Q2125" i="16"/>
  <c r="S2125" i="16" s="1"/>
  <c r="Q2016" i="16"/>
  <c r="S2016" i="16" s="1"/>
  <c r="Q2013" i="16"/>
  <c r="S2013" i="16" s="1"/>
  <c r="Q2224" i="16"/>
  <c r="S2224" i="16" s="1"/>
  <c r="Q2166" i="16"/>
  <c r="S2166" i="16" s="1"/>
  <c r="Q1958" i="16"/>
  <c r="S1958" i="16" s="1"/>
  <c r="Q1811" i="16"/>
  <c r="S1811" i="16" s="1"/>
  <c r="Q1906" i="16"/>
  <c r="S1906" i="16" s="1"/>
  <c r="Q1864" i="16"/>
  <c r="S1864" i="16" s="1"/>
  <c r="Q1834" i="16"/>
  <c r="S1834" i="16" s="1"/>
  <c r="Q1776" i="16"/>
  <c r="S1776" i="16" s="1"/>
  <c r="Q1709" i="16"/>
  <c r="S1709" i="16" s="1"/>
  <c r="Q1677" i="16"/>
  <c r="S1677" i="16" s="1"/>
  <c r="Q1669" i="16"/>
  <c r="S1669" i="16" s="1"/>
  <c r="Q1629" i="16"/>
  <c r="S1629" i="16" s="1"/>
  <c r="Q1561" i="16"/>
  <c r="S1561" i="16" s="1"/>
  <c r="Q1529" i="16"/>
  <c r="S1529" i="16" s="1"/>
  <c r="Q1517" i="16"/>
  <c r="S1517" i="16" s="1"/>
  <c r="Q1473" i="16"/>
  <c r="S1473" i="16" s="1"/>
  <c r="Q1421" i="16"/>
  <c r="S1421" i="16" s="1"/>
  <c r="Q1417" i="16"/>
  <c r="S1417" i="16" s="1"/>
  <c r="Q1321" i="16"/>
  <c r="S1321" i="16" s="1"/>
  <c r="Q1950" i="16"/>
  <c r="S1950" i="16" s="1"/>
  <c r="Q1860" i="16"/>
  <c r="S1860" i="16" s="1"/>
  <c r="Q1816" i="16"/>
  <c r="S1816" i="16" s="1"/>
  <c r="Q1813" i="16"/>
  <c r="S1813" i="16" s="1"/>
  <c r="Q1664" i="16"/>
  <c r="S1664" i="16" s="1"/>
  <c r="Q1600" i="16"/>
  <c r="S1600" i="16" s="1"/>
  <c r="Q2227" i="16"/>
  <c r="S2227" i="16" s="1"/>
  <c r="Q1869" i="16"/>
  <c r="S1869" i="16" s="1"/>
  <c r="Q1751" i="16"/>
  <c r="S1751" i="16" s="1"/>
  <c r="Q1727" i="16"/>
  <c r="S1727" i="16" s="1"/>
  <c r="Q1764" i="16"/>
  <c r="S1764" i="16" s="1"/>
  <c r="Q1642" i="16"/>
  <c r="S1642" i="16" s="1"/>
  <c r="Q1630" i="16"/>
  <c r="S1630" i="16" s="1"/>
  <c r="Q1566" i="16"/>
  <c r="S1566" i="16" s="1"/>
  <c r="Q1558" i="16"/>
  <c r="S1558" i="16" s="1"/>
  <c r="Q1338" i="16"/>
  <c r="S1338" i="16" s="1"/>
  <c r="Q1275" i="16"/>
  <c r="S1275" i="16" s="1"/>
  <c r="Q1231" i="16"/>
  <c r="S1231" i="16" s="1"/>
  <c r="Q1223" i="16"/>
  <c r="S1223" i="16" s="1"/>
  <c r="Q1175" i="16"/>
  <c r="S1175" i="16" s="1"/>
  <c r="Q1167" i="16"/>
  <c r="S1167" i="16" s="1"/>
  <c r="Q1131" i="16"/>
  <c r="S1131" i="16" s="1"/>
  <c r="Q1039" i="16"/>
  <c r="S1039" i="16" s="1"/>
  <c r="Q999" i="16"/>
  <c r="S999" i="16" s="1"/>
  <c r="Q939" i="16"/>
  <c r="S939" i="16" s="1"/>
  <c r="Q1488" i="16"/>
  <c r="S1488" i="16" s="1"/>
  <c r="Q1368" i="16"/>
  <c r="S1368" i="16" s="1"/>
  <c r="Q1162" i="16"/>
  <c r="S1162" i="16" s="1"/>
  <c r="Q1082" i="16"/>
  <c r="S1082" i="16" s="1"/>
  <c r="Q1062" i="16"/>
  <c r="S1062" i="16" s="1"/>
  <c r="Q1054" i="16"/>
  <c r="S1054" i="16" s="1"/>
  <c r="Q918" i="16"/>
  <c r="S918" i="16" s="1"/>
  <c r="Q862" i="16"/>
  <c r="S862" i="16" s="1"/>
  <c r="Q1400" i="16"/>
  <c r="S1400" i="16" s="1"/>
  <c r="Q1356" i="16"/>
  <c r="S1356" i="16" s="1"/>
  <c r="Q1484" i="16"/>
  <c r="S1484" i="16" s="1"/>
  <c r="Q1408" i="16"/>
  <c r="S1408" i="16" s="1"/>
  <c r="Q1376" i="16"/>
  <c r="S1376" i="16" s="1"/>
  <c r="Q1291" i="16"/>
  <c r="S1291" i="16" s="1"/>
  <c r="Q1280" i="16"/>
  <c r="S1280" i="16" s="1"/>
  <c r="Q1256" i="16"/>
  <c r="S1256" i="16" s="1"/>
  <c r="Q1216" i="16"/>
  <c r="S1216" i="16" s="1"/>
  <c r="Q1192" i="16"/>
  <c r="S1192" i="16" s="1"/>
  <c r="Q1096" i="16"/>
  <c r="S1096" i="16" s="1"/>
  <c r="Q1020" i="16"/>
  <c r="S1020" i="16" s="1"/>
  <c r="Q976" i="16"/>
  <c r="S976" i="16" s="1"/>
  <c r="Q940" i="16"/>
  <c r="S940" i="16" s="1"/>
  <c r="Q872" i="16"/>
  <c r="S872" i="16" s="1"/>
  <c r="Q1105" i="16"/>
  <c r="S1105" i="16" s="1"/>
  <c r="Q865" i="16"/>
  <c r="S865" i="16" s="1"/>
  <c r="Q740" i="16"/>
  <c r="S740" i="16" s="1"/>
  <c r="Q720" i="16"/>
  <c r="S720" i="16" s="1"/>
  <c r="Q672" i="16"/>
  <c r="S672" i="16" s="1"/>
  <c r="Q644" i="16"/>
  <c r="S644" i="16" s="1"/>
  <c r="Q520" i="16"/>
  <c r="S520" i="16" s="1"/>
  <c r="Q484" i="16"/>
  <c r="S484" i="16" s="1"/>
  <c r="Q456" i="16"/>
  <c r="S456" i="16" s="1"/>
  <c r="Q953" i="16"/>
  <c r="S953" i="16" s="1"/>
  <c r="Q811" i="16"/>
  <c r="S811" i="16" s="1"/>
  <c r="Q655" i="16"/>
  <c r="S655" i="16" s="1"/>
  <c r="Q527" i="16"/>
  <c r="S527" i="16" s="1"/>
  <c r="Q487" i="16"/>
  <c r="S487" i="16" s="1"/>
  <c r="Q343" i="16"/>
  <c r="S343" i="16" s="1"/>
  <c r="Q295" i="16"/>
  <c r="S295" i="16" s="1"/>
  <c r="Q227" i="16"/>
  <c r="S227" i="16" s="1"/>
  <c r="Q99" i="16"/>
  <c r="S99" i="16" s="1"/>
  <c r="Q11" i="16"/>
  <c r="S11" i="16" s="1"/>
  <c r="Q817" i="16"/>
  <c r="S817" i="16" s="1"/>
  <c r="Q786" i="16"/>
  <c r="S786" i="16" s="1"/>
  <c r="Q714" i="16"/>
  <c r="S714" i="16" s="1"/>
  <c r="Q658" i="16"/>
  <c r="S658" i="16" s="1"/>
  <c r="Q622" i="16"/>
  <c r="S622" i="16" s="1"/>
  <c r="Q602" i="16"/>
  <c r="S602" i="16" s="1"/>
  <c r="Q598" i="16"/>
  <c r="S598" i="16" s="1"/>
  <c r="Q594" i="16"/>
  <c r="S594" i="16" s="1"/>
  <c r="Q514" i="16"/>
  <c r="S514" i="16" s="1"/>
  <c r="Q438" i="16"/>
  <c r="S438" i="16" s="1"/>
  <c r="Q418" i="16"/>
  <c r="S418" i="16" s="1"/>
  <c r="Q346" i="16"/>
  <c r="S346" i="16" s="1"/>
  <c r="Q218" i="16"/>
  <c r="S218" i="16" s="1"/>
  <c r="Q214" i="16"/>
  <c r="S214" i="16" s="1"/>
  <c r="Q186" i="16"/>
  <c r="S186" i="16" s="1"/>
  <c r="Q138" i="16"/>
  <c r="S138" i="16" s="1"/>
  <c r="Q30" i="16"/>
  <c r="S30" i="16" s="1"/>
  <c r="Q997" i="16"/>
  <c r="S997" i="16" s="1"/>
  <c r="Q937" i="16"/>
  <c r="S937" i="16" s="1"/>
  <c r="Q827" i="16"/>
  <c r="S827" i="16" s="1"/>
  <c r="Q765" i="16"/>
  <c r="S765" i="16" s="1"/>
  <c r="Q737" i="16"/>
  <c r="S737" i="16" s="1"/>
  <c r="Q517" i="16"/>
  <c r="S517" i="16" s="1"/>
  <c r="Q449" i="16"/>
  <c r="S449" i="16" s="1"/>
  <c r="Q389" i="16"/>
  <c r="S389" i="16" s="1"/>
  <c r="Q385" i="16"/>
  <c r="S385" i="16" s="1"/>
  <c r="Q373" i="16"/>
  <c r="S373" i="16" s="1"/>
  <c r="Q337" i="16"/>
  <c r="S337" i="16" s="1"/>
  <c r="Q277" i="16"/>
  <c r="S277" i="16" s="1"/>
  <c r="Q257" i="16"/>
  <c r="S257" i="16" s="1"/>
  <c r="Q193" i="16"/>
  <c r="S193" i="16" s="1"/>
  <c r="Q280" i="16"/>
  <c r="S280" i="16" s="1"/>
  <c r="Q85" i="16"/>
  <c r="S85" i="16" s="1"/>
  <c r="Q24" i="16"/>
  <c r="S24" i="16" s="1"/>
  <c r="Q168" i="16"/>
  <c r="S168" i="16" s="1"/>
  <c r="Q76" i="16"/>
  <c r="S76" i="16" s="1"/>
  <c r="Q156" i="16"/>
  <c r="S156" i="16" s="1"/>
  <c r="Q88" i="16"/>
  <c r="S88" i="16" s="1"/>
  <c r="Q21" i="16"/>
  <c r="S21" i="16" s="1"/>
  <c r="V419" i="3"/>
  <c r="V403" i="3"/>
  <c r="G403" i="3" s="1"/>
  <c r="V371" i="3"/>
  <c r="G371" i="3" s="1"/>
  <c r="V387" i="3"/>
  <c r="G387" i="3" s="1"/>
  <c r="U419" i="3"/>
  <c r="U403" i="3"/>
  <c r="F403" i="3" s="1"/>
  <c r="U387" i="3"/>
  <c r="F387" i="3" s="1"/>
  <c r="U371" i="3"/>
  <c r="F371" i="3" s="1"/>
  <c r="Q2103" i="16"/>
  <c r="S2103" i="16" s="1"/>
  <c r="Q1991" i="16"/>
  <c r="S1991" i="16" s="1"/>
  <c r="Q2217" i="16"/>
  <c r="S2217" i="16" s="1"/>
  <c r="Q2162" i="16"/>
  <c r="S2162" i="16" s="1"/>
  <c r="Q2161" i="16"/>
  <c r="S2161" i="16" s="1"/>
  <c r="Q2129" i="16"/>
  <c r="S2129" i="16" s="1"/>
  <c r="Q1956" i="16"/>
  <c r="S1956" i="16" s="1"/>
  <c r="Q2234" i="16"/>
  <c r="S2234" i="16" s="1"/>
  <c r="Q2222" i="16"/>
  <c r="S2222" i="16" s="1"/>
  <c r="Q2048" i="16"/>
  <c r="S2048" i="16" s="1"/>
  <c r="Q2228" i="16"/>
  <c r="S2228" i="16" s="1"/>
  <c r="Q2072" i="16"/>
  <c r="S2072" i="16" s="1"/>
  <c r="Q2008" i="16"/>
  <c r="S2008" i="16" s="1"/>
  <c r="Q1992" i="16"/>
  <c r="S1992" i="16" s="1"/>
  <c r="Q1973" i="16"/>
  <c r="S1973" i="16" s="1"/>
  <c r="Q1899" i="16"/>
  <c r="S1899" i="16" s="1"/>
  <c r="Q1807" i="16"/>
  <c r="S1807" i="16" s="1"/>
  <c r="Q1938" i="16"/>
  <c r="S1938" i="16" s="1"/>
  <c r="Q1924" i="16"/>
  <c r="S1924" i="16" s="1"/>
  <c r="Q1905" i="16"/>
  <c r="S1905" i="16" s="1"/>
  <c r="Q1741" i="16"/>
  <c r="S1741" i="16" s="1"/>
  <c r="Q1693" i="16"/>
  <c r="S1693" i="16" s="1"/>
  <c r="Q1645" i="16"/>
  <c r="S1645" i="16" s="1"/>
  <c r="Q1589" i="16"/>
  <c r="S1589" i="16" s="1"/>
  <c r="Q1569" i="16"/>
  <c r="S1569" i="16" s="1"/>
  <c r="Q1497" i="16"/>
  <c r="S1497" i="16" s="1"/>
  <c r="Q1369" i="16"/>
  <c r="S1369" i="16" s="1"/>
  <c r="Q1349" i="16"/>
  <c r="S1349" i="16" s="1"/>
  <c r="Q1333" i="16"/>
  <c r="S1333" i="16" s="1"/>
  <c r="Q2073" i="16"/>
  <c r="S2073" i="16" s="1"/>
  <c r="Q2057" i="16"/>
  <c r="S2057" i="16" s="1"/>
  <c r="Q1873" i="16"/>
  <c r="S1873" i="16" s="1"/>
  <c r="Q1857" i="16"/>
  <c r="S1857" i="16" s="1"/>
  <c r="Q1772" i="16"/>
  <c r="S1772" i="16" s="1"/>
  <c r="Q1656" i="16"/>
  <c r="S1656" i="16" s="1"/>
  <c r="Q1556" i="16"/>
  <c r="S1556" i="16" s="1"/>
  <c r="Q2153" i="16"/>
  <c r="S2153" i="16" s="1"/>
  <c r="Q1825" i="16"/>
  <c r="S1825" i="16" s="1"/>
  <c r="Q1759" i="16"/>
  <c r="S1759" i="16" s="1"/>
  <c r="Q1671" i="16"/>
  <c r="S1671" i="16" s="1"/>
  <c r="Q1495" i="16"/>
  <c r="S1495" i="16" s="1"/>
  <c r="Q1459" i="16"/>
  <c r="S1459" i="16" s="1"/>
  <c r="Q1431" i="16"/>
  <c r="S1431" i="16" s="1"/>
  <c r="Q1411" i="16"/>
  <c r="S1411" i="16" s="1"/>
  <c r="Q1395" i="16"/>
  <c r="S1395" i="16" s="1"/>
  <c r="Q1837" i="16"/>
  <c r="S1837" i="16" s="1"/>
  <c r="Q1822" i="16"/>
  <c r="S1822" i="16" s="1"/>
  <c r="Q1722" i="16"/>
  <c r="S1722" i="16" s="1"/>
  <c r="Q1670" i="16"/>
  <c r="S1670" i="16" s="1"/>
  <c r="Q1638" i="16"/>
  <c r="S1638" i="16" s="1"/>
  <c r="Q1590" i="16"/>
  <c r="S1590" i="16" s="1"/>
  <c r="Q1570" i="16"/>
  <c r="S1570" i="16" s="1"/>
  <c r="Q1542" i="16"/>
  <c r="S1542" i="16" s="1"/>
  <c r="Q1502" i="16"/>
  <c r="S1502" i="16" s="1"/>
  <c r="Q1326" i="16"/>
  <c r="S1326" i="16" s="1"/>
  <c r="Q1322" i="16"/>
  <c r="S1322" i="16" s="1"/>
  <c r="Q1318" i="16"/>
  <c r="S1318" i="16" s="1"/>
  <c r="Q1448" i="16"/>
  <c r="S1448" i="16" s="1"/>
  <c r="Q1247" i="16"/>
  <c r="S1247" i="16" s="1"/>
  <c r="Q1067" i="16"/>
  <c r="S1067" i="16" s="1"/>
  <c r="Q1055" i="16"/>
  <c r="S1055" i="16" s="1"/>
  <c r="Q963" i="16"/>
  <c r="S963" i="16" s="1"/>
  <c r="Q919" i="16"/>
  <c r="S919" i="16" s="1"/>
  <c r="Q875" i="16"/>
  <c r="S875" i="16" s="1"/>
  <c r="Q859" i="16"/>
  <c r="S859" i="16" s="1"/>
  <c r="Q839" i="16"/>
  <c r="S839" i="16" s="1"/>
  <c r="Q1246" i="16"/>
  <c r="S1246" i="16" s="1"/>
  <c r="Q1194" i="16"/>
  <c r="S1194" i="16" s="1"/>
  <c r="Q1182" i="16"/>
  <c r="S1182" i="16" s="1"/>
  <c r="Q1130" i="16"/>
  <c r="S1130" i="16" s="1"/>
  <c r="Q1078" i="16"/>
  <c r="S1078" i="16" s="1"/>
  <c r="Q1014" i="16"/>
  <c r="S1014" i="16" s="1"/>
  <c r="Q1002" i="16"/>
  <c r="S1002" i="16" s="1"/>
  <c r="Q942" i="16"/>
  <c r="S942" i="16" s="1"/>
  <c r="Q930" i="16"/>
  <c r="S930" i="16" s="1"/>
  <c r="Q1253" i="16"/>
  <c r="S1253" i="16" s="1"/>
  <c r="Q1380" i="16"/>
  <c r="S1380" i="16" s="1"/>
  <c r="Q1268" i="16"/>
  <c r="S1268" i="16" s="1"/>
  <c r="Q1240" i="16"/>
  <c r="S1240" i="16" s="1"/>
  <c r="Q1172" i="16"/>
  <c r="S1172" i="16" s="1"/>
  <c r="Q1140" i="16"/>
  <c r="S1140" i="16" s="1"/>
  <c r="Q1120" i="16"/>
  <c r="S1120" i="16" s="1"/>
  <c r="Q1092" i="16"/>
  <c r="S1092" i="16" s="1"/>
  <c r="Q1004" i="16"/>
  <c r="S1004" i="16" s="1"/>
  <c r="Q996" i="16"/>
  <c r="S996" i="16" s="1"/>
  <c r="Q816" i="16"/>
  <c r="S816" i="16" s="1"/>
  <c r="Q933" i="16"/>
  <c r="S933" i="16" s="1"/>
  <c r="Q822" i="16"/>
  <c r="S822" i="16" s="1"/>
  <c r="Q736" i="16"/>
  <c r="S736" i="16" s="1"/>
  <c r="Q724" i="16"/>
  <c r="S724" i="16" s="1"/>
  <c r="Q684" i="16"/>
  <c r="S684" i="16" s="1"/>
  <c r="Q604" i="16"/>
  <c r="S604" i="16" s="1"/>
  <c r="Q580" i="16"/>
  <c r="S580" i="16" s="1"/>
  <c r="Q480" i="16"/>
  <c r="S480" i="16" s="1"/>
  <c r="Q412" i="16"/>
  <c r="S412" i="16" s="1"/>
  <c r="Q392" i="16"/>
  <c r="S392" i="16" s="1"/>
  <c r="Q368" i="16"/>
  <c r="S368" i="16" s="1"/>
  <c r="Q807" i="16"/>
  <c r="S807" i="16" s="1"/>
  <c r="Q799" i="16"/>
  <c r="S799" i="16" s="1"/>
  <c r="Q559" i="16"/>
  <c r="S559" i="16" s="1"/>
  <c r="Q555" i="16"/>
  <c r="S555" i="16" s="1"/>
  <c r="Q375" i="16"/>
  <c r="S375" i="16" s="1"/>
  <c r="Q359" i="16"/>
  <c r="S359" i="16" s="1"/>
  <c r="Q347" i="16"/>
  <c r="S347" i="16" s="1"/>
  <c r="Q283" i="16"/>
  <c r="S283" i="16" s="1"/>
  <c r="Q247" i="16"/>
  <c r="S247" i="16" s="1"/>
  <c r="Q43" i="16"/>
  <c r="S43" i="16" s="1"/>
  <c r="Q15" i="16"/>
  <c r="S15" i="16" s="1"/>
  <c r="Q746" i="16"/>
  <c r="S746" i="16" s="1"/>
  <c r="Q618" i="16"/>
  <c r="S618" i="16" s="1"/>
  <c r="Q614" i="16"/>
  <c r="S614" i="16" s="1"/>
  <c r="Q542" i="16"/>
  <c r="S542" i="16" s="1"/>
  <c r="Q282" i="16"/>
  <c r="S282" i="16" s="1"/>
  <c r="Q266" i="16"/>
  <c r="S266" i="16" s="1"/>
  <c r="Q182" i="16"/>
  <c r="S182" i="16" s="1"/>
  <c r="Q78" i="16"/>
  <c r="S78" i="16" s="1"/>
  <c r="Q189" i="16"/>
  <c r="S189" i="16" s="1"/>
  <c r="Q177" i="16"/>
  <c r="S177" i="16" s="1"/>
  <c r="Q1029" i="16"/>
  <c r="S1029" i="16" s="1"/>
  <c r="Q809" i="16"/>
  <c r="S809" i="16" s="1"/>
  <c r="Q741" i="16"/>
  <c r="S741" i="16" s="1"/>
  <c r="Q685" i="16"/>
  <c r="S685" i="16" s="1"/>
  <c r="Q681" i="16"/>
  <c r="S681" i="16" s="1"/>
  <c r="Q645" i="16"/>
  <c r="S645" i="16" s="1"/>
  <c r="Q521" i="16"/>
  <c r="S521" i="16" s="1"/>
  <c r="Q505" i="16"/>
  <c r="S505" i="16" s="1"/>
  <c r="Q501" i="16"/>
  <c r="S501" i="16" s="1"/>
  <c r="Q485" i="16"/>
  <c r="S485" i="16" s="1"/>
  <c r="Q417" i="16"/>
  <c r="S417" i="16" s="1"/>
  <c r="Q393" i="16"/>
  <c r="S393" i="16" s="1"/>
  <c r="Q281" i="16"/>
  <c r="S281" i="16" s="1"/>
  <c r="Q169" i="16"/>
  <c r="S169" i="16" s="1"/>
  <c r="Q124" i="16"/>
  <c r="S124" i="16" s="1"/>
  <c r="Q108" i="16"/>
  <c r="S108" i="16" s="1"/>
  <c r="Q228" i="16"/>
  <c r="S228" i="16" s="1"/>
  <c r="Q101" i="16"/>
  <c r="S101" i="16" s="1"/>
  <c r="Q204" i="16"/>
  <c r="S204" i="16" s="1"/>
  <c r="Q33" i="16"/>
  <c r="S33" i="16" s="1"/>
  <c r="Q32" i="16"/>
  <c r="S32" i="16" s="1"/>
  <c r="AA426" i="3"/>
  <c r="V409" i="3"/>
  <c r="G409" i="3" s="1"/>
  <c r="V393" i="3"/>
  <c r="G393" i="3" s="1"/>
  <c r="V377" i="3"/>
  <c r="G377" i="3" s="1"/>
  <c r="V361" i="3"/>
  <c r="G361" i="3" s="1"/>
  <c r="R12" i="1"/>
  <c r="U408" i="3"/>
  <c r="F408" i="3" s="1"/>
  <c r="U392" i="3"/>
  <c r="F392" i="3" s="1"/>
  <c r="U376" i="3"/>
  <c r="F376" i="3" s="1"/>
  <c r="U360" i="3"/>
  <c r="F360" i="3" s="1"/>
  <c r="V21" i="1"/>
  <c r="V22" i="1"/>
  <c r="V29" i="1"/>
  <c r="V46" i="1" s="1"/>
  <c r="W50" i="8"/>
  <c r="W2" i="8"/>
  <c r="R29" i="1"/>
  <c r="X406" i="3"/>
  <c r="I406" i="3" s="1"/>
  <c r="X374" i="3"/>
  <c r="I374" i="3" s="1"/>
  <c r="X358" i="3"/>
  <c r="I358" i="3" s="1"/>
  <c r="X390" i="3"/>
  <c r="I390" i="3" s="1"/>
  <c r="W404" i="3"/>
  <c r="H404" i="3" s="1"/>
  <c r="W388" i="3"/>
  <c r="H388" i="3" s="1"/>
  <c r="W372" i="3"/>
  <c r="H372" i="3" s="1"/>
  <c r="W356" i="3"/>
  <c r="R15" i="1"/>
  <c r="R21" i="1" s="1"/>
  <c r="Y408" i="3"/>
  <c r="J408" i="3" s="1"/>
  <c r="Y392" i="3"/>
  <c r="J392" i="3" s="1"/>
  <c r="Y376" i="3"/>
  <c r="J376" i="3" s="1"/>
  <c r="Y360" i="3"/>
  <c r="J360" i="3" s="1"/>
  <c r="Z8" i="1"/>
  <c r="V404" i="3"/>
  <c r="G404" i="3" s="1"/>
  <c r="V388" i="3"/>
  <c r="G388" i="3" s="1"/>
  <c r="V372" i="3"/>
  <c r="G372" i="3" s="1"/>
  <c r="V356" i="3"/>
  <c r="AB22" i="1"/>
  <c r="AB21" i="1"/>
  <c r="V399" i="3"/>
  <c r="G399" i="3" s="1"/>
  <c r="V415" i="3"/>
  <c r="G415" i="3" s="1"/>
  <c r="V383" i="3"/>
  <c r="G383" i="3" s="1"/>
  <c r="V367" i="3"/>
  <c r="G367" i="3" s="1"/>
  <c r="T423" i="3"/>
  <c r="E423" i="3" s="1"/>
  <c r="T397" i="3"/>
  <c r="E397" i="3" s="1"/>
  <c r="T421" i="3"/>
  <c r="E421" i="3" s="1"/>
  <c r="T381" i="3"/>
  <c r="T413" i="3"/>
  <c r="E413" i="3" s="1"/>
  <c r="T365" i="3"/>
  <c r="E365" i="3" s="1"/>
  <c r="G20" i="1"/>
  <c r="G39" i="8"/>
  <c r="H23" i="8"/>
  <c r="D22" i="8"/>
  <c r="H31" i="8"/>
  <c r="G31" i="8" s="1"/>
  <c r="D30" i="8"/>
  <c r="X42" i="8"/>
  <c r="D41" i="4"/>
  <c r="D41" i="7"/>
  <c r="X10" i="8"/>
  <c r="D9" i="4"/>
  <c r="D9" i="7"/>
  <c r="X47" i="8"/>
  <c r="D46" i="4"/>
  <c r="D46" i="7"/>
  <c r="X16" i="8"/>
  <c r="D15" i="4"/>
  <c r="D15" i="7"/>
  <c r="X64" i="8"/>
  <c r="D63" i="4"/>
  <c r="D63" i="7"/>
  <c r="X56" i="8"/>
  <c r="D55" i="4"/>
  <c r="D55" i="7"/>
  <c r="F55" i="7" s="1"/>
  <c r="X20" i="8"/>
  <c r="D19" i="4"/>
  <c r="D19" i="7"/>
  <c r="X4" i="8"/>
  <c r="D3" i="4"/>
  <c r="D3" i="7"/>
  <c r="Q2207" i="16"/>
  <c r="S2207" i="16" s="1"/>
  <c r="Q2135" i="16"/>
  <c r="S2135" i="16" s="1"/>
  <c r="Q2111" i="16"/>
  <c r="S2111" i="16" s="1"/>
  <c r="Q2091" i="16"/>
  <c r="S2091" i="16" s="1"/>
  <c r="Q2087" i="16"/>
  <c r="S2087" i="16" s="1"/>
  <c r="Q2003" i="16"/>
  <c r="S2003" i="16" s="1"/>
  <c r="Q1975" i="16"/>
  <c r="S1975" i="16" s="1"/>
  <c r="Q1955" i="16"/>
  <c r="S1955" i="16" s="1"/>
  <c r="Q2205" i="16"/>
  <c r="S2205" i="16" s="1"/>
  <c r="Q2100" i="16"/>
  <c r="S2100" i="16" s="1"/>
  <c r="Q2034" i="16"/>
  <c r="S2034" i="16" s="1"/>
  <c r="Q2004" i="16"/>
  <c r="S2004" i="16" s="1"/>
  <c r="Q2002" i="16"/>
  <c r="S2002" i="16" s="1"/>
  <c r="Q2214" i="16"/>
  <c r="S2214" i="16" s="1"/>
  <c r="Q2160" i="16"/>
  <c r="S2160" i="16" s="1"/>
  <c r="Q1968" i="16"/>
  <c r="S1968" i="16" s="1"/>
  <c r="Q1966" i="16"/>
  <c r="S1966" i="16" s="1"/>
  <c r="Q2216" i="16"/>
  <c r="S2216" i="16" s="1"/>
  <c r="Q2150" i="16"/>
  <c r="S2150" i="16" s="1"/>
  <c r="Q1819" i="16"/>
  <c r="S1819" i="16" s="1"/>
  <c r="Q1803" i="16"/>
  <c r="S1803" i="16" s="1"/>
  <c r="Q1763" i="16"/>
  <c r="S1763" i="16" s="1"/>
  <c r="Q1753" i="16"/>
  <c r="S1753" i="16" s="1"/>
  <c r="Q1701" i="16"/>
  <c r="S1701" i="16" s="1"/>
  <c r="Q1685" i="16"/>
  <c r="S1685" i="16" s="1"/>
  <c r="Q1633" i="16"/>
  <c r="S1633" i="16" s="1"/>
  <c r="Q1601" i="16"/>
  <c r="S1601" i="16" s="1"/>
  <c r="Q1557" i="16"/>
  <c r="S1557" i="16" s="1"/>
  <c r="Q1493" i="16"/>
  <c r="S1493" i="16" s="1"/>
  <c r="Q1409" i="16"/>
  <c r="S1409" i="16" s="1"/>
  <c r="Q1297" i="16"/>
  <c r="S1297" i="16" s="1"/>
  <c r="Q1917" i="16"/>
  <c r="S1917" i="16" s="1"/>
  <c r="Q1902" i="16"/>
  <c r="S1902" i="16" s="1"/>
  <c r="Q1832" i="16"/>
  <c r="S1832" i="16" s="1"/>
  <c r="Q1756" i="16"/>
  <c r="S1756" i="16" s="1"/>
  <c r="Q1752" i="16"/>
  <c r="S1752" i="16" s="1"/>
  <c r="Q1716" i="16"/>
  <c r="S1716" i="16" s="1"/>
  <c r="Q1898" i="16"/>
  <c r="S1898" i="16" s="1"/>
  <c r="Q1870" i="16"/>
  <c r="S1870" i="16" s="1"/>
  <c r="Q1631" i="16"/>
  <c r="S1631" i="16" s="1"/>
  <c r="Q1563" i="16"/>
  <c r="S1563" i="16" s="1"/>
  <c r="Q1439" i="16"/>
  <c r="S1439" i="16" s="1"/>
  <c r="Q1375" i="16"/>
  <c r="S1375" i="16" s="1"/>
  <c r="Q2154" i="16"/>
  <c r="S2154" i="16" s="1"/>
  <c r="Q1824" i="16"/>
  <c r="S1824" i="16" s="1"/>
  <c r="Q1698" i="16"/>
  <c r="S1698" i="16" s="1"/>
  <c r="Q1602" i="16"/>
  <c r="S1602" i="16" s="1"/>
  <c r="Q1554" i="16"/>
  <c r="S1554" i="16" s="1"/>
  <c r="Q1538" i="16"/>
  <c r="S1538" i="16" s="1"/>
  <c r="Q1490" i="16"/>
  <c r="S1490" i="16" s="1"/>
  <c r="Q1474" i="16"/>
  <c r="S1474" i="16" s="1"/>
  <c r="Q1426" i="16"/>
  <c r="S1426" i="16" s="1"/>
  <c r="Q1410" i="16"/>
  <c r="S1410" i="16" s="1"/>
  <c r="Q1374" i="16"/>
  <c r="S1374" i="16" s="1"/>
  <c r="Q1366" i="16"/>
  <c r="S1366" i="16" s="1"/>
  <c r="Q1362" i="16"/>
  <c r="S1362" i="16" s="1"/>
  <c r="Q1304" i="16"/>
  <c r="S1304" i="16" s="1"/>
  <c r="Q1259" i="16"/>
  <c r="S1259" i="16" s="1"/>
  <c r="Q1239" i="16"/>
  <c r="S1239" i="16" s="1"/>
  <c r="Q1171" i="16"/>
  <c r="S1171" i="16" s="1"/>
  <c r="Q1007" i="16"/>
  <c r="S1007" i="16" s="1"/>
  <c r="Q915" i="16"/>
  <c r="S915" i="16" s="1"/>
  <c r="Q899" i="16"/>
  <c r="S899" i="16" s="1"/>
  <c r="Q879" i="16"/>
  <c r="S879" i="16" s="1"/>
  <c r="Q1298" i="16"/>
  <c r="S1298" i="16" s="1"/>
  <c r="Q1234" i="16"/>
  <c r="S1234" i="16" s="1"/>
  <c r="Q1170" i="16"/>
  <c r="S1170" i="16" s="1"/>
  <c r="Q1154" i="16"/>
  <c r="S1154" i="16" s="1"/>
  <c r="Q1110" i="16"/>
  <c r="S1110" i="16" s="1"/>
  <c r="Q1042" i="16"/>
  <c r="S1042" i="16" s="1"/>
  <c r="Q1026" i="16"/>
  <c r="S1026" i="16" s="1"/>
  <c r="Q990" i="16"/>
  <c r="S990" i="16" s="1"/>
  <c r="Q914" i="16"/>
  <c r="S914" i="16" s="1"/>
  <c r="Q898" i="16"/>
  <c r="S898" i="16" s="1"/>
  <c r="Q854" i="16"/>
  <c r="S854" i="16" s="1"/>
  <c r="Q1237" i="16"/>
  <c r="S1237" i="16" s="1"/>
  <c r="Q1169" i="16"/>
  <c r="S1169" i="16" s="1"/>
  <c r="Q1125" i="16"/>
  <c r="S1125" i="16" s="1"/>
  <c r="Q1504" i="16"/>
  <c r="S1504" i="16" s="1"/>
  <c r="Q1282" i="16"/>
  <c r="S1282" i="16" s="1"/>
  <c r="Q1112" i="16"/>
  <c r="S1112" i="16" s="1"/>
  <c r="Q1008" i="16"/>
  <c r="S1008" i="16" s="1"/>
  <c r="Q864" i="16"/>
  <c r="S864" i="16" s="1"/>
  <c r="Q836" i="16"/>
  <c r="S836" i="16" s="1"/>
  <c r="Q792" i="16"/>
  <c r="S792" i="16" s="1"/>
  <c r="Q708" i="16"/>
  <c r="S708" i="16" s="1"/>
  <c r="Q600" i="16"/>
  <c r="S600" i="16" s="1"/>
  <c r="Q584" i="16"/>
  <c r="S584" i="16" s="1"/>
  <c r="Q536" i="16"/>
  <c r="S536" i="16" s="1"/>
  <c r="Q424" i="16"/>
  <c r="S424" i="16" s="1"/>
  <c r="Q332" i="16"/>
  <c r="S332" i="16" s="1"/>
  <c r="Q1041" i="16"/>
  <c r="S1041" i="16" s="1"/>
  <c r="Q981" i="16"/>
  <c r="S981" i="16" s="1"/>
  <c r="Q647" i="16"/>
  <c r="S647" i="16" s="1"/>
  <c r="Q599" i="16"/>
  <c r="S599" i="16" s="1"/>
  <c r="Q583" i="16"/>
  <c r="S583" i="16" s="1"/>
  <c r="Q411" i="16"/>
  <c r="S411" i="16" s="1"/>
  <c r="Q367" i="16"/>
  <c r="S367" i="16" s="1"/>
  <c r="Q331" i="16"/>
  <c r="S331" i="16" s="1"/>
  <c r="Q267" i="16"/>
  <c r="S267" i="16" s="1"/>
  <c r="Q231" i="16"/>
  <c r="S231" i="16" s="1"/>
  <c r="Q159" i="16"/>
  <c r="S159" i="16" s="1"/>
  <c r="Q143" i="16"/>
  <c r="S143" i="16" s="1"/>
  <c r="Q1117" i="16"/>
  <c r="S1117" i="16" s="1"/>
  <c r="Q794" i="16"/>
  <c r="S794" i="16" s="1"/>
  <c r="Q710" i="16"/>
  <c r="S710" i="16" s="1"/>
  <c r="Q666" i="16"/>
  <c r="S666" i="16" s="1"/>
  <c r="Q646" i="16"/>
  <c r="S646" i="16" s="1"/>
  <c r="Q538" i="16"/>
  <c r="S538" i="16" s="1"/>
  <c r="Q474" i="16"/>
  <c r="S474" i="16" s="1"/>
  <c r="Q458" i="16"/>
  <c r="S458" i="16" s="1"/>
  <c r="Q426" i="16"/>
  <c r="S426" i="16" s="1"/>
  <c r="Q422" i="16"/>
  <c r="S422" i="16" s="1"/>
  <c r="Q354" i="16"/>
  <c r="S354" i="16" s="1"/>
  <c r="Q234" i="16"/>
  <c r="S234" i="16" s="1"/>
  <c r="Q226" i="16"/>
  <c r="S226" i="16" s="1"/>
  <c r="Q206" i="16"/>
  <c r="S206" i="16" s="1"/>
  <c r="Q142" i="16"/>
  <c r="S142" i="16" s="1"/>
  <c r="Q122" i="16"/>
  <c r="S122" i="16" s="1"/>
  <c r="Q106" i="16"/>
  <c r="S106" i="16" s="1"/>
  <c r="Q34" i="16"/>
  <c r="S34" i="16" s="1"/>
  <c r="Q161" i="16"/>
  <c r="S161" i="16" s="1"/>
  <c r="Q1025" i="16"/>
  <c r="S1025" i="16" s="1"/>
  <c r="Q789" i="16"/>
  <c r="S789" i="16" s="1"/>
  <c r="Q773" i="16"/>
  <c r="S773" i="16" s="1"/>
  <c r="Q749" i="16"/>
  <c r="S749" i="16" s="1"/>
  <c r="Q709" i="16"/>
  <c r="S709" i="16" s="1"/>
  <c r="Q677" i="16"/>
  <c r="S677" i="16" s="1"/>
  <c r="Q549" i="16"/>
  <c r="S549" i="16" s="1"/>
  <c r="Q537" i="16"/>
  <c r="S537" i="16" s="1"/>
  <c r="Q489" i="16"/>
  <c r="S489" i="16" s="1"/>
  <c r="Q457" i="16"/>
  <c r="S457" i="16" s="1"/>
  <c r="Q285" i="16"/>
  <c r="S285" i="16" s="1"/>
  <c r="Q269" i="16"/>
  <c r="S269" i="16" s="1"/>
  <c r="Q80" i="16"/>
  <c r="S80" i="16" s="1"/>
  <c r="Q268" i="16"/>
  <c r="S268" i="16" s="1"/>
  <c r="Q16" i="16"/>
  <c r="S16" i="16" s="1"/>
  <c r="Q97" i="16"/>
  <c r="S97" i="16" s="1"/>
  <c r="Q17" i="16"/>
  <c r="S17" i="16" s="1"/>
  <c r="Q2203" i="16"/>
  <c r="S2203" i="16" s="1"/>
  <c r="Q2191" i="16"/>
  <c r="S2191" i="16" s="1"/>
  <c r="Q2123" i="16"/>
  <c r="S2123" i="16" s="1"/>
  <c r="Q2019" i="16"/>
  <c r="S2019" i="16" s="1"/>
  <c r="Q2209" i="16"/>
  <c r="S2209" i="16" s="1"/>
  <c r="Q2148" i="16"/>
  <c r="S2148" i="16" s="1"/>
  <c r="Q2068" i="16"/>
  <c r="S2068" i="16" s="1"/>
  <c r="Q2218" i="16"/>
  <c r="S2218" i="16" s="1"/>
  <c r="Q2078" i="16"/>
  <c r="S2078" i="16" s="1"/>
  <c r="Q2030" i="16"/>
  <c r="S2030" i="16" s="1"/>
  <c r="Q2000" i="16"/>
  <c r="S2000" i="16" s="1"/>
  <c r="Q1997" i="16"/>
  <c r="S1997" i="16" s="1"/>
  <c r="Q2133" i="16"/>
  <c r="S2133" i="16" s="1"/>
  <c r="Q2085" i="16"/>
  <c r="S2085" i="16" s="1"/>
  <c r="Q1960" i="16"/>
  <c r="S1960" i="16" s="1"/>
  <c r="Q1957" i="16"/>
  <c r="S1957" i="16" s="1"/>
  <c r="Q1827" i="16"/>
  <c r="S1827" i="16" s="1"/>
  <c r="Q1815" i="16"/>
  <c r="S1815" i="16" s="1"/>
  <c r="Q1795" i="16"/>
  <c r="S1795" i="16" s="1"/>
  <c r="Q1791" i="16"/>
  <c r="S1791" i="16" s="1"/>
  <c r="Q2076" i="16"/>
  <c r="S2076" i="16" s="1"/>
  <c r="Q1940" i="16"/>
  <c r="S1940" i="16" s="1"/>
  <c r="Q1733" i="16"/>
  <c r="S1733" i="16" s="1"/>
  <c r="Q1681" i="16"/>
  <c r="S1681" i="16" s="1"/>
  <c r="Q1661" i="16"/>
  <c r="S1661" i="16" s="1"/>
  <c r="Q1597" i="16"/>
  <c r="S1597" i="16" s="1"/>
  <c r="Q1593" i="16"/>
  <c r="S1593" i="16" s="1"/>
  <c r="Q1549" i="16"/>
  <c r="S1549" i="16" s="1"/>
  <c r="Q1465" i="16"/>
  <c r="S1465" i="16" s="1"/>
  <c r="Q1377" i="16"/>
  <c r="S1377" i="16" s="1"/>
  <c r="Q1345" i="16"/>
  <c r="S1345" i="16" s="1"/>
  <c r="Q1309" i="16"/>
  <c r="S1309" i="16" s="1"/>
  <c r="Q1273" i="16"/>
  <c r="S1273" i="16" s="1"/>
  <c r="Q1876" i="16"/>
  <c r="S1876" i="16" s="1"/>
  <c r="Q1748" i="16"/>
  <c r="S1748" i="16" s="1"/>
  <c r="Q1744" i="16"/>
  <c r="S1744" i="16" s="1"/>
  <c r="Q1676" i="16"/>
  <c r="S1676" i="16" s="1"/>
  <c r="Q1616" i="16"/>
  <c r="S1616" i="16" s="1"/>
  <c r="Q1552" i="16"/>
  <c r="S1552" i="16" s="1"/>
  <c r="Q1929" i="16"/>
  <c r="S1929" i="16" s="1"/>
  <c r="Q1900" i="16"/>
  <c r="S1900" i="16" s="1"/>
  <c r="Q1667" i="16"/>
  <c r="S1667" i="16" s="1"/>
  <c r="Q1623" i="16"/>
  <c r="S1623" i="16" s="1"/>
  <c r="Q1527" i="16"/>
  <c r="S1527" i="16" s="1"/>
  <c r="Q1471" i="16"/>
  <c r="S1471" i="16" s="1"/>
  <c r="Q1463" i="16"/>
  <c r="S1463" i="16" s="1"/>
  <c r="Q1407" i="16"/>
  <c r="S1407" i="16" s="1"/>
  <c r="Q1339" i="16"/>
  <c r="S1339" i="16" s="1"/>
  <c r="Q2138" i="16"/>
  <c r="S2138" i="16" s="1"/>
  <c r="Q1884" i="16"/>
  <c r="S1884" i="16" s="1"/>
  <c r="Q1866" i="16"/>
  <c r="S1866" i="16" s="1"/>
  <c r="Q1730" i="16"/>
  <c r="S1730" i="16" s="1"/>
  <c r="Q1718" i="16"/>
  <c r="S1718" i="16" s="1"/>
  <c r="Q1550" i="16"/>
  <c r="S1550" i="16" s="1"/>
  <c r="Q1482" i="16"/>
  <c r="S1482" i="16" s="1"/>
  <c r="Q1398" i="16"/>
  <c r="S1398" i="16" s="1"/>
  <c r="Q1416" i="16"/>
  <c r="S1416" i="16" s="1"/>
  <c r="Q1404" i="16"/>
  <c r="S1404" i="16" s="1"/>
  <c r="Q1278" i="16"/>
  <c r="S1278" i="16" s="1"/>
  <c r="Q1143" i="16"/>
  <c r="S1143" i="16" s="1"/>
  <c r="Q1095" i="16"/>
  <c r="S1095" i="16" s="1"/>
  <c r="Q1150" i="16"/>
  <c r="S1150" i="16" s="1"/>
  <c r="Q1098" i="16"/>
  <c r="S1098" i="16" s="1"/>
  <c r="Q1038" i="16"/>
  <c r="S1038" i="16" s="1"/>
  <c r="Q1022" i="16"/>
  <c r="S1022" i="16" s="1"/>
  <c r="Q966" i="16"/>
  <c r="S966" i="16" s="1"/>
  <c r="Q922" i="16"/>
  <c r="S922" i="16" s="1"/>
  <c r="Q846" i="16"/>
  <c r="S846" i="16" s="1"/>
  <c r="Q842" i="16"/>
  <c r="S842" i="16" s="1"/>
  <c r="Q1270" i="16"/>
  <c r="S1270" i="16" s="1"/>
  <c r="Q1225" i="16"/>
  <c r="S1225" i="16" s="1"/>
  <c r="Q1221" i="16"/>
  <c r="S1221" i="16" s="1"/>
  <c r="Q1209" i="16"/>
  <c r="S1209" i="16" s="1"/>
  <c r="Q1165" i="16"/>
  <c r="S1165" i="16" s="1"/>
  <c r="Q1157" i="16"/>
  <c r="S1157" i="16" s="1"/>
  <c r="Q1352" i="16"/>
  <c r="S1352" i="16" s="1"/>
  <c r="Q1232" i="16"/>
  <c r="S1232" i="16" s="1"/>
  <c r="Q1088" i="16"/>
  <c r="S1088" i="16" s="1"/>
  <c r="Q1032" i="16"/>
  <c r="S1032" i="16" s="1"/>
  <c r="Q972" i="16"/>
  <c r="S972" i="16" s="1"/>
  <c r="Q904" i="16"/>
  <c r="S904" i="16" s="1"/>
  <c r="Q888" i="16"/>
  <c r="S888" i="16" s="1"/>
  <c r="Q957" i="16"/>
  <c r="S957" i="16" s="1"/>
  <c r="Q909" i="16"/>
  <c r="S909" i="16" s="1"/>
  <c r="Q857" i="16"/>
  <c r="S857" i="16" s="1"/>
  <c r="Q812" i="16"/>
  <c r="S812" i="16" s="1"/>
  <c r="Q784" i="16"/>
  <c r="S784" i="16" s="1"/>
  <c r="Q776" i="16"/>
  <c r="S776" i="16" s="1"/>
  <c r="Q716" i="16"/>
  <c r="S716" i="16" s="1"/>
  <c r="Q712" i="16"/>
  <c r="S712" i="16" s="1"/>
  <c r="Q676" i="16"/>
  <c r="S676" i="16" s="1"/>
  <c r="Q596" i="16"/>
  <c r="S596" i="16" s="1"/>
  <c r="Q592" i="16"/>
  <c r="S592" i="16" s="1"/>
  <c r="Q516" i="16"/>
  <c r="S516" i="16" s="1"/>
  <c r="Q512" i="16"/>
  <c r="S512" i="16" s="1"/>
  <c r="Q488" i="16"/>
  <c r="S488" i="16" s="1"/>
  <c r="Q1101" i="16"/>
  <c r="S1101" i="16" s="1"/>
  <c r="Q949" i="16"/>
  <c r="S949" i="16" s="1"/>
  <c r="Q763" i="16"/>
  <c r="S763" i="16" s="1"/>
  <c r="Q719" i="16"/>
  <c r="S719" i="16" s="1"/>
  <c r="Q643" i="16"/>
  <c r="S643" i="16" s="1"/>
  <c r="Q571" i="16"/>
  <c r="S571" i="16" s="1"/>
  <c r="Q447" i="16"/>
  <c r="S447" i="16" s="1"/>
  <c r="Q415" i="16"/>
  <c r="S415" i="16" s="1"/>
  <c r="Q391" i="16"/>
  <c r="S391" i="16" s="1"/>
  <c r="Q387" i="16"/>
  <c r="S387" i="16" s="1"/>
  <c r="Q339" i="16"/>
  <c r="S339" i="16" s="1"/>
  <c r="Q335" i="16"/>
  <c r="S335" i="16" s="1"/>
  <c r="Q287" i="16"/>
  <c r="S287" i="16" s="1"/>
  <c r="Q279" i="16"/>
  <c r="S279" i="16" s="1"/>
  <c r="Q23" i="16"/>
  <c r="S23" i="16" s="1"/>
  <c r="Q19" i="16"/>
  <c r="S19" i="16" s="1"/>
  <c r="Q10" i="16"/>
  <c r="S10" i="16" s="1"/>
  <c r="Q149" i="16"/>
  <c r="S149" i="16" s="1"/>
  <c r="Q722" i="16"/>
  <c r="S722" i="16" s="1"/>
  <c r="Q518" i="16"/>
  <c r="S518" i="16" s="1"/>
  <c r="Q462" i="16"/>
  <c r="S462" i="16" s="1"/>
  <c r="Q454" i="16"/>
  <c r="S454" i="16" s="1"/>
  <c r="Q382" i="16"/>
  <c r="S382" i="16" s="1"/>
  <c r="Q274" i="16"/>
  <c r="S274" i="16" s="1"/>
  <c r="Q202" i="16"/>
  <c r="S202" i="16" s="1"/>
  <c r="Q154" i="16"/>
  <c r="S154" i="16" s="1"/>
  <c r="Q146" i="16"/>
  <c r="S146" i="16" s="1"/>
  <c r="Q118" i="16"/>
  <c r="S118" i="16" s="1"/>
  <c r="Q74" i="16"/>
  <c r="S74" i="16" s="1"/>
  <c r="Q1017" i="16"/>
  <c r="S1017" i="16" s="1"/>
  <c r="Q831" i="16"/>
  <c r="S831" i="16" s="1"/>
  <c r="Q673" i="16"/>
  <c r="S673" i="16" s="1"/>
  <c r="Q653" i="16"/>
  <c r="S653" i="16" s="1"/>
  <c r="Q573" i="16"/>
  <c r="S573" i="16" s="1"/>
  <c r="Q525" i="16"/>
  <c r="S525" i="16" s="1"/>
  <c r="Q361" i="16"/>
  <c r="S361" i="16" s="1"/>
  <c r="Q345" i="16"/>
  <c r="S345" i="16" s="1"/>
  <c r="Q232" i="16"/>
  <c r="S232" i="16" s="1"/>
  <c r="Q192" i="16"/>
  <c r="S192" i="16" s="1"/>
  <c r="Q164" i="16"/>
  <c r="S164" i="16" s="1"/>
  <c r="Q105" i="16"/>
  <c r="S105" i="16" s="1"/>
  <c r="Q276" i="16"/>
  <c r="S276" i="16" s="1"/>
  <c r="Q216" i="16"/>
  <c r="S216" i="16" s="1"/>
  <c r="Q29" i="16"/>
  <c r="S29" i="16" s="1"/>
  <c r="Q72" i="16"/>
  <c r="S72" i="16" s="1"/>
  <c r="Q2143" i="16"/>
  <c r="S2143" i="16" s="1"/>
  <c r="Q2139" i="16"/>
  <c r="S2139" i="16" s="1"/>
  <c r="Q2127" i="16"/>
  <c r="S2127" i="16" s="1"/>
  <c r="Q2079" i="16"/>
  <c r="S2079" i="16" s="1"/>
  <c r="Q2071" i="16"/>
  <c r="S2071" i="16" s="1"/>
  <c r="Q2031" i="16"/>
  <c r="S2031" i="16" s="1"/>
  <c r="Q2011" i="16"/>
  <c r="S2011" i="16" s="1"/>
  <c r="Q1939" i="16"/>
  <c r="S1939" i="16" s="1"/>
  <c r="Q2194" i="16"/>
  <c r="S2194" i="16" s="1"/>
  <c r="Q2082" i="16"/>
  <c r="S2082" i="16" s="1"/>
  <c r="Q2018" i="16"/>
  <c r="S2018" i="16" s="1"/>
  <c r="Q2210" i="16"/>
  <c r="S2210" i="16" s="1"/>
  <c r="Q2204" i="16"/>
  <c r="S2204" i="16" s="1"/>
  <c r="Q2014" i="16"/>
  <c r="S2014" i="16" s="1"/>
  <c r="Q2200" i="16"/>
  <c r="S2200" i="16" s="1"/>
  <c r="D3" i="17" s="1"/>
  <c r="C3" i="17" s="1"/>
  <c r="R419" i="3" s="1"/>
  <c r="Q2086" i="16"/>
  <c r="S2086" i="16" s="1"/>
  <c r="Q1944" i="16"/>
  <c r="S1944" i="16" s="1"/>
  <c r="Q1867" i="16"/>
  <c r="S1867" i="16" s="1"/>
  <c r="Q1843" i="16"/>
  <c r="S1843" i="16" s="1"/>
  <c r="Q1767" i="16"/>
  <c r="S1767" i="16" s="1"/>
  <c r="Q1861" i="16"/>
  <c r="S1861" i="16" s="1"/>
  <c r="Q1818" i="16"/>
  <c r="S1818" i="16" s="1"/>
  <c r="Q1485" i="16"/>
  <c r="S1485" i="16" s="1"/>
  <c r="Q1481" i="16"/>
  <c r="S1481" i="16" s="1"/>
  <c r="Q1397" i="16"/>
  <c r="S1397" i="16" s="1"/>
  <c r="Q1277" i="16"/>
  <c r="S1277" i="16" s="1"/>
  <c r="Q2140" i="16"/>
  <c r="S2140" i="16" s="1"/>
  <c r="Q1949" i="16"/>
  <c r="S1949" i="16" s="1"/>
  <c r="Q1934" i="16"/>
  <c r="S1934" i="16" s="1"/>
  <c r="Q1858" i="16"/>
  <c r="S1858" i="16" s="1"/>
  <c r="Q1724" i="16"/>
  <c r="S1724" i="16" s="1"/>
  <c r="Q1680" i="16"/>
  <c r="S1680" i="16" s="1"/>
  <c r="Q1660" i="16"/>
  <c r="S1660" i="16" s="1"/>
  <c r="Q1608" i="16"/>
  <c r="S1608" i="16" s="1"/>
  <c r="Q1596" i="16"/>
  <c r="S1596" i="16" s="1"/>
  <c r="Q1548" i="16"/>
  <c r="S1548" i="16" s="1"/>
  <c r="Q1812" i="16"/>
  <c r="S1812" i="16" s="1"/>
  <c r="Q1810" i="16"/>
  <c r="S1810" i="16" s="1"/>
  <c r="Q1765" i="16"/>
  <c r="S1765" i="16" s="1"/>
  <c r="Q1747" i="16"/>
  <c r="S1747" i="16" s="1"/>
  <c r="Q1675" i="16"/>
  <c r="S1675" i="16" s="1"/>
  <c r="Q1535" i="16"/>
  <c r="S1535" i="16" s="1"/>
  <c r="Q1531" i="16"/>
  <c r="S1531" i="16" s="1"/>
  <c r="Q1487" i="16"/>
  <c r="S1487" i="16" s="1"/>
  <c r="Q1415" i="16"/>
  <c r="S1415" i="16" s="1"/>
  <c r="Q1355" i="16"/>
  <c r="S1355" i="16" s="1"/>
  <c r="Q1335" i="16"/>
  <c r="S1335" i="16" s="1"/>
  <c r="Q1881" i="16"/>
  <c r="S1881" i="16" s="1"/>
  <c r="Q1666" i="16"/>
  <c r="S1666" i="16" s="1"/>
  <c r="Q1606" i="16"/>
  <c r="S1606" i="16" s="1"/>
  <c r="Q1598" i="16"/>
  <c r="S1598" i="16" s="1"/>
  <c r="Q1526" i="16"/>
  <c r="S1526" i="16" s="1"/>
  <c r="Q1470" i="16"/>
  <c r="S1470" i="16" s="1"/>
  <c r="Q1418" i="16"/>
  <c r="S1418" i="16" s="1"/>
  <c r="Q1406" i="16"/>
  <c r="S1406" i="16" s="1"/>
  <c r="Q1358" i="16"/>
  <c r="S1358" i="16" s="1"/>
  <c r="Q1290" i="16"/>
  <c r="S1290" i="16" s="1"/>
  <c r="Q1207" i="16"/>
  <c r="S1207" i="16" s="1"/>
  <c r="Q1031" i="16"/>
  <c r="S1031" i="16" s="1"/>
  <c r="Q971" i="16"/>
  <c r="S971" i="16" s="1"/>
  <c r="Q903" i="16"/>
  <c r="S903" i="16" s="1"/>
  <c r="Q887" i="16"/>
  <c r="S887" i="16" s="1"/>
  <c r="Q1344" i="16"/>
  <c r="S1344" i="16" s="1"/>
  <c r="Q1286" i="16"/>
  <c r="S1286" i="16" s="1"/>
  <c r="Q1272" i="16"/>
  <c r="S1272" i="16" s="1"/>
  <c r="Q1094" i="16"/>
  <c r="S1094" i="16" s="1"/>
  <c r="Q1213" i="16"/>
  <c r="S1213" i="16" s="1"/>
  <c r="Q1161" i="16"/>
  <c r="S1161" i="16" s="1"/>
  <c r="Q1149" i="16"/>
  <c r="S1149" i="16" s="1"/>
  <c r="Q1228" i="16"/>
  <c r="S1228" i="16" s="1"/>
  <c r="Q1220" i="16"/>
  <c r="S1220" i="16" s="1"/>
  <c r="Q1164" i="16"/>
  <c r="S1164" i="16" s="1"/>
  <c r="Q1156" i="16"/>
  <c r="S1156" i="16" s="1"/>
  <c r="Q1104" i="16"/>
  <c r="S1104" i="16" s="1"/>
  <c r="Q1016" i="16"/>
  <c r="S1016" i="16" s="1"/>
  <c r="Q956" i="16"/>
  <c r="S956" i="16" s="1"/>
  <c r="Q948" i="16"/>
  <c r="S948" i="16" s="1"/>
  <c r="Q908" i="16"/>
  <c r="S908" i="16" s="1"/>
  <c r="Q892" i="16"/>
  <c r="S892" i="16" s="1"/>
  <c r="Q824" i="16"/>
  <c r="S824" i="16" s="1"/>
  <c r="Q845" i="16"/>
  <c r="S845" i="16" s="1"/>
  <c r="Q800" i="16"/>
  <c r="S800" i="16" s="1"/>
  <c r="Q656" i="16"/>
  <c r="S656" i="16" s="1"/>
  <c r="Q652" i="16"/>
  <c r="S652" i="16" s="1"/>
  <c r="Q572" i="16"/>
  <c r="S572" i="16" s="1"/>
  <c r="Q524" i="16"/>
  <c r="S524" i="16" s="1"/>
  <c r="Q468" i="16"/>
  <c r="S468" i="16" s="1"/>
  <c r="Q384" i="16"/>
  <c r="S384" i="16" s="1"/>
  <c r="Q344" i="16"/>
  <c r="S344" i="16" s="1"/>
  <c r="Q1085" i="16"/>
  <c r="S1085" i="16" s="1"/>
  <c r="Q1049" i="16"/>
  <c r="S1049" i="16" s="1"/>
  <c r="Q1037" i="16"/>
  <c r="S1037" i="16" s="1"/>
  <c r="Q841" i="16"/>
  <c r="S841" i="16" s="1"/>
  <c r="Q783" i="16"/>
  <c r="S783" i="16" s="1"/>
  <c r="Q715" i="16"/>
  <c r="S715" i="16" s="1"/>
  <c r="Q711" i="16"/>
  <c r="S711" i="16" s="1"/>
  <c r="Q595" i="16"/>
  <c r="S595" i="16" s="1"/>
  <c r="Q591" i="16"/>
  <c r="S591" i="16" s="1"/>
  <c r="Q543" i="16"/>
  <c r="S543" i="16" s="1"/>
  <c r="Q515" i="16"/>
  <c r="S515" i="16" s="1"/>
  <c r="Q511" i="16"/>
  <c r="S511" i="16" s="1"/>
  <c r="Q275" i="16"/>
  <c r="S275" i="16" s="1"/>
  <c r="Q215" i="16"/>
  <c r="S215" i="16" s="1"/>
  <c r="Q191" i="16"/>
  <c r="S191" i="16" s="1"/>
  <c r="Q83" i="16"/>
  <c r="S83" i="16" s="1"/>
  <c r="Q71" i="16"/>
  <c r="S71" i="16" s="1"/>
  <c r="Q153" i="16"/>
  <c r="S153" i="16" s="1"/>
  <c r="Q1081" i="16"/>
  <c r="S1081" i="16" s="1"/>
  <c r="Q830" i="16"/>
  <c r="S830" i="16" s="1"/>
  <c r="Q762" i="16"/>
  <c r="S762" i="16" s="1"/>
  <c r="Q718" i="16"/>
  <c r="S718" i="16" s="1"/>
  <c r="Q650" i="16"/>
  <c r="S650" i="16" s="1"/>
  <c r="Q642" i="16"/>
  <c r="S642" i="16" s="1"/>
  <c r="Q570" i="16"/>
  <c r="S570" i="16" s="1"/>
  <c r="Q446" i="16"/>
  <c r="S446" i="16" s="1"/>
  <c r="Q390" i="16"/>
  <c r="S390" i="16" s="1"/>
  <c r="Q386" i="16"/>
  <c r="S386" i="16" s="1"/>
  <c r="Q338" i="16"/>
  <c r="S338" i="16" s="1"/>
  <c r="Q334" i="16"/>
  <c r="S334" i="16" s="1"/>
  <c r="Q278" i="16"/>
  <c r="S278" i="16" s="1"/>
  <c r="Q86" i="16"/>
  <c r="S86" i="16" s="1"/>
  <c r="Q22" i="16"/>
  <c r="S22" i="16" s="1"/>
  <c r="Q18" i="16"/>
  <c r="S18" i="16" s="1"/>
  <c r="Q201" i="16"/>
  <c r="S201" i="16" s="1"/>
  <c r="Q965" i="16"/>
  <c r="S965" i="16" s="1"/>
  <c r="Q781" i="16"/>
  <c r="S781" i="16" s="1"/>
  <c r="Q721" i="16"/>
  <c r="S721" i="16" s="1"/>
  <c r="Q461" i="16"/>
  <c r="S461" i="16" s="1"/>
  <c r="Q453" i="16"/>
  <c r="S453" i="16" s="1"/>
  <c r="Q413" i="16"/>
  <c r="S413" i="16" s="1"/>
  <c r="Q341" i="16"/>
  <c r="S341" i="16" s="1"/>
  <c r="Q273" i="16"/>
  <c r="S273" i="16" s="1"/>
  <c r="Q145" i="16"/>
  <c r="S145" i="16" s="1"/>
  <c r="Q136" i="16"/>
  <c r="S136" i="16" s="1"/>
  <c r="Q9" i="16"/>
  <c r="S9" i="16" s="1"/>
  <c r="Q256" i="16"/>
  <c r="S256" i="16" s="1"/>
  <c r="Q212" i="16"/>
  <c r="S212" i="16" s="1"/>
  <c r="Q148" i="16"/>
  <c r="S148" i="16" s="1"/>
  <c r="Q28" i="16"/>
  <c r="S28" i="16" s="1"/>
  <c r="Q73" i="16"/>
  <c r="S73" i="16" s="1"/>
  <c r="U411" i="3"/>
  <c r="F411" i="3" s="1"/>
  <c r="U395" i="3"/>
  <c r="F395" i="3" s="1"/>
  <c r="U379" i="3"/>
  <c r="F379" i="3" s="1"/>
  <c r="U363" i="3"/>
  <c r="F363" i="3" s="1"/>
  <c r="Q2195" i="16"/>
  <c r="S2195" i="16" s="1"/>
  <c r="Q2187" i="16"/>
  <c r="S2187" i="16" s="1"/>
  <c r="Q2183" i="16"/>
  <c r="S2183" i="16" s="1"/>
  <c r="Q2083" i="16"/>
  <c r="S2083" i="16" s="1"/>
  <c r="Q2055" i="16"/>
  <c r="S2055" i="16" s="1"/>
  <c r="Q1987" i="16"/>
  <c r="S1987" i="16" s="1"/>
  <c r="Q2177" i="16"/>
  <c r="S2177" i="16" s="1"/>
  <c r="Q2113" i="16"/>
  <c r="S2113" i="16" s="1"/>
  <c r="Q2052" i="16"/>
  <c r="S2052" i="16" s="1"/>
  <c r="Q2036" i="16"/>
  <c r="S2036" i="16" s="1"/>
  <c r="Q1986" i="16"/>
  <c r="S1986" i="16" s="1"/>
  <c r="Q2236" i="16"/>
  <c r="S2236" i="16" s="1"/>
  <c r="Q2212" i="16"/>
  <c r="S2212" i="16" s="1"/>
  <c r="D14" i="17" s="1"/>
  <c r="C14" i="17" s="1"/>
  <c r="R381" i="3" s="1"/>
  <c r="Q2198" i="16"/>
  <c r="S2198" i="16" s="1"/>
  <c r="Q2134" i="16"/>
  <c r="S2134" i="16" s="1"/>
  <c r="Q2120" i="16"/>
  <c r="S2120" i="16" s="1"/>
  <c r="Q2102" i="16"/>
  <c r="S2102" i="16" s="1"/>
  <c r="Q2101" i="16"/>
  <c r="S2101" i="16" s="1"/>
  <c r="Q1919" i="16"/>
  <c r="S1919" i="16" s="1"/>
  <c r="Q1911" i="16"/>
  <c r="S1911" i="16" s="1"/>
  <c r="Q2188" i="16"/>
  <c r="S2188" i="16" s="1"/>
  <c r="Q2026" i="16"/>
  <c r="S2026" i="16" s="1"/>
  <c r="Q1964" i="16"/>
  <c r="S1964" i="16" s="1"/>
  <c r="Q1937" i="16"/>
  <c r="S1937" i="16" s="1"/>
  <c r="Q1877" i="16"/>
  <c r="S1877" i="16" s="1"/>
  <c r="Q1833" i="16"/>
  <c r="S1833" i="16" s="1"/>
  <c r="Q1802" i="16"/>
  <c r="S1802" i="16" s="1"/>
  <c r="Q1774" i="16"/>
  <c r="S1774" i="16" s="1"/>
  <c r="Q1757" i="16"/>
  <c r="S1757" i="16" s="1"/>
  <c r="Q1745" i="16"/>
  <c r="S1745" i="16" s="1"/>
  <c r="Q1689" i="16"/>
  <c r="S1689" i="16" s="1"/>
  <c r="Q1653" i="16"/>
  <c r="S1653" i="16" s="1"/>
  <c r="Q1637" i="16"/>
  <c r="S1637" i="16" s="1"/>
  <c r="Q1617" i="16"/>
  <c r="S1617" i="16" s="1"/>
  <c r="Q1553" i="16"/>
  <c r="S1553" i="16" s="1"/>
  <c r="Q1437" i="16"/>
  <c r="S1437" i="16" s="1"/>
  <c r="Q1433" i="16"/>
  <c r="S1433" i="16" s="1"/>
  <c r="Q1405" i="16"/>
  <c r="S1405" i="16" s="1"/>
  <c r="Q1289" i="16"/>
  <c r="S1289" i="16" s="1"/>
  <c r="Q2044" i="16"/>
  <c r="S2044" i="16" s="1"/>
  <c r="Q1977" i="16"/>
  <c r="S1977" i="16" s="1"/>
  <c r="Q1920" i="16"/>
  <c r="S1920" i="16" s="1"/>
  <c r="Q1797" i="16"/>
  <c r="S1797" i="16" s="1"/>
  <c r="Q1784" i="16"/>
  <c r="S1784" i="16" s="1"/>
  <c r="Q1736" i="16"/>
  <c r="S1736" i="16" s="1"/>
  <c r="Q1668" i="16"/>
  <c r="S1668" i="16" s="1"/>
  <c r="Q1624" i="16"/>
  <c r="S1624" i="16" s="1"/>
  <c r="Q1528" i="16"/>
  <c r="S1528" i="16" s="1"/>
  <c r="Q2137" i="16"/>
  <c r="S2137" i="16" s="1"/>
  <c r="Q2012" i="16"/>
  <c r="S2012" i="16" s="1"/>
  <c r="Q1930" i="16"/>
  <c r="S1930" i="16" s="1"/>
  <c r="Q1885" i="16"/>
  <c r="S1885" i="16" s="1"/>
  <c r="Q1853" i="16"/>
  <c r="S1853" i="16" s="1"/>
  <c r="Q1793" i="16"/>
  <c r="S1793" i="16" s="1"/>
  <c r="Q1715" i="16"/>
  <c r="S1715" i="16" s="1"/>
  <c r="Q1707" i="16"/>
  <c r="S1707" i="16" s="1"/>
  <c r="Q1595" i="16"/>
  <c r="S1595" i="16" s="1"/>
  <c r="Q1567" i="16"/>
  <c r="S1567" i="16" s="1"/>
  <c r="Q1551" i="16"/>
  <c r="S1551" i="16" s="1"/>
  <c r="Q1483" i="16"/>
  <c r="S1483" i="16" s="1"/>
  <c r="Q1399" i="16"/>
  <c r="S1399" i="16" s="1"/>
  <c r="Q1359" i="16"/>
  <c r="S1359" i="16" s="1"/>
  <c r="Q2122" i="16"/>
  <c r="S2122" i="16" s="1"/>
  <c r="Q1910" i="16"/>
  <c r="S1910" i="16" s="1"/>
  <c r="Q1494" i="16"/>
  <c r="S1494" i="16" s="1"/>
  <c r="Q1346" i="16"/>
  <c r="S1346" i="16" s="1"/>
  <c r="Q1227" i="16"/>
  <c r="S1227" i="16" s="1"/>
  <c r="Q1159" i="16"/>
  <c r="S1159" i="16" s="1"/>
  <c r="Q1047" i="16"/>
  <c r="S1047" i="16" s="1"/>
  <c r="Q1035" i="16"/>
  <c r="S1035" i="16" s="1"/>
  <c r="Q1019" i="16"/>
  <c r="S1019" i="16" s="1"/>
  <c r="Q991" i="16"/>
  <c r="S991" i="16" s="1"/>
  <c r="Q975" i="16"/>
  <c r="S975" i="16" s="1"/>
  <c r="Q911" i="16"/>
  <c r="S911" i="16" s="1"/>
  <c r="Q895" i="16"/>
  <c r="S895" i="16" s="1"/>
  <c r="Q863" i="16"/>
  <c r="S863" i="16" s="1"/>
  <c r="Q1468" i="16"/>
  <c r="S1468" i="16" s="1"/>
  <c r="Q1392" i="16"/>
  <c r="S1392" i="16" s="1"/>
  <c r="Q1364" i="16"/>
  <c r="S1364" i="16" s="1"/>
  <c r="Q1274" i="16"/>
  <c r="S1274" i="16" s="1"/>
  <c r="Q1222" i="16"/>
  <c r="S1222" i="16" s="1"/>
  <c r="Q1210" i="16"/>
  <c r="S1210" i="16" s="1"/>
  <c r="Q1166" i="16"/>
  <c r="S1166" i="16" s="1"/>
  <c r="Q1114" i="16"/>
  <c r="S1114" i="16" s="1"/>
  <c r="Q1102" i="16"/>
  <c r="S1102" i="16" s="1"/>
  <c r="Q906" i="16"/>
  <c r="S906" i="16" s="1"/>
  <c r="Q890" i="16"/>
  <c r="S890" i="16" s="1"/>
  <c r="Q870" i="16"/>
  <c r="S870" i="16" s="1"/>
  <c r="Q834" i="16"/>
  <c r="S834" i="16" s="1"/>
  <c r="Q1472" i="16"/>
  <c r="S1472" i="16" s="1"/>
  <c r="Q1233" i="16"/>
  <c r="S1233" i="16" s="1"/>
  <c r="Q1145" i="16"/>
  <c r="S1145" i="16" s="1"/>
  <c r="Q1302" i="16"/>
  <c r="S1302" i="16" s="1"/>
  <c r="Q1279" i="16"/>
  <c r="S1279" i="16" s="1"/>
  <c r="Q1176" i="16"/>
  <c r="S1176" i="16" s="1"/>
  <c r="Q1128" i="16"/>
  <c r="S1128" i="16" s="1"/>
  <c r="Q1100" i="16"/>
  <c r="S1100" i="16" s="1"/>
  <c r="Q960" i="16"/>
  <c r="S960" i="16" s="1"/>
  <c r="Q952" i="16"/>
  <c r="S952" i="16" s="1"/>
  <c r="Q849" i="16"/>
  <c r="S849" i="16" s="1"/>
  <c r="Q764" i="16"/>
  <c r="S764" i="16" s="1"/>
  <c r="Q448" i="16"/>
  <c r="S448" i="16" s="1"/>
  <c r="Q388" i="16"/>
  <c r="S388" i="16" s="1"/>
  <c r="Q376" i="16"/>
  <c r="S376" i="16" s="1"/>
  <c r="Q340" i="16"/>
  <c r="S340" i="16" s="1"/>
  <c r="Q336" i="16"/>
  <c r="S336" i="16" s="1"/>
  <c r="Q1069" i="16"/>
  <c r="S1069" i="16" s="1"/>
  <c r="Q739" i="16"/>
  <c r="S739" i="16" s="1"/>
  <c r="Q723" i="16"/>
  <c r="S723" i="16" s="1"/>
  <c r="Q671" i="16"/>
  <c r="S671" i="16" s="1"/>
  <c r="Q651" i="16"/>
  <c r="S651" i="16" s="1"/>
  <c r="Q603" i="16"/>
  <c r="S603" i="16" s="1"/>
  <c r="Q519" i="16"/>
  <c r="S519" i="16" s="1"/>
  <c r="Q463" i="16"/>
  <c r="S463" i="16" s="1"/>
  <c r="Q455" i="16"/>
  <c r="S455" i="16" s="1"/>
  <c r="Q419" i="16"/>
  <c r="S419" i="16" s="1"/>
  <c r="Q383" i="16"/>
  <c r="S383" i="16" s="1"/>
  <c r="Q307" i="16"/>
  <c r="S307" i="16" s="1"/>
  <c r="Q203" i="16"/>
  <c r="S203" i="16" s="1"/>
  <c r="Q155" i="16"/>
  <c r="S155" i="16" s="1"/>
  <c r="Q147" i="16"/>
  <c r="S147" i="16" s="1"/>
  <c r="Q87" i="16"/>
  <c r="S87" i="16" s="1"/>
  <c r="Q75" i="16"/>
  <c r="S75" i="16" s="1"/>
  <c r="Q213" i="16"/>
  <c r="S213" i="16" s="1"/>
  <c r="Q782" i="16"/>
  <c r="S782" i="16" s="1"/>
  <c r="Q654" i="16"/>
  <c r="S654" i="16" s="1"/>
  <c r="Q574" i="16"/>
  <c r="S574" i="16" s="1"/>
  <c r="Q526" i="16"/>
  <c r="S526" i="16" s="1"/>
  <c r="Q342" i="16"/>
  <c r="S342" i="16" s="1"/>
  <c r="Q298" i="16"/>
  <c r="S298" i="16" s="1"/>
  <c r="Q150" i="16"/>
  <c r="S150" i="16" s="1"/>
  <c r="Q126" i="16"/>
  <c r="S126" i="16" s="1"/>
  <c r="Q54" i="16"/>
  <c r="S54" i="16" s="1"/>
  <c r="Q46" i="16"/>
  <c r="S46" i="16" s="1"/>
  <c r="Q785" i="16"/>
  <c r="S785" i="16" s="1"/>
  <c r="Q777" i="16"/>
  <c r="S777" i="16" s="1"/>
  <c r="Q717" i="16"/>
  <c r="S717" i="16" s="1"/>
  <c r="Q713" i="16"/>
  <c r="S713" i="16" s="1"/>
  <c r="Q657" i="16"/>
  <c r="S657" i="16" s="1"/>
  <c r="Q597" i="16"/>
  <c r="S597" i="16" s="1"/>
  <c r="Q593" i="16"/>
  <c r="S593" i="16" s="1"/>
  <c r="Q541" i="16"/>
  <c r="S541" i="16" s="1"/>
  <c r="Q513" i="16"/>
  <c r="S513" i="16" s="1"/>
  <c r="Q469" i="16"/>
  <c r="S469" i="16" s="1"/>
  <c r="Q433" i="16"/>
  <c r="S433" i="16" s="1"/>
  <c r="Q217" i="16"/>
  <c r="S217" i="16" s="1"/>
  <c r="Q296" i="16"/>
  <c r="S296" i="16" s="1"/>
  <c r="Q53" i="16"/>
  <c r="S53" i="16" s="1"/>
  <c r="Q300" i="16"/>
  <c r="S300" i="16" s="1"/>
  <c r="Q137" i="16"/>
  <c r="S137" i="16" s="1"/>
  <c r="Q84" i="16"/>
  <c r="S84" i="16" s="1"/>
  <c r="Q240" i="16"/>
  <c r="S240" i="16" s="1"/>
  <c r="Q20" i="16"/>
  <c r="S20" i="16" s="1"/>
  <c r="Q2151" i="16"/>
  <c r="S2151" i="16" s="1"/>
  <c r="Q2059" i="16"/>
  <c r="S2059" i="16" s="1"/>
  <c r="Q2027" i="16"/>
  <c r="S2027" i="16" s="1"/>
  <c r="Q2015" i="16"/>
  <c r="S2015" i="16" s="1"/>
  <c r="Q1995" i="16"/>
  <c r="S1995" i="16" s="1"/>
  <c r="Q2233" i="16"/>
  <c r="S2233" i="16" s="1"/>
  <c r="Q2225" i="16"/>
  <c r="S2225" i="16" s="1"/>
  <c r="Q2146" i="16"/>
  <c r="S2146" i="16" s="1"/>
  <c r="Q2132" i="16"/>
  <c r="S2132" i="16" s="1"/>
  <c r="Q2192" i="16"/>
  <c r="S2192" i="16" s="1"/>
  <c r="Q2128" i="16"/>
  <c r="S2128" i="16" s="1"/>
  <c r="Q2240" i="16"/>
  <c r="S2240" i="16" s="1"/>
  <c r="Q2070" i="16"/>
  <c r="S2070" i="16" s="1"/>
  <c r="Q2024" i="16"/>
  <c r="S2024" i="16" s="1"/>
  <c r="Q1942" i="16"/>
  <c r="S1942" i="16" s="1"/>
  <c r="Q1863" i="16"/>
  <c r="S1863" i="16" s="1"/>
  <c r="Q1851" i="16"/>
  <c r="S1851" i="16" s="1"/>
  <c r="Q1835" i="16"/>
  <c r="S1835" i="16" s="1"/>
  <c r="Q1823" i="16"/>
  <c r="S1823" i="16" s="1"/>
  <c r="Q2092" i="16"/>
  <c r="S2092" i="16" s="1"/>
  <c r="Q1894" i="16"/>
  <c r="S1894" i="16" s="1"/>
  <c r="Q1613" i="16"/>
  <c r="S1613" i="16" s="1"/>
  <c r="Q1537" i="16"/>
  <c r="S1537" i="16" s="1"/>
  <c r="Q1461" i="16"/>
  <c r="S1461" i="16" s="1"/>
  <c r="Q1413" i="16"/>
  <c r="S1413" i="16" s="1"/>
  <c r="Q1365" i="16"/>
  <c r="S1365" i="16" s="1"/>
  <c r="Q1361" i="16"/>
  <c r="S1361" i="16" s="1"/>
  <c r="Q1337" i="16"/>
  <c r="S1337" i="16" s="1"/>
  <c r="Q1293" i="16"/>
  <c r="S1293" i="16" s="1"/>
  <c r="Q1936" i="16"/>
  <c r="S1936" i="16" s="1"/>
  <c r="Q1933" i="16"/>
  <c r="S1933" i="16" s="1"/>
  <c r="Q1901" i="16"/>
  <c r="S1901" i="16" s="1"/>
  <c r="Q1889" i="16"/>
  <c r="S1889" i="16" s="1"/>
  <c r="Q1841" i="16"/>
  <c r="S1841" i="16" s="1"/>
  <c r="Q1800" i="16"/>
  <c r="S1800" i="16" s="1"/>
  <c r="Q1708" i="16"/>
  <c r="S1708" i="16" s="1"/>
  <c r="Q1672" i="16"/>
  <c r="S1672" i="16" s="1"/>
  <c r="Q1636" i="16"/>
  <c r="S1636" i="16" s="1"/>
  <c r="Q1564" i="16"/>
  <c r="S1564" i="16" s="1"/>
  <c r="Q1512" i="16"/>
  <c r="S1512" i="16" s="1"/>
  <c r="Q2058" i="16"/>
  <c r="S2058" i="16" s="1"/>
  <c r="Q1768" i="16"/>
  <c r="S1768" i="16" s="1"/>
  <c r="Q1735" i="16"/>
  <c r="S1735" i="16" s="1"/>
  <c r="Q1719" i="16"/>
  <c r="S1719" i="16" s="1"/>
  <c r="Q1663" i="16"/>
  <c r="S1663" i="16" s="1"/>
  <c r="Q1599" i="16"/>
  <c r="S1599" i="16" s="1"/>
  <c r="Q1575" i="16"/>
  <c r="S1575" i="16" s="1"/>
  <c r="Q1559" i="16"/>
  <c r="S1559" i="16" s="1"/>
  <c r="Q1467" i="16"/>
  <c r="S1467" i="16" s="1"/>
  <c r="Q1367" i="16"/>
  <c r="S1367" i="16" s="1"/>
  <c r="Q1315" i="16"/>
  <c r="S1315" i="16" s="1"/>
  <c r="Q1295" i="16"/>
  <c r="S1295" i="16" s="1"/>
  <c r="Q1946" i="16"/>
  <c r="S1946" i="16" s="1"/>
  <c r="Q1758" i="16"/>
  <c r="S1758" i="16" s="1"/>
  <c r="Q1726" i="16"/>
  <c r="S1726" i="16" s="1"/>
  <c r="Q1658" i="16"/>
  <c r="S1658" i="16" s="1"/>
  <c r="Q1650" i="16"/>
  <c r="S1650" i="16" s="1"/>
  <c r="Q1610" i="16"/>
  <c r="S1610" i="16" s="1"/>
  <c r="Q1402" i="16"/>
  <c r="S1402" i="16" s="1"/>
  <c r="Q1288" i="16"/>
  <c r="S1288" i="16" s="1"/>
  <c r="Q1215" i="16"/>
  <c r="S1215" i="16" s="1"/>
  <c r="Q1191" i="16"/>
  <c r="S1191" i="16" s="1"/>
  <c r="Q1147" i="16"/>
  <c r="S1147" i="16" s="1"/>
  <c r="Q1119" i="16"/>
  <c r="S1119" i="16" s="1"/>
  <c r="Q1023" i="16"/>
  <c r="S1023" i="16" s="1"/>
  <c r="Q959" i="16"/>
  <c r="S959" i="16" s="1"/>
  <c r="Q951" i="16"/>
  <c r="S951" i="16" s="1"/>
  <c r="Q867" i="16"/>
  <c r="S867" i="16" s="1"/>
  <c r="Q1424" i="16"/>
  <c r="S1424" i="16" s="1"/>
  <c r="Q1238" i="16"/>
  <c r="S1238" i="16" s="1"/>
  <c r="Q1230" i="16"/>
  <c r="S1230" i="16" s="1"/>
  <c r="Q1086" i="16"/>
  <c r="S1086" i="16" s="1"/>
  <c r="Q1066" i="16"/>
  <c r="S1066" i="16" s="1"/>
  <c r="Q1034" i="16"/>
  <c r="S1034" i="16" s="1"/>
  <c r="Q974" i="16"/>
  <c r="S974" i="16" s="1"/>
  <c r="Q910" i="16"/>
  <c r="S910" i="16" s="1"/>
  <c r="Q894" i="16"/>
  <c r="S894" i="16" s="1"/>
  <c r="Q1508" i="16"/>
  <c r="S1508" i="16" s="1"/>
  <c r="Q1420" i="16"/>
  <c r="S1420" i="16" s="1"/>
  <c r="Q1248" i="16"/>
  <c r="S1248" i="16" s="1"/>
  <c r="Q1152" i="16"/>
  <c r="S1152" i="16" s="1"/>
  <c r="Q1144" i="16"/>
  <c r="S1144" i="16" s="1"/>
  <c r="Q1132" i="16"/>
  <c r="S1132" i="16" s="1"/>
  <c r="Q968" i="16"/>
  <c r="S968" i="16" s="1"/>
  <c r="Q936" i="16"/>
  <c r="S936" i="16" s="1"/>
  <c r="Q920" i="16"/>
  <c r="S920" i="16" s="1"/>
  <c r="Q848" i="16"/>
  <c r="S848" i="16" s="1"/>
  <c r="Q833" i="16"/>
  <c r="S833" i="16" s="1"/>
  <c r="Q780" i="16"/>
  <c r="S780" i="16" s="1"/>
  <c r="Q704" i="16"/>
  <c r="S704" i="16" s="1"/>
  <c r="Q636" i="16"/>
  <c r="S636" i="16" s="1"/>
  <c r="Q608" i="16"/>
  <c r="S608" i="16" s="1"/>
  <c r="Q588" i="16"/>
  <c r="S588" i="16" s="1"/>
  <c r="Q560" i="16"/>
  <c r="S560" i="16" s="1"/>
  <c r="Q452" i="16"/>
  <c r="S452" i="16" s="1"/>
  <c r="Q432" i="16"/>
  <c r="S432" i="16" s="1"/>
  <c r="Q408" i="16"/>
  <c r="S408" i="16" s="1"/>
  <c r="Q404" i="16"/>
  <c r="S404" i="16" s="1"/>
  <c r="Q400" i="16"/>
  <c r="S400" i="16" s="1"/>
  <c r="Q1045" i="16"/>
  <c r="S1045" i="16" s="1"/>
  <c r="Q771" i="16"/>
  <c r="S771" i="16" s="1"/>
  <c r="Q743" i="16"/>
  <c r="S743" i="16" s="1"/>
  <c r="Q667" i="16"/>
  <c r="S667" i="16" s="1"/>
  <c r="Q351" i="16"/>
  <c r="S351" i="16" s="1"/>
  <c r="Q319" i="16"/>
  <c r="S319" i="16" s="1"/>
  <c r="Q199" i="16"/>
  <c r="S199" i="16" s="1"/>
  <c r="Q95" i="16"/>
  <c r="S95" i="16" s="1"/>
  <c r="Q91" i="16"/>
  <c r="S91" i="16" s="1"/>
  <c r="Q55" i="16"/>
  <c r="S55" i="16" s="1"/>
  <c r="Q181" i="16"/>
  <c r="S181" i="16" s="1"/>
  <c r="Q734" i="16"/>
  <c r="S734" i="16" s="1"/>
  <c r="Q702" i="16"/>
  <c r="S702" i="16" s="1"/>
  <c r="Q530" i="16"/>
  <c r="S530" i="16" s="1"/>
  <c r="Q466" i="16"/>
  <c r="S466" i="16" s="1"/>
  <c r="Q262" i="16"/>
  <c r="S262" i="16" s="1"/>
  <c r="Q210" i="16"/>
  <c r="S210" i="16" s="1"/>
  <c r="Q134" i="16"/>
  <c r="S134" i="16" s="1"/>
  <c r="Q70" i="16"/>
  <c r="S70" i="16" s="1"/>
  <c r="Q26" i="16"/>
  <c r="S26" i="16" s="1"/>
  <c r="Q221" i="16"/>
  <c r="S221" i="16" s="1"/>
  <c r="Q1109" i="16"/>
  <c r="S1109" i="16" s="1"/>
  <c r="Q826" i="16"/>
  <c r="S826" i="16" s="1"/>
  <c r="Q793" i="16"/>
  <c r="S793" i="16" s="1"/>
  <c r="Q761" i="16"/>
  <c r="S761" i="16" s="1"/>
  <c r="Q661" i="16"/>
  <c r="S661" i="16" s="1"/>
  <c r="Q641" i="16"/>
  <c r="S641" i="16" s="1"/>
  <c r="Q621" i="16"/>
  <c r="S621" i="16" s="1"/>
  <c r="Q577" i="16"/>
  <c r="S577" i="16" s="1"/>
  <c r="Q533" i="16"/>
  <c r="S533" i="16" s="1"/>
  <c r="Q509" i="16"/>
  <c r="S509" i="16" s="1"/>
  <c r="Q493" i="16"/>
  <c r="S493" i="16" s="1"/>
  <c r="Q445" i="16"/>
  <c r="S445" i="16" s="1"/>
  <c r="Q369" i="16"/>
  <c r="S369" i="16" s="1"/>
  <c r="Q325" i="16"/>
  <c r="S325" i="16" s="1"/>
  <c r="Q293" i="16"/>
  <c r="S293" i="16" s="1"/>
  <c r="Q117" i="16"/>
  <c r="S117" i="16" s="1"/>
  <c r="Q4" i="16"/>
  <c r="S4" i="16" s="1"/>
  <c r="Q196" i="16"/>
  <c r="S196" i="16" s="1"/>
  <c r="Q8" i="16"/>
  <c r="S8" i="16" s="1"/>
  <c r="Q272" i="16"/>
  <c r="S272" i="16" s="1"/>
  <c r="Q260" i="16"/>
  <c r="S260" i="16" s="1"/>
  <c r="Q152" i="16"/>
  <c r="S152" i="16" s="1"/>
  <c r="Q132" i="16"/>
  <c r="S132" i="16" s="1"/>
  <c r="Q2175" i="16"/>
  <c r="S2175" i="16" s="1"/>
  <c r="Q2095" i="16"/>
  <c r="S2095" i="16" s="1"/>
  <c r="Q1959" i="16"/>
  <c r="S1959" i="16" s="1"/>
  <c r="Q2213" i="16"/>
  <c r="S2213" i="16" s="1"/>
  <c r="Q1970" i="16"/>
  <c r="S1970" i="16" s="1"/>
  <c r="Q2176" i="16"/>
  <c r="S2176" i="16" s="1"/>
  <c r="Q2173" i="16"/>
  <c r="S2173" i="16" s="1"/>
  <c r="Q2157" i="16"/>
  <c r="S2157" i="16" s="1"/>
  <c r="Q2094" i="16"/>
  <c r="S2094" i="16" s="1"/>
  <c r="Q1965" i="16"/>
  <c r="S1965" i="16" s="1"/>
  <c r="Q2197" i="16"/>
  <c r="S2197" i="16" s="1"/>
  <c r="Q2056" i="16"/>
  <c r="S2056" i="16" s="1"/>
  <c r="Q2037" i="16"/>
  <c r="S2037" i="16" s="1"/>
  <c r="Q1990" i="16"/>
  <c r="S1990" i="16" s="1"/>
  <c r="Q1989" i="16"/>
  <c r="S1989" i="16" s="1"/>
  <c r="Q1976" i="16"/>
  <c r="S1976" i="16" s="1"/>
  <c r="Q1891" i="16"/>
  <c r="S1891" i="16" s="1"/>
  <c r="Q1855" i="16"/>
  <c r="S1855" i="16" s="1"/>
  <c r="Q2215" i="16"/>
  <c r="S2215" i="16" s="1"/>
  <c r="Q1721" i="16"/>
  <c r="S1721" i="16" s="1"/>
  <c r="Q1649" i="16"/>
  <c r="S1649" i="16" s="1"/>
  <c r="Q1541" i="16"/>
  <c r="S1541" i="16" s="1"/>
  <c r="Q1513" i="16"/>
  <c r="S1513" i="16" s="1"/>
  <c r="Q1477" i="16"/>
  <c r="S1477" i="16" s="1"/>
  <c r="Q1449" i="16"/>
  <c r="S1449" i="16" s="1"/>
  <c r="Q1313" i="16"/>
  <c r="S1313" i="16" s="1"/>
  <c r="Q1760" i="16"/>
  <c r="S1760" i="16" s="1"/>
  <c r="Q1740" i="16"/>
  <c r="S1740" i="16" s="1"/>
  <c r="Q1648" i="16"/>
  <c r="S1648" i="16" s="1"/>
  <c r="Q1632" i="16"/>
  <c r="S1632" i="16" s="1"/>
  <c r="Q1572" i="16"/>
  <c r="S1572" i="16" s="1"/>
  <c r="Q1540" i="16"/>
  <c r="S1540" i="16" s="1"/>
  <c r="Q2090" i="16"/>
  <c r="S2090" i="16" s="1"/>
  <c r="Q2041" i="16"/>
  <c r="S2041" i="16" s="1"/>
  <c r="Q1872" i="16"/>
  <c r="S1872" i="16" s="1"/>
  <c r="Q1856" i="16"/>
  <c r="S1856" i="16" s="1"/>
  <c r="Q1826" i="16"/>
  <c r="S1826" i="16" s="1"/>
  <c r="Q1755" i="16"/>
  <c r="S1755" i="16" s="1"/>
  <c r="Q1711" i="16"/>
  <c r="S1711" i="16" s="1"/>
  <c r="Q1687" i="16"/>
  <c r="S1687" i="16" s="1"/>
  <c r="Q1655" i="16"/>
  <c r="S1655" i="16" s="1"/>
  <c r="Q1603" i="16"/>
  <c r="S1603" i="16" s="1"/>
  <c r="Q1523" i="16"/>
  <c r="S1523" i="16" s="1"/>
  <c r="Q1447" i="16"/>
  <c r="S1447" i="16" s="1"/>
  <c r="Q1443" i="16"/>
  <c r="S1443" i="16" s="1"/>
  <c r="Q1331" i="16"/>
  <c r="S1331" i="16" s="1"/>
  <c r="Q1327" i="16"/>
  <c r="S1327" i="16" s="1"/>
  <c r="Q1806" i="16"/>
  <c r="S1806" i="16" s="1"/>
  <c r="Q1790" i="16"/>
  <c r="S1790" i="16" s="1"/>
  <c r="Q1789" i="16"/>
  <c r="S1789" i="16" s="1"/>
  <c r="Q1690" i="16"/>
  <c r="S1690" i="16" s="1"/>
  <c r="Q1478" i="16"/>
  <c r="S1478" i="16" s="1"/>
  <c r="Q1372" i="16"/>
  <c r="S1372" i="16" s="1"/>
  <c r="Q1267" i="16"/>
  <c r="S1267" i="16" s="1"/>
  <c r="Q1219" i="16"/>
  <c r="S1219" i="16" s="1"/>
  <c r="Q1203" i="16"/>
  <c r="S1203" i="16" s="1"/>
  <c r="Q1187" i="16"/>
  <c r="S1187" i="16" s="1"/>
  <c r="Q1155" i="16"/>
  <c r="S1155" i="16" s="1"/>
  <c r="Q1091" i="16"/>
  <c r="S1091" i="16" s="1"/>
  <c r="Q983" i="16"/>
  <c r="S983" i="16" s="1"/>
  <c r="Q927" i="16"/>
  <c r="S927" i="16" s="1"/>
  <c r="Q1320" i="16"/>
  <c r="S1320" i="16" s="1"/>
  <c r="Q1258" i="16"/>
  <c r="S1258" i="16" s="1"/>
  <c r="Q1254" i="16"/>
  <c r="S1254" i="16" s="1"/>
  <c r="Q874" i="16"/>
  <c r="S874" i="16" s="1"/>
  <c r="Q838" i="16"/>
  <c r="S838" i="16" s="1"/>
  <c r="Q1384" i="16"/>
  <c r="S1384" i="16" s="1"/>
  <c r="Q1332" i="16"/>
  <c r="S1332" i="16" s="1"/>
  <c r="Q1193" i="16"/>
  <c r="S1193" i="16" s="1"/>
  <c r="Q1137" i="16"/>
  <c r="S1137" i="16" s="1"/>
  <c r="Q1492" i="16"/>
  <c r="S1492" i="16" s="1"/>
  <c r="Q1440" i="16"/>
  <c r="S1440" i="16" s="1"/>
  <c r="Q1188" i="16"/>
  <c r="S1188" i="16" s="1"/>
  <c r="Q1076" i="16"/>
  <c r="S1076" i="16" s="1"/>
  <c r="Q1056" i="16"/>
  <c r="S1056" i="16" s="1"/>
  <c r="Q1028" i="16"/>
  <c r="S1028" i="16" s="1"/>
  <c r="Q992" i="16"/>
  <c r="S992" i="16" s="1"/>
  <c r="Q984" i="16"/>
  <c r="S984" i="16" s="1"/>
  <c r="Q932" i="16"/>
  <c r="S932" i="16" s="1"/>
  <c r="Q860" i="16"/>
  <c r="S860" i="16" s="1"/>
  <c r="Q856" i="16"/>
  <c r="S856" i="16" s="1"/>
  <c r="Q1013" i="16"/>
  <c r="S1013" i="16" s="1"/>
  <c r="Q885" i="16"/>
  <c r="S885" i="16" s="1"/>
  <c r="Q756" i="16"/>
  <c r="S756" i="16" s="1"/>
  <c r="Q696" i="16"/>
  <c r="S696" i="16" s="1"/>
  <c r="Q680" i="16"/>
  <c r="S680" i="16" s="1"/>
  <c r="Q556" i="16"/>
  <c r="S556" i="16" s="1"/>
  <c r="Q548" i="16"/>
  <c r="S548" i="16" s="1"/>
  <c r="Q476" i="16"/>
  <c r="S476" i="16" s="1"/>
  <c r="Q1061" i="16"/>
  <c r="S1061" i="16" s="1"/>
  <c r="Q795" i="16"/>
  <c r="S795" i="16" s="1"/>
  <c r="Q731" i="16"/>
  <c r="S731" i="16" s="1"/>
  <c r="Q623" i="16"/>
  <c r="S623" i="16" s="1"/>
  <c r="Q539" i="16"/>
  <c r="S539" i="16" s="1"/>
  <c r="Q523" i="16"/>
  <c r="S523" i="16" s="1"/>
  <c r="Q467" i="16"/>
  <c r="S467" i="16" s="1"/>
  <c r="Q427" i="16"/>
  <c r="S427" i="16" s="1"/>
  <c r="Q423" i="16"/>
  <c r="S423" i="16" s="1"/>
  <c r="Q235" i="16"/>
  <c r="S235" i="16" s="1"/>
  <c r="Q119" i="16"/>
  <c r="S119" i="16" s="1"/>
  <c r="Q107" i="16"/>
  <c r="S107" i="16" s="1"/>
  <c r="Q35" i="16"/>
  <c r="S35" i="16" s="1"/>
  <c r="Q1009" i="16"/>
  <c r="S1009" i="16" s="1"/>
  <c r="Q901" i="16"/>
  <c r="S901" i="16" s="1"/>
  <c r="Q810" i="16"/>
  <c r="S810" i="16" s="1"/>
  <c r="Q802" i="16"/>
  <c r="S802" i="16" s="1"/>
  <c r="Q758" i="16"/>
  <c r="S758" i="16" s="1"/>
  <c r="Q682" i="16"/>
  <c r="S682" i="16" s="1"/>
  <c r="Q606" i="16"/>
  <c r="S606" i="16" s="1"/>
  <c r="Q486" i="16"/>
  <c r="S486" i="16" s="1"/>
  <c r="Q478" i="16"/>
  <c r="S478" i="16" s="1"/>
  <c r="Q410" i="16"/>
  <c r="S410" i="16" s="1"/>
  <c r="Q330" i="16"/>
  <c r="S330" i="16" s="1"/>
  <c r="Q310" i="16"/>
  <c r="S310" i="16" s="1"/>
  <c r="Q306" i="16"/>
  <c r="S306" i="16" s="1"/>
  <c r="Q178" i="16"/>
  <c r="S178" i="16" s="1"/>
  <c r="Q14" i="16"/>
  <c r="S14" i="16" s="1"/>
  <c r="Q225" i="16"/>
  <c r="S225" i="16" s="1"/>
  <c r="Q1077" i="16"/>
  <c r="S1077" i="16" s="1"/>
  <c r="Q697" i="16"/>
  <c r="S697" i="16" s="1"/>
  <c r="Q665" i="16"/>
  <c r="S665" i="16" s="1"/>
  <c r="Q633" i="16"/>
  <c r="S633" i="16" s="1"/>
  <c r="Q585" i="16"/>
  <c r="S585" i="16" s="1"/>
  <c r="Q569" i="16"/>
  <c r="S569" i="16" s="1"/>
  <c r="Q425" i="16"/>
  <c r="S425" i="16" s="1"/>
  <c r="Q365" i="16"/>
  <c r="S365" i="16" s="1"/>
  <c r="Q353" i="16"/>
  <c r="S353" i="16" s="1"/>
  <c r="Q329" i="16"/>
  <c r="S329" i="16" s="1"/>
  <c r="Q289" i="16"/>
  <c r="S289" i="16" s="1"/>
  <c r="Q265" i="16"/>
  <c r="S265" i="16" s="1"/>
  <c r="Q241" i="16"/>
  <c r="S241" i="16" s="1"/>
  <c r="Q113" i="16"/>
  <c r="S113" i="16" s="1"/>
  <c r="Q52" i="16"/>
  <c r="S52" i="16" s="1"/>
  <c r="Q180" i="16"/>
  <c r="S180" i="16" s="1"/>
  <c r="Q176" i="16"/>
  <c r="S176" i="16" s="1"/>
  <c r="Q244" i="16"/>
  <c r="S244" i="16" s="1"/>
  <c r="Q141" i="16"/>
  <c r="S141" i="16" s="1"/>
  <c r="Q77" i="16"/>
  <c r="S77" i="16" s="1"/>
  <c r="Q57" i="16"/>
  <c r="S57" i="16" s="1"/>
  <c r="M20" i="1"/>
  <c r="AE4" i="1"/>
  <c r="E20" i="1"/>
  <c r="S4" i="1"/>
  <c r="AA4" i="1"/>
  <c r="U409" i="3"/>
  <c r="F409" i="3" s="1"/>
  <c r="U393" i="3"/>
  <c r="F393" i="3" s="1"/>
  <c r="U377" i="3"/>
  <c r="F377" i="3" s="1"/>
  <c r="U361" i="3"/>
  <c r="F361" i="3" s="1"/>
  <c r="U416" i="3"/>
  <c r="F416" i="3" s="1"/>
  <c r="U400" i="3"/>
  <c r="F400" i="3" s="1"/>
  <c r="U384" i="3"/>
  <c r="F384" i="3" s="1"/>
  <c r="U368" i="3"/>
  <c r="F368" i="3" s="1"/>
  <c r="V416" i="3"/>
  <c r="G416" i="3" s="1"/>
  <c r="V400" i="3"/>
  <c r="G400" i="3" s="1"/>
  <c r="V384" i="3"/>
  <c r="G384" i="3" s="1"/>
  <c r="V368" i="3"/>
  <c r="G368" i="3" s="1"/>
  <c r="K20" i="1"/>
  <c r="V407" i="3"/>
  <c r="G407" i="3" s="1"/>
  <c r="V391" i="3"/>
  <c r="G391" i="3" s="1"/>
  <c r="V375" i="3"/>
  <c r="G375" i="3" s="1"/>
  <c r="V359" i="3"/>
  <c r="G359" i="3" s="1"/>
  <c r="X408" i="3"/>
  <c r="I408" i="3" s="1"/>
  <c r="X392" i="3"/>
  <c r="I392" i="3" s="1"/>
  <c r="X376" i="3"/>
  <c r="I376" i="3" s="1"/>
  <c r="X360" i="3"/>
  <c r="I360" i="3" s="1"/>
  <c r="I20" i="1"/>
  <c r="Z10" i="1"/>
  <c r="W396" i="3"/>
  <c r="H396" i="3" s="1"/>
  <c r="W412" i="3"/>
  <c r="H412" i="3" s="1"/>
  <c r="W380" i="3"/>
  <c r="H380" i="3" s="1"/>
  <c r="W364" i="3"/>
  <c r="H364" i="3" s="1"/>
  <c r="V414" i="3"/>
  <c r="G414" i="3" s="1"/>
  <c r="V398" i="3"/>
  <c r="G398" i="3" s="1"/>
  <c r="V382" i="3"/>
  <c r="G382" i="3" s="1"/>
  <c r="V366" i="3"/>
  <c r="G366" i="3" s="1"/>
  <c r="W6" i="1"/>
  <c r="W31" i="1" s="1"/>
  <c r="N41" i="8"/>
  <c r="J37" i="8"/>
  <c r="H63" i="8"/>
  <c r="G63" i="8" s="1"/>
  <c r="D62" i="8"/>
  <c r="H55" i="8"/>
  <c r="G55" i="8" s="1"/>
  <c r="D54" i="8"/>
  <c r="D14" i="8"/>
  <c r="H15" i="8"/>
  <c r="X52" i="8"/>
  <c r="D51" i="4"/>
  <c r="D51" i="7"/>
  <c r="X40" i="8"/>
  <c r="D39" i="4"/>
  <c r="D39" i="7"/>
  <c r="X58" i="8"/>
  <c r="D57" i="4"/>
  <c r="D57" i="7"/>
  <c r="Q2067" i="16"/>
  <c r="S2067" i="16" s="1"/>
  <c r="Q2063" i="16"/>
  <c r="S2063" i="16" s="1"/>
  <c r="Q2237" i="16"/>
  <c r="S2237" i="16" s="1"/>
  <c r="Q2221" i="16"/>
  <c r="S2221" i="16" s="1"/>
  <c r="Q2196" i="16"/>
  <c r="S2196" i="16" s="1"/>
  <c r="Q2193" i="16"/>
  <c r="S2193" i="16" s="1"/>
  <c r="Q2033" i="16"/>
  <c r="S2033" i="16" s="1"/>
  <c r="Q2001" i="16"/>
  <c r="S2001" i="16" s="1"/>
  <c r="Q2158" i="16"/>
  <c r="S2158" i="16" s="1"/>
  <c r="Q2062" i="16"/>
  <c r="S2062" i="16" s="1"/>
  <c r="Q1998" i="16"/>
  <c r="S1998" i="16" s="1"/>
  <c r="Q2149" i="16"/>
  <c r="S2149" i="16" s="1"/>
  <c r="Q1941" i="16"/>
  <c r="S1941" i="16" s="1"/>
  <c r="Q1935" i="16"/>
  <c r="S1935" i="16" s="1"/>
  <c r="Q1859" i="16"/>
  <c r="S1859" i="16" s="1"/>
  <c r="Q1799" i="16"/>
  <c r="S1799" i="16" s="1"/>
  <c r="Q1787" i="16"/>
  <c r="S1787" i="16" s="1"/>
  <c r="Q2060" i="16"/>
  <c r="S2060" i="16" s="1"/>
  <c r="Q1862" i="16"/>
  <c r="S1862" i="16" s="1"/>
  <c r="Q1773" i="16"/>
  <c r="S1773" i="16" s="1"/>
  <c r="Q1725" i="16"/>
  <c r="S1725" i="16" s="1"/>
  <c r="Q1657" i="16"/>
  <c r="S1657" i="16" s="1"/>
  <c r="Q1609" i="16"/>
  <c r="S1609" i="16" s="1"/>
  <c r="Q1545" i="16"/>
  <c r="S1545" i="16" s="1"/>
  <c r="Q1401" i="16"/>
  <c r="S1401" i="16" s="1"/>
  <c r="Q1381" i="16"/>
  <c r="S1381" i="16" s="1"/>
  <c r="Q2170" i="16"/>
  <c r="S2170" i="16" s="1"/>
  <c r="Q2124" i="16"/>
  <c r="S2124" i="16" s="1"/>
  <c r="Q1994" i="16"/>
  <c r="S1994" i="16" s="1"/>
  <c r="Q1612" i="16"/>
  <c r="S1612" i="16" s="1"/>
  <c r="Q1568" i="16"/>
  <c r="S1568" i="16" s="1"/>
  <c r="Q1536" i="16"/>
  <c r="S1536" i="16" s="1"/>
  <c r="Q1532" i="16"/>
  <c r="S1532" i="16" s="1"/>
  <c r="Q1945" i="16"/>
  <c r="S1945" i="16" s="1"/>
  <c r="Q1932" i="16"/>
  <c r="S1932" i="16" s="1"/>
  <c r="Q1796" i="16"/>
  <c r="S1796" i="16" s="1"/>
  <c r="Q1731" i="16"/>
  <c r="S1731" i="16" s="1"/>
  <c r="Q1691" i="16"/>
  <c r="S1691" i="16" s="1"/>
  <c r="Q1683" i="16"/>
  <c r="S1683" i="16" s="1"/>
  <c r="Q1607" i="16"/>
  <c r="S1607" i="16" s="1"/>
  <c r="Q1503" i="16"/>
  <c r="S1503" i="16" s="1"/>
  <c r="Q1423" i="16"/>
  <c r="S1423" i="16" s="1"/>
  <c r="Q1419" i="16"/>
  <c r="S1419" i="16" s="1"/>
  <c r="Q1882" i="16"/>
  <c r="S1882" i="16" s="1"/>
  <c r="Q1868" i="16"/>
  <c r="S1868" i="16" s="1"/>
  <c r="Q1838" i="16"/>
  <c r="S1838" i="16" s="1"/>
  <c r="Q1792" i="16"/>
  <c r="S1792" i="16" s="1"/>
  <c r="Q1734" i="16"/>
  <c r="S1734" i="16" s="1"/>
  <c r="Q1662" i="16"/>
  <c r="S1662" i="16" s="1"/>
  <c r="Q1626" i="16"/>
  <c r="S1626" i="16" s="1"/>
  <c r="Q1506" i="16"/>
  <c r="S1506" i="16" s="1"/>
  <c r="Q1466" i="16"/>
  <c r="S1466" i="16" s="1"/>
  <c r="Q1342" i="16"/>
  <c r="S1342" i="16" s="1"/>
  <c r="Q1460" i="16"/>
  <c r="S1460" i="16" s="1"/>
  <c r="Q1287" i="16"/>
  <c r="S1287" i="16" s="1"/>
  <c r="Q1151" i="16"/>
  <c r="S1151" i="16" s="1"/>
  <c r="Q1099" i="16"/>
  <c r="S1099" i="16" s="1"/>
  <c r="Q1079" i="16"/>
  <c r="S1079" i="16" s="1"/>
  <c r="Q967" i="16"/>
  <c r="S967" i="16" s="1"/>
  <c r="Q847" i="16"/>
  <c r="S847" i="16" s="1"/>
  <c r="Q1271" i="16"/>
  <c r="S1271" i="16" s="1"/>
  <c r="Q1226" i="16"/>
  <c r="S1226" i="16" s="1"/>
  <c r="Q1214" i="16"/>
  <c r="S1214" i="16" s="1"/>
  <c r="Q1158" i="16"/>
  <c r="S1158" i="16" s="1"/>
  <c r="Q1146" i="16"/>
  <c r="S1146" i="16" s="1"/>
  <c r="Q1058" i="16"/>
  <c r="S1058" i="16" s="1"/>
  <c r="Q1018" i="16"/>
  <c r="S1018" i="16" s="1"/>
  <c r="Q958" i="16"/>
  <c r="S958" i="16" s="1"/>
  <c r="Q950" i="16"/>
  <c r="S950" i="16" s="1"/>
  <c r="Q938" i="16"/>
  <c r="S938" i="16" s="1"/>
  <c r="Q1412" i="16"/>
  <c r="S1412" i="16" s="1"/>
  <c r="Q1340" i="16"/>
  <c r="S1340" i="16" s="1"/>
  <c r="Q1336" i="16"/>
  <c r="S1336" i="16" s="1"/>
  <c r="Q1312" i="16"/>
  <c r="S1312" i="16" s="1"/>
  <c r="Q1229" i="16"/>
  <c r="S1229" i="16" s="1"/>
  <c r="Q1205" i="16"/>
  <c r="S1205" i="16" s="1"/>
  <c r="Q1173" i="16"/>
  <c r="S1173" i="16" s="1"/>
  <c r="Q1294" i="16"/>
  <c r="S1294" i="16" s="1"/>
  <c r="Q1048" i="16"/>
  <c r="S1048" i="16" s="1"/>
  <c r="Q832" i="16"/>
  <c r="S832" i="16" s="1"/>
  <c r="Q825" i="16"/>
  <c r="S825" i="16" s="1"/>
  <c r="Q760" i="16"/>
  <c r="S760" i="16" s="1"/>
  <c r="Q660" i="16"/>
  <c r="S660" i="16" s="1"/>
  <c r="Q576" i="16"/>
  <c r="S576" i="16" s="1"/>
  <c r="Q532" i="16"/>
  <c r="S532" i="16" s="1"/>
  <c r="Q508" i="16"/>
  <c r="S508" i="16" s="1"/>
  <c r="Q444" i="16"/>
  <c r="S444" i="16" s="1"/>
  <c r="Q324" i="16"/>
  <c r="S324" i="16" s="1"/>
  <c r="Q1089" i="16"/>
  <c r="S1089" i="16" s="1"/>
  <c r="Q905" i="16"/>
  <c r="S905" i="16" s="1"/>
  <c r="Q779" i="16"/>
  <c r="S779" i="16" s="1"/>
  <c r="Q767" i="16"/>
  <c r="S767" i="16" s="1"/>
  <c r="Q699" i="16"/>
  <c r="S699" i="16" s="1"/>
  <c r="Q635" i="16"/>
  <c r="S635" i="16" s="1"/>
  <c r="Q587" i="16"/>
  <c r="S587" i="16" s="1"/>
  <c r="Q579" i="16"/>
  <c r="S579" i="16" s="1"/>
  <c r="Q551" i="16"/>
  <c r="S551" i="16" s="1"/>
  <c r="Q451" i="16"/>
  <c r="S451" i="16" s="1"/>
  <c r="Q407" i="16"/>
  <c r="S407" i="16" s="1"/>
  <c r="Q403" i="16"/>
  <c r="S403" i="16" s="1"/>
  <c r="Q399" i="16"/>
  <c r="S399" i="16" s="1"/>
  <c r="Q327" i="16"/>
  <c r="S327" i="16" s="1"/>
  <c r="Q291" i="16"/>
  <c r="S291" i="16" s="1"/>
  <c r="Q271" i="16"/>
  <c r="S271" i="16" s="1"/>
  <c r="Q259" i="16"/>
  <c r="S259" i="16" s="1"/>
  <c r="Q239" i="16"/>
  <c r="S239" i="16" s="1"/>
  <c r="Q195" i="16"/>
  <c r="S195" i="16" s="1"/>
  <c r="Q171" i="16"/>
  <c r="S171" i="16" s="1"/>
  <c r="Q131" i="16"/>
  <c r="S131" i="16" s="1"/>
  <c r="Q7" i="16"/>
  <c r="S7" i="16" s="1"/>
  <c r="Q3" i="16"/>
  <c r="S3" i="16" s="1"/>
  <c r="Q1033" i="16"/>
  <c r="S1033" i="16" s="1"/>
  <c r="Q973" i="16"/>
  <c r="S973" i="16" s="1"/>
  <c r="Q893" i="16"/>
  <c r="S893" i="16" s="1"/>
  <c r="Q770" i="16"/>
  <c r="S770" i="16" s="1"/>
  <c r="Q706" i="16"/>
  <c r="S706" i="16" s="1"/>
  <c r="Q638" i="16"/>
  <c r="S638" i="16" s="1"/>
  <c r="Q590" i="16"/>
  <c r="S590" i="16" s="1"/>
  <c r="Q490" i="16"/>
  <c r="S490" i="16" s="1"/>
  <c r="Q318" i="16"/>
  <c r="S318" i="16" s="1"/>
  <c r="Q198" i="16"/>
  <c r="S198" i="16" s="1"/>
  <c r="Q162" i="16"/>
  <c r="S162" i="16" s="1"/>
  <c r="Q94" i="16"/>
  <c r="S94" i="16" s="1"/>
  <c r="Q90" i="16"/>
  <c r="S90" i="16" s="1"/>
  <c r="Q66" i="16"/>
  <c r="S66" i="16" s="1"/>
  <c r="Q1113" i="16"/>
  <c r="S1113" i="16" s="1"/>
  <c r="Q889" i="16"/>
  <c r="S889" i="16" s="1"/>
  <c r="Q873" i="16"/>
  <c r="S873" i="16" s="1"/>
  <c r="Q733" i="16"/>
  <c r="S733" i="16" s="1"/>
  <c r="Q701" i="16"/>
  <c r="S701" i="16" s="1"/>
  <c r="Q669" i="16"/>
  <c r="S669" i="16" s="1"/>
  <c r="Q529" i="16"/>
  <c r="S529" i="16" s="1"/>
  <c r="Q465" i="16"/>
  <c r="S465" i="16" s="1"/>
  <c r="Q421" i="16"/>
  <c r="S421" i="16" s="1"/>
  <c r="Q321" i="16"/>
  <c r="S321" i="16" s="1"/>
  <c r="Q264" i="16"/>
  <c r="S264" i="16" s="1"/>
  <c r="Q140" i="16"/>
  <c r="S140" i="16" s="1"/>
  <c r="Q69" i="16"/>
  <c r="S69" i="16" s="1"/>
  <c r="Q45" i="16"/>
  <c r="S45" i="16" s="1"/>
  <c r="Q220" i="16"/>
  <c r="S220" i="16" s="1"/>
  <c r="Q13" i="16"/>
  <c r="S13" i="16" s="1"/>
  <c r="U412" i="3"/>
  <c r="F412" i="3" s="1"/>
  <c r="U396" i="3"/>
  <c r="F396" i="3" s="1"/>
  <c r="U380" i="3"/>
  <c r="F380" i="3" s="1"/>
  <c r="U364" i="3"/>
  <c r="F364" i="3" s="1"/>
  <c r="W410" i="3"/>
  <c r="H410" i="3" s="1"/>
  <c r="W394" i="3"/>
  <c r="H394" i="3" s="1"/>
  <c r="W378" i="3"/>
  <c r="H378" i="3" s="1"/>
  <c r="W362" i="3"/>
  <c r="H362" i="3" s="1"/>
  <c r="AE426" i="3"/>
  <c r="R19" i="1"/>
  <c r="AC15" i="1"/>
  <c r="U15" i="1"/>
  <c r="U40" i="1" s="1"/>
  <c r="W416" i="3"/>
  <c r="H416" i="3" s="1"/>
  <c r="W400" i="3"/>
  <c r="H400" i="3" s="1"/>
  <c r="W384" i="3"/>
  <c r="H384" i="3" s="1"/>
  <c r="W368" i="3"/>
  <c r="H368" i="3" s="1"/>
  <c r="V408" i="3"/>
  <c r="G408" i="3" s="1"/>
  <c r="V392" i="3"/>
  <c r="G392" i="3" s="1"/>
  <c r="V376" i="3"/>
  <c r="G376" i="3" s="1"/>
  <c r="V360" i="3"/>
  <c r="G360" i="3" s="1"/>
  <c r="X404" i="3"/>
  <c r="I404" i="3" s="1"/>
  <c r="X388" i="3"/>
  <c r="I388" i="3" s="1"/>
  <c r="X372" i="3"/>
  <c r="I372" i="3" s="1"/>
  <c r="X356" i="3"/>
  <c r="AD22" i="1"/>
  <c r="AD21" i="1"/>
  <c r="X407" i="3"/>
  <c r="I407" i="3" s="1"/>
  <c r="X391" i="3"/>
  <c r="I391" i="3" s="1"/>
  <c r="X375" i="3"/>
  <c r="I375" i="3" s="1"/>
  <c r="X359" i="3"/>
  <c r="I359" i="3" s="1"/>
  <c r="Q2199" i="16"/>
  <c r="S2199" i="16" s="1"/>
  <c r="Q2171" i="16"/>
  <c r="S2171" i="16" s="1"/>
  <c r="Q1971" i="16"/>
  <c r="S1971" i="16" s="1"/>
  <c r="Q1967" i="16"/>
  <c r="S1967" i="16" s="1"/>
  <c r="Q2116" i="16"/>
  <c r="S2116" i="16" s="1"/>
  <c r="Q2190" i="16"/>
  <c r="S2190" i="16" s="1"/>
  <c r="Q2144" i="16"/>
  <c r="S2144" i="16" s="1"/>
  <c r="Q2093" i="16"/>
  <c r="S2093" i="16" s="1"/>
  <c r="Q2032" i="16"/>
  <c r="S2032" i="16" s="1"/>
  <c r="Q1982" i="16"/>
  <c r="S1982" i="16" s="1"/>
  <c r="Q1831" i="16"/>
  <c r="S1831" i="16" s="1"/>
  <c r="Q2223" i="16"/>
  <c r="S2223" i="16" s="1"/>
  <c r="Q2206" i="16"/>
  <c r="S2206" i="16" s="1"/>
  <c r="Q2010" i="16"/>
  <c r="S2010" i="16" s="1"/>
  <c r="Q1893" i="16"/>
  <c r="S1893" i="16" s="1"/>
  <c r="Q1673" i="16"/>
  <c r="S1673" i="16" s="1"/>
  <c r="Q1625" i="16"/>
  <c r="S1625" i="16" s="1"/>
  <c r="Q1605" i="16"/>
  <c r="S1605" i="16" s="1"/>
  <c r="Q1525" i="16"/>
  <c r="S1525" i="16" s="1"/>
  <c r="Q1509" i="16"/>
  <c r="S1509" i="16" s="1"/>
  <c r="Q1505" i="16"/>
  <c r="S1505" i="16" s="1"/>
  <c r="Q1501" i="16"/>
  <c r="S1501" i="16" s="1"/>
  <c r="Q1429" i="16"/>
  <c r="S1429" i="16" s="1"/>
  <c r="Q2156" i="16"/>
  <c r="S2156" i="16" s="1"/>
  <c r="Q1890" i="16"/>
  <c r="S1890" i="16" s="1"/>
  <c r="Q1874" i="16"/>
  <c r="S1874" i="16" s="1"/>
  <c r="Q1830" i="16"/>
  <c r="S1830" i="16" s="1"/>
  <c r="Q1692" i="16"/>
  <c r="S1692" i="16" s="1"/>
  <c r="Q1688" i="16"/>
  <c r="S1688" i="16" s="1"/>
  <c r="Q1604" i="16"/>
  <c r="S1604" i="16" s="1"/>
  <c r="Q1524" i="16"/>
  <c r="S1524" i="16" s="1"/>
  <c r="Q2105" i="16"/>
  <c r="S2105" i="16" s="1"/>
  <c r="Q2074" i="16"/>
  <c r="S2074" i="16" s="1"/>
  <c r="Q1828" i="16"/>
  <c r="S1828" i="16" s="1"/>
  <c r="Q1743" i="16"/>
  <c r="S1743" i="16" s="1"/>
  <c r="Q1699" i="16"/>
  <c r="S1699" i="16" s="1"/>
  <c r="Q1591" i="16"/>
  <c r="S1591" i="16" s="1"/>
  <c r="Q1555" i="16"/>
  <c r="S1555" i="16" s="1"/>
  <c r="Q1543" i="16"/>
  <c r="S1543" i="16" s="1"/>
  <c r="Q1479" i="16"/>
  <c r="S1479" i="16" s="1"/>
  <c r="Q1383" i="16"/>
  <c r="S1383" i="16" s="1"/>
  <c r="Q1303" i="16"/>
  <c r="S1303" i="16" s="1"/>
  <c r="Q2172" i="16"/>
  <c r="S2172" i="16" s="1"/>
  <c r="Q2042" i="16"/>
  <c r="S2042" i="16" s="1"/>
  <c r="Q2009" i="16"/>
  <c r="S2009" i="16" s="1"/>
  <c r="Q1925" i="16"/>
  <c r="S1925" i="16" s="1"/>
  <c r="Q1808" i="16"/>
  <c r="S1808" i="16" s="1"/>
  <c r="Q1777" i="16"/>
  <c r="S1777" i="16" s="1"/>
  <c r="Q1754" i="16"/>
  <c r="S1754" i="16" s="1"/>
  <c r="Q1742" i="16"/>
  <c r="S1742" i="16" s="1"/>
  <c r="Q1450" i="16"/>
  <c r="S1450" i="16" s="1"/>
  <c r="Q1438" i="16"/>
  <c r="S1438" i="16" s="1"/>
  <c r="Q1386" i="16"/>
  <c r="S1386" i="16" s="1"/>
  <c r="Q1350" i="16"/>
  <c r="S1350" i="16" s="1"/>
  <c r="Q1334" i="16"/>
  <c r="S1334" i="16" s="1"/>
  <c r="Q1324" i="16"/>
  <c r="S1324" i="16" s="1"/>
  <c r="Q1296" i="16"/>
  <c r="S1296" i="16" s="1"/>
  <c r="Q1111" i="16"/>
  <c r="S1111" i="16" s="1"/>
  <c r="Q1063" i="16"/>
  <c r="S1063" i="16" s="1"/>
  <c r="Q855" i="16"/>
  <c r="S855" i="16" s="1"/>
  <c r="Q851" i="16"/>
  <c r="S851" i="16" s="1"/>
  <c r="Q1310" i="16"/>
  <c r="S1310" i="16" s="1"/>
  <c r="Q1262" i="16"/>
  <c r="S1262" i="16" s="1"/>
  <c r="Q1218" i="16"/>
  <c r="S1218" i="16" s="1"/>
  <c r="Q1118" i="16"/>
  <c r="S1118" i="16" s="1"/>
  <c r="Q1090" i="16"/>
  <c r="S1090" i="16" s="1"/>
  <c r="Q1006" i="16"/>
  <c r="S1006" i="16" s="1"/>
  <c r="Q982" i="16"/>
  <c r="S982" i="16" s="1"/>
  <c r="Q978" i="16"/>
  <c r="S978" i="16" s="1"/>
  <c r="Q962" i="16"/>
  <c r="S962" i="16" s="1"/>
  <c r="Q1432" i="16"/>
  <c r="S1432" i="16" s="1"/>
  <c r="Q1245" i="16"/>
  <c r="S1245" i="16" s="1"/>
  <c r="Q1241" i="16"/>
  <c r="S1241" i="16" s="1"/>
  <c r="Q1197" i="16"/>
  <c r="S1197" i="16" s="1"/>
  <c r="Q1153" i="16"/>
  <c r="S1153" i="16" s="1"/>
  <c r="Q1184" i="16"/>
  <c r="S1184" i="16" s="1"/>
  <c r="Q1168" i="16"/>
  <c r="S1168" i="16" s="1"/>
  <c r="Q1044" i="16"/>
  <c r="S1044" i="16" s="1"/>
  <c r="Q1040" i="16"/>
  <c r="S1040" i="16" s="1"/>
  <c r="Q1024" i="16"/>
  <c r="S1024" i="16" s="1"/>
  <c r="Q912" i="16"/>
  <c r="S912" i="16" s="1"/>
  <c r="Q896" i="16"/>
  <c r="S896" i="16" s="1"/>
  <c r="Q852" i="16"/>
  <c r="S852" i="16" s="1"/>
  <c r="Q913" i="16"/>
  <c r="S913" i="16" s="1"/>
  <c r="Q788" i="16"/>
  <c r="S788" i="16" s="1"/>
  <c r="Q612" i="16"/>
  <c r="S612" i="16" s="1"/>
  <c r="Q540" i="16"/>
  <c r="S540" i="16" s="1"/>
  <c r="Q496" i="16"/>
  <c r="S496" i="16" s="1"/>
  <c r="Q472" i="16"/>
  <c r="S472" i="16" s="1"/>
  <c r="Q416" i="16"/>
  <c r="S416" i="16" s="1"/>
  <c r="Q360" i="16"/>
  <c r="S360" i="16" s="1"/>
  <c r="Q348" i="16"/>
  <c r="S348" i="16" s="1"/>
  <c r="Q835" i="16"/>
  <c r="S835" i="16" s="1"/>
  <c r="Q803" i="16"/>
  <c r="S803" i="16" s="1"/>
  <c r="Q791" i="16"/>
  <c r="S791" i="16" s="1"/>
  <c r="Q787" i="16"/>
  <c r="S787" i="16" s="1"/>
  <c r="Q735" i="16"/>
  <c r="S735" i="16" s="1"/>
  <c r="Q675" i="16"/>
  <c r="S675" i="16" s="1"/>
  <c r="Q663" i="16"/>
  <c r="S663" i="16" s="1"/>
  <c r="Q479" i="16"/>
  <c r="S479" i="16" s="1"/>
  <c r="Q395" i="16"/>
  <c r="S395" i="16" s="1"/>
  <c r="Q371" i="16"/>
  <c r="S371" i="16" s="1"/>
  <c r="Q299" i="16"/>
  <c r="S299" i="16" s="1"/>
  <c r="Q243" i="16"/>
  <c r="S243" i="16" s="1"/>
  <c r="Q223" i="16"/>
  <c r="S223" i="16" s="1"/>
  <c r="Q163" i="16"/>
  <c r="S163" i="16" s="1"/>
  <c r="Q123" i="16"/>
  <c r="S123" i="16" s="1"/>
  <c r="Q79" i="16"/>
  <c r="S79" i="16" s="1"/>
  <c r="Q233" i="16"/>
  <c r="S233" i="16" s="1"/>
  <c r="Q157" i="16"/>
  <c r="S157" i="16" s="1"/>
  <c r="Q1121" i="16"/>
  <c r="S1121" i="16" s="1"/>
  <c r="Q897" i="16"/>
  <c r="S897" i="16" s="1"/>
  <c r="Q738" i="16"/>
  <c r="S738" i="16" s="1"/>
  <c r="Q726" i="16"/>
  <c r="S726" i="16" s="1"/>
  <c r="Q674" i="16"/>
  <c r="S674" i="16" s="1"/>
  <c r="Q670" i="16"/>
  <c r="S670" i="16" s="1"/>
  <c r="Q582" i="16"/>
  <c r="S582" i="16" s="1"/>
  <c r="Q546" i="16"/>
  <c r="S546" i="16" s="1"/>
  <c r="Q414" i="16"/>
  <c r="S414" i="16" s="1"/>
  <c r="Q394" i="16"/>
  <c r="S394" i="16" s="1"/>
  <c r="Q366" i="16"/>
  <c r="S366" i="16" s="1"/>
  <c r="Q286" i="16"/>
  <c r="S286" i="16" s="1"/>
  <c r="Q158" i="16"/>
  <c r="S158" i="16" s="1"/>
  <c r="Q42" i="16"/>
  <c r="S42" i="16" s="1"/>
  <c r="Q725" i="16"/>
  <c r="S725" i="16" s="1"/>
  <c r="Q613" i="16"/>
  <c r="S613" i="16" s="1"/>
  <c r="Q581" i="16"/>
  <c r="S581" i="16" s="1"/>
  <c r="Q565" i="16"/>
  <c r="S565" i="16" s="1"/>
  <c r="Q557" i="16"/>
  <c r="S557" i="16" s="1"/>
  <c r="Q473" i="16"/>
  <c r="S473" i="16" s="1"/>
  <c r="Q297" i="16"/>
  <c r="S297" i="16" s="1"/>
  <c r="Q205" i="16"/>
  <c r="S205" i="16" s="1"/>
  <c r="Q284" i="16"/>
  <c r="S284" i="16" s="1"/>
  <c r="Q100" i="16"/>
  <c r="S100" i="16" s="1"/>
  <c r="Q120" i="16"/>
  <c r="S120" i="16" s="1"/>
  <c r="Q56" i="16"/>
  <c r="S56" i="16" s="1"/>
  <c r="Q44" i="16"/>
  <c r="S44" i="16" s="1"/>
  <c r="Q172" i="16"/>
  <c r="S172" i="16" s="1"/>
  <c r="Q37" i="16"/>
  <c r="S37" i="16" s="1"/>
  <c r="Y398" i="3"/>
  <c r="J398" i="3" s="1"/>
  <c r="Y414" i="3"/>
  <c r="J414" i="3" s="1"/>
  <c r="Y382" i="3"/>
  <c r="J382" i="3" s="1"/>
  <c r="Y366" i="3"/>
  <c r="J366" i="3" s="1"/>
  <c r="Z6" i="1"/>
  <c r="R18" i="1"/>
  <c r="Q2179" i="16"/>
  <c r="S2179" i="16" s="1"/>
  <c r="Q2155" i="16"/>
  <c r="S2155" i="16" s="1"/>
  <c r="Q2099" i="16"/>
  <c r="S2099" i="16" s="1"/>
  <c r="Q2023" i="16"/>
  <c r="S2023" i="16" s="1"/>
  <c r="Q1951" i="16"/>
  <c r="S1951" i="16" s="1"/>
  <c r="Q2180" i="16"/>
  <c r="S2180" i="16" s="1"/>
  <c r="Q2130" i="16"/>
  <c r="S2130" i="16" s="1"/>
  <c r="Q2020" i="16"/>
  <c r="S2020" i="16" s="1"/>
  <c r="Q1953" i="16"/>
  <c r="S1953" i="16" s="1"/>
  <c r="Q2226" i="16"/>
  <c r="S2226" i="16" s="1"/>
  <c r="Q2077" i="16"/>
  <c r="S2077" i="16" s="1"/>
  <c r="Q2064" i="16"/>
  <c r="S2064" i="16" s="1"/>
  <c r="Q2232" i="16"/>
  <c r="S2232" i="16" s="1"/>
  <c r="Q2069" i="16"/>
  <c r="S2069" i="16" s="1"/>
  <c r="Q2022" i="16"/>
  <c r="S2022" i="16" s="1"/>
  <c r="Q1931" i="16"/>
  <c r="S1931" i="16" s="1"/>
  <c r="Q1927" i="16"/>
  <c r="S1927" i="16" s="1"/>
  <c r="Q2231" i="16"/>
  <c r="S2231" i="16" s="1"/>
  <c r="Q1880" i="16"/>
  <c r="S1880" i="16" s="1"/>
  <c r="Q1878" i="16"/>
  <c r="S1878" i="16" s="1"/>
  <c r="Q1848" i="16"/>
  <c r="S1848" i="16" s="1"/>
  <c r="Q1817" i="16"/>
  <c r="S1817" i="16" s="1"/>
  <c r="Q1749" i="16"/>
  <c r="S1749" i="16" s="1"/>
  <c r="Q1665" i="16"/>
  <c r="S1665" i="16" s="1"/>
  <c r="Q1565" i="16"/>
  <c r="S1565" i="16" s="1"/>
  <c r="Q1533" i="16"/>
  <c r="S1533" i="16" s="1"/>
  <c r="Q1489" i="16"/>
  <c r="S1489" i="16" s="1"/>
  <c r="Q1425" i="16"/>
  <c r="S1425" i="16" s="1"/>
  <c r="Q1357" i="16"/>
  <c r="S1357" i="16" s="1"/>
  <c r="Q1353" i="16"/>
  <c r="S1353" i="16" s="1"/>
  <c r="Q1301" i="16"/>
  <c r="S1301" i="16" s="1"/>
  <c r="Q1281" i="16"/>
  <c r="S1281" i="16" s="1"/>
  <c r="Q1892" i="16"/>
  <c r="S1892" i="16" s="1"/>
  <c r="Q1829" i="16"/>
  <c r="S1829" i="16" s="1"/>
  <c r="Q1798" i="16"/>
  <c r="S1798" i="16" s="1"/>
  <c r="Q1732" i="16"/>
  <c r="S1732" i="16" s="1"/>
  <c r="Q1728" i="16"/>
  <c r="S1728" i="16" s="1"/>
  <c r="Q1700" i="16"/>
  <c r="S1700" i="16" s="1"/>
  <c r="Q1684" i="16"/>
  <c r="S1684" i="16" s="1"/>
  <c r="Q1640" i="16"/>
  <c r="S1640" i="16" s="1"/>
  <c r="Q1560" i="16"/>
  <c r="S1560" i="16" s="1"/>
  <c r="Q2235" i="16"/>
  <c r="S2235" i="16" s="1"/>
  <c r="Q1886" i="16"/>
  <c r="S1886" i="16" s="1"/>
  <c r="Q1766" i="16"/>
  <c r="S1766" i="16" s="1"/>
  <c r="Q1343" i="16"/>
  <c r="S1343" i="16" s="1"/>
  <c r="Q1311" i="16"/>
  <c r="S1311" i="16" s="1"/>
  <c r="Q2025" i="16"/>
  <c r="S2025" i="16" s="1"/>
  <c r="Q1678" i="16"/>
  <c r="S1678" i="16" s="1"/>
  <c r="Q1622" i="16"/>
  <c r="S1622" i="16" s="1"/>
  <c r="Q1618" i="16"/>
  <c r="S1618" i="16" s="1"/>
  <c r="Q1614" i="16"/>
  <c r="S1614" i="16" s="1"/>
  <c r="Q1546" i="16"/>
  <c r="S1546" i="16" s="1"/>
  <c r="Q1430" i="16"/>
  <c r="S1430" i="16" s="1"/>
  <c r="Q1378" i="16"/>
  <c r="S1378" i="16" s="1"/>
  <c r="Q1500" i="16"/>
  <c r="S1500" i="16" s="1"/>
  <c r="Q1436" i="16"/>
  <c r="S1436" i="16" s="1"/>
  <c r="Q1308" i="16"/>
  <c r="S1308" i="16" s="1"/>
  <c r="Q1211" i="16"/>
  <c r="S1211" i="16" s="1"/>
  <c r="Q1183" i="16"/>
  <c r="S1183" i="16" s="1"/>
  <c r="Q1087" i="16"/>
  <c r="S1087" i="16" s="1"/>
  <c r="Q1083" i="16"/>
  <c r="S1083" i="16" s="1"/>
  <c r="Q1043" i="16"/>
  <c r="S1043" i="16" s="1"/>
  <c r="Q843" i="16"/>
  <c r="S843" i="16" s="1"/>
  <c r="Q1206" i="16"/>
  <c r="S1206" i="16" s="1"/>
  <c r="Q1174" i="16"/>
  <c r="S1174" i="16" s="1"/>
  <c r="Q1142" i="16"/>
  <c r="S1142" i="16" s="1"/>
  <c r="Q1106" i="16"/>
  <c r="S1106" i="16" s="1"/>
  <c r="Q1046" i="16"/>
  <c r="S1046" i="16" s="1"/>
  <c r="Q954" i="16"/>
  <c r="S954" i="16" s="1"/>
  <c r="Q858" i="16"/>
  <c r="S858" i="16" s="1"/>
  <c r="Q850" i="16"/>
  <c r="S850" i="16" s="1"/>
  <c r="Q1496" i="16"/>
  <c r="S1496" i="16" s="1"/>
  <c r="Q1464" i="16"/>
  <c r="S1464" i="16" s="1"/>
  <c r="Q1257" i="16"/>
  <c r="S1257" i="16" s="1"/>
  <c r="Q1217" i="16"/>
  <c r="S1217" i="16" s="1"/>
  <c r="Q1185" i="16"/>
  <c r="S1185" i="16" s="1"/>
  <c r="Q1428" i="16"/>
  <c r="S1428" i="16" s="1"/>
  <c r="Q928" i="16"/>
  <c r="S928" i="16" s="1"/>
  <c r="Q828" i="16"/>
  <c r="S828" i="16" s="1"/>
  <c r="Q961" i="16"/>
  <c r="S961" i="16" s="1"/>
  <c r="Q772" i="16"/>
  <c r="S772" i="16" s="1"/>
  <c r="Q768" i="16"/>
  <c r="S768" i="16" s="1"/>
  <c r="Q732" i="16"/>
  <c r="S732" i="16" s="1"/>
  <c r="Q668" i="16"/>
  <c r="S668" i="16" s="1"/>
  <c r="Q664" i="16"/>
  <c r="S664" i="16" s="1"/>
  <c r="Q420" i="16"/>
  <c r="S420" i="16" s="1"/>
  <c r="Q352" i="16"/>
  <c r="S352" i="16" s="1"/>
  <c r="Q328" i="16"/>
  <c r="S328" i="16" s="1"/>
  <c r="Q1097" i="16"/>
  <c r="S1097" i="16" s="1"/>
  <c r="Q929" i="16"/>
  <c r="S929" i="16" s="1"/>
  <c r="Q707" i="16"/>
  <c r="S707" i="16" s="1"/>
  <c r="Q639" i="16"/>
  <c r="S639" i="16" s="1"/>
  <c r="Q627" i="16"/>
  <c r="S627" i="16" s="1"/>
  <c r="Q611" i="16"/>
  <c r="S611" i="16" s="1"/>
  <c r="Q607" i="16"/>
  <c r="S607" i="16" s="1"/>
  <c r="Q547" i="16"/>
  <c r="S547" i="16" s="1"/>
  <c r="Q495" i="16"/>
  <c r="S495" i="16" s="1"/>
  <c r="Q475" i="16"/>
  <c r="S475" i="16" s="1"/>
  <c r="Q471" i="16"/>
  <c r="S471" i="16" s="1"/>
  <c r="Q211" i="16"/>
  <c r="S211" i="16" s="1"/>
  <c r="Q135" i="16"/>
  <c r="S135" i="16" s="1"/>
  <c r="Q67" i="16"/>
  <c r="S67" i="16" s="1"/>
  <c r="Q27" i="16"/>
  <c r="S27" i="16" s="1"/>
  <c r="Q1057" i="16"/>
  <c r="S1057" i="16" s="1"/>
  <c r="Q1053" i="16"/>
  <c r="S1053" i="16" s="1"/>
  <c r="Q977" i="16"/>
  <c r="S977" i="16" s="1"/>
  <c r="Q790" i="16"/>
  <c r="S790" i="16" s="1"/>
  <c r="Q730" i="16"/>
  <c r="S730" i="16" s="1"/>
  <c r="Q662" i="16"/>
  <c r="S662" i="16" s="1"/>
  <c r="Q550" i="16"/>
  <c r="S550" i="16" s="1"/>
  <c r="Q534" i="16"/>
  <c r="S534" i="16" s="1"/>
  <c r="Q510" i="16"/>
  <c r="S510" i="16" s="1"/>
  <c r="Q350" i="16"/>
  <c r="S350" i="16" s="1"/>
  <c r="Q322" i="16"/>
  <c r="S322" i="16" s="1"/>
  <c r="Q294" i="16"/>
  <c r="S294" i="16" s="1"/>
  <c r="Q290" i="16"/>
  <c r="S290" i="16" s="1"/>
  <c r="Q222" i="16"/>
  <c r="S222" i="16" s="1"/>
  <c r="Q170" i="16"/>
  <c r="S170" i="16" s="1"/>
  <c r="Q98" i="16"/>
  <c r="S98" i="16" s="1"/>
  <c r="Q38" i="16"/>
  <c r="S38" i="16" s="1"/>
  <c r="Q165" i="16"/>
  <c r="S165" i="16" s="1"/>
  <c r="Q969" i="16"/>
  <c r="S969" i="16" s="1"/>
  <c r="Q921" i="16"/>
  <c r="S921" i="16" s="1"/>
  <c r="Q917" i="16"/>
  <c r="S917" i="16" s="1"/>
  <c r="Q801" i="16"/>
  <c r="S801" i="16" s="1"/>
  <c r="Q729" i="16"/>
  <c r="S729" i="16" s="1"/>
  <c r="Q605" i="16"/>
  <c r="S605" i="16" s="1"/>
  <c r="Q477" i="16"/>
  <c r="S477" i="16" s="1"/>
  <c r="Q409" i="16"/>
  <c r="S409" i="16" s="1"/>
  <c r="Q405" i="16"/>
  <c r="S405" i="16" s="1"/>
  <c r="Q401" i="16"/>
  <c r="S401" i="16" s="1"/>
  <c r="Q224" i="16"/>
  <c r="S224" i="16" s="1"/>
  <c r="Q160" i="16"/>
  <c r="S160" i="16" s="1"/>
  <c r="Q5" i="16"/>
  <c r="S5" i="16" s="1"/>
  <c r="Q200" i="16"/>
  <c r="S200" i="16" s="1"/>
  <c r="Q92" i="16"/>
  <c r="S92" i="16" s="1"/>
  <c r="Q288" i="16"/>
  <c r="S288" i="16" s="1"/>
  <c r="Q292" i="16"/>
  <c r="S292" i="16" s="1"/>
  <c r="Q96" i="16"/>
  <c r="S96" i="16" s="1"/>
  <c r="Q36" i="16"/>
  <c r="S36" i="16" s="1"/>
  <c r="X418" i="3"/>
  <c r="I418" i="3" s="1"/>
  <c r="X402" i="3"/>
  <c r="I402" i="3" s="1"/>
  <c r="X386" i="3"/>
  <c r="I386" i="3" s="1"/>
  <c r="X370" i="3"/>
  <c r="I370" i="3" s="1"/>
  <c r="T22" i="1"/>
  <c r="T29" i="1"/>
  <c r="T46" i="1" s="1"/>
  <c r="T21" i="1"/>
  <c r="X423" i="3"/>
  <c r="I423" i="3" s="1"/>
  <c r="X397" i="3"/>
  <c r="I397" i="3" s="1"/>
  <c r="X421" i="3"/>
  <c r="I421" i="3" s="1"/>
  <c r="X413" i="3"/>
  <c r="I413" i="3" s="1"/>
  <c r="X381" i="3"/>
  <c r="X365" i="3"/>
  <c r="I365" i="3" s="1"/>
  <c r="AA12" i="1"/>
  <c r="X416" i="3"/>
  <c r="I416" i="3" s="1"/>
  <c r="X384" i="3"/>
  <c r="I384" i="3" s="1"/>
  <c r="X368" i="3"/>
  <c r="I368" i="3" s="1"/>
  <c r="X400" i="3"/>
  <c r="I400" i="3" s="1"/>
  <c r="AA6" i="1"/>
  <c r="V418" i="3"/>
  <c r="G418" i="3" s="1"/>
  <c r="V386" i="3"/>
  <c r="G386" i="3" s="1"/>
  <c r="V370" i="3"/>
  <c r="G370" i="3" s="1"/>
  <c r="V402" i="3"/>
  <c r="G402" i="3" s="1"/>
  <c r="W8" i="1"/>
  <c r="W33" i="1" s="1"/>
  <c r="H23" i="1"/>
  <c r="J21" i="1"/>
  <c r="K45" i="8"/>
  <c r="J45" i="8" s="1"/>
  <c r="G43" i="8"/>
  <c r="H27" i="8"/>
  <c r="D26" i="8"/>
  <c r="X41" i="8"/>
  <c r="D40" i="4"/>
  <c r="D40" i="7"/>
  <c r="J5" i="8"/>
  <c r="X25" i="8"/>
  <c r="D24" i="4"/>
  <c r="D24" i="7"/>
  <c r="X63" i="8"/>
  <c r="D62" i="4"/>
  <c r="D62" i="7"/>
  <c r="X32" i="8"/>
  <c r="D31" i="4"/>
  <c r="D31" i="7"/>
  <c r="X48" i="8"/>
  <c r="D47" i="4"/>
  <c r="D47" i="7"/>
  <c r="X24" i="8"/>
  <c r="D23" i="4"/>
  <c r="E23" i="4" s="1"/>
  <c r="G23" i="4" s="1"/>
  <c r="D23" i="7"/>
  <c r="F23" i="7" s="1"/>
  <c r="D8" i="4"/>
  <c r="D8" i="7"/>
  <c r="X9" i="8"/>
  <c r="X8" i="8"/>
  <c r="D7" i="4"/>
  <c r="E7" i="4" s="1"/>
  <c r="G7" i="4" s="1"/>
  <c r="D7" i="7"/>
  <c r="T415" i="3"/>
  <c r="E415" i="3" s="1"/>
  <c r="T399" i="3"/>
  <c r="E399" i="3" s="1"/>
  <c r="T383" i="3"/>
  <c r="E383" i="3" s="1"/>
  <c r="T367" i="3"/>
  <c r="E367" i="3" s="1"/>
  <c r="Q2163" i="16"/>
  <c r="S2163" i="16" s="1"/>
  <c r="Q2107" i="16"/>
  <c r="S2107" i="16" s="1"/>
  <c r="Q2043" i="16"/>
  <c r="S2043" i="16" s="1"/>
  <c r="Q2039" i="16"/>
  <c r="S2039" i="16" s="1"/>
  <c r="Q2007" i="16"/>
  <c r="S2007" i="16" s="1"/>
  <c r="Q2229" i="16"/>
  <c r="S2229" i="16" s="1"/>
  <c r="Q2114" i="16"/>
  <c r="S2114" i="16" s="1"/>
  <c r="Q1972" i="16"/>
  <c r="S1972" i="16" s="1"/>
  <c r="Q1969" i="16"/>
  <c r="S1969" i="16" s="1"/>
  <c r="Q2242" i="16"/>
  <c r="S2242" i="16" s="1"/>
  <c r="Q2174" i="16"/>
  <c r="S2174" i="16" s="1"/>
  <c r="Q2141" i="16"/>
  <c r="S2141" i="16" s="1"/>
  <c r="Q2109" i="16"/>
  <c r="S2109" i="16" s="1"/>
  <c r="Q2208" i="16"/>
  <c r="S2208" i="16" s="1"/>
  <c r="Q2136" i="16"/>
  <c r="S2136" i="16" s="1"/>
  <c r="Q1903" i="16"/>
  <c r="S1903" i="16" s="1"/>
  <c r="Q1775" i="16"/>
  <c r="S1775" i="16" s="1"/>
  <c r="Q1771" i="16"/>
  <c r="S1771" i="16" s="1"/>
  <c r="Q1980" i="16"/>
  <c r="S1980" i="16" s="1"/>
  <c r="Q1908" i="16"/>
  <c r="S1908" i="16" s="1"/>
  <c r="Q1820" i="16"/>
  <c r="S1820" i="16" s="1"/>
  <c r="Q1697" i="16"/>
  <c r="S1697" i="16" s="1"/>
  <c r="Q1641" i="16"/>
  <c r="S1641" i="16" s="1"/>
  <c r="Q1577" i="16"/>
  <c r="S1577" i="16" s="1"/>
  <c r="Q1445" i="16"/>
  <c r="S1445" i="16" s="1"/>
  <c r="Q1441" i="16"/>
  <c r="S1441" i="16" s="1"/>
  <c r="Q1385" i="16"/>
  <c r="S1385" i="16" s="1"/>
  <c r="Q1961" i="16"/>
  <c r="S1961" i="16" s="1"/>
  <c r="Q1904" i="16"/>
  <c r="S1904" i="16" s="1"/>
  <c r="Q1588" i="16"/>
  <c r="S1588" i="16" s="1"/>
  <c r="Q2028" i="16"/>
  <c r="S2028" i="16" s="1"/>
  <c r="Q1914" i="16"/>
  <c r="S1914" i="16" s="1"/>
  <c r="Q1781" i="16"/>
  <c r="S1781" i="16" s="1"/>
  <c r="Q1739" i="16"/>
  <c r="S1739" i="16" s="1"/>
  <c r="Q1627" i="16"/>
  <c r="S1627" i="16" s="1"/>
  <c r="Q1571" i="16"/>
  <c r="S1571" i="16" s="1"/>
  <c r="Q1539" i="16"/>
  <c r="S1539" i="16" s="1"/>
  <c r="Q1507" i="16"/>
  <c r="S1507" i="16" s="1"/>
  <c r="Q1475" i="16"/>
  <c r="S1475" i="16" s="1"/>
  <c r="Q1391" i="16"/>
  <c r="S1391" i="16" s="1"/>
  <c r="Q1299" i="16"/>
  <c r="S1299" i="16" s="1"/>
  <c r="Q2239" i="16"/>
  <c r="S2239" i="16" s="1"/>
  <c r="Q2106" i="16"/>
  <c r="S2106" i="16" s="1"/>
  <c r="Q1850" i="16"/>
  <c r="S1850" i="16" s="1"/>
  <c r="Q1849" i="16"/>
  <c r="S1849" i="16" s="1"/>
  <c r="Q1805" i="16"/>
  <c r="S1805" i="16" s="1"/>
  <c r="Q1714" i="16"/>
  <c r="S1714" i="16" s="1"/>
  <c r="Q1702" i="16"/>
  <c r="S1702" i="16" s="1"/>
  <c r="Q1654" i="16"/>
  <c r="S1654" i="16" s="1"/>
  <c r="Q1634" i="16"/>
  <c r="S1634" i="16" s="1"/>
  <c r="Q1562" i="16"/>
  <c r="S1562" i="16" s="1"/>
  <c r="Q1498" i="16"/>
  <c r="S1498" i="16" s="1"/>
  <c r="Q1442" i="16"/>
  <c r="S1442" i="16" s="1"/>
  <c r="Q1434" i="16"/>
  <c r="S1434" i="16" s="1"/>
  <c r="Q1370" i="16"/>
  <c r="S1370" i="16" s="1"/>
  <c r="Q1314" i="16"/>
  <c r="S1314" i="16" s="1"/>
  <c r="Q1348" i="16"/>
  <c r="S1348" i="16" s="1"/>
  <c r="Q1251" i="16"/>
  <c r="S1251" i="16" s="1"/>
  <c r="Q1139" i="16"/>
  <c r="S1139" i="16" s="1"/>
  <c r="Q1127" i="16"/>
  <c r="S1127" i="16" s="1"/>
  <c r="Q1075" i="16"/>
  <c r="S1075" i="16" s="1"/>
  <c r="Q1027" i="16"/>
  <c r="S1027" i="16" s="1"/>
  <c r="Q995" i="16"/>
  <c r="S995" i="16" s="1"/>
  <c r="Q923" i="16"/>
  <c r="S923" i="16" s="1"/>
  <c r="Q871" i="16"/>
  <c r="S871" i="16" s="1"/>
  <c r="Q1476" i="16"/>
  <c r="S1476" i="16" s="1"/>
  <c r="Q1250" i="16"/>
  <c r="S1250" i="16" s="1"/>
  <c r="Q1242" i="16"/>
  <c r="S1242" i="16" s="1"/>
  <c r="Q1178" i="16"/>
  <c r="S1178" i="16" s="1"/>
  <c r="Q998" i="16"/>
  <c r="S998" i="16" s="1"/>
  <c r="Q994" i="16"/>
  <c r="S994" i="16" s="1"/>
  <c r="Q1284" i="16"/>
  <c r="S1284" i="16" s="1"/>
  <c r="Q1261" i="16"/>
  <c r="S1261" i="16" s="1"/>
  <c r="Q1177" i="16"/>
  <c r="S1177" i="16" s="1"/>
  <c r="Q1129" i="16"/>
  <c r="S1129" i="16" s="1"/>
  <c r="Q1328" i="16"/>
  <c r="S1328" i="16" s="1"/>
  <c r="Q1180" i="16"/>
  <c r="S1180" i="16" s="1"/>
  <c r="Q1108" i="16"/>
  <c r="S1108" i="16" s="1"/>
  <c r="Q1064" i="16"/>
  <c r="S1064" i="16" s="1"/>
  <c r="Q1060" i="16"/>
  <c r="S1060" i="16" s="1"/>
  <c r="Q1012" i="16"/>
  <c r="S1012" i="16" s="1"/>
  <c r="Q900" i="16"/>
  <c r="S900" i="16" s="1"/>
  <c r="Q868" i="16"/>
  <c r="S868" i="16" s="1"/>
  <c r="Q808" i="16"/>
  <c r="S808" i="16" s="1"/>
  <c r="Q692" i="16"/>
  <c r="S692" i="16" s="1"/>
  <c r="Q632" i="16"/>
  <c r="S632" i="16" s="1"/>
  <c r="Q616" i="16"/>
  <c r="S616" i="16" s="1"/>
  <c r="Q504" i="16"/>
  <c r="S504" i="16" s="1"/>
  <c r="Q460" i="16"/>
  <c r="S460" i="16" s="1"/>
  <c r="Q428" i="16"/>
  <c r="S428" i="16" s="1"/>
  <c r="Q396" i="16"/>
  <c r="S396" i="16" s="1"/>
  <c r="Q356" i="16"/>
  <c r="S356" i="16" s="1"/>
  <c r="Q727" i="16"/>
  <c r="S727" i="16" s="1"/>
  <c r="Q695" i="16"/>
  <c r="S695" i="16" s="1"/>
  <c r="Q679" i="16"/>
  <c r="S679" i="16" s="1"/>
  <c r="Q619" i="16"/>
  <c r="S619" i="16" s="1"/>
  <c r="Q491" i="16"/>
  <c r="S491" i="16" s="1"/>
  <c r="Q439" i="16"/>
  <c r="S439" i="16" s="1"/>
  <c r="Q311" i="16"/>
  <c r="S311" i="16" s="1"/>
  <c r="Q255" i="16"/>
  <c r="S255" i="16" s="1"/>
  <c r="Q167" i="16"/>
  <c r="S167" i="16" s="1"/>
  <c r="Q31" i="16"/>
  <c r="S31" i="16" s="1"/>
  <c r="Q945" i="16"/>
  <c r="S945" i="16" s="1"/>
  <c r="Q925" i="16"/>
  <c r="S925" i="16" s="1"/>
  <c r="Q837" i="16"/>
  <c r="S837" i="16" s="1"/>
  <c r="Q806" i="16"/>
  <c r="S806" i="16" s="1"/>
  <c r="Q690" i="16"/>
  <c r="S690" i="16" s="1"/>
  <c r="Q610" i="16"/>
  <c r="S610" i="16" s="1"/>
  <c r="Q558" i="16"/>
  <c r="S558" i="16" s="1"/>
  <c r="Q554" i="16"/>
  <c r="S554" i="16" s="1"/>
  <c r="Q522" i="16"/>
  <c r="S522" i="16" s="1"/>
  <c r="Q378" i="16"/>
  <c r="S378" i="16" s="1"/>
  <c r="Q250" i="16"/>
  <c r="S250" i="16" s="1"/>
  <c r="Q238" i="16"/>
  <c r="S238" i="16" s="1"/>
  <c r="Q230" i="16"/>
  <c r="S230" i="16" s="1"/>
  <c r="Q166" i="16"/>
  <c r="S166" i="16" s="1"/>
  <c r="Q102" i="16"/>
  <c r="S102" i="16" s="1"/>
  <c r="Q50" i="16"/>
  <c r="S50" i="16" s="1"/>
  <c r="Q1001" i="16"/>
  <c r="S1001" i="16" s="1"/>
  <c r="Q869" i="16"/>
  <c r="S869" i="16" s="1"/>
  <c r="Q797" i="16"/>
  <c r="S797" i="16" s="1"/>
  <c r="Q757" i="16"/>
  <c r="S757" i="16" s="1"/>
  <c r="Q745" i="16"/>
  <c r="S745" i="16" s="1"/>
  <c r="Q617" i="16"/>
  <c r="S617" i="16" s="1"/>
  <c r="Q553" i="16"/>
  <c r="S553" i="16" s="1"/>
  <c r="Q497" i="16"/>
  <c r="S497" i="16" s="1"/>
  <c r="Q429" i="16"/>
  <c r="S429" i="16" s="1"/>
  <c r="Q377" i="16"/>
  <c r="S377" i="16" s="1"/>
  <c r="Q349" i="16"/>
  <c r="S349" i="16" s="1"/>
  <c r="Q301" i="16"/>
  <c r="S301" i="16" s="1"/>
  <c r="Q144" i="16"/>
  <c r="S144" i="16" s="1"/>
  <c r="Q116" i="16"/>
  <c r="S116" i="16" s="1"/>
  <c r="Q112" i="16"/>
  <c r="S112" i="16" s="1"/>
  <c r="Q308" i="16"/>
  <c r="S308" i="16" s="1"/>
  <c r="Q208" i="16"/>
  <c r="S208" i="16" s="1"/>
  <c r="Q129" i="16"/>
  <c r="S129" i="16" s="1"/>
  <c r="Q104" i="16"/>
  <c r="S104" i="16" s="1"/>
  <c r="Q41" i="16"/>
  <c r="S41" i="16" s="1"/>
  <c r="Q40" i="16"/>
  <c r="S40" i="16" s="1"/>
  <c r="W406" i="3"/>
  <c r="H406" i="3" s="1"/>
  <c r="W390" i="3"/>
  <c r="H390" i="3" s="1"/>
  <c r="W374" i="3"/>
  <c r="H374" i="3" s="1"/>
  <c r="W358" i="3"/>
  <c r="H358" i="3" s="1"/>
  <c r="U22" i="1"/>
  <c r="U21" i="1"/>
  <c r="U29" i="1"/>
  <c r="U46" i="1" s="1"/>
  <c r="C20" i="1"/>
  <c r="W407" i="3"/>
  <c r="H407" i="3" s="1"/>
  <c r="W391" i="3"/>
  <c r="H391" i="3" s="1"/>
  <c r="W375" i="3"/>
  <c r="H375" i="3" s="1"/>
  <c r="W359" i="3"/>
  <c r="H359" i="3" s="1"/>
  <c r="X414" i="3"/>
  <c r="I414" i="3" s="1"/>
  <c r="X398" i="3"/>
  <c r="I398" i="3" s="1"/>
  <c r="X382" i="3"/>
  <c r="I382" i="3" s="1"/>
  <c r="X366" i="3"/>
  <c r="I366" i="3" s="1"/>
  <c r="Q2051" i="16"/>
  <c r="S2051" i="16" s="1"/>
  <c r="Q2047" i="16"/>
  <c r="S2047" i="16" s="1"/>
  <c r="Q1983" i="16"/>
  <c r="S1983" i="16" s="1"/>
  <c r="Q2249" i="16"/>
  <c r="S2249" i="16" s="1"/>
  <c r="Q1954" i="16"/>
  <c r="S1954" i="16" s="1"/>
  <c r="Q2246" i="16"/>
  <c r="S2246" i="16" s="1"/>
  <c r="Q2112" i="16"/>
  <c r="S2112" i="16" s="1"/>
  <c r="Q2046" i="16"/>
  <c r="S2046" i="16" s="1"/>
  <c r="Q2045" i="16"/>
  <c r="S2045" i="16" s="1"/>
  <c r="Q1984" i="16"/>
  <c r="S1984" i="16" s="1"/>
  <c r="Q2184" i="16"/>
  <c r="S2184" i="16" s="1"/>
  <c r="Q2152" i="16"/>
  <c r="S2152" i="16" s="1"/>
  <c r="Q2118" i="16"/>
  <c r="S2118" i="16" s="1"/>
  <c r="Q1915" i="16"/>
  <c r="S1915" i="16" s="1"/>
  <c r="Q2243" i="16"/>
  <c r="S2243" i="16" s="1"/>
  <c r="Q2169" i="16"/>
  <c r="S2169" i="16" s="1"/>
  <c r="Q1836" i="16"/>
  <c r="S1836" i="16" s="1"/>
  <c r="Q1521" i="16"/>
  <c r="S1521" i="16" s="1"/>
  <c r="Q1457" i="16"/>
  <c r="S1457" i="16" s="1"/>
  <c r="Q1389" i="16"/>
  <c r="S1389" i="16" s="1"/>
  <c r="Q1329" i="16"/>
  <c r="S1329" i="16" s="1"/>
  <c r="Q2089" i="16"/>
  <c r="S2089" i="16" s="1"/>
  <c r="Q1770" i="16"/>
  <c r="S1770" i="16" s="1"/>
  <c r="Q1712" i="16"/>
  <c r="S1712" i="16" s="1"/>
  <c r="Q1704" i="16"/>
  <c r="S1704" i="16" s="1"/>
  <c r="Q1644" i="16"/>
  <c r="S1644" i="16" s="1"/>
  <c r="Q1620" i="16"/>
  <c r="S1620" i="16" s="1"/>
  <c r="Q1584" i="16"/>
  <c r="S1584" i="16" s="1"/>
  <c r="Q1520" i="16"/>
  <c r="S1520" i="16" s="1"/>
  <c r="Q1840" i="16"/>
  <c r="S1840" i="16" s="1"/>
  <c r="Q1635" i="16"/>
  <c r="S1635" i="16" s="1"/>
  <c r="Q1579" i="16"/>
  <c r="S1579" i="16" s="1"/>
  <c r="Q1519" i="16"/>
  <c r="S1519" i="16" s="1"/>
  <c r="Q1379" i="16"/>
  <c r="S1379" i="16" s="1"/>
  <c r="Q1319" i="16"/>
  <c r="S1319" i="16" s="1"/>
  <c r="Q1912" i="16"/>
  <c r="S1912" i="16" s="1"/>
  <c r="Q1909" i="16"/>
  <c r="S1909" i="16" s="1"/>
  <c r="Q1896" i="16"/>
  <c r="S1896" i="16" s="1"/>
  <c r="Q1821" i="16"/>
  <c r="S1821" i="16" s="1"/>
  <c r="Q1780" i="16"/>
  <c r="S1780" i="16" s="1"/>
  <c r="Q1778" i="16"/>
  <c r="S1778" i="16" s="1"/>
  <c r="Q1706" i="16"/>
  <c r="S1706" i="16" s="1"/>
  <c r="Q1686" i="16"/>
  <c r="S1686" i="16" s="1"/>
  <c r="Q1582" i="16"/>
  <c r="S1582" i="16" s="1"/>
  <c r="Q1454" i="16"/>
  <c r="S1454" i="16" s="1"/>
  <c r="Q1390" i="16"/>
  <c r="S1390" i="16" s="1"/>
  <c r="Q1263" i="16"/>
  <c r="S1263" i="16" s="1"/>
  <c r="Q1243" i="16"/>
  <c r="S1243" i="16" s="1"/>
  <c r="Q1195" i="16"/>
  <c r="S1195" i="16" s="1"/>
  <c r="Q1135" i="16"/>
  <c r="S1135" i="16" s="1"/>
  <c r="Q1388" i="16"/>
  <c r="S1388" i="16" s="1"/>
  <c r="Q1198" i="16"/>
  <c r="S1198" i="16" s="1"/>
  <c r="Q1070" i="16"/>
  <c r="S1070" i="16" s="1"/>
  <c r="Q946" i="16"/>
  <c r="S946" i="16" s="1"/>
  <c r="Q934" i="16"/>
  <c r="S934" i="16" s="1"/>
  <c r="Q882" i="16"/>
  <c r="S882" i="16" s="1"/>
  <c r="Q878" i="16"/>
  <c r="S878" i="16" s="1"/>
  <c r="Q1452" i="16"/>
  <c r="S1452" i="16" s="1"/>
  <c r="Q1316" i="16"/>
  <c r="S1316" i="16" s="1"/>
  <c r="Q1260" i="16"/>
  <c r="S1260" i="16" s="1"/>
  <c r="Q1236" i="16"/>
  <c r="S1236" i="16" s="1"/>
  <c r="Q1200" i="16"/>
  <c r="S1200" i="16" s="1"/>
  <c r="Q1196" i="16"/>
  <c r="S1196" i="16" s="1"/>
  <c r="Q1124" i="16"/>
  <c r="S1124" i="16" s="1"/>
  <c r="Q1116" i="16"/>
  <c r="S1116" i="16" s="1"/>
  <c r="Q1072" i="16"/>
  <c r="S1072" i="16" s="1"/>
  <c r="Q1068" i="16"/>
  <c r="S1068" i="16" s="1"/>
  <c r="Q1000" i="16"/>
  <c r="S1000" i="16" s="1"/>
  <c r="Q988" i="16"/>
  <c r="S988" i="16" s="1"/>
  <c r="Q980" i="16"/>
  <c r="S980" i="16" s="1"/>
  <c r="Q944" i="16"/>
  <c r="S944" i="16" s="1"/>
  <c r="Q880" i="16"/>
  <c r="S880" i="16" s="1"/>
  <c r="Q820" i="16"/>
  <c r="S820" i="16" s="1"/>
  <c r="Q861" i="16"/>
  <c r="S861" i="16" s="1"/>
  <c r="Q728" i="16"/>
  <c r="S728" i="16" s="1"/>
  <c r="Q568" i="16"/>
  <c r="S568" i="16" s="1"/>
  <c r="Q500" i="16"/>
  <c r="S500" i="16" s="1"/>
  <c r="Q440" i="16"/>
  <c r="S440" i="16" s="1"/>
  <c r="Q372" i="16"/>
  <c r="S372" i="16" s="1"/>
  <c r="Q819" i="16"/>
  <c r="S819" i="16" s="1"/>
  <c r="Q818" i="16"/>
  <c r="S818" i="16" s="1"/>
  <c r="Q755" i="16"/>
  <c r="S755" i="16" s="1"/>
  <c r="Q687" i="16"/>
  <c r="S687" i="16" s="1"/>
  <c r="Q567" i="16"/>
  <c r="S567" i="16" s="1"/>
  <c r="Q563" i="16"/>
  <c r="S563" i="16" s="1"/>
  <c r="Q483" i="16"/>
  <c r="S483" i="16" s="1"/>
  <c r="Q435" i="16"/>
  <c r="S435" i="16" s="1"/>
  <c r="Q355" i="16"/>
  <c r="S355" i="16" s="1"/>
  <c r="Q303" i="16"/>
  <c r="S303" i="16" s="1"/>
  <c r="Q251" i="16"/>
  <c r="S251" i="16" s="1"/>
  <c r="Q127" i="16"/>
  <c r="S127" i="16" s="1"/>
  <c r="Q59" i="16"/>
  <c r="S59" i="16" s="1"/>
  <c r="Q750" i="16"/>
  <c r="S750" i="16" s="1"/>
  <c r="Q686" i="16"/>
  <c r="S686" i="16" s="1"/>
  <c r="Q626" i="16"/>
  <c r="S626" i="16" s="1"/>
  <c r="Q502" i="16"/>
  <c r="S502" i="16" s="1"/>
  <c r="Q374" i="16"/>
  <c r="S374" i="16" s="1"/>
  <c r="Q314" i="16"/>
  <c r="S314" i="16" s="1"/>
  <c r="Q302" i="16"/>
  <c r="S302" i="16" s="1"/>
  <c r="Q246" i="16"/>
  <c r="S246" i="16" s="1"/>
  <c r="Q62" i="16"/>
  <c r="S62" i="16" s="1"/>
  <c r="Q185" i="16"/>
  <c r="S185" i="16" s="1"/>
  <c r="Q813" i="16"/>
  <c r="S813" i="16" s="1"/>
  <c r="Q689" i="16"/>
  <c r="S689" i="16" s="1"/>
  <c r="Q625" i="16"/>
  <c r="S625" i="16" s="1"/>
  <c r="Q609" i="16"/>
  <c r="S609" i="16" s="1"/>
  <c r="Q441" i="16"/>
  <c r="S441" i="16" s="1"/>
  <c r="Q437" i="16"/>
  <c r="S437" i="16" s="1"/>
  <c r="Q313" i="16"/>
  <c r="S313" i="16" s="1"/>
  <c r="Q253" i="16"/>
  <c r="S253" i="16" s="1"/>
  <c r="Q125" i="16"/>
  <c r="S125" i="16" s="1"/>
  <c r="Q109" i="16"/>
  <c r="S109" i="16" s="1"/>
  <c r="Q188" i="16"/>
  <c r="S188" i="16" s="1"/>
  <c r="Q184" i="16"/>
  <c r="S184" i="16" s="1"/>
  <c r="Q248" i="16"/>
  <c r="S248" i="16" s="1"/>
  <c r="Q121" i="16"/>
  <c r="S121" i="16" s="1"/>
  <c r="Q48" i="16"/>
  <c r="S48" i="16" s="1"/>
  <c r="Q64" i="16"/>
  <c r="S64" i="16" s="1"/>
  <c r="W57" i="8"/>
  <c r="W9" i="8"/>
  <c r="R41" i="1"/>
  <c r="V421" i="3"/>
  <c r="G421" i="3" s="1"/>
  <c r="V413" i="3"/>
  <c r="G413" i="3" s="1"/>
  <c r="V397" i="3"/>
  <c r="G397" i="3" s="1"/>
  <c r="V423" i="3"/>
  <c r="G423" i="3" s="1"/>
  <c r="V381" i="3"/>
  <c r="V365" i="3"/>
  <c r="G365" i="3" s="1"/>
  <c r="Y416" i="3"/>
  <c r="J416" i="3" s="1"/>
  <c r="Y400" i="3"/>
  <c r="J400" i="3" s="1"/>
  <c r="Y384" i="3"/>
  <c r="J384" i="3" s="1"/>
  <c r="Y368" i="3"/>
  <c r="J368" i="3" s="1"/>
  <c r="AC8" i="1"/>
  <c r="W64" i="8"/>
  <c r="R30" i="1"/>
  <c r="W4" i="1"/>
  <c r="F7" i="7" l="1"/>
  <c r="E55" i="4"/>
  <c r="G55" i="4" s="1"/>
  <c r="H55" i="4" s="1"/>
  <c r="W29" i="1"/>
  <c r="W46" i="1" s="1"/>
  <c r="W22" i="1"/>
  <c r="W21" i="1"/>
  <c r="X45" i="8"/>
  <c r="D44" i="4"/>
  <c r="D44" i="7"/>
  <c r="J23" i="1"/>
  <c r="L21" i="1"/>
  <c r="L23" i="1" s="1"/>
  <c r="U407" i="3"/>
  <c r="F407" i="3" s="1"/>
  <c r="U375" i="3"/>
  <c r="F375" i="3" s="1"/>
  <c r="U391" i="3"/>
  <c r="F391" i="3" s="1"/>
  <c r="U359" i="3"/>
  <c r="F359" i="3" s="1"/>
  <c r="D12" i="4"/>
  <c r="D12" i="7"/>
  <c r="X13" i="8"/>
  <c r="E7" i="7"/>
  <c r="G7" i="7"/>
  <c r="R43" i="1"/>
  <c r="W49" i="8"/>
  <c r="W17" i="8"/>
  <c r="W65" i="8"/>
  <c r="W33" i="8"/>
  <c r="W409" i="3"/>
  <c r="H409" i="3" s="1"/>
  <c r="W393" i="3"/>
  <c r="H393" i="3" s="1"/>
  <c r="W377" i="3"/>
  <c r="H377" i="3" s="1"/>
  <c r="W361" i="3"/>
  <c r="H361" i="3" s="1"/>
  <c r="E39" i="4"/>
  <c r="G39" i="4" s="1"/>
  <c r="M41" i="8"/>
  <c r="Y404" i="3"/>
  <c r="J404" i="3" s="1"/>
  <c r="Y388" i="3"/>
  <c r="J388" i="3" s="1"/>
  <c r="Y372" i="3"/>
  <c r="J372" i="3" s="1"/>
  <c r="Y356" i="3"/>
  <c r="AE22" i="1"/>
  <c r="AE21" i="1"/>
  <c r="W408" i="3"/>
  <c r="H408" i="3" s="1"/>
  <c r="W392" i="3"/>
  <c r="H392" i="3" s="1"/>
  <c r="W376" i="3"/>
  <c r="H376" i="3" s="1"/>
  <c r="W360" i="3"/>
  <c r="H360" i="3" s="1"/>
  <c r="X29" i="8"/>
  <c r="D28" i="7"/>
  <c r="D28" i="4"/>
  <c r="H7" i="4"/>
  <c r="F7" i="4"/>
  <c r="U398" i="3"/>
  <c r="F398" i="3" s="1"/>
  <c r="U414" i="3"/>
  <c r="F414" i="3" s="1"/>
  <c r="U382" i="3"/>
  <c r="F382" i="3" s="1"/>
  <c r="U366" i="3"/>
  <c r="F366" i="3" s="1"/>
  <c r="T414" i="3"/>
  <c r="E414" i="3" s="1"/>
  <c r="T398" i="3"/>
  <c r="E398" i="3" s="1"/>
  <c r="T382" i="3"/>
  <c r="E382" i="3" s="1"/>
  <c r="T366" i="3"/>
  <c r="E366" i="3" s="1"/>
  <c r="W51" i="8"/>
  <c r="W19" i="8"/>
  <c r="W3" i="8"/>
  <c r="R44" i="1"/>
  <c r="W35" i="8"/>
  <c r="G15" i="8"/>
  <c r="K13" i="8"/>
  <c r="U404" i="3"/>
  <c r="F404" i="3" s="1"/>
  <c r="U388" i="3"/>
  <c r="F388" i="3" s="1"/>
  <c r="U372" i="3"/>
  <c r="F372" i="3" s="1"/>
  <c r="U356" i="3"/>
  <c r="AA22" i="1"/>
  <c r="AA21" i="1"/>
  <c r="AC22" i="1"/>
  <c r="R22" i="1"/>
  <c r="K61" i="8"/>
  <c r="J61" i="8" s="1"/>
  <c r="G59" i="8"/>
  <c r="X53" i="8"/>
  <c r="D52" i="4"/>
  <c r="E51" i="4" s="1"/>
  <c r="G51" i="4" s="1"/>
  <c r="D52" i="7"/>
  <c r="F51" i="7" s="1"/>
  <c r="X49" i="8"/>
  <c r="D48" i="4"/>
  <c r="E47" i="4" s="1"/>
  <c r="G47" i="4" s="1"/>
  <c r="D48" i="7"/>
  <c r="F47" i="7" s="1"/>
  <c r="X19" i="8"/>
  <c r="D18" i="4"/>
  <c r="D18" i="7"/>
  <c r="X50" i="8"/>
  <c r="D49" i="4"/>
  <c r="D49" i="7"/>
  <c r="X15" i="8"/>
  <c r="D14" i="7"/>
  <c r="D14" i="4"/>
  <c r="X23" i="8"/>
  <c r="D22" i="4"/>
  <c r="D22" i="7"/>
  <c r="G419" i="3"/>
  <c r="H419" i="3"/>
  <c r="E419" i="3"/>
  <c r="F419" i="3"/>
  <c r="I419" i="3"/>
  <c r="J419" i="3"/>
  <c r="AC21" i="1"/>
  <c r="D4" i="4"/>
  <c r="E3" i="4" s="1"/>
  <c r="G3" i="4" s="1"/>
  <c r="D4" i="7"/>
  <c r="F3" i="7" s="1"/>
  <c r="X5" i="8"/>
  <c r="X35" i="8"/>
  <c r="D34" i="4"/>
  <c r="D34" i="7"/>
  <c r="Z22" i="1"/>
  <c r="X18" i="8"/>
  <c r="D17" i="4"/>
  <c r="E17" i="4" s="1"/>
  <c r="G17" i="4" s="1"/>
  <c r="D17" i="7"/>
  <c r="X39" i="8"/>
  <c r="D38" i="4"/>
  <c r="D38" i="7"/>
  <c r="E23" i="7"/>
  <c r="G23" i="7"/>
  <c r="T416" i="3"/>
  <c r="E416" i="3" s="1"/>
  <c r="T400" i="3"/>
  <c r="E400" i="3" s="1"/>
  <c r="T384" i="3"/>
  <c r="E384" i="3" s="1"/>
  <c r="T368" i="3"/>
  <c r="E368" i="3" s="1"/>
  <c r="S29" i="1"/>
  <c r="S46" i="1" s="1"/>
  <c r="S21" i="1"/>
  <c r="S22" i="1"/>
  <c r="X61" i="8"/>
  <c r="D60" i="4"/>
  <c r="D60" i="7"/>
  <c r="H23" i="4"/>
  <c r="F23" i="4"/>
  <c r="K29" i="8"/>
  <c r="J29" i="8" s="1"/>
  <c r="G27" i="8"/>
  <c r="X426" i="3"/>
  <c r="X425" i="3"/>
  <c r="I356" i="3"/>
  <c r="F39" i="7"/>
  <c r="E55" i="7"/>
  <c r="G55" i="7"/>
  <c r="X11" i="8"/>
  <c r="D10" i="7"/>
  <c r="F9" i="7" s="1"/>
  <c r="D10" i="4"/>
  <c r="X43" i="8"/>
  <c r="D42" i="7"/>
  <c r="F41" i="7" s="1"/>
  <c r="D42" i="4"/>
  <c r="E41" i="4" s="1"/>
  <c r="G41" i="4" s="1"/>
  <c r="V425" i="3"/>
  <c r="V426" i="3"/>
  <c r="G356" i="3"/>
  <c r="T408" i="3"/>
  <c r="E408" i="3" s="1"/>
  <c r="T392" i="3"/>
  <c r="E392" i="3" s="1"/>
  <c r="T376" i="3"/>
  <c r="E376" i="3" s="1"/>
  <c r="T360" i="3"/>
  <c r="E360" i="3" s="1"/>
  <c r="W425" i="3"/>
  <c r="W426" i="3"/>
  <c r="H356" i="3"/>
  <c r="W53" i="8"/>
  <c r="W21" i="8"/>
  <c r="W5" i="8"/>
  <c r="R37" i="1"/>
  <c r="W37" i="8"/>
  <c r="K53" i="8"/>
  <c r="G51" i="8"/>
  <c r="X21" i="8"/>
  <c r="D20" i="4"/>
  <c r="E19" i="4" s="1"/>
  <c r="G19" i="4" s="1"/>
  <c r="D20" i="7"/>
  <c r="X17" i="8"/>
  <c r="D16" i="4"/>
  <c r="E15" i="4" s="1"/>
  <c r="G15" i="4" s="1"/>
  <c r="D16" i="7"/>
  <c r="F15" i="7" s="1"/>
  <c r="X51" i="8"/>
  <c r="D50" i="4"/>
  <c r="D50" i="7"/>
  <c r="Z21" i="1"/>
  <c r="X34" i="8"/>
  <c r="D33" i="4"/>
  <c r="D33" i="7"/>
  <c r="X55" i="8"/>
  <c r="D54" i="4"/>
  <c r="D54" i="7"/>
  <c r="G381" i="3"/>
  <c r="E381" i="3"/>
  <c r="H381" i="3"/>
  <c r="F381" i="3"/>
  <c r="I381" i="3"/>
  <c r="J381" i="3"/>
  <c r="F19" i="7"/>
  <c r="F55" i="4"/>
  <c r="AJ23" i="4" s="1"/>
  <c r="AK23" i="4"/>
  <c r="E9" i="4"/>
  <c r="G9" i="4" s="1"/>
  <c r="G23" i="8"/>
  <c r="K21" i="8"/>
  <c r="X59" i="8"/>
  <c r="D58" i="4"/>
  <c r="E57" i="4" s="1"/>
  <c r="G57" i="4" s="1"/>
  <c r="D58" i="7"/>
  <c r="F57" i="7" s="1"/>
  <c r="W55" i="8"/>
  <c r="W7" i="8"/>
  <c r="R40" i="1"/>
  <c r="W23" i="8"/>
  <c r="W39" i="8"/>
  <c r="R46" i="1"/>
  <c r="X37" i="8"/>
  <c r="D36" i="4"/>
  <c r="E35" i="4" s="1"/>
  <c r="G35" i="4" s="1"/>
  <c r="D36" i="7"/>
  <c r="F35" i="7" s="1"/>
  <c r="X33" i="8"/>
  <c r="D32" i="4"/>
  <c r="E31" i="4" s="1"/>
  <c r="G31" i="4" s="1"/>
  <c r="D32" i="7"/>
  <c r="F31" i="7" s="1"/>
  <c r="X3" i="8"/>
  <c r="D2" i="4"/>
  <c r="D2" i="7"/>
  <c r="T426" i="3"/>
  <c r="T425" i="3"/>
  <c r="E356" i="3"/>
  <c r="X7" i="8"/>
  <c r="D6" i="7"/>
  <c r="D6" i="4"/>
  <c r="F17" i="7" l="1"/>
  <c r="E33" i="4"/>
  <c r="G33" i="4" s="1"/>
  <c r="AK1" i="4" s="1"/>
  <c r="F33" i="7"/>
  <c r="E31" i="7"/>
  <c r="G31" i="7"/>
  <c r="F57" i="4"/>
  <c r="AJ25" i="4" s="1"/>
  <c r="AK25" i="4"/>
  <c r="H57" i="4"/>
  <c r="E35" i="7"/>
  <c r="G35" i="7"/>
  <c r="H15" i="4"/>
  <c r="F15" i="4"/>
  <c r="G57" i="7"/>
  <c r="E57" i="7"/>
  <c r="E3" i="7"/>
  <c r="G3" i="7"/>
  <c r="H3" i="4"/>
  <c r="F3" i="4"/>
  <c r="E47" i="7"/>
  <c r="G47" i="7"/>
  <c r="H35" i="4"/>
  <c r="AK3" i="4"/>
  <c r="F35" i="4"/>
  <c r="AJ3" i="4" s="1"/>
  <c r="H31" i="4"/>
  <c r="F31" i="4"/>
  <c r="E15" i="7"/>
  <c r="G15" i="7"/>
  <c r="F19" i="4"/>
  <c r="H19" i="4"/>
  <c r="E41" i="7"/>
  <c r="G41" i="7"/>
  <c r="H47" i="4"/>
  <c r="AK15" i="4"/>
  <c r="F47" i="4"/>
  <c r="AJ15" i="4" s="1"/>
  <c r="H33" i="4"/>
  <c r="X6" i="8"/>
  <c r="D5" i="4"/>
  <c r="E5" i="4" s="1"/>
  <c r="G5" i="4" s="1"/>
  <c r="D5" i="7"/>
  <c r="F5" i="7" s="1"/>
  <c r="G426" i="3"/>
  <c r="G425" i="3"/>
  <c r="I425" i="3"/>
  <c r="I426" i="3"/>
  <c r="X62" i="8"/>
  <c r="D61" i="4"/>
  <c r="E61" i="4" s="1"/>
  <c r="G61" i="4" s="1"/>
  <c r="D61" i="7"/>
  <c r="F61" i="7" s="1"/>
  <c r="H17" i="4"/>
  <c r="F17" i="4"/>
  <c r="E49" i="4"/>
  <c r="G49" i="4" s="1"/>
  <c r="X60" i="8"/>
  <c r="D59" i="4"/>
  <c r="E59" i="4" s="1"/>
  <c r="G59" i="4" s="1"/>
  <c r="D59" i="7"/>
  <c r="F59" i="7" s="1"/>
  <c r="H39" i="4"/>
  <c r="AK7" i="4"/>
  <c r="F39" i="4"/>
  <c r="AJ7" i="4" s="1"/>
  <c r="X2" i="8"/>
  <c r="E425" i="3"/>
  <c r="D1" i="4"/>
  <c r="D1" i="7"/>
  <c r="F1" i="7" s="1"/>
  <c r="E426" i="3"/>
  <c r="F9" i="4"/>
  <c r="H9" i="4"/>
  <c r="E19" i="7"/>
  <c r="G19" i="7"/>
  <c r="N57" i="8"/>
  <c r="J53" i="8"/>
  <c r="H426" i="3"/>
  <c r="H425" i="3"/>
  <c r="X22" i="8"/>
  <c r="D21" i="4"/>
  <c r="E21" i="4" s="1"/>
  <c r="G21" i="4" s="1"/>
  <c r="D21" i="7"/>
  <c r="F21" i="7" s="1"/>
  <c r="F41" i="4"/>
  <c r="AJ9" i="4" s="1"/>
  <c r="AK9" i="4"/>
  <c r="H41" i="4"/>
  <c r="X14" i="8"/>
  <c r="D13" i="4"/>
  <c r="E13" i="4" s="1"/>
  <c r="G13" i="4" s="1"/>
  <c r="D13" i="7"/>
  <c r="F13" i="7" s="1"/>
  <c r="E51" i="7"/>
  <c r="G51" i="7"/>
  <c r="U426" i="3"/>
  <c r="U425" i="3"/>
  <c r="F356" i="3"/>
  <c r="J13" i="8"/>
  <c r="N9" i="8"/>
  <c r="X12" i="8"/>
  <c r="D11" i="4"/>
  <c r="E11" i="4" s="1"/>
  <c r="G11" i="4" s="1"/>
  <c r="D11" i="7"/>
  <c r="F11" i="7" s="1"/>
  <c r="X27" i="8"/>
  <c r="D26" i="4"/>
  <c r="E25" i="4" s="1"/>
  <c r="G25" i="4" s="1"/>
  <c r="D26" i="7"/>
  <c r="F25" i="7" s="1"/>
  <c r="X38" i="8"/>
  <c r="D37" i="4"/>
  <c r="E37" i="4" s="1"/>
  <c r="G37" i="4" s="1"/>
  <c r="D37" i="7"/>
  <c r="F37" i="7" s="1"/>
  <c r="E9" i="7"/>
  <c r="G9" i="7"/>
  <c r="H51" i="4"/>
  <c r="F51" i="4"/>
  <c r="AJ19" i="4" s="1"/>
  <c r="AK19" i="4"/>
  <c r="X30" i="8"/>
  <c r="D29" i="4"/>
  <c r="E29" i="4" s="1"/>
  <c r="G29" i="4" s="1"/>
  <c r="D29" i="7"/>
  <c r="F29" i="7" s="1"/>
  <c r="X65" i="8"/>
  <c r="D64" i="4"/>
  <c r="E63" i="4" s="1"/>
  <c r="G63" i="4" s="1"/>
  <c r="D64" i="7"/>
  <c r="F63" i="7" s="1"/>
  <c r="X28" i="8"/>
  <c r="D27" i="4"/>
  <c r="E27" i="4" s="1"/>
  <c r="G27" i="4" s="1"/>
  <c r="D27" i="7"/>
  <c r="F27" i="7" s="1"/>
  <c r="Y426" i="3"/>
  <c r="Y425" i="3"/>
  <c r="J356" i="3"/>
  <c r="N25" i="8"/>
  <c r="M25" i="8" s="1"/>
  <c r="J21" i="8"/>
  <c r="G33" i="7"/>
  <c r="E33" i="7"/>
  <c r="X54" i="8"/>
  <c r="D53" i="4"/>
  <c r="E53" i="4" s="1"/>
  <c r="G53" i="4" s="1"/>
  <c r="D53" i="7"/>
  <c r="F53" i="7" s="1"/>
  <c r="E39" i="7"/>
  <c r="G39" i="7"/>
  <c r="X46" i="8"/>
  <c r="D45" i="4"/>
  <c r="E45" i="4" s="1"/>
  <c r="G45" i="4" s="1"/>
  <c r="D45" i="7"/>
  <c r="F45" i="7" s="1"/>
  <c r="E17" i="7"/>
  <c r="G17" i="7"/>
  <c r="F49" i="7"/>
  <c r="X44" i="8"/>
  <c r="D43" i="4"/>
  <c r="E43" i="4" s="1"/>
  <c r="G43" i="4" s="1"/>
  <c r="D43" i="7"/>
  <c r="F43" i="7" s="1"/>
  <c r="F33" i="4" l="1"/>
  <c r="AJ1" i="4" s="1"/>
  <c r="I18" i="4"/>
  <c r="K18" i="4" s="1"/>
  <c r="J18" i="4" s="1"/>
  <c r="I34" i="4"/>
  <c r="K34" i="4" s="1"/>
  <c r="L34" i="4" s="1"/>
  <c r="E43" i="7"/>
  <c r="G43" i="7"/>
  <c r="I42" i="7" s="1"/>
  <c r="E27" i="7"/>
  <c r="G27" i="7"/>
  <c r="F29" i="4"/>
  <c r="H29" i="4"/>
  <c r="I30" i="4" s="1"/>
  <c r="K30" i="4" s="1"/>
  <c r="P17" i="8"/>
  <c r="S34" i="8" s="1"/>
  <c r="M9" i="8"/>
  <c r="F13" i="4"/>
  <c r="H13" i="4"/>
  <c r="I14" i="4" s="1"/>
  <c r="K14" i="4" s="1"/>
  <c r="I18" i="7"/>
  <c r="F49" i="4"/>
  <c r="AJ17" i="4" s="1"/>
  <c r="H49" i="4"/>
  <c r="I50" i="4" s="1"/>
  <c r="K50" i="4" s="1"/>
  <c r="AK17" i="4"/>
  <c r="F61" i="4"/>
  <c r="AJ29" i="4" s="1"/>
  <c r="AK29" i="4"/>
  <c r="H61" i="4"/>
  <c r="F5" i="4"/>
  <c r="H5" i="4"/>
  <c r="I6" i="4" s="1"/>
  <c r="K6" i="4" s="1"/>
  <c r="H43" i="4"/>
  <c r="I42" i="4" s="1"/>
  <c r="K42" i="4" s="1"/>
  <c r="F43" i="4"/>
  <c r="AJ11" i="4" s="1"/>
  <c r="AK11" i="4"/>
  <c r="H63" i="4"/>
  <c r="F63" i="4"/>
  <c r="AJ31" i="4" s="1"/>
  <c r="AK31" i="4"/>
  <c r="F37" i="4"/>
  <c r="AJ5" i="4" s="1"/>
  <c r="H37" i="4"/>
  <c r="I38" i="4" s="1"/>
  <c r="K38" i="4" s="1"/>
  <c r="AK5" i="4"/>
  <c r="E45" i="7"/>
  <c r="G45" i="7"/>
  <c r="I46" i="7" s="1"/>
  <c r="J425" i="3"/>
  <c r="J426" i="3"/>
  <c r="H27" i="4"/>
  <c r="F27" i="4"/>
  <c r="E11" i="7"/>
  <c r="G11" i="7"/>
  <c r="I10" i="7" s="1"/>
  <c r="E21" i="7"/>
  <c r="G21" i="7"/>
  <c r="I22" i="7" s="1"/>
  <c r="E1" i="7"/>
  <c r="G1" i="7"/>
  <c r="I2" i="7" s="1"/>
  <c r="E59" i="7"/>
  <c r="G59" i="7"/>
  <c r="I58" i="7" s="1"/>
  <c r="I34" i="7"/>
  <c r="G49" i="7"/>
  <c r="I50" i="7" s="1"/>
  <c r="E49" i="7"/>
  <c r="F45" i="4"/>
  <c r="AJ13" i="4" s="1"/>
  <c r="H45" i="4"/>
  <c r="I46" i="4" s="1"/>
  <c r="K46" i="4" s="1"/>
  <c r="AK13" i="4"/>
  <c r="G53" i="7"/>
  <c r="I54" i="7" s="1"/>
  <c r="E53" i="7"/>
  <c r="E25" i="7"/>
  <c r="G25" i="7"/>
  <c r="H11" i="4"/>
  <c r="I10" i="4" s="1"/>
  <c r="K10" i="4" s="1"/>
  <c r="F11" i="4"/>
  <c r="F425" i="3"/>
  <c r="F426" i="3"/>
  <c r="F21" i="4"/>
  <c r="H21" i="4"/>
  <c r="I22" i="4" s="1"/>
  <c r="K22" i="4" s="1"/>
  <c r="D66" i="4"/>
  <c r="E1" i="4"/>
  <c r="H59" i="4"/>
  <c r="I58" i="4" s="1"/>
  <c r="K58" i="4" s="1"/>
  <c r="F59" i="4"/>
  <c r="AJ27" i="4" s="1"/>
  <c r="AK27" i="4"/>
  <c r="F53" i="4"/>
  <c r="AJ21" i="4" s="1"/>
  <c r="AK21" i="4"/>
  <c r="H53" i="4"/>
  <c r="I54" i="4" s="1"/>
  <c r="K54" i="4" s="1"/>
  <c r="E63" i="7"/>
  <c r="G63" i="7"/>
  <c r="E29" i="7"/>
  <c r="G29" i="7"/>
  <c r="I30" i="7" s="1"/>
  <c r="E37" i="7"/>
  <c r="G37" i="7"/>
  <c r="I38" i="7" s="1"/>
  <c r="F25" i="4"/>
  <c r="H25" i="4"/>
  <c r="E13" i="7"/>
  <c r="G13" i="7"/>
  <c r="I14" i="7" s="1"/>
  <c r="M57" i="8"/>
  <c r="P49" i="8"/>
  <c r="E61" i="7"/>
  <c r="G61" i="7"/>
  <c r="E5" i="7"/>
  <c r="G5" i="7"/>
  <c r="I6" i="7" s="1"/>
  <c r="L18" i="4" l="1"/>
  <c r="J34" i="4"/>
  <c r="AH2" i="4" s="1"/>
  <c r="AI2" i="4"/>
  <c r="I26" i="4"/>
  <c r="K26" i="4" s="1"/>
  <c r="J26" i="4" s="1"/>
  <c r="I62" i="4"/>
  <c r="K62" i="4" s="1"/>
  <c r="L62" i="4" s="1"/>
  <c r="H50" i="7"/>
  <c r="J50" i="7"/>
  <c r="J42" i="4"/>
  <c r="AH10" i="4" s="1"/>
  <c r="L42" i="4"/>
  <c r="AI10" i="4"/>
  <c r="J30" i="7"/>
  <c r="H30" i="7"/>
  <c r="J14" i="7"/>
  <c r="H14" i="7"/>
  <c r="J38" i="7"/>
  <c r="H38" i="7"/>
  <c r="J58" i="4"/>
  <c r="AH26" i="4" s="1"/>
  <c r="AI26" i="4"/>
  <c r="L58" i="4"/>
  <c r="J10" i="4"/>
  <c r="L10" i="4"/>
  <c r="L22" i="4"/>
  <c r="M20" i="4" s="1"/>
  <c r="O20" i="4" s="1"/>
  <c r="J22" i="4"/>
  <c r="J10" i="7"/>
  <c r="H10" i="7"/>
  <c r="J50" i="4"/>
  <c r="AH18" i="4" s="1"/>
  <c r="L50" i="4"/>
  <c r="AI18" i="4"/>
  <c r="H54" i="7"/>
  <c r="J54" i="7"/>
  <c r="J6" i="4"/>
  <c r="L6" i="4"/>
  <c r="J18" i="7"/>
  <c r="H18" i="7"/>
  <c r="J6" i="7"/>
  <c r="H6" i="7"/>
  <c r="J34" i="7"/>
  <c r="H34" i="7"/>
  <c r="I62" i="7"/>
  <c r="J2" i="7"/>
  <c r="H2" i="7"/>
  <c r="J14" i="4"/>
  <c r="L14" i="4"/>
  <c r="L30" i="4"/>
  <c r="J30" i="4"/>
  <c r="J46" i="7"/>
  <c r="H46" i="7"/>
  <c r="J54" i="4"/>
  <c r="AH22" i="4" s="1"/>
  <c r="AI22" i="4"/>
  <c r="L54" i="4"/>
  <c r="J46" i="4"/>
  <c r="AH14" i="4" s="1"/>
  <c r="AI14" i="4"/>
  <c r="L46" i="4"/>
  <c r="J42" i="7"/>
  <c r="H42" i="7"/>
  <c r="G1" i="4"/>
  <c r="E66" i="4"/>
  <c r="H58" i="7"/>
  <c r="J58" i="7"/>
  <c r="J22" i="7"/>
  <c r="H22" i="7"/>
  <c r="J38" i="4"/>
  <c r="AH6" i="4" s="1"/>
  <c r="AI6" i="4"/>
  <c r="L38" i="4"/>
  <c r="M36" i="4" s="1"/>
  <c r="O36" i="4" s="1"/>
  <c r="V55" i="8"/>
  <c r="V21" i="8"/>
  <c r="V28" i="8"/>
  <c r="V47" i="8"/>
  <c r="V5" i="8"/>
  <c r="V59" i="8"/>
  <c r="V51" i="8"/>
  <c r="V44" i="8"/>
  <c r="V17" i="8"/>
  <c r="V63" i="8"/>
  <c r="V41" i="8"/>
  <c r="V61" i="8"/>
  <c r="V31" i="8"/>
  <c r="V3" i="8"/>
  <c r="V38" i="8"/>
  <c r="V48" i="8"/>
  <c r="V8" i="8"/>
  <c r="V6" i="8"/>
  <c r="V34" i="8"/>
  <c r="V62" i="8"/>
  <c r="V25" i="8"/>
  <c r="V10" i="8"/>
  <c r="V16" i="8"/>
  <c r="V50" i="8"/>
  <c r="V9" i="8"/>
  <c r="V24" i="8"/>
  <c r="V45" i="8"/>
  <c r="V4" i="8"/>
  <c r="V35" i="8"/>
  <c r="V20" i="8"/>
  <c r="V42" i="8"/>
  <c r="V49" i="8"/>
  <c r="V52" i="8"/>
  <c r="V39" i="8"/>
  <c r="V57" i="8"/>
  <c r="V29" i="8"/>
  <c r="V11" i="8"/>
  <c r="V36" i="8"/>
  <c r="V65" i="8"/>
  <c r="V64" i="8"/>
  <c r="V32" i="8"/>
  <c r="V54" i="8"/>
  <c r="V13" i="8"/>
  <c r="V2" i="8"/>
  <c r="V30" i="8"/>
  <c r="V46" i="8"/>
  <c r="V60" i="8"/>
  <c r="V23" i="8"/>
  <c r="V15" i="8"/>
  <c r="V7" i="8"/>
  <c r="V43" i="8"/>
  <c r="V12" i="8"/>
  <c r="V33" i="8"/>
  <c r="V26" i="8"/>
  <c r="V40" i="8"/>
  <c r="V56" i="8"/>
  <c r="V19" i="8"/>
  <c r="V37" i="8"/>
  <c r="V53" i="8"/>
  <c r="V27" i="8"/>
  <c r="V22" i="8"/>
  <c r="V14" i="8"/>
  <c r="V58" i="8"/>
  <c r="V18" i="8"/>
  <c r="I26" i="7"/>
  <c r="AI30" i="4" l="1"/>
  <c r="J62" i="4"/>
  <c r="AH30" i="4" s="1"/>
  <c r="L26" i="4"/>
  <c r="L20" i="7"/>
  <c r="M20" i="7" s="1"/>
  <c r="L4" i="7"/>
  <c r="M4" i="7" s="1"/>
  <c r="L52" i="7"/>
  <c r="M52" i="7" s="1"/>
  <c r="L12" i="7"/>
  <c r="M12" i="7" s="1"/>
  <c r="P36" i="4"/>
  <c r="N36" i="4"/>
  <c r="AF4" i="4" s="1"/>
  <c r="AG4" i="4"/>
  <c r="J26" i="7"/>
  <c r="L28" i="7" s="1"/>
  <c r="H26" i="7"/>
  <c r="M12" i="4"/>
  <c r="O12" i="4" s="1"/>
  <c r="M44" i="4"/>
  <c r="O44" i="4" s="1"/>
  <c r="J62" i="7"/>
  <c r="L60" i="7" s="1"/>
  <c r="H62" i="7"/>
  <c r="X66" i="8"/>
  <c r="W66" i="8"/>
  <c r="F1" i="4"/>
  <c r="F66" i="4" s="1"/>
  <c r="H1" i="4"/>
  <c r="L44" i="7"/>
  <c r="M52" i="4"/>
  <c r="O52" i="4" s="1"/>
  <c r="M60" i="4"/>
  <c r="O60" i="4" s="1"/>
  <c r="L36" i="7"/>
  <c r="N20" i="4"/>
  <c r="P20" i="4"/>
  <c r="M28" i="4"/>
  <c r="O28" i="4" s="1"/>
  <c r="K4" i="7" l="1"/>
  <c r="K20" i="7"/>
  <c r="K52" i="7"/>
  <c r="K12" i="7"/>
  <c r="P52" i="4"/>
  <c r="AG20" i="4"/>
  <c r="N52" i="4"/>
  <c r="AF20" i="4" s="1"/>
  <c r="H66" i="4"/>
  <c r="I2" i="4"/>
  <c r="M28" i="7"/>
  <c r="O24" i="7" s="1"/>
  <c r="K28" i="7"/>
  <c r="P28" i="4"/>
  <c r="Q24" i="4" s="1"/>
  <c r="S24" i="4" s="1"/>
  <c r="N28" i="4"/>
  <c r="M36" i="7"/>
  <c r="K36" i="7"/>
  <c r="O8" i="7"/>
  <c r="P60" i="4"/>
  <c r="N60" i="4"/>
  <c r="AF28" i="4" s="1"/>
  <c r="AG28" i="4"/>
  <c r="M44" i="7"/>
  <c r="K44" i="7"/>
  <c r="M60" i="7"/>
  <c r="O56" i="7" s="1"/>
  <c r="K60" i="7"/>
  <c r="P12" i="4"/>
  <c r="N12" i="4"/>
  <c r="P44" i="4"/>
  <c r="Q40" i="4" s="1"/>
  <c r="S40" i="4" s="1"/>
  <c r="N44" i="4"/>
  <c r="AF12" i="4" s="1"/>
  <c r="AG12" i="4"/>
  <c r="O40" i="7" l="1"/>
  <c r="N40" i="7" s="1"/>
  <c r="T40" i="4"/>
  <c r="R40" i="4"/>
  <c r="AD8" i="4" s="1"/>
  <c r="AE8" i="4"/>
  <c r="T24" i="4"/>
  <c r="R24" i="4"/>
  <c r="P8" i="7"/>
  <c r="N8" i="7"/>
  <c r="P56" i="7"/>
  <c r="N56" i="7"/>
  <c r="P24" i="7"/>
  <c r="N24" i="7"/>
  <c r="P40" i="7"/>
  <c r="I66" i="4"/>
  <c r="K2" i="4"/>
  <c r="Q56" i="4"/>
  <c r="S56" i="4" s="1"/>
  <c r="R16" i="7" l="1"/>
  <c r="S16" i="7" s="1"/>
  <c r="R48" i="7"/>
  <c r="J2" i="4"/>
  <c r="J66" i="4" s="1"/>
  <c r="L2" i="4"/>
  <c r="T56" i="4"/>
  <c r="U48" i="4" s="1"/>
  <c r="W48" i="4" s="1"/>
  <c r="AE24" i="4"/>
  <c r="R56" i="4"/>
  <c r="AD24" i="4" s="1"/>
  <c r="Q16" i="7" l="1"/>
  <c r="V48" i="4"/>
  <c r="AB16" i="4" s="1"/>
  <c r="X48" i="4"/>
  <c r="AC16" i="4"/>
  <c r="L66" i="4"/>
  <c r="M4" i="4"/>
  <c r="S48" i="7"/>
  <c r="U33" i="7" s="1"/>
  <c r="Q48" i="7"/>
  <c r="T33" i="7" l="1"/>
  <c r="M66" i="4"/>
  <c r="O4" i="4"/>
  <c r="P4" i="4" l="1"/>
  <c r="N4" i="4"/>
  <c r="N66" i="4" s="1"/>
  <c r="Q8" i="4" l="1"/>
  <c r="P66" i="4"/>
  <c r="Q66" i="4" l="1"/>
  <c r="S8" i="4"/>
  <c r="T8" i="4" l="1"/>
  <c r="R8" i="4"/>
  <c r="R66" i="4" s="1"/>
  <c r="T66" i="4" l="1"/>
  <c r="U16" i="4"/>
  <c r="U66" i="4" l="1"/>
  <c r="W16" i="4"/>
  <c r="X16" i="4" l="1"/>
  <c r="V16" i="4"/>
  <c r="V66" i="4" s="1"/>
  <c r="X66" i="4" l="1"/>
  <c r="Y33" i="4"/>
  <c r="Y66" i="4" l="1"/>
  <c r="AA19" i="4"/>
  <c r="Z19" i="4" s="1"/>
  <c r="Z66" i="4" s="1"/>
</calcChain>
</file>

<file path=xl/sharedStrings.xml><?xml version="1.0" encoding="utf-8"?>
<sst xmlns="http://schemas.openxmlformats.org/spreadsheetml/2006/main" count="53815" uniqueCount="2274">
  <si>
    <t>Round 1</t>
  </si>
  <si>
    <t>Round 2</t>
  </si>
  <si>
    <t>Round 3</t>
  </si>
  <si>
    <t>Round 4</t>
  </si>
  <si>
    <t>Round 5</t>
  </si>
  <si>
    <t>Round 6</t>
  </si>
  <si>
    <t>W</t>
  </si>
  <si>
    <t>L</t>
  </si>
  <si>
    <t>harmkenn</t>
  </si>
  <si>
    <t>harmkenn@gmail.com</t>
  </si>
  <si>
    <t>http://tournament.fantasysports.yahoo.com/</t>
  </si>
  <si>
    <t>Team</t>
  </si>
  <si>
    <t>Rank</t>
  </si>
  <si>
    <t>S16</t>
  </si>
  <si>
    <t>F4</t>
  </si>
  <si>
    <t>Win</t>
  </si>
  <si>
    <t>Total Index</t>
  </si>
  <si>
    <t>Seed History</t>
  </si>
  <si>
    <t>Projection</t>
  </si>
  <si>
    <t>RND 1</t>
  </si>
  <si>
    <t>RND 2</t>
  </si>
  <si>
    <t>RND 3</t>
  </si>
  <si>
    <t>RND 4</t>
  </si>
  <si>
    <t>RND 5</t>
  </si>
  <si>
    <t>RND 6</t>
  </si>
  <si>
    <t>%</t>
  </si>
  <si>
    <t>Kentucky</t>
  </si>
  <si>
    <t>Hampton</t>
  </si>
  <si>
    <t>Cincinnati</t>
  </si>
  <si>
    <t>Purdue</t>
  </si>
  <si>
    <t>Buffalo</t>
  </si>
  <si>
    <t>Maryland</t>
  </si>
  <si>
    <t>Valparaiso</t>
  </si>
  <si>
    <t>Butler</t>
  </si>
  <si>
    <t>Texas</t>
  </si>
  <si>
    <t>Notre Dame</t>
  </si>
  <si>
    <t>Indiana</t>
  </si>
  <si>
    <t>Kansas</t>
  </si>
  <si>
    <t>West</t>
  </si>
  <si>
    <t>Wisconsin</t>
  </si>
  <si>
    <t>Oregon</t>
  </si>
  <si>
    <t>Arkansas</t>
  </si>
  <si>
    <t>Wofford</t>
  </si>
  <si>
    <t>Harvard</t>
  </si>
  <si>
    <t>Xavier</t>
  </si>
  <si>
    <t>Mississippi</t>
  </si>
  <si>
    <t>Baylor</t>
  </si>
  <si>
    <t>VCU</t>
  </si>
  <si>
    <t>Arizona</t>
  </si>
  <si>
    <t>East</t>
  </si>
  <si>
    <t>Villanova</t>
  </si>
  <si>
    <t>Lafayette</t>
  </si>
  <si>
    <t>LSU</t>
  </si>
  <si>
    <t>Wyoming</t>
  </si>
  <si>
    <t>Louisville</t>
  </si>
  <si>
    <t>UC Irvine</t>
  </si>
  <si>
    <t>Providence</t>
  </si>
  <si>
    <t>Dayton</t>
  </si>
  <si>
    <t>Oklahoma</t>
  </si>
  <si>
    <t>Albany</t>
  </si>
  <si>
    <t>Georgia</t>
  </si>
  <si>
    <t>Virginia</t>
  </si>
  <si>
    <t>Belmont</t>
  </si>
  <si>
    <t>South</t>
  </si>
  <si>
    <t>Duke</t>
  </si>
  <si>
    <t>Utah</t>
  </si>
  <si>
    <t>Georgetown</t>
  </si>
  <si>
    <t>UCLA</t>
  </si>
  <si>
    <t>UAB</t>
  </si>
  <si>
    <t>Iowa</t>
  </si>
  <si>
    <t>Davidson</t>
  </si>
  <si>
    <t>Gonzaga</t>
  </si>
  <si>
    <t>BYU</t>
  </si>
  <si>
    <t>Manhattan</t>
  </si>
  <si>
    <t>Champion</t>
  </si>
  <si>
    <t>Wins</t>
  </si>
  <si>
    <t>S H</t>
  </si>
  <si>
    <t>Probability</t>
  </si>
  <si>
    <t>Vanderbilt</t>
  </si>
  <si>
    <t>Texas A&amp;M</t>
  </si>
  <si>
    <t>Connecticut</t>
  </si>
  <si>
    <t>Florida</t>
  </si>
  <si>
    <t>Michigan</t>
  </si>
  <si>
    <t>Pittsburgh</t>
  </si>
  <si>
    <t>California</t>
  </si>
  <si>
    <t>USC</t>
  </si>
  <si>
    <t>Syracuse</t>
  </si>
  <si>
    <t>Seton Hall</t>
  </si>
  <si>
    <t>Creighton</t>
  </si>
  <si>
    <t>Clemson</t>
  </si>
  <si>
    <t>Stony Brook</t>
  </si>
  <si>
    <t>Princeton</t>
  </si>
  <si>
    <t>Texas Tech</t>
  </si>
  <si>
    <t>Yale</t>
  </si>
  <si>
    <t>Tulsa</t>
  </si>
  <si>
    <t>Colorado</t>
  </si>
  <si>
    <t>Rhode Island</t>
  </si>
  <si>
    <t>Northwestern</t>
  </si>
  <si>
    <t>Strength of Schedule</t>
  </si>
  <si>
    <t>NCSOS</t>
  </si>
  <si>
    <t>Conf</t>
  </si>
  <si>
    <t>AdjO</t>
  </si>
  <si>
    <t>AdjD</t>
  </si>
  <si>
    <t>AdjT</t>
  </si>
  <si>
    <t>Luck</t>
  </si>
  <si>
    <t>OppO</t>
  </si>
  <si>
    <t>OppD</t>
  </si>
  <si>
    <t>Abilene Christian</t>
  </si>
  <si>
    <t>Slnd</t>
  </si>
  <si>
    <t>Air Force</t>
  </si>
  <si>
    <t>MWC</t>
  </si>
  <si>
    <t>Akron</t>
  </si>
  <si>
    <t>MAC</t>
  </si>
  <si>
    <t>Alabama</t>
  </si>
  <si>
    <t>SEC</t>
  </si>
  <si>
    <t>Alabama A&amp;M</t>
  </si>
  <si>
    <t>SWAC</t>
  </si>
  <si>
    <t>Alabama St.</t>
  </si>
  <si>
    <t>AE</t>
  </si>
  <si>
    <t>Alcorn St.</t>
  </si>
  <si>
    <t>American</t>
  </si>
  <si>
    <t>Pat</t>
  </si>
  <si>
    <t>Appalachian St.</t>
  </si>
  <si>
    <t>SB</t>
  </si>
  <si>
    <t>P12</t>
  </si>
  <si>
    <t>Arizona St.</t>
  </si>
  <si>
    <t>Arkansas Little Rock</t>
  </si>
  <si>
    <t>Arkansas Pine Bluff</t>
  </si>
  <si>
    <t>Arkansas St.</t>
  </si>
  <si>
    <t>Army</t>
  </si>
  <si>
    <t>Auburn</t>
  </si>
  <si>
    <t>Austin Peay</t>
  </si>
  <si>
    <t>OVC</t>
  </si>
  <si>
    <t>Ball St.</t>
  </si>
  <si>
    <t>B12</t>
  </si>
  <si>
    <t>Bethune Cookman</t>
  </si>
  <si>
    <t>MEAC</t>
  </si>
  <si>
    <t>Binghamton</t>
  </si>
  <si>
    <t>Boise St.</t>
  </si>
  <si>
    <t>Boston College</t>
  </si>
  <si>
    <t>ACC</t>
  </si>
  <si>
    <t>Boston University</t>
  </si>
  <si>
    <t>Bowling Green</t>
  </si>
  <si>
    <t>Bradley</t>
  </si>
  <si>
    <t>MVC</t>
  </si>
  <si>
    <t>Brown</t>
  </si>
  <si>
    <t>Ivy</t>
  </si>
  <si>
    <t>Bryant</t>
  </si>
  <si>
    <t>NEC</t>
  </si>
  <si>
    <t>Bucknell</t>
  </si>
  <si>
    <t>BE</t>
  </si>
  <si>
    <t>WCC</t>
  </si>
  <si>
    <t>Cal Poly</t>
  </si>
  <si>
    <t>BW</t>
  </si>
  <si>
    <t>Cal St. Bakersfield</t>
  </si>
  <si>
    <t>WAC</t>
  </si>
  <si>
    <t>Cal St. Fullerton</t>
  </si>
  <si>
    <t>Cal St. Northridge</t>
  </si>
  <si>
    <t>Campbell</t>
  </si>
  <si>
    <t>BSth</t>
  </si>
  <si>
    <t>Canisius</t>
  </si>
  <si>
    <t>MAAC</t>
  </si>
  <si>
    <t>Central Arkansas</t>
  </si>
  <si>
    <t>Central Connecticut</t>
  </si>
  <si>
    <t>Central Michigan</t>
  </si>
  <si>
    <t>Charleston Southern</t>
  </si>
  <si>
    <t>Charlotte</t>
  </si>
  <si>
    <t>CUSA</t>
  </si>
  <si>
    <t>Chattanooga</t>
  </si>
  <si>
    <t>SC</t>
  </si>
  <si>
    <t>Chicago St.</t>
  </si>
  <si>
    <t>Amer</t>
  </si>
  <si>
    <t>Cleveland St.</t>
  </si>
  <si>
    <t>Horz</t>
  </si>
  <si>
    <t>Coastal Carolina</t>
  </si>
  <si>
    <t>Colgate</t>
  </si>
  <si>
    <t>CAA</t>
  </si>
  <si>
    <t>Colorado St.</t>
  </si>
  <si>
    <t>Columbia</t>
  </si>
  <si>
    <t>Coppin St.</t>
  </si>
  <si>
    <t>Cornell</t>
  </si>
  <si>
    <t>Dartmouth</t>
  </si>
  <si>
    <t>A10</t>
  </si>
  <si>
    <t>Delaware</t>
  </si>
  <si>
    <t>Delaware St.</t>
  </si>
  <si>
    <t>Denver</t>
  </si>
  <si>
    <t>Sum</t>
  </si>
  <si>
    <t>DePaul</t>
  </si>
  <si>
    <t>Detroit</t>
  </si>
  <si>
    <t>Drake</t>
  </si>
  <si>
    <t>Drexel</t>
  </si>
  <si>
    <t>Duquesne</t>
  </si>
  <si>
    <t>East Carolina</t>
  </si>
  <si>
    <t>East Tennessee St.</t>
  </si>
  <si>
    <t>Eastern Illinois</t>
  </si>
  <si>
    <t>Eastern Kentucky</t>
  </si>
  <si>
    <t>Eastern Michigan</t>
  </si>
  <si>
    <t>Eastern Washington</t>
  </si>
  <si>
    <t>BSky</t>
  </si>
  <si>
    <t>Elon</t>
  </si>
  <si>
    <t>Evansville</t>
  </si>
  <si>
    <t>Fairfield</t>
  </si>
  <si>
    <t>Fairleigh Dickinson</t>
  </si>
  <si>
    <t>FIU</t>
  </si>
  <si>
    <t>Florida A&amp;M</t>
  </si>
  <si>
    <t>Florida Atlantic</t>
  </si>
  <si>
    <t>Florida Gulf Coast</t>
  </si>
  <si>
    <t>ASun</t>
  </si>
  <si>
    <t>Florida St.</t>
  </si>
  <si>
    <t>Fordham</t>
  </si>
  <si>
    <t>Fresno St.</t>
  </si>
  <si>
    <t>Furman</t>
  </si>
  <si>
    <t>Gardner Webb</t>
  </si>
  <si>
    <t>George Mason</t>
  </si>
  <si>
    <t>George Washington</t>
  </si>
  <si>
    <t>Georgia Southern</t>
  </si>
  <si>
    <t>Georgia St.</t>
  </si>
  <si>
    <t>Georgia Tech</t>
  </si>
  <si>
    <t>Grambling St.</t>
  </si>
  <si>
    <t>Grand Canyon</t>
  </si>
  <si>
    <t>Green Bay</t>
  </si>
  <si>
    <t>Hartford</t>
  </si>
  <si>
    <t>Hawaii</t>
  </si>
  <si>
    <t>High Point</t>
  </si>
  <si>
    <t>Hofstra</t>
  </si>
  <si>
    <t>Holy Cross</t>
  </si>
  <si>
    <t>Houston</t>
  </si>
  <si>
    <t>Houston Baptist</t>
  </si>
  <si>
    <t>Howard</t>
  </si>
  <si>
    <t>Idaho</t>
  </si>
  <si>
    <t>Idaho St.</t>
  </si>
  <si>
    <t>Illinois</t>
  </si>
  <si>
    <t>B10</t>
  </si>
  <si>
    <t>Illinois Chicago</t>
  </si>
  <si>
    <t>Illinois St.</t>
  </si>
  <si>
    <t>Incarnate Word</t>
  </si>
  <si>
    <t>Indiana St.</t>
  </si>
  <si>
    <t>Iona</t>
  </si>
  <si>
    <t>Iowa St.</t>
  </si>
  <si>
    <t>IUPUI</t>
  </si>
  <si>
    <t>Jackson St.</t>
  </si>
  <si>
    <t>Jacksonville</t>
  </si>
  <si>
    <t>Jacksonville St.</t>
  </si>
  <si>
    <t>James Madison</t>
  </si>
  <si>
    <t>Kansas St.</t>
  </si>
  <si>
    <t>Kennesaw St.</t>
  </si>
  <si>
    <t>Kent St.</t>
  </si>
  <si>
    <t>La Salle</t>
  </si>
  <si>
    <t>Lamar</t>
  </si>
  <si>
    <t>Lehigh</t>
  </si>
  <si>
    <t>Liberty</t>
  </si>
  <si>
    <t>Lipscomb</t>
  </si>
  <si>
    <t>LIU Brooklyn</t>
  </si>
  <si>
    <t>Long Beach St.</t>
  </si>
  <si>
    <t>Longwood</t>
  </si>
  <si>
    <t>Louisiana Lafayette</t>
  </si>
  <si>
    <t>Louisiana Monroe</t>
  </si>
  <si>
    <t>Louisiana Tech</t>
  </si>
  <si>
    <t>Loyola Chicago</t>
  </si>
  <si>
    <t>Loyola Marymount</t>
  </si>
  <si>
    <t>Loyola MD</t>
  </si>
  <si>
    <t>Maine</t>
  </si>
  <si>
    <t>Marist</t>
  </si>
  <si>
    <t>Marquette</t>
  </si>
  <si>
    <t>Marshall</t>
  </si>
  <si>
    <t>Maryland Eastern Shore</t>
  </si>
  <si>
    <t>Massachusetts</t>
  </si>
  <si>
    <t>McNeese St.</t>
  </si>
  <si>
    <t>Memphis</t>
  </si>
  <si>
    <t>Mercer</t>
  </si>
  <si>
    <t>Miami FL</t>
  </si>
  <si>
    <t>Miami OH</t>
  </si>
  <si>
    <t>Michigan St.</t>
  </si>
  <si>
    <t>Middle Tennessee</t>
  </si>
  <si>
    <t>Milwaukee</t>
  </si>
  <si>
    <t>Minnesota</t>
  </si>
  <si>
    <t>Mississippi St.</t>
  </si>
  <si>
    <t>Mississippi Valley St.</t>
  </si>
  <si>
    <t>Missouri</t>
  </si>
  <si>
    <t>Missouri St.</t>
  </si>
  <si>
    <t>Monmouth</t>
  </si>
  <si>
    <t>Montana</t>
  </si>
  <si>
    <t>Montana St.</t>
  </si>
  <si>
    <t>Morehead St.</t>
  </si>
  <si>
    <t>Morgan St.</t>
  </si>
  <si>
    <t>Mount St. Mary's</t>
  </si>
  <si>
    <t>Murray St.</t>
  </si>
  <si>
    <t>Navy</t>
  </si>
  <si>
    <t>Nebraska</t>
  </si>
  <si>
    <t>Nebraska Omaha</t>
  </si>
  <si>
    <t>Nevada</t>
  </si>
  <si>
    <t>New Hampshire</t>
  </si>
  <si>
    <t>New Mexico</t>
  </si>
  <si>
    <t>New Mexico St.</t>
  </si>
  <si>
    <t>New Orleans</t>
  </si>
  <si>
    <t>Niagara</t>
  </si>
  <si>
    <t>Nicholls St.</t>
  </si>
  <si>
    <t>NJIT</t>
  </si>
  <si>
    <t>Norfolk St.</t>
  </si>
  <si>
    <t>North Carolina</t>
  </si>
  <si>
    <t>North Carolina A&amp;T</t>
  </si>
  <si>
    <t>North Carolina Central</t>
  </si>
  <si>
    <t>North Carolina St.</t>
  </si>
  <si>
    <t>North Dakota</t>
  </si>
  <si>
    <t>North Dakota St.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</si>
  <si>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</si>
  <si>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</si>
  <si>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</si>
  <si>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</si>
  <si>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</si>
  <si>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</si>
  <si>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</si>
  <si>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</si>
  <si>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 St.</t>
  </si>
  <si>
    <t>Oakland</t>
  </si>
  <si>
    <t>Ohio</t>
  </si>
  <si>
    <t>Ohio St.</t>
  </si>
  <si>
    <t>Oklahoma St.</t>
  </si>
  <si>
    <t>Old Dominion</t>
  </si>
  <si>
    <t>Oral Roberts</t>
  </si>
  <si>
    <t>Oregon St.</t>
  </si>
  <si>
    <t>Pacific</t>
  </si>
  <si>
    <t>Penn</t>
  </si>
  <si>
    <t>Penn St.</t>
  </si>
  <si>
    <t>Pepperdine</t>
  </si>
  <si>
    <t>Portland</t>
  </si>
  <si>
    <t>Portland St.</t>
  </si>
  <si>
    <t>Prairie View A&amp;M</t>
  </si>
  <si>
    <t>Presbyterian</t>
  </si>
  <si>
    <t>Quinnipiac</t>
  </si>
  <si>
    <t>Radford</t>
  </si>
  <si>
    <t>Rice</t>
  </si>
  <si>
    <t>Richmond</t>
  </si>
  <si>
    <t>Rider</t>
  </si>
  <si>
    <t>Robert Morris</t>
  </si>
  <si>
    <t>Rutgers</t>
  </si>
  <si>
    <t>Sacramento St.</t>
  </si>
  <si>
    <t>Sacred Heart</t>
  </si>
  <si>
    <t>Saint Joseph's</t>
  </si>
  <si>
    <t>Saint Louis</t>
  </si>
  <si>
    <t>Saint Mary's</t>
  </si>
  <si>
    <t>Saint Peter's</t>
  </si>
  <si>
    <t>Sam Houston St.</t>
  </si>
  <si>
    <t>Samford</t>
  </si>
  <si>
    <t>San Diego</t>
  </si>
  <si>
    <t>San Diego St.</t>
  </si>
  <si>
    <t>San Francisco</t>
  </si>
  <si>
    <t>San Jose St.</t>
  </si>
  <si>
    <t>Santa Clara</t>
  </si>
  <si>
    <t>Savannah St.</t>
  </si>
  <si>
    <t>Seattle</t>
  </si>
  <si>
    <t>Siena</t>
  </si>
  <si>
    <t>SIU Edwardsville</t>
  </si>
  <si>
    <t>SMU</t>
  </si>
  <si>
    <t>South Alabama</t>
  </si>
  <si>
    <t>South Carolina</t>
  </si>
  <si>
    <t>South Carolina St.</t>
  </si>
  <si>
    <t>South Dakota</t>
  </si>
  <si>
    <t>South Dakota St.</t>
  </si>
  <si>
    <t>South Florida</t>
  </si>
  <si>
    <t>Southeast Missouri St.</t>
  </si>
  <si>
    <t>Southeastern Louisiana</t>
  </si>
  <si>
    <t>Southern</t>
  </si>
  <si>
    <t>Southern Illinois</t>
  </si>
  <si>
    <t>Southern Miss</t>
  </si>
  <si>
    <t>Southern Utah</t>
  </si>
  <si>
    <t>St. Bonaventure</t>
  </si>
  <si>
    <t>St. Francis NY</t>
  </si>
  <si>
    <t>St. Francis PA</t>
  </si>
  <si>
    <t>St. John's</t>
  </si>
  <si>
    <t>Stanford</t>
  </si>
  <si>
    <t>Stephen F. Austin</t>
  </si>
  <si>
    <t>Stetson</t>
  </si>
  <si>
    <t>TCU</t>
  </si>
  <si>
    <t>Temple</t>
  </si>
  <si>
    <t>Tennessee</t>
  </si>
  <si>
    <t>Tennessee Martin</t>
  </si>
  <si>
    <t>Tennessee St.</t>
  </si>
  <si>
    <t>Tennessee Tech</t>
  </si>
  <si>
    <t>Texas A&amp;M Corpus Chris</t>
  </si>
  <si>
    <t>Texas Southern</t>
  </si>
  <si>
    <t>Texas St.</t>
  </si>
  <si>
    <t>The Citadel</t>
  </si>
  <si>
    <t>Toledo</t>
  </si>
  <si>
    <t>Towson</t>
  </si>
  <si>
    <t>Troy</t>
  </si>
  <si>
    <t>Tulane</t>
  </si>
  <si>
    <t>UC Davis</t>
  </si>
  <si>
    <t>UC Riverside</t>
  </si>
  <si>
    <t>UC Santa Barbara</t>
  </si>
  <si>
    <t>UCF</t>
  </si>
  <si>
    <t>UMass Lowell</t>
  </si>
  <si>
    <t>UMBC</t>
  </si>
  <si>
    <t>UMKC</t>
  </si>
  <si>
    <t>UNC Asheville</t>
  </si>
  <si>
    <t>UNC Greensboro</t>
  </si>
  <si>
    <t>UNC Wilmington</t>
  </si>
  <si>
    <t>UNLV</t>
  </si>
  <si>
    <t>USC Upstate</t>
  </si>
  <si>
    <t>UT Arlington</t>
  </si>
  <si>
    <t>UT Rio Grande Valley</t>
  </si>
  <si>
    <t>Utah St.</t>
  </si>
  <si>
    <t>Utah Valley</t>
  </si>
  <si>
    <t>UTEP</t>
  </si>
  <si>
    <t>UTSA</t>
  </si>
  <si>
    <t>Vermont</t>
  </si>
  <si>
    <t>Virginia Tech</t>
  </si>
  <si>
    <t>VMI</t>
  </si>
  <si>
    <t>Wagner</t>
  </si>
  <si>
    <t>Wake Forest</t>
  </si>
  <si>
    <t>Washington</t>
  </si>
  <si>
    <t>Washington St.</t>
  </si>
  <si>
    <t>Weber St.</t>
  </si>
  <si>
    <t>West Virginia</t>
  </si>
  <si>
    <t>Western Carolina</t>
  </si>
  <si>
    <t>Western Illinois</t>
  </si>
  <si>
    <t>Western Kentucky</t>
  </si>
  <si>
    <t>Western Michigan</t>
  </si>
  <si>
    <t>Wichita St.</t>
  </si>
  <si>
    <t>William &amp; Mary</t>
  </si>
  <si>
    <t>Winthrop</t>
  </si>
  <si>
    <t>Wright St.</t>
  </si>
  <si>
    <t>Youngstown St.</t>
  </si>
  <si>
    <t>http://kenpom.com/index.php?s=TeamName</t>
  </si>
  <si>
    <t>https://www.teamrankings.com/ncaa-tournament/bracket-predictions/detail/</t>
  </si>
  <si>
    <t>R32</t>
  </si>
  <si>
    <t>E8</t>
  </si>
  <si>
    <t>Champ</t>
  </si>
  <si>
    <t>http://espn.go.com/mens-college-basketball/tournament/history/_/team1/5145</t>
  </si>
  <si>
    <t>IN?</t>
  </si>
  <si>
    <t>EV1</t>
  </si>
  <si>
    <t>EV2</t>
  </si>
  <si>
    <t>EV3</t>
  </si>
  <si>
    <t>EV4</t>
  </si>
  <si>
    <t>EV5</t>
  </si>
  <si>
    <t>EV6</t>
  </si>
  <si>
    <t>Exper</t>
  </si>
  <si>
    <t>EXP</t>
  </si>
  <si>
    <t>In?</t>
  </si>
  <si>
    <t>Historical Wins</t>
  </si>
  <si>
    <t>Midwest</t>
  </si>
  <si>
    <t>16-14</t>
  </si>
  <si>
    <t>13-17</t>
  </si>
  <si>
    <t>http://bracketmatrix.com/</t>
  </si>
  <si>
    <t>15-15</t>
  </si>
  <si>
    <t>16-15</t>
  </si>
  <si>
    <t>19-11</t>
  </si>
  <si>
    <t>14-16</t>
  </si>
  <si>
    <t>Team Name</t>
  </si>
  <si>
    <t>14-17</t>
  </si>
  <si>
    <t>18-13</t>
  </si>
  <si>
    <t>13-18</t>
  </si>
  <si>
    <t>15-16</t>
  </si>
  <si>
    <t>23-8</t>
  </si>
  <si>
    <t>17-14</t>
  </si>
  <si>
    <t>19-12</t>
  </si>
  <si>
    <t>20-11</t>
  </si>
  <si>
    <t>Current Record &amp; Projected Finish</t>
  </si>
  <si>
    <t>NCAA Tournament Advancement Odds</t>
  </si>
  <si>
    <t>Seed</t>
  </si>
  <si>
    <t>S-Curve</t>
  </si>
  <si>
    <t>Proj W/L</t>
  </si>
  <si>
    <t>Bid</t>
  </si>
  <si>
    <t>R64</t>
  </si>
  <si>
    <t>Projected Seed</t>
  </si>
  <si>
    <t>18-12</t>
  </si>
  <si>
    <t>26-5</t>
  </si>
  <si>
    <t>harmkenn@yahoo.com</t>
  </si>
  <si>
    <t>Date</t>
  </si>
  <si>
    <t>Round</t>
  </si>
  <si>
    <t>Region</t>
  </si>
  <si>
    <t>Winning Seed</t>
  </si>
  <si>
    <t>Winner</t>
  </si>
  <si>
    <t>Winning Score</t>
  </si>
  <si>
    <t>Losing Seed</t>
  </si>
  <si>
    <t>Loser</t>
  </si>
  <si>
    <t>Losing Score</t>
  </si>
  <si>
    <t>Overtime</t>
  </si>
  <si>
    <t>Southeast</t>
  </si>
  <si>
    <t>1 OT</t>
  </si>
  <si>
    <t>2 OT</t>
  </si>
  <si>
    <t>3 OT</t>
  </si>
  <si>
    <t>Southwest</t>
  </si>
  <si>
    <t>Year</t>
  </si>
  <si>
    <t>Final Four</t>
  </si>
  <si>
    <t>Championship</t>
  </si>
  <si>
    <t>Upset</t>
  </si>
  <si>
    <t>W-L</t>
  </si>
  <si>
    <t>AdjEM</t>
  </si>
  <si>
    <t>Little Rock</t>
  </si>
  <si>
    <t>E#W</t>
  </si>
  <si>
    <t>MV</t>
  </si>
  <si>
    <t>SeD</t>
  </si>
  <si>
    <t>PI</t>
  </si>
  <si>
    <t>LEW</t>
  </si>
  <si>
    <t>LAW</t>
  </si>
  <si>
    <t>LDW</t>
  </si>
  <si>
    <t/>
  </si>
  <si>
    <t>PASE</t>
  </si>
  <si>
    <t>%ile</t>
  </si>
  <si>
    <t>wConf</t>
  </si>
  <si>
    <t>Lconf</t>
  </si>
  <si>
    <t>http://games.espn.com/tournament-challenge-bracket/2018/en/</t>
  </si>
  <si>
    <t>http://www.espn.com/mens-college-basketball/scoreboard</t>
  </si>
  <si>
    <t>https://projects.fivethirtyeight.com/2018-march-madness-predictions/?addata=espn:frontpage</t>
  </si>
  <si>
    <t>Cal Baptist</t>
  </si>
  <si>
    <t>Charleston</t>
  </si>
  <si>
    <t>Louisiana</t>
  </si>
  <si>
    <t>North Alabama</t>
  </si>
  <si>
    <t>Purdue Fort Wayne</t>
  </si>
  <si>
    <t>21-10</t>
  </si>
  <si>
    <t>27-4</t>
  </si>
  <si>
    <t>https://www.sports-reference.com/cbb/schools/canisius/</t>
  </si>
  <si>
    <t>26-6</t>
  </si>
  <si>
    <t>13-19</t>
  </si>
  <si>
    <t>18-14</t>
  </si>
  <si>
    <t>21-11</t>
  </si>
  <si>
    <t>16-16</t>
  </si>
  <si>
    <t>14-18</t>
  </si>
  <si>
    <t>Central Conn (11-20)</t>
  </si>
  <si>
    <t>Cleveland St (10-21)</t>
  </si>
  <si>
    <t>Denver (8-22)</t>
  </si>
  <si>
    <t>E Kentucky (13-18)</t>
  </si>
  <si>
    <t>Fla Gulf Cst (14-18)</t>
  </si>
  <si>
    <t>Jacksonville (12-20)</t>
  </si>
  <si>
    <t>Kennesaw St (6-26)</t>
  </si>
  <si>
    <t>Mt St Marys (9-22)</t>
  </si>
  <si>
    <t>North Alabama (10-22)</t>
  </si>
  <si>
    <t>SE Missouri (10-21)</t>
  </si>
  <si>
    <t>Stetson (7-24)</t>
  </si>
  <si>
    <t>TN State (9-21)</t>
  </si>
  <si>
    <t>TN Tech (8-23)</t>
  </si>
  <si>
    <t>WI-Milwkee (9-22)</t>
  </si>
  <si>
    <t>24-8</t>
  </si>
  <si>
    <t>21-13</t>
  </si>
  <si>
    <t>19-13</t>
  </si>
  <si>
    <t>24-9</t>
  </si>
  <si>
    <t>22-11</t>
  </si>
  <si>
    <t>20-12</t>
  </si>
  <si>
    <t>20-13</t>
  </si>
  <si>
    <t>23-10</t>
  </si>
  <si>
    <t>17-16</t>
  </si>
  <si>
    <t>17-15</t>
  </si>
  <si>
    <t>16-17</t>
  </si>
  <si>
    <t>20-14</t>
  </si>
  <si>
    <t>23-11</t>
  </si>
  <si>
    <t>18-15</t>
  </si>
  <si>
    <t>21-12</t>
  </si>
  <si>
    <t>16-18</t>
  </si>
  <si>
    <t>15-18</t>
  </si>
  <si>
    <t>15-17</t>
  </si>
  <si>
    <t>13-20</t>
  </si>
  <si>
    <t>14-19</t>
  </si>
  <si>
    <t>Alab A&amp;M (5-27)</t>
  </si>
  <si>
    <t>Albany (12-20)</t>
  </si>
  <si>
    <t>American (15-15)</t>
  </si>
  <si>
    <t>AR Lit Rock (10-21)</t>
  </si>
  <si>
    <t>Army (13-19)</t>
  </si>
  <si>
    <t>Austin Peay (22-11)</t>
  </si>
  <si>
    <t>Belmont (26-5)</t>
  </si>
  <si>
    <t>Boston U (15-18)</t>
  </si>
  <si>
    <t>Brown (19-11)</t>
  </si>
  <si>
    <t>Bryant (10-20)</t>
  </si>
  <si>
    <t>BYU (19-13)</t>
  </si>
  <si>
    <t>Cal Poly (6-23)</t>
  </si>
  <si>
    <t>California Baptist (16-14)</t>
  </si>
  <si>
    <t>Campbell (20-12)</t>
  </si>
  <si>
    <t>Charl South (17-15)</t>
  </si>
  <si>
    <t>Charlotte (8-21)</t>
  </si>
  <si>
    <t>Chattanooga (12-20)</t>
  </si>
  <si>
    <t>Citadel (12-18)</t>
  </si>
  <si>
    <t>22-10</t>
  </si>
  <si>
    <t>Columbia (10-18)</t>
  </si>
  <si>
    <t>Cornell (15-15)</t>
  </si>
  <si>
    <t>Dartmouth (11-19)</t>
  </si>
  <si>
    <t>Detroit (11-20)</t>
  </si>
  <si>
    <t>Drake (24-9)</t>
  </si>
  <si>
    <t>E Illinois (14-18)</t>
  </si>
  <si>
    <t>Elon (11-21)</t>
  </si>
  <si>
    <t>Evansville (11-21)</t>
  </si>
  <si>
    <t>Fairfield (9-22)</t>
  </si>
  <si>
    <t>Florida A&amp;M (12-19)</t>
  </si>
  <si>
    <t>Hampton (15-16)</t>
  </si>
  <si>
    <t>High Point (16-15)</t>
  </si>
  <si>
    <t>Holy Cross (16-17)</t>
  </si>
  <si>
    <t>IL-Chicago (16-16)</t>
  </si>
  <si>
    <t>Illinois St (17-16)</t>
  </si>
  <si>
    <t>Incar Word (6-25)</t>
  </si>
  <si>
    <t>Indiana St (15-16)</t>
  </si>
  <si>
    <t>IUPUI (16-16)</t>
  </si>
  <si>
    <t>Jksnville St (24-9)</t>
  </si>
  <si>
    <t>Lafayette (10-20)</t>
  </si>
  <si>
    <t>LIU-Brooklyn (16-16)</t>
  </si>
  <si>
    <t>Longwood (15-17)</t>
  </si>
  <si>
    <t>Loyola Mymt (20-11)</t>
  </si>
  <si>
    <t>Loyola-Chi (20-13)</t>
  </si>
  <si>
    <t>Loyola-MD (11-21)</t>
  </si>
  <si>
    <t>Maine (5-27)</t>
  </si>
  <si>
    <t>Manhattan (11-21)</t>
  </si>
  <si>
    <t>Marist (12-19)</t>
  </si>
  <si>
    <t>Mass Lowell (15-17)</t>
  </si>
  <si>
    <t>McNeese St (9-22)</t>
  </si>
  <si>
    <t>Mercer (11-20)</t>
  </si>
  <si>
    <t>Miss Val St (6-26)</t>
  </si>
  <si>
    <t>Missouri St (16-16)</t>
  </si>
  <si>
    <t>Morehead St (13-20)</t>
  </si>
  <si>
    <t>Murray St (27-4)</t>
  </si>
  <si>
    <t>N Florida (16-17)</t>
  </si>
  <si>
    <t>N Hampshire (5-24)</t>
  </si>
  <si>
    <t>NC-Asheville (4-27)</t>
  </si>
  <si>
    <t>Niagara (13-19)</t>
  </si>
  <si>
    <t>Nicholls St (14-17)</t>
  </si>
  <si>
    <t>NJIT (21-12)</t>
  </si>
  <si>
    <t>North Dakota (12-18)</t>
  </si>
  <si>
    <t>NW State (11-20)</t>
  </si>
  <si>
    <t>Pacific (14-18)</t>
  </si>
  <si>
    <t>Portland (7-25)</t>
  </si>
  <si>
    <t>Presbyterian (18-15)</t>
  </si>
  <si>
    <t>Quinnipiac (16-14)</t>
  </si>
  <si>
    <t>Rider (16-15)</t>
  </si>
  <si>
    <t>Rob Morris (17-16)</t>
  </si>
  <si>
    <t>S Dakota St (24-8)</t>
  </si>
  <si>
    <t>S Illinois (17-15)</t>
  </si>
  <si>
    <t>Sacred Hrt (15-17)</t>
  </si>
  <si>
    <t>Samford (17-16)</t>
  </si>
  <si>
    <t>San Fransco (21-10)</t>
  </si>
  <si>
    <t>Santa Clara (16-15)</t>
  </si>
  <si>
    <t>SC Upstate (6-26)</t>
  </si>
  <si>
    <t>SIU Edward (10-21)</t>
  </si>
  <si>
    <t>St Fran (NY) (17-15)</t>
  </si>
  <si>
    <t>St Peters (10-22)</t>
  </si>
  <si>
    <t>Ste F Austin (14-16)</t>
  </si>
  <si>
    <t>Stony Brook (24-8)</t>
  </si>
  <si>
    <t>TN Martin (12-19)</t>
  </si>
  <si>
    <t>Towson (10-22)</t>
  </si>
  <si>
    <t>Troy (12-18)</t>
  </si>
  <si>
    <t>TX El Paso (8-21)</t>
  </si>
  <si>
    <t>VA Military (11-21)</t>
  </si>
  <si>
    <t>Valparaiso (15-18)</t>
  </si>
  <si>
    <t>W Carolina (7-25)</t>
  </si>
  <si>
    <t>Wagner (13-17)</t>
  </si>
  <si>
    <t>Winthrop (18-12)</t>
  </si>
  <si>
    <t>Youngs St (12-20)</t>
  </si>
  <si>
    <t>30-3</t>
  </si>
  <si>
    <t>23-9</t>
  </si>
  <si>
    <t>29-4</t>
  </si>
  <si>
    <t>29-3</t>
  </si>
  <si>
    <t>25-7</t>
  </si>
  <si>
    <t>28-6</t>
  </si>
  <si>
    <t>21-14</t>
  </si>
  <si>
    <t>27-7</t>
  </si>
  <si>
    <t>26-8</t>
  </si>
  <si>
    <t>24-10</t>
  </si>
  <si>
    <t>14-21</t>
  </si>
  <si>
    <t>Alcorn State (10-21)</t>
  </si>
  <si>
    <t>App State (11-21)</t>
  </si>
  <si>
    <t>Arizona (17-15)</t>
  </si>
  <si>
    <t>Ark Pine Bl (13-19)</t>
  </si>
  <si>
    <t>Arkansas St (13-19)</t>
  </si>
  <si>
    <t>Binghamton (10-23)</t>
  </si>
  <si>
    <t>Boston Col (14-17)</t>
  </si>
  <si>
    <t>Bradley (20-14)</t>
  </si>
  <si>
    <t>Bucknell (21-12)</t>
  </si>
  <si>
    <t>Butler (16-16)</t>
  </si>
  <si>
    <t>California (8-23)</t>
  </si>
  <si>
    <t>Canisius (15-17)</t>
  </si>
  <si>
    <t>Col Charlestn (24-9)</t>
  </si>
  <si>
    <t>Clemson (19-13)</t>
  </si>
  <si>
    <t>Colgate (24-10)</t>
  </si>
  <si>
    <t>Colorado St (12-20)</t>
  </si>
  <si>
    <t>Coppin State (8-25)</t>
  </si>
  <si>
    <t>Delaware (17-16)</t>
  </si>
  <si>
    <t>DePaul (15-15)</t>
  </si>
  <si>
    <t>Drexel (13-19)</t>
  </si>
  <si>
    <t>E Tenn St (24-9)</t>
  </si>
  <si>
    <t>E Michigan (15-17)</t>
  </si>
  <si>
    <t>F Dickinson (20-13)</t>
  </si>
  <si>
    <t>Fla Atlantic (17-15)</t>
  </si>
  <si>
    <t>Florida Intl (19-13)</t>
  </si>
  <si>
    <t>Fordham (12-20)</t>
  </si>
  <si>
    <t>Furman (25-7)</t>
  </si>
  <si>
    <t>Gard-Webb (23-11)</t>
  </si>
  <si>
    <t>Georgia (11-21)</t>
  </si>
  <si>
    <t>GA Tech (14-18)</t>
  </si>
  <si>
    <t>Gonzaga (30-3)</t>
  </si>
  <si>
    <t>WI-Grn Bay (17-16)</t>
  </si>
  <si>
    <t>Hartford (18-15)</t>
  </si>
  <si>
    <t>Hofstra (27-7)</t>
  </si>
  <si>
    <t>Houston Bap (12-18)</t>
  </si>
  <si>
    <t>Idaho State (11-19)</t>
  </si>
  <si>
    <t>Idaho (5-27)</t>
  </si>
  <si>
    <t>Iona (17-15)</t>
  </si>
  <si>
    <t>Jackson St (13-19)</t>
  </si>
  <si>
    <t>James Mad (14-19)</t>
  </si>
  <si>
    <t>Lehigh (20-11)</t>
  </si>
  <si>
    <t>Liberty (28-6)</t>
  </si>
  <si>
    <t>Lipscomb (25-7)</t>
  </si>
  <si>
    <t>Maryland ES (7-25)</t>
  </si>
  <si>
    <t>U Mass (11-21)</t>
  </si>
  <si>
    <t>Miami (FL) (14-18)</t>
  </si>
  <si>
    <t>Miami (OH) (15-17)</t>
  </si>
  <si>
    <t>Middle Tenn (11-21)</t>
  </si>
  <si>
    <t>Monmouth (14-21)</t>
  </si>
  <si>
    <t>Morgan St (9-21)</t>
  </si>
  <si>
    <t>Navy (12-19)</t>
  </si>
  <si>
    <t>NC-Grnsboro (28-6)</t>
  </si>
  <si>
    <t>NC-Wilmgton (10-23)</t>
  </si>
  <si>
    <t>Neb Omaha (21-11)</t>
  </si>
  <si>
    <t>N Dakota St (18-15)</t>
  </si>
  <si>
    <t>Northeastrn (23-10)</t>
  </si>
  <si>
    <t>N Arizona (10-21)</t>
  </si>
  <si>
    <t>N Iowa (16-18)</t>
  </si>
  <si>
    <t>N Kentucky (26-8)</t>
  </si>
  <si>
    <t>Northwestern (13-19)</t>
  </si>
  <si>
    <t>Notre Dame (14-19)</t>
  </si>
  <si>
    <t>Oakland (16-17)</t>
  </si>
  <si>
    <t>Ohio (14-17)</t>
  </si>
  <si>
    <t>Oklahoma (19-13)</t>
  </si>
  <si>
    <t>Oklahoma St (12-20)</t>
  </si>
  <si>
    <t>Oral Roberts (11-21)</t>
  </si>
  <si>
    <t>Pepperdine (16-18)</t>
  </si>
  <si>
    <t>Pittsburgh (14-19)</t>
  </si>
  <si>
    <t>IPFW (18-15)</t>
  </si>
  <si>
    <t>Radford (22-11)</t>
  </si>
  <si>
    <t>Rice (13-19)</t>
  </si>
  <si>
    <t>Rutgers (14-17)</t>
  </si>
  <si>
    <t>San Diego (21-14)</t>
  </si>
  <si>
    <t>San Jose St (4-27)</t>
  </si>
  <si>
    <t>Savannah St (11-20)</t>
  </si>
  <si>
    <t>Siena (17-16)</t>
  </si>
  <si>
    <t>S Car State (8-26)</t>
  </si>
  <si>
    <t>South Dakota (13-17)</t>
  </si>
  <si>
    <t>Southern (7-25)</t>
  </si>
  <si>
    <t>St Fran (PA) (18-14)</t>
  </si>
  <si>
    <t>St Marys (22-11)</t>
  </si>
  <si>
    <t>Stanford (15-16)</t>
  </si>
  <si>
    <t>TX A&amp;M-CC (14-18)</t>
  </si>
  <si>
    <t>Vanderbilt (9-23)</t>
  </si>
  <si>
    <t>Wake Forest (11-20)</t>
  </si>
  <si>
    <t>Wash State (11-21)</t>
  </si>
  <si>
    <t>W Illinois (10-21)</t>
  </si>
  <si>
    <t>W Michigan (8-24)</t>
  </si>
  <si>
    <t>Wm &amp; Mary (14-17)</t>
  </si>
  <si>
    <t>Wofford (29-4)</t>
  </si>
  <si>
    <t>Wright State (21-13)</t>
  </si>
  <si>
    <t>Wyoming (8-24)</t>
  </si>
  <si>
    <t>29-5</t>
  </si>
  <si>
    <t>27-6</t>
  </si>
  <si>
    <t>28-5</t>
  </si>
  <si>
    <t>31-2</t>
  </si>
  <si>
    <t>25-9</t>
  </si>
  <si>
    <t>31-3</t>
  </si>
  <si>
    <t>25-8</t>
  </si>
  <si>
    <t>19-15</t>
  </si>
  <si>
    <t>18-16</t>
  </si>
  <si>
    <t>23-12</t>
  </si>
  <si>
    <t>19-14</t>
  </si>
  <si>
    <t>30-4</t>
  </si>
  <si>
    <t>30-5</t>
  </si>
  <si>
    <t>22-7</t>
  </si>
  <si>
    <t>14-20</t>
  </si>
  <si>
    <t>22-12</t>
  </si>
  <si>
    <t>18-11</t>
  </si>
  <si>
    <t>17-17</t>
  </si>
  <si>
    <t>19-16</t>
  </si>
  <si>
    <t>16-12</t>
  </si>
  <si>
    <t>15-19</t>
  </si>
  <si>
    <t>Abl Christian (27-6)</t>
  </si>
  <si>
    <t>Air Force (14-18)</t>
  </si>
  <si>
    <t>Akron (17-16)</t>
  </si>
  <si>
    <t>Alabama (18-15)</t>
  </si>
  <si>
    <t>Alabama St (12-19)</t>
  </si>
  <si>
    <t>Arizona St (22-10)</t>
  </si>
  <si>
    <t>Arkansas (17-15)</t>
  </si>
  <si>
    <t>Auburn (25-9)</t>
  </si>
  <si>
    <t>Ball State (16-17)</t>
  </si>
  <si>
    <t>Baylor (19-13)</t>
  </si>
  <si>
    <t>Beth-Cook (14-17)</t>
  </si>
  <si>
    <t>Boise State (13-20)</t>
  </si>
  <si>
    <t>Bowling Grn (22-12)</t>
  </si>
  <si>
    <t>Buffalo (31-3)</t>
  </si>
  <si>
    <t>CS Fullerton (16-17)</t>
  </si>
  <si>
    <t>CS Bakersfld (16-15)</t>
  </si>
  <si>
    <t>Central Ark (14-19)</t>
  </si>
  <si>
    <t>Central FL (23-8)</t>
  </si>
  <si>
    <t>Central Mich (23-11)</t>
  </si>
  <si>
    <t>Chicago St (3-29)</t>
  </si>
  <si>
    <t>Cincinnati (27-6)</t>
  </si>
  <si>
    <t>Coastal Car (15-16)</t>
  </si>
  <si>
    <t>Colorado (21-12)</t>
  </si>
  <si>
    <t>Connecticut (16-17)</t>
  </si>
  <si>
    <t>Creighton (18-14)</t>
  </si>
  <si>
    <t>Cal St Nrdge (13-20)</t>
  </si>
  <si>
    <t>Davidson (24-9)</t>
  </si>
  <si>
    <t>Dayton (21-11)</t>
  </si>
  <si>
    <t>Delaware St (6-25)</t>
  </si>
  <si>
    <t>Duke (29-5)</t>
  </si>
  <si>
    <t>Duquesne (19-13)</t>
  </si>
  <si>
    <t>E Carolina (10-21)</t>
  </si>
  <si>
    <t>E Washingtn (16-18)</t>
  </si>
  <si>
    <t>Florida (19-15)</t>
  </si>
  <si>
    <t>Florida St (27-7)</t>
  </si>
  <si>
    <t>Fresno St (23-9)</t>
  </si>
  <si>
    <t>Geo Mason (18-15)</t>
  </si>
  <si>
    <t>Geo Wshgtn (9-24)</t>
  </si>
  <si>
    <t>Georgetown (19-13)</t>
  </si>
  <si>
    <t>GA Southern (21-12)</t>
  </si>
  <si>
    <t>Georgia St (23-9)</t>
  </si>
  <si>
    <t>Grambling St (17-16)</t>
  </si>
  <si>
    <t>Grd Canyon (20-13)</t>
  </si>
  <si>
    <t>Harvard (18-10)</t>
  </si>
  <si>
    <t>18-10</t>
  </si>
  <si>
    <t>Hawaii (18-13)</t>
  </si>
  <si>
    <t>Houston (31-2)</t>
  </si>
  <si>
    <t>Howard (17-16)</t>
  </si>
  <si>
    <t>Illinois (12-21)</t>
  </si>
  <si>
    <t>Indiana (17-15)</t>
  </si>
  <si>
    <t>Iowa (22-11)</t>
  </si>
  <si>
    <t>Iowa State (23-11)</t>
  </si>
  <si>
    <t>Kansas (25-9)</t>
  </si>
  <si>
    <t>Kansas St (25-8)</t>
  </si>
  <si>
    <t>Kent State (22-10)</t>
  </si>
  <si>
    <t>Kentucky (27-6)</t>
  </si>
  <si>
    <t>La Salle (10-21)</t>
  </si>
  <si>
    <t>Lamar (20-13)</t>
  </si>
  <si>
    <t>Lg Beach St (15-19)</t>
  </si>
  <si>
    <t>LA Monroe (18-15)</t>
  </si>
  <si>
    <t>LSU (26-6)</t>
  </si>
  <si>
    <t>LA Tech (20-13)</t>
  </si>
  <si>
    <t>Louisville (20-13)</t>
  </si>
  <si>
    <t>Marquette (24-9)</t>
  </si>
  <si>
    <t>Marshall (19-14)</t>
  </si>
  <si>
    <t>Maryland (22-10)</t>
  </si>
  <si>
    <t>Maryland BC (21-13)</t>
  </si>
  <si>
    <t>Memphis (21-13)</t>
  </si>
  <si>
    <t>Michigan St (27-6)</t>
  </si>
  <si>
    <t>Michigan (28-5)</t>
  </si>
  <si>
    <t>Minnesota (21-13)</t>
  </si>
  <si>
    <t>Mississippi (20-12)</t>
  </si>
  <si>
    <t>Miss State (23-10)</t>
  </si>
  <si>
    <t>Missouri (15-17)</t>
  </si>
  <si>
    <t>Montana (26-8)</t>
  </si>
  <si>
    <t>Montana St (15-17)</t>
  </si>
  <si>
    <t>NC State (22-11)</t>
  </si>
  <si>
    <t>Nebraska (18-16)</t>
  </si>
  <si>
    <t>Nevada (29-4)</t>
  </si>
  <si>
    <t>New Mexico (14-18)</t>
  </si>
  <si>
    <t>N Mex State (30-4)</t>
  </si>
  <si>
    <t>New Orleans (19-13)</t>
  </si>
  <si>
    <t>NC A&amp;T (19-13)</t>
  </si>
  <si>
    <t>Norfolk St (21-13)</t>
  </si>
  <si>
    <t>NC Central (18-15)</t>
  </si>
  <si>
    <t>N Carolina (27-6)</t>
  </si>
  <si>
    <t>North Texas (21-12)</t>
  </si>
  <si>
    <t>N Colorado (21-11)</t>
  </si>
  <si>
    <t>N Illinois (17-17)</t>
  </si>
  <si>
    <t>Ohio State (19-14)</t>
  </si>
  <si>
    <t>Old Dominion (26-8)</t>
  </si>
  <si>
    <t>Oregon (23-12)</t>
  </si>
  <si>
    <t>Oregon St (18-13)</t>
  </si>
  <si>
    <t>Penn State (14-18)</t>
  </si>
  <si>
    <t>U Penn (19-12)</t>
  </si>
  <si>
    <t>Portland St (16-16)</t>
  </si>
  <si>
    <t>Prairie View (22-12)</t>
  </si>
  <si>
    <t>Princeton (16-12)</t>
  </si>
  <si>
    <t>Providence (18-15)</t>
  </si>
  <si>
    <t>Purdue (23-9)</t>
  </si>
  <si>
    <t>Rhode Island (18-15)</t>
  </si>
  <si>
    <t>Richmond (13-20)</t>
  </si>
  <si>
    <t>Sac State (15-16)</t>
  </si>
  <si>
    <t>Saint Louis (22-12)</t>
  </si>
  <si>
    <t>Sam Hous St (21-11)</t>
  </si>
  <si>
    <t>San Diego St (21-13)</t>
  </si>
  <si>
    <t>Seattle (18-14)</t>
  </si>
  <si>
    <t>Seton Hall (20-13)</t>
  </si>
  <si>
    <t>S Alabama (17-17)</t>
  </si>
  <si>
    <t>S Carolina (16-16)</t>
  </si>
  <si>
    <t>S Florida (19-13)</t>
  </si>
  <si>
    <t>SE Louisiana (17-16)</t>
  </si>
  <si>
    <t>USC (16-17)</t>
  </si>
  <si>
    <t>S Methodist (15-17)</t>
  </si>
  <si>
    <t>S Mississippi (20-12)</t>
  </si>
  <si>
    <t>S Utah (16-16)</t>
  </si>
  <si>
    <t>St Bonavent (18-15)</t>
  </si>
  <si>
    <t>St Johns (21-12)</t>
  </si>
  <si>
    <t>St Josephs (14-19)</t>
  </si>
  <si>
    <t>Syracuse (20-13)</t>
  </si>
  <si>
    <t>Temple (23-9)</t>
  </si>
  <si>
    <t>Tennessee (29-4)</t>
  </si>
  <si>
    <t>Texas A&amp;M (14-18)</t>
  </si>
  <si>
    <t>TX-Arlington (17-15)</t>
  </si>
  <si>
    <t>TX Christian (20-13)</t>
  </si>
  <si>
    <t>Texas (16-16)</t>
  </si>
  <si>
    <t>TX-Pan Am (19-16)</t>
  </si>
  <si>
    <t>TX-San Ant (17-15)</t>
  </si>
  <si>
    <t>TX Southern (21-13)</t>
  </si>
  <si>
    <t>Texas State (24-9)</t>
  </si>
  <si>
    <t>Texas Tech (26-6)</t>
  </si>
  <si>
    <t>Toledo (25-7)</t>
  </si>
  <si>
    <t>Tulane (4-27)</t>
  </si>
  <si>
    <t>Tulsa (18-14)</t>
  </si>
  <si>
    <t>UAB (20-14)</t>
  </si>
  <si>
    <t>UC Davis (11-20)</t>
  </si>
  <si>
    <t>UC Irvine (30-5)</t>
  </si>
  <si>
    <t>UC Riverside (10-23)</t>
  </si>
  <si>
    <t>UCSB (22-10)</t>
  </si>
  <si>
    <t>UCLA (17-16)</t>
  </si>
  <si>
    <t>LA Lafayette (19-13)</t>
  </si>
  <si>
    <t>UMKC (11-21)</t>
  </si>
  <si>
    <t>UNLV (17-14)</t>
  </si>
  <si>
    <t>Utah State (28-6)</t>
  </si>
  <si>
    <t>Utah (17-14)</t>
  </si>
  <si>
    <t>Utah Val St (24-9)</t>
  </si>
  <si>
    <t>VCU (25-7)</t>
  </si>
  <si>
    <t>Vermont (27-6)</t>
  </si>
  <si>
    <t>Villanova (25-9)</t>
  </si>
  <si>
    <t>Virginia (29-3)</t>
  </si>
  <si>
    <t>VA Tech (24-8)</t>
  </si>
  <si>
    <t>Washington (26-8)</t>
  </si>
  <si>
    <t>Weber State (18-15)</t>
  </si>
  <si>
    <t>W Virginia (14-20)</t>
  </si>
  <si>
    <t>W Kentucky (20-14)</t>
  </si>
  <si>
    <t>Wichita St (19-14)</t>
  </si>
  <si>
    <t>Wisconsin (23-10)</t>
  </si>
  <si>
    <t>Xavier (18-15)</t>
  </si>
  <si>
    <t>Yale (21-7)</t>
  </si>
  <si>
    <t>21-7</t>
  </si>
  <si>
    <t>https://www.foxsports.com/fantasy/collegebasketball/tourney/</t>
  </si>
  <si>
    <t>https://cbbbracket.fanduel.com/en/my-picks</t>
  </si>
  <si>
    <t>http://freebracketchallenge.1.mayhem.cbssports.com/brackets?do_fb_create=1</t>
  </si>
  <si>
    <t>1985 through 2019</t>
  </si>
  <si>
    <t>Performance Against Seed Expectation</t>
  </si>
  <si>
    <t xml:space="preserve"> </t>
  </si>
  <si>
    <t>2018-19</t>
  </si>
  <si>
    <t>season</t>
  </si>
  <si>
    <t>In</t>
  </si>
  <si>
    <t>AdjEM5</t>
  </si>
  <si>
    <t>AdjEM9</t>
  </si>
  <si>
    <t>Rank2</t>
  </si>
  <si>
    <t>Rank3</t>
  </si>
  <si>
    <t>Rank4</t>
  </si>
  <si>
    <t>Rank5</t>
  </si>
  <si>
    <t>Rank6</t>
  </si>
  <si>
    <t>Rank7</t>
  </si>
  <si>
    <t>Rank8</t>
  </si>
  <si>
    <t>Rank9</t>
  </si>
  <si>
    <t>Villanova 1</t>
  </si>
  <si>
    <t>36-4</t>
  </si>
  <si>
    <t>Virginia 1</t>
  </si>
  <si>
    <t>Duke 2</t>
  </si>
  <si>
    <t>29-8</t>
  </si>
  <si>
    <t>Cincinnati 2</t>
  </si>
  <si>
    <t>31-5</t>
  </si>
  <si>
    <t>Purdue 2</t>
  </si>
  <si>
    <t>30-7</t>
  </si>
  <si>
    <t>Michigan St. 3</t>
  </si>
  <si>
    <t>Michigan 3</t>
  </si>
  <si>
    <t>33-8</t>
  </si>
  <si>
    <t>North Carolina 2</t>
  </si>
  <si>
    <t>26-11</t>
  </si>
  <si>
    <t>Kansas 1</t>
  </si>
  <si>
    <t>31-8</t>
  </si>
  <si>
    <t>Gonzaga 4</t>
  </si>
  <si>
    <t>32-5</t>
  </si>
  <si>
    <t>Texas Tech 3</t>
  </si>
  <si>
    <t>27-10</t>
  </si>
  <si>
    <t>West Virginia 5</t>
  </si>
  <si>
    <t>Tennessee 3</t>
  </si>
  <si>
    <t>26-9</t>
  </si>
  <si>
    <t>Clemson 5</t>
  </si>
  <si>
    <t>25-10</t>
  </si>
  <si>
    <t>Xavier 1</t>
  </si>
  <si>
    <t>29-6</t>
  </si>
  <si>
    <t>Ohio St. 5</t>
  </si>
  <si>
    <t>Kentucky 5</t>
  </si>
  <si>
    <t>Houston 6</t>
  </si>
  <si>
    <t>27-8</t>
  </si>
  <si>
    <t>Penn St. 4</t>
  </si>
  <si>
    <t>26-13</t>
  </si>
  <si>
    <t>Butler 10</t>
  </si>
  <si>
    <t>Wichita St. 4</t>
  </si>
  <si>
    <t>Florida 6</t>
  </si>
  <si>
    <t>Auburn 4</t>
  </si>
  <si>
    <t>TCU 6</t>
  </si>
  <si>
    <t>Nevada 7</t>
  </si>
  <si>
    <t>Seton Hall 8</t>
  </si>
  <si>
    <t>Florida St. 9</t>
  </si>
  <si>
    <t>Arizona 4</t>
  </si>
  <si>
    <t>Texas A&amp;M 7</t>
  </si>
  <si>
    <t>22-13</t>
  </si>
  <si>
    <t>Creighton 8</t>
  </si>
  <si>
    <t>Loyola Chicago 11</t>
  </si>
  <si>
    <t>32-6</t>
  </si>
  <si>
    <t>Saint Mary's 1</t>
  </si>
  <si>
    <t>30-6</t>
  </si>
  <si>
    <t>Virginia Tech 8</t>
  </si>
  <si>
    <t>Baylor 1</t>
  </si>
  <si>
    <t>Notre Dame 1</t>
  </si>
  <si>
    <t>21-15</t>
  </si>
  <si>
    <t>Texas 10</t>
  </si>
  <si>
    <t>Miami FL 6</t>
  </si>
  <si>
    <t>Louisville 2</t>
  </si>
  <si>
    <t>22-14</t>
  </si>
  <si>
    <t>Missouri 8</t>
  </si>
  <si>
    <t>Syracuse 11</t>
  </si>
  <si>
    <t>23-14</t>
  </si>
  <si>
    <t>Kansas St. 9</t>
  </si>
  <si>
    <t>25-12</t>
  </si>
  <si>
    <t>Davidson 12</t>
  </si>
  <si>
    <t>Arkansas 7</t>
  </si>
  <si>
    <t>Middle Tennessee 3</t>
  </si>
  <si>
    <t>North Carolina St. 9</t>
  </si>
  <si>
    <t>Western Kentucky 4</t>
  </si>
  <si>
    <t>27-11</t>
  </si>
  <si>
    <t>Oklahoma 10</t>
  </si>
  <si>
    <t>Arizona St. 11</t>
  </si>
  <si>
    <t>San Diego St. 11</t>
  </si>
  <si>
    <t>USC 1</t>
  </si>
  <si>
    <t>24-12</t>
  </si>
  <si>
    <t>Rhode Island 7</t>
  </si>
  <si>
    <t>Marquette 2</t>
  </si>
  <si>
    <t>Mississippi St. 4</t>
  </si>
  <si>
    <t>Nebraska 5</t>
  </si>
  <si>
    <t>UCLA 11</t>
  </si>
  <si>
    <t>Alabama 9</t>
  </si>
  <si>
    <t>20-16</t>
  </si>
  <si>
    <t>Utah 2</t>
  </si>
  <si>
    <t>Oklahoma St. 2</t>
  </si>
  <si>
    <t>New Mexico St. 12</t>
  </si>
  <si>
    <t>Boise St. 4</t>
  </si>
  <si>
    <t>Murray St. 12</t>
  </si>
  <si>
    <t>Providence 10</t>
  </si>
  <si>
    <t>LSU 3</t>
  </si>
  <si>
    <t>Buffalo 13</t>
  </si>
  <si>
    <t>27-9</t>
  </si>
  <si>
    <t>St. Bonaventure 11</t>
  </si>
  <si>
    <t>Louisiana Lafayette 6</t>
  </si>
  <si>
    <t>Montana 14</t>
  </si>
  <si>
    <t>BYU 6</t>
  </si>
  <si>
    <t>24-11</t>
  </si>
  <si>
    <t>Oregon 3</t>
  </si>
  <si>
    <t>23-13</t>
  </si>
  <si>
    <t>Vermont 6</t>
  </si>
  <si>
    <t>Boston College 5</t>
  </si>
  <si>
    <t>South Dakota St. 12</t>
  </si>
  <si>
    <t>28-7</t>
  </si>
  <si>
    <t>UNC Greensboro 13</t>
  </si>
  <si>
    <t>Temple 5</t>
  </si>
  <si>
    <t>Stanford 3</t>
  </si>
  <si>
    <t>Northern Kentucky 7</t>
  </si>
  <si>
    <t>Bucknell 14</t>
  </si>
  <si>
    <t>Washington 5</t>
  </si>
  <si>
    <t>Georgia St. 15</t>
  </si>
  <si>
    <t>26-12</t>
  </si>
  <si>
    <t>Marshall 13</t>
  </si>
  <si>
    <t>25-11</t>
  </si>
  <si>
    <t>Stephen F. Austin 14</t>
  </si>
  <si>
    <t>College of Charleston 13</t>
  </si>
  <si>
    <t>Penn 16</t>
  </si>
  <si>
    <t>22-9</t>
  </si>
  <si>
    <t>Florida Gulf Coast 7</t>
  </si>
  <si>
    <t>UC Davis 7</t>
  </si>
  <si>
    <t>Wright St. 14</t>
  </si>
  <si>
    <t>20-15</t>
  </si>
  <si>
    <t>Iona 15</t>
  </si>
  <si>
    <t>Harvard 7</t>
  </si>
  <si>
    <t>Rider 6</t>
  </si>
  <si>
    <t>20-18</t>
  </si>
  <si>
    <t>18-17</t>
  </si>
  <si>
    <t>22-17</t>
  </si>
  <si>
    <t>Cal St. Fullerton 15</t>
  </si>
  <si>
    <t>Fort Wayne</t>
  </si>
  <si>
    <t>UMBC 16</t>
  </si>
  <si>
    <t>Lipscomb 15</t>
  </si>
  <si>
    <t>Radford 16</t>
  </si>
  <si>
    <t>Wagner 8</t>
  </si>
  <si>
    <t>22-15</t>
  </si>
  <si>
    <t>UNC Asheville 8</t>
  </si>
  <si>
    <t>13-16</t>
  </si>
  <si>
    <t>Southeastern Louisiana 8</t>
  </si>
  <si>
    <t>17-13</t>
  </si>
  <si>
    <t>Texas Southern 16</t>
  </si>
  <si>
    <t>16-20</t>
  </si>
  <si>
    <t>Hampton 8</t>
  </si>
  <si>
    <t>LIU Brooklyn 16</t>
  </si>
  <si>
    <t>North Carolina Central 16</t>
  </si>
  <si>
    <t>2017-18</t>
  </si>
  <si>
    <t>Gonzaga 1</t>
  </si>
  <si>
    <t>37-2</t>
  </si>
  <si>
    <t>32-4</t>
  </si>
  <si>
    <t>North Carolina 1</t>
  </si>
  <si>
    <t>33-7</t>
  </si>
  <si>
    <t>Kentucky 2</t>
  </si>
  <si>
    <t>Florida 4</t>
  </si>
  <si>
    <t>West Virginia 4</t>
  </si>
  <si>
    <t>28-9</t>
  </si>
  <si>
    <t>Wichita St. 10</t>
  </si>
  <si>
    <t>33-6</t>
  </si>
  <si>
    <t>SMU 6</t>
  </si>
  <si>
    <t>Virginia 5</t>
  </si>
  <si>
    <t>Baylor 3</t>
  </si>
  <si>
    <t>Saint Mary's 7</t>
  </si>
  <si>
    <t>UCLA 3</t>
  </si>
  <si>
    <t>Iowa St. 5</t>
  </si>
  <si>
    <t>Arizona 2</t>
  </si>
  <si>
    <t>Purdue 4</t>
  </si>
  <si>
    <t>Michigan 7</t>
  </si>
  <si>
    <t>Wisconsin 8</t>
  </si>
  <si>
    <t>Oklahoma St. 10</t>
  </si>
  <si>
    <t>Cincinnati 6</t>
  </si>
  <si>
    <t>South Carolina 7</t>
  </si>
  <si>
    <t>Butler 4</t>
  </si>
  <si>
    <t>Florida St. 3</t>
  </si>
  <si>
    <t>Notre Dame 5</t>
  </si>
  <si>
    <t>26-10</t>
  </si>
  <si>
    <t>Creighton 6</t>
  </si>
  <si>
    <t>TCU 4</t>
  </si>
  <si>
    <t>24-15</t>
  </si>
  <si>
    <t>Kansas St. 11</t>
  </si>
  <si>
    <t>Xavier 11</t>
  </si>
  <si>
    <t>24-14</t>
  </si>
  <si>
    <t>Marquette 10</t>
  </si>
  <si>
    <t>Vanderbilt 9</t>
  </si>
  <si>
    <t>Rhode Island 11</t>
  </si>
  <si>
    <t>Arkansas 8</t>
  </si>
  <si>
    <t>Wake Forest 11</t>
  </si>
  <si>
    <t>Minnesota 5</t>
  </si>
  <si>
    <t>Northwestern 8</t>
  </si>
  <si>
    <t>Dayton 7</t>
  </si>
  <si>
    <t>Michigan St. 9</t>
  </si>
  <si>
    <t>Miami FL 8</t>
  </si>
  <si>
    <t>Middle Tennessee 12</t>
  </si>
  <si>
    <t>Indiana 3</t>
  </si>
  <si>
    <t>Clemson 2</t>
  </si>
  <si>
    <t>Maryland 6</t>
  </si>
  <si>
    <t>Utah 3</t>
  </si>
  <si>
    <t>VCU 10</t>
  </si>
  <si>
    <t>Illinois St. 1</t>
  </si>
  <si>
    <t>Virginia Tech 9</t>
  </si>
  <si>
    <t>Seton Hall 9</t>
  </si>
  <si>
    <t>Houston 2</t>
  </si>
  <si>
    <t>USC 11</t>
  </si>
  <si>
    <t>Nevada 12</t>
  </si>
  <si>
    <t>Syracuse 1</t>
  </si>
  <si>
    <t>Alabama 3</t>
  </si>
  <si>
    <t>Princeton 12</t>
  </si>
  <si>
    <t>23-7</t>
  </si>
  <si>
    <t>UNC Wilmington 12</t>
  </si>
  <si>
    <t>Providence 11</t>
  </si>
  <si>
    <t>Georgia 2</t>
  </si>
  <si>
    <t>California 1</t>
  </si>
  <si>
    <t>Vermont 13</t>
  </si>
  <si>
    <t>Illinois 2</t>
  </si>
  <si>
    <t>East Tennessee St. 13</t>
  </si>
  <si>
    <t>UCF 4</t>
  </si>
  <si>
    <t>Iowa 1</t>
  </si>
  <si>
    <t>Colorado 5</t>
  </si>
  <si>
    <t>Mississippi 5</t>
  </si>
  <si>
    <t>UT Arlington 6</t>
  </si>
  <si>
    <t>Bucknell 13</t>
  </si>
  <si>
    <t>Georgia Tech 6</t>
  </si>
  <si>
    <t>21-16</t>
  </si>
  <si>
    <t>BYU 3</t>
  </si>
  <si>
    <t>Monmouth 4</t>
  </si>
  <si>
    <t>Belmont 7</t>
  </si>
  <si>
    <t>New Mexico St. 14</t>
  </si>
  <si>
    <t>Colorado St. 4</t>
  </si>
  <si>
    <t>College of Charleston 5</t>
  </si>
  <si>
    <t>Cal St. Bakersfield 8</t>
  </si>
  <si>
    <t>Richmond 6</t>
  </si>
  <si>
    <t>Boise St. 6</t>
  </si>
  <si>
    <t>Fresno St. 5</t>
  </si>
  <si>
    <t>Akron 7</t>
  </si>
  <si>
    <t>Oakland 7</t>
  </si>
  <si>
    <t>Valparaiso 7</t>
  </si>
  <si>
    <t>Florida Gulf Coast 14</t>
  </si>
  <si>
    <t>Winthrop 13</t>
  </si>
  <si>
    <t>26-7</t>
  </si>
  <si>
    <t>Iona 14</t>
  </si>
  <si>
    <t>UNC Greensboro 8</t>
  </si>
  <si>
    <t>23-15</t>
  </si>
  <si>
    <t>Troy 15</t>
  </si>
  <si>
    <t>Northern Kentucky 15</t>
  </si>
  <si>
    <t>UC Irvine 8</t>
  </si>
  <si>
    <t>Kent St. 14</t>
  </si>
  <si>
    <t>South Dakota 8</t>
  </si>
  <si>
    <t>Jacksonville St. 15</t>
  </si>
  <si>
    <t>North Dakota 15</t>
  </si>
  <si>
    <t>13-15</t>
  </si>
  <si>
    <t>New Orleans 16</t>
  </si>
  <si>
    <t>South Dakota St. 16</t>
  </si>
  <si>
    <t>20-19</t>
  </si>
  <si>
    <t>Mount St. Mary's 16</t>
  </si>
  <si>
    <t>UC Davis 16</t>
  </si>
  <si>
    <t>14-15</t>
  </si>
  <si>
    <t>17-19</t>
  </si>
  <si>
    <t>19-18</t>
  </si>
  <si>
    <t>13-21</t>
  </si>
  <si>
    <t>2016-17</t>
  </si>
  <si>
    <t>Villanova 2</t>
  </si>
  <si>
    <t>35-5</t>
  </si>
  <si>
    <t>33-5</t>
  </si>
  <si>
    <t>Michigan St. 2</t>
  </si>
  <si>
    <t>Kentucky 4</t>
  </si>
  <si>
    <t>West Virginia 3</t>
  </si>
  <si>
    <t>Purdue 5</t>
  </si>
  <si>
    <t>Oklahoma 2</t>
  </si>
  <si>
    <t>Indiana 5</t>
  </si>
  <si>
    <t>Oregon 1</t>
  </si>
  <si>
    <t>31-7</t>
  </si>
  <si>
    <t>Wichita St. 11</t>
  </si>
  <si>
    <t>Xavier 2</t>
  </si>
  <si>
    <t>Miami FL 3</t>
  </si>
  <si>
    <t>25-5</t>
  </si>
  <si>
    <t>Duke 4</t>
  </si>
  <si>
    <t>Texas A&amp;M 3</t>
  </si>
  <si>
    <t>Arizona 6</t>
  </si>
  <si>
    <t>Iowa St. 4</t>
  </si>
  <si>
    <t>Gonzaga 11</t>
  </si>
  <si>
    <t>28-8</t>
  </si>
  <si>
    <t>Maryland 5</t>
  </si>
  <si>
    <t>Iowa 7</t>
  </si>
  <si>
    <t>Baylor 5</t>
  </si>
  <si>
    <t>Vanderbilt 11</t>
  </si>
  <si>
    <t>Connecticut 9</t>
  </si>
  <si>
    <t>Syracuse 10</t>
  </si>
  <si>
    <t>California 4</t>
  </si>
  <si>
    <t>Seton Hall 6</t>
  </si>
  <si>
    <t>Butler 9</t>
  </si>
  <si>
    <t>Cincinnati 9</t>
  </si>
  <si>
    <t>Saint Mary's 2</t>
  </si>
  <si>
    <t>Florida 2</t>
  </si>
  <si>
    <t>Notre Dame 6</t>
  </si>
  <si>
    <t>Pittsburgh 10</t>
  </si>
  <si>
    <t>Wisconsin 7</t>
  </si>
  <si>
    <t>Texas 6</t>
  </si>
  <si>
    <t>Creighton 4</t>
  </si>
  <si>
    <t>Valparaiso 1</t>
  </si>
  <si>
    <t>Saint Joseph's 8</t>
  </si>
  <si>
    <t>Providence 9</t>
  </si>
  <si>
    <t>San Diego St. 2</t>
  </si>
  <si>
    <t>28-10</t>
  </si>
  <si>
    <t>Yale 12</t>
  </si>
  <si>
    <t>Florida St. 4</t>
  </si>
  <si>
    <t>USC 8</t>
  </si>
  <si>
    <t>Michigan 11</t>
  </si>
  <si>
    <t>Georgia Tech 4</t>
  </si>
  <si>
    <t>BYU 2</t>
  </si>
  <si>
    <t>George Washington 4</t>
  </si>
  <si>
    <t>Texas Tech 8</t>
  </si>
  <si>
    <t>Arkansas Little Rock 12</t>
  </si>
  <si>
    <t>Colorado 8</t>
  </si>
  <si>
    <t>South Carolina 1</t>
  </si>
  <si>
    <t>Hawaii 13</t>
  </si>
  <si>
    <t>Houston 5</t>
  </si>
  <si>
    <t>Virginia Tech 3</t>
  </si>
  <si>
    <t>Oregon St. 7</t>
  </si>
  <si>
    <t>Tulsa 11</t>
  </si>
  <si>
    <t>Washington 3</t>
  </si>
  <si>
    <t>Northern Iowa 11</t>
  </si>
  <si>
    <t>Princeton 6</t>
  </si>
  <si>
    <t>Georgia 3</t>
  </si>
  <si>
    <t>Ohio St. 3</t>
  </si>
  <si>
    <t>UNC Wilmington 13</t>
  </si>
  <si>
    <t>Temple 10</t>
  </si>
  <si>
    <t>Akron 6</t>
  </si>
  <si>
    <t>St. Bonaventure 1</t>
  </si>
  <si>
    <t>Hofstra 5</t>
  </si>
  <si>
    <t>Stony Brook 13</t>
  </si>
  <si>
    <t>Monmouth 1</t>
  </si>
  <si>
    <t>Alabama 5</t>
  </si>
  <si>
    <t>25-13</t>
  </si>
  <si>
    <t>Iona 13</t>
  </si>
  <si>
    <t>Davidson 5</t>
  </si>
  <si>
    <t>Long Beach St. 6</t>
  </si>
  <si>
    <t>Fresno St. 14</t>
  </si>
  <si>
    <t>Chattanooga 12</t>
  </si>
  <si>
    <t>Cal St. Bakersfield 15</t>
  </si>
  <si>
    <t>New Mexico St. 7</t>
  </si>
  <si>
    <t>UAB 7</t>
  </si>
  <si>
    <t>Middle Tennessee 15</t>
  </si>
  <si>
    <t>College of Charleston</t>
  </si>
  <si>
    <t>Green Bay 14</t>
  </si>
  <si>
    <t>Belmont 6</t>
  </si>
  <si>
    <t>UNC Asheville 15</t>
  </si>
  <si>
    <t>IPFW 7</t>
  </si>
  <si>
    <t>Buffalo 14</t>
  </si>
  <si>
    <t>Weber St. 15</t>
  </si>
  <si>
    <t>High Point 8</t>
  </si>
  <si>
    <t>Florida Gulf Coast 16</t>
  </si>
  <si>
    <t>Bucknell 8</t>
  </si>
  <si>
    <t>North Florida 7</t>
  </si>
  <si>
    <t>Texas Southern 8</t>
  </si>
  <si>
    <t>Austin Peay 16</t>
  </si>
  <si>
    <t>18-18</t>
  </si>
  <si>
    <t>Southern 16</t>
  </si>
  <si>
    <t>17-12</t>
  </si>
  <si>
    <t>Hampton 16</t>
  </si>
  <si>
    <t>Fairleigh Dickinson 16</t>
  </si>
  <si>
    <t>Holy Cross 16</t>
  </si>
  <si>
    <t>15-20</t>
  </si>
  <si>
    <t>2015-16</t>
  </si>
  <si>
    <t>Kentucky 1</t>
  </si>
  <si>
    <t>38-1</t>
  </si>
  <si>
    <t>Wisconsin 1</t>
  </si>
  <si>
    <t>Duke 1</t>
  </si>
  <si>
    <t>35-4</t>
  </si>
  <si>
    <t>34-4</t>
  </si>
  <si>
    <t>33-3</t>
  </si>
  <si>
    <t>Virginia 2</t>
  </si>
  <si>
    <t>Gonzaga 2</t>
  </si>
  <si>
    <t>35-3</t>
  </si>
  <si>
    <t>Utah 5</t>
  </si>
  <si>
    <t>Notre Dame 3</t>
  </si>
  <si>
    <t>North Carolina 4</t>
  </si>
  <si>
    <t>Oklahoma 3</t>
  </si>
  <si>
    <t>Kansas 2</t>
  </si>
  <si>
    <t>Wichita St. 7</t>
  </si>
  <si>
    <t>Michigan St. 7</t>
  </si>
  <si>
    <t>27-12</t>
  </si>
  <si>
    <t>Iowa St. 3</t>
  </si>
  <si>
    <t>Louisville 4</t>
  </si>
  <si>
    <t>Northern Iowa 5</t>
  </si>
  <si>
    <t>31-4</t>
  </si>
  <si>
    <t>Ohio St. 10</t>
  </si>
  <si>
    <t>Butler 6</t>
  </si>
  <si>
    <t>Xavier 6</t>
  </si>
  <si>
    <t>Georgetown 4</t>
  </si>
  <si>
    <t>Texas 11</t>
  </si>
  <si>
    <t>Providence 6</t>
  </si>
  <si>
    <t>BYU 11</t>
  </si>
  <si>
    <t>Arkansas 5</t>
  </si>
  <si>
    <t>VCU 7</t>
  </si>
  <si>
    <t>San Diego St. 8</t>
  </si>
  <si>
    <t>North Carolina St. 8</t>
  </si>
  <si>
    <t>Maryland 4</t>
  </si>
  <si>
    <t>Georgia 10</t>
  </si>
  <si>
    <t>Davidson 10</t>
  </si>
  <si>
    <t>Vanderbilt 5</t>
  </si>
  <si>
    <t>Oklahoma St. 9</t>
  </si>
  <si>
    <t>Stanford 2</t>
  </si>
  <si>
    <t>24-13</t>
  </si>
  <si>
    <t>Miami FL 2</t>
  </si>
  <si>
    <t>Dayton 11</t>
  </si>
  <si>
    <t>Cincinnati 8</t>
  </si>
  <si>
    <t>Purdue 9</t>
  </si>
  <si>
    <t>Oregon 8</t>
  </si>
  <si>
    <t>Mississippi 11</t>
  </si>
  <si>
    <t>Boise St. 11</t>
  </si>
  <si>
    <t>Indiana 10</t>
  </si>
  <si>
    <t>LSU 9</t>
  </si>
  <si>
    <t>St. John's 9</t>
  </si>
  <si>
    <t>Stephen F. Austin 12</t>
  </si>
  <si>
    <t>Texas A&amp;M 2</t>
  </si>
  <si>
    <t>Alabama 6</t>
  </si>
  <si>
    <t>Murray St. 3</t>
  </si>
  <si>
    <t>Buffalo 12</t>
  </si>
  <si>
    <t>Richmond 1</t>
  </si>
  <si>
    <t>Rhode Island 3</t>
  </si>
  <si>
    <t>Illinois 3</t>
  </si>
  <si>
    <t>Illinois St. 4</t>
  </si>
  <si>
    <t>Valparaiso 13</t>
  </si>
  <si>
    <t>Arizona St. 5</t>
  </si>
  <si>
    <t>Temple 1</t>
  </si>
  <si>
    <t>Saint Mary's 4</t>
  </si>
  <si>
    <t>Georgia St. 14</t>
  </si>
  <si>
    <t>George Washington 5</t>
  </si>
  <si>
    <t>Old Dominion 1</t>
  </si>
  <si>
    <t>Green Bay 5</t>
  </si>
  <si>
    <t>Colorado St. 1</t>
  </si>
  <si>
    <t>Connecticut 4</t>
  </si>
  <si>
    <t>Harvard 13</t>
  </si>
  <si>
    <t>22-8</t>
  </si>
  <si>
    <t>Louisiana Tech 3</t>
  </si>
  <si>
    <t>Pittsburgh 4</t>
  </si>
  <si>
    <t>Central Michigan 6</t>
  </si>
  <si>
    <t>Tulsa 2</t>
  </si>
  <si>
    <t>UC Irvine 13</t>
  </si>
  <si>
    <t>South Dakota St. 8</t>
  </si>
  <si>
    <t>Wofford 12</t>
  </si>
  <si>
    <t>UTEP 6</t>
  </si>
  <si>
    <t>New Mexico St. 15</t>
  </si>
  <si>
    <t>Iona 6</t>
  </si>
  <si>
    <t>North Carolina Central 7</t>
  </si>
  <si>
    <t>Wyoming 12</t>
  </si>
  <si>
    <t>William &amp; Mary 7</t>
  </si>
  <si>
    <t>Northeastern 14</t>
  </si>
  <si>
    <t>Albany 14</t>
  </si>
  <si>
    <t>Eastern Washington 13</t>
  </si>
  <si>
    <t>UAB 14</t>
  </si>
  <si>
    <t>Coastal Carolina 16</t>
  </si>
  <si>
    <t>Belmont 15</t>
  </si>
  <si>
    <t>North Florida 16</t>
  </si>
  <si>
    <t>North Dakota St. 15</t>
  </si>
  <si>
    <t>St. Francis NY 8</t>
  </si>
  <si>
    <t>19-17</t>
  </si>
  <si>
    <t>Manhattan 16</t>
  </si>
  <si>
    <t>Montana 7</t>
  </si>
  <si>
    <t>IPFW</t>
  </si>
  <si>
    <t>ind</t>
  </si>
  <si>
    <t>Robert Morris 16</t>
  </si>
  <si>
    <t>Lafayette 16</t>
  </si>
  <si>
    <t>Charleston Southern 8</t>
  </si>
  <si>
    <t>Texas Southern 15</t>
  </si>
  <si>
    <t>17-18</t>
  </si>
  <si>
    <t>15-14</t>
  </si>
  <si>
    <t>19-10</t>
  </si>
  <si>
    <t>Texas Pan American</t>
  </si>
  <si>
    <t>2014-15</t>
  </si>
  <si>
    <t>31-6</t>
  </si>
  <si>
    <t>Arizona 1</t>
  </si>
  <si>
    <t>Florida 1</t>
  </si>
  <si>
    <t>36-3</t>
  </si>
  <si>
    <t>Wisconsin 2</t>
  </si>
  <si>
    <t>30-8</t>
  </si>
  <si>
    <t>Wichita St. 1</t>
  </si>
  <si>
    <t>35-1</t>
  </si>
  <si>
    <t>Duke 3</t>
  </si>
  <si>
    <t>Michigan St. 4</t>
  </si>
  <si>
    <t>29-9</t>
  </si>
  <si>
    <t>Tennessee 11</t>
  </si>
  <si>
    <t>Michigan 2</t>
  </si>
  <si>
    <t>Kentucky 8</t>
  </si>
  <si>
    <t>29-11</t>
  </si>
  <si>
    <t>UCLA 4</t>
  </si>
  <si>
    <t>Connecticut 7</t>
  </si>
  <si>
    <t>32-8</t>
  </si>
  <si>
    <t>Pittsburgh 9</t>
  </si>
  <si>
    <t>Creighton 3</t>
  </si>
  <si>
    <t>Syracuse 3</t>
  </si>
  <si>
    <t>Ohio St. 6</t>
  </si>
  <si>
    <t>Iowa 11</t>
  </si>
  <si>
    <t>San Diego St. 4</t>
  </si>
  <si>
    <t>Gonzaga 8</t>
  </si>
  <si>
    <t>29-7</t>
  </si>
  <si>
    <t>VCU 5</t>
  </si>
  <si>
    <t>Baylor 6</t>
  </si>
  <si>
    <t>Cincinnati 5</t>
  </si>
  <si>
    <t>Oregon 7</t>
  </si>
  <si>
    <t>North Carolina 6</t>
  </si>
  <si>
    <t>Oklahoma 5</t>
  </si>
  <si>
    <t>SMU 1</t>
  </si>
  <si>
    <t>Harvard 12</t>
  </si>
  <si>
    <t>27-5</t>
  </si>
  <si>
    <t>New Mexico 7</t>
  </si>
  <si>
    <t>Stanford 10</t>
  </si>
  <si>
    <t>Saint Louis 5</t>
  </si>
  <si>
    <t>Memphis 8</t>
  </si>
  <si>
    <t>Florida St. 1</t>
  </si>
  <si>
    <t>Arizona St. 10</t>
  </si>
  <si>
    <t>Texas 7</t>
  </si>
  <si>
    <t>Arkansas 3</t>
  </si>
  <si>
    <t>Minnesota 1</t>
  </si>
  <si>
    <t>George Washington 9</t>
  </si>
  <si>
    <t>BYU 10</t>
  </si>
  <si>
    <t>Massachusetts 6</t>
  </si>
  <si>
    <t>Clemson 3</t>
  </si>
  <si>
    <t>Xavier 12</t>
  </si>
  <si>
    <t>St. John's 1</t>
  </si>
  <si>
    <t>Saint Joseph's 10</t>
  </si>
  <si>
    <t>Nebraska 11</t>
  </si>
  <si>
    <t>LSU 5</t>
  </si>
  <si>
    <t>California 2</t>
  </si>
  <si>
    <t>North Dakota St. 12</t>
  </si>
  <si>
    <t>North Carolina St. 12</t>
  </si>
  <si>
    <t>Southern Miss 3</t>
  </si>
  <si>
    <t>Georgia St. 6</t>
  </si>
  <si>
    <t>Missouri 2</t>
  </si>
  <si>
    <t>32-3</t>
  </si>
  <si>
    <t>Green Bay 4</t>
  </si>
  <si>
    <t>24-7</t>
  </si>
  <si>
    <t>New Mexico St. 13</t>
  </si>
  <si>
    <t>Manhattan 13</t>
  </si>
  <si>
    <t>Vermont 7</t>
  </si>
  <si>
    <t>Tulsa 13</t>
  </si>
  <si>
    <t>Mercer 14</t>
  </si>
  <si>
    <t>San Francisco 4</t>
  </si>
  <si>
    <t>North Carolina Central 14</t>
  </si>
  <si>
    <t>Belmont 5</t>
  </si>
  <si>
    <t>21-9</t>
  </si>
  <si>
    <t>Toledo 6</t>
  </si>
  <si>
    <t>Delaware 13</t>
  </si>
  <si>
    <t>Indiana St. 6</t>
  </si>
  <si>
    <t>Louisiana Lafayette 14</t>
  </si>
  <si>
    <t>21-18</t>
  </si>
  <si>
    <t>American 15</t>
  </si>
  <si>
    <t>Davidson 7</t>
  </si>
  <si>
    <t>Eastern Kentucky 15</t>
  </si>
  <si>
    <t>Boston University 7</t>
  </si>
  <si>
    <t>Western Michigan 14</t>
  </si>
  <si>
    <t>Milwaukee 15</t>
  </si>
  <si>
    <t>Weber St. 16</t>
  </si>
  <si>
    <t>Robert Morris 8</t>
  </si>
  <si>
    <t>Cal Poly 16</t>
  </si>
  <si>
    <t>Albany 16</t>
  </si>
  <si>
    <t>Florida Gulf Coast 8</t>
  </si>
  <si>
    <t>Wofford 15</t>
  </si>
  <si>
    <t>Utah Valley 7</t>
  </si>
  <si>
    <t>21-6</t>
  </si>
  <si>
    <t>2013-14</t>
  </si>
  <si>
    <t>Louisville 1</t>
  </si>
  <si>
    <t>Florida 3</t>
  </si>
  <si>
    <t>Indiana 1</t>
  </si>
  <si>
    <t>Michigan 4</t>
  </si>
  <si>
    <t>Ohio St. 2</t>
  </si>
  <si>
    <t>Syracuse 4</t>
  </si>
  <si>
    <t>30-10</t>
  </si>
  <si>
    <t>Pittsburgh 8</t>
  </si>
  <si>
    <t>Wisconsin 5</t>
  </si>
  <si>
    <t>Creighton 7</t>
  </si>
  <si>
    <t>Georgetown 2</t>
  </si>
  <si>
    <t>Wichita St. 9</t>
  </si>
  <si>
    <t>30-9</t>
  </si>
  <si>
    <t>Saint Louis 4</t>
  </si>
  <si>
    <t>Minnesota 11</t>
  </si>
  <si>
    <t>Saint Mary's 11</t>
  </si>
  <si>
    <t>Colorado St. 8</t>
  </si>
  <si>
    <t>New Mexico 3</t>
  </si>
  <si>
    <t>Oklahoma St. 5</t>
  </si>
  <si>
    <t>Missouri 9</t>
  </si>
  <si>
    <t>Marquette 3</t>
  </si>
  <si>
    <t>Kansas St. 4</t>
  </si>
  <si>
    <t>Baylor 2</t>
  </si>
  <si>
    <t>Iowa 3</t>
  </si>
  <si>
    <t>Iowa St. 10</t>
  </si>
  <si>
    <t>San Diego St. 7</t>
  </si>
  <si>
    <t>North Carolina 8</t>
  </si>
  <si>
    <t>Mississippi 12</t>
  </si>
  <si>
    <t>Oregon 12</t>
  </si>
  <si>
    <t>Notre Dame 7</t>
  </si>
  <si>
    <t>Memphis 6</t>
  </si>
  <si>
    <t>UNLV 5</t>
  </si>
  <si>
    <t>Illinois 7</t>
  </si>
  <si>
    <t>Cincinnati 10</t>
  </si>
  <si>
    <t>Belmont 11</t>
  </si>
  <si>
    <t>Middle Tennessee 11</t>
  </si>
  <si>
    <t>Colorado 10</t>
  </si>
  <si>
    <t>UCLA 6</t>
  </si>
  <si>
    <t>Denver 3</t>
  </si>
  <si>
    <t>Stanford 4</t>
  </si>
  <si>
    <t>20-10</t>
  </si>
  <si>
    <t>La Salle 13</t>
  </si>
  <si>
    <t>Maryland 2</t>
  </si>
  <si>
    <t>Villanova 9</t>
  </si>
  <si>
    <t>Boise St. 13</t>
  </si>
  <si>
    <t>California 12</t>
  </si>
  <si>
    <t>Bucknell 11</t>
  </si>
  <si>
    <t>Temple 9</t>
  </si>
  <si>
    <t>Stony Brook 7</t>
  </si>
  <si>
    <t>Southern Miss 1</t>
  </si>
  <si>
    <t>Akron 12</t>
  </si>
  <si>
    <t>Alabama 1</t>
  </si>
  <si>
    <t>Valparaiso 14</t>
  </si>
  <si>
    <t>Davidson 14</t>
  </si>
  <si>
    <t>Providence 4</t>
  </si>
  <si>
    <t>Stephen F. Austin 5</t>
  </si>
  <si>
    <t>Arizona St. 3</t>
  </si>
  <si>
    <t>Tennessee 2</t>
  </si>
  <si>
    <t>Detroit 6</t>
  </si>
  <si>
    <t>Saint Joseph's 4</t>
  </si>
  <si>
    <t>Washington 6</t>
  </si>
  <si>
    <t>Ohio 6</t>
  </si>
  <si>
    <t>Louisiana Tech 5</t>
  </si>
  <si>
    <t>Massachusetts 2</t>
  </si>
  <si>
    <t>17-11</t>
  </si>
  <si>
    <t>Harvard 14</t>
  </si>
  <si>
    <t>South Dakota St. 13</t>
  </si>
  <si>
    <t>St. John's 5</t>
  </si>
  <si>
    <t>Florida Gulf Coast 15</t>
  </si>
  <si>
    <t>Mercer 7</t>
  </si>
  <si>
    <t>Pacific 15</t>
  </si>
  <si>
    <t>Charlotte 5</t>
  </si>
  <si>
    <t>22-16</t>
  </si>
  <si>
    <t>Northwestern St. 14</t>
  </si>
  <si>
    <t>Niagara 7</t>
  </si>
  <si>
    <t>Montana 13</t>
  </si>
  <si>
    <t>Albany 15</t>
  </si>
  <si>
    <t>Long Beach St. 7</t>
  </si>
  <si>
    <t>Western Kentucky 16</t>
  </si>
  <si>
    <t>Northeastern 8</t>
  </si>
  <si>
    <t>James Madison 16</t>
  </si>
  <si>
    <t>15-13</t>
  </si>
  <si>
    <t>Norfolk St. 8</t>
  </si>
  <si>
    <t>North Carolina A&amp;T 16</t>
  </si>
  <si>
    <t>20-17</t>
  </si>
  <si>
    <t>GWC</t>
  </si>
  <si>
    <t>16-13</t>
  </si>
  <si>
    <t>Liberty 16</t>
  </si>
  <si>
    <t>15-21</t>
  </si>
  <si>
    <t>0-28</t>
  </si>
  <si>
    <t>2012-13</t>
  </si>
  <si>
    <t>38-2</t>
  </si>
  <si>
    <t>Michigan St. 1</t>
  </si>
  <si>
    <t>32-7</t>
  </si>
  <si>
    <t>34-3</t>
  </si>
  <si>
    <t>Wisconsin 4</t>
  </si>
  <si>
    <t>Indiana 4</t>
  </si>
  <si>
    <t>Florida 7</t>
  </si>
  <si>
    <t>Wichita St. 5</t>
  </si>
  <si>
    <t>Saint Louis 9</t>
  </si>
  <si>
    <t>Georgetown 3</t>
  </si>
  <si>
    <t>New Mexico 5</t>
  </si>
  <si>
    <t>Gonzaga 7</t>
  </si>
  <si>
    <t>Kansas St. 8</t>
  </si>
  <si>
    <t>Belmont 14</t>
  </si>
  <si>
    <t>Iowa St. 8</t>
  </si>
  <si>
    <t>Purdue 10</t>
  </si>
  <si>
    <t>Virginia 10</t>
  </si>
  <si>
    <t>Murray St. 6</t>
  </si>
  <si>
    <t>Long Beach St. 12</t>
  </si>
  <si>
    <t>UNLV 6</t>
  </si>
  <si>
    <t>North Carolina St. 11</t>
  </si>
  <si>
    <t>West Virginia 10</t>
  </si>
  <si>
    <t>Drexel 3</t>
  </si>
  <si>
    <t>VCU 12</t>
  </si>
  <si>
    <t>South Florida 12</t>
  </si>
  <si>
    <t>Middle Tennessee 4</t>
  </si>
  <si>
    <t>BYU 14</t>
  </si>
  <si>
    <t>Minnesota 6</t>
  </si>
  <si>
    <t>Xavier 10</t>
  </si>
  <si>
    <t>Seton Hall 1</t>
  </si>
  <si>
    <t>Washington 1</t>
  </si>
  <si>
    <t>Ohio 13</t>
  </si>
  <si>
    <t>St. Bonaventure 14</t>
  </si>
  <si>
    <t>South Dakota St. 14</t>
  </si>
  <si>
    <t>La Salle 3</t>
  </si>
  <si>
    <t>Tennessee 1</t>
  </si>
  <si>
    <t>San Diego St. 6</t>
  </si>
  <si>
    <t>Saint Joseph's 2</t>
  </si>
  <si>
    <t>Southern Miss 9</t>
  </si>
  <si>
    <t>Dayton 2</t>
  </si>
  <si>
    <t>Akron 5</t>
  </si>
  <si>
    <t>Davidson 13</t>
  </si>
  <si>
    <t>Northwestern 4</t>
  </si>
  <si>
    <t>Massachusetts 5</t>
  </si>
  <si>
    <t>Northern Iowa 7</t>
  </si>
  <si>
    <t>Marshall 5</t>
  </si>
  <si>
    <t>Lehigh 15</t>
  </si>
  <si>
    <t>Cleveland St. 6</t>
  </si>
  <si>
    <t>Colorado 11</t>
  </si>
  <si>
    <t>Colorado St. 11</t>
  </si>
  <si>
    <t>Oral Roberts 4</t>
  </si>
  <si>
    <t>Illinois St. 7</t>
  </si>
  <si>
    <t>Mississippi 2</t>
  </si>
  <si>
    <t>LSU 6</t>
  </si>
  <si>
    <t>25-6</t>
  </si>
  <si>
    <t>UCF 6</t>
  </si>
  <si>
    <t>Nevada 5</t>
  </si>
  <si>
    <t>Lamar 16</t>
  </si>
  <si>
    <t>UNC Asheville 16</t>
  </si>
  <si>
    <t>Detroit 15</t>
  </si>
  <si>
    <t>Vermont 16</t>
  </si>
  <si>
    <t>UT Arlington 8</t>
  </si>
  <si>
    <t>Loyola MD 15</t>
  </si>
  <si>
    <t>Stony Brook 8</t>
  </si>
  <si>
    <t>Savannah St. 8</t>
  </si>
  <si>
    <t>Norfolk St. 15</t>
  </si>
  <si>
    <t>16-19</t>
  </si>
  <si>
    <t>Mississippi Valley St. 16</t>
  </si>
  <si>
    <t>2011-12</t>
  </si>
  <si>
    <t>12-19</t>
  </si>
  <si>
    <t>11-19</t>
  </si>
  <si>
    <t>10-19</t>
  </si>
  <si>
    <t>West Virginia 2</t>
  </si>
  <si>
    <t>Kansas St. 2</t>
  </si>
  <si>
    <t>BYU 7</t>
  </si>
  <si>
    <t>Butler 5</t>
  </si>
  <si>
    <t>California 8</t>
  </si>
  <si>
    <t>P10</t>
  </si>
  <si>
    <t>Texas A&amp;M 5</t>
  </si>
  <si>
    <t>Texas 8</t>
  </si>
  <si>
    <t>Michigan St. 5</t>
  </si>
  <si>
    <t>Missouri 10</t>
  </si>
  <si>
    <t>Utah St. 12</t>
  </si>
  <si>
    <t>Marquette 6</t>
  </si>
  <si>
    <t>Clemson 7</t>
  </si>
  <si>
    <t>Dayton 3</t>
  </si>
  <si>
    <t>Northern Iowa 9</t>
  </si>
  <si>
    <t>Pittsburgh 3</t>
  </si>
  <si>
    <t>Saint Mary's 10</t>
  </si>
  <si>
    <t>Tennessee 6</t>
  </si>
  <si>
    <t>Georgia Tech 10</t>
  </si>
  <si>
    <t>Washington 11</t>
  </si>
  <si>
    <t>Vanderbilt 4</t>
  </si>
  <si>
    <t>Old Dominion 11</t>
  </si>
  <si>
    <t>Louisville 9</t>
  </si>
  <si>
    <t>Oklahoma St. 7</t>
  </si>
  <si>
    <t>UNLV 8</t>
  </si>
  <si>
    <t>UTEP 12</t>
  </si>
  <si>
    <t>Mississippi St. 1</t>
  </si>
  <si>
    <t>Cornell 12</t>
  </si>
  <si>
    <t>Virginia Tech 1</t>
  </si>
  <si>
    <t>Memphis 3</t>
  </si>
  <si>
    <t>Florida 10</t>
  </si>
  <si>
    <t>Arizona St. 1</t>
  </si>
  <si>
    <t>Murray St. 13</t>
  </si>
  <si>
    <t>Richmond 7</t>
  </si>
  <si>
    <t>Illinois 1</t>
  </si>
  <si>
    <t>Wake Forest 9</t>
  </si>
  <si>
    <t>Siena 13</t>
  </si>
  <si>
    <t>Rhode Island 2</t>
  </si>
  <si>
    <t>UAB 2</t>
  </si>
  <si>
    <t>Wichita St. 3</t>
  </si>
  <si>
    <t>Seton Hall 4</t>
  </si>
  <si>
    <t>St. John's 6</t>
  </si>
  <si>
    <t>North Carolina St. 6</t>
  </si>
  <si>
    <t>Northeastern 5</t>
  </si>
  <si>
    <t>Texas Tech 5</t>
  </si>
  <si>
    <t>South Florida 3</t>
  </si>
  <si>
    <t>Nevada 6</t>
  </si>
  <si>
    <t>Wofford 13</t>
  </si>
  <si>
    <t>Tulsa 5</t>
  </si>
  <si>
    <t>Northwestern 7</t>
  </si>
  <si>
    <t>Kent St. 4</t>
  </si>
  <si>
    <t>Houston 13</t>
  </si>
  <si>
    <t>Illinois St. 6</t>
  </si>
  <si>
    <t>Ohio 14</t>
  </si>
  <si>
    <t>Sam Houston St. 14</t>
  </si>
  <si>
    <t>11-20</t>
  </si>
  <si>
    <t>Weber St. 7</t>
  </si>
  <si>
    <t>William &amp; Mary 5</t>
  </si>
  <si>
    <t>21-8</t>
  </si>
  <si>
    <t>Oakland 14</t>
  </si>
  <si>
    <t>Jacksonville 8</t>
  </si>
  <si>
    <t>Coastal Carolina 7</t>
  </si>
  <si>
    <t>East Tennessee St. 16</t>
  </si>
  <si>
    <t>UC Santa Barbara 15</t>
  </si>
  <si>
    <t>Morgan St. 15</t>
  </si>
  <si>
    <t>12-18</t>
  </si>
  <si>
    <t>12-20</t>
  </si>
  <si>
    <t>8-23</t>
  </si>
  <si>
    <t>10-22</t>
  </si>
  <si>
    <t>North Texas 15</t>
  </si>
  <si>
    <t>Troy 7</t>
  </si>
  <si>
    <t>Robert Morris 15</t>
  </si>
  <si>
    <t>Lehigh 16</t>
  </si>
  <si>
    <t>Quinnipiac 8</t>
  </si>
  <si>
    <t>10-21</t>
  </si>
  <si>
    <t>11-21</t>
  </si>
  <si>
    <t>9-22</t>
  </si>
  <si>
    <t>9-21</t>
  </si>
  <si>
    <t>14-14</t>
  </si>
  <si>
    <t>8-22</t>
  </si>
  <si>
    <t>Winthrop 16</t>
  </si>
  <si>
    <t>12-17</t>
  </si>
  <si>
    <t>Arkansas Pine Bluff 16</t>
  </si>
  <si>
    <t>10-20</t>
  </si>
  <si>
    <t>11-18</t>
  </si>
  <si>
    <t>7-24</t>
  </si>
  <si>
    <t>9-23</t>
  </si>
  <si>
    <t>Jackson St. 8</t>
  </si>
  <si>
    <t>6-23</t>
  </si>
  <si>
    <t>7-22</t>
  </si>
  <si>
    <t>7-25</t>
  </si>
  <si>
    <t>11-17</t>
  </si>
  <si>
    <t>8-21</t>
  </si>
  <si>
    <t>11-22</t>
  </si>
  <si>
    <t>2-26</t>
  </si>
  <si>
    <t>11-15</t>
  </si>
  <si>
    <t>6-22</t>
  </si>
  <si>
    <t>7-23</t>
  </si>
  <si>
    <t>Centenary</t>
  </si>
  <si>
    <t>6-27</t>
  </si>
  <si>
    <t>12-21</t>
  </si>
  <si>
    <t>4-26</t>
  </si>
  <si>
    <t>4-28</t>
  </si>
  <si>
    <t>11-16</t>
  </si>
  <si>
    <t>5-26</t>
  </si>
  <si>
    <t>Winston Salem St.</t>
  </si>
  <si>
    <t>4-25</t>
  </si>
  <si>
    <t>1-29</t>
  </si>
  <si>
    <t>5-23</t>
  </si>
  <si>
    <t>7-21</t>
  </si>
  <si>
    <t>5-25</t>
  </si>
  <si>
    <t>2-29</t>
  </si>
  <si>
    <t>2010-11</t>
  </si>
  <si>
    <t>2009-10</t>
  </si>
  <si>
    <t>1-19</t>
  </si>
  <si>
    <t>2-19</t>
  </si>
  <si>
    <t>3-19</t>
  </si>
  <si>
    <t>4-19</t>
  </si>
  <si>
    <t>5-19</t>
  </si>
  <si>
    <t>6-19</t>
  </si>
  <si>
    <t>7-19</t>
  </si>
  <si>
    <t>8-19</t>
  </si>
  <si>
    <t>9-19</t>
  </si>
  <si>
    <t>Connecticut 1</t>
  </si>
  <si>
    <t>Pittsburgh 1</t>
  </si>
  <si>
    <t>Memphis 2</t>
  </si>
  <si>
    <t>33-4</t>
  </si>
  <si>
    <t>Missouri 3</t>
  </si>
  <si>
    <t>West Virginia 6</t>
  </si>
  <si>
    <t>Villanova 3</t>
  </si>
  <si>
    <t>Kansas 3</t>
  </si>
  <si>
    <t>Arizona St. 6</t>
  </si>
  <si>
    <t>Washington 4</t>
  </si>
  <si>
    <t>Xavier 4</t>
  </si>
  <si>
    <t>BYU 8</t>
  </si>
  <si>
    <t>Wake Forest 4</t>
  </si>
  <si>
    <t>Illinois 5</t>
  </si>
  <si>
    <t>Oklahoma St. 8</t>
  </si>
  <si>
    <t>USC 10</t>
  </si>
  <si>
    <t>Wisconsin 12</t>
  </si>
  <si>
    <t>California 7</t>
  </si>
  <si>
    <t>Georgetown 6</t>
  </si>
  <si>
    <t>Tennessee 9</t>
  </si>
  <si>
    <t>Ohio St. 8</t>
  </si>
  <si>
    <t>San Diego St. 1</t>
  </si>
  <si>
    <t>Arizona 12</t>
  </si>
  <si>
    <t>Florida St. 5</t>
  </si>
  <si>
    <t>Minnesota 10</t>
  </si>
  <si>
    <t>Notre Dame 2</t>
  </si>
  <si>
    <t>Miami FL 4</t>
  </si>
  <si>
    <t>Utah St. 11</t>
  </si>
  <si>
    <t>Texas A&amp;M 9</t>
  </si>
  <si>
    <t>LSU 8</t>
  </si>
  <si>
    <t>Michigan 10</t>
  </si>
  <si>
    <t>Washington St. 7</t>
  </si>
  <si>
    <t>Temple 11</t>
  </si>
  <si>
    <t>VCU 11</t>
  </si>
  <si>
    <t>Maryland 10</t>
  </si>
  <si>
    <t>Penn St. 2</t>
  </si>
  <si>
    <t>Tulsa 4</t>
  </si>
  <si>
    <t>Auburn 1</t>
  </si>
  <si>
    <t>Illinois St. 5</t>
  </si>
  <si>
    <t>North Dakota St. 14</t>
  </si>
  <si>
    <t>Rhode Island 6</t>
  </si>
  <si>
    <t>Nebraska 6</t>
  </si>
  <si>
    <t>Davidson 6</t>
  </si>
  <si>
    <t>Northwestern 5</t>
  </si>
  <si>
    <t>Cleveland St. 13</t>
  </si>
  <si>
    <t>Siena 9</t>
  </si>
  <si>
    <t>Creighton 1</t>
  </si>
  <si>
    <t>Mississippi St. 13</t>
  </si>
  <si>
    <t>South Carolina 3</t>
  </si>
  <si>
    <t>Virginia Tech 2</t>
  </si>
  <si>
    <t>Boston College 7</t>
  </si>
  <si>
    <t>Niagara 3</t>
  </si>
  <si>
    <t>Providence 5</t>
  </si>
  <si>
    <t>Northern Iowa 12</t>
  </si>
  <si>
    <t>Duquesne 7</t>
  </si>
  <si>
    <t>Western Kentucky 12</t>
  </si>
  <si>
    <t>George Mason 7</t>
  </si>
  <si>
    <t>Akron 13</t>
  </si>
  <si>
    <t>10-18</t>
  </si>
  <si>
    <t>Cornell 14</t>
  </si>
  <si>
    <t>Cal St. Northridge 15</t>
  </si>
  <si>
    <t>American 14</t>
  </si>
  <si>
    <t>Weber St. 8</t>
  </si>
  <si>
    <t>Portland St. 13</t>
  </si>
  <si>
    <t>Bowling Green 8</t>
  </si>
  <si>
    <t>Morehead St. 16</t>
  </si>
  <si>
    <t>Binghamton 15</t>
  </si>
  <si>
    <t>Alabama St. 16</t>
  </si>
  <si>
    <t>9-24</t>
  </si>
  <si>
    <t>6-25</t>
  </si>
  <si>
    <t>Chattanooga 16</t>
  </si>
  <si>
    <t>10-23</t>
  </si>
  <si>
    <t>12-22</t>
  </si>
  <si>
    <t>13-14</t>
  </si>
  <si>
    <t>12-16</t>
  </si>
  <si>
    <t>6-26</t>
  </si>
  <si>
    <t>9-20</t>
  </si>
  <si>
    <t>3-12</t>
  </si>
  <si>
    <t>8-24</t>
  </si>
  <si>
    <t>7-26</t>
  </si>
  <si>
    <t>3-25</t>
  </si>
  <si>
    <t>10-17</t>
  </si>
  <si>
    <t>3-28</t>
  </si>
  <si>
    <t>6-24</t>
  </si>
  <si>
    <t>3-27</t>
  </si>
  <si>
    <t>2-27</t>
  </si>
  <si>
    <t>4-27</t>
  </si>
  <si>
    <t>1-30</t>
  </si>
  <si>
    <t>2008-09</t>
  </si>
  <si>
    <t>37-3</t>
  </si>
  <si>
    <t>Memphis 1</t>
  </si>
  <si>
    <t>UCLA 1</t>
  </si>
  <si>
    <t>Wisconsin 3</t>
  </si>
  <si>
    <t>Louisville 3</t>
  </si>
  <si>
    <t>Texas 2</t>
  </si>
  <si>
    <t>Washington St. 4</t>
  </si>
  <si>
    <t>Xavier 3</t>
  </si>
  <si>
    <t>Drake 5</t>
  </si>
  <si>
    <t>West Virginia 7</t>
  </si>
  <si>
    <t>Butler 7</t>
  </si>
  <si>
    <t>Arizona 10</t>
  </si>
  <si>
    <t>USC 6</t>
  </si>
  <si>
    <t>Indiana 8</t>
  </si>
  <si>
    <t>Purdue 6</t>
  </si>
  <si>
    <t>Ohio St. 1</t>
  </si>
  <si>
    <t>Mississippi St. 8</t>
  </si>
  <si>
    <t>Oregon 9</t>
  </si>
  <si>
    <t>Miami FL 7</t>
  </si>
  <si>
    <t>Nebraska 3</t>
  </si>
  <si>
    <t>Arkansas 9</t>
  </si>
  <si>
    <t>Baylor 11</t>
  </si>
  <si>
    <t>Oklahoma 6</t>
  </si>
  <si>
    <t>Saint Joseph's 11</t>
  </si>
  <si>
    <t>Villanova 12</t>
  </si>
  <si>
    <t>Kent St. 9</t>
  </si>
  <si>
    <t>Temple 12</t>
  </si>
  <si>
    <t>Illinois St. 2</t>
  </si>
  <si>
    <t>UAB 5</t>
  </si>
  <si>
    <t>Southern Illinois 4</t>
  </si>
  <si>
    <t>South Alabama 10</t>
  </si>
  <si>
    <t>VCU 4</t>
  </si>
  <si>
    <t>Minnesota 4</t>
  </si>
  <si>
    <t>Oral Roberts 13</t>
  </si>
  <si>
    <t>Kentucky 11</t>
  </si>
  <si>
    <t>George Mason 12</t>
  </si>
  <si>
    <t>25-14</t>
  </si>
  <si>
    <t>Charlotte 6</t>
  </si>
  <si>
    <t>21-17</t>
  </si>
  <si>
    <t>Cal St. Fullerton 14</t>
  </si>
  <si>
    <t>Georgia 14</t>
  </si>
  <si>
    <t>Stephen F. Austin 7</t>
  </si>
  <si>
    <t>Utah St. 7</t>
  </si>
  <si>
    <t>Portland St. 16</t>
  </si>
  <si>
    <t>UC Santa Barbara 7</t>
  </si>
  <si>
    <t>San Diego 13</t>
  </si>
  <si>
    <t>22-6</t>
  </si>
  <si>
    <t>Boise St. 14</t>
  </si>
  <si>
    <t>UMBC 15</t>
  </si>
  <si>
    <t>Austin Peay 15</t>
  </si>
  <si>
    <t>Morgan St. 8</t>
  </si>
  <si>
    <t>9-17</t>
  </si>
  <si>
    <t>UT Arlington 16</t>
  </si>
  <si>
    <t>Alabama St. 8</t>
  </si>
  <si>
    <t>Utah Valley St.</t>
  </si>
  <si>
    <t>Coppin St. 16</t>
  </si>
  <si>
    <t>16-21</t>
  </si>
  <si>
    <t>8-20</t>
  </si>
  <si>
    <t>4-24</t>
  </si>
  <si>
    <t>3-26</t>
  </si>
  <si>
    <t>0-29</t>
  </si>
  <si>
    <t>2007-08</t>
  </si>
  <si>
    <t>UCLA 2</t>
  </si>
  <si>
    <t>Duke 6</t>
  </si>
  <si>
    <t>Indiana 7</t>
  </si>
  <si>
    <t>Louisville 6</t>
  </si>
  <si>
    <t>Air Force 1</t>
  </si>
  <si>
    <t>Arizona 8</t>
  </si>
  <si>
    <t>Texas 4</t>
  </si>
  <si>
    <t>Washington St. 3</t>
  </si>
  <si>
    <t>Creighton 10</t>
  </si>
  <si>
    <t>Clemson 1</t>
  </si>
  <si>
    <t>Tennessee 5</t>
  </si>
  <si>
    <t>Xavier 9</t>
  </si>
  <si>
    <t>West Virginia 1</t>
  </si>
  <si>
    <t>Florida St. 2</t>
  </si>
  <si>
    <t>Missouri St. 3</t>
  </si>
  <si>
    <t>Illinois 12</t>
  </si>
  <si>
    <t>Virginia Tech 5</t>
  </si>
  <si>
    <t>Marquette 8</t>
  </si>
  <si>
    <t>USC 5</t>
  </si>
  <si>
    <t>Syracuse 2</t>
  </si>
  <si>
    <t>UNLV 7</t>
  </si>
  <si>
    <t>Arkansas 12</t>
  </si>
  <si>
    <t>Vanderbilt 6</t>
  </si>
  <si>
    <t>Virginia 4</t>
  </si>
  <si>
    <t>Gonzaga 10</t>
  </si>
  <si>
    <t>DePaul 3</t>
  </si>
  <si>
    <t>Winthrop 11</t>
  </si>
  <si>
    <t>Bradley 4</t>
  </si>
  <si>
    <t>Georgia 4</t>
  </si>
  <si>
    <t>Mississippi 4</t>
  </si>
  <si>
    <t>Old Dominion 12</t>
  </si>
  <si>
    <t>Stanford 11</t>
  </si>
  <si>
    <t>Massachusetts 4</t>
  </si>
  <si>
    <t>Texas Tech 10</t>
  </si>
  <si>
    <t>Appalachian St. 5</t>
  </si>
  <si>
    <t>Miami OH 14</t>
  </si>
  <si>
    <t>Oral Roberts 14</t>
  </si>
  <si>
    <t>MCon</t>
  </si>
  <si>
    <t>Utah St. 6</t>
  </si>
  <si>
    <t>Texas A&amp;M Corpus Chris 15</t>
  </si>
  <si>
    <t>Penn 14</t>
  </si>
  <si>
    <t>Holy Cross 13</t>
  </si>
  <si>
    <t>George Washington 11</t>
  </si>
  <si>
    <t>Hofstra 6</t>
  </si>
  <si>
    <t>20-8</t>
  </si>
  <si>
    <t>Toledo 7</t>
  </si>
  <si>
    <t>Marist 7</t>
  </si>
  <si>
    <t>Albany 13</t>
  </si>
  <si>
    <t>South Alabama 7</t>
  </si>
  <si>
    <t>Austin Peay 8</t>
  </si>
  <si>
    <t>East Tennessee St. 8</t>
  </si>
  <si>
    <t>14-13</t>
  </si>
  <si>
    <t>Central Connecticut 16</t>
  </si>
  <si>
    <t>Eastern Kentucky 16</t>
  </si>
  <si>
    <t>Niagara 16</t>
  </si>
  <si>
    <t>Delaware St. 8</t>
  </si>
  <si>
    <t>7-20</t>
  </si>
  <si>
    <t>Mississippi Valley St. 8</t>
  </si>
  <si>
    <t>Jackson St. 16</t>
  </si>
  <si>
    <t>Florida A&amp;M 16</t>
  </si>
  <si>
    <t>9-18</t>
  </si>
  <si>
    <t>12-14</t>
  </si>
  <si>
    <t>2-28</t>
  </si>
  <si>
    <t>5-24</t>
  </si>
  <si>
    <t>2006-07</t>
  </si>
  <si>
    <t>Kansas 4</t>
  </si>
  <si>
    <t>Illinois 4</t>
  </si>
  <si>
    <t>North Carolina 3</t>
  </si>
  <si>
    <t>LSU 4</t>
  </si>
  <si>
    <t>Pittsburgh 5</t>
  </si>
  <si>
    <t>Georgetown 7</t>
  </si>
  <si>
    <t>Boston College 4</t>
  </si>
  <si>
    <t>George Mason 11</t>
  </si>
  <si>
    <t>Bradley 13</t>
  </si>
  <si>
    <t>Michigan St. 6</t>
  </si>
  <si>
    <t>Michigan 1</t>
  </si>
  <si>
    <t>North Carolina St. 10</t>
  </si>
  <si>
    <t>Texas A&amp;M 12</t>
  </si>
  <si>
    <t>Northern Iowa 10</t>
  </si>
  <si>
    <t>Gonzaga 3</t>
  </si>
  <si>
    <t>Indiana 6</t>
  </si>
  <si>
    <t>Missouri St. 2</t>
  </si>
  <si>
    <t>Marquette 7</t>
  </si>
  <si>
    <t>Wisconsin 9</t>
  </si>
  <si>
    <t>Air Force 13</t>
  </si>
  <si>
    <t>UNC Wilmington 9</t>
  </si>
  <si>
    <t>George Washington 8</t>
  </si>
  <si>
    <t>27-3</t>
  </si>
  <si>
    <t>Cincinnati 1</t>
  </si>
  <si>
    <t>20-9</t>
  </si>
  <si>
    <t>Southern Illinois 11</t>
  </si>
  <si>
    <t>Syracuse 5</t>
  </si>
  <si>
    <t>Creighton 2</t>
  </si>
  <si>
    <t>Oklahoma St. 6</t>
  </si>
  <si>
    <t>Xavier 14</t>
  </si>
  <si>
    <t>UAB 9</t>
  </si>
  <si>
    <t>Maryland 1</t>
  </si>
  <si>
    <t>Bucknell 9</t>
  </si>
  <si>
    <t>Clemson 4</t>
  </si>
  <si>
    <t>Alabama 10</t>
  </si>
  <si>
    <t>Butler 8</t>
  </si>
  <si>
    <t>Milwaukee 11</t>
  </si>
  <si>
    <t>Hofstra 3</t>
  </si>
  <si>
    <t>Temple 7</t>
  </si>
  <si>
    <t>Old Dominion 5</t>
  </si>
  <si>
    <t>Pacific 13</t>
  </si>
  <si>
    <t>Kent St. 12</t>
  </si>
  <si>
    <t>Rutgers 8</t>
  </si>
  <si>
    <t>Colorado 4</t>
  </si>
  <si>
    <t>Winthrop 15</t>
  </si>
  <si>
    <t>Houston 3</t>
  </si>
  <si>
    <t>Stanford 7</t>
  </si>
  <si>
    <t>12-15</t>
  </si>
  <si>
    <t>Wake Forest 5</t>
  </si>
  <si>
    <t>Virginia 8</t>
  </si>
  <si>
    <t>Akron 8</t>
  </si>
  <si>
    <t>South Alabama 14</t>
  </si>
  <si>
    <t>UTEP 9</t>
  </si>
  <si>
    <t>Seton Hall 10</t>
  </si>
  <si>
    <t>Montana 12</t>
  </si>
  <si>
    <t>Murray St. 14</t>
  </si>
  <si>
    <t>Western Kentucky 6</t>
  </si>
  <si>
    <t>Charlotte 9</t>
  </si>
  <si>
    <t>Penn 15</t>
  </si>
  <si>
    <t>Miami OH 7</t>
  </si>
  <si>
    <t>Oral Roberts 16</t>
  </si>
  <si>
    <t>Penn St. 7</t>
  </si>
  <si>
    <t>Davidson 15</t>
  </si>
  <si>
    <t>Manhattan 9</t>
  </si>
  <si>
    <t>4-13</t>
  </si>
  <si>
    <t>Northern Arizona 9</t>
  </si>
  <si>
    <t>Georgia Southern 10</t>
  </si>
  <si>
    <t>Monmouth 16</t>
  </si>
  <si>
    <t>Fairleigh Dickinson 10</t>
  </si>
  <si>
    <t>Lipscomb 10</t>
  </si>
  <si>
    <t>Birmingham Southern</t>
  </si>
  <si>
    <t>19-9</t>
  </si>
  <si>
    <t>Delaware St. 10</t>
  </si>
  <si>
    <t>13-13</t>
  </si>
  <si>
    <t>3-24</t>
  </si>
  <si>
    <t>6-21</t>
  </si>
  <si>
    <t>4-23</t>
  </si>
  <si>
    <t>1-26</t>
  </si>
  <si>
    <t>5-22</t>
  </si>
  <si>
    <t>2005-06</t>
  </si>
  <si>
    <t>Villanova 5</t>
  </si>
  <si>
    <t>Wake Forest 2</t>
  </si>
  <si>
    <t>Arizona 3</t>
  </si>
  <si>
    <t>Connecticut 2</t>
  </si>
  <si>
    <t>Wisconsin 6</t>
  </si>
  <si>
    <t>Cincinnati 7</t>
  </si>
  <si>
    <t>Utah 6</t>
  </si>
  <si>
    <t>Utah St. 14</t>
  </si>
  <si>
    <t>Georgia Tech 5</t>
  </si>
  <si>
    <t>Iowa 10</t>
  </si>
  <si>
    <t>Southern Illinois 7</t>
  </si>
  <si>
    <t>New Mexico 12</t>
  </si>
  <si>
    <t>Texas Tech 6</t>
  </si>
  <si>
    <t>Mississippi St. 9</t>
  </si>
  <si>
    <t>Milwaukee 12</t>
  </si>
  <si>
    <t>George Washington 12</t>
  </si>
  <si>
    <t>Pacific 8</t>
  </si>
  <si>
    <t>Minnesota 8</t>
  </si>
  <si>
    <t>Iowa St. 9</t>
  </si>
  <si>
    <t>UAB 11</t>
  </si>
  <si>
    <t>Charlotte 7</t>
  </si>
  <si>
    <t>Nevada 9</t>
  </si>
  <si>
    <t>UTEP 11</t>
  </si>
  <si>
    <t>Southwest Missouri St.</t>
  </si>
  <si>
    <t>Stanford 8</t>
  </si>
  <si>
    <t>Louisiana Lafayette 13</t>
  </si>
  <si>
    <t>Penn 13</t>
  </si>
  <si>
    <t>Niagara 14</t>
  </si>
  <si>
    <t>Winthrop 14</t>
  </si>
  <si>
    <t>Southeastern Louisiana 15</t>
  </si>
  <si>
    <t>Chattanooga 15</t>
  </si>
  <si>
    <t>Oakland 16</t>
  </si>
  <si>
    <t>UCF 15</t>
  </si>
  <si>
    <t>Montana 16</t>
  </si>
  <si>
    <t>Delaware St. 16</t>
  </si>
  <si>
    <t>Alabama A&amp;M 16</t>
  </si>
  <si>
    <t>14-10</t>
  </si>
  <si>
    <t>11-14</t>
  </si>
  <si>
    <t>6-20</t>
  </si>
  <si>
    <t>2-25</t>
  </si>
  <si>
    <t>2004-05</t>
  </si>
  <si>
    <t>Air Force 11</t>
  </si>
  <si>
    <t>Alabama 8</t>
  </si>
  <si>
    <t>Arizona 9</t>
  </si>
  <si>
    <t>20-7</t>
  </si>
  <si>
    <t>Boston College 6</t>
  </si>
  <si>
    <t>23-6</t>
  </si>
  <si>
    <t>BYU 12</t>
  </si>
  <si>
    <t>Cincinnati 4</t>
  </si>
  <si>
    <t>Dayton 10</t>
  </si>
  <si>
    <t>DePaul 7</t>
  </si>
  <si>
    <t>Eastern Washington 15</t>
  </si>
  <si>
    <t>Florida 5</t>
  </si>
  <si>
    <t>Georgia Tech 3</t>
  </si>
  <si>
    <t>28-3</t>
  </si>
  <si>
    <t>Illinois Chicago 13</t>
  </si>
  <si>
    <t>Louisville 10</t>
  </si>
  <si>
    <t>1-27</t>
  </si>
  <si>
    <t>Manhattan 12</t>
  </si>
  <si>
    <t>Memphis 7</t>
  </si>
  <si>
    <t>Mississippi St. 2</t>
  </si>
  <si>
    <t>26-4</t>
  </si>
  <si>
    <t>Monmouth 15</t>
  </si>
  <si>
    <t>Nevada 10</t>
  </si>
  <si>
    <t>North Carolina St. 3</t>
  </si>
  <si>
    <t>Northern Iowa 14</t>
  </si>
  <si>
    <t>Pacific 12</t>
  </si>
  <si>
    <t>17-10</t>
  </si>
  <si>
    <t>Princeton 14</t>
  </si>
  <si>
    <t>Richmond 11</t>
  </si>
  <si>
    <t>Saint Joseph's 1</t>
  </si>
  <si>
    <t>30-2</t>
  </si>
  <si>
    <t>South Carolina 10</t>
  </si>
  <si>
    <t>Southern Illinois 9</t>
  </si>
  <si>
    <t>Stanford 1</t>
  </si>
  <si>
    <t>Texas 3</t>
  </si>
  <si>
    <t>15-11</t>
  </si>
  <si>
    <t>Troy St.</t>
  </si>
  <si>
    <t>UCF 14</t>
  </si>
  <si>
    <t>Utah 11</t>
  </si>
  <si>
    <t>25-4</t>
  </si>
  <si>
    <t>UTEP 13</t>
  </si>
  <si>
    <t>UTSA 16</t>
  </si>
  <si>
    <t>Valparaiso 15</t>
  </si>
  <si>
    <t>VCU 13</t>
  </si>
  <si>
    <t>Vermont 15</t>
  </si>
  <si>
    <t>Washington 8</t>
  </si>
  <si>
    <t>Western Michigan 11</t>
  </si>
  <si>
    <t>Xavier 7</t>
  </si>
  <si>
    <t>2003-04</t>
  </si>
  <si>
    <t>Pittsburgh 2</t>
  </si>
  <si>
    <t>28-4</t>
  </si>
  <si>
    <t>Texas 1</t>
  </si>
  <si>
    <t>Oklahoma 1</t>
  </si>
  <si>
    <t>Mississippi St. 5</t>
  </si>
  <si>
    <t>19-8</t>
  </si>
  <si>
    <t>Saint Joseph's 7</t>
  </si>
  <si>
    <t>Connecticut 5</t>
  </si>
  <si>
    <t>Missouri 6</t>
  </si>
  <si>
    <t>Butler 12</t>
  </si>
  <si>
    <t>Gonzaga 9</t>
  </si>
  <si>
    <t>UNC Wilmington 11</t>
  </si>
  <si>
    <t>Dayton 4</t>
  </si>
  <si>
    <t>24-6</t>
  </si>
  <si>
    <t>Utah 9</t>
  </si>
  <si>
    <t>Auburn 10</t>
  </si>
  <si>
    <t>Penn 11</t>
  </si>
  <si>
    <t>Western Kentucky 13</t>
  </si>
  <si>
    <t>Holy Cross 14</t>
  </si>
  <si>
    <t>Manhattan 14</t>
  </si>
  <si>
    <t>Central Michigan 11</t>
  </si>
  <si>
    <t>Weber St. 12</t>
  </si>
  <si>
    <t>Utah St. 15</t>
  </si>
  <si>
    <t>Troy St. 14</t>
  </si>
  <si>
    <t>Colorado St. 14</t>
  </si>
  <si>
    <t>15-12</t>
  </si>
  <si>
    <t>Middle Tennessee St.</t>
  </si>
  <si>
    <t>Austin Peay 13</t>
  </si>
  <si>
    <t>East Tennessee St. 15</t>
  </si>
  <si>
    <t>17-9</t>
  </si>
  <si>
    <t>Sam Houston St. 15</t>
  </si>
  <si>
    <t>IUPUI 16</t>
  </si>
  <si>
    <t>10-15</t>
  </si>
  <si>
    <t>16-10</t>
  </si>
  <si>
    <t>Wagner 15</t>
  </si>
  <si>
    <t>Southwest Texas St.</t>
  </si>
  <si>
    <t>9-16</t>
  </si>
  <si>
    <t>14-12</t>
  </si>
  <si>
    <t>10-14</t>
  </si>
  <si>
    <t>5-21</t>
  </si>
  <si>
    <t>South Carolina St. 16</t>
  </si>
  <si>
    <t>5-18</t>
  </si>
  <si>
    <t>7-17</t>
  </si>
  <si>
    <t>4-21</t>
  </si>
  <si>
    <t>6-18</t>
  </si>
  <si>
    <t>4-20</t>
  </si>
  <si>
    <t>8-18</t>
  </si>
  <si>
    <t>4-22</t>
  </si>
  <si>
    <t>7-18</t>
  </si>
  <si>
    <t>1-25</t>
  </si>
  <si>
    <t>3-22</t>
  </si>
  <si>
    <t>3-23</t>
  </si>
  <si>
    <t>Morris Brown</t>
  </si>
  <si>
    <t>1-24</t>
  </si>
  <si>
    <t>2002-03</t>
  </si>
  <si>
    <t>Oregon 2</t>
  </si>
  <si>
    <t>Marquette 5</t>
  </si>
  <si>
    <t>USC 4</t>
  </si>
  <si>
    <t>Kent St. 10</t>
  </si>
  <si>
    <t>Ohio St. 4</t>
  </si>
  <si>
    <t>Notre Dame 8</t>
  </si>
  <si>
    <t>North Carolina St. 7</t>
  </si>
  <si>
    <t>Alabama 2</t>
  </si>
  <si>
    <t>Gonzaga 6</t>
  </si>
  <si>
    <t>Mississippi St. 3</t>
  </si>
  <si>
    <t>Missouri 12</t>
  </si>
  <si>
    <t>Wake Forest 7</t>
  </si>
  <si>
    <t>Michigan St. 10</t>
  </si>
  <si>
    <t>Mississippi 9</t>
  </si>
  <si>
    <t>UCLA 8</t>
  </si>
  <si>
    <t>California 6</t>
  </si>
  <si>
    <t>Miami FL 5</t>
  </si>
  <si>
    <t>Tulsa 12</t>
  </si>
  <si>
    <t>Western Kentucky 9</t>
  </si>
  <si>
    <t>Utah 12</t>
  </si>
  <si>
    <t>Hawaii 10</t>
  </si>
  <si>
    <t>Creighton 12</t>
  </si>
  <si>
    <t>Pepperdine 10</t>
  </si>
  <si>
    <t>Wyoming 11</t>
  </si>
  <si>
    <t>Boston College 11</t>
  </si>
  <si>
    <t>San Diego St. 13</t>
  </si>
  <si>
    <t>UC Santa Barbara 14</t>
  </si>
  <si>
    <t>15-10</t>
  </si>
  <si>
    <t>16-11</t>
  </si>
  <si>
    <t>McNeese St. 14</t>
  </si>
  <si>
    <t>Hampton 15</t>
  </si>
  <si>
    <t>Illinois Chicago 15</t>
  </si>
  <si>
    <t>Central Connecticut 14</t>
  </si>
  <si>
    <t>13-12</t>
  </si>
  <si>
    <t>Siena 16</t>
  </si>
  <si>
    <t>Florida Atlantic 15</t>
  </si>
  <si>
    <t>Boston University 16</t>
  </si>
  <si>
    <t>13-8</t>
  </si>
  <si>
    <t>10-13</t>
  </si>
  <si>
    <t>Montana 15</t>
  </si>
  <si>
    <t>8-16</t>
  </si>
  <si>
    <t>10-16</t>
  </si>
  <si>
    <t>Alcorn St. 16</t>
  </si>
  <si>
    <t>8-17</t>
  </si>
  <si>
    <t>3-21</t>
  </si>
  <si>
    <t>2-24</t>
  </si>
  <si>
    <t>2001-02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</si>
</sst>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6" formatCode="&quot;$&quot;#,##0_);[Red]\(&quot;$&quot;#,##0\)"/>
    <numFmt numFmtId="164" formatCode="0.0000"/>
    <numFmt numFmtId="165" formatCode="0.0"/>
    <numFmt numFmtId="166" formatCode="0.000"/>
    <numFmt numFmtId="167" formatCode="[$-409]d\-mmm\-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8"/>
      <color theme="3"/>
      <name val="Cambria"/>
      <family val="2"/>
      <scheme val="major"/>
    </font>
  </fonts>
  <fills count="4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80808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45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/>
    <xf numFmtId="0" fontId="5" fillId="0" borderId="14" applyNumberFormat="0" applyFill="0" applyAlignment="0" applyProtection="0"/>
    <xf numFmtId="0" fontId="6" fillId="0" borderId="15" applyNumberFormat="0" applyFill="0" applyAlignment="0" applyProtection="0"/>
    <xf numFmtId="0" fontId="7" fillId="0" borderId="16" applyNumberFormat="0" applyFill="0" applyAlignment="0" applyProtection="0"/>
    <xf numFmtId="0" fontId="7" fillId="0" borderId="0" applyNumberFormat="0" applyFill="0" applyBorder="0" applyAlignment="0" applyProtection="0"/>
    <xf numFmtId="0" fontId="8" fillId="8" borderId="0" applyNumberFormat="0" applyBorder="0" applyAlignment="0" applyProtection="0"/>
    <xf numFmtId="0" fontId="9" fillId="9" borderId="0" applyNumberFormat="0" applyBorder="0" applyAlignment="0" applyProtection="0"/>
    <xf numFmtId="0" fontId="10" fillId="10" borderId="0" applyNumberFormat="0" applyBorder="0" applyAlignment="0" applyProtection="0"/>
    <xf numFmtId="0" fontId="11" fillId="11" borderId="17" applyNumberFormat="0" applyAlignment="0" applyProtection="0"/>
    <xf numFmtId="0" fontId="12" fillId="12" borderId="18" applyNumberFormat="0" applyAlignment="0" applyProtection="0"/>
    <xf numFmtId="0" fontId="13" fillId="12" borderId="17" applyNumberFormat="0" applyAlignment="0" applyProtection="0"/>
    <xf numFmtId="0" fontId="14" fillId="0" borderId="19" applyNumberFormat="0" applyFill="0" applyAlignment="0" applyProtection="0"/>
    <xf numFmtId="0" fontId="15" fillId="13" borderId="20" applyNumberFormat="0" applyAlignment="0" applyProtection="0"/>
    <xf numFmtId="0" fontId="16" fillId="0" borderId="0" applyNumberFormat="0" applyFill="0" applyBorder="0" applyAlignment="0" applyProtection="0"/>
    <xf numFmtId="0" fontId="1" fillId="14" borderId="21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22" applyNumberFormat="0" applyFill="0" applyAlignment="0" applyProtection="0"/>
    <xf numFmtId="0" fontId="19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9" fillId="38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103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4" xfId="0" applyFill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2" borderId="0" xfId="0" applyFill="1"/>
    <xf numFmtId="0" fontId="0" fillId="5" borderId="0" xfId="0" applyFill="1"/>
    <xf numFmtId="1" fontId="0" fillId="0" borderId="0" xfId="0" applyNumberFormat="1"/>
    <xf numFmtId="1" fontId="0" fillId="6" borderId="0" xfId="0" applyNumberFormat="1" applyFill="1"/>
    <xf numFmtId="0" fontId="2" fillId="0" borderId="0" xfId="2" applyAlignment="1" applyProtection="1">
      <alignment horizontal="left"/>
    </xf>
    <xf numFmtId="0" fontId="2" fillId="0" borderId="0" xfId="2" applyAlignment="1" applyProtection="1"/>
    <xf numFmtId="165" fontId="3" fillId="0" borderId="5" xfId="0" applyNumberFormat="1" applyFont="1" applyBorder="1" applyAlignment="1">
      <alignment horizontal="left" vertical="center"/>
    </xf>
    <xf numFmtId="0" fontId="0" fillId="0" borderId="6" xfId="0" applyBorder="1"/>
    <xf numFmtId="0" fontId="0" fillId="0" borderId="7" xfId="0" applyBorder="1"/>
    <xf numFmtId="2" fontId="0" fillId="0" borderId="7" xfId="0" applyNumberFormat="1" applyBorder="1"/>
    <xf numFmtId="0" fontId="0" fillId="2" borderId="7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10" xfId="0" applyFill="1" applyBorder="1"/>
    <xf numFmtId="0" fontId="0" fillId="0" borderId="11" xfId="0" applyBorder="1"/>
    <xf numFmtId="0" fontId="0" fillId="0" borderId="12" xfId="0" applyBorder="1"/>
    <xf numFmtId="2" fontId="0" fillId="0" borderId="12" xfId="0" applyNumberFormat="1" applyBorder="1"/>
    <xf numFmtId="0" fontId="0" fillId="0" borderId="13" xfId="0" applyBorder="1"/>
    <xf numFmtId="0" fontId="0" fillId="0" borderId="0" xfId="0" applyAlignment="1">
      <alignment horizontal="left"/>
    </xf>
    <xf numFmtId="165" fontId="0" fillId="0" borderId="0" xfId="0" applyNumberFormat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0" fillId="0" borderId="23" xfId="0" applyBorder="1"/>
    <xf numFmtId="0" fontId="0" fillId="0" borderId="24" xfId="0" applyBorder="1"/>
    <xf numFmtId="2" fontId="0" fillId="0" borderId="24" xfId="0" applyNumberFormat="1" applyBorder="1"/>
    <xf numFmtId="0" fontId="0" fillId="2" borderId="24" xfId="0" applyFill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2" borderId="27" xfId="0" applyFill="1" applyBorder="1"/>
    <xf numFmtId="0" fontId="0" fillId="0" borderId="28" xfId="0" applyBorder="1"/>
    <xf numFmtId="0" fontId="0" fillId="0" borderId="29" xfId="0" applyBorder="1"/>
    <xf numFmtId="2" fontId="0" fillId="0" borderId="29" xfId="0" applyNumberFormat="1" applyBorder="1"/>
    <xf numFmtId="0" fontId="0" fillId="0" borderId="30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 textRotation="90"/>
    </xf>
    <xf numFmtId="0" fontId="2" fillId="0" borderId="0" xfId="2" applyAlignment="1" applyProtection="1">
      <alignment horizontal="center"/>
    </xf>
    <xf numFmtId="0" fontId="0" fillId="0" borderId="0" xfId="0" applyAlignment="1">
      <alignment horizontal="center" vertical="center" textRotation="90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164" fontId="0" fillId="7" borderId="0" xfId="0" applyNumberFormat="1" applyFill="1" applyAlignment="1">
      <alignment horizontal="center"/>
    </xf>
    <xf numFmtId="1" fontId="0" fillId="39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1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1" xfId="0" applyNumberFormat="1" applyBorder="1" applyAlignment="1">
      <alignment horizontal="center"/>
    </xf>
    <xf numFmtId="166" fontId="0" fillId="0" borderId="0" xfId="0" applyNumberFormat="1"/>
    <xf numFmtId="0" fontId="0" fillId="41" borderId="0" xfId="0" applyFill="1"/>
    <xf numFmtId="0" fontId="18" fillId="0" borderId="31" xfId="0" applyFont="1" applyBorder="1" applyAlignment="1">
      <alignment vertical="top"/>
    </xf>
    <xf numFmtId="0" fontId="7" fillId="0" borderId="31" xfId="7" applyBorder="1" applyAlignment="1">
      <alignment vertical="top"/>
    </xf>
    <xf numFmtId="0" fontId="0" fillId="41" borderId="31" xfId="0" applyFill="1" applyBorder="1"/>
    <xf numFmtId="9" fontId="0" fillId="41" borderId="31" xfId="0" applyNumberFormat="1" applyFill="1" applyBorder="1" applyAlignment="1">
      <alignment vertical="center" wrapText="1"/>
    </xf>
    <xf numFmtId="166" fontId="0" fillId="0" borderId="1" xfId="1" applyNumberFormat="1" applyFont="1" applyBorder="1" applyAlignment="1">
      <alignment horizontal="center"/>
    </xf>
    <xf numFmtId="166" fontId="0" fillId="0" borderId="0" xfId="0" applyNumberFormat="1" applyAlignment="1">
      <alignment horizontal="left"/>
    </xf>
    <xf numFmtId="165" fontId="0" fillId="0" borderId="0" xfId="0" applyNumberFormat="1"/>
    <xf numFmtId="0" fontId="0" fillId="7" borderId="0" xfId="0" applyFill="1" applyAlignment="1">
      <alignment horizontal="center"/>
    </xf>
    <xf numFmtId="0" fontId="0" fillId="6" borderId="0" xfId="0" applyFill="1"/>
    <xf numFmtId="167" fontId="0" fillId="0" borderId="0" xfId="0" applyNumberFormat="1"/>
    <xf numFmtId="0" fontId="0" fillId="0" borderId="32" xfId="0" applyBorder="1"/>
    <xf numFmtId="0" fontId="0" fillId="0" borderId="0" xfId="0" applyAlignment="1">
      <alignment horizontal="center" vertical="top" textRotation="90"/>
    </xf>
    <xf numFmtId="167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7" borderId="0" xfId="0" applyFill="1"/>
    <xf numFmtId="1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0" fontId="0" fillId="42" borderId="0" xfId="0" applyFill="1" applyAlignment="1">
      <alignment horizontal="center"/>
    </xf>
    <xf numFmtId="1" fontId="0" fillId="43" borderId="0" xfId="0" applyNumberFormat="1" applyFill="1" applyAlignment="1">
      <alignment horizontal="center"/>
    </xf>
    <xf numFmtId="164" fontId="0" fillId="7" borderId="0" xfId="0" applyNumberFormat="1" applyFill="1"/>
    <xf numFmtId="0" fontId="2" fillId="0" borderId="0" xfId="2" applyAlignment="1" applyProtection="1">
      <alignment wrapText="1"/>
    </xf>
    <xf numFmtId="6" fontId="0" fillId="0" borderId="0" xfId="0" applyNumberFormat="1" applyAlignment="1">
      <alignment horizontal="left"/>
    </xf>
    <xf numFmtId="6" fontId="0" fillId="0" borderId="0" xfId="0" applyNumberFormat="1"/>
    <xf numFmtId="49" fontId="0" fillId="0" borderId="0" xfId="0" applyNumberFormat="1"/>
    <xf numFmtId="9" fontId="0" fillId="0" borderId="0" xfId="0" applyNumberFormat="1"/>
    <xf numFmtId="9" fontId="0" fillId="7" borderId="0" xfId="0" applyNumberFormat="1" applyFill="1"/>
    <xf numFmtId="0" fontId="2" fillId="0" borderId="6" xfId="2" applyBorder="1" applyAlignment="1" applyProtection="1"/>
    <xf numFmtId="2" fontId="0" fillId="6" borderId="0" xfId="0" applyNumberFormat="1" applyFill="1" applyAlignment="1">
      <alignment horizontal="center"/>
    </xf>
    <xf numFmtId="2" fontId="2" fillId="0" borderId="0" xfId="2" applyNumberFormat="1" applyAlignment="1" applyProtection="1"/>
    <xf numFmtId="2" fontId="0" fillId="0" borderId="0" xfId="0" applyNumberFormat="1" applyAlignment="1">
      <alignment horizontal="center" vertical="top"/>
    </xf>
    <xf numFmtId="2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2" applyAlignment="1" applyProtection="1">
      <alignment horizontal="center"/>
    </xf>
    <xf numFmtId="0" fontId="0" fillId="45" borderId="0" xfId="0" applyFill="1" applyAlignment="1">
      <alignment horizontal="center"/>
    </xf>
    <xf numFmtId="0" fontId="0" fillId="44" borderId="0" xfId="0" applyFill="1" applyAlignment="1">
      <alignment horizontal="center"/>
    </xf>
    <xf numFmtId="1" fontId="0" fillId="3" borderId="0" xfId="0" applyNumberFormat="1" applyFill="1" applyAlignment="1">
      <alignment horizontal="center"/>
    </xf>
    <xf numFmtId="2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1" fontId="0" fillId="40" borderId="0" xfId="0" applyNumberFormat="1" applyFill="1" applyAlignment="1">
      <alignment horizontal="center"/>
    </xf>
    <xf numFmtId="1" fontId="0" fillId="4" borderId="0" xfId="0" applyNumberFormat="1" applyFill="1" applyAlignment="1">
      <alignment horizontal="center"/>
    </xf>
    <xf numFmtId="0" fontId="0" fillId="7" borderId="0" xfId="0" applyFill="1" applyAlignment="1">
      <alignment horizontal="center" vertical="center" textRotation="90"/>
    </xf>
    <xf numFmtId="3" fontId="20" fillId="0" borderId="0" xfId="0" applyNumberFormat="1" applyFont="1" applyAlignment="1">
      <alignment horizontal="center"/>
    </xf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2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itle 2" xfId="44"/>
    <cellStyle name="Total" xfId="19" builtinId="25" customBuiltin="1"/>
    <cellStyle name="Warning Text" xfId="16" builtinId="11" customBuiltin="1"/>
  </cellStyles>
  <dxfs count="29">
    <dxf>
      <numFmt numFmtId="30" formatCode="@"/>
    </dxf>
    <dxf>
      <fill>
        <patternFill>
          <bgColor rgb="FFFF967D"/>
        </patternFill>
      </fill>
    </dxf>
    <dxf>
      <fill>
        <patternFill>
          <bgColor rgb="FF66FF66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rgb="FFFF0000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numFmt numFmtId="0" formatCode="General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0" formatCode="General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0" formatCode="General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1" formatCode="0"/>
      <alignment horizontal="center" vertical="bottom" textRotation="0" indent="0" justifyLastLine="0" shrinkToFit="0" readingOrder="0"/>
    </dxf>
    <dxf>
      <numFmt numFmtId="167" formatCode="[$-409]d\-mmm\-yy;@"/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colors>
    <mruColors>
      <color rgb="FF66FF66"/>
      <color rgb="FFFF967D"/>
      <color rgb="FFFF3300"/>
      <color rgb="FF009900"/>
      <color rgb="FFC9E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Binomial!$B$1</c:f>
              <c:strCache>
                <c:ptCount val="1"/>
                <c:pt idx="0">
                  <c:v>Probability</c:v>
                </c:pt>
              </c:strCache>
            </c:strRef>
          </c:tx>
          <c:marker>
            <c:symbol val="circle"/>
            <c:size val="2"/>
          </c:marker>
          <c:xVal>
            <c:numRef>
              <c:f>Binomial!$A$2:$A$65</c:f>
              <c:numCache>
                <c:formatCode>General</c:formatCode>
                <c:ptCount val="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</c:numCache>
            </c:numRef>
          </c:xVal>
          <c:yVal>
            <c:numRef>
              <c:f>Binomial!$B$2:$B$65</c:f>
              <c:numCache>
                <c:formatCode>General</c:formatCode>
                <c:ptCount val="64"/>
                <c:pt idx="0">
                  <c:v>8.5070591730235069E-26</c:v>
                </c:pt>
                <c:pt idx="1">
                  <c:v>8.0391709185072825E-24</c:v>
                </c:pt>
                <c:pt idx="2">
                  <c:v>3.7382144771058279E-22</c:v>
                </c:pt>
                <c:pt idx="3">
                  <c:v>1.1401554155172851E-20</c:v>
                </c:pt>
                <c:pt idx="4">
                  <c:v>2.5653496849138917E-19</c:v>
                </c:pt>
                <c:pt idx="5">
                  <c:v>4.5406689422976087E-18</c:v>
                </c:pt>
                <c:pt idx="6">
                  <c:v>6.5839699663314763E-17</c:v>
                </c:pt>
                <c:pt idx="7">
                  <c:v>8.0418490303048913E-16</c:v>
                </c:pt>
                <c:pt idx="8">
                  <c:v>8.4439414818201816E-15</c:v>
                </c:pt>
                <c:pt idx="9">
                  <c:v>7.7402796916684321E-14</c:v>
                </c:pt>
                <c:pt idx="10">
                  <c:v>6.2696265502514393E-13</c:v>
                </c:pt>
                <c:pt idx="11">
                  <c:v>4.5312300976817491E-12</c:v>
                </c:pt>
                <c:pt idx="12">
                  <c:v>2.9452995634931052E-11</c:v>
                </c:pt>
                <c:pt idx="13">
                  <c:v>1.7331955123632616E-10</c:v>
                </c:pt>
                <c:pt idx="14">
                  <c:v>9.2849759590889322E-10</c:v>
                </c:pt>
                <c:pt idx="15">
                  <c:v>4.5496382199535517E-9</c:v>
                </c:pt>
                <c:pt idx="16">
                  <c:v>2.0473371989791056E-8</c:v>
                </c:pt>
                <c:pt idx="17">
                  <c:v>8.4904277957662825E-8</c:v>
                </c:pt>
                <c:pt idx="18">
                  <c:v>3.2546639883770793E-7</c:v>
                </c:pt>
                <c:pt idx="19">
                  <c:v>1.1562622063971182E-6</c:v>
                </c:pt>
                <c:pt idx="20">
                  <c:v>3.8156652811105085E-6</c:v>
                </c:pt>
                <c:pt idx="21">
                  <c:v>1.171954336341081E-5</c:v>
                </c:pt>
                <c:pt idx="22">
                  <c:v>3.3560510540676308E-5</c:v>
                </c:pt>
                <c:pt idx="23">
                  <c:v>8.9737886880504107E-5</c:v>
                </c:pt>
                <c:pt idx="24">
                  <c:v>2.2434471720125996E-4</c:v>
                </c:pt>
                <c:pt idx="25">
                  <c:v>5.2496663825095141E-4</c:v>
                </c:pt>
                <c:pt idx="26">
                  <c:v>1.1508883992424653E-3</c:v>
                </c:pt>
                <c:pt idx="27">
                  <c:v>2.3657150428872888E-3</c:v>
                </c:pt>
                <c:pt idx="28">
                  <c:v>4.5624504398540499E-3</c:v>
                </c:pt>
                <c:pt idx="29">
                  <c:v>8.2596085549082165E-3</c:v>
                </c:pt>
                <c:pt idx="30">
                  <c:v>1.4041334543343935E-2</c:v>
                </c:pt>
                <c:pt idx="31">
                  <c:v>2.2420840641791149E-2</c:v>
                </c:pt>
                <c:pt idx="32">
                  <c:v>3.3631260962686725E-2</c:v>
                </c:pt>
                <c:pt idx="33">
                  <c:v>4.7389504083785769E-2</c:v>
                </c:pt>
                <c:pt idx="34">
                  <c:v>6.2721402463834106E-2</c:v>
                </c:pt>
                <c:pt idx="35">
                  <c:v>7.7953743062193853E-2</c:v>
                </c:pt>
                <c:pt idx="36">
                  <c:v>9.0946033572559482E-2</c:v>
                </c:pt>
                <c:pt idx="37">
                  <c:v>9.9549036748342062E-2</c:v>
                </c:pt>
                <c:pt idx="38">
                  <c:v>0.1021687482417195</c:v>
                </c:pt>
                <c:pt idx="39">
                  <c:v>9.8239181001653311E-2</c:v>
                </c:pt>
                <c:pt idx="40">
                  <c:v>8.8415262901487976E-2</c:v>
                </c:pt>
                <c:pt idx="41">
                  <c:v>7.4398209026861797E-2</c:v>
                </c:pt>
                <c:pt idx="42">
                  <c:v>5.8455735663962817E-2</c:v>
                </c:pt>
                <c:pt idx="43">
                  <c:v>4.2822224963135598E-2</c:v>
                </c:pt>
                <c:pt idx="44">
                  <c:v>2.9196971565774218E-2</c:v>
                </c:pt>
                <c:pt idx="45">
                  <c:v>1.8491415324990351E-2</c:v>
                </c:pt>
                <c:pt idx="46">
                  <c:v>1.0853656821189996E-2</c:v>
                </c:pt>
                <c:pt idx="47">
                  <c:v>5.8886861476669097E-3</c:v>
                </c:pt>
                <c:pt idx="48">
                  <c:v>2.9443430738334575E-3</c:v>
                </c:pt>
                <c:pt idx="49">
                  <c:v>1.3519942685969938E-3</c:v>
                </c:pt>
                <c:pt idx="50">
                  <c:v>5.6783759281073666E-4</c:v>
                </c:pt>
                <c:pt idx="51">
                  <c:v>2.1711437372175192E-4</c:v>
                </c:pt>
                <c:pt idx="52">
                  <c:v>7.5154975519068092E-5</c:v>
                </c:pt>
                <c:pt idx="53">
                  <c:v>2.3397303699332538E-5</c:v>
                </c:pt>
                <c:pt idx="54">
                  <c:v>6.4992510275923523E-6</c:v>
                </c:pt>
                <c:pt idx="55">
                  <c:v>1.5952707067726688E-6</c:v>
                </c:pt>
                <c:pt idx="56">
                  <c:v>3.4184372287985775E-7</c:v>
                </c:pt>
                <c:pt idx="57">
                  <c:v>6.297121210944738E-8</c:v>
                </c:pt>
                <c:pt idx="58">
                  <c:v>9.7713949825005413E-9</c:v>
                </c:pt>
                <c:pt idx="59">
                  <c:v>1.2421264808263331E-9</c:v>
                </c:pt>
                <c:pt idx="60">
                  <c:v>1.2421264808263266E-10</c:v>
                </c:pt>
                <c:pt idx="61">
                  <c:v>9.163228137243419E-12</c:v>
                </c:pt>
                <c:pt idx="62">
                  <c:v>4.4338200664081378E-13</c:v>
                </c:pt>
                <c:pt idx="63">
                  <c:v>1.0556714443828832E-14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04-4280-8078-7890A3D55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29792"/>
        <c:axId val="46330368"/>
      </c:scatterChart>
      <c:valAx>
        <c:axId val="4632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330368"/>
        <c:crosses val="autoZero"/>
        <c:crossBetween val="midCat"/>
      </c:valAx>
      <c:valAx>
        <c:axId val="46330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329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2</xdr:row>
      <xdr:rowOff>66675</xdr:rowOff>
    </xdr:from>
    <xdr:to>
      <xdr:col>18</xdr:col>
      <xdr:colOff>285750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S2249" totalsRowShown="0" headerRowDxfId="28">
  <autoFilter ref="A1:S2249"/>
  <sortState ref="A2:Q2151">
    <sortCondition ref="B1:B2151"/>
  </sortState>
  <tableColumns count="19">
    <tableColumn id="1" name="Date" dataDxfId="27"/>
    <tableColumn id="11" name="Year" dataDxfId="26"/>
    <tableColumn id="2" name="Round" dataDxfId="25"/>
    <tableColumn id="3" name="Region"/>
    <tableColumn id="4" name="Winning Seed" dataDxfId="24"/>
    <tableColumn id="5" name="Winner"/>
    <tableColumn id="18" name="wConf" dataDxfId="23">
      <calculatedColumnFormula>VLOOKUP(Table1[[#This Row],[Winner]],Ranking!D:E,2,FALSE)</calculatedColumnFormula>
    </tableColumn>
    <tableColumn id="6" name="Winning Score" dataDxfId="22"/>
    <tableColumn id="7" name="Losing Seed" dataDxfId="21"/>
    <tableColumn id="8" name="Loser"/>
    <tableColumn id="19" name="Lconf" dataDxfId="20">
      <calculatedColumnFormula>VLOOKUP(Table1[[#This Row],[Loser]],Ranking!D:E,2,FALSE)</calculatedColumnFormula>
    </tableColumn>
    <tableColumn id="9" name="Losing Score" dataDxfId="19"/>
    <tableColumn id="10" name="Overtime" dataDxfId="18"/>
    <tableColumn id="12" name="MV" dataDxfId="17">
      <calculatedColumnFormula>Table1[[#This Row],[Winning Score]]-Table1[[#This Row],[Losing Score]]</calculatedColumnFormula>
    </tableColumn>
    <tableColumn id="13" name="SeD" dataDxfId="16">
      <calculatedColumnFormula>Table1[[#This Row],[Losing Seed]]-Table1[[#This Row],[Winning Seed]]</calculatedColumnFormula>
    </tableColumn>
    <tableColumn id="14" name="Upset" dataDxfId="15">
      <calculatedColumnFormula>IF(Table1[[#This Row],[SeD]]&lt;-2,Table1[[#This Row],[Winning Seed]]&amp; " over " &amp;Table1[[#This Row],[Losing Seed]],"")</calculatedColumnFormula>
    </tableColumn>
    <tableColumn id="15" name="LEW" dataDxfId="14">
      <calculatedColumnFormula>VLOOKUP(Table1[[#This Row],[Losing Seed]],'Seed History'!$N$4:$O$19,2)</calculatedColumnFormula>
    </tableColumn>
    <tableColumn id="16" name="LAW" dataDxfId="13">
      <calculatedColumnFormula>IF(Table1[[#This Row],[Round]]="PI",0,Table1[[#This Row],[Round]]-1)</calculatedColumnFormula>
    </tableColumn>
    <tableColumn id="17" name="LDW" dataDxfId="12">
      <calculatedColumnFormula>Table1[[#This Row],[LAW]]-Table1[[#This Row],[LEW]]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3:W6162" totalsRowShown="0">
  <autoFilter ref="A3:W6162"/>
  <sortState ref="A4:W3497">
    <sortCondition descending="1" ref="B3:B3497"/>
  </sortState>
  <tableColumns count="23">
    <tableColumn id="1" name="In">
      <calculatedColumnFormula>COUNTIF('Value Matchup'!$D$356:$D$423,D4)</calculatedColumnFormula>
    </tableColumn>
    <tableColumn id="2" name="season"/>
    <tableColumn id="3" name="Rank"/>
    <tableColumn id="4" name="Team"/>
    <tableColumn id="5" name="Conf"/>
    <tableColumn id="6" name="W-L" dataDxfId="0"/>
    <tableColumn id="7" name="AdjEM"/>
    <tableColumn id="8" name="AdjO"/>
    <tableColumn id="9" name="Rank2"/>
    <tableColumn id="10" name="AdjD"/>
    <tableColumn id="11" name="Rank3"/>
    <tableColumn id="12" name="AdjT"/>
    <tableColumn id="13" name="Rank4"/>
    <tableColumn id="14" name="Luck"/>
    <tableColumn id="15" name="Rank5"/>
    <tableColumn id="16" name="AdjEM5"/>
    <tableColumn id="17" name="Rank6"/>
    <tableColumn id="18" name="OppO"/>
    <tableColumn id="19" name="Rank7"/>
    <tableColumn id="20" name="OppD"/>
    <tableColumn id="21" name="Rank8"/>
    <tableColumn id="22" name="AdjEM9"/>
    <tableColumn id="23" name="Rank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spn.com/mens-college-basketball/scoreboard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harmkenn@gmail.com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tournament.fantasysports.yahoo.com/" TargetMode="External"/><Relationship Id="rId1" Type="http://schemas.openxmlformats.org/officeDocument/2006/relationships/hyperlink" Target="https://cbbbracket.fanduel.com/en/my-picks" TargetMode="External"/><Relationship Id="rId6" Type="http://schemas.openxmlformats.org/officeDocument/2006/relationships/hyperlink" Target="https://www.foxsports.com/fantasy/collegebasketball/tourney/" TargetMode="External"/><Relationship Id="rId5" Type="http://schemas.openxmlformats.org/officeDocument/2006/relationships/hyperlink" Target="http://games.espn.com/tournament-challenge-bracket/2018/en/" TargetMode="External"/><Relationship Id="rId4" Type="http://schemas.openxmlformats.org/officeDocument/2006/relationships/hyperlink" Target="mailto:harmkenn@yahoo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sports-reference.com/cbb/schools/canisius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espn.go.com/mens-college-basketball/tournament/history/_/team1/514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kenpom.com/index.php?s=TeamNam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projects.fivethirtyeight.com/2018-march-madness-predictions/?addata=espn:frontpage" TargetMode="External"/><Relationship Id="rId1" Type="http://schemas.openxmlformats.org/officeDocument/2006/relationships/hyperlink" Target="https://www.teamrankings.com/ncaa-tournament/bracket-predictions/detail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bracketmatrix.com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V2249"/>
  <sheetViews>
    <sheetView zoomScale="85" zoomScaleNormal="85" workbookViewId="0">
      <pane ySplit="1" topLeftCell="A2218" activePane="bottomLeft" state="frozen"/>
      <selection activeCell="R2189" sqref="R2189"/>
      <selection pane="bottomLeft" activeCell="M2249" sqref="M2249"/>
    </sheetView>
  </sheetViews>
  <sheetFormatPr defaultColWidth="9.140625" defaultRowHeight="15" x14ac:dyDescent="0.25"/>
  <cols>
    <col min="1" max="1" width="9.85546875" style="65" bestFit="1" customWidth="1"/>
    <col min="2" max="2" width="7.28515625" style="50" bestFit="1" customWidth="1"/>
    <col min="3" max="3" width="9" style="1" customWidth="1"/>
    <col min="4" max="4" width="13.85546875" bestFit="1" customWidth="1"/>
    <col min="5" max="5" width="8.5703125" style="1" customWidth="1"/>
    <col min="6" max="6" width="19.42578125" bestFit="1" customWidth="1"/>
    <col min="7" max="7" width="9.140625" bestFit="1" customWidth="1"/>
    <col min="8" max="8" width="8.28515625" style="1" customWidth="1"/>
    <col min="9" max="9" width="7.42578125" style="1" customWidth="1"/>
    <col min="10" max="10" width="25.140625" bestFit="1" customWidth="1"/>
    <col min="11" max="11" width="8.28515625" bestFit="1" customWidth="1"/>
    <col min="12" max="12" width="8.140625" style="1" customWidth="1"/>
    <col min="13" max="13" width="11.7109375" style="1" bestFit="1" customWidth="1"/>
    <col min="14" max="16" width="9.140625" style="1"/>
    <col min="18" max="18" width="9.140625" style="1"/>
    <col min="21" max="21" width="29.140625" customWidth="1"/>
  </cols>
  <sheetData>
    <row r="1" spans="1:22" s="69" customFormat="1" ht="30" x14ac:dyDescent="0.25">
      <c r="A1" s="68" t="s">
        <v>468</v>
      </c>
      <c r="B1" s="71" t="s">
        <v>483</v>
      </c>
      <c r="C1" s="72" t="s">
        <v>469</v>
      </c>
      <c r="D1" s="69" t="s">
        <v>470</v>
      </c>
      <c r="E1" s="72" t="s">
        <v>471</v>
      </c>
      <c r="F1" s="69" t="s">
        <v>472</v>
      </c>
      <c r="G1" s="69" t="s">
        <v>500</v>
      </c>
      <c r="H1" s="72" t="s">
        <v>473</v>
      </c>
      <c r="I1" s="72" t="s">
        <v>474</v>
      </c>
      <c r="J1" s="69" t="s">
        <v>475</v>
      </c>
      <c r="K1" s="69" t="s">
        <v>501</v>
      </c>
      <c r="L1" s="72" t="s">
        <v>476</v>
      </c>
      <c r="M1" s="72" t="s">
        <v>477</v>
      </c>
      <c r="N1" s="72" t="s">
        <v>491</v>
      </c>
      <c r="O1" s="72" t="s">
        <v>492</v>
      </c>
      <c r="P1" s="72" t="s">
        <v>486</v>
      </c>
      <c r="Q1" s="69" t="s">
        <v>494</v>
      </c>
      <c r="R1" s="72" t="s">
        <v>495</v>
      </c>
      <c r="S1" s="69" t="s">
        <v>496</v>
      </c>
      <c r="U1" s="76" t="s">
        <v>503</v>
      </c>
    </row>
    <row r="2" spans="1:22" x14ac:dyDescent="0.25">
      <c r="A2" s="65">
        <v>31120</v>
      </c>
      <c r="B2" s="50">
        <v>1985</v>
      </c>
      <c r="C2" s="1">
        <v>1</v>
      </c>
      <c r="D2" t="s">
        <v>49</v>
      </c>
      <c r="E2" s="1">
        <v>1</v>
      </c>
      <c r="F2" t="s">
        <v>66</v>
      </c>
      <c r="G2" t="str">
        <f>VLOOKUP(Table1[[#This Row],[Winner]],Ranking!D:E,2,FALSE)</f>
        <v>BE</v>
      </c>
      <c r="H2" s="1">
        <v>68</v>
      </c>
      <c r="I2" s="1">
        <v>16</v>
      </c>
      <c r="J2" t="s">
        <v>249</v>
      </c>
      <c r="K2" t="str">
        <f>VLOOKUP(Table1[[#This Row],[Loser]],Ranking!D:E,2,FALSE)</f>
        <v>Pat</v>
      </c>
      <c r="L2" s="1">
        <v>43</v>
      </c>
      <c r="N2" s="1">
        <f>Table1[[#This Row],[Winning Score]]-Table1[[#This Row],[Losing Score]]</f>
        <v>25</v>
      </c>
      <c r="O2" s="1">
        <f>Table1[[#This Row],[Losing Seed]]-Table1[[#This Row],[Winning Seed]]</f>
        <v>15</v>
      </c>
      <c r="P2" s="1" t="str">
        <f>IF(Table1[[#This Row],[SeD]]&lt;-2,Table1[[#This Row],[Winning Seed]]&amp; " over " &amp;Table1[[#This Row],[Losing Seed]],"")</f>
        <v/>
      </c>
      <c r="Q2">
        <f>VLOOKUP(Table1[[#This Row],[Losing Seed]],'Seed History'!$N$4:$O$19,2)</f>
        <v>7.1428571428571426E-3</v>
      </c>
      <c r="R2" s="1">
        <f>IF(Table1[[#This Row],[Round]]="PI",0,Table1[[#This Row],[Round]]-1)</f>
        <v>0</v>
      </c>
      <c r="S2">
        <f>Table1[[#This Row],[LAW]]-Table1[[#This Row],[LEW]]</f>
        <v>-7.1428571428571426E-3</v>
      </c>
      <c r="V2">
        <f>COUNTIF(PASE!B:B,Table1[[#This Row],[Loser]])</f>
        <v>1</v>
      </c>
    </row>
    <row r="3" spans="1:22" x14ac:dyDescent="0.25">
      <c r="A3" s="65">
        <v>31120</v>
      </c>
      <c r="B3" s="50">
        <v>1985</v>
      </c>
      <c r="C3" s="1">
        <v>1</v>
      </c>
      <c r="D3" t="s">
        <v>49</v>
      </c>
      <c r="E3" s="1">
        <v>4</v>
      </c>
      <c r="F3" t="s">
        <v>258</v>
      </c>
      <c r="G3" t="str">
        <f>VLOOKUP(Table1[[#This Row],[Winner]],Ranking!D:E,2,FALSE)</f>
        <v>MVC</v>
      </c>
      <c r="H3" s="1">
        <v>59</v>
      </c>
      <c r="I3" s="1">
        <v>13</v>
      </c>
      <c r="J3" t="s">
        <v>237</v>
      </c>
      <c r="K3" t="str">
        <f>VLOOKUP(Table1[[#This Row],[Loser]],Ranking!D:E,2,FALSE)</f>
        <v>MAAC</v>
      </c>
      <c r="L3" s="1">
        <v>58</v>
      </c>
      <c r="N3" s="1">
        <f>Table1[[#This Row],[Winning Score]]-Table1[[#This Row],[Losing Score]]</f>
        <v>1</v>
      </c>
      <c r="O3" s="1">
        <f>Table1[[#This Row],[Losing Seed]]-Table1[[#This Row],[Winning Seed]]</f>
        <v>9</v>
      </c>
      <c r="P3" s="1" t="str">
        <f>IF(Table1[[#This Row],[SeD]]&lt;-2,Table1[[#This Row],[Winning Seed]]&amp; " over " &amp;Table1[[#This Row],[Losing Seed]],"")</f>
        <v/>
      </c>
      <c r="Q3">
        <f>VLOOKUP(Table1[[#This Row],[Losing Seed]],'Seed History'!$N$4:$O$19,2)</f>
        <v>0.25</v>
      </c>
      <c r="R3" s="1">
        <f>IF(Table1[[#This Row],[Round]]="PI",0,Table1[[#This Row],[Round]]-1)</f>
        <v>0</v>
      </c>
      <c r="S3">
        <f>Table1[[#This Row],[LAW]]-Table1[[#This Row],[LEW]]</f>
        <v>-0.25</v>
      </c>
      <c r="V3">
        <f>COUNTIF(PASE!B:B,Table1[[#This Row],[Loser]])</f>
        <v>1</v>
      </c>
    </row>
    <row r="4" spans="1:22" x14ac:dyDescent="0.25">
      <c r="A4" s="65">
        <v>31120</v>
      </c>
      <c r="B4" s="50">
        <v>1985</v>
      </c>
      <c r="C4" s="1">
        <v>1</v>
      </c>
      <c r="D4" t="s">
        <v>49</v>
      </c>
      <c r="E4" s="1">
        <v>5</v>
      </c>
      <c r="F4" t="s">
        <v>353</v>
      </c>
      <c r="G4" t="str">
        <f>VLOOKUP(Table1[[#This Row],[Winner]],Ranking!D:E,2,FALSE)</f>
        <v>Amer</v>
      </c>
      <c r="H4" s="1">
        <v>85</v>
      </c>
      <c r="I4" s="1">
        <v>12</v>
      </c>
      <c r="J4" t="s">
        <v>318</v>
      </c>
      <c r="K4" t="str">
        <f>VLOOKUP(Table1[[#This Row],[Loser]],Ranking!D:E,2,FALSE)</f>
        <v>CUSA</v>
      </c>
      <c r="L4" s="1">
        <v>68</v>
      </c>
      <c r="N4" s="1">
        <f>Table1[[#This Row],[Winning Score]]-Table1[[#This Row],[Losing Score]]</f>
        <v>17</v>
      </c>
      <c r="O4" s="1">
        <f>Table1[[#This Row],[Losing Seed]]-Table1[[#This Row],[Winning Seed]]</f>
        <v>7</v>
      </c>
      <c r="P4" s="1" t="str">
        <f>IF(Table1[[#This Row],[SeD]]&lt;-2,Table1[[#This Row],[Winning Seed]]&amp; " over " &amp;Table1[[#This Row],[Losing Seed]],"")</f>
        <v/>
      </c>
      <c r="Q4">
        <f>VLOOKUP(Table1[[#This Row],[Losing Seed]],'Seed History'!$N$4:$O$19,2)</f>
        <v>0.51428571428571423</v>
      </c>
      <c r="R4" s="1">
        <f>IF(Table1[[#This Row],[Round]]="PI",0,Table1[[#This Row],[Round]]-1)</f>
        <v>0</v>
      </c>
      <c r="S4">
        <f>Table1[[#This Row],[LAW]]-Table1[[#This Row],[LEW]]</f>
        <v>-0.51428571428571423</v>
      </c>
      <c r="V4">
        <f>COUNTIF(PASE!B:B,Table1[[#This Row],[Loser]])</f>
        <v>1</v>
      </c>
    </row>
    <row r="5" spans="1:22" x14ac:dyDescent="0.25">
      <c r="A5" s="65">
        <v>31120</v>
      </c>
      <c r="B5" s="50">
        <v>1985</v>
      </c>
      <c r="C5" s="1">
        <v>1</v>
      </c>
      <c r="D5" t="s">
        <v>49</v>
      </c>
      <c r="E5" s="1">
        <v>8</v>
      </c>
      <c r="F5" t="s">
        <v>374</v>
      </c>
      <c r="G5" t="str">
        <f>VLOOKUP(Table1[[#This Row],[Winner]],Ranking!D:E,2,FALSE)</f>
        <v>Amer</v>
      </c>
      <c r="H5" s="1">
        <v>60</v>
      </c>
      <c r="I5" s="1">
        <v>9</v>
      </c>
      <c r="J5" t="s">
        <v>406</v>
      </c>
      <c r="K5" t="str">
        <f>VLOOKUP(Table1[[#This Row],[Loser]],Ranking!D:E,2,FALSE)</f>
        <v>ACC</v>
      </c>
      <c r="L5" s="1">
        <v>57</v>
      </c>
      <c r="N5" s="1">
        <f>Table1[[#This Row],[Winning Score]]-Table1[[#This Row],[Losing Score]]</f>
        <v>3</v>
      </c>
      <c r="O5" s="1">
        <f>Table1[[#This Row],[Losing Seed]]-Table1[[#This Row],[Winning Seed]]</f>
        <v>1</v>
      </c>
      <c r="P5" s="1" t="str">
        <f>IF(Table1[[#This Row],[SeD]]&lt;-2,Table1[[#This Row],[Winning Seed]]&amp; " over " &amp;Table1[[#This Row],[Losing Seed]],"")</f>
        <v/>
      </c>
      <c r="Q5">
        <f>VLOOKUP(Table1[[#This Row],[Losing Seed]],'Seed History'!$N$4:$O$19,2)</f>
        <v>0.6</v>
      </c>
      <c r="R5" s="1">
        <f>IF(Table1[[#This Row],[Round]]="PI",0,Table1[[#This Row],[Round]]-1)</f>
        <v>0</v>
      </c>
      <c r="S5">
        <f>Table1[[#This Row],[LAW]]-Table1[[#This Row],[LEW]]</f>
        <v>-0.6</v>
      </c>
      <c r="V5">
        <f>COUNTIF(PASE!B:B,Table1[[#This Row],[Loser]])</f>
        <v>1</v>
      </c>
    </row>
    <row r="6" spans="1:22" x14ac:dyDescent="0.25">
      <c r="A6" s="65">
        <v>31120</v>
      </c>
      <c r="B6" s="50">
        <v>1985</v>
      </c>
      <c r="C6" s="1">
        <v>1</v>
      </c>
      <c r="D6" t="s">
        <v>440</v>
      </c>
      <c r="E6" s="1">
        <v>1</v>
      </c>
      <c r="F6" t="s">
        <v>58</v>
      </c>
      <c r="G6" t="str">
        <f>VLOOKUP(Table1[[#This Row],[Winner]],Ranking!D:E,2,FALSE)</f>
        <v>B12</v>
      </c>
      <c r="H6" s="1">
        <v>96</v>
      </c>
      <c r="I6" s="1">
        <v>16</v>
      </c>
      <c r="J6" t="s">
        <v>300</v>
      </c>
      <c r="K6" t="str">
        <f>VLOOKUP(Table1[[#This Row],[Loser]],Ranking!D:E,2,FALSE)</f>
        <v>MEAC</v>
      </c>
      <c r="L6" s="1">
        <v>83</v>
      </c>
      <c r="N6" s="1">
        <f>Table1[[#This Row],[Winning Score]]-Table1[[#This Row],[Losing Score]]</f>
        <v>13</v>
      </c>
      <c r="O6" s="1">
        <f>Table1[[#This Row],[Losing Seed]]-Table1[[#This Row],[Winning Seed]]</f>
        <v>15</v>
      </c>
      <c r="P6" s="1" t="str">
        <f>IF(Table1[[#This Row],[SeD]]&lt;-2,Table1[[#This Row],[Winning Seed]]&amp; " over " &amp;Table1[[#This Row],[Losing Seed]],"")</f>
        <v/>
      </c>
      <c r="Q6">
        <f>VLOOKUP(Table1[[#This Row],[Losing Seed]],'Seed History'!$N$4:$O$19,2)</f>
        <v>7.1428571428571426E-3</v>
      </c>
      <c r="R6" s="1">
        <f>IF(Table1[[#This Row],[Round]]="PI",0,Table1[[#This Row],[Round]]-1)</f>
        <v>0</v>
      </c>
      <c r="S6">
        <f>Table1[[#This Row],[LAW]]-Table1[[#This Row],[LEW]]</f>
        <v>-7.1428571428571426E-3</v>
      </c>
      <c r="V6">
        <f>COUNTIF(PASE!B:B,Table1[[#This Row],[Loser]])</f>
        <v>1</v>
      </c>
    </row>
    <row r="7" spans="1:22" x14ac:dyDescent="0.25">
      <c r="A7" s="65">
        <v>31120</v>
      </c>
      <c r="B7" s="50">
        <v>1985</v>
      </c>
      <c r="C7" s="1">
        <v>1</v>
      </c>
      <c r="D7" t="s">
        <v>440</v>
      </c>
      <c r="E7" s="1">
        <v>4</v>
      </c>
      <c r="F7" t="s">
        <v>316</v>
      </c>
      <c r="G7" t="str">
        <f>VLOOKUP(Table1[[#This Row],[Winner]],Ranking!D:E,2,FALSE)</f>
        <v>B10</v>
      </c>
      <c r="H7" s="1">
        <v>75</v>
      </c>
      <c r="I7" s="1">
        <v>13</v>
      </c>
      <c r="J7" t="s">
        <v>238</v>
      </c>
      <c r="K7" t="str">
        <f>VLOOKUP(Table1[[#This Row],[Loser]],Ranking!D:E,2,FALSE)</f>
        <v>B12</v>
      </c>
      <c r="L7" s="1">
        <v>64</v>
      </c>
      <c r="N7" s="1">
        <f>Table1[[#This Row],[Winning Score]]-Table1[[#This Row],[Losing Score]]</f>
        <v>11</v>
      </c>
      <c r="O7" s="1">
        <f>Table1[[#This Row],[Losing Seed]]-Table1[[#This Row],[Winning Seed]]</f>
        <v>9</v>
      </c>
      <c r="P7" s="1" t="str">
        <f>IF(Table1[[#This Row],[SeD]]&lt;-2,Table1[[#This Row],[Winning Seed]]&amp; " over " &amp;Table1[[#This Row],[Losing Seed]],"")</f>
        <v/>
      </c>
      <c r="Q7">
        <f>VLOOKUP(Table1[[#This Row],[Losing Seed]],'Seed History'!$N$4:$O$19,2)</f>
        <v>0.25</v>
      </c>
      <c r="R7" s="1">
        <f>IF(Table1[[#This Row],[Round]]="PI",0,Table1[[#This Row],[Round]]-1)</f>
        <v>0</v>
      </c>
      <c r="S7">
        <f>Table1[[#This Row],[LAW]]-Table1[[#This Row],[LEW]]</f>
        <v>-0.25</v>
      </c>
      <c r="V7">
        <f>COUNTIF(PASE!B:B,Table1[[#This Row],[Loser]])</f>
        <v>1</v>
      </c>
    </row>
    <row r="8" spans="1:22" x14ac:dyDescent="0.25">
      <c r="A8" s="65">
        <v>31120</v>
      </c>
      <c r="B8" s="50">
        <v>1985</v>
      </c>
      <c r="C8" s="1">
        <v>1</v>
      </c>
      <c r="D8" t="s">
        <v>440</v>
      </c>
      <c r="E8" s="1">
        <v>5</v>
      </c>
      <c r="F8" t="s">
        <v>257</v>
      </c>
      <c r="G8" t="str">
        <f>VLOOKUP(Table1[[#This Row],[Winner]],Ranking!D:E,2,FALSE)</f>
        <v>CUSA</v>
      </c>
      <c r="H8" s="1">
        <v>78</v>
      </c>
      <c r="I8" s="1">
        <v>12</v>
      </c>
      <c r="J8" t="s">
        <v>83</v>
      </c>
      <c r="K8" t="str">
        <f>VLOOKUP(Table1[[#This Row],[Loser]],Ranking!D:E,2,FALSE)</f>
        <v>ACC</v>
      </c>
      <c r="L8" s="1">
        <v>54</v>
      </c>
      <c r="N8" s="1">
        <f>Table1[[#This Row],[Winning Score]]-Table1[[#This Row],[Losing Score]]</f>
        <v>24</v>
      </c>
      <c r="O8" s="1">
        <f>Table1[[#This Row],[Losing Seed]]-Table1[[#This Row],[Winning Seed]]</f>
        <v>7</v>
      </c>
      <c r="P8" s="1" t="str">
        <f>IF(Table1[[#This Row],[SeD]]&lt;-2,Table1[[#This Row],[Winning Seed]]&amp; " over " &amp;Table1[[#This Row],[Losing Seed]],"")</f>
        <v/>
      </c>
      <c r="Q8">
        <f>VLOOKUP(Table1[[#This Row],[Losing Seed]],'Seed History'!$N$4:$O$19,2)</f>
        <v>0.51428571428571423</v>
      </c>
      <c r="R8" s="1">
        <f>IF(Table1[[#This Row],[Round]]="PI",0,Table1[[#This Row],[Round]]-1)</f>
        <v>0</v>
      </c>
      <c r="S8">
        <f>Table1[[#This Row],[LAW]]-Table1[[#This Row],[LEW]]</f>
        <v>-0.51428571428571423</v>
      </c>
      <c r="V8">
        <f>COUNTIF(PASE!B:B,Table1[[#This Row],[Loser]])</f>
        <v>1</v>
      </c>
    </row>
    <row r="9" spans="1:22" x14ac:dyDescent="0.25">
      <c r="A9" s="65">
        <v>31120</v>
      </c>
      <c r="B9" s="50">
        <v>1985</v>
      </c>
      <c r="C9" s="1">
        <v>1</v>
      </c>
      <c r="D9" t="s">
        <v>478</v>
      </c>
      <c r="E9" s="1">
        <v>2</v>
      </c>
      <c r="F9" t="s">
        <v>299</v>
      </c>
      <c r="G9" t="str">
        <f>VLOOKUP(Table1[[#This Row],[Winner]],Ranking!D:E,2,FALSE)</f>
        <v>ACC</v>
      </c>
      <c r="H9" s="1">
        <v>76</v>
      </c>
      <c r="I9" s="1">
        <v>15</v>
      </c>
      <c r="J9" t="s">
        <v>273</v>
      </c>
      <c r="K9" t="str">
        <f>VLOOKUP(Table1[[#This Row],[Loser]],Ranking!D:E,2,FALSE)</f>
        <v>CUSA</v>
      </c>
      <c r="L9" s="1">
        <v>57</v>
      </c>
      <c r="N9" s="1">
        <f>Table1[[#This Row],[Winning Score]]-Table1[[#This Row],[Losing Score]]</f>
        <v>19</v>
      </c>
      <c r="O9" s="1">
        <f>Table1[[#This Row],[Losing Seed]]-Table1[[#This Row],[Winning Seed]]</f>
        <v>13</v>
      </c>
      <c r="P9" s="1" t="str">
        <f>IF(Table1[[#This Row],[SeD]]&lt;-2,Table1[[#This Row],[Winning Seed]]&amp; " over " &amp;Table1[[#This Row],[Losing Seed]],"")</f>
        <v/>
      </c>
      <c r="Q9">
        <f>VLOOKUP(Table1[[#This Row],[Losing Seed]],'Seed History'!$N$4:$O$19,2)</f>
        <v>6.4285714285714279E-2</v>
      </c>
      <c r="R9" s="1">
        <f>IF(Table1[[#This Row],[Round]]="PI",0,Table1[[#This Row],[Round]]-1)</f>
        <v>0</v>
      </c>
      <c r="S9">
        <f>Table1[[#This Row],[LAW]]-Table1[[#This Row],[LEW]]</f>
        <v>-6.4285714285714279E-2</v>
      </c>
      <c r="V9">
        <f>COUNTIF(PASE!B:B,Table1[[#This Row],[Loser]])</f>
        <v>1</v>
      </c>
    </row>
    <row r="10" spans="1:22" x14ac:dyDescent="0.25">
      <c r="A10" s="65">
        <v>31120</v>
      </c>
      <c r="B10" s="50">
        <v>1985</v>
      </c>
      <c r="C10" s="1">
        <v>1</v>
      </c>
      <c r="D10" t="s">
        <v>478</v>
      </c>
      <c r="E10" s="1">
        <v>3</v>
      </c>
      <c r="F10" t="s">
        <v>37</v>
      </c>
      <c r="G10" t="str">
        <f>VLOOKUP(Table1[[#This Row],[Winner]],Ranking!D:E,2,FALSE)</f>
        <v>B12</v>
      </c>
      <c r="H10" s="1">
        <v>49</v>
      </c>
      <c r="I10" s="1">
        <v>14</v>
      </c>
      <c r="J10" t="s">
        <v>315</v>
      </c>
      <c r="K10" t="str">
        <f>VLOOKUP(Table1[[#This Row],[Loser]],Ranking!D:E,2,FALSE)</f>
        <v>MAC</v>
      </c>
      <c r="L10" s="1">
        <v>38</v>
      </c>
      <c r="N10" s="1">
        <f>Table1[[#This Row],[Winning Score]]-Table1[[#This Row],[Losing Score]]</f>
        <v>11</v>
      </c>
      <c r="O10" s="1">
        <f>Table1[[#This Row],[Losing Seed]]-Table1[[#This Row],[Winning Seed]]</f>
        <v>11</v>
      </c>
      <c r="P10" s="1" t="str">
        <f>IF(Table1[[#This Row],[SeD]]&lt;-2,Table1[[#This Row],[Winning Seed]]&amp; " over " &amp;Table1[[#This Row],[Losing Seed]],"")</f>
        <v/>
      </c>
      <c r="Q10">
        <f>VLOOKUP(Table1[[#This Row],[Losing Seed]],'Seed History'!$N$4:$O$19,2)</f>
        <v>0.16428571428571428</v>
      </c>
      <c r="R10" s="1">
        <f>IF(Table1[[#This Row],[Round]]="PI",0,Table1[[#This Row],[Round]]-1)</f>
        <v>0</v>
      </c>
      <c r="S10">
        <f>Table1[[#This Row],[LAW]]-Table1[[#This Row],[LEW]]</f>
        <v>-0.16428571428571428</v>
      </c>
      <c r="V10">
        <f>COUNTIF(PASE!B:B,Table1[[#This Row],[Loser]])</f>
        <v>1</v>
      </c>
    </row>
    <row r="11" spans="1:22" x14ac:dyDescent="0.25">
      <c r="A11" s="65">
        <v>31120</v>
      </c>
      <c r="B11" s="50">
        <v>1985</v>
      </c>
      <c r="C11" s="1">
        <v>1</v>
      </c>
      <c r="D11" t="s">
        <v>478</v>
      </c>
      <c r="E11" s="1">
        <v>7</v>
      </c>
      <c r="F11" t="s">
        <v>35</v>
      </c>
      <c r="G11" t="str">
        <f>VLOOKUP(Table1[[#This Row],[Winner]],Ranking!D:E,2,FALSE)</f>
        <v>ACC</v>
      </c>
      <c r="H11" s="1">
        <v>79</v>
      </c>
      <c r="I11" s="1">
        <v>10</v>
      </c>
      <c r="J11" t="s">
        <v>320</v>
      </c>
      <c r="K11" t="str">
        <f>VLOOKUP(Table1[[#This Row],[Loser]],Ranking!D:E,2,FALSE)</f>
        <v>P12</v>
      </c>
      <c r="L11" s="1">
        <v>70</v>
      </c>
      <c r="N11" s="1">
        <f>Table1[[#This Row],[Winning Score]]-Table1[[#This Row],[Losing Score]]</f>
        <v>9</v>
      </c>
      <c r="O11" s="1">
        <f>Table1[[#This Row],[Losing Seed]]-Table1[[#This Row],[Winning Seed]]</f>
        <v>3</v>
      </c>
      <c r="P11" s="1" t="str">
        <f>IF(Table1[[#This Row],[SeD]]&lt;-2,Table1[[#This Row],[Winning Seed]]&amp; " over " &amp;Table1[[#This Row],[Losing Seed]],"")</f>
        <v/>
      </c>
      <c r="Q11">
        <f>VLOOKUP(Table1[[#This Row],[Losing Seed]],'Seed History'!$N$4:$O$19,2)</f>
        <v>0.62142857142857144</v>
      </c>
      <c r="R11" s="1">
        <f>IF(Table1[[#This Row],[Round]]="PI",0,Table1[[#This Row],[Round]]-1)</f>
        <v>0</v>
      </c>
      <c r="S11">
        <f>Table1[[#This Row],[LAW]]-Table1[[#This Row],[LEW]]</f>
        <v>-0.62142857142857144</v>
      </c>
      <c r="V11">
        <f>COUNTIF(PASE!B:B,Table1[[#This Row],[Loser]])</f>
        <v>1</v>
      </c>
    </row>
    <row r="12" spans="1:22" x14ac:dyDescent="0.25">
      <c r="A12" s="65">
        <v>31120</v>
      </c>
      <c r="B12" s="50">
        <v>1985</v>
      </c>
      <c r="C12" s="1">
        <v>1</v>
      </c>
      <c r="D12" t="s">
        <v>38</v>
      </c>
      <c r="E12" s="1">
        <v>1</v>
      </c>
      <c r="F12" t="s">
        <v>369</v>
      </c>
      <c r="G12" t="str">
        <f>VLOOKUP(Table1[[#This Row],[Winner]],Ranking!D:E,2,FALSE)</f>
        <v>BE</v>
      </c>
      <c r="H12" s="1">
        <v>83</v>
      </c>
      <c r="I12" s="1">
        <v>16</v>
      </c>
      <c r="J12" t="s">
        <v>362</v>
      </c>
      <c r="K12" t="str">
        <f>VLOOKUP(Table1[[#This Row],[Loser]],Ranking!D:E,2,FALSE)</f>
        <v>SWAC</v>
      </c>
      <c r="L12" s="1">
        <v>59</v>
      </c>
      <c r="N12" s="1">
        <f>Table1[[#This Row],[Winning Score]]-Table1[[#This Row],[Losing Score]]</f>
        <v>24</v>
      </c>
      <c r="O12" s="1">
        <f>Table1[[#This Row],[Losing Seed]]-Table1[[#This Row],[Winning Seed]]</f>
        <v>15</v>
      </c>
      <c r="P12" s="1" t="str">
        <f>IF(Table1[[#This Row],[SeD]]&lt;-2,Table1[[#This Row],[Winning Seed]]&amp; " over " &amp;Table1[[#This Row],[Losing Seed]],"")</f>
        <v/>
      </c>
      <c r="Q12">
        <f>VLOOKUP(Table1[[#This Row],[Losing Seed]],'Seed History'!$N$4:$O$19,2)</f>
        <v>7.1428571428571426E-3</v>
      </c>
      <c r="R12" s="1">
        <f>IF(Table1[[#This Row],[Round]]="PI",0,Table1[[#This Row],[Round]]-1)</f>
        <v>0</v>
      </c>
      <c r="S12">
        <f>Table1[[#This Row],[LAW]]-Table1[[#This Row],[LEW]]</f>
        <v>-7.1428571428571426E-3</v>
      </c>
      <c r="V12">
        <f>COUNTIF(PASE!B:B,Table1[[#This Row],[Loser]])</f>
        <v>1</v>
      </c>
    </row>
    <row r="13" spans="1:22" x14ac:dyDescent="0.25">
      <c r="A13" s="65">
        <v>31120</v>
      </c>
      <c r="B13" s="50">
        <v>1985</v>
      </c>
      <c r="C13" s="1">
        <v>1</v>
      </c>
      <c r="D13" t="s">
        <v>38</v>
      </c>
      <c r="E13" s="1">
        <v>4</v>
      </c>
      <c r="F13" t="s">
        <v>397</v>
      </c>
      <c r="G13" t="str">
        <f>VLOOKUP(Table1[[#This Row],[Winner]],Ranking!D:E,2,FALSE)</f>
        <v>MWC</v>
      </c>
      <c r="H13" s="1">
        <v>85</v>
      </c>
      <c r="I13" s="1">
        <v>13</v>
      </c>
      <c r="J13" t="s">
        <v>345</v>
      </c>
      <c r="K13" t="str">
        <f>VLOOKUP(Table1[[#This Row],[Loser]],Ranking!D:E,2,FALSE)</f>
        <v>MWC</v>
      </c>
      <c r="L13" s="1">
        <v>80</v>
      </c>
      <c r="N13" s="1">
        <f>Table1[[#This Row],[Winning Score]]-Table1[[#This Row],[Losing Score]]</f>
        <v>5</v>
      </c>
      <c r="O13" s="1">
        <f>Table1[[#This Row],[Losing Seed]]-Table1[[#This Row],[Winning Seed]]</f>
        <v>9</v>
      </c>
      <c r="P13" s="1" t="str">
        <f>IF(Table1[[#This Row],[SeD]]&lt;-2,Table1[[#This Row],[Winning Seed]]&amp; " over " &amp;Table1[[#This Row],[Losing Seed]],"")</f>
        <v/>
      </c>
      <c r="Q13">
        <f>VLOOKUP(Table1[[#This Row],[Losing Seed]],'Seed History'!$N$4:$O$19,2)</f>
        <v>0.25</v>
      </c>
      <c r="R13" s="1">
        <f>IF(Table1[[#This Row],[Round]]="PI",0,Table1[[#This Row],[Round]]-1)</f>
        <v>0</v>
      </c>
      <c r="S13">
        <f>Table1[[#This Row],[LAW]]-Table1[[#This Row],[LEW]]</f>
        <v>-0.25</v>
      </c>
      <c r="V13">
        <f>COUNTIF(PASE!B:B,Table1[[#This Row],[Loser]])</f>
        <v>1</v>
      </c>
    </row>
    <row r="14" spans="1:22" x14ac:dyDescent="0.25">
      <c r="A14" s="65">
        <v>31120</v>
      </c>
      <c r="B14" s="50">
        <v>1985</v>
      </c>
      <c r="C14" s="1">
        <v>1</v>
      </c>
      <c r="D14" t="s">
        <v>38</v>
      </c>
      <c r="E14" s="1">
        <v>12</v>
      </c>
      <c r="F14" t="s">
        <v>26</v>
      </c>
      <c r="G14" t="str">
        <f>VLOOKUP(Table1[[#This Row],[Winner]],Ranking!D:E,2,FALSE)</f>
        <v>SEC</v>
      </c>
      <c r="H14" s="1">
        <v>66</v>
      </c>
      <c r="I14" s="1">
        <v>5</v>
      </c>
      <c r="J14" t="s">
        <v>410</v>
      </c>
      <c r="K14" t="str">
        <f>VLOOKUP(Table1[[#This Row],[Loser]],Ranking!D:E,2,FALSE)</f>
        <v>P12</v>
      </c>
      <c r="L14" s="1">
        <v>58</v>
      </c>
      <c r="N14" s="1">
        <f>Table1[[#This Row],[Winning Score]]-Table1[[#This Row],[Losing Score]]</f>
        <v>8</v>
      </c>
      <c r="O14" s="1">
        <f>Table1[[#This Row],[Losing Seed]]-Table1[[#This Row],[Winning Seed]]</f>
        <v>-7</v>
      </c>
      <c r="P14" s="1" t="str">
        <f>IF(Table1[[#This Row],[SeD]]&lt;-2,Table1[[#This Row],[Winning Seed]]&amp; " over " &amp;Table1[[#This Row],[Losing Seed]],"")</f>
        <v>12 over 5</v>
      </c>
      <c r="Q14">
        <f>VLOOKUP(Table1[[#This Row],[Losing Seed]],'Seed History'!$N$4:$O$19,2)</f>
        <v>1.1071428571428572</v>
      </c>
      <c r="R14" s="1">
        <f>IF(Table1[[#This Row],[Round]]="PI",0,Table1[[#This Row],[Round]]-1)</f>
        <v>0</v>
      </c>
      <c r="S14">
        <f>Table1[[#This Row],[LAW]]-Table1[[#This Row],[LEW]]</f>
        <v>-1.1071428571428572</v>
      </c>
      <c r="V14">
        <f>COUNTIF(PASE!B:B,Table1[[#This Row],[Loser]])</f>
        <v>1</v>
      </c>
    </row>
    <row r="15" spans="1:22" x14ac:dyDescent="0.25">
      <c r="A15" s="65">
        <v>31120</v>
      </c>
      <c r="B15" s="50">
        <v>1985</v>
      </c>
      <c r="C15" s="1">
        <v>1</v>
      </c>
      <c r="D15" t="s">
        <v>478</v>
      </c>
      <c r="E15" s="1">
        <v>11</v>
      </c>
      <c r="F15" t="s">
        <v>130</v>
      </c>
      <c r="G15" t="str">
        <f>VLOOKUP(Table1[[#This Row],[Winner]],Ranking!D:E,2,FALSE)</f>
        <v>SEC</v>
      </c>
      <c r="H15" s="1">
        <v>59</v>
      </c>
      <c r="I15" s="1">
        <v>6</v>
      </c>
      <c r="J15" t="s">
        <v>29</v>
      </c>
      <c r="K15" t="str">
        <f>VLOOKUP(Table1[[#This Row],[Loser]],Ranking!D:E,2,FALSE)</f>
        <v>B10</v>
      </c>
      <c r="L15" s="1">
        <v>58</v>
      </c>
      <c r="N15" s="1">
        <f>Table1[[#This Row],[Winning Score]]-Table1[[#This Row],[Losing Score]]</f>
        <v>1</v>
      </c>
      <c r="O15" s="1">
        <f>Table1[[#This Row],[Losing Seed]]-Table1[[#This Row],[Winning Seed]]</f>
        <v>-5</v>
      </c>
      <c r="P15" s="1" t="str">
        <f>IF(Table1[[#This Row],[SeD]]&lt;-2,Table1[[#This Row],[Winning Seed]]&amp; " over " &amp;Table1[[#This Row],[Losing Seed]],"")</f>
        <v>11 over 6</v>
      </c>
      <c r="Q15">
        <f>VLOOKUP(Table1[[#This Row],[Losing Seed]],'Seed History'!$N$4:$O$19,2)</f>
        <v>1.0785714285714285</v>
      </c>
      <c r="R15" s="1">
        <f>IF(Table1[[#This Row],[Round]]="PI",0,Table1[[#This Row],[Round]]-1)</f>
        <v>0</v>
      </c>
      <c r="S15">
        <f>Table1[[#This Row],[LAW]]-Table1[[#This Row],[LEW]]</f>
        <v>-1.0785714285714285</v>
      </c>
      <c r="V15">
        <f>COUNTIF(PASE!B:B,Table1[[#This Row],[Loser]])</f>
        <v>1</v>
      </c>
    </row>
    <row r="16" spans="1:22" x14ac:dyDescent="0.25">
      <c r="A16" s="65">
        <v>31120</v>
      </c>
      <c r="B16" s="50">
        <v>1985</v>
      </c>
      <c r="C16" s="1">
        <v>1</v>
      </c>
      <c r="D16" t="s">
        <v>440</v>
      </c>
      <c r="E16" s="1">
        <v>9</v>
      </c>
      <c r="F16" t="s">
        <v>234</v>
      </c>
      <c r="G16" t="str">
        <f>VLOOKUP(Table1[[#This Row],[Winner]],Ranking!D:E,2,FALSE)</f>
        <v>MVC</v>
      </c>
      <c r="H16" s="1">
        <v>58</v>
      </c>
      <c r="I16" s="1">
        <v>8</v>
      </c>
      <c r="J16" t="s">
        <v>85</v>
      </c>
      <c r="K16" t="str">
        <f>VLOOKUP(Table1[[#This Row],[Loser]],Ranking!D:E,2,FALSE)</f>
        <v>P12</v>
      </c>
      <c r="L16" s="1">
        <v>55</v>
      </c>
      <c r="N16" s="1">
        <f>Table1[[#This Row],[Winning Score]]-Table1[[#This Row],[Losing Score]]</f>
        <v>3</v>
      </c>
      <c r="O16" s="1">
        <f>Table1[[#This Row],[Losing Seed]]-Table1[[#This Row],[Winning Seed]]</f>
        <v>-1</v>
      </c>
      <c r="P16" s="1" t="str">
        <f>IF(Table1[[#This Row],[SeD]]&lt;-2,Table1[[#This Row],[Winning Seed]]&amp; " over " &amp;Table1[[#This Row],[Losing Seed]],"")</f>
        <v/>
      </c>
      <c r="Q16">
        <f>VLOOKUP(Table1[[#This Row],[Losing Seed]],'Seed History'!$N$4:$O$19,2)</f>
        <v>0.7</v>
      </c>
      <c r="R16" s="1">
        <f>IF(Table1[[#This Row],[Round]]="PI",0,Table1[[#This Row],[Round]]-1)</f>
        <v>0</v>
      </c>
      <c r="S16">
        <f>Table1[[#This Row],[LAW]]-Table1[[#This Row],[LEW]]</f>
        <v>-0.7</v>
      </c>
      <c r="V16">
        <f>COUNTIF(PASE!B:B,Table1[[#This Row],[Loser]])</f>
        <v>1</v>
      </c>
    </row>
    <row r="17" spans="1:22" x14ac:dyDescent="0.25">
      <c r="A17" s="65">
        <v>31120</v>
      </c>
      <c r="B17" s="50">
        <v>1985</v>
      </c>
      <c r="C17" s="1">
        <v>1</v>
      </c>
      <c r="D17" t="s">
        <v>38</v>
      </c>
      <c r="E17" s="1">
        <v>9</v>
      </c>
      <c r="F17" t="s">
        <v>41</v>
      </c>
      <c r="G17" t="str">
        <f>VLOOKUP(Table1[[#This Row],[Winner]],Ranking!D:E,2,FALSE)</f>
        <v>SEC</v>
      </c>
      <c r="H17" s="1">
        <v>63</v>
      </c>
      <c r="I17" s="1">
        <v>8</v>
      </c>
      <c r="J17" t="s">
        <v>69</v>
      </c>
      <c r="K17" t="str">
        <f>VLOOKUP(Table1[[#This Row],[Loser]],Ranking!D:E,2,FALSE)</f>
        <v>B10</v>
      </c>
      <c r="L17" s="1">
        <v>54</v>
      </c>
      <c r="N17" s="1">
        <f>Table1[[#This Row],[Winning Score]]-Table1[[#This Row],[Losing Score]]</f>
        <v>9</v>
      </c>
      <c r="O17" s="1">
        <f>Table1[[#This Row],[Losing Seed]]-Table1[[#This Row],[Winning Seed]]</f>
        <v>-1</v>
      </c>
      <c r="P17" s="1" t="str">
        <f>IF(Table1[[#This Row],[SeD]]&lt;-2,Table1[[#This Row],[Winning Seed]]&amp; " over " &amp;Table1[[#This Row],[Losing Seed]],"")</f>
        <v/>
      </c>
      <c r="Q17">
        <f>VLOOKUP(Table1[[#This Row],[Losing Seed]],'Seed History'!$N$4:$O$19,2)</f>
        <v>0.7</v>
      </c>
      <c r="R17" s="1">
        <f>IF(Table1[[#This Row],[Round]]="PI",0,Table1[[#This Row],[Round]]-1)</f>
        <v>0</v>
      </c>
      <c r="S17">
        <f>Table1[[#This Row],[LAW]]-Table1[[#This Row],[LEW]]</f>
        <v>-0.7</v>
      </c>
      <c r="V17">
        <f>COUNTIF(PASE!B:B,Table1[[#This Row],[Loser]])</f>
        <v>1</v>
      </c>
    </row>
    <row r="18" spans="1:22" x14ac:dyDescent="0.25">
      <c r="A18" s="65">
        <v>31121</v>
      </c>
      <c r="B18" s="50">
        <v>1985</v>
      </c>
      <c r="C18" s="1">
        <v>1</v>
      </c>
      <c r="D18" t="s">
        <v>49</v>
      </c>
      <c r="E18" s="1">
        <v>2</v>
      </c>
      <c r="F18" t="s">
        <v>217</v>
      </c>
      <c r="G18" t="str">
        <f>VLOOKUP(Table1[[#This Row],[Winner]],Ranking!D:E,2,FALSE)</f>
        <v>ACC</v>
      </c>
      <c r="H18" s="1">
        <v>65</v>
      </c>
      <c r="I18" s="1">
        <v>15</v>
      </c>
      <c r="J18" t="s">
        <v>269</v>
      </c>
      <c r="K18" t="str">
        <f>VLOOKUP(Table1[[#This Row],[Loser]],Ranking!D:E,2,FALSE)</f>
        <v>SC</v>
      </c>
      <c r="L18" s="1">
        <v>58</v>
      </c>
      <c r="N18" s="1">
        <f>Table1[[#This Row],[Winning Score]]-Table1[[#This Row],[Losing Score]]</f>
        <v>7</v>
      </c>
      <c r="O18" s="1">
        <f>Table1[[#This Row],[Losing Seed]]-Table1[[#This Row],[Winning Seed]]</f>
        <v>13</v>
      </c>
      <c r="P18" s="1" t="str">
        <f>IF(Table1[[#This Row],[SeD]]&lt;-2,Table1[[#This Row],[Winning Seed]]&amp; " over " &amp;Table1[[#This Row],[Losing Seed]],"")</f>
        <v/>
      </c>
      <c r="Q18">
        <f>VLOOKUP(Table1[[#This Row],[Losing Seed]],'Seed History'!$N$4:$O$19,2)</f>
        <v>6.4285714285714279E-2</v>
      </c>
      <c r="R18" s="1">
        <f>IF(Table1[[#This Row],[Round]]="PI",0,Table1[[#This Row],[Round]]-1)</f>
        <v>0</v>
      </c>
      <c r="S18">
        <f>Table1[[#This Row],[LAW]]-Table1[[#This Row],[LEW]]</f>
        <v>-6.4285714285714279E-2</v>
      </c>
      <c r="V18">
        <f>COUNTIF(PASE!B:B,Table1[[#This Row],[Loser]])</f>
        <v>1</v>
      </c>
    </row>
    <row r="19" spans="1:22" x14ac:dyDescent="0.25">
      <c r="A19" s="65">
        <v>31121</v>
      </c>
      <c r="B19" s="50">
        <v>1985</v>
      </c>
      <c r="C19" s="1">
        <v>1</v>
      </c>
      <c r="D19" t="s">
        <v>49</v>
      </c>
      <c r="E19" s="1">
        <v>3</v>
      </c>
      <c r="F19" t="s">
        <v>231</v>
      </c>
      <c r="G19" t="str">
        <f>VLOOKUP(Table1[[#This Row],[Winner]],Ranking!D:E,2,FALSE)</f>
        <v>B10</v>
      </c>
      <c r="H19" s="1">
        <v>76</v>
      </c>
      <c r="I19" s="1">
        <v>14</v>
      </c>
      <c r="J19" t="s">
        <v>307</v>
      </c>
      <c r="K19" t="str">
        <f>VLOOKUP(Table1[[#This Row],[Loser]],Ranking!D:E,2,FALSE)</f>
        <v>CAA</v>
      </c>
      <c r="L19" s="1">
        <v>57</v>
      </c>
      <c r="N19" s="1">
        <f>Table1[[#This Row],[Winning Score]]-Table1[[#This Row],[Losing Score]]</f>
        <v>19</v>
      </c>
      <c r="O19" s="1">
        <f>Table1[[#This Row],[Losing Seed]]-Table1[[#This Row],[Winning Seed]]</f>
        <v>11</v>
      </c>
      <c r="P19" s="1" t="str">
        <f>IF(Table1[[#This Row],[SeD]]&lt;-2,Table1[[#This Row],[Winning Seed]]&amp; " over " &amp;Table1[[#This Row],[Losing Seed]],"")</f>
        <v/>
      </c>
      <c r="Q19">
        <f>VLOOKUP(Table1[[#This Row],[Losing Seed]],'Seed History'!$N$4:$O$19,2)</f>
        <v>0.16428571428571428</v>
      </c>
      <c r="R19" s="1">
        <f>IF(Table1[[#This Row],[Round]]="PI",0,Table1[[#This Row],[Round]]-1)</f>
        <v>0</v>
      </c>
      <c r="S19">
        <f>Table1[[#This Row],[LAW]]-Table1[[#This Row],[LEW]]</f>
        <v>-0.16428571428571428</v>
      </c>
      <c r="V19">
        <f>COUNTIF(PASE!B:B,Table1[[#This Row],[Loser]])</f>
        <v>1</v>
      </c>
    </row>
    <row r="20" spans="1:22" x14ac:dyDescent="0.25">
      <c r="A20" s="65">
        <v>31121</v>
      </c>
      <c r="B20" s="50">
        <v>1985</v>
      </c>
      <c r="C20" s="1">
        <v>1</v>
      </c>
      <c r="D20" t="s">
        <v>49</v>
      </c>
      <c r="E20" s="1">
        <v>6</v>
      </c>
      <c r="F20" t="s">
        <v>60</v>
      </c>
      <c r="G20" t="str">
        <f>VLOOKUP(Table1[[#This Row],[Winner]],Ranking!D:E,2,FALSE)</f>
        <v>SEC</v>
      </c>
      <c r="H20" s="1">
        <v>67</v>
      </c>
      <c r="I20" s="1">
        <v>11</v>
      </c>
      <c r="J20" t="s">
        <v>418</v>
      </c>
      <c r="K20" t="str">
        <f>VLOOKUP(Table1[[#This Row],[Loser]],Ranking!D:E,2,FALSE)</f>
        <v>Amer</v>
      </c>
      <c r="L20" s="1">
        <v>59</v>
      </c>
      <c r="N20" s="1">
        <f>Table1[[#This Row],[Winning Score]]-Table1[[#This Row],[Losing Score]]</f>
        <v>8</v>
      </c>
      <c r="O20" s="1">
        <f>Table1[[#This Row],[Losing Seed]]-Table1[[#This Row],[Winning Seed]]</f>
        <v>5</v>
      </c>
      <c r="P20" s="1" t="str">
        <f>IF(Table1[[#This Row],[SeD]]&lt;-2,Table1[[#This Row],[Winning Seed]]&amp; " over " &amp;Table1[[#This Row],[Losing Seed]],"")</f>
        <v/>
      </c>
      <c r="Q20">
        <f>VLOOKUP(Table1[[#This Row],[Losing Seed]],'Seed History'!$N$4:$O$19,2)</f>
        <v>0.61428571428571432</v>
      </c>
      <c r="R20" s="1">
        <f>IF(Table1[[#This Row],[Round]]="PI",0,Table1[[#This Row],[Round]]-1)</f>
        <v>0</v>
      </c>
      <c r="S20">
        <f>Table1[[#This Row],[LAW]]-Table1[[#This Row],[LEW]]</f>
        <v>-0.61428571428571432</v>
      </c>
      <c r="V20">
        <f>COUNTIF(PASE!B:B,Table1[[#This Row],[Loser]])</f>
        <v>1</v>
      </c>
    </row>
    <row r="21" spans="1:22" x14ac:dyDescent="0.25">
      <c r="A21" s="65">
        <v>31121</v>
      </c>
      <c r="B21" s="50">
        <v>1985</v>
      </c>
      <c r="C21" s="1">
        <v>1</v>
      </c>
      <c r="D21" t="s">
        <v>49</v>
      </c>
      <c r="E21" s="1">
        <v>7</v>
      </c>
      <c r="F21" t="s">
        <v>86</v>
      </c>
      <c r="G21" t="str">
        <f>VLOOKUP(Table1[[#This Row],[Winner]],Ranking!D:E,2,FALSE)</f>
        <v>ACC</v>
      </c>
      <c r="H21" s="1">
        <v>70</v>
      </c>
      <c r="I21" s="1">
        <v>10</v>
      </c>
      <c r="J21" t="s">
        <v>187</v>
      </c>
      <c r="K21" t="str">
        <f>VLOOKUP(Table1[[#This Row],[Loser]],Ranking!D:E,2,FALSE)</f>
        <v>BE</v>
      </c>
      <c r="L21" s="1">
        <v>65</v>
      </c>
      <c r="N21" s="1">
        <f>Table1[[#This Row],[Winning Score]]-Table1[[#This Row],[Losing Score]]</f>
        <v>5</v>
      </c>
      <c r="O21" s="1">
        <f>Table1[[#This Row],[Losing Seed]]-Table1[[#This Row],[Winning Seed]]</f>
        <v>3</v>
      </c>
      <c r="P21" s="1" t="str">
        <f>IF(Table1[[#This Row],[SeD]]&lt;-2,Table1[[#This Row],[Winning Seed]]&amp; " over " &amp;Table1[[#This Row],[Losing Seed]],"")</f>
        <v/>
      </c>
      <c r="Q21">
        <f>VLOOKUP(Table1[[#This Row],[Losing Seed]],'Seed History'!$N$4:$O$19,2)</f>
        <v>0.62142857142857144</v>
      </c>
      <c r="R21" s="1">
        <f>IF(Table1[[#This Row],[Round]]="PI",0,Table1[[#This Row],[Round]]-1)</f>
        <v>0</v>
      </c>
      <c r="S21">
        <f>Table1[[#This Row],[LAW]]-Table1[[#This Row],[LEW]]</f>
        <v>-0.62142857142857144</v>
      </c>
      <c r="V21">
        <f>COUNTIF(PASE!B:B,Table1[[#This Row],[Loser]])</f>
        <v>1</v>
      </c>
    </row>
    <row r="22" spans="1:22" x14ac:dyDescent="0.25">
      <c r="A22" s="65">
        <v>31121</v>
      </c>
      <c r="B22" s="50">
        <v>1985</v>
      </c>
      <c r="C22" s="1">
        <v>1</v>
      </c>
      <c r="D22" t="s">
        <v>440</v>
      </c>
      <c r="E22" s="1">
        <v>2</v>
      </c>
      <c r="F22" t="s">
        <v>268</v>
      </c>
      <c r="G22" t="str">
        <f>VLOOKUP(Table1[[#This Row],[Winner]],Ranking!D:E,2,FALSE)</f>
        <v>Amer</v>
      </c>
      <c r="H22" s="1">
        <v>67</v>
      </c>
      <c r="I22" s="1">
        <v>15</v>
      </c>
      <c r="J22" t="s">
        <v>322</v>
      </c>
      <c r="K22" t="str">
        <f>VLOOKUP(Table1[[#This Row],[Loser]],Ranking!D:E,2,FALSE)</f>
        <v>Ivy</v>
      </c>
      <c r="L22" s="1">
        <v>55</v>
      </c>
      <c r="N22" s="1">
        <f>Table1[[#This Row],[Winning Score]]-Table1[[#This Row],[Losing Score]]</f>
        <v>12</v>
      </c>
      <c r="O22" s="1">
        <f>Table1[[#This Row],[Losing Seed]]-Table1[[#This Row],[Winning Seed]]</f>
        <v>13</v>
      </c>
      <c r="P22" s="1" t="str">
        <f>IF(Table1[[#This Row],[SeD]]&lt;-2,Table1[[#This Row],[Winning Seed]]&amp; " over " &amp;Table1[[#This Row],[Losing Seed]],"")</f>
        <v/>
      </c>
      <c r="Q22">
        <f>VLOOKUP(Table1[[#This Row],[Losing Seed]],'Seed History'!$N$4:$O$19,2)</f>
        <v>6.4285714285714279E-2</v>
      </c>
      <c r="R22" s="1">
        <f>IF(Table1[[#This Row],[Round]]="PI",0,Table1[[#This Row],[Round]]-1)</f>
        <v>0</v>
      </c>
      <c r="S22">
        <f>Table1[[#This Row],[LAW]]-Table1[[#This Row],[LEW]]</f>
        <v>-6.4285714285714279E-2</v>
      </c>
      <c r="V22">
        <f>COUNTIF(PASE!B:B,Table1[[#This Row],[Loser]])</f>
        <v>1</v>
      </c>
    </row>
    <row r="23" spans="1:22" x14ac:dyDescent="0.25">
      <c r="A23" s="65">
        <v>31121</v>
      </c>
      <c r="B23" s="50">
        <v>1985</v>
      </c>
      <c r="C23" s="1">
        <v>1</v>
      </c>
      <c r="D23" t="s">
        <v>440</v>
      </c>
      <c r="E23" s="1">
        <v>3</v>
      </c>
      <c r="F23" t="s">
        <v>64</v>
      </c>
      <c r="G23" t="str">
        <f>VLOOKUP(Table1[[#This Row],[Winner]],Ranking!D:E,2,FALSE)</f>
        <v>ACC</v>
      </c>
      <c r="H23" s="1">
        <v>75</v>
      </c>
      <c r="I23" s="1">
        <v>14</v>
      </c>
      <c r="J23" t="s">
        <v>324</v>
      </c>
      <c r="K23" t="str">
        <f>VLOOKUP(Table1[[#This Row],[Loser]],Ranking!D:E,2,FALSE)</f>
        <v>WCC</v>
      </c>
      <c r="L23" s="1">
        <v>62</v>
      </c>
      <c r="N23" s="1">
        <f>Table1[[#This Row],[Winning Score]]-Table1[[#This Row],[Losing Score]]</f>
        <v>13</v>
      </c>
      <c r="O23" s="1">
        <f>Table1[[#This Row],[Losing Seed]]-Table1[[#This Row],[Winning Seed]]</f>
        <v>11</v>
      </c>
      <c r="P23" s="1" t="str">
        <f>IF(Table1[[#This Row],[SeD]]&lt;-2,Table1[[#This Row],[Winning Seed]]&amp; " over " &amp;Table1[[#This Row],[Losing Seed]],"")</f>
        <v/>
      </c>
      <c r="Q23">
        <f>VLOOKUP(Table1[[#This Row],[Losing Seed]],'Seed History'!$N$4:$O$19,2)</f>
        <v>0.16428571428571428</v>
      </c>
      <c r="R23" s="1">
        <f>IF(Table1[[#This Row],[Round]]="PI",0,Table1[[#This Row],[Round]]-1)</f>
        <v>0</v>
      </c>
      <c r="S23">
        <f>Table1[[#This Row],[LAW]]-Table1[[#This Row],[LEW]]</f>
        <v>-0.16428571428571428</v>
      </c>
      <c r="V23">
        <f>COUNTIF(PASE!B:B,Table1[[#This Row],[Loser]])</f>
        <v>1</v>
      </c>
    </row>
    <row r="24" spans="1:22" x14ac:dyDescent="0.25">
      <c r="A24" s="65">
        <v>31121</v>
      </c>
      <c r="B24" s="50">
        <v>1985</v>
      </c>
      <c r="C24" s="1">
        <v>1</v>
      </c>
      <c r="D24" t="s">
        <v>440</v>
      </c>
      <c r="E24" s="1">
        <v>7</v>
      </c>
      <c r="F24" t="s">
        <v>68</v>
      </c>
      <c r="G24" t="str">
        <f>VLOOKUP(Table1[[#This Row],[Winner]],Ranking!D:E,2,FALSE)</f>
        <v>CUSA</v>
      </c>
      <c r="H24" s="1">
        <v>70</v>
      </c>
      <c r="I24" s="1">
        <v>10</v>
      </c>
      <c r="J24" t="s">
        <v>272</v>
      </c>
      <c r="K24" t="str">
        <f>VLOOKUP(Table1[[#This Row],[Loser]],Ranking!D:E,2,FALSE)</f>
        <v>B10</v>
      </c>
      <c r="L24" s="1">
        <v>68</v>
      </c>
      <c r="N24" s="1">
        <f>Table1[[#This Row],[Winning Score]]-Table1[[#This Row],[Losing Score]]</f>
        <v>2</v>
      </c>
      <c r="O24" s="1">
        <f>Table1[[#This Row],[Losing Seed]]-Table1[[#This Row],[Winning Seed]]</f>
        <v>3</v>
      </c>
      <c r="P24" s="1" t="str">
        <f>IF(Table1[[#This Row],[SeD]]&lt;-2,Table1[[#This Row],[Winning Seed]]&amp; " over " &amp;Table1[[#This Row],[Losing Seed]],"")</f>
        <v/>
      </c>
      <c r="Q24">
        <f>VLOOKUP(Table1[[#This Row],[Losing Seed]],'Seed History'!$N$4:$O$19,2)</f>
        <v>0.62142857142857144</v>
      </c>
      <c r="R24" s="1">
        <f>IF(Table1[[#This Row],[Round]]="PI",0,Table1[[#This Row],[Round]]-1)</f>
        <v>0</v>
      </c>
      <c r="S24">
        <f>Table1[[#This Row],[LAW]]-Table1[[#This Row],[LEW]]</f>
        <v>-0.62142857142857144</v>
      </c>
      <c r="V24">
        <f>COUNTIF(PASE!B:B,Table1[[#This Row],[Loser]])</f>
        <v>1</v>
      </c>
    </row>
    <row r="25" spans="1:22" x14ac:dyDescent="0.25">
      <c r="A25" s="65">
        <v>31121</v>
      </c>
      <c r="B25" s="50">
        <v>1985</v>
      </c>
      <c r="C25" s="1">
        <v>1</v>
      </c>
      <c r="D25" t="s">
        <v>478</v>
      </c>
      <c r="E25" s="1">
        <v>1</v>
      </c>
      <c r="F25" t="s">
        <v>82</v>
      </c>
      <c r="G25" t="str">
        <f>VLOOKUP(Table1[[#This Row],[Winner]],Ranking!D:E,2,FALSE)</f>
        <v>B10</v>
      </c>
      <c r="H25" s="1">
        <v>59</v>
      </c>
      <c r="I25" s="1">
        <v>16</v>
      </c>
      <c r="J25" t="s">
        <v>202</v>
      </c>
      <c r="K25" t="str">
        <f>VLOOKUP(Table1[[#This Row],[Loser]],Ranking!D:E,2,FALSE)</f>
        <v>NEC</v>
      </c>
      <c r="L25" s="1">
        <v>55</v>
      </c>
      <c r="N25" s="1">
        <f>Table1[[#This Row],[Winning Score]]-Table1[[#This Row],[Losing Score]]</f>
        <v>4</v>
      </c>
      <c r="O25" s="1">
        <f>Table1[[#This Row],[Losing Seed]]-Table1[[#This Row],[Winning Seed]]</f>
        <v>15</v>
      </c>
      <c r="P25" s="1" t="str">
        <f>IF(Table1[[#This Row],[SeD]]&lt;-2,Table1[[#This Row],[Winning Seed]]&amp; " over " &amp;Table1[[#This Row],[Losing Seed]],"")</f>
        <v/>
      </c>
      <c r="Q25">
        <f>VLOOKUP(Table1[[#This Row],[Losing Seed]],'Seed History'!$N$4:$O$19,2)</f>
        <v>7.1428571428571426E-3</v>
      </c>
      <c r="R25" s="1">
        <f>IF(Table1[[#This Row],[Round]]="PI",0,Table1[[#This Row],[Round]]-1)</f>
        <v>0</v>
      </c>
      <c r="S25">
        <f>Table1[[#This Row],[LAW]]-Table1[[#This Row],[LEW]]</f>
        <v>-7.1428571428571426E-3</v>
      </c>
      <c r="V25">
        <f>COUNTIF(PASE!B:B,Table1[[#This Row],[Loser]])</f>
        <v>1</v>
      </c>
    </row>
    <row r="26" spans="1:22" x14ac:dyDescent="0.25">
      <c r="A26" s="65">
        <v>31121</v>
      </c>
      <c r="B26" s="50">
        <v>1985</v>
      </c>
      <c r="C26" s="1">
        <v>1</v>
      </c>
      <c r="D26" t="s">
        <v>478</v>
      </c>
      <c r="E26" s="1">
        <v>5</v>
      </c>
      <c r="F26" t="s">
        <v>31</v>
      </c>
      <c r="G26" t="str">
        <f>VLOOKUP(Table1[[#This Row],[Winner]],Ranking!D:E,2,FALSE)</f>
        <v>B10</v>
      </c>
      <c r="H26" s="1">
        <v>69</v>
      </c>
      <c r="I26" s="1">
        <v>12</v>
      </c>
      <c r="J26" t="s">
        <v>271</v>
      </c>
      <c r="K26" t="str">
        <f>VLOOKUP(Table1[[#This Row],[Loser]],Ranking!D:E,2,FALSE)</f>
        <v>MAC</v>
      </c>
      <c r="L26" s="1">
        <v>68</v>
      </c>
      <c r="M26" s="1" t="s">
        <v>479</v>
      </c>
      <c r="N26" s="1">
        <f>Table1[[#This Row],[Winning Score]]-Table1[[#This Row],[Losing Score]]</f>
        <v>1</v>
      </c>
      <c r="O26" s="1">
        <f>Table1[[#This Row],[Losing Seed]]-Table1[[#This Row],[Winning Seed]]</f>
        <v>7</v>
      </c>
      <c r="P26" s="1" t="str">
        <f>IF(Table1[[#This Row],[SeD]]&lt;-2,Table1[[#This Row],[Winning Seed]]&amp; " over " &amp;Table1[[#This Row],[Losing Seed]],"")</f>
        <v/>
      </c>
      <c r="Q26">
        <f>VLOOKUP(Table1[[#This Row],[Losing Seed]],'Seed History'!$N$4:$O$19,2)</f>
        <v>0.51428571428571423</v>
      </c>
      <c r="R26" s="1">
        <f>IF(Table1[[#This Row],[Round]]="PI",0,Table1[[#This Row],[Round]]-1)</f>
        <v>0</v>
      </c>
      <c r="S26">
        <f>Table1[[#This Row],[LAW]]-Table1[[#This Row],[LEW]]</f>
        <v>-0.51428571428571423</v>
      </c>
      <c r="V26">
        <f>COUNTIF(PASE!B:B,Table1[[#This Row],[Loser]])</f>
        <v>1</v>
      </c>
    </row>
    <row r="27" spans="1:22" x14ac:dyDescent="0.25">
      <c r="A27" s="65">
        <v>31121</v>
      </c>
      <c r="B27" s="50">
        <v>1985</v>
      </c>
      <c r="C27" s="1">
        <v>1</v>
      </c>
      <c r="D27" t="s">
        <v>478</v>
      </c>
      <c r="E27" s="1">
        <v>8</v>
      </c>
      <c r="F27" t="s">
        <v>50</v>
      </c>
      <c r="G27" t="str">
        <f>VLOOKUP(Table1[[#This Row],[Winner]],Ranking!D:E,2,FALSE)</f>
        <v>BE</v>
      </c>
      <c r="H27" s="1">
        <v>51</v>
      </c>
      <c r="I27" s="1">
        <v>9</v>
      </c>
      <c r="J27" t="s">
        <v>57</v>
      </c>
      <c r="K27" t="str">
        <f>VLOOKUP(Table1[[#This Row],[Loser]],Ranking!D:E,2,FALSE)</f>
        <v>A10</v>
      </c>
      <c r="L27" s="1">
        <v>49</v>
      </c>
      <c r="N27" s="1">
        <f>Table1[[#This Row],[Winning Score]]-Table1[[#This Row],[Losing Score]]</f>
        <v>2</v>
      </c>
      <c r="O27" s="1">
        <f>Table1[[#This Row],[Losing Seed]]-Table1[[#This Row],[Winning Seed]]</f>
        <v>1</v>
      </c>
      <c r="P27" s="1" t="str">
        <f>IF(Table1[[#This Row],[SeD]]&lt;-2,Table1[[#This Row],[Winning Seed]]&amp; " over " &amp;Table1[[#This Row],[Losing Seed]],"")</f>
        <v/>
      </c>
      <c r="Q27">
        <f>VLOOKUP(Table1[[#This Row],[Losing Seed]],'Seed History'!$N$4:$O$19,2)</f>
        <v>0.6</v>
      </c>
      <c r="R27" s="1">
        <f>IF(Table1[[#This Row],[Round]]="PI",0,Table1[[#This Row],[Round]]-1)</f>
        <v>0</v>
      </c>
      <c r="S27">
        <f>Table1[[#This Row],[LAW]]-Table1[[#This Row],[LEW]]</f>
        <v>-0.6</v>
      </c>
      <c r="V27">
        <f>COUNTIF(PASE!B:B,Table1[[#This Row],[Loser]])</f>
        <v>1</v>
      </c>
    </row>
    <row r="28" spans="1:22" x14ac:dyDescent="0.25">
      <c r="A28" s="65">
        <v>31121</v>
      </c>
      <c r="B28" s="50">
        <v>1985</v>
      </c>
      <c r="C28" s="1">
        <v>1</v>
      </c>
      <c r="D28" t="s">
        <v>38</v>
      </c>
      <c r="E28" s="1">
        <v>2</v>
      </c>
      <c r="F28" t="s">
        <v>47</v>
      </c>
      <c r="G28" t="str">
        <f>VLOOKUP(Table1[[#This Row],[Winner]],Ranking!D:E,2,FALSE)</f>
        <v>A10</v>
      </c>
      <c r="H28" s="1">
        <v>81</v>
      </c>
      <c r="I28" s="1">
        <v>15</v>
      </c>
      <c r="J28" t="s">
        <v>264</v>
      </c>
      <c r="K28" t="str">
        <f>VLOOKUP(Table1[[#This Row],[Loser]],Ranking!D:E,2,FALSE)</f>
        <v>CUSA</v>
      </c>
      <c r="L28" s="1">
        <v>65</v>
      </c>
      <c r="N28" s="1">
        <f>Table1[[#This Row],[Winning Score]]-Table1[[#This Row],[Losing Score]]</f>
        <v>16</v>
      </c>
      <c r="O28" s="1">
        <f>Table1[[#This Row],[Losing Seed]]-Table1[[#This Row],[Winning Seed]]</f>
        <v>13</v>
      </c>
      <c r="P28" s="1" t="str">
        <f>IF(Table1[[#This Row],[SeD]]&lt;-2,Table1[[#This Row],[Winning Seed]]&amp; " over " &amp;Table1[[#This Row],[Losing Seed]],"")</f>
        <v/>
      </c>
      <c r="Q28">
        <f>VLOOKUP(Table1[[#This Row],[Losing Seed]],'Seed History'!$N$4:$O$19,2)</f>
        <v>6.4285714285714279E-2</v>
      </c>
      <c r="R28" s="1">
        <f>IF(Table1[[#This Row],[Round]]="PI",0,Table1[[#This Row],[Round]]-1)</f>
        <v>0</v>
      </c>
      <c r="S28">
        <f>Table1[[#This Row],[LAW]]-Table1[[#This Row],[LEW]]</f>
        <v>-6.4285714285714279E-2</v>
      </c>
      <c r="V28">
        <f>COUNTIF(PASE!B:B,Table1[[#This Row],[Loser]])</f>
        <v>1</v>
      </c>
    </row>
    <row r="29" spans="1:22" x14ac:dyDescent="0.25">
      <c r="A29" s="65">
        <v>31121</v>
      </c>
      <c r="B29" s="50">
        <v>1985</v>
      </c>
      <c r="C29" s="1">
        <v>1</v>
      </c>
      <c r="D29" t="s">
        <v>38</v>
      </c>
      <c r="E29" s="1">
        <v>3</v>
      </c>
      <c r="F29" t="s">
        <v>302</v>
      </c>
      <c r="G29" t="str">
        <f>VLOOKUP(Table1[[#This Row],[Winner]],Ranking!D:E,2,FALSE)</f>
        <v>ACC</v>
      </c>
      <c r="H29" s="1">
        <v>65</v>
      </c>
      <c r="I29" s="1">
        <v>14</v>
      </c>
      <c r="J29" t="s">
        <v>290</v>
      </c>
      <c r="K29" t="str">
        <f>VLOOKUP(Table1[[#This Row],[Loser]],Ranking!D:E,2,FALSE)</f>
        <v>MWC</v>
      </c>
      <c r="L29" s="1">
        <v>56</v>
      </c>
      <c r="N29" s="1">
        <f>Table1[[#This Row],[Winning Score]]-Table1[[#This Row],[Losing Score]]</f>
        <v>9</v>
      </c>
      <c r="O29" s="1">
        <f>Table1[[#This Row],[Losing Seed]]-Table1[[#This Row],[Winning Seed]]</f>
        <v>11</v>
      </c>
      <c r="P29" s="1" t="str">
        <f>IF(Table1[[#This Row],[SeD]]&lt;-2,Table1[[#This Row],[Winning Seed]]&amp; " over " &amp;Table1[[#This Row],[Losing Seed]],"")</f>
        <v/>
      </c>
      <c r="Q29">
        <f>VLOOKUP(Table1[[#This Row],[Losing Seed]],'Seed History'!$N$4:$O$19,2)</f>
        <v>0.16428571428571428</v>
      </c>
      <c r="R29" s="1">
        <f>IF(Table1[[#This Row],[Round]]="PI",0,Table1[[#This Row],[Round]]-1)</f>
        <v>0</v>
      </c>
      <c r="S29">
        <f>Table1[[#This Row],[LAW]]-Table1[[#This Row],[LEW]]</f>
        <v>-0.16428571428571428</v>
      </c>
      <c r="V29">
        <f>COUNTIF(PASE!B:B,Table1[[#This Row],[Loser]])</f>
        <v>1</v>
      </c>
    </row>
    <row r="30" spans="1:22" x14ac:dyDescent="0.25">
      <c r="A30" s="65">
        <v>31121</v>
      </c>
      <c r="B30" s="50">
        <v>1985</v>
      </c>
      <c r="C30" s="1">
        <v>1</v>
      </c>
      <c r="D30" t="s">
        <v>38</v>
      </c>
      <c r="E30" s="1">
        <v>7</v>
      </c>
      <c r="F30" t="s">
        <v>113</v>
      </c>
      <c r="G30" t="str">
        <f>VLOOKUP(Table1[[#This Row],[Winner]],Ranking!D:E,2,FALSE)</f>
        <v>SEC</v>
      </c>
      <c r="H30" s="1">
        <v>50</v>
      </c>
      <c r="I30" s="1">
        <v>10</v>
      </c>
      <c r="J30" t="s">
        <v>48</v>
      </c>
      <c r="K30" t="str">
        <f>VLOOKUP(Table1[[#This Row],[Loser]],Ranking!D:E,2,FALSE)</f>
        <v>P12</v>
      </c>
      <c r="L30" s="1">
        <v>41</v>
      </c>
      <c r="N30" s="1">
        <f>Table1[[#This Row],[Winning Score]]-Table1[[#This Row],[Losing Score]]</f>
        <v>9</v>
      </c>
      <c r="O30" s="1">
        <f>Table1[[#This Row],[Losing Seed]]-Table1[[#This Row],[Winning Seed]]</f>
        <v>3</v>
      </c>
      <c r="P30" s="1" t="str">
        <f>IF(Table1[[#This Row],[SeD]]&lt;-2,Table1[[#This Row],[Winning Seed]]&amp; " over " &amp;Table1[[#This Row],[Losing Seed]],"")</f>
        <v/>
      </c>
      <c r="Q30">
        <f>VLOOKUP(Table1[[#This Row],[Losing Seed]],'Seed History'!$N$4:$O$19,2)</f>
        <v>0.62142857142857144</v>
      </c>
      <c r="R30" s="1">
        <f>IF(Table1[[#This Row],[Round]]="PI",0,Table1[[#This Row],[Round]]-1)</f>
        <v>0</v>
      </c>
      <c r="S30">
        <f>Table1[[#This Row],[LAW]]-Table1[[#This Row],[LEW]]</f>
        <v>-0.62142857142857144</v>
      </c>
      <c r="V30">
        <f>COUNTIF(PASE!B:B,Table1[[#This Row],[Loser]])</f>
        <v>1</v>
      </c>
    </row>
    <row r="31" spans="1:22" x14ac:dyDescent="0.25">
      <c r="A31" s="65">
        <v>31121</v>
      </c>
      <c r="B31" s="50">
        <v>1985</v>
      </c>
      <c r="C31" s="1">
        <v>1</v>
      </c>
      <c r="D31" t="s">
        <v>478</v>
      </c>
      <c r="E31" s="1">
        <v>13</v>
      </c>
      <c r="F31" t="s">
        <v>287</v>
      </c>
      <c r="G31" t="str">
        <f>VLOOKUP(Table1[[#This Row],[Winner]],Ranking!D:E,2,FALSE)</f>
        <v>Pat</v>
      </c>
      <c r="H31" s="1">
        <v>78</v>
      </c>
      <c r="I31" s="1">
        <v>4</v>
      </c>
      <c r="J31" t="s">
        <v>52</v>
      </c>
      <c r="K31" t="str">
        <f>VLOOKUP(Table1[[#This Row],[Loser]],Ranking!D:E,2,FALSE)</f>
        <v>SEC</v>
      </c>
      <c r="L31" s="1">
        <v>55</v>
      </c>
      <c r="N31" s="1">
        <f>Table1[[#This Row],[Winning Score]]-Table1[[#This Row],[Losing Score]]</f>
        <v>23</v>
      </c>
      <c r="O31" s="1">
        <f>Table1[[#This Row],[Losing Seed]]-Table1[[#This Row],[Winning Seed]]</f>
        <v>-9</v>
      </c>
      <c r="P31" s="1" t="str">
        <f>IF(Table1[[#This Row],[SeD]]&lt;-2,Table1[[#This Row],[Winning Seed]]&amp; " over " &amp;Table1[[#This Row],[Losing Seed]],"")</f>
        <v>13 over 4</v>
      </c>
      <c r="Q31">
        <f>VLOOKUP(Table1[[#This Row],[Losing Seed]],'Seed History'!$N$4:$O$19,2)</f>
        <v>1.5357142857142858</v>
      </c>
      <c r="R31" s="1">
        <f>IF(Table1[[#This Row],[Round]]="PI",0,Table1[[#This Row],[Round]]-1)</f>
        <v>0</v>
      </c>
      <c r="S31">
        <f>Table1[[#This Row],[LAW]]-Table1[[#This Row],[LEW]]</f>
        <v>-1.5357142857142858</v>
      </c>
      <c r="V31">
        <f>COUNTIF(PASE!B:B,Table1[[#This Row],[Loser]])</f>
        <v>1</v>
      </c>
    </row>
    <row r="32" spans="1:22" x14ac:dyDescent="0.25">
      <c r="A32" s="65">
        <v>31121</v>
      </c>
      <c r="B32" s="50">
        <v>1985</v>
      </c>
      <c r="C32" s="1">
        <v>1</v>
      </c>
      <c r="D32" t="s">
        <v>440</v>
      </c>
      <c r="E32" s="1">
        <v>11</v>
      </c>
      <c r="F32" t="s">
        <v>139</v>
      </c>
      <c r="G32" t="str">
        <f>VLOOKUP(Table1[[#This Row],[Winner]],Ranking!D:E,2,FALSE)</f>
        <v>ACC</v>
      </c>
      <c r="H32" s="1">
        <v>55</v>
      </c>
      <c r="I32" s="1">
        <v>6</v>
      </c>
      <c r="J32" t="s">
        <v>92</v>
      </c>
      <c r="K32" t="str">
        <f>VLOOKUP(Table1[[#This Row],[Loser]],Ranking!D:E,2,FALSE)</f>
        <v>B12</v>
      </c>
      <c r="L32" s="1">
        <v>53</v>
      </c>
      <c r="N32" s="1">
        <f>Table1[[#This Row],[Winning Score]]-Table1[[#This Row],[Losing Score]]</f>
        <v>2</v>
      </c>
      <c r="O32" s="1">
        <f>Table1[[#This Row],[Losing Seed]]-Table1[[#This Row],[Winning Seed]]</f>
        <v>-5</v>
      </c>
      <c r="P32" s="1" t="str">
        <f>IF(Table1[[#This Row],[SeD]]&lt;-2,Table1[[#This Row],[Winning Seed]]&amp; " over " &amp;Table1[[#This Row],[Losing Seed]],"")</f>
        <v>11 over 6</v>
      </c>
      <c r="Q32">
        <f>VLOOKUP(Table1[[#This Row],[Losing Seed]],'Seed History'!$N$4:$O$19,2)</f>
        <v>1.0785714285714285</v>
      </c>
      <c r="R32" s="1">
        <f>IF(Table1[[#This Row],[Round]]="PI",0,Table1[[#This Row],[Round]]-1)</f>
        <v>0</v>
      </c>
      <c r="S32">
        <f>Table1[[#This Row],[LAW]]-Table1[[#This Row],[LEW]]</f>
        <v>-1.0785714285714285</v>
      </c>
      <c r="V32">
        <f>COUNTIF(PASE!B:B,Table1[[#This Row],[Loser]])</f>
        <v>1</v>
      </c>
    </row>
    <row r="33" spans="1:22" x14ac:dyDescent="0.25">
      <c r="A33" s="65">
        <v>31121</v>
      </c>
      <c r="B33" s="50">
        <v>1985</v>
      </c>
      <c r="C33" s="1">
        <v>1</v>
      </c>
      <c r="D33" t="s">
        <v>38</v>
      </c>
      <c r="E33" s="1">
        <v>11</v>
      </c>
      <c r="F33" t="s">
        <v>403</v>
      </c>
      <c r="G33" t="str">
        <f>VLOOKUP(Table1[[#This Row],[Winner]],Ranking!D:E,2,FALSE)</f>
        <v>CUSA</v>
      </c>
      <c r="H33" s="1">
        <v>79</v>
      </c>
      <c r="I33" s="1">
        <v>6</v>
      </c>
      <c r="J33" t="s">
        <v>94</v>
      </c>
      <c r="K33" t="str">
        <f>VLOOKUP(Table1[[#This Row],[Loser]],Ranking!D:E,2,FALSE)</f>
        <v>Amer</v>
      </c>
      <c r="L33" s="1">
        <v>75</v>
      </c>
      <c r="N33" s="1">
        <f>Table1[[#This Row],[Winning Score]]-Table1[[#This Row],[Losing Score]]</f>
        <v>4</v>
      </c>
      <c r="O33" s="1">
        <f>Table1[[#This Row],[Losing Seed]]-Table1[[#This Row],[Winning Seed]]</f>
        <v>-5</v>
      </c>
      <c r="P33" s="1" t="str">
        <f>IF(Table1[[#This Row],[SeD]]&lt;-2,Table1[[#This Row],[Winning Seed]]&amp; " over " &amp;Table1[[#This Row],[Losing Seed]],"")</f>
        <v>11 over 6</v>
      </c>
      <c r="Q33">
        <f>VLOOKUP(Table1[[#This Row],[Losing Seed]],'Seed History'!$N$4:$O$19,2)</f>
        <v>1.0785714285714285</v>
      </c>
      <c r="R33" s="1">
        <f>IF(Table1[[#This Row],[Round]]="PI",0,Table1[[#This Row],[Round]]-1)</f>
        <v>0</v>
      </c>
      <c r="S33">
        <f>Table1[[#This Row],[LAW]]-Table1[[#This Row],[LEW]]</f>
        <v>-1.0785714285714285</v>
      </c>
      <c r="V33">
        <f>COUNTIF(PASE!B:B,Table1[[#This Row],[Loser]])</f>
        <v>1</v>
      </c>
    </row>
    <row r="34" spans="1:22" x14ac:dyDescent="0.25">
      <c r="A34" s="65">
        <v>31122</v>
      </c>
      <c r="B34" s="50">
        <v>1985</v>
      </c>
      <c r="C34" s="1">
        <v>2</v>
      </c>
      <c r="D34" t="s">
        <v>49</v>
      </c>
      <c r="E34" s="1">
        <v>1</v>
      </c>
      <c r="F34" t="s">
        <v>66</v>
      </c>
      <c r="G34" t="str">
        <f>VLOOKUP(Table1[[#This Row],[Winner]],Ranking!D:E,2,FALSE)</f>
        <v>BE</v>
      </c>
      <c r="H34" s="1">
        <v>63</v>
      </c>
      <c r="I34" s="1">
        <v>8</v>
      </c>
      <c r="J34" t="s">
        <v>374</v>
      </c>
      <c r="K34" t="str">
        <f>VLOOKUP(Table1[[#This Row],[Loser]],Ranking!D:E,2,FALSE)</f>
        <v>Amer</v>
      </c>
      <c r="L34" s="1">
        <v>46</v>
      </c>
      <c r="N34" s="1">
        <f>Table1[[#This Row],[Winning Score]]-Table1[[#This Row],[Losing Score]]</f>
        <v>17</v>
      </c>
      <c r="O34" s="1">
        <f>Table1[[#This Row],[Losing Seed]]-Table1[[#This Row],[Winning Seed]]</f>
        <v>7</v>
      </c>
      <c r="P34" s="1" t="str">
        <f>IF(Table1[[#This Row],[SeD]]&lt;-2,Table1[[#This Row],[Winning Seed]]&amp; " over " &amp;Table1[[#This Row],[Losing Seed]],"")</f>
        <v/>
      </c>
      <c r="Q34">
        <f>VLOOKUP(Table1[[#This Row],[Losing Seed]],'Seed History'!$N$4:$O$19,2)</f>
        <v>0.7</v>
      </c>
      <c r="R34" s="1">
        <f>IF(Table1[[#This Row],[Round]]="PI",0,Table1[[#This Row],[Round]]-1)</f>
        <v>1</v>
      </c>
      <c r="S34">
        <f>Table1[[#This Row],[LAW]]-Table1[[#This Row],[LEW]]</f>
        <v>0.30000000000000004</v>
      </c>
      <c r="V34">
        <f>COUNTIF(PASE!B:B,Table1[[#This Row],[Loser]])</f>
        <v>1</v>
      </c>
    </row>
    <row r="35" spans="1:22" x14ac:dyDescent="0.25">
      <c r="A35" s="65">
        <v>31122</v>
      </c>
      <c r="B35" s="50">
        <v>1985</v>
      </c>
      <c r="C35" s="1">
        <v>2</v>
      </c>
      <c r="D35" t="s">
        <v>49</v>
      </c>
      <c r="E35" s="1">
        <v>4</v>
      </c>
      <c r="F35" t="s">
        <v>258</v>
      </c>
      <c r="G35" t="str">
        <f>VLOOKUP(Table1[[#This Row],[Winner]],Ranking!D:E,2,FALSE)</f>
        <v>MVC</v>
      </c>
      <c r="H35" s="1">
        <v>70</v>
      </c>
      <c r="I35" s="1">
        <v>5</v>
      </c>
      <c r="J35" t="s">
        <v>353</v>
      </c>
      <c r="K35" t="str">
        <f>VLOOKUP(Table1[[#This Row],[Loser]],Ranking!D:E,2,FALSE)</f>
        <v>Amer</v>
      </c>
      <c r="L35" s="1">
        <v>57</v>
      </c>
      <c r="N35" s="1">
        <f>Table1[[#This Row],[Winning Score]]-Table1[[#This Row],[Losing Score]]</f>
        <v>13</v>
      </c>
      <c r="O35" s="1">
        <f>Table1[[#This Row],[Losing Seed]]-Table1[[#This Row],[Winning Seed]]</f>
        <v>1</v>
      </c>
      <c r="P35" s="1" t="str">
        <f>IF(Table1[[#This Row],[SeD]]&lt;-2,Table1[[#This Row],[Winning Seed]]&amp; " over " &amp;Table1[[#This Row],[Losing Seed]],"")</f>
        <v/>
      </c>
      <c r="Q35">
        <f>VLOOKUP(Table1[[#This Row],[Losing Seed]],'Seed History'!$N$4:$O$19,2)</f>
        <v>1.1071428571428572</v>
      </c>
      <c r="R35" s="1">
        <f>IF(Table1[[#This Row],[Round]]="PI",0,Table1[[#This Row],[Round]]-1)</f>
        <v>1</v>
      </c>
      <c r="S35">
        <f>Table1[[#This Row],[LAW]]-Table1[[#This Row],[LEW]]</f>
        <v>-0.10714285714285721</v>
      </c>
      <c r="V35">
        <f>COUNTIF(PASE!B:B,Table1[[#This Row],[Loser]])</f>
        <v>1</v>
      </c>
    </row>
    <row r="36" spans="1:22" x14ac:dyDescent="0.25">
      <c r="A36" s="65">
        <v>31122</v>
      </c>
      <c r="B36" s="50">
        <v>1985</v>
      </c>
      <c r="C36" s="1">
        <v>2</v>
      </c>
      <c r="D36" t="s">
        <v>440</v>
      </c>
      <c r="E36" s="1">
        <v>1</v>
      </c>
      <c r="F36" t="s">
        <v>58</v>
      </c>
      <c r="G36" t="str">
        <f>VLOOKUP(Table1[[#This Row],[Winner]],Ranking!D:E,2,FALSE)</f>
        <v>B12</v>
      </c>
      <c r="H36" s="1">
        <v>75</v>
      </c>
      <c r="I36" s="1">
        <v>9</v>
      </c>
      <c r="J36" t="s">
        <v>234</v>
      </c>
      <c r="K36" t="str">
        <f>VLOOKUP(Table1[[#This Row],[Loser]],Ranking!D:E,2,FALSE)</f>
        <v>MVC</v>
      </c>
      <c r="L36" s="1">
        <v>69</v>
      </c>
      <c r="N36" s="1">
        <f>Table1[[#This Row],[Winning Score]]-Table1[[#This Row],[Losing Score]]</f>
        <v>6</v>
      </c>
      <c r="O36" s="1">
        <f>Table1[[#This Row],[Losing Seed]]-Table1[[#This Row],[Winning Seed]]</f>
        <v>8</v>
      </c>
      <c r="P36" s="1" t="str">
        <f>IF(Table1[[#This Row],[SeD]]&lt;-2,Table1[[#This Row],[Winning Seed]]&amp; " over " &amp;Table1[[#This Row],[Losing Seed]],"")</f>
        <v/>
      </c>
      <c r="Q36">
        <f>VLOOKUP(Table1[[#This Row],[Losing Seed]],'Seed History'!$N$4:$O$19,2)</f>
        <v>0.6</v>
      </c>
      <c r="R36" s="1">
        <f>IF(Table1[[#This Row],[Round]]="PI",0,Table1[[#This Row],[Round]]-1)</f>
        <v>1</v>
      </c>
      <c r="S36">
        <f>Table1[[#This Row],[LAW]]-Table1[[#This Row],[LEW]]</f>
        <v>0.4</v>
      </c>
      <c r="V36">
        <f>COUNTIF(PASE!B:B,Table1[[#This Row],[Loser]])</f>
        <v>1</v>
      </c>
    </row>
    <row r="37" spans="1:22" x14ac:dyDescent="0.25">
      <c r="A37" s="65">
        <v>31122</v>
      </c>
      <c r="B37" s="50">
        <v>1985</v>
      </c>
      <c r="C37" s="1">
        <v>2</v>
      </c>
      <c r="D37" t="s">
        <v>478</v>
      </c>
      <c r="E37" s="1">
        <v>2</v>
      </c>
      <c r="F37" t="s">
        <v>299</v>
      </c>
      <c r="G37" t="str">
        <f>VLOOKUP(Table1[[#This Row],[Winner]],Ranking!D:E,2,FALSE)</f>
        <v>ACC</v>
      </c>
      <c r="H37" s="1">
        <v>60</v>
      </c>
      <c r="I37" s="1">
        <v>7</v>
      </c>
      <c r="J37" t="s">
        <v>35</v>
      </c>
      <c r="K37" t="str">
        <f>VLOOKUP(Table1[[#This Row],[Loser]],Ranking!D:E,2,FALSE)</f>
        <v>ACC</v>
      </c>
      <c r="L37" s="1">
        <v>58</v>
      </c>
      <c r="N37" s="1">
        <f>Table1[[#This Row],[Winning Score]]-Table1[[#This Row],[Losing Score]]</f>
        <v>2</v>
      </c>
      <c r="O37" s="1">
        <f>Table1[[#This Row],[Losing Seed]]-Table1[[#This Row],[Winning Seed]]</f>
        <v>5</v>
      </c>
      <c r="P37" s="1" t="str">
        <f>IF(Table1[[#This Row],[SeD]]&lt;-2,Table1[[#This Row],[Winning Seed]]&amp; " over " &amp;Table1[[#This Row],[Losing Seed]],"")</f>
        <v/>
      </c>
      <c r="Q37">
        <f>VLOOKUP(Table1[[#This Row],[Losing Seed]],'Seed History'!$N$4:$O$19,2)</f>
        <v>0.9</v>
      </c>
      <c r="R37" s="1">
        <f>IF(Table1[[#This Row],[Round]]="PI",0,Table1[[#This Row],[Round]]-1)</f>
        <v>1</v>
      </c>
      <c r="S37">
        <f>Table1[[#This Row],[LAW]]-Table1[[#This Row],[LEW]]</f>
        <v>9.9999999999999978E-2</v>
      </c>
      <c r="V37">
        <f>COUNTIF(PASE!B:B,Table1[[#This Row],[Loser]])</f>
        <v>1</v>
      </c>
    </row>
    <row r="38" spans="1:22" x14ac:dyDescent="0.25">
      <c r="A38" s="65">
        <v>31122</v>
      </c>
      <c r="B38" s="50">
        <v>1985</v>
      </c>
      <c r="C38" s="1">
        <v>2</v>
      </c>
      <c r="D38" t="s">
        <v>38</v>
      </c>
      <c r="E38" s="1">
        <v>1</v>
      </c>
      <c r="F38" t="s">
        <v>369</v>
      </c>
      <c r="G38" t="str">
        <f>VLOOKUP(Table1[[#This Row],[Winner]],Ranking!D:E,2,FALSE)</f>
        <v>BE</v>
      </c>
      <c r="H38" s="1">
        <v>68</v>
      </c>
      <c r="I38" s="1">
        <v>9</v>
      </c>
      <c r="J38" t="s">
        <v>41</v>
      </c>
      <c r="K38" t="str">
        <f>VLOOKUP(Table1[[#This Row],[Loser]],Ranking!D:E,2,FALSE)</f>
        <v>SEC</v>
      </c>
      <c r="L38" s="1">
        <v>65</v>
      </c>
      <c r="N38" s="1">
        <f>Table1[[#This Row],[Winning Score]]-Table1[[#This Row],[Losing Score]]</f>
        <v>3</v>
      </c>
      <c r="O38" s="1">
        <f>Table1[[#This Row],[Losing Seed]]-Table1[[#This Row],[Winning Seed]]</f>
        <v>8</v>
      </c>
      <c r="P38" s="1" t="str">
        <f>IF(Table1[[#This Row],[SeD]]&lt;-2,Table1[[#This Row],[Winning Seed]]&amp; " over " &amp;Table1[[#This Row],[Losing Seed]],"")</f>
        <v/>
      </c>
      <c r="Q38">
        <f>VLOOKUP(Table1[[#This Row],[Losing Seed]],'Seed History'!$N$4:$O$19,2)</f>
        <v>0.6</v>
      </c>
      <c r="R38" s="1">
        <f>IF(Table1[[#This Row],[Round]]="PI",0,Table1[[#This Row],[Round]]-1)</f>
        <v>1</v>
      </c>
      <c r="S38">
        <f>Table1[[#This Row],[LAW]]-Table1[[#This Row],[LEW]]</f>
        <v>0.4</v>
      </c>
      <c r="V38">
        <f>COUNTIF(PASE!B:B,Table1[[#This Row],[Loser]])</f>
        <v>1</v>
      </c>
    </row>
    <row r="39" spans="1:22" x14ac:dyDescent="0.25">
      <c r="A39" s="65">
        <v>31122</v>
      </c>
      <c r="B39" s="50">
        <v>1985</v>
      </c>
      <c r="C39" s="1">
        <v>2</v>
      </c>
      <c r="D39" t="s">
        <v>478</v>
      </c>
      <c r="E39" s="1">
        <v>11</v>
      </c>
      <c r="F39" t="s">
        <v>130</v>
      </c>
      <c r="G39" t="str">
        <f>VLOOKUP(Table1[[#This Row],[Winner]],Ranking!D:E,2,FALSE)</f>
        <v>SEC</v>
      </c>
      <c r="H39" s="1">
        <v>66</v>
      </c>
      <c r="I39" s="1">
        <v>3</v>
      </c>
      <c r="J39" t="s">
        <v>37</v>
      </c>
      <c r="K39" t="str">
        <f>VLOOKUP(Table1[[#This Row],[Loser]],Ranking!D:E,2,FALSE)</f>
        <v>B12</v>
      </c>
      <c r="L39" s="1">
        <v>64</v>
      </c>
      <c r="N39" s="1">
        <f>Table1[[#This Row],[Winning Score]]-Table1[[#This Row],[Losing Score]]</f>
        <v>2</v>
      </c>
      <c r="O39" s="1">
        <f>Table1[[#This Row],[Losing Seed]]-Table1[[#This Row],[Winning Seed]]</f>
        <v>-8</v>
      </c>
      <c r="P39" s="1" t="str">
        <f>IF(Table1[[#This Row],[SeD]]&lt;-2,Table1[[#This Row],[Winning Seed]]&amp; " over " &amp;Table1[[#This Row],[Losing Seed]],"")</f>
        <v>11 over 3</v>
      </c>
      <c r="Q39">
        <f>VLOOKUP(Table1[[#This Row],[Losing Seed]],'Seed History'!$N$4:$O$19,2)</f>
        <v>1.8571428571428572</v>
      </c>
      <c r="R39" s="1">
        <f>IF(Table1[[#This Row],[Round]]="PI",0,Table1[[#This Row],[Round]]-1)</f>
        <v>1</v>
      </c>
      <c r="S39">
        <f>Table1[[#This Row],[LAW]]-Table1[[#This Row],[LEW]]</f>
        <v>-0.85714285714285721</v>
      </c>
      <c r="V39">
        <f>COUNTIF(PASE!B:B,Table1[[#This Row],[Loser]])</f>
        <v>1</v>
      </c>
    </row>
    <row r="40" spans="1:22" x14ac:dyDescent="0.25">
      <c r="A40" s="65">
        <v>31122</v>
      </c>
      <c r="B40" s="50">
        <v>1985</v>
      </c>
      <c r="C40" s="1">
        <v>2</v>
      </c>
      <c r="D40" t="s">
        <v>38</v>
      </c>
      <c r="E40" s="1">
        <v>12</v>
      </c>
      <c r="F40" t="s">
        <v>26</v>
      </c>
      <c r="G40" t="str">
        <f>VLOOKUP(Table1[[#This Row],[Winner]],Ranking!D:E,2,FALSE)</f>
        <v>SEC</v>
      </c>
      <c r="H40" s="1">
        <v>64</v>
      </c>
      <c r="I40" s="1">
        <v>4</v>
      </c>
      <c r="J40" t="s">
        <v>397</v>
      </c>
      <c r="K40" t="str">
        <f>VLOOKUP(Table1[[#This Row],[Loser]],Ranking!D:E,2,FALSE)</f>
        <v>MWC</v>
      </c>
      <c r="L40" s="1">
        <v>61</v>
      </c>
      <c r="N40" s="1">
        <f>Table1[[#This Row],[Winning Score]]-Table1[[#This Row],[Losing Score]]</f>
        <v>3</v>
      </c>
      <c r="O40" s="1">
        <f>Table1[[#This Row],[Losing Seed]]-Table1[[#This Row],[Winning Seed]]</f>
        <v>-8</v>
      </c>
      <c r="P40" s="1" t="str">
        <f>IF(Table1[[#This Row],[SeD]]&lt;-2,Table1[[#This Row],[Winning Seed]]&amp; " over " &amp;Table1[[#This Row],[Losing Seed]],"")</f>
        <v>12 over 4</v>
      </c>
      <c r="Q40">
        <f>VLOOKUP(Table1[[#This Row],[Losing Seed]],'Seed History'!$N$4:$O$19,2)</f>
        <v>1.5357142857142858</v>
      </c>
      <c r="R40" s="1">
        <f>IF(Table1[[#This Row],[Round]]="PI",0,Table1[[#This Row],[Round]]-1)</f>
        <v>1</v>
      </c>
      <c r="S40">
        <f>Table1[[#This Row],[LAW]]-Table1[[#This Row],[LEW]]</f>
        <v>-0.53571428571428581</v>
      </c>
      <c r="V40">
        <f>COUNTIF(PASE!B:B,Table1[[#This Row],[Loser]])</f>
        <v>1</v>
      </c>
    </row>
    <row r="41" spans="1:22" x14ac:dyDescent="0.25">
      <c r="A41" s="65">
        <v>31122</v>
      </c>
      <c r="B41" s="50">
        <v>1985</v>
      </c>
      <c r="C41" s="1">
        <v>2</v>
      </c>
      <c r="D41" t="s">
        <v>440</v>
      </c>
      <c r="E41" s="1">
        <v>5</v>
      </c>
      <c r="F41" t="s">
        <v>257</v>
      </c>
      <c r="G41" t="str">
        <f>VLOOKUP(Table1[[#This Row],[Winner]],Ranking!D:E,2,FALSE)</f>
        <v>CUSA</v>
      </c>
      <c r="H41" s="1">
        <v>79</v>
      </c>
      <c r="I41" s="1">
        <v>4</v>
      </c>
      <c r="J41" t="s">
        <v>316</v>
      </c>
      <c r="K41" t="str">
        <f>VLOOKUP(Table1[[#This Row],[Loser]],Ranking!D:E,2,FALSE)</f>
        <v>B10</v>
      </c>
      <c r="L41" s="1">
        <v>67</v>
      </c>
      <c r="N41" s="1">
        <f>Table1[[#This Row],[Winning Score]]-Table1[[#This Row],[Losing Score]]</f>
        <v>12</v>
      </c>
      <c r="O41" s="1">
        <f>Table1[[#This Row],[Losing Seed]]-Table1[[#This Row],[Winning Seed]]</f>
        <v>-1</v>
      </c>
      <c r="P41" s="1" t="str">
        <f>IF(Table1[[#This Row],[SeD]]&lt;-2,Table1[[#This Row],[Winning Seed]]&amp; " over " &amp;Table1[[#This Row],[Losing Seed]],"")</f>
        <v/>
      </c>
      <c r="Q41">
        <f>VLOOKUP(Table1[[#This Row],[Losing Seed]],'Seed History'!$N$4:$O$19,2)</f>
        <v>1.5357142857142858</v>
      </c>
      <c r="R41" s="1">
        <f>IF(Table1[[#This Row],[Round]]="PI",0,Table1[[#This Row],[Round]]-1)</f>
        <v>1</v>
      </c>
      <c r="S41">
        <f>Table1[[#This Row],[LAW]]-Table1[[#This Row],[LEW]]</f>
        <v>-0.53571428571428581</v>
      </c>
      <c r="V41">
        <f>COUNTIF(PASE!B:B,Table1[[#This Row],[Loser]])</f>
        <v>1</v>
      </c>
    </row>
    <row r="42" spans="1:22" x14ac:dyDescent="0.25">
      <c r="A42" s="65">
        <v>31123</v>
      </c>
      <c r="B42" s="50">
        <v>1985</v>
      </c>
      <c r="C42" s="1">
        <v>2</v>
      </c>
      <c r="D42" t="s">
        <v>49</v>
      </c>
      <c r="E42" s="1">
        <v>2</v>
      </c>
      <c r="F42" t="s">
        <v>217</v>
      </c>
      <c r="G42" t="str">
        <f>VLOOKUP(Table1[[#This Row],[Winner]],Ranking!D:E,2,FALSE)</f>
        <v>ACC</v>
      </c>
      <c r="H42" s="1">
        <v>70</v>
      </c>
      <c r="I42" s="1">
        <v>7</v>
      </c>
      <c r="J42" t="s">
        <v>86</v>
      </c>
      <c r="K42" t="str">
        <f>VLOOKUP(Table1[[#This Row],[Loser]],Ranking!D:E,2,FALSE)</f>
        <v>ACC</v>
      </c>
      <c r="L42" s="1">
        <v>53</v>
      </c>
      <c r="N42" s="1">
        <f>Table1[[#This Row],[Winning Score]]-Table1[[#This Row],[Losing Score]]</f>
        <v>17</v>
      </c>
      <c r="O42" s="1">
        <f>Table1[[#This Row],[Losing Seed]]-Table1[[#This Row],[Winning Seed]]</f>
        <v>5</v>
      </c>
      <c r="P42" s="1" t="str">
        <f>IF(Table1[[#This Row],[SeD]]&lt;-2,Table1[[#This Row],[Winning Seed]]&amp; " over " &amp;Table1[[#This Row],[Losing Seed]],"")</f>
        <v/>
      </c>
      <c r="Q42">
        <f>VLOOKUP(Table1[[#This Row],[Losing Seed]],'Seed History'!$N$4:$O$19,2)</f>
        <v>0.9</v>
      </c>
      <c r="R42" s="1">
        <f>IF(Table1[[#This Row],[Round]]="PI",0,Table1[[#This Row],[Round]]-1)</f>
        <v>1</v>
      </c>
      <c r="S42">
        <f>Table1[[#This Row],[LAW]]-Table1[[#This Row],[LEW]]</f>
        <v>9.9999999999999978E-2</v>
      </c>
      <c r="V42">
        <f>COUNTIF(PASE!B:B,Table1[[#This Row],[Loser]])</f>
        <v>1</v>
      </c>
    </row>
    <row r="43" spans="1:22" x14ac:dyDescent="0.25">
      <c r="A43" s="65">
        <v>31123</v>
      </c>
      <c r="B43" s="50">
        <v>1985</v>
      </c>
      <c r="C43" s="1">
        <v>2</v>
      </c>
      <c r="D43" t="s">
        <v>49</v>
      </c>
      <c r="E43" s="1">
        <v>3</v>
      </c>
      <c r="F43" t="s">
        <v>231</v>
      </c>
      <c r="G43" t="str">
        <f>VLOOKUP(Table1[[#This Row],[Winner]],Ranking!D:E,2,FALSE)</f>
        <v>B10</v>
      </c>
      <c r="H43" s="1">
        <v>74</v>
      </c>
      <c r="I43" s="1">
        <v>6</v>
      </c>
      <c r="J43" t="s">
        <v>60</v>
      </c>
      <c r="K43" t="str">
        <f>VLOOKUP(Table1[[#This Row],[Loser]],Ranking!D:E,2,FALSE)</f>
        <v>SEC</v>
      </c>
      <c r="L43" s="1">
        <v>58</v>
      </c>
      <c r="N43" s="1">
        <f>Table1[[#This Row],[Winning Score]]-Table1[[#This Row],[Losing Score]]</f>
        <v>16</v>
      </c>
      <c r="O43" s="1">
        <f>Table1[[#This Row],[Losing Seed]]-Table1[[#This Row],[Winning Seed]]</f>
        <v>3</v>
      </c>
      <c r="P43" s="1" t="str">
        <f>IF(Table1[[#This Row],[SeD]]&lt;-2,Table1[[#This Row],[Winning Seed]]&amp; " over " &amp;Table1[[#This Row],[Losing Seed]],"")</f>
        <v/>
      </c>
      <c r="Q43">
        <f>VLOOKUP(Table1[[#This Row],[Losing Seed]],'Seed History'!$N$4:$O$19,2)</f>
        <v>1.0785714285714285</v>
      </c>
      <c r="R43" s="1">
        <f>IF(Table1[[#This Row],[Round]]="PI",0,Table1[[#This Row],[Round]]-1)</f>
        <v>1</v>
      </c>
      <c r="S43">
        <f>Table1[[#This Row],[LAW]]-Table1[[#This Row],[LEW]]</f>
        <v>-7.8571428571428514E-2</v>
      </c>
      <c r="V43">
        <f>COUNTIF(PASE!B:B,Table1[[#This Row],[Loser]])</f>
        <v>1</v>
      </c>
    </row>
    <row r="44" spans="1:22" x14ac:dyDescent="0.25">
      <c r="A44" s="65">
        <v>31123</v>
      </c>
      <c r="B44" s="50">
        <v>1985</v>
      </c>
      <c r="C44" s="1">
        <v>2</v>
      </c>
      <c r="D44" t="s">
        <v>440</v>
      </c>
      <c r="E44" s="1">
        <v>2</v>
      </c>
      <c r="F44" t="s">
        <v>268</v>
      </c>
      <c r="G44" t="str">
        <f>VLOOKUP(Table1[[#This Row],[Winner]],Ranking!D:E,2,FALSE)</f>
        <v>Amer</v>
      </c>
      <c r="H44" s="1">
        <v>67</v>
      </c>
      <c r="I44" s="1">
        <v>7</v>
      </c>
      <c r="J44" t="s">
        <v>68</v>
      </c>
      <c r="K44" t="str">
        <f>VLOOKUP(Table1[[#This Row],[Loser]],Ranking!D:E,2,FALSE)</f>
        <v>CUSA</v>
      </c>
      <c r="L44" s="1">
        <v>66</v>
      </c>
      <c r="M44" s="1" t="s">
        <v>479</v>
      </c>
      <c r="N44" s="1">
        <f>Table1[[#This Row],[Winning Score]]-Table1[[#This Row],[Losing Score]]</f>
        <v>1</v>
      </c>
      <c r="O44" s="1">
        <f>Table1[[#This Row],[Losing Seed]]-Table1[[#This Row],[Winning Seed]]</f>
        <v>5</v>
      </c>
      <c r="P44" s="1" t="str">
        <f>IF(Table1[[#This Row],[SeD]]&lt;-2,Table1[[#This Row],[Winning Seed]]&amp; " over " &amp;Table1[[#This Row],[Losing Seed]],"")</f>
        <v/>
      </c>
      <c r="Q44">
        <f>VLOOKUP(Table1[[#This Row],[Losing Seed]],'Seed History'!$N$4:$O$19,2)</f>
        <v>0.9</v>
      </c>
      <c r="R44" s="1">
        <f>IF(Table1[[#This Row],[Round]]="PI",0,Table1[[#This Row],[Round]]-1)</f>
        <v>1</v>
      </c>
      <c r="S44">
        <f>Table1[[#This Row],[LAW]]-Table1[[#This Row],[LEW]]</f>
        <v>9.9999999999999978E-2</v>
      </c>
      <c r="V44">
        <f>COUNTIF(PASE!B:B,Table1[[#This Row],[Loser]])</f>
        <v>1</v>
      </c>
    </row>
    <row r="45" spans="1:22" x14ac:dyDescent="0.25">
      <c r="A45" s="65">
        <v>31123</v>
      </c>
      <c r="B45" s="50">
        <v>1985</v>
      </c>
      <c r="C45" s="1">
        <v>2</v>
      </c>
      <c r="D45" t="s">
        <v>478</v>
      </c>
      <c r="E45" s="1">
        <v>5</v>
      </c>
      <c r="F45" t="s">
        <v>31</v>
      </c>
      <c r="G45" t="str">
        <f>VLOOKUP(Table1[[#This Row],[Winner]],Ranking!D:E,2,FALSE)</f>
        <v>B10</v>
      </c>
      <c r="H45" s="1">
        <v>64</v>
      </c>
      <c r="I45" s="1">
        <v>13</v>
      </c>
      <c r="J45" t="s">
        <v>287</v>
      </c>
      <c r="K45" t="str">
        <f>VLOOKUP(Table1[[#This Row],[Loser]],Ranking!D:E,2,FALSE)</f>
        <v>Pat</v>
      </c>
      <c r="L45" s="1">
        <v>59</v>
      </c>
      <c r="N45" s="1">
        <f>Table1[[#This Row],[Winning Score]]-Table1[[#This Row],[Losing Score]]</f>
        <v>5</v>
      </c>
      <c r="O45" s="1">
        <f>Table1[[#This Row],[Losing Seed]]-Table1[[#This Row],[Winning Seed]]</f>
        <v>8</v>
      </c>
      <c r="P45" s="1" t="str">
        <f>IF(Table1[[#This Row],[SeD]]&lt;-2,Table1[[#This Row],[Winning Seed]]&amp; " over " &amp;Table1[[#This Row],[Losing Seed]],"")</f>
        <v/>
      </c>
      <c r="Q45">
        <f>VLOOKUP(Table1[[#This Row],[Losing Seed]],'Seed History'!$N$4:$O$19,2)</f>
        <v>0.25</v>
      </c>
      <c r="R45" s="1">
        <f>IF(Table1[[#This Row],[Round]]="PI",0,Table1[[#This Row],[Round]]-1)</f>
        <v>1</v>
      </c>
      <c r="S45">
        <f>Table1[[#This Row],[LAW]]-Table1[[#This Row],[LEW]]</f>
        <v>0.75</v>
      </c>
      <c r="V45">
        <f>COUNTIF(PASE!B:B,Table1[[#This Row],[Loser]])</f>
        <v>1</v>
      </c>
    </row>
    <row r="46" spans="1:22" x14ac:dyDescent="0.25">
      <c r="A46" s="65">
        <v>31123</v>
      </c>
      <c r="B46" s="50">
        <v>1985</v>
      </c>
      <c r="C46" s="1">
        <v>2</v>
      </c>
      <c r="D46" t="s">
        <v>38</v>
      </c>
      <c r="E46" s="1">
        <v>3</v>
      </c>
      <c r="F46" t="s">
        <v>302</v>
      </c>
      <c r="G46" t="str">
        <f>VLOOKUP(Table1[[#This Row],[Winner]],Ranking!D:E,2,FALSE)</f>
        <v>ACC</v>
      </c>
      <c r="H46" s="1">
        <v>86</v>
      </c>
      <c r="I46" s="1">
        <v>11</v>
      </c>
      <c r="J46" t="s">
        <v>403</v>
      </c>
      <c r="K46" t="str">
        <f>VLOOKUP(Table1[[#This Row],[Loser]],Ranking!D:E,2,FALSE)</f>
        <v>CUSA</v>
      </c>
      <c r="L46" s="1">
        <v>73</v>
      </c>
      <c r="N46" s="1">
        <f>Table1[[#This Row],[Winning Score]]-Table1[[#This Row],[Losing Score]]</f>
        <v>13</v>
      </c>
      <c r="O46" s="1">
        <f>Table1[[#This Row],[Losing Seed]]-Table1[[#This Row],[Winning Seed]]</f>
        <v>8</v>
      </c>
      <c r="P46" s="1" t="str">
        <f>IF(Table1[[#This Row],[SeD]]&lt;-2,Table1[[#This Row],[Winning Seed]]&amp; " over " &amp;Table1[[#This Row],[Losing Seed]],"")</f>
        <v/>
      </c>
      <c r="Q46">
        <f>VLOOKUP(Table1[[#This Row],[Losing Seed]],'Seed History'!$N$4:$O$19,2)</f>
        <v>0.61428571428571432</v>
      </c>
      <c r="R46" s="1">
        <f>IF(Table1[[#This Row],[Round]]="PI",0,Table1[[#This Row],[Round]]-1)</f>
        <v>1</v>
      </c>
      <c r="S46">
        <f>Table1[[#This Row],[LAW]]-Table1[[#This Row],[LEW]]</f>
        <v>0.38571428571428568</v>
      </c>
      <c r="V46">
        <f>COUNTIF(PASE!B:B,Table1[[#This Row],[Loser]])</f>
        <v>1</v>
      </c>
    </row>
    <row r="47" spans="1:22" x14ac:dyDescent="0.25">
      <c r="A47" s="65">
        <v>31123</v>
      </c>
      <c r="B47" s="50">
        <v>1985</v>
      </c>
      <c r="C47" s="1">
        <v>2</v>
      </c>
      <c r="D47" t="s">
        <v>440</v>
      </c>
      <c r="E47" s="1">
        <v>11</v>
      </c>
      <c r="F47" t="s">
        <v>139</v>
      </c>
      <c r="G47" t="str">
        <f>VLOOKUP(Table1[[#This Row],[Winner]],Ranking!D:E,2,FALSE)</f>
        <v>ACC</v>
      </c>
      <c r="H47" s="1">
        <v>74</v>
      </c>
      <c r="I47" s="1">
        <v>3</v>
      </c>
      <c r="J47" t="s">
        <v>64</v>
      </c>
      <c r="K47" t="str">
        <f>VLOOKUP(Table1[[#This Row],[Loser]],Ranking!D:E,2,FALSE)</f>
        <v>ACC</v>
      </c>
      <c r="L47" s="1">
        <v>73</v>
      </c>
      <c r="N47" s="1">
        <f>Table1[[#This Row],[Winning Score]]-Table1[[#This Row],[Losing Score]]</f>
        <v>1</v>
      </c>
      <c r="O47" s="1">
        <f>Table1[[#This Row],[Losing Seed]]-Table1[[#This Row],[Winning Seed]]</f>
        <v>-8</v>
      </c>
      <c r="P47" s="1" t="str">
        <f>IF(Table1[[#This Row],[SeD]]&lt;-2,Table1[[#This Row],[Winning Seed]]&amp; " over " &amp;Table1[[#This Row],[Losing Seed]],"")</f>
        <v>11 over 3</v>
      </c>
      <c r="Q47">
        <f>VLOOKUP(Table1[[#This Row],[Losing Seed]],'Seed History'!$N$4:$O$19,2)</f>
        <v>1.8571428571428572</v>
      </c>
      <c r="R47" s="1">
        <f>IF(Table1[[#This Row],[Round]]="PI",0,Table1[[#This Row],[Round]]-1)</f>
        <v>1</v>
      </c>
      <c r="S47">
        <f>Table1[[#This Row],[LAW]]-Table1[[#This Row],[LEW]]</f>
        <v>-0.85714285714285721</v>
      </c>
      <c r="V47">
        <f>COUNTIF(PASE!B:B,Table1[[#This Row],[Loser]])</f>
        <v>1</v>
      </c>
    </row>
    <row r="48" spans="1:22" x14ac:dyDescent="0.25">
      <c r="A48" s="65">
        <v>31123</v>
      </c>
      <c r="B48" s="50">
        <v>1985</v>
      </c>
      <c r="C48" s="1">
        <v>2</v>
      </c>
      <c r="D48" t="s">
        <v>478</v>
      </c>
      <c r="E48" s="1">
        <v>8</v>
      </c>
      <c r="F48" t="s">
        <v>50</v>
      </c>
      <c r="G48" t="str">
        <f>VLOOKUP(Table1[[#This Row],[Winner]],Ranking!D:E,2,FALSE)</f>
        <v>BE</v>
      </c>
      <c r="H48" s="1">
        <v>59</v>
      </c>
      <c r="I48" s="1">
        <v>1</v>
      </c>
      <c r="J48" t="s">
        <v>82</v>
      </c>
      <c r="K48" t="str">
        <f>VLOOKUP(Table1[[#This Row],[Loser]],Ranking!D:E,2,FALSE)</f>
        <v>B10</v>
      </c>
      <c r="L48" s="1">
        <v>55</v>
      </c>
      <c r="N48" s="1">
        <f>Table1[[#This Row],[Winning Score]]-Table1[[#This Row],[Losing Score]]</f>
        <v>4</v>
      </c>
      <c r="O48" s="1">
        <f>Table1[[#This Row],[Losing Seed]]-Table1[[#This Row],[Winning Seed]]</f>
        <v>-7</v>
      </c>
      <c r="P48" s="1" t="str">
        <f>IF(Table1[[#This Row],[SeD]]&lt;-2,Table1[[#This Row],[Winning Seed]]&amp; " over " &amp;Table1[[#This Row],[Losing Seed]],"")</f>
        <v>8 over 1</v>
      </c>
      <c r="Q48">
        <f>VLOOKUP(Table1[[#This Row],[Losing Seed]],'Seed History'!$N$4:$O$19,2)</f>
        <v>3.342857142857143</v>
      </c>
      <c r="R48" s="1">
        <f>IF(Table1[[#This Row],[Round]]="PI",0,Table1[[#This Row],[Round]]-1)</f>
        <v>1</v>
      </c>
      <c r="S48">
        <f>Table1[[#This Row],[LAW]]-Table1[[#This Row],[LEW]]</f>
        <v>-2.342857142857143</v>
      </c>
      <c r="V48">
        <f>COUNTIF(PASE!B:B,Table1[[#This Row],[Loser]])</f>
        <v>1</v>
      </c>
    </row>
    <row r="49" spans="1:22" x14ac:dyDescent="0.25">
      <c r="A49" s="65">
        <v>31123</v>
      </c>
      <c r="B49" s="50">
        <v>1985</v>
      </c>
      <c r="C49" s="1">
        <v>2</v>
      </c>
      <c r="D49" t="s">
        <v>38</v>
      </c>
      <c r="E49" s="1">
        <v>7</v>
      </c>
      <c r="F49" t="s">
        <v>113</v>
      </c>
      <c r="G49" t="str">
        <f>VLOOKUP(Table1[[#This Row],[Winner]],Ranking!D:E,2,FALSE)</f>
        <v>SEC</v>
      </c>
      <c r="H49" s="1">
        <v>63</v>
      </c>
      <c r="I49" s="1">
        <v>2</v>
      </c>
      <c r="J49" t="s">
        <v>47</v>
      </c>
      <c r="K49" t="str">
        <f>VLOOKUP(Table1[[#This Row],[Loser]],Ranking!D:E,2,FALSE)</f>
        <v>A10</v>
      </c>
      <c r="L49" s="1">
        <v>59</v>
      </c>
      <c r="N49" s="1">
        <f>Table1[[#This Row],[Winning Score]]-Table1[[#This Row],[Losing Score]]</f>
        <v>4</v>
      </c>
      <c r="O49" s="1">
        <f>Table1[[#This Row],[Losing Seed]]-Table1[[#This Row],[Winning Seed]]</f>
        <v>-5</v>
      </c>
      <c r="P49" s="1" t="str">
        <f>IF(Table1[[#This Row],[SeD]]&lt;-2,Table1[[#This Row],[Winning Seed]]&amp; " over " &amp;Table1[[#This Row],[Losing Seed]],"")</f>
        <v>7 over 2</v>
      </c>
      <c r="Q49">
        <f>VLOOKUP(Table1[[#This Row],[Losing Seed]],'Seed History'!$N$4:$O$19,2)</f>
        <v>2.3714285714285714</v>
      </c>
      <c r="R49" s="1">
        <f>IF(Table1[[#This Row],[Round]]="PI",0,Table1[[#This Row],[Round]]-1)</f>
        <v>1</v>
      </c>
      <c r="S49">
        <f>Table1[[#This Row],[LAW]]-Table1[[#This Row],[LEW]]</f>
        <v>-1.3714285714285714</v>
      </c>
      <c r="V49">
        <f>COUNTIF(PASE!B:B,Table1[[#This Row],[Loser]])</f>
        <v>1</v>
      </c>
    </row>
    <row r="50" spans="1:22" x14ac:dyDescent="0.25">
      <c r="A50" s="65">
        <v>31127</v>
      </c>
      <c r="B50" s="50">
        <v>1985</v>
      </c>
      <c r="C50" s="1">
        <v>3</v>
      </c>
      <c r="D50" t="s">
        <v>49</v>
      </c>
      <c r="E50" s="1">
        <v>1</v>
      </c>
      <c r="F50" t="s">
        <v>66</v>
      </c>
      <c r="G50" t="str">
        <f>VLOOKUP(Table1[[#This Row],[Winner]],Ranking!D:E,2,FALSE)</f>
        <v>BE</v>
      </c>
      <c r="H50" s="1">
        <v>65</v>
      </c>
      <c r="I50" s="1">
        <v>4</v>
      </c>
      <c r="J50" t="s">
        <v>258</v>
      </c>
      <c r="K50" t="str">
        <f>VLOOKUP(Table1[[#This Row],[Loser]],Ranking!D:E,2,FALSE)</f>
        <v>MVC</v>
      </c>
      <c r="L50" s="1">
        <v>53</v>
      </c>
      <c r="N50" s="1">
        <f>Table1[[#This Row],[Winning Score]]-Table1[[#This Row],[Losing Score]]</f>
        <v>12</v>
      </c>
      <c r="O50" s="1">
        <f>Table1[[#This Row],[Losing Seed]]-Table1[[#This Row],[Winning Seed]]</f>
        <v>3</v>
      </c>
      <c r="P50" s="1" t="str">
        <f>IF(Table1[[#This Row],[SeD]]&lt;-2,Table1[[#This Row],[Winning Seed]]&amp; " over " &amp;Table1[[#This Row],[Losing Seed]],"")</f>
        <v/>
      </c>
      <c r="Q50">
        <f>VLOOKUP(Table1[[#This Row],[Losing Seed]],'Seed History'!$N$4:$O$19,2)</f>
        <v>1.5357142857142858</v>
      </c>
      <c r="R50" s="1">
        <f>IF(Table1[[#This Row],[Round]]="PI",0,Table1[[#This Row],[Round]]-1)</f>
        <v>2</v>
      </c>
      <c r="S50">
        <f>Table1[[#This Row],[LAW]]-Table1[[#This Row],[LEW]]</f>
        <v>0.46428571428571419</v>
      </c>
      <c r="V50">
        <f>COUNTIF(PASE!B:B,Table1[[#This Row],[Loser]])</f>
        <v>1</v>
      </c>
    </row>
    <row r="51" spans="1:22" x14ac:dyDescent="0.25">
      <c r="A51" s="65">
        <v>31127</v>
      </c>
      <c r="B51" s="50">
        <v>1985</v>
      </c>
      <c r="C51" s="1">
        <v>3</v>
      </c>
      <c r="D51" t="s">
        <v>49</v>
      </c>
      <c r="E51" s="1">
        <v>2</v>
      </c>
      <c r="F51" t="s">
        <v>217</v>
      </c>
      <c r="G51" t="str">
        <f>VLOOKUP(Table1[[#This Row],[Winner]],Ranking!D:E,2,FALSE)</f>
        <v>ACC</v>
      </c>
      <c r="H51" s="1">
        <v>61</v>
      </c>
      <c r="I51" s="1">
        <v>3</v>
      </c>
      <c r="J51" t="s">
        <v>231</v>
      </c>
      <c r="K51" t="str">
        <f>VLOOKUP(Table1[[#This Row],[Loser]],Ranking!D:E,2,FALSE)</f>
        <v>B10</v>
      </c>
      <c r="L51" s="1">
        <v>53</v>
      </c>
      <c r="N51" s="1">
        <f>Table1[[#This Row],[Winning Score]]-Table1[[#This Row],[Losing Score]]</f>
        <v>8</v>
      </c>
      <c r="O51" s="1">
        <f>Table1[[#This Row],[Losing Seed]]-Table1[[#This Row],[Winning Seed]]</f>
        <v>1</v>
      </c>
      <c r="P51" s="1" t="str">
        <f>IF(Table1[[#This Row],[SeD]]&lt;-2,Table1[[#This Row],[Winning Seed]]&amp; " over " &amp;Table1[[#This Row],[Losing Seed]],"")</f>
        <v/>
      </c>
      <c r="Q51">
        <f>VLOOKUP(Table1[[#This Row],[Losing Seed]],'Seed History'!$N$4:$O$19,2)</f>
        <v>1.8571428571428572</v>
      </c>
      <c r="R51" s="1">
        <f>IF(Table1[[#This Row],[Round]]="PI",0,Table1[[#This Row],[Round]]-1)</f>
        <v>2</v>
      </c>
      <c r="S51">
        <f>Table1[[#This Row],[LAW]]-Table1[[#This Row],[LEW]]</f>
        <v>0.14285714285714279</v>
      </c>
      <c r="V51">
        <f>COUNTIF(PASE!B:B,Table1[[#This Row],[Loser]])</f>
        <v>1</v>
      </c>
    </row>
    <row r="52" spans="1:22" x14ac:dyDescent="0.25">
      <c r="A52" s="65">
        <v>31127</v>
      </c>
      <c r="B52" s="50">
        <v>1985</v>
      </c>
      <c r="C52" s="1">
        <v>3</v>
      </c>
      <c r="D52" t="s">
        <v>440</v>
      </c>
      <c r="E52" s="1">
        <v>1</v>
      </c>
      <c r="F52" t="s">
        <v>58</v>
      </c>
      <c r="G52" t="str">
        <f>VLOOKUP(Table1[[#This Row],[Winner]],Ranking!D:E,2,FALSE)</f>
        <v>B12</v>
      </c>
      <c r="H52" s="1">
        <v>86</v>
      </c>
      <c r="I52" s="1">
        <v>5</v>
      </c>
      <c r="J52" t="s">
        <v>257</v>
      </c>
      <c r="K52" t="str">
        <f>VLOOKUP(Table1[[#This Row],[Loser]],Ranking!D:E,2,FALSE)</f>
        <v>CUSA</v>
      </c>
      <c r="L52" s="1">
        <v>84</v>
      </c>
      <c r="M52" s="1" t="s">
        <v>479</v>
      </c>
      <c r="N52" s="1">
        <f>Table1[[#This Row],[Winning Score]]-Table1[[#This Row],[Losing Score]]</f>
        <v>2</v>
      </c>
      <c r="O52" s="1">
        <f>Table1[[#This Row],[Losing Seed]]-Table1[[#This Row],[Winning Seed]]</f>
        <v>4</v>
      </c>
      <c r="P52" s="1" t="str">
        <f>IF(Table1[[#This Row],[SeD]]&lt;-2,Table1[[#This Row],[Winning Seed]]&amp; " over " &amp;Table1[[#This Row],[Losing Seed]],"")</f>
        <v/>
      </c>
      <c r="Q52">
        <f>VLOOKUP(Table1[[#This Row],[Losing Seed]],'Seed History'!$N$4:$O$19,2)</f>
        <v>1.1071428571428572</v>
      </c>
      <c r="R52" s="1">
        <f>IF(Table1[[#This Row],[Round]]="PI",0,Table1[[#This Row],[Round]]-1)</f>
        <v>2</v>
      </c>
      <c r="S52">
        <f>Table1[[#This Row],[LAW]]-Table1[[#This Row],[LEW]]</f>
        <v>0.89285714285714279</v>
      </c>
      <c r="V52">
        <f>COUNTIF(PASE!B:B,Table1[[#This Row],[Loser]])</f>
        <v>1</v>
      </c>
    </row>
    <row r="53" spans="1:22" x14ac:dyDescent="0.25">
      <c r="A53" s="65">
        <v>31127</v>
      </c>
      <c r="B53" s="50">
        <v>1985</v>
      </c>
      <c r="C53" s="1">
        <v>3</v>
      </c>
      <c r="D53" t="s">
        <v>440</v>
      </c>
      <c r="E53" s="1">
        <v>2</v>
      </c>
      <c r="F53" t="s">
        <v>268</v>
      </c>
      <c r="G53" t="str">
        <f>VLOOKUP(Table1[[#This Row],[Winner]],Ranking!D:E,2,FALSE)</f>
        <v>Amer</v>
      </c>
      <c r="H53" s="1">
        <v>59</v>
      </c>
      <c r="I53" s="1">
        <v>11</v>
      </c>
      <c r="J53" t="s">
        <v>139</v>
      </c>
      <c r="K53" t="str">
        <f>VLOOKUP(Table1[[#This Row],[Loser]],Ranking!D:E,2,FALSE)</f>
        <v>ACC</v>
      </c>
      <c r="L53" s="1">
        <v>57</v>
      </c>
      <c r="N53" s="1">
        <f>Table1[[#This Row],[Winning Score]]-Table1[[#This Row],[Losing Score]]</f>
        <v>2</v>
      </c>
      <c r="O53" s="1">
        <f>Table1[[#This Row],[Losing Seed]]-Table1[[#This Row],[Winning Seed]]</f>
        <v>9</v>
      </c>
      <c r="P53" s="1" t="str">
        <f>IF(Table1[[#This Row],[SeD]]&lt;-2,Table1[[#This Row],[Winning Seed]]&amp; " over " &amp;Table1[[#This Row],[Losing Seed]],"")</f>
        <v/>
      </c>
      <c r="Q53">
        <f>VLOOKUP(Table1[[#This Row],[Losing Seed]],'Seed History'!$N$4:$O$19,2)</f>
        <v>0.61428571428571432</v>
      </c>
      <c r="R53" s="1">
        <f>IF(Table1[[#This Row],[Round]]="PI",0,Table1[[#This Row],[Round]]-1)</f>
        <v>2</v>
      </c>
      <c r="S53">
        <f>Table1[[#This Row],[LAW]]-Table1[[#This Row],[LEW]]</f>
        <v>1.3857142857142857</v>
      </c>
      <c r="V53">
        <f>COUNTIF(PASE!B:B,Table1[[#This Row],[Loser]])</f>
        <v>1</v>
      </c>
    </row>
    <row r="54" spans="1:22" x14ac:dyDescent="0.25">
      <c r="A54" s="65">
        <v>31128</v>
      </c>
      <c r="B54" s="50">
        <v>1985</v>
      </c>
      <c r="C54" s="1">
        <v>3</v>
      </c>
      <c r="D54" t="s">
        <v>478</v>
      </c>
      <c r="E54" s="1">
        <v>2</v>
      </c>
      <c r="F54" t="s">
        <v>299</v>
      </c>
      <c r="G54" t="str">
        <f>VLOOKUP(Table1[[#This Row],[Winner]],Ranking!D:E,2,FALSE)</f>
        <v>ACC</v>
      </c>
      <c r="H54" s="1">
        <v>62</v>
      </c>
      <c r="I54" s="1">
        <v>11</v>
      </c>
      <c r="J54" t="s">
        <v>130</v>
      </c>
      <c r="K54" t="str">
        <f>VLOOKUP(Table1[[#This Row],[Loser]],Ranking!D:E,2,FALSE)</f>
        <v>SEC</v>
      </c>
      <c r="L54" s="1">
        <v>56</v>
      </c>
      <c r="N54" s="1">
        <f>Table1[[#This Row],[Winning Score]]-Table1[[#This Row],[Losing Score]]</f>
        <v>6</v>
      </c>
      <c r="O54" s="1">
        <f>Table1[[#This Row],[Losing Seed]]-Table1[[#This Row],[Winning Seed]]</f>
        <v>9</v>
      </c>
      <c r="P54" s="1" t="str">
        <f>IF(Table1[[#This Row],[SeD]]&lt;-2,Table1[[#This Row],[Winning Seed]]&amp; " over " &amp;Table1[[#This Row],[Losing Seed]],"")</f>
        <v/>
      </c>
      <c r="Q54">
        <f>VLOOKUP(Table1[[#This Row],[Losing Seed]],'Seed History'!$N$4:$O$19,2)</f>
        <v>0.61428571428571432</v>
      </c>
      <c r="R54" s="1">
        <f>IF(Table1[[#This Row],[Round]]="PI",0,Table1[[#This Row],[Round]]-1)</f>
        <v>2</v>
      </c>
      <c r="S54">
        <f>Table1[[#This Row],[LAW]]-Table1[[#This Row],[LEW]]</f>
        <v>1.3857142857142857</v>
      </c>
      <c r="V54">
        <f>COUNTIF(PASE!B:B,Table1[[#This Row],[Loser]])</f>
        <v>1</v>
      </c>
    </row>
    <row r="55" spans="1:22" x14ac:dyDescent="0.25">
      <c r="A55" s="65">
        <v>31128</v>
      </c>
      <c r="B55" s="50">
        <v>1985</v>
      </c>
      <c r="C55" s="1">
        <v>3</v>
      </c>
      <c r="D55" t="s">
        <v>38</v>
      </c>
      <c r="E55" s="1">
        <v>1</v>
      </c>
      <c r="F55" t="s">
        <v>369</v>
      </c>
      <c r="G55" t="str">
        <f>VLOOKUP(Table1[[#This Row],[Winner]],Ranking!D:E,2,FALSE)</f>
        <v>BE</v>
      </c>
      <c r="H55" s="1">
        <v>86</v>
      </c>
      <c r="I55" s="1">
        <v>12</v>
      </c>
      <c r="J55" t="s">
        <v>26</v>
      </c>
      <c r="K55" t="str">
        <f>VLOOKUP(Table1[[#This Row],[Loser]],Ranking!D:E,2,FALSE)</f>
        <v>SEC</v>
      </c>
      <c r="L55" s="1">
        <v>70</v>
      </c>
      <c r="N55" s="1">
        <f>Table1[[#This Row],[Winning Score]]-Table1[[#This Row],[Losing Score]]</f>
        <v>16</v>
      </c>
      <c r="O55" s="1">
        <f>Table1[[#This Row],[Losing Seed]]-Table1[[#This Row],[Winning Seed]]</f>
        <v>11</v>
      </c>
      <c r="P55" s="1" t="str">
        <f>IF(Table1[[#This Row],[SeD]]&lt;-2,Table1[[#This Row],[Winning Seed]]&amp; " over " &amp;Table1[[#This Row],[Losing Seed]],"")</f>
        <v/>
      </c>
      <c r="Q55">
        <f>VLOOKUP(Table1[[#This Row],[Losing Seed]],'Seed History'!$N$4:$O$19,2)</f>
        <v>0.51428571428571423</v>
      </c>
      <c r="R55" s="1">
        <f>IF(Table1[[#This Row],[Round]]="PI",0,Table1[[#This Row],[Round]]-1)</f>
        <v>2</v>
      </c>
      <c r="S55">
        <f>Table1[[#This Row],[LAW]]-Table1[[#This Row],[LEW]]</f>
        <v>1.4857142857142858</v>
      </c>
      <c r="V55">
        <f>COUNTIF(PASE!B:B,Table1[[#This Row],[Loser]])</f>
        <v>1</v>
      </c>
    </row>
    <row r="56" spans="1:22" x14ac:dyDescent="0.25">
      <c r="A56" s="65">
        <v>31128</v>
      </c>
      <c r="B56" s="50">
        <v>1985</v>
      </c>
      <c r="C56" s="1">
        <v>3</v>
      </c>
      <c r="D56" t="s">
        <v>38</v>
      </c>
      <c r="E56" s="1">
        <v>3</v>
      </c>
      <c r="F56" t="s">
        <v>302</v>
      </c>
      <c r="G56" t="str">
        <f>VLOOKUP(Table1[[#This Row],[Winner]],Ranking!D:E,2,FALSE)</f>
        <v>ACC</v>
      </c>
      <c r="H56" s="1">
        <v>61</v>
      </c>
      <c r="I56" s="1">
        <v>7</v>
      </c>
      <c r="J56" t="s">
        <v>113</v>
      </c>
      <c r="K56" t="str">
        <f>VLOOKUP(Table1[[#This Row],[Loser]],Ranking!D:E,2,FALSE)</f>
        <v>SEC</v>
      </c>
      <c r="L56" s="1">
        <v>55</v>
      </c>
      <c r="N56" s="1">
        <f>Table1[[#This Row],[Winning Score]]-Table1[[#This Row],[Losing Score]]</f>
        <v>6</v>
      </c>
      <c r="O56" s="1">
        <f>Table1[[#This Row],[Losing Seed]]-Table1[[#This Row],[Winning Seed]]</f>
        <v>4</v>
      </c>
      <c r="P56" s="1" t="str">
        <f>IF(Table1[[#This Row],[SeD]]&lt;-2,Table1[[#This Row],[Winning Seed]]&amp; " over " &amp;Table1[[#This Row],[Losing Seed]],"")</f>
        <v/>
      </c>
      <c r="Q56">
        <f>VLOOKUP(Table1[[#This Row],[Losing Seed]],'Seed History'!$N$4:$O$19,2)</f>
        <v>0.9</v>
      </c>
      <c r="R56" s="1">
        <f>IF(Table1[[#This Row],[Round]]="PI",0,Table1[[#This Row],[Round]]-1)</f>
        <v>2</v>
      </c>
      <c r="S56">
        <f>Table1[[#This Row],[LAW]]-Table1[[#This Row],[LEW]]</f>
        <v>1.1000000000000001</v>
      </c>
      <c r="V56">
        <f>COUNTIF(PASE!B:B,Table1[[#This Row],[Loser]])</f>
        <v>1</v>
      </c>
    </row>
    <row r="57" spans="1:22" x14ac:dyDescent="0.25">
      <c r="A57" s="65">
        <v>31128</v>
      </c>
      <c r="B57" s="50">
        <v>1985</v>
      </c>
      <c r="C57" s="1">
        <v>3</v>
      </c>
      <c r="D57" t="s">
        <v>478</v>
      </c>
      <c r="E57" s="1">
        <v>8</v>
      </c>
      <c r="F57" t="s">
        <v>50</v>
      </c>
      <c r="G57" t="str">
        <f>VLOOKUP(Table1[[#This Row],[Winner]],Ranking!D:E,2,FALSE)</f>
        <v>BE</v>
      </c>
      <c r="H57" s="1">
        <v>46</v>
      </c>
      <c r="I57" s="1">
        <v>5</v>
      </c>
      <c r="J57" t="s">
        <v>31</v>
      </c>
      <c r="K57" t="str">
        <f>VLOOKUP(Table1[[#This Row],[Loser]],Ranking!D:E,2,FALSE)</f>
        <v>B10</v>
      </c>
      <c r="L57" s="1">
        <v>43</v>
      </c>
      <c r="N57" s="1">
        <f>Table1[[#This Row],[Winning Score]]-Table1[[#This Row],[Losing Score]]</f>
        <v>3</v>
      </c>
      <c r="O57" s="1">
        <f>Table1[[#This Row],[Losing Seed]]-Table1[[#This Row],[Winning Seed]]</f>
        <v>-3</v>
      </c>
      <c r="P57" s="1" t="str">
        <f>IF(Table1[[#This Row],[SeD]]&lt;-2,Table1[[#This Row],[Winning Seed]]&amp; " over " &amp;Table1[[#This Row],[Losing Seed]],"")</f>
        <v>8 over 5</v>
      </c>
      <c r="Q57">
        <f>VLOOKUP(Table1[[#This Row],[Losing Seed]],'Seed History'!$N$4:$O$19,2)</f>
        <v>1.1071428571428572</v>
      </c>
      <c r="R57" s="1">
        <f>IF(Table1[[#This Row],[Round]]="PI",0,Table1[[#This Row],[Round]]-1)</f>
        <v>2</v>
      </c>
      <c r="S57">
        <f>Table1[[#This Row],[LAW]]-Table1[[#This Row],[LEW]]</f>
        <v>0.89285714285714279</v>
      </c>
      <c r="V57">
        <f>COUNTIF(PASE!B:B,Table1[[#This Row],[Loser]])</f>
        <v>1</v>
      </c>
    </row>
    <row r="58" spans="1:22" x14ac:dyDescent="0.25">
      <c r="A58" s="65">
        <v>31129</v>
      </c>
      <c r="B58" s="50">
        <v>1985</v>
      </c>
      <c r="C58" s="1">
        <v>4</v>
      </c>
      <c r="D58" t="s">
        <v>49</v>
      </c>
      <c r="E58" s="1">
        <v>1</v>
      </c>
      <c r="F58" t="s">
        <v>66</v>
      </c>
      <c r="G58" t="str">
        <f>VLOOKUP(Table1[[#This Row],[Winner]],Ranking!D:E,2,FALSE)</f>
        <v>BE</v>
      </c>
      <c r="H58" s="1">
        <v>60</v>
      </c>
      <c r="I58" s="1">
        <v>2</v>
      </c>
      <c r="J58" t="s">
        <v>217</v>
      </c>
      <c r="K58" t="str">
        <f>VLOOKUP(Table1[[#This Row],[Loser]],Ranking!D:E,2,FALSE)</f>
        <v>ACC</v>
      </c>
      <c r="L58" s="1">
        <v>54</v>
      </c>
      <c r="N58" s="1">
        <f>Table1[[#This Row],[Winning Score]]-Table1[[#This Row],[Losing Score]]</f>
        <v>6</v>
      </c>
      <c r="O58" s="1">
        <f>Table1[[#This Row],[Losing Seed]]-Table1[[#This Row],[Winning Seed]]</f>
        <v>1</v>
      </c>
      <c r="P58" s="1" t="str">
        <f>IF(Table1[[#This Row],[SeD]]&lt;-2,Table1[[#This Row],[Winning Seed]]&amp; " over " &amp;Table1[[#This Row],[Losing Seed]],"")</f>
        <v/>
      </c>
      <c r="Q58">
        <f>VLOOKUP(Table1[[#This Row],[Losing Seed]],'Seed History'!$N$4:$O$19,2)</f>
        <v>2.3714285714285714</v>
      </c>
      <c r="R58" s="1">
        <f>IF(Table1[[#This Row],[Round]]="PI",0,Table1[[#This Row],[Round]]-1)</f>
        <v>3</v>
      </c>
      <c r="S58">
        <f>Table1[[#This Row],[LAW]]-Table1[[#This Row],[LEW]]</f>
        <v>0.62857142857142856</v>
      </c>
      <c r="V58">
        <f>COUNTIF(PASE!B:B,Table1[[#This Row],[Loser]])</f>
        <v>1</v>
      </c>
    </row>
    <row r="59" spans="1:22" x14ac:dyDescent="0.25">
      <c r="A59" s="65">
        <v>31129</v>
      </c>
      <c r="B59" s="50">
        <v>1985</v>
      </c>
      <c r="C59" s="1">
        <v>4</v>
      </c>
      <c r="D59" t="s">
        <v>440</v>
      </c>
      <c r="E59" s="1">
        <v>2</v>
      </c>
      <c r="F59" t="s">
        <v>268</v>
      </c>
      <c r="G59" t="str">
        <f>VLOOKUP(Table1[[#This Row],[Winner]],Ranking!D:E,2,FALSE)</f>
        <v>Amer</v>
      </c>
      <c r="H59" s="1">
        <v>63</v>
      </c>
      <c r="I59" s="1">
        <v>1</v>
      </c>
      <c r="J59" t="s">
        <v>58</v>
      </c>
      <c r="K59" t="str">
        <f>VLOOKUP(Table1[[#This Row],[Loser]],Ranking!D:E,2,FALSE)</f>
        <v>B12</v>
      </c>
      <c r="L59" s="1">
        <v>61</v>
      </c>
      <c r="N59" s="1">
        <f>Table1[[#This Row],[Winning Score]]-Table1[[#This Row],[Losing Score]]</f>
        <v>2</v>
      </c>
      <c r="O59" s="1">
        <f>Table1[[#This Row],[Losing Seed]]-Table1[[#This Row],[Winning Seed]]</f>
        <v>-1</v>
      </c>
      <c r="P59" s="1" t="str">
        <f>IF(Table1[[#This Row],[SeD]]&lt;-2,Table1[[#This Row],[Winning Seed]]&amp; " over " &amp;Table1[[#This Row],[Losing Seed]],"")</f>
        <v/>
      </c>
      <c r="Q59">
        <f>VLOOKUP(Table1[[#This Row],[Losing Seed]],'Seed History'!$N$4:$O$19,2)</f>
        <v>3.342857142857143</v>
      </c>
      <c r="R59" s="1">
        <f>IF(Table1[[#This Row],[Round]]="PI",0,Table1[[#This Row],[Round]]-1)</f>
        <v>3</v>
      </c>
      <c r="S59">
        <f>Table1[[#This Row],[LAW]]-Table1[[#This Row],[LEW]]</f>
        <v>-0.34285714285714297</v>
      </c>
      <c r="V59">
        <f>COUNTIF(PASE!B:B,Table1[[#This Row],[Loser]])</f>
        <v>1</v>
      </c>
    </row>
    <row r="60" spans="1:22" x14ac:dyDescent="0.25">
      <c r="A60" s="65">
        <v>31130</v>
      </c>
      <c r="B60" s="50">
        <v>1985</v>
      </c>
      <c r="C60" s="1">
        <v>4</v>
      </c>
      <c r="D60" t="s">
        <v>38</v>
      </c>
      <c r="E60" s="1">
        <v>1</v>
      </c>
      <c r="F60" t="s">
        <v>369</v>
      </c>
      <c r="G60" t="str">
        <f>VLOOKUP(Table1[[#This Row],[Winner]],Ranking!D:E,2,FALSE)</f>
        <v>BE</v>
      </c>
      <c r="H60" s="1">
        <v>69</v>
      </c>
      <c r="I60" s="1">
        <v>3</v>
      </c>
      <c r="J60" t="s">
        <v>302</v>
      </c>
      <c r="K60" t="str">
        <f>VLOOKUP(Table1[[#This Row],[Loser]],Ranking!D:E,2,FALSE)</f>
        <v>ACC</v>
      </c>
      <c r="L60" s="1">
        <v>60</v>
      </c>
      <c r="N60" s="1">
        <f>Table1[[#This Row],[Winning Score]]-Table1[[#This Row],[Losing Score]]</f>
        <v>9</v>
      </c>
      <c r="O60" s="1">
        <f>Table1[[#This Row],[Losing Seed]]-Table1[[#This Row],[Winning Seed]]</f>
        <v>2</v>
      </c>
      <c r="P60" s="1" t="str">
        <f>IF(Table1[[#This Row],[SeD]]&lt;-2,Table1[[#This Row],[Winning Seed]]&amp; " over " &amp;Table1[[#This Row],[Losing Seed]],"")</f>
        <v/>
      </c>
      <c r="Q60">
        <f>VLOOKUP(Table1[[#This Row],[Losing Seed]],'Seed History'!$N$4:$O$19,2)</f>
        <v>1.8571428571428572</v>
      </c>
      <c r="R60" s="1">
        <f>IF(Table1[[#This Row],[Round]]="PI",0,Table1[[#This Row],[Round]]-1)</f>
        <v>3</v>
      </c>
      <c r="S60">
        <f>Table1[[#This Row],[LAW]]-Table1[[#This Row],[LEW]]</f>
        <v>1.1428571428571428</v>
      </c>
      <c r="V60">
        <f>COUNTIF(PASE!B:B,Table1[[#This Row],[Loser]])</f>
        <v>1</v>
      </c>
    </row>
    <row r="61" spans="1:22" x14ac:dyDescent="0.25">
      <c r="A61" s="65">
        <v>31130</v>
      </c>
      <c r="B61" s="50">
        <v>1985</v>
      </c>
      <c r="C61" s="1">
        <v>4</v>
      </c>
      <c r="D61" t="s">
        <v>478</v>
      </c>
      <c r="E61" s="1">
        <v>8</v>
      </c>
      <c r="F61" t="s">
        <v>50</v>
      </c>
      <c r="G61" t="str">
        <f>VLOOKUP(Table1[[#This Row],[Winner]],Ranking!D:E,2,FALSE)</f>
        <v>BE</v>
      </c>
      <c r="H61" s="1">
        <v>56</v>
      </c>
      <c r="I61" s="1">
        <v>2</v>
      </c>
      <c r="J61" t="s">
        <v>299</v>
      </c>
      <c r="K61" t="str">
        <f>VLOOKUP(Table1[[#This Row],[Loser]],Ranking!D:E,2,FALSE)</f>
        <v>ACC</v>
      </c>
      <c r="L61" s="1">
        <v>44</v>
      </c>
      <c r="N61" s="1">
        <f>Table1[[#This Row],[Winning Score]]-Table1[[#This Row],[Losing Score]]</f>
        <v>12</v>
      </c>
      <c r="O61" s="1">
        <f>Table1[[#This Row],[Losing Seed]]-Table1[[#This Row],[Winning Seed]]</f>
        <v>-6</v>
      </c>
      <c r="P61" s="1" t="str">
        <f>IF(Table1[[#This Row],[SeD]]&lt;-2,Table1[[#This Row],[Winning Seed]]&amp; " over " &amp;Table1[[#This Row],[Losing Seed]],"")</f>
        <v>8 over 2</v>
      </c>
      <c r="Q61">
        <f>VLOOKUP(Table1[[#This Row],[Losing Seed]],'Seed History'!$N$4:$O$19,2)</f>
        <v>2.3714285714285714</v>
      </c>
      <c r="R61" s="1">
        <f>IF(Table1[[#This Row],[Round]]="PI",0,Table1[[#This Row],[Round]]-1)</f>
        <v>3</v>
      </c>
      <c r="S61">
        <f>Table1[[#This Row],[LAW]]-Table1[[#This Row],[LEW]]</f>
        <v>0.62857142857142856</v>
      </c>
      <c r="V61">
        <f>COUNTIF(PASE!B:B,Table1[[#This Row],[Loser]])</f>
        <v>1</v>
      </c>
    </row>
    <row r="62" spans="1:22" x14ac:dyDescent="0.25">
      <c r="A62" s="65">
        <v>31136</v>
      </c>
      <c r="B62" s="50">
        <v>1985</v>
      </c>
      <c r="C62" s="1">
        <v>5</v>
      </c>
      <c r="D62" t="s">
        <v>484</v>
      </c>
      <c r="E62" s="1">
        <v>1</v>
      </c>
      <c r="F62" t="s">
        <v>66</v>
      </c>
      <c r="G62" t="str">
        <f>VLOOKUP(Table1[[#This Row],[Winner]],Ranking!D:E,2,FALSE)</f>
        <v>BE</v>
      </c>
      <c r="H62" s="1">
        <v>77</v>
      </c>
      <c r="I62" s="1">
        <v>1</v>
      </c>
      <c r="J62" t="s">
        <v>369</v>
      </c>
      <c r="K62" t="str">
        <f>VLOOKUP(Table1[[#This Row],[Loser]],Ranking!D:E,2,FALSE)</f>
        <v>BE</v>
      </c>
      <c r="L62" s="1">
        <v>59</v>
      </c>
      <c r="N62" s="1">
        <f>Table1[[#This Row],[Winning Score]]-Table1[[#This Row],[Losing Score]]</f>
        <v>18</v>
      </c>
      <c r="O62" s="1">
        <f>Table1[[#This Row],[Losing Seed]]-Table1[[#This Row],[Winning Seed]]</f>
        <v>0</v>
      </c>
      <c r="P62" s="1" t="str">
        <f>IF(Table1[[#This Row],[SeD]]&lt;-2,Table1[[#This Row],[Winning Seed]]&amp; " over " &amp;Table1[[#This Row],[Losing Seed]],"")</f>
        <v/>
      </c>
      <c r="Q62">
        <f>VLOOKUP(Table1[[#This Row],[Losing Seed]],'Seed History'!$N$4:$O$19,2)</f>
        <v>3.342857142857143</v>
      </c>
      <c r="R62" s="1">
        <f>IF(Table1[[#This Row],[Round]]="PI",0,Table1[[#This Row],[Round]]-1)</f>
        <v>4</v>
      </c>
      <c r="S62">
        <f>Table1[[#This Row],[LAW]]-Table1[[#This Row],[LEW]]</f>
        <v>0.65714285714285703</v>
      </c>
      <c r="V62">
        <f>COUNTIF(PASE!B:B,Table1[[#This Row],[Loser]])</f>
        <v>1</v>
      </c>
    </row>
    <row r="63" spans="1:22" x14ac:dyDescent="0.25">
      <c r="A63" s="65">
        <v>31136</v>
      </c>
      <c r="B63" s="50">
        <v>1985</v>
      </c>
      <c r="C63" s="1">
        <v>5</v>
      </c>
      <c r="D63" t="s">
        <v>484</v>
      </c>
      <c r="E63" s="1">
        <v>8</v>
      </c>
      <c r="F63" t="s">
        <v>50</v>
      </c>
      <c r="G63" t="str">
        <f>VLOOKUP(Table1[[#This Row],[Winner]],Ranking!D:E,2,FALSE)</f>
        <v>BE</v>
      </c>
      <c r="H63" s="1">
        <v>52</v>
      </c>
      <c r="I63" s="1">
        <v>2</v>
      </c>
      <c r="J63" t="s">
        <v>268</v>
      </c>
      <c r="K63" t="str">
        <f>VLOOKUP(Table1[[#This Row],[Loser]],Ranking!D:E,2,FALSE)</f>
        <v>Amer</v>
      </c>
      <c r="L63" s="1">
        <v>45</v>
      </c>
      <c r="N63" s="1">
        <f>Table1[[#This Row],[Winning Score]]-Table1[[#This Row],[Losing Score]]</f>
        <v>7</v>
      </c>
      <c r="O63" s="1">
        <f>Table1[[#This Row],[Losing Seed]]-Table1[[#This Row],[Winning Seed]]</f>
        <v>-6</v>
      </c>
      <c r="P63" s="1" t="str">
        <f>IF(Table1[[#This Row],[SeD]]&lt;-2,Table1[[#This Row],[Winning Seed]]&amp; " over " &amp;Table1[[#This Row],[Losing Seed]],"")</f>
        <v>8 over 2</v>
      </c>
      <c r="Q63">
        <f>VLOOKUP(Table1[[#This Row],[Losing Seed]],'Seed History'!$N$4:$O$19,2)</f>
        <v>2.3714285714285714</v>
      </c>
      <c r="R63" s="1">
        <f>IF(Table1[[#This Row],[Round]]="PI",0,Table1[[#This Row],[Round]]-1)</f>
        <v>4</v>
      </c>
      <c r="S63">
        <f>Table1[[#This Row],[LAW]]-Table1[[#This Row],[LEW]]</f>
        <v>1.6285714285714286</v>
      </c>
      <c r="V63">
        <f>COUNTIF(PASE!B:B,Table1[[#This Row],[Loser]])</f>
        <v>1</v>
      </c>
    </row>
    <row r="64" spans="1:22" x14ac:dyDescent="0.25">
      <c r="A64" s="65">
        <v>31138</v>
      </c>
      <c r="B64" s="50">
        <v>1985</v>
      </c>
      <c r="C64" s="1">
        <v>6</v>
      </c>
      <c r="D64" t="s">
        <v>485</v>
      </c>
      <c r="E64" s="1">
        <v>8</v>
      </c>
      <c r="F64" t="s">
        <v>50</v>
      </c>
      <c r="G64" t="str">
        <f>VLOOKUP(Table1[[#This Row],[Winner]],Ranking!D:E,2,FALSE)</f>
        <v>BE</v>
      </c>
      <c r="H64" s="1">
        <v>66</v>
      </c>
      <c r="I64" s="1">
        <v>1</v>
      </c>
      <c r="J64" t="s">
        <v>66</v>
      </c>
      <c r="K64" t="str">
        <f>VLOOKUP(Table1[[#This Row],[Loser]],Ranking!D:E,2,FALSE)</f>
        <v>BE</v>
      </c>
      <c r="L64" s="1">
        <v>64</v>
      </c>
      <c r="N64" s="1">
        <f>Table1[[#This Row],[Winning Score]]-Table1[[#This Row],[Losing Score]]</f>
        <v>2</v>
      </c>
      <c r="O64" s="1">
        <f>Table1[[#This Row],[Losing Seed]]-Table1[[#This Row],[Winning Seed]]</f>
        <v>-7</v>
      </c>
      <c r="P64" s="1" t="str">
        <f>IF(Table1[[#This Row],[SeD]]&lt;-2,Table1[[#This Row],[Winning Seed]]&amp; " over " &amp;Table1[[#This Row],[Losing Seed]],"")</f>
        <v>8 over 1</v>
      </c>
      <c r="Q64">
        <f>VLOOKUP(Table1[[#This Row],[Losing Seed]],'Seed History'!$N$4:$O$19,2)</f>
        <v>3.342857142857143</v>
      </c>
      <c r="R64" s="1">
        <f>IF(Table1[[#This Row],[Round]]="PI",0,Table1[[#This Row],[Round]]-1)</f>
        <v>5</v>
      </c>
      <c r="S64">
        <f>Table1[[#This Row],[LAW]]-Table1[[#This Row],[LEW]]</f>
        <v>1.657142857142857</v>
      </c>
      <c r="V64">
        <f>COUNTIF(PASE!B:B,Table1[[#This Row],[Loser]])</f>
        <v>1</v>
      </c>
    </row>
    <row r="65" spans="1:22" x14ac:dyDescent="0.25">
      <c r="A65" s="65">
        <v>31484</v>
      </c>
      <c r="B65" s="50">
        <v>1986</v>
      </c>
      <c r="C65" s="1">
        <v>1</v>
      </c>
      <c r="D65" t="s">
        <v>49</v>
      </c>
      <c r="E65" s="1">
        <v>1</v>
      </c>
      <c r="F65" t="s">
        <v>64</v>
      </c>
      <c r="G65" t="str">
        <f>VLOOKUP(Table1[[#This Row],[Winner]],Ranking!D:E,2,FALSE)</f>
        <v>ACC</v>
      </c>
      <c r="H65" s="1">
        <v>85</v>
      </c>
      <c r="I65" s="1">
        <v>16</v>
      </c>
      <c r="J65" t="s">
        <v>277</v>
      </c>
      <c r="K65" t="str">
        <f>VLOOKUP(Table1[[#This Row],[Loser]],Ranking!D:E,2,FALSE)</f>
        <v>SWAC</v>
      </c>
      <c r="L65" s="1">
        <v>78</v>
      </c>
      <c r="N65" s="1">
        <f>Table1[[#This Row],[Winning Score]]-Table1[[#This Row],[Losing Score]]</f>
        <v>7</v>
      </c>
      <c r="O65" s="1">
        <f>Table1[[#This Row],[Losing Seed]]-Table1[[#This Row],[Winning Seed]]</f>
        <v>15</v>
      </c>
      <c r="P65" s="1" t="str">
        <f>IF(Table1[[#This Row],[SeD]]&lt;-2,Table1[[#This Row],[Winning Seed]]&amp; " over " &amp;Table1[[#This Row],[Losing Seed]],"")</f>
        <v/>
      </c>
      <c r="Q65">
        <f>VLOOKUP(Table1[[#This Row],[Losing Seed]],'Seed History'!$N$4:$O$19,2)</f>
        <v>7.1428571428571426E-3</v>
      </c>
      <c r="R65" s="1">
        <f>IF(Table1[[#This Row],[Round]]="PI",0,Table1[[#This Row],[Round]]-1)</f>
        <v>0</v>
      </c>
      <c r="S65">
        <f>Table1[[#This Row],[LAW]]-Table1[[#This Row],[LEW]]</f>
        <v>-7.1428571428571426E-3</v>
      </c>
      <c r="V65">
        <f>COUNTIF(PASE!B:B,Table1[[#This Row],[Loser]])</f>
        <v>1</v>
      </c>
    </row>
    <row r="66" spans="1:22" x14ac:dyDescent="0.25">
      <c r="A66" s="65">
        <v>31484</v>
      </c>
      <c r="B66" s="50">
        <v>1986</v>
      </c>
      <c r="C66" s="1">
        <v>1</v>
      </c>
      <c r="D66" t="s">
        <v>49</v>
      </c>
      <c r="E66" s="1">
        <v>4</v>
      </c>
      <c r="F66" t="s">
        <v>58</v>
      </c>
      <c r="G66" t="str">
        <f>VLOOKUP(Table1[[#This Row],[Winner]],Ranking!D:E,2,FALSE)</f>
        <v>B12</v>
      </c>
      <c r="H66" s="1">
        <v>80</v>
      </c>
      <c r="I66" s="1">
        <v>13</v>
      </c>
      <c r="J66" t="s">
        <v>307</v>
      </c>
      <c r="K66" t="str">
        <f>VLOOKUP(Table1[[#This Row],[Loser]],Ranking!D:E,2,FALSE)</f>
        <v>CAA</v>
      </c>
      <c r="L66" s="1">
        <v>74</v>
      </c>
      <c r="N66" s="1">
        <f>Table1[[#This Row],[Winning Score]]-Table1[[#This Row],[Losing Score]]</f>
        <v>6</v>
      </c>
      <c r="O66" s="1">
        <f>Table1[[#This Row],[Losing Seed]]-Table1[[#This Row],[Winning Seed]]</f>
        <v>9</v>
      </c>
      <c r="P66" s="1" t="str">
        <f>IF(Table1[[#This Row],[SeD]]&lt;-2,Table1[[#This Row],[Winning Seed]]&amp; " over " &amp;Table1[[#This Row],[Losing Seed]],"")</f>
        <v/>
      </c>
      <c r="Q66">
        <f>VLOOKUP(Table1[[#This Row],[Losing Seed]],'Seed History'!$N$4:$O$19,2)</f>
        <v>0.25</v>
      </c>
      <c r="R66" s="1">
        <f>IF(Table1[[#This Row],[Round]]="PI",0,Table1[[#This Row],[Round]]-1)</f>
        <v>0</v>
      </c>
      <c r="S66">
        <f>Table1[[#This Row],[LAW]]-Table1[[#This Row],[LEW]]</f>
        <v>-0.25</v>
      </c>
      <c r="V66">
        <f>COUNTIF(PASE!B:B,Table1[[#This Row],[Loser]])</f>
        <v>1</v>
      </c>
    </row>
    <row r="67" spans="1:22" x14ac:dyDescent="0.25">
      <c r="A67" s="65">
        <v>31484</v>
      </c>
      <c r="B67" s="50">
        <v>1986</v>
      </c>
      <c r="C67" s="1">
        <v>1</v>
      </c>
      <c r="D67" t="s">
        <v>49</v>
      </c>
      <c r="E67" s="1">
        <v>8</v>
      </c>
      <c r="F67" t="s">
        <v>318</v>
      </c>
      <c r="G67" t="str">
        <f>VLOOKUP(Table1[[#This Row],[Winner]],Ranking!D:E,2,FALSE)</f>
        <v>CUSA</v>
      </c>
      <c r="H67" s="1">
        <v>72</v>
      </c>
      <c r="I67" s="1">
        <v>9</v>
      </c>
      <c r="J67" t="s">
        <v>413</v>
      </c>
      <c r="K67" t="str">
        <f>VLOOKUP(Table1[[#This Row],[Loser]],Ranking!D:E,2,FALSE)</f>
        <v>B12</v>
      </c>
      <c r="L67" s="1">
        <v>64</v>
      </c>
      <c r="N67" s="1">
        <f>Table1[[#This Row],[Winning Score]]-Table1[[#This Row],[Losing Score]]</f>
        <v>8</v>
      </c>
      <c r="O67" s="1">
        <f>Table1[[#This Row],[Losing Seed]]-Table1[[#This Row],[Winning Seed]]</f>
        <v>1</v>
      </c>
      <c r="P67" s="1" t="str">
        <f>IF(Table1[[#This Row],[SeD]]&lt;-2,Table1[[#This Row],[Winning Seed]]&amp; " over " &amp;Table1[[#This Row],[Losing Seed]],"")</f>
        <v/>
      </c>
      <c r="Q67">
        <f>VLOOKUP(Table1[[#This Row],[Losing Seed]],'Seed History'!$N$4:$O$19,2)</f>
        <v>0.6</v>
      </c>
      <c r="R67" s="1">
        <f>IF(Table1[[#This Row],[Round]]="PI",0,Table1[[#This Row],[Round]]-1)</f>
        <v>0</v>
      </c>
      <c r="S67">
        <f>Table1[[#This Row],[LAW]]-Table1[[#This Row],[LEW]]</f>
        <v>-0.6</v>
      </c>
      <c r="V67">
        <f>COUNTIF(PASE!B:B,Table1[[#This Row],[Loser]])</f>
        <v>1</v>
      </c>
    </row>
    <row r="68" spans="1:22" x14ac:dyDescent="0.25">
      <c r="A68" s="65">
        <v>31484</v>
      </c>
      <c r="B68" s="50">
        <v>1986</v>
      </c>
      <c r="C68" s="1">
        <v>1</v>
      </c>
      <c r="D68" t="s">
        <v>440</v>
      </c>
      <c r="E68" s="1">
        <v>1</v>
      </c>
      <c r="F68" t="s">
        <v>37</v>
      </c>
      <c r="G68" t="str">
        <f>VLOOKUP(Table1[[#This Row],[Winner]],Ranking!D:E,2,FALSE)</f>
        <v>B12</v>
      </c>
      <c r="H68" s="1">
        <v>71</v>
      </c>
      <c r="I68" s="1">
        <v>16</v>
      </c>
      <c r="J68" t="s">
        <v>300</v>
      </c>
      <c r="K68" t="str">
        <f>VLOOKUP(Table1[[#This Row],[Loser]],Ranking!D:E,2,FALSE)</f>
        <v>MEAC</v>
      </c>
      <c r="L68" s="1">
        <v>46</v>
      </c>
      <c r="N68" s="1">
        <f>Table1[[#This Row],[Winning Score]]-Table1[[#This Row],[Losing Score]]</f>
        <v>25</v>
      </c>
      <c r="O68" s="1">
        <f>Table1[[#This Row],[Losing Seed]]-Table1[[#This Row],[Winning Seed]]</f>
        <v>15</v>
      </c>
      <c r="P68" s="1" t="str">
        <f>IF(Table1[[#This Row],[SeD]]&lt;-2,Table1[[#This Row],[Winning Seed]]&amp; " over " &amp;Table1[[#This Row],[Losing Seed]],"")</f>
        <v/>
      </c>
      <c r="Q68">
        <f>VLOOKUP(Table1[[#This Row],[Losing Seed]],'Seed History'!$N$4:$O$19,2)</f>
        <v>7.1428571428571426E-3</v>
      </c>
      <c r="R68" s="1">
        <f>IF(Table1[[#This Row],[Round]]="PI",0,Table1[[#This Row],[Round]]-1)</f>
        <v>0</v>
      </c>
      <c r="S68">
        <f>Table1[[#This Row],[LAW]]-Table1[[#This Row],[LEW]]</f>
        <v>-7.1428571428571426E-3</v>
      </c>
      <c r="V68">
        <f>COUNTIF(PASE!B:B,Table1[[#This Row],[Loser]])</f>
        <v>1</v>
      </c>
    </row>
    <row r="69" spans="1:22" x14ac:dyDescent="0.25">
      <c r="A69" s="65">
        <v>31484</v>
      </c>
      <c r="B69" s="50">
        <v>1986</v>
      </c>
      <c r="C69" s="1">
        <v>1</v>
      </c>
      <c r="D69" t="s">
        <v>440</v>
      </c>
      <c r="E69" s="1">
        <v>4</v>
      </c>
      <c r="F69" t="s">
        <v>66</v>
      </c>
      <c r="G69" t="str">
        <f>VLOOKUP(Table1[[#This Row],[Winner]],Ranking!D:E,2,FALSE)</f>
        <v>BE</v>
      </c>
      <c r="H69" s="1">
        <v>70</v>
      </c>
      <c r="I69" s="1">
        <v>13</v>
      </c>
      <c r="J69" t="s">
        <v>92</v>
      </c>
      <c r="K69" t="str">
        <f>VLOOKUP(Table1[[#This Row],[Loser]],Ranking!D:E,2,FALSE)</f>
        <v>B12</v>
      </c>
      <c r="L69" s="1">
        <v>64</v>
      </c>
      <c r="N69" s="1">
        <f>Table1[[#This Row],[Winning Score]]-Table1[[#This Row],[Losing Score]]</f>
        <v>6</v>
      </c>
      <c r="O69" s="1">
        <f>Table1[[#This Row],[Losing Seed]]-Table1[[#This Row],[Winning Seed]]</f>
        <v>9</v>
      </c>
      <c r="P69" s="1" t="str">
        <f>IF(Table1[[#This Row],[SeD]]&lt;-2,Table1[[#This Row],[Winning Seed]]&amp; " over " &amp;Table1[[#This Row],[Losing Seed]],"")</f>
        <v/>
      </c>
      <c r="Q69">
        <f>VLOOKUP(Table1[[#This Row],[Losing Seed]],'Seed History'!$N$4:$O$19,2)</f>
        <v>0.25</v>
      </c>
      <c r="R69" s="1">
        <f>IF(Table1[[#This Row],[Round]]="PI",0,Table1[[#This Row],[Round]]-1)</f>
        <v>0</v>
      </c>
      <c r="S69">
        <f>Table1[[#This Row],[LAW]]-Table1[[#This Row],[LEW]]</f>
        <v>-0.25</v>
      </c>
      <c r="V69">
        <f>COUNTIF(PASE!B:B,Table1[[#This Row],[Loser]])</f>
        <v>1</v>
      </c>
    </row>
    <row r="70" spans="1:22" x14ac:dyDescent="0.25">
      <c r="A70" s="65">
        <v>31484</v>
      </c>
      <c r="B70" s="50">
        <v>1986</v>
      </c>
      <c r="C70" s="1">
        <v>1</v>
      </c>
      <c r="D70" t="s">
        <v>440</v>
      </c>
      <c r="E70" s="1">
        <v>5</v>
      </c>
      <c r="F70" t="s">
        <v>272</v>
      </c>
      <c r="G70" t="str">
        <f>VLOOKUP(Table1[[#This Row],[Winner]],Ranking!D:E,2,FALSE)</f>
        <v>B10</v>
      </c>
      <c r="H70" s="1">
        <v>72</v>
      </c>
      <c r="I70" s="1">
        <v>12</v>
      </c>
      <c r="J70" t="s">
        <v>410</v>
      </c>
      <c r="K70" t="str">
        <f>VLOOKUP(Table1[[#This Row],[Loser]],Ranking!D:E,2,FALSE)</f>
        <v>P12</v>
      </c>
      <c r="L70" s="1">
        <v>70</v>
      </c>
      <c r="N70" s="1">
        <f>Table1[[#This Row],[Winning Score]]-Table1[[#This Row],[Losing Score]]</f>
        <v>2</v>
      </c>
      <c r="O70" s="1">
        <f>Table1[[#This Row],[Losing Seed]]-Table1[[#This Row],[Winning Seed]]</f>
        <v>7</v>
      </c>
      <c r="P70" s="1" t="str">
        <f>IF(Table1[[#This Row],[SeD]]&lt;-2,Table1[[#This Row],[Winning Seed]]&amp; " over " &amp;Table1[[#This Row],[Losing Seed]],"")</f>
        <v/>
      </c>
      <c r="Q70">
        <f>VLOOKUP(Table1[[#This Row],[Losing Seed]],'Seed History'!$N$4:$O$19,2)</f>
        <v>0.51428571428571423</v>
      </c>
      <c r="R70" s="1">
        <f>IF(Table1[[#This Row],[Round]]="PI",0,Table1[[#This Row],[Round]]-1)</f>
        <v>0</v>
      </c>
      <c r="S70">
        <f>Table1[[#This Row],[LAW]]-Table1[[#This Row],[LEW]]</f>
        <v>-0.51428571428571423</v>
      </c>
      <c r="V70">
        <f>COUNTIF(PASE!B:B,Table1[[#This Row],[Loser]])</f>
        <v>1</v>
      </c>
    </row>
    <row r="71" spans="1:22" x14ac:dyDescent="0.25">
      <c r="A71" s="65">
        <v>31484</v>
      </c>
      <c r="B71" s="50">
        <v>1986</v>
      </c>
      <c r="C71" s="1">
        <v>1</v>
      </c>
      <c r="D71" t="s">
        <v>478</v>
      </c>
      <c r="E71" s="1">
        <v>2</v>
      </c>
      <c r="F71" t="s">
        <v>217</v>
      </c>
      <c r="G71" t="str">
        <f>VLOOKUP(Table1[[#This Row],[Winner]],Ranking!D:E,2,FALSE)</f>
        <v>ACC</v>
      </c>
      <c r="H71" s="1">
        <v>68</v>
      </c>
      <c r="I71" s="1">
        <v>15</v>
      </c>
      <c r="J71" t="s">
        <v>262</v>
      </c>
      <c r="K71" t="str">
        <f>VLOOKUP(Table1[[#This Row],[Loser]],Ranking!D:E,2,FALSE)</f>
        <v>MAAC</v>
      </c>
      <c r="L71" s="1">
        <v>53</v>
      </c>
      <c r="N71" s="1">
        <f>Table1[[#This Row],[Winning Score]]-Table1[[#This Row],[Losing Score]]</f>
        <v>15</v>
      </c>
      <c r="O71" s="1">
        <f>Table1[[#This Row],[Losing Seed]]-Table1[[#This Row],[Winning Seed]]</f>
        <v>13</v>
      </c>
      <c r="P71" s="1" t="str">
        <f>IF(Table1[[#This Row],[SeD]]&lt;-2,Table1[[#This Row],[Winning Seed]]&amp; " over " &amp;Table1[[#This Row],[Losing Seed]],"")</f>
        <v/>
      </c>
      <c r="Q71">
        <f>VLOOKUP(Table1[[#This Row],[Losing Seed]],'Seed History'!$N$4:$O$19,2)</f>
        <v>6.4285714285714279E-2</v>
      </c>
      <c r="R71" s="1">
        <f>IF(Table1[[#This Row],[Round]]="PI",0,Table1[[#This Row],[Round]]-1)</f>
        <v>0</v>
      </c>
      <c r="S71">
        <f>Table1[[#This Row],[LAW]]-Table1[[#This Row],[LEW]]</f>
        <v>-6.4285714285714279E-2</v>
      </c>
      <c r="V71">
        <f>COUNTIF(PASE!B:B,Table1[[#This Row],[Loser]])</f>
        <v>1</v>
      </c>
    </row>
    <row r="72" spans="1:22" x14ac:dyDescent="0.25">
      <c r="A72" s="65">
        <v>31484</v>
      </c>
      <c r="B72" s="50">
        <v>1986</v>
      </c>
      <c r="C72" s="1">
        <v>1</v>
      </c>
      <c r="D72" t="s">
        <v>478</v>
      </c>
      <c r="E72" s="1">
        <v>3</v>
      </c>
      <c r="F72" t="s">
        <v>268</v>
      </c>
      <c r="G72" t="str">
        <f>VLOOKUP(Table1[[#This Row],[Winner]],Ranking!D:E,2,FALSE)</f>
        <v>Amer</v>
      </c>
      <c r="H72" s="1">
        <v>95</v>
      </c>
      <c r="I72" s="1">
        <v>14</v>
      </c>
      <c r="J72" t="s">
        <v>133</v>
      </c>
      <c r="K72" t="str">
        <f>VLOOKUP(Table1[[#This Row],[Loser]],Ranking!D:E,2,FALSE)</f>
        <v>MAC</v>
      </c>
      <c r="L72" s="1">
        <v>63</v>
      </c>
      <c r="N72" s="1">
        <f>Table1[[#This Row],[Winning Score]]-Table1[[#This Row],[Losing Score]]</f>
        <v>32</v>
      </c>
      <c r="O72" s="1">
        <f>Table1[[#This Row],[Losing Seed]]-Table1[[#This Row],[Winning Seed]]</f>
        <v>11</v>
      </c>
      <c r="P72" s="1" t="str">
        <f>IF(Table1[[#This Row],[SeD]]&lt;-2,Table1[[#This Row],[Winning Seed]]&amp; " over " &amp;Table1[[#This Row],[Losing Seed]],"")</f>
        <v/>
      </c>
      <c r="Q72">
        <f>VLOOKUP(Table1[[#This Row],[Losing Seed]],'Seed History'!$N$4:$O$19,2)</f>
        <v>0.16428571428571428</v>
      </c>
      <c r="R72" s="1">
        <f>IF(Table1[[#This Row],[Round]]="PI",0,Table1[[#This Row],[Round]]-1)</f>
        <v>0</v>
      </c>
      <c r="S72">
        <f>Table1[[#This Row],[LAW]]-Table1[[#This Row],[LEW]]</f>
        <v>-0.16428571428571428</v>
      </c>
      <c r="V72">
        <f>COUNTIF(PASE!B:B,Table1[[#This Row],[Loser]])</f>
        <v>1</v>
      </c>
    </row>
    <row r="73" spans="1:22" x14ac:dyDescent="0.25">
      <c r="A73" s="65">
        <v>31484</v>
      </c>
      <c r="B73" s="50">
        <v>1986</v>
      </c>
      <c r="C73" s="1">
        <v>1</v>
      </c>
      <c r="D73" t="s">
        <v>38</v>
      </c>
      <c r="E73" s="1">
        <v>2</v>
      </c>
      <c r="F73" t="s">
        <v>54</v>
      </c>
      <c r="G73" t="str">
        <f>VLOOKUP(Table1[[#This Row],[Winner]],Ranking!D:E,2,FALSE)</f>
        <v>ACC</v>
      </c>
      <c r="H73" s="1">
        <v>93</v>
      </c>
      <c r="I73" s="1">
        <v>15</v>
      </c>
      <c r="J73" t="s">
        <v>190</v>
      </c>
      <c r="K73" t="str">
        <f>VLOOKUP(Table1[[#This Row],[Loser]],Ranking!D:E,2,FALSE)</f>
        <v>CAA</v>
      </c>
      <c r="L73" s="1">
        <v>73</v>
      </c>
      <c r="N73" s="1">
        <f>Table1[[#This Row],[Winning Score]]-Table1[[#This Row],[Losing Score]]</f>
        <v>20</v>
      </c>
      <c r="O73" s="1">
        <f>Table1[[#This Row],[Losing Seed]]-Table1[[#This Row],[Winning Seed]]</f>
        <v>13</v>
      </c>
      <c r="P73" s="1" t="str">
        <f>IF(Table1[[#This Row],[SeD]]&lt;-2,Table1[[#This Row],[Winning Seed]]&amp; " over " &amp;Table1[[#This Row],[Losing Seed]],"")</f>
        <v/>
      </c>
      <c r="Q73">
        <f>VLOOKUP(Table1[[#This Row],[Losing Seed]],'Seed History'!$N$4:$O$19,2)</f>
        <v>6.4285714285714279E-2</v>
      </c>
      <c r="R73" s="1">
        <f>IF(Table1[[#This Row],[Round]]="PI",0,Table1[[#This Row],[Round]]-1)</f>
        <v>0</v>
      </c>
      <c r="S73">
        <f>Table1[[#This Row],[LAW]]-Table1[[#This Row],[LEW]]</f>
        <v>-6.4285714285714279E-2</v>
      </c>
      <c r="V73">
        <f>COUNTIF(PASE!B:B,Table1[[#This Row],[Loser]])</f>
        <v>1</v>
      </c>
    </row>
    <row r="74" spans="1:22" x14ac:dyDescent="0.25">
      <c r="A74" s="65">
        <v>31484</v>
      </c>
      <c r="B74" s="50">
        <v>1986</v>
      </c>
      <c r="C74" s="1">
        <v>1</v>
      </c>
      <c r="D74" t="s">
        <v>38</v>
      </c>
      <c r="E74" s="1">
        <v>3</v>
      </c>
      <c r="F74" t="s">
        <v>299</v>
      </c>
      <c r="G74" t="str">
        <f>VLOOKUP(Table1[[#This Row],[Winner]],Ranking!D:E,2,FALSE)</f>
        <v>ACC</v>
      </c>
      <c r="H74" s="1">
        <v>84</v>
      </c>
      <c r="I74" s="1">
        <v>14</v>
      </c>
      <c r="J74" t="s">
        <v>65</v>
      </c>
      <c r="K74" t="str">
        <f>VLOOKUP(Table1[[#This Row],[Loser]],Ranking!D:E,2,FALSE)</f>
        <v>P12</v>
      </c>
      <c r="L74" s="1">
        <v>72</v>
      </c>
      <c r="N74" s="1">
        <f>Table1[[#This Row],[Winning Score]]-Table1[[#This Row],[Losing Score]]</f>
        <v>12</v>
      </c>
      <c r="O74" s="1">
        <f>Table1[[#This Row],[Losing Seed]]-Table1[[#This Row],[Winning Seed]]</f>
        <v>11</v>
      </c>
      <c r="P74" s="1" t="str">
        <f>IF(Table1[[#This Row],[SeD]]&lt;-2,Table1[[#This Row],[Winning Seed]]&amp; " over " &amp;Table1[[#This Row],[Losing Seed]],"")</f>
        <v/>
      </c>
      <c r="Q74">
        <f>VLOOKUP(Table1[[#This Row],[Losing Seed]],'Seed History'!$N$4:$O$19,2)</f>
        <v>0.16428571428571428</v>
      </c>
      <c r="R74" s="1">
        <f>IF(Table1[[#This Row],[Round]]="PI",0,Table1[[#This Row],[Round]]-1)</f>
        <v>0</v>
      </c>
      <c r="S74">
        <f>Table1[[#This Row],[LAW]]-Table1[[#This Row],[LEW]]</f>
        <v>-0.16428571428571428</v>
      </c>
      <c r="V74">
        <f>COUNTIF(PASE!B:B,Table1[[#This Row],[Loser]])</f>
        <v>1</v>
      </c>
    </row>
    <row r="75" spans="1:22" x14ac:dyDescent="0.25">
      <c r="A75" s="65">
        <v>31484</v>
      </c>
      <c r="B75" s="50">
        <v>1986</v>
      </c>
      <c r="C75" s="1">
        <v>1</v>
      </c>
      <c r="D75" t="s">
        <v>38</v>
      </c>
      <c r="E75" s="1">
        <v>6</v>
      </c>
      <c r="F75" t="s">
        <v>68</v>
      </c>
      <c r="G75" t="str">
        <f>VLOOKUP(Table1[[#This Row],[Winner]],Ranking!D:E,2,FALSE)</f>
        <v>CUSA</v>
      </c>
      <c r="H75" s="1">
        <v>66</v>
      </c>
      <c r="I75" s="1">
        <v>11</v>
      </c>
      <c r="J75" t="s">
        <v>278</v>
      </c>
      <c r="K75" t="str">
        <f>VLOOKUP(Table1[[#This Row],[Loser]],Ranking!D:E,2,FALSE)</f>
        <v>SEC</v>
      </c>
      <c r="L75" s="1">
        <v>64</v>
      </c>
      <c r="N75" s="1">
        <f>Table1[[#This Row],[Winning Score]]-Table1[[#This Row],[Losing Score]]</f>
        <v>2</v>
      </c>
      <c r="O75" s="1">
        <f>Table1[[#This Row],[Losing Seed]]-Table1[[#This Row],[Winning Seed]]</f>
        <v>5</v>
      </c>
      <c r="P75" s="1" t="str">
        <f>IF(Table1[[#This Row],[SeD]]&lt;-2,Table1[[#This Row],[Winning Seed]]&amp; " over " &amp;Table1[[#This Row],[Losing Seed]],"")</f>
        <v/>
      </c>
      <c r="Q75">
        <f>VLOOKUP(Table1[[#This Row],[Losing Seed]],'Seed History'!$N$4:$O$19,2)</f>
        <v>0.61428571428571432</v>
      </c>
      <c r="R75" s="1">
        <f>IF(Table1[[#This Row],[Round]]="PI",0,Table1[[#This Row],[Round]]-1)</f>
        <v>0</v>
      </c>
      <c r="S75">
        <f>Table1[[#This Row],[LAW]]-Table1[[#This Row],[LEW]]</f>
        <v>-0.61428571428571432</v>
      </c>
      <c r="V75">
        <f>COUNTIF(PASE!B:B,Table1[[#This Row],[Loser]])</f>
        <v>1</v>
      </c>
    </row>
    <row r="76" spans="1:22" x14ac:dyDescent="0.25">
      <c r="A76" s="65">
        <v>31484</v>
      </c>
      <c r="B76" s="50">
        <v>1986</v>
      </c>
      <c r="C76" s="1">
        <v>1</v>
      </c>
      <c r="D76" t="s">
        <v>38</v>
      </c>
      <c r="E76" s="1">
        <v>7</v>
      </c>
      <c r="F76" t="s">
        <v>143</v>
      </c>
      <c r="G76" t="str">
        <f>VLOOKUP(Table1[[#This Row],[Winner]],Ranking!D:E,2,FALSE)</f>
        <v>MVC</v>
      </c>
      <c r="H76" s="1">
        <v>83</v>
      </c>
      <c r="I76" s="1">
        <v>10</v>
      </c>
      <c r="J76" t="s">
        <v>403</v>
      </c>
      <c r="K76" t="str">
        <f>VLOOKUP(Table1[[#This Row],[Loser]],Ranking!D:E,2,FALSE)</f>
        <v>CUSA</v>
      </c>
      <c r="L76" s="1">
        <v>65</v>
      </c>
      <c r="N76" s="1">
        <f>Table1[[#This Row],[Winning Score]]-Table1[[#This Row],[Losing Score]]</f>
        <v>18</v>
      </c>
      <c r="O76" s="1">
        <f>Table1[[#This Row],[Losing Seed]]-Table1[[#This Row],[Winning Seed]]</f>
        <v>3</v>
      </c>
      <c r="P76" s="1" t="str">
        <f>IF(Table1[[#This Row],[SeD]]&lt;-2,Table1[[#This Row],[Winning Seed]]&amp; " over " &amp;Table1[[#This Row],[Losing Seed]],"")</f>
        <v/>
      </c>
      <c r="Q76">
        <f>VLOOKUP(Table1[[#This Row],[Losing Seed]],'Seed History'!$N$4:$O$19,2)</f>
        <v>0.62142857142857144</v>
      </c>
      <c r="R76" s="1">
        <f>IF(Table1[[#This Row],[Round]]="PI",0,Table1[[#This Row],[Round]]-1)</f>
        <v>0</v>
      </c>
      <c r="S76">
        <f>Table1[[#This Row],[LAW]]-Table1[[#This Row],[LEW]]</f>
        <v>-0.62142857142857144</v>
      </c>
      <c r="V76">
        <f>COUNTIF(PASE!B:B,Table1[[#This Row],[Loser]])</f>
        <v>1</v>
      </c>
    </row>
    <row r="77" spans="1:22" x14ac:dyDescent="0.25">
      <c r="A77" s="65">
        <v>31484</v>
      </c>
      <c r="B77" s="50">
        <v>1986</v>
      </c>
      <c r="C77" s="1">
        <v>1</v>
      </c>
      <c r="D77" t="s">
        <v>49</v>
      </c>
      <c r="E77" s="1">
        <v>12</v>
      </c>
      <c r="F77" t="s">
        <v>187</v>
      </c>
      <c r="G77" t="str">
        <f>VLOOKUP(Table1[[#This Row],[Winner]],Ranking!D:E,2,FALSE)</f>
        <v>BE</v>
      </c>
      <c r="H77" s="1">
        <v>72</v>
      </c>
      <c r="I77" s="1">
        <v>5</v>
      </c>
      <c r="J77" t="s">
        <v>61</v>
      </c>
      <c r="K77" t="str">
        <f>VLOOKUP(Table1[[#This Row],[Loser]],Ranking!D:E,2,FALSE)</f>
        <v>ACC</v>
      </c>
      <c r="L77" s="1">
        <v>68</v>
      </c>
      <c r="N77" s="1">
        <f>Table1[[#This Row],[Winning Score]]-Table1[[#This Row],[Losing Score]]</f>
        <v>4</v>
      </c>
      <c r="O77" s="1">
        <f>Table1[[#This Row],[Losing Seed]]-Table1[[#This Row],[Winning Seed]]</f>
        <v>-7</v>
      </c>
      <c r="P77" s="1" t="str">
        <f>IF(Table1[[#This Row],[SeD]]&lt;-2,Table1[[#This Row],[Winning Seed]]&amp; " over " &amp;Table1[[#This Row],[Losing Seed]],"")</f>
        <v>12 over 5</v>
      </c>
      <c r="Q77">
        <f>VLOOKUP(Table1[[#This Row],[Losing Seed]],'Seed History'!$N$4:$O$19,2)</f>
        <v>1.1071428571428572</v>
      </c>
      <c r="R77" s="1">
        <f>IF(Table1[[#This Row],[Round]]="PI",0,Table1[[#This Row],[Round]]-1)</f>
        <v>0</v>
      </c>
      <c r="S77">
        <f>Table1[[#This Row],[LAW]]-Table1[[#This Row],[LEW]]</f>
        <v>-1.1071428571428572</v>
      </c>
      <c r="V77">
        <f>COUNTIF(PASE!B:B,Table1[[#This Row],[Loser]])</f>
        <v>1</v>
      </c>
    </row>
    <row r="78" spans="1:22" x14ac:dyDescent="0.25">
      <c r="A78" s="65">
        <v>31484</v>
      </c>
      <c r="B78" s="50">
        <v>1986</v>
      </c>
      <c r="C78" s="1">
        <v>1</v>
      </c>
      <c r="D78" t="s">
        <v>478</v>
      </c>
      <c r="E78" s="1">
        <v>11</v>
      </c>
      <c r="F78" t="s">
        <v>52</v>
      </c>
      <c r="G78" t="str">
        <f>VLOOKUP(Table1[[#This Row],[Winner]],Ranking!D:E,2,FALSE)</f>
        <v>SEC</v>
      </c>
      <c r="H78" s="1">
        <v>94</v>
      </c>
      <c r="I78" s="1">
        <v>6</v>
      </c>
      <c r="J78" t="s">
        <v>29</v>
      </c>
      <c r="K78" t="str">
        <f>VLOOKUP(Table1[[#This Row],[Loser]],Ranking!D:E,2,FALSE)</f>
        <v>B10</v>
      </c>
      <c r="L78" s="1">
        <v>87</v>
      </c>
      <c r="M78" s="1" t="s">
        <v>480</v>
      </c>
      <c r="N78" s="1">
        <f>Table1[[#This Row],[Winning Score]]-Table1[[#This Row],[Losing Score]]</f>
        <v>7</v>
      </c>
      <c r="O78" s="1">
        <f>Table1[[#This Row],[Losing Seed]]-Table1[[#This Row],[Winning Seed]]</f>
        <v>-5</v>
      </c>
      <c r="P78" s="1" t="str">
        <f>IF(Table1[[#This Row],[SeD]]&lt;-2,Table1[[#This Row],[Winning Seed]]&amp; " over " &amp;Table1[[#This Row],[Losing Seed]],"")</f>
        <v>11 over 6</v>
      </c>
      <c r="Q78">
        <f>VLOOKUP(Table1[[#This Row],[Losing Seed]],'Seed History'!$N$4:$O$19,2)</f>
        <v>1.0785714285714285</v>
      </c>
      <c r="R78" s="1">
        <f>IF(Table1[[#This Row],[Round]]="PI",0,Table1[[#This Row],[Round]]-1)</f>
        <v>0</v>
      </c>
      <c r="S78">
        <f>Table1[[#This Row],[LAW]]-Table1[[#This Row],[LEW]]</f>
        <v>-1.0785714285714285</v>
      </c>
      <c r="V78">
        <f>COUNTIF(PASE!B:B,Table1[[#This Row],[Loser]])</f>
        <v>1</v>
      </c>
    </row>
    <row r="79" spans="1:22" x14ac:dyDescent="0.25">
      <c r="A79" s="65">
        <v>31484</v>
      </c>
      <c r="B79" s="50">
        <v>1986</v>
      </c>
      <c r="C79" s="1">
        <v>1</v>
      </c>
      <c r="D79" t="s">
        <v>478</v>
      </c>
      <c r="E79" s="1">
        <v>10</v>
      </c>
      <c r="F79" t="s">
        <v>50</v>
      </c>
      <c r="G79" t="str">
        <f>VLOOKUP(Table1[[#This Row],[Winner]],Ranking!D:E,2,FALSE)</f>
        <v>BE</v>
      </c>
      <c r="H79" s="1">
        <v>71</v>
      </c>
      <c r="I79" s="1">
        <v>7</v>
      </c>
      <c r="J79" t="s">
        <v>406</v>
      </c>
      <c r="K79" t="str">
        <f>VLOOKUP(Table1[[#This Row],[Loser]],Ranking!D:E,2,FALSE)</f>
        <v>ACC</v>
      </c>
      <c r="L79" s="1">
        <v>62</v>
      </c>
      <c r="N79" s="1">
        <f>Table1[[#This Row],[Winning Score]]-Table1[[#This Row],[Losing Score]]</f>
        <v>9</v>
      </c>
      <c r="O79" s="1">
        <f>Table1[[#This Row],[Losing Seed]]-Table1[[#This Row],[Winning Seed]]</f>
        <v>-3</v>
      </c>
      <c r="P79" s="1" t="str">
        <f>IF(Table1[[#This Row],[SeD]]&lt;-2,Table1[[#This Row],[Winning Seed]]&amp; " over " &amp;Table1[[#This Row],[Losing Seed]],"")</f>
        <v>10 over 7</v>
      </c>
      <c r="Q79">
        <f>VLOOKUP(Table1[[#This Row],[Losing Seed]],'Seed History'!$N$4:$O$19,2)</f>
        <v>0.9</v>
      </c>
      <c r="R79" s="1">
        <f>IF(Table1[[#This Row],[Round]]="PI",0,Table1[[#This Row],[Round]]-1)</f>
        <v>0</v>
      </c>
      <c r="S79">
        <f>Table1[[#This Row],[LAW]]-Table1[[#This Row],[LEW]]</f>
        <v>-0.9</v>
      </c>
      <c r="V79">
        <f>COUNTIF(PASE!B:B,Table1[[#This Row],[Loser]])</f>
        <v>1</v>
      </c>
    </row>
    <row r="80" spans="1:22" x14ac:dyDescent="0.25">
      <c r="A80" s="65">
        <v>31484</v>
      </c>
      <c r="B80" s="50">
        <v>1986</v>
      </c>
      <c r="C80" s="1">
        <v>1</v>
      </c>
      <c r="D80" t="s">
        <v>440</v>
      </c>
      <c r="E80" s="1">
        <v>9</v>
      </c>
      <c r="F80" t="s">
        <v>374</v>
      </c>
      <c r="G80" t="str">
        <f>VLOOKUP(Table1[[#This Row],[Winner]],Ranking!D:E,2,FALSE)</f>
        <v>Amer</v>
      </c>
      <c r="H80" s="1">
        <v>61</v>
      </c>
      <c r="I80" s="1">
        <v>8</v>
      </c>
      <c r="J80" t="s">
        <v>241</v>
      </c>
      <c r="K80" t="str">
        <f>VLOOKUP(Table1[[#This Row],[Loser]],Ranking!D:E,2,FALSE)</f>
        <v>ASun</v>
      </c>
      <c r="L80" s="1">
        <v>50</v>
      </c>
      <c r="M80" s="1" t="s">
        <v>479</v>
      </c>
      <c r="N80" s="1">
        <f>Table1[[#This Row],[Winning Score]]-Table1[[#This Row],[Losing Score]]</f>
        <v>11</v>
      </c>
      <c r="O80" s="1">
        <f>Table1[[#This Row],[Losing Seed]]-Table1[[#This Row],[Winning Seed]]</f>
        <v>-1</v>
      </c>
      <c r="P80" s="1" t="str">
        <f>IF(Table1[[#This Row],[SeD]]&lt;-2,Table1[[#This Row],[Winning Seed]]&amp; " over " &amp;Table1[[#This Row],[Losing Seed]],"")</f>
        <v/>
      </c>
      <c r="Q80">
        <f>VLOOKUP(Table1[[#This Row],[Losing Seed]],'Seed History'!$N$4:$O$19,2)</f>
        <v>0.7</v>
      </c>
      <c r="R80" s="1">
        <f>IF(Table1[[#This Row],[Round]]="PI",0,Table1[[#This Row],[Round]]-1)</f>
        <v>0</v>
      </c>
      <c r="S80">
        <f>Table1[[#This Row],[LAW]]-Table1[[#This Row],[LEW]]</f>
        <v>-0.7</v>
      </c>
      <c r="V80">
        <f>COUNTIF(PASE!B:B,Table1[[#This Row],[Loser]])</f>
        <v>1</v>
      </c>
    </row>
    <row r="81" spans="1:22" x14ac:dyDescent="0.25">
      <c r="A81" s="65">
        <v>31485</v>
      </c>
      <c r="B81" s="50">
        <v>1986</v>
      </c>
      <c r="C81" s="1">
        <v>1</v>
      </c>
      <c r="D81" t="s">
        <v>49</v>
      </c>
      <c r="E81" s="1">
        <v>14</v>
      </c>
      <c r="F81" t="s">
        <v>172</v>
      </c>
      <c r="G81" t="str">
        <f>VLOOKUP(Table1[[#This Row],[Winner]],Ranking!D:E,2,FALSE)</f>
        <v>Horz</v>
      </c>
      <c r="H81" s="1">
        <v>83</v>
      </c>
      <c r="I81" s="1">
        <v>3</v>
      </c>
      <c r="J81" t="s">
        <v>36</v>
      </c>
      <c r="K81" t="str">
        <f>VLOOKUP(Table1[[#This Row],[Loser]],Ranking!D:E,2,FALSE)</f>
        <v>B10</v>
      </c>
      <c r="L81" s="1">
        <v>79</v>
      </c>
      <c r="N81" s="1">
        <f>Table1[[#This Row],[Winning Score]]-Table1[[#This Row],[Losing Score]]</f>
        <v>4</v>
      </c>
      <c r="O81" s="1">
        <f>Table1[[#This Row],[Losing Seed]]-Table1[[#This Row],[Winning Seed]]</f>
        <v>-11</v>
      </c>
      <c r="P81" s="1" t="str">
        <f>IF(Table1[[#This Row],[SeD]]&lt;-2,Table1[[#This Row],[Winning Seed]]&amp; " over " &amp;Table1[[#This Row],[Losing Seed]],"")</f>
        <v>14 over 3</v>
      </c>
      <c r="Q81">
        <f>VLOOKUP(Table1[[#This Row],[Losing Seed]],'Seed History'!$N$4:$O$19,2)</f>
        <v>1.8571428571428572</v>
      </c>
      <c r="R81" s="1">
        <f>IF(Table1[[#This Row],[Round]]="PI",0,Table1[[#This Row],[Round]]-1)</f>
        <v>0</v>
      </c>
      <c r="S81">
        <f>Table1[[#This Row],[LAW]]-Table1[[#This Row],[LEW]]</f>
        <v>-1.8571428571428572</v>
      </c>
      <c r="V81">
        <f>COUNTIF(PASE!B:B,Table1[[#This Row],[Loser]])</f>
        <v>1</v>
      </c>
    </row>
    <row r="82" spans="1:22" x14ac:dyDescent="0.25">
      <c r="A82" s="65">
        <v>31485</v>
      </c>
      <c r="B82" s="50">
        <v>1986</v>
      </c>
      <c r="C82" s="1">
        <v>1</v>
      </c>
      <c r="D82" t="s">
        <v>440</v>
      </c>
      <c r="E82" s="1">
        <v>14</v>
      </c>
      <c r="F82" t="s">
        <v>126</v>
      </c>
      <c r="G82" t="str">
        <f>VLOOKUP(Table1[[#This Row],[Winner]],Ranking!D:E,2,FALSE)</f>
        <v>SB</v>
      </c>
      <c r="H82" s="1">
        <v>90</v>
      </c>
      <c r="I82" s="1">
        <v>3</v>
      </c>
      <c r="J82" t="s">
        <v>35</v>
      </c>
      <c r="K82" t="str">
        <f>VLOOKUP(Table1[[#This Row],[Loser]],Ranking!D:E,2,FALSE)</f>
        <v>ACC</v>
      </c>
      <c r="L82" s="1">
        <v>83</v>
      </c>
      <c r="N82" s="1">
        <f>Table1[[#This Row],[Winning Score]]-Table1[[#This Row],[Losing Score]]</f>
        <v>7</v>
      </c>
      <c r="O82" s="1">
        <f>Table1[[#This Row],[Losing Seed]]-Table1[[#This Row],[Winning Seed]]</f>
        <v>-11</v>
      </c>
      <c r="P82" s="1" t="str">
        <f>IF(Table1[[#This Row],[SeD]]&lt;-2,Table1[[#This Row],[Winning Seed]]&amp; " over " &amp;Table1[[#This Row],[Losing Seed]],"")</f>
        <v>14 over 3</v>
      </c>
      <c r="Q82">
        <f>VLOOKUP(Table1[[#This Row],[Losing Seed]],'Seed History'!$N$4:$O$19,2)</f>
        <v>1.8571428571428572</v>
      </c>
      <c r="R82" s="1">
        <f>IF(Table1[[#This Row],[Round]]="PI",0,Table1[[#This Row],[Round]]-1)</f>
        <v>0</v>
      </c>
      <c r="S82">
        <f>Table1[[#This Row],[LAW]]-Table1[[#This Row],[LEW]]</f>
        <v>-1.8571428571428572</v>
      </c>
      <c r="V82">
        <f>COUNTIF(PASE!B:B,Table1[[#This Row],[Loser]])</f>
        <v>1</v>
      </c>
    </row>
    <row r="83" spans="1:22" x14ac:dyDescent="0.25">
      <c r="A83" s="65">
        <v>31485</v>
      </c>
      <c r="B83" s="50">
        <v>1986</v>
      </c>
      <c r="C83" s="1">
        <v>1</v>
      </c>
      <c r="D83" t="s">
        <v>49</v>
      </c>
      <c r="E83" s="1">
        <v>2</v>
      </c>
      <c r="F83" t="s">
        <v>86</v>
      </c>
      <c r="G83" t="str">
        <f>VLOOKUP(Table1[[#This Row],[Winner]],Ranking!D:E,2,FALSE)</f>
        <v>ACC</v>
      </c>
      <c r="H83" s="1">
        <v>101</v>
      </c>
      <c r="I83" s="1">
        <v>15</v>
      </c>
      <c r="J83" t="s">
        <v>145</v>
      </c>
      <c r="K83" t="str">
        <f>VLOOKUP(Table1[[#This Row],[Loser]],Ranking!D:E,2,FALSE)</f>
        <v>Ivy</v>
      </c>
      <c r="L83" s="1">
        <v>52</v>
      </c>
      <c r="N83" s="1">
        <f>Table1[[#This Row],[Winning Score]]-Table1[[#This Row],[Losing Score]]</f>
        <v>49</v>
      </c>
      <c r="O83" s="1">
        <f>Table1[[#This Row],[Losing Seed]]-Table1[[#This Row],[Winning Seed]]</f>
        <v>13</v>
      </c>
      <c r="P83" s="1" t="str">
        <f>IF(Table1[[#This Row],[SeD]]&lt;-2,Table1[[#This Row],[Winning Seed]]&amp; " over " &amp;Table1[[#This Row],[Losing Seed]],"")</f>
        <v/>
      </c>
      <c r="Q83">
        <f>VLOOKUP(Table1[[#This Row],[Losing Seed]],'Seed History'!$N$4:$O$19,2)</f>
        <v>6.4285714285714279E-2</v>
      </c>
      <c r="R83" s="1">
        <f>IF(Table1[[#This Row],[Round]]="PI",0,Table1[[#This Row],[Round]]-1)</f>
        <v>0</v>
      </c>
      <c r="S83">
        <f>Table1[[#This Row],[LAW]]-Table1[[#This Row],[LEW]]</f>
        <v>-6.4285714285714279E-2</v>
      </c>
      <c r="V83">
        <f>COUNTIF(PASE!B:B,Table1[[#This Row],[Loser]])</f>
        <v>1</v>
      </c>
    </row>
    <row r="84" spans="1:22" x14ac:dyDescent="0.25">
      <c r="A84" s="65">
        <v>31485</v>
      </c>
      <c r="B84" s="50">
        <v>1986</v>
      </c>
      <c r="C84" s="1">
        <v>1</v>
      </c>
      <c r="D84" t="s">
        <v>49</v>
      </c>
      <c r="E84" s="1">
        <v>6</v>
      </c>
      <c r="F84" t="s">
        <v>338</v>
      </c>
      <c r="G84" t="str">
        <f>VLOOKUP(Table1[[#This Row],[Winner]],Ranking!D:E,2,FALSE)</f>
        <v>A10</v>
      </c>
      <c r="H84" s="1">
        <v>60</v>
      </c>
      <c r="I84" s="1">
        <v>11</v>
      </c>
      <c r="J84" t="s">
        <v>332</v>
      </c>
      <c r="K84" t="str">
        <f>VLOOKUP(Table1[[#This Row],[Loser]],Ranking!D:E,2,FALSE)</f>
        <v>A10</v>
      </c>
      <c r="L84" s="1">
        <v>59</v>
      </c>
      <c r="N84" s="1">
        <f>Table1[[#This Row],[Winning Score]]-Table1[[#This Row],[Losing Score]]</f>
        <v>1</v>
      </c>
      <c r="O84" s="1">
        <f>Table1[[#This Row],[Losing Seed]]-Table1[[#This Row],[Winning Seed]]</f>
        <v>5</v>
      </c>
      <c r="P84" s="1" t="str">
        <f>IF(Table1[[#This Row],[SeD]]&lt;-2,Table1[[#This Row],[Winning Seed]]&amp; " over " &amp;Table1[[#This Row],[Losing Seed]],"")</f>
        <v/>
      </c>
      <c r="Q84">
        <f>VLOOKUP(Table1[[#This Row],[Losing Seed]],'Seed History'!$N$4:$O$19,2)</f>
        <v>0.61428571428571432</v>
      </c>
      <c r="R84" s="1">
        <f>IF(Table1[[#This Row],[Round]]="PI",0,Table1[[#This Row],[Round]]-1)</f>
        <v>0</v>
      </c>
      <c r="S84">
        <f>Table1[[#This Row],[LAW]]-Table1[[#This Row],[LEW]]</f>
        <v>-0.61428571428571432</v>
      </c>
      <c r="V84">
        <f>COUNTIF(PASE!B:B,Table1[[#This Row],[Loser]])</f>
        <v>1</v>
      </c>
    </row>
    <row r="85" spans="1:22" x14ac:dyDescent="0.25">
      <c r="A85" s="65">
        <v>31485</v>
      </c>
      <c r="B85" s="50">
        <v>1986</v>
      </c>
      <c r="C85" s="1">
        <v>1</v>
      </c>
      <c r="D85" t="s">
        <v>49</v>
      </c>
      <c r="E85" s="1">
        <v>7</v>
      </c>
      <c r="F85" t="s">
        <v>287</v>
      </c>
      <c r="G85" t="str">
        <f>VLOOKUP(Table1[[#This Row],[Winner]],Ranking!D:E,2,FALSE)</f>
        <v>Pat</v>
      </c>
      <c r="H85" s="1">
        <v>87</v>
      </c>
      <c r="I85" s="1">
        <v>10</v>
      </c>
      <c r="J85" t="s">
        <v>94</v>
      </c>
      <c r="K85" t="str">
        <f>VLOOKUP(Table1[[#This Row],[Loser]],Ranking!D:E,2,FALSE)</f>
        <v>Amer</v>
      </c>
      <c r="L85" s="1">
        <v>68</v>
      </c>
      <c r="N85" s="1">
        <f>Table1[[#This Row],[Winning Score]]-Table1[[#This Row],[Losing Score]]</f>
        <v>19</v>
      </c>
      <c r="O85" s="1">
        <f>Table1[[#This Row],[Losing Seed]]-Table1[[#This Row],[Winning Seed]]</f>
        <v>3</v>
      </c>
      <c r="P85" s="1" t="str">
        <f>IF(Table1[[#This Row],[SeD]]&lt;-2,Table1[[#This Row],[Winning Seed]]&amp; " over " &amp;Table1[[#This Row],[Losing Seed]],"")</f>
        <v/>
      </c>
      <c r="Q85">
        <f>VLOOKUP(Table1[[#This Row],[Losing Seed]],'Seed History'!$N$4:$O$19,2)</f>
        <v>0.62142857142857144</v>
      </c>
      <c r="R85" s="1">
        <f>IF(Table1[[#This Row],[Round]]="PI",0,Table1[[#This Row],[Round]]-1)</f>
        <v>0</v>
      </c>
      <c r="S85">
        <f>Table1[[#This Row],[LAW]]-Table1[[#This Row],[LEW]]</f>
        <v>-0.62142857142857144</v>
      </c>
      <c r="V85">
        <f>COUNTIF(PASE!B:B,Table1[[#This Row],[Loser]])</f>
        <v>1</v>
      </c>
    </row>
    <row r="86" spans="1:22" x14ac:dyDescent="0.25">
      <c r="A86" s="65">
        <v>31485</v>
      </c>
      <c r="B86" s="50">
        <v>1986</v>
      </c>
      <c r="C86" s="1">
        <v>1</v>
      </c>
      <c r="D86" t="s">
        <v>440</v>
      </c>
      <c r="E86" s="1">
        <v>2</v>
      </c>
      <c r="F86" t="s">
        <v>82</v>
      </c>
      <c r="G86" t="str">
        <f>VLOOKUP(Table1[[#This Row],[Winner]],Ranking!D:E,2,FALSE)</f>
        <v>B10</v>
      </c>
      <c r="H86" s="1">
        <v>70</v>
      </c>
      <c r="I86" s="1">
        <v>15</v>
      </c>
      <c r="J86" t="s">
        <v>111</v>
      </c>
      <c r="K86" t="str">
        <f>VLOOKUP(Table1[[#This Row],[Loser]],Ranking!D:E,2,FALSE)</f>
        <v>MAC</v>
      </c>
      <c r="L86" s="1">
        <v>64</v>
      </c>
      <c r="N86" s="1">
        <f>Table1[[#This Row],[Winning Score]]-Table1[[#This Row],[Losing Score]]</f>
        <v>6</v>
      </c>
      <c r="O86" s="1">
        <f>Table1[[#This Row],[Losing Seed]]-Table1[[#This Row],[Winning Seed]]</f>
        <v>13</v>
      </c>
      <c r="P86" s="1" t="str">
        <f>IF(Table1[[#This Row],[SeD]]&lt;-2,Table1[[#This Row],[Winning Seed]]&amp; " over " &amp;Table1[[#This Row],[Losing Seed]],"")</f>
        <v/>
      </c>
      <c r="Q86">
        <f>VLOOKUP(Table1[[#This Row],[Losing Seed]],'Seed History'!$N$4:$O$19,2)</f>
        <v>6.4285714285714279E-2</v>
      </c>
      <c r="R86" s="1">
        <f>IF(Table1[[#This Row],[Round]]="PI",0,Table1[[#This Row],[Round]]-1)</f>
        <v>0</v>
      </c>
      <c r="S86">
        <f>Table1[[#This Row],[LAW]]-Table1[[#This Row],[LEW]]</f>
        <v>-6.4285714285714279E-2</v>
      </c>
      <c r="V86">
        <f>COUNTIF(PASE!B:B,Table1[[#This Row],[Loser]])</f>
        <v>1</v>
      </c>
    </row>
    <row r="87" spans="1:22" x14ac:dyDescent="0.25">
      <c r="A87" s="65">
        <v>31485</v>
      </c>
      <c r="B87" s="50">
        <v>1986</v>
      </c>
      <c r="C87" s="1">
        <v>1</v>
      </c>
      <c r="D87" t="s">
        <v>440</v>
      </c>
      <c r="E87" s="1">
        <v>6</v>
      </c>
      <c r="F87" t="s">
        <v>302</v>
      </c>
      <c r="G87" t="str">
        <f>VLOOKUP(Table1[[#This Row],[Winner]],Ranking!D:E,2,FALSE)</f>
        <v>ACC</v>
      </c>
      <c r="H87" s="1">
        <v>66</v>
      </c>
      <c r="I87" s="1">
        <v>11</v>
      </c>
      <c r="J87" t="s">
        <v>69</v>
      </c>
      <c r="K87" t="str">
        <f>VLOOKUP(Table1[[#This Row],[Loser]],Ranking!D:E,2,FALSE)</f>
        <v>B10</v>
      </c>
      <c r="L87" s="1">
        <v>64</v>
      </c>
      <c r="N87" s="1">
        <f>Table1[[#This Row],[Winning Score]]-Table1[[#This Row],[Losing Score]]</f>
        <v>2</v>
      </c>
      <c r="O87" s="1">
        <f>Table1[[#This Row],[Losing Seed]]-Table1[[#This Row],[Winning Seed]]</f>
        <v>5</v>
      </c>
      <c r="P87" s="1" t="str">
        <f>IF(Table1[[#This Row],[SeD]]&lt;-2,Table1[[#This Row],[Winning Seed]]&amp; " over " &amp;Table1[[#This Row],[Losing Seed]],"")</f>
        <v/>
      </c>
      <c r="Q87">
        <f>VLOOKUP(Table1[[#This Row],[Losing Seed]],'Seed History'!$N$4:$O$19,2)</f>
        <v>0.61428571428571432</v>
      </c>
      <c r="R87" s="1">
        <f>IF(Table1[[#This Row],[Round]]="PI",0,Table1[[#This Row],[Round]]-1)</f>
        <v>0</v>
      </c>
      <c r="S87">
        <f>Table1[[#This Row],[LAW]]-Table1[[#This Row],[LEW]]</f>
        <v>-0.61428571428571432</v>
      </c>
      <c r="V87">
        <f>COUNTIF(PASE!B:B,Table1[[#This Row],[Loser]])</f>
        <v>1</v>
      </c>
    </row>
    <row r="88" spans="1:22" x14ac:dyDescent="0.25">
      <c r="A88" s="65">
        <v>31485</v>
      </c>
      <c r="B88" s="50">
        <v>1986</v>
      </c>
      <c r="C88" s="1">
        <v>1</v>
      </c>
      <c r="D88" t="s">
        <v>440</v>
      </c>
      <c r="E88" s="1">
        <v>7</v>
      </c>
      <c r="F88" t="s">
        <v>238</v>
      </c>
      <c r="G88" t="str">
        <f>VLOOKUP(Table1[[#This Row],[Winner]],Ranking!D:E,2,FALSE)</f>
        <v>B12</v>
      </c>
      <c r="H88" s="1">
        <v>81</v>
      </c>
      <c r="I88" s="1">
        <v>10</v>
      </c>
      <c r="J88" t="s">
        <v>271</v>
      </c>
      <c r="K88" t="str">
        <f>VLOOKUP(Table1[[#This Row],[Loser]],Ranking!D:E,2,FALSE)</f>
        <v>MAC</v>
      </c>
      <c r="L88" s="1">
        <v>79</v>
      </c>
      <c r="M88" s="1" t="s">
        <v>479</v>
      </c>
      <c r="N88" s="1">
        <f>Table1[[#This Row],[Winning Score]]-Table1[[#This Row],[Losing Score]]</f>
        <v>2</v>
      </c>
      <c r="O88" s="1">
        <f>Table1[[#This Row],[Losing Seed]]-Table1[[#This Row],[Winning Seed]]</f>
        <v>3</v>
      </c>
      <c r="P88" s="1" t="str">
        <f>IF(Table1[[#This Row],[SeD]]&lt;-2,Table1[[#This Row],[Winning Seed]]&amp; " over " &amp;Table1[[#This Row],[Losing Seed]],"")</f>
        <v/>
      </c>
      <c r="Q88">
        <f>VLOOKUP(Table1[[#This Row],[Losing Seed]],'Seed History'!$N$4:$O$19,2)</f>
        <v>0.62142857142857144</v>
      </c>
      <c r="R88" s="1">
        <f>IF(Table1[[#This Row],[Round]]="PI",0,Table1[[#This Row],[Round]]-1)</f>
        <v>0</v>
      </c>
      <c r="S88">
        <f>Table1[[#This Row],[LAW]]-Table1[[#This Row],[LEW]]</f>
        <v>-0.62142857142857144</v>
      </c>
      <c r="V88">
        <f>COUNTIF(PASE!B:B,Table1[[#This Row],[Loser]])</f>
        <v>1</v>
      </c>
    </row>
    <row r="89" spans="1:22" x14ac:dyDescent="0.25">
      <c r="A89" s="65">
        <v>31485</v>
      </c>
      <c r="B89" s="50">
        <v>1986</v>
      </c>
      <c r="C89" s="1">
        <v>1</v>
      </c>
      <c r="D89" t="s">
        <v>478</v>
      </c>
      <c r="E89" s="1">
        <v>1</v>
      </c>
      <c r="F89" t="s">
        <v>26</v>
      </c>
      <c r="G89" t="str">
        <f>VLOOKUP(Table1[[#This Row],[Winner]],Ranking!D:E,2,FALSE)</f>
        <v>SEC</v>
      </c>
      <c r="H89" s="1">
        <v>75</v>
      </c>
      <c r="I89" s="1">
        <v>16</v>
      </c>
      <c r="J89" t="s">
        <v>70</v>
      </c>
      <c r="K89" t="str">
        <f>VLOOKUP(Table1[[#This Row],[Loser]],Ranking!D:E,2,FALSE)</f>
        <v>A10</v>
      </c>
      <c r="L89" s="1">
        <v>55</v>
      </c>
      <c r="N89" s="1">
        <f>Table1[[#This Row],[Winning Score]]-Table1[[#This Row],[Losing Score]]</f>
        <v>20</v>
      </c>
      <c r="O89" s="1">
        <f>Table1[[#This Row],[Losing Seed]]-Table1[[#This Row],[Winning Seed]]</f>
        <v>15</v>
      </c>
      <c r="P89" s="1" t="str">
        <f>IF(Table1[[#This Row],[SeD]]&lt;-2,Table1[[#This Row],[Winning Seed]]&amp; " over " &amp;Table1[[#This Row],[Losing Seed]],"")</f>
        <v/>
      </c>
      <c r="Q89">
        <f>VLOOKUP(Table1[[#This Row],[Losing Seed]],'Seed History'!$N$4:$O$19,2)</f>
        <v>7.1428571428571426E-3</v>
      </c>
      <c r="R89" s="1">
        <f>IF(Table1[[#This Row],[Round]]="PI",0,Table1[[#This Row],[Round]]-1)</f>
        <v>0</v>
      </c>
      <c r="S89">
        <f>Table1[[#This Row],[LAW]]-Table1[[#This Row],[LEW]]</f>
        <v>-7.1428571428571426E-3</v>
      </c>
      <c r="V89">
        <f>COUNTIF(PASE!B:B,Table1[[#This Row],[Loser]])</f>
        <v>1</v>
      </c>
    </row>
    <row r="90" spans="1:22" x14ac:dyDescent="0.25">
      <c r="A90" s="65">
        <v>31485</v>
      </c>
      <c r="B90" s="50">
        <v>1986</v>
      </c>
      <c r="C90" s="1">
        <v>1</v>
      </c>
      <c r="D90" t="s">
        <v>478</v>
      </c>
      <c r="E90" s="1">
        <v>4</v>
      </c>
      <c r="F90" t="s">
        <v>231</v>
      </c>
      <c r="G90" t="str">
        <f>VLOOKUP(Table1[[#This Row],[Winner]],Ranking!D:E,2,FALSE)</f>
        <v>B10</v>
      </c>
      <c r="H90" s="1">
        <v>75</v>
      </c>
      <c r="I90" s="1">
        <v>13</v>
      </c>
      <c r="J90" t="s">
        <v>201</v>
      </c>
      <c r="K90" t="str">
        <f>VLOOKUP(Table1[[#This Row],[Loser]],Ranking!D:E,2,FALSE)</f>
        <v>MAAC</v>
      </c>
      <c r="L90" s="1">
        <v>51</v>
      </c>
      <c r="N90" s="1">
        <f>Table1[[#This Row],[Winning Score]]-Table1[[#This Row],[Losing Score]]</f>
        <v>24</v>
      </c>
      <c r="O90" s="1">
        <f>Table1[[#This Row],[Losing Seed]]-Table1[[#This Row],[Winning Seed]]</f>
        <v>9</v>
      </c>
      <c r="P90" s="1" t="str">
        <f>IF(Table1[[#This Row],[SeD]]&lt;-2,Table1[[#This Row],[Winning Seed]]&amp; " over " &amp;Table1[[#This Row],[Losing Seed]],"")</f>
        <v/>
      </c>
      <c r="Q90">
        <f>VLOOKUP(Table1[[#This Row],[Losing Seed]],'Seed History'!$N$4:$O$19,2)</f>
        <v>0.25</v>
      </c>
      <c r="R90" s="1">
        <f>IF(Table1[[#This Row],[Round]]="PI",0,Table1[[#This Row],[Round]]-1)</f>
        <v>0</v>
      </c>
      <c r="S90">
        <f>Table1[[#This Row],[LAW]]-Table1[[#This Row],[LEW]]</f>
        <v>-0.25</v>
      </c>
      <c r="V90">
        <f>COUNTIF(PASE!B:B,Table1[[#This Row],[Loser]])</f>
        <v>1</v>
      </c>
    </row>
    <row r="91" spans="1:22" x14ac:dyDescent="0.25">
      <c r="A91" s="65">
        <v>31485</v>
      </c>
      <c r="B91" s="50">
        <v>1986</v>
      </c>
      <c r="C91" s="1">
        <v>1</v>
      </c>
      <c r="D91" t="s">
        <v>478</v>
      </c>
      <c r="E91" s="1">
        <v>5</v>
      </c>
      <c r="F91" t="s">
        <v>113</v>
      </c>
      <c r="G91" t="str">
        <f>VLOOKUP(Table1[[#This Row],[Winner]],Ranking!D:E,2,FALSE)</f>
        <v>SEC</v>
      </c>
      <c r="H91" s="1">
        <v>97</v>
      </c>
      <c r="I91" s="1">
        <v>12</v>
      </c>
      <c r="J91" t="s">
        <v>44</v>
      </c>
      <c r="K91" t="str">
        <f>VLOOKUP(Table1[[#This Row],[Loser]],Ranking!D:E,2,FALSE)</f>
        <v>BE</v>
      </c>
      <c r="L91" s="1">
        <v>80</v>
      </c>
      <c r="N91" s="1">
        <f>Table1[[#This Row],[Winning Score]]-Table1[[#This Row],[Losing Score]]</f>
        <v>17</v>
      </c>
      <c r="O91" s="1">
        <f>Table1[[#This Row],[Losing Seed]]-Table1[[#This Row],[Winning Seed]]</f>
        <v>7</v>
      </c>
      <c r="P91" s="1" t="str">
        <f>IF(Table1[[#This Row],[SeD]]&lt;-2,Table1[[#This Row],[Winning Seed]]&amp; " over " &amp;Table1[[#This Row],[Losing Seed]],"")</f>
        <v/>
      </c>
      <c r="Q91">
        <f>VLOOKUP(Table1[[#This Row],[Losing Seed]],'Seed History'!$N$4:$O$19,2)</f>
        <v>0.51428571428571423</v>
      </c>
      <c r="R91" s="1">
        <f>IF(Table1[[#This Row],[Round]]="PI",0,Table1[[#This Row],[Round]]-1)</f>
        <v>0</v>
      </c>
      <c r="S91">
        <f>Table1[[#This Row],[LAW]]-Table1[[#This Row],[LEW]]</f>
        <v>-0.51428571428571423</v>
      </c>
      <c r="V91">
        <f>COUNTIF(PASE!B:B,Table1[[#This Row],[Loser]])</f>
        <v>1</v>
      </c>
    </row>
    <row r="92" spans="1:22" x14ac:dyDescent="0.25">
      <c r="A92" s="65">
        <v>31485</v>
      </c>
      <c r="B92" s="50">
        <v>1986</v>
      </c>
      <c r="C92" s="1">
        <v>1</v>
      </c>
      <c r="D92" t="s">
        <v>478</v>
      </c>
      <c r="E92" s="1">
        <v>8</v>
      </c>
      <c r="F92" t="s">
        <v>416</v>
      </c>
      <c r="G92" t="str">
        <f>VLOOKUP(Table1[[#This Row],[Winner]],Ranking!D:E,2,FALSE)</f>
        <v>CUSA</v>
      </c>
      <c r="H92" s="1">
        <v>67</v>
      </c>
      <c r="I92" s="1">
        <v>9</v>
      </c>
      <c r="J92" t="s">
        <v>288</v>
      </c>
      <c r="K92" t="str">
        <f>VLOOKUP(Table1[[#This Row],[Loser]],Ranking!D:E,2,FALSE)</f>
        <v>B10</v>
      </c>
      <c r="L92" s="1">
        <v>59</v>
      </c>
      <c r="N92" s="1">
        <f>Table1[[#This Row],[Winning Score]]-Table1[[#This Row],[Losing Score]]</f>
        <v>8</v>
      </c>
      <c r="O92" s="1">
        <f>Table1[[#This Row],[Losing Seed]]-Table1[[#This Row],[Winning Seed]]</f>
        <v>1</v>
      </c>
      <c r="P92" s="1" t="str">
        <f>IF(Table1[[#This Row],[SeD]]&lt;-2,Table1[[#This Row],[Winning Seed]]&amp; " over " &amp;Table1[[#This Row],[Losing Seed]],"")</f>
        <v/>
      </c>
      <c r="Q92">
        <f>VLOOKUP(Table1[[#This Row],[Losing Seed]],'Seed History'!$N$4:$O$19,2)</f>
        <v>0.6</v>
      </c>
      <c r="R92" s="1">
        <f>IF(Table1[[#This Row],[Round]]="PI",0,Table1[[#This Row],[Round]]-1)</f>
        <v>0</v>
      </c>
      <c r="S92">
        <f>Table1[[#This Row],[LAW]]-Table1[[#This Row],[LEW]]</f>
        <v>-0.6</v>
      </c>
      <c r="V92">
        <f>COUNTIF(PASE!B:B,Table1[[#This Row],[Loser]])</f>
        <v>1</v>
      </c>
    </row>
    <row r="93" spans="1:22" x14ac:dyDescent="0.25">
      <c r="A93" s="65">
        <v>31485</v>
      </c>
      <c r="B93" s="50">
        <v>1986</v>
      </c>
      <c r="C93" s="1">
        <v>1</v>
      </c>
      <c r="D93" t="s">
        <v>38</v>
      </c>
      <c r="E93" s="1">
        <v>1</v>
      </c>
      <c r="F93" t="s">
        <v>369</v>
      </c>
      <c r="G93" t="str">
        <f>VLOOKUP(Table1[[#This Row],[Winner]],Ranking!D:E,2,FALSE)</f>
        <v>BE</v>
      </c>
      <c r="H93" s="1">
        <v>83</v>
      </c>
      <c r="I93" s="1">
        <v>16</v>
      </c>
      <c r="J93" t="s">
        <v>282</v>
      </c>
      <c r="K93" t="str">
        <f>VLOOKUP(Table1[[#This Row],[Loser]],Ranking!D:E,2,FALSE)</f>
        <v>BSky</v>
      </c>
      <c r="L93" s="1">
        <v>74</v>
      </c>
      <c r="N93" s="1">
        <f>Table1[[#This Row],[Winning Score]]-Table1[[#This Row],[Losing Score]]</f>
        <v>9</v>
      </c>
      <c r="O93" s="1">
        <f>Table1[[#This Row],[Losing Seed]]-Table1[[#This Row],[Winning Seed]]</f>
        <v>15</v>
      </c>
      <c r="P93" s="1" t="str">
        <f>IF(Table1[[#This Row],[SeD]]&lt;-2,Table1[[#This Row],[Winning Seed]]&amp; " over " &amp;Table1[[#This Row],[Losing Seed]],"")</f>
        <v/>
      </c>
      <c r="Q93">
        <f>VLOOKUP(Table1[[#This Row],[Losing Seed]],'Seed History'!$N$4:$O$19,2)</f>
        <v>7.1428571428571426E-3</v>
      </c>
      <c r="R93" s="1">
        <f>IF(Table1[[#This Row],[Round]]="PI",0,Table1[[#This Row],[Round]]-1)</f>
        <v>0</v>
      </c>
      <c r="S93">
        <f>Table1[[#This Row],[LAW]]-Table1[[#This Row],[LEW]]</f>
        <v>-7.1428571428571426E-3</v>
      </c>
      <c r="V93">
        <f>COUNTIF(PASE!B:B,Table1[[#This Row],[Loser]])</f>
        <v>1</v>
      </c>
    </row>
    <row r="94" spans="1:22" x14ac:dyDescent="0.25">
      <c r="A94" s="65">
        <v>31485</v>
      </c>
      <c r="B94" s="50">
        <v>1986</v>
      </c>
      <c r="C94" s="1">
        <v>1</v>
      </c>
      <c r="D94" t="s">
        <v>38</v>
      </c>
      <c r="E94" s="1">
        <v>4</v>
      </c>
      <c r="F94" t="s">
        <v>397</v>
      </c>
      <c r="G94" t="str">
        <f>VLOOKUP(Table1[[#This Row],[Winner]],Ranking!D:E,2,FALSE)</f>
        <v>MWC</v>
      </c>
      <c r="H94" s="1">
        <v>74</v>
      </c>
      <c r="I94" s="1">
        <v>13</v>
      </c>
      <c r="J94" t="s">
        <v>256</v>
      </c>
      <c r="K94" t="str">
        <f>VLOOKUP(Table1[[#This Row],[Loser]],Ranking!D:E,2,FALSE)</f>
        <v>SB</v>
      </c>
      <c r="L94" s="1">
        <v>51</v>
      </c>
      <c r="N94" s="1">
        <f>Table1[[#This Row],[Winning Score]]-Table1[[#This Row],[Losing Score]]</f>
        <v>23</v>
      </c>
      <c r="O94" s="1">
        <f>Table1[[#This Row],[Losing Seed]]-Table1[[#This Row],[Winning Seed]]</f>
        <v>9</v>
      </c>
      <c r="P94" s="1" t="str">
        <f>IF(Table1[[#This Row],[SeD]]&lt;-2,Table1[[#This Row],[Winning Seed]]&amp; " over " &amp;Table1[[#This Row],[Losing Seed]],"")</f>
        <v/>
      </c>
      <c r="Q94">
        <f>VLOOKUP(Table1[[#This Row],[Losing Seed]],'Seed History'!$N$4:$O$19,2)</f>
        <v>0.25</v>
      </c>
      <c r="R94" s="1">
        <f>IF(Table1[[#This Row],[Round]]="PI",0,Table1[[#This Row],[Round]]-1)</f>
        <v>0</v>
      </c>
      <c r="S94">
        <f>Table1[[#This Row],[LAW]]-Table1[[#This Row],[LEW]]</f>
        <v>-0.25</v>
      </c>
      <c r="V94">
        <f>COUNTIF(PASE!B:B,Table1[[#This Row],[Loser]])</f>
        <v>1</v>
      </c>
    </row>
    <row r="95" spans="1:22" x14ac:dyDescent="0.25">
      <c r="A95" s="65">
        <v>31485</v>
      </c>
      <c r="B95" s="50">
        <v>1986</v>
      </c>
      <c r="C95" s="1">
        <v>1</v>
      </c>
      <c r="D95" t="s">
        <v>38</v>
      </c>
      <c r="E95" s="1">
        <v>5</v>
      </c>
      <c r="F95" t="s">
        <v>31</v>
      </c>
      <c r="G95" t="str">
        <f>VLOOKUP(Table1[[#This Row],[Winner]],Ranking!D:E,2,FALSE)</f>
        <v>B10</v>
      </c>
      <c r="H95" s="1">
        <v>69</v>
      </c>
      <c r="I95" s="1">
        <v>12</v>
      </c>
      <c r="J95" t="s">
        <v>324</v>
      </c>
      <c r="K95" t="str">
        <f>VLOOKUP(Table1[[#This Row],[Loser]],Ranking!D:E,2,FALSE)</f>
        <v>WCC</v>
      </c>
      <c r="L95" s="1">
        <v>64</v>
      </c>
      <c r="N95" s="1">
        <f>Table1[[#This Row],[Winning Score]]-Table1[[#This Row],[Losing Score]]</f>
        <v>5</v>
      </c>
      <c r="O95" s="1">
        <f>Table1[[#This Row],[Losing Seed]]-Table1[[#This Row],[Winning Seed]]</f>
        <v>7</v>
      </c>
      <c r="P95" s="1" t="str">
        <f>IF(Table1[[#This Row],[SeD]]&lt;-2,Table1[[#This Row],[Winning Seed]]&amp; " over " &amp;Table1[[#This Row],[Losing Seed]],"")</f>
        <v/>
      </c>
      <c r="Q95">
        <f>VLOOKUP(Table1[[#This Row],[Losing Seed]],'Seed History'!$N$4:$O$19,2)</f>
        <v>0.51428571428571423</v>
      </c>
      <c r="R95" s="1">
        <f>IF(Table1[[#This Row],[Round]]="PI",0,Table1[[#This Row],[Round]]-1)</f>
        <v>0</v>
      </c>
      <c r="S95">
        <f>Table1[[#This Row],[LAW]]-Table1[[#This Row],[LEW]]</f>
        <v>-0.51428571428571423</v>
      </c>
      <c r="V95">
        <f>COUNTIF(PASE!B:B,Table1[[#This Row],[Loser]])</f>
        <v>1</v>
      </c>
    </row>
    <row r="96" spans="1:22" x14ac:dyDescent="0.25">
      <c r="A96" s="65">
        <v>31485</v>
      </c>
      <c r="B96" s="50">
        <v>1986</v>
      </c>
      <c r="C96" s="1">
        <v>1</v>
      </c>
      <c r="D96" t="s">
        <v>38</v>
      </c>
      <c r="E96" s="1">
        <v>8</v>
      </c>
      <c r="F96" t="s">
        <v>130</v>
      </c>
      <c r="G96" t="str">
        <f>VLOOKUP(Table1[[#This Row],[Winner]],Ranking!D:E,2,FALSE)</f>
        <v>SEC</v>
      </c>
      <c r="H96" s="1">
        <v>73</v>
      </c>
      <c r="I96" s="1">
        <v>9</v>
      </c>
      <c r="J96" t="s">
        <v>48</v>
      </c>
      <c r="K96" t="str">
        <f>VLOOKUP(Table1[[#This Row],[Loser]],Ranking!D:E,2,FALSE)</f>
        <v>P12</v>
      </c>
      <c r="L96" s="1">
        <v>63</v>
      </c>
      <c r="N96" s="1">
        <f>Table1[[#This Row],[Winning Score]]-Table1[[#This Row],[Losing Score]]</f>
        <v>10</v>
      </c>
      <c r="O96" s="1">
        <f>Table1[[#This Row],[Losing Seed]]-Table1[[#This Row],[Winning Seed]]</f>
        <v>1</v>
      </c>
      <c r="P96" s="1" t="str">
        <f>IF(Table1[[#This Row],[SeD]]&lt;-2,Table1[[#This Row],[Winning Seed]]&amp; " over " &amp;Table1[[#This Row],[Losing Seed]],"")</f>
        <v/>
      </c>
      <c r="Q96">
        <f>VLOOKUP(Table1[[#This Row],[Losing Seed]],'Seed History'!$N$4:$O$19,2)</f>
        <v>0.6</v>
      </c>
      <c r="R96" s="1">
        <f>IF(Table1[[#This Row],[Round]]="PI",0,Table1[[#This Row],[Round]]-1)</f>
        <v>0</v>
      </c>
      <c r="S96">
        <f>Table1[[#This Row],[LAW]]-Table1[[#This Row],[LEW]]</f>
        <v>-0.6</v>
      </c>
      <c r="V96">
        <f>COUNTIF(PASE!B:B,Table1[[#This Row],[Loser]])</f>
        <v>1</v>
      </c>
    </row>
    <row r="97" spans="1:22" x14ac:dyDescent="0.25">
      <c r="A97" s="65">
        <v>31486</v>
      </c>
      <c r="B97" s="50">
        <v>1986</v>
      </c>
      <c r="C97" s="1">
        <v>2</v>
      </c>
      <c r="D97" t="s">
        <v>49</v>
      </c>
      <c r="E97" s="1">
        <v>1</v>
      </c>
      <c r="F97" t="s">
        <v>64</v>
      </c>
      <c r="G97" t="str">
        <f>VLOOKUP(Table1[[#This Row],[Winner]],Ranking!D:E,2,FALSE)</f>
        <v>ACC</v>
      </c>
      <c r="H97" s="1">
        <v>89</v>
      </c>
      <c r="I97" s="1">
        <v>8</v>
      </c>
      <c r="J97" t="s">
        <v>318</v>
      </c>
      <c r="K97" t="str">
        <f>VLOOKUP(Table1[[#This Row],[Loser]],Ranking!D:E,2,FALSE)</f>
        <v>CUSA</v>
      </c>
      <c r="L97" s="1">
        <v>61</v>
      </c>
      <c r="N97" s="1">
        <f>Table1[[#This Row],[Winning Score]]-Table1[[#This Row],[Losing Score]]</f>
        <v>28</v>
      </c>
      <c r="O97" s="1">
        <f>Table1[[#This Row],[Losing Seed]]-Table1[[#This Row],[Winning Seed]]</f>
        <v>7</v>
      </c>
      <c r="P97" s="1" t="str">
        <f>IF(Table1[[#This Row],[SeD]]&lt;-2,Table1[[#This Row],[Winning Seed]]&amp; " over " &amp;Table1[[#This Row],[Losing Seed]],"")</f>
        <v/>
      </c>
      <c r="Q97">
        <f>VLOOKUP(Table1[[#This Row],[Losing Seed]],'Seed History'!$N$4:$O$19,2)</f>
        <v>0.7</v>
      </c>
      <c r="R97" s="1">
        <f>IF(Table1[[#This Row],[Round]]="PI",0,Table1[[#This Row],[Round]]-1)</f>
        <v>1</v>
      </c>
      <c r="S97">
        <f>Table1[[#This Row],[LAW]]-Table1[[#This Row],[LEW]]</f>
        <v>0.30000000000000004</v>
      </c>
      <c r="V97">
        <f>COUNTIF(PASE!B:B,Table1[[#This Row],[Loser]])</f>
        <v>1</v>
      </c>
    </row>
    <row r="98" spans="1:22" x14ac:dyDescent="0.25">
      <c r="A98" s="65">
        <v>31486</v>
      </c>
      <c r="B98" s="50">
        <v>1986</v>
      </c>
      <c r="C98" s="1">
        <v>2</v>
      </c>
      <c r="D98" t="s">
        <v>440</v>
      </c>
      <c r="E98" s="1">
        <v>1</v>
      </c>
      <c r="F98" t="s">
        <v>37</v>
      </c>
      <c r="G98" t="str">
        <f>VLOOKUP(Table1[[#This Row],[Winner]],Ranking!D:E,2,FALSE)</f>
        <v>B12</v>
      </c>
      <c r="H98" s="1">
        <v>65</v>
      </c>
      <c r="I98" s="1">
        <v>9</v>
      </c>
      <c r="J98" t="s">
        <v>374</v>
      </c>
      <c r="K98" t="str">
        <f>VLOOKUP(Table1[[#This Row],[Loser]],Ranking!D:E,2,FALSE)</f>
        <v>Amer</v>
      </c>
      <c r="L98" s="1">
        <v>43</v>
      </c>
      <c r="N98" s="1">
        <f>Table1[[#This Row],[Winning Score]]-Table1[[#This Row],[Losing Score]]</f>
        <v>22</v>
      </c>
      <c r="O98" s="1">
        <f>Table1[[#This Row],[Losing Seed]]-Table1[[#This Row],[Winning Seed]]</f>
        <v>8</v>
      </c>
      <c r="P98" s="1" t="str">
        <f>IF(Table1[[#This Row],[SeD]]&lt;-2,Table1[[#This Row],[Winning Seed]]&amp; " over " &amp;Table1[[#This Row],[Losing Seed]],"")</f>
        <v/>
      </c>
      <c r="Q98">
        <f>VLOOKUP(Table1[[#This Row],[Losing Seed]],'Seed History'!$N$4:$O$19,2)</f>
        <v>0.6</v>
      </c>
      <c r="R98" s="1">
        <f>IF(Table1[[#This Row],[Round]]="PI",0,Table1[[#This Row],[Round]]-1)</f>
        <v>1</v>
      </c>
      <c r="S98">
        <f>Table1[[#This Row],[LAW]]-Table1[[#This Row],[LEW]]</f>
        <v>0.4</v>
      </c>
      <c r="V98">
        <f>COUNTIF(PASE!B:B,Table1[[#This Row],[Loser]])</f>
        <v>1</v>
      </c>
    </row>
    <row r="99" spans="1:22" x14ac:dyDescent="0.25">
      <c r="A99" s="65">
        <v>31486</v>
      </c>
      <c r="B99" s="50">
        <v>1986</v>
      </c>
      <c r="C99" s="1">
        <v>2</v>
      </c>
      <c r="D99" t="s">
        <v>478</v>
      </c>
      <c r="E99" s="1">
        <v>2</v>
      </c>
      <c r="F99" t="s">
        <v>217</v>
      </c>
      <c r="G99" t="str">
        <f>VLOOKUP(Table1[[#This Row],[Winner]],Ranking!D:E,2,FALSE)</f>
        <v>ACC</v>
      </c>
      <c r="H99" s="1">
        <v>66</v>
      </c>
      <c r="I99" s="1">
        <v>10</v>
      </c>
      <c r="J99" t="s">
        <v>50</v>
      </c>
      <c r="K99" t="str">
        <f>VLOOKUP(Table1[[#This Row],[Loser]],Ranking!D:E,2,FALSE)</f>
        <v>BE</v>
      </c>
      <c r="L99" s="1">
        <v>61</v>
      </c>
      <c r="N99" s="1">
        <f>Table1[[#This Row],[Winning Score]]-Table1[[#This Row],[Losing Score]]</f>
        <v>5</v>
      </c>
      <c r="O99" s="1">
        <f>Table1[[#This Row],[Losing Seed]]-Table1[[#This Row],[Winning Seed]]</f>
        <v>8</v>
      </c>
      <c r="P99" s="1" t="str">
        <f>IF(Table1[[#This Row],[SeD]]&lt;-2,Table1[[#This Row],[Winning Seed]]&amp; " over " &amp;Table1[[#This Row],[Losing Seed]],"")</f>
        <v/>
      </c>
      <c r="Q99">
        <f>VLOOKUP(Table1[[#This Row],[Losing Seed]],'Seed History'!$N$4:$O$19,2)</f>
        <v>0.62142857142857144</v>
      </c>
      <c r="R99" s="1">
        <f>IF(Table1[[#This Row],[Round]]="PI",0,Table1[[#This Row],[Round]]-1)</f>
        <v>1</v>
      </c>
      <c r="S99">
        <f>Table1[[#This Row],[LAW]]-Table1[[#This Row],[LEW]]</f>
        <v>0.37857142857142856</v>
      </c>
      <c r="V99">
        <f>COUNTIF(PASE!B:B,Table1[[#This Row],[Loser]])</f>
        <v>1</v>
      </c>
    </row>
    <row r="100" spans="1:22" x14ac:dyDescent="0.25">
      <c r="A100" s="65">
        <v>31486</v>
      </c>
      <c r="B100" s="50">
        <v>1986</v>
      </c>
      <c r="C100" s="1">
        <v>2</v>
      </c>
      <c r="D100" t="s">
        <v>38</v>
      </c>
      <c r="E100" s="1">
        <v>2</v>
      </c>
      <c r="F100" t="s">
        <v>54</v>
      </c>
      <c r="G100" t="str">
        <f>VLOOKUP(Table1[[#This Row],[Winner]],Ranking!D:E,2,FALSE)</f>
        <v>ACC</v>
      </c>
      <c r="H100" s="1">
        <v>82</v>
      </c>
      <c r="I100" s="1">
        <v>7</v>
      </c>
      <c r="J100" t="s">
        <v>143</v>
      </c>
      <c r="K100" t="str">
        <f>VLOOKUP(Table1[[#This Row],[Loser]],Ranking!D:E,2,FALSE)</f>
        <v>MVC</v>
      </c>
      <c r="L100" s="1">
        <v>68</v>
      </c>
      <c r="N100" s="1">
        <f>Table1[[#This Row],[Winning Score]]-Table1[[#This Row],[Losing Score]]</f>
        <v>14</v>
      </c>
      <c r="O100" s="1">
        <f>Table1[[#This Row],[Losing Seed]]-Table1[[#This Row],[Winning Seed]]</f>
        <v>5</v>
      </c>
      <c r="P100" s="1" t="str">
        <f>IF(Table1[[#This Row],[SeD]]&lt;-2,Table1[[#This Row],[Winning Seed]]&amp; " over " &amp;Table1[[#This Row],[Losing Seed]],"")</f>
        <v/>
      </c>
      <c r="Q100">
        <f>VLOOKUP(Table1[[#This Row],[Losing Seed]],'Seed History'!$N$4:$O$19,2)</f>
        <v>0.9</v>
      </c>
      <c r="R100" s="1">
        <f>IF(Table1[[#This Row],[Round]]="PI",0,Table1[[#This Row],[Round]]-1)</f>
        <v>1</v>
      </c>
      <c r="S100">
        <f>Table1[[#This Row],[LAW]]-Table1[[#This Row],[LEW]]</f>
        <v>9.9999999999999978E-2</v>
      </c>
      <c r="V100">
        <f>COUNTIF(PASE!B:B,Table1[[#This Row],[Loser]])</f>
        <v>1</v>
      </c>
    </row>
    <row r="101" spans="1:22" x14ac:dyDescent="0.25">
      <c r="A101" s="65">
        <v>31486</v>
      </c>
      <c r="B101" s="50">
        <v>1986</v>
      </c>
      <c r="C101" s="1">
        <v>2</v>
      </c>
      <c r="D101" t="s">
        <v>38</v>
      </c>
      <c r="E101" s="1">
        <v>3</v>
      </c>
      <c r="F101" t="s">
        <v>299</v>
      </c>
      <c r="G101" t="str">
        <f>VLOOKUP(Table1[[#This Row],[Winner]],Ranking!D:E,2,FALSE)</f>
        <v>ACC</v>
      </c>
      <c r="H101" s="1">
        <v>77</v>
      </c>
      <c r="I101" s="1">
        <v>6</v>
      </c>
      <c r="J101" t="s">
        <v>68</v>
      </c>
      <c r="K101" t="str">
        <f>VLOOKUP(Table1[[#This Row],[Loser]],Ranking!D:E,2,FALSE)</f>
        <v>CUSA</v>
      </c>
      <c r="L101" s="1">
        <v>59</v>
      </c>
      <c r="N101" s="1">
        <f>Table1[[#This Row],[Winning Score]]-Table1[[#This Row],[Losing Score]]</f>
        <v>18</v>
      </c>
      <c r="O101" s="1">
        <f>Table1[[#This Row],[Losing Seed]]-Table1[[#This Row],[Winning Seed]]</f>
        <v>3</v>
      </c>
      <c r="P101" s="1" t="str">
        <f>IF(Table1[[#This Row],[SeD]]&lt;-2,Table1[[#This Row],[Winning Seed]]&amp; " over " &amp;Table1[[#This Row],[Losing Seed]],"")</f>
        <v/>
      </c>
      <c r="Q101">
        <f>VLOOKUP(Table1[[#This Row],[Losing Seed]],'Seed History'!$N$4:$O$19,2)</f>
        <v>1.0785714285714285</v>
      </c>
      <c r="R101" s="1">
        <f>IF(Table1[[#This Row],[Round]]="PI",0,Table1[[#This Row],[Round]]-1)</f>
        <v>1</v>
      </c>
      <c r="S101">
        <f>Table1[[#This Row],[LAW]]-Table1[[#This Row],[LEW]]</f>
        <v>-7.8571428571428514E-2</v>
      </c>
      <c r="V101">
        <f>COUNTIF(PASE!B:B,Table1[[#This Row],[Loser]])</f>
        <v>1</v>
      </c>
    </row>
    <row r="102" spans="1:22" x14ac:dyDescent="0.25">
      <c r="A102" s="65">
        <v>31486</v>
      </c>
      <c r="B102" s="50">
        <v>1986</v>
      </c>
      <c r="C102" s="1">
        <v>2</v>
      </c>
      <c r="D102" t="s">
        <v>49</v>
      </c>
      <c r="E102" s="1">
        <v>12</v>
      </c>
      <c r="F102" t="s">
        <v>187</v>
      </c>
      <c r="G102" t="str">
        <f>VLOOKUP(Table1[[#This Row],[Winner]],Ranking!D:E,2,FALSE)</f>
        <v>BE</v>
      </c>
      <c r="H102" s="1">
        <v>74</v>
      </c>
      <c r="I102" s="1">
        <v>4</v>
      </c>
      <c r="J102" t="s">
        <v>58</v>
      </c>
      <c r="K102" t="str">
        <f>VLOOKUP(Table1[[#This Row],[Loser]],Ranking!D:E,2,FALSE)</f>
        <v>B12</v>
      </c>
      <c r="L102" s="1">
        <v>69</v>
      </c>
      <c r="N102" s="1">
        <f>Table1[[#This Row],[Winning Score]]-Table1[[#This Row],[Losing Score]]</f>
        <v>5</v>
      </c>
      <c r="O102" s="1">
        <f>Table1[[#This Row],[Losing Seed]]-Table1[[#This Row],[Winning Seed]]</f>
        <v>-8</v>
      </c>
      <c r="P102" s="1" t="str">
        <f>IF(Table1[[#This Row],[SeD]]&lt;-2,Table1[[#This Row],[Winning Seed]]&amp; " over " &amp;Table1[[#This Row],[Losing Seed]],"")</f>
        <v>12 over 4</v>
      </c>
      <c r="Q102">
        <f>VLOOKUP(Table1[[#This Row],[Losing Seed]],'Seed History'!$N$4:$O$19,2)</f>
        <v>1.5357142857142858</v>
      </c>
      <c r="R102" s="1">
        <f>IF(Table1[[#This Row],[Round]]="PI",0,Table1[[#This Row],[Round]]-1)</f>
        <v>1</v>
      </c>
      <c r="S102">
        <f>Table1[[#This Row],[LAW]]-Table1[[#This Row],[LEW]]</f>
        <v>-0.53571428571428581</v>
      </c>
      <c r="V102">
        <f>COUNTIF(PASE!B:B,Table1[[#This Row],[Loser]])</f>
        <v>1</v>
      </c>
    </row>
    <row r="103" spans="1:22" x14ac:dyDescent="0.25">
      <c r="A103" s="65">
        <v>31486</v>
      </c>
      <c r="B103" s="50">
        <v>1986</v>
      </c>
      <c r="C103" s="1">
        <v>2</v>
      </c>
      <c r="D103" t="s">
        <v>478</v>
      </c>
      <c r="E103" s="1">
        <v>11</v>
      </c>
      <c r="F103" t="s">
        <v>52</v>
      </c>
      <c r="G103" t="str">
        <f>VLOOKUP(Table1[[#This Row],[Winner]],Ranking!D:E,2,FALSE)</f>
        <v>SEC</v>
      </c>
      <c r="H103" s="1">
        <v>83</v>
      </c>
      <c r="I103" s="1">
        <v>3</v>
      </c>
      <c r="J103" t="s">
        <v>268</v>
      </c>
      <c r="K103" t="str">
        <f>VLOOKUP(Table1[[#This Row],[Loser]],Ranking!D:E,2,FALSE)</f>
        <v>Amer</v>
      </c>
      <c r="L103" s="1">
        <v>81</v>
      </c>
      <c r="N103" s="1">
        <f>Table1[[#This Row],[Winning Score]]-Table1[[#This Row],[Losing Score]]</f>
        <v>2</v>
      </c>
      <c r="O103" s="1">
        <f>Table1[[#This Row],[Losing Seed]]-Table1[[#This Row],[Winning Seed]]</f>
        <v>-8</v>
      </c>
      <c r="P103" s="1" t="str">
        <f>IF(Table1[[#This Row],[SeD]]&lt;-2,Table1[[#This Row],[Winning Seed]]&amp; " over " &amp;Table1[[#This Row],[Losing Seed]],"")</f>
        <v>11 over 3</v>
      </c>
      <c r="Q103">
        <f>VLOOKUP(Table1[[#This Row],[Losing Seed]],'Seed History'!$N$4:$O$19,2)</f>
        <v>1.8571428571428572</v>
      </c>
      <c r="R103" s="1">
        <f>IF(Table1[[#This Row],[Round]]="PI",0,Table1[[#This Row],[Round]]-1)</f>
        <v>1</v>
      </c>
      <c r="S103">
        <f>Table1[[#This Row],[LAW]]-Table1[[#This Row],[LEW]]</f>
        <v>-0.85714285714285721</v>
      </c>
      <c r="V103">
        <f>COUNTIF(PASE!B:B,Table1[[#This Row],[Loser]])</f>
        <v>1</v>
      </c>
    </row>
    <row r="104" spans="1:22" x14ac:dyDescent="0.25">
      <c r="A104" s="65">
        <v>31486</v>
      </c>
      <c r="B104" s="50">
        <v>1986</v>
      </c>
      <c r="C104" s="1">
        <v>2</v>
      </c>
      <c r="D104" t="s">
        <v>440</v>
      </c>
      <c r="E104" s="1">
        <v>5</v>
      </c>
      <c r="F104" t="s">
        <v>272</v>
      </c>
      <c r="G104" t="str">
        <f>VLOOKUP(Table1[[#This Row],[Winner]],Ranking!D:E,2,FALSE)</f>
        <v>B10</v>
      </c>
      <c r="H104" s="1">
        <v>80</v>
      </c>
      <c r="I104" s="1">
        <v>4</v>
      </c>
      <c r="J104" t="s">
        <v>66</v>
      </c>
      <c r="K104" t="str">
        <f>VLOOKUP(Table1[[#This Row],[Loser]],Ranking!D:E,2,FALSE)</f>
        <v>BE</v>
      </c>
      <c r="L104" s="1">
        <v>68</v>
      </c>
      <c r="N104" s="1">
        <f>Table1[[#This Row],[Winning Score]]-Table1[[#This Row],[Losing Score]]</f>
        <v>12</v>
      </c>
      <c r="O104" s="1">
        <f>Table1[[#This Row],[Losing Seed]]-Table1[[#This Row],[Winning Seed]]</f>
        <v>-1</v>
      </c>
      <c r="P104" s="1" t="str">
        <f>IF(Table1[[#This Row],[SeD]]&lt;-2,Table1[[#This Row],[Winning Seed]]&amp; " over " &amp;Table1[[#This Row],[Losing Seed]],"")</f>
        <v/>
      </c>
      <c r="Q104">
        <f>VLOOKUP(Table1[[#This Row],[Losing Seed]],'Seed History'!$N$4:$O$19,2)</f>
        <v>1.5357142857142858</v>
      </c>
      <c r="R104" s="1">
        <f>IF(Table1[[#This Row],[Round]]="PI",0,Table1[[#This Row],[Round]]-1)</f>
        <v>1</v>
      </c>
      <c r="S104">
        <f>Table1[[#This Row],[LAW]]-Table1[[#This Row],[LEW]]</f>
        <v>-0.53571428571428581</v>
      </c>
      <c r="V104">
        <f>COUNTIF(PASE!B:B,Table1[[#This Row],[Loser]])</f>
        <v>1</v>
      </c>
    </row>
    <row r="105" spans="1:22" x14ac:dyDescent="0.25">
      <c r="A105" s="65">
        <v>31487</v>
      </c>
      <c r="B105" s="50">
        <v>1986</v>
      </c>
      <c r="C105" s="1">
        <v>2</v>
      </c>
      <c r="D105" t="s">
        <v>440</v>
      </c>
      <c r="E105" s="1">
        <v>6</v>
      </c>
      <c r="F105" t="s">
        <v>302</v>
      </c>
      <c r="G105" t="str">
        <f>VLOOKUP(Table1[[#This Row],[Winner]],Ranking!D:E,2,FALSE)</f>
        <v>ACC</v>
      </c>
      <c r="H105" s="1">
        <v>80</v>
      </c>
      <c r="I105" s="1">
        <v>14</v>
      </c>
      <c r="J105" t="s">
        <v>489</v>
      </c>
      <c r="K105" t="str">
        <f>VLOOKUP(Table1[[#This Row],[Loser]],Ranking!D:E,2,FALSE)</f>
        <v>SB</v>
      </c>
      <c r="L105" s="1">
        <v>66</v>
      </c>
      <c r="M105" s="1" t="s">
        <v>480</v>
      </c>
      <c r="N105" s="1">
        <f>Table1[[#This Row],[Winning Score]]-Table1[[#This Row],[Losing Score]]</f>
        <v>14</v>
      </c>
      <c r="O105" s="1">
        <f>Table1[[#This Row],[Losing Seed]]-Table1[[#This Row],[Winning Seed]]</f>
        <v>8</v>
      </c>
      <c r="P105" s="1" t="str">
        <f>IF(Table1[[#This Row],[SeD]]&lt;-2,Table1[[#This Row],[Winning Seed]]&amp; " over " &amp;Table1[[#This Row],[Losing Seed]],"")</f>
        <v/>
      </c>
      <c r="Q105">
        <f>VLOOKUP(Table1[[#This Row],[Losing Seed]],'Seed History'!$N$4:$O$19,2)</f>
        <v>0.16428571428571428</v>
      </c>
      <c r="R105" s="1">
        <f>IF(Table1[[#This Row],[Round]]="PI",0,Table1[[#This Row],[Round]]-1)</f>
        <v>1</v>
      </c>
      <c r="S105">
        <f>Table1[[#This Row],[LAW]]-Table1[[#This Row],[LEW]]</f>
        <v>0.83571428571428574</v>
      </c>
      <c r="V105">
        <f>COUNTIF(PASE!B:B,Table1[[#This Row],[Loser]])</f>
        <v>1</v>
      </c>
    </row>
    <row r="106" spans="1:22" x14ac:dyDescent="0.25">
      <c r="A106" s="65">
        <v>31487</v>
      </c>
      <c r="B106" s="50">
        <v>1986</v>
      </c>
      <c r="C106" s="1">
        <v>2</v>
      </c>
      <c r="D106" t="s">
        <v>478</v>
      </c>
      <c r="E106" s="1">
        <v>1</v>
      </c>
      <c r="F106" t="s">
        <v>26</v>
      </c>
      <c r="G106" t="str">
        <f>VLOOKUP(Table1[[#This Row],[Winner]],Ranking!D:E,2,FALSE)</f>
        <v>SEC</v>
      </c>
      <c r="H106" s="1">
        <v>71</v>
      </c>
      <c r="I106" s="1">
        <v>8</v>
      </c>
      <c r="J106" t="s">
        <v>416</v>
      </c>
      <c r="K106" t="str">
        <f>VLOOKUP(Table1[[#This Row],[Loser]],Ranking!D:E,2,FALSE)</f>
        <v>CUSA</v>
      </c>
      <c r="L106" s="1">
        <v>64</v>
      </c>
      <c r="N106" s="1">
        <f>Table1[[#This Row],[Winning Score]]-Table1[[#This Row],[Losing Score]]</f>
        <v>7</v>
      </c>
      <c r="O106" s="1">
        <f>Table1[[#This Row],[Losing Seed]]-Table1[[#This Row],[Winning Seed]]</f>
        <v>7</v>
      </c>
      <c r="P106" s="1" t="str">
        <f>IF(Table1[[#This Row],[SeD]]&lt;-2,Table1[[#This Row],[Winning Seed]]&amp; " over " &amp;Table1[[#This Row],[Losing Seed]],"")</f>
        <v/>
      </c>
      <c r="Q106">
        <f>VLOOKUP(Table1[[#This Row],[Losing Seed]],'Seed History'!$N$4:$O$19,2)</f>
        <v>0.7</v>
      </c>
      <c r="R106" s="1">
        <f>IF(Table1[[#This Row],[Round]]="PI",0,Table1[[#This Row],[Round]]-1)</f>
        <v>1</v>
      </c>
      <c r="S106">
        <f>Table1[[#This Row],[LAW]]-Table1[[#This Row],[LEW]]</f>
        <v>0.30000000000000004</v>
      </c>
      <c r="V106">
        <f>COUNTIF(PASE!B:B,Table1[[#This Row],[Loser]])</f>
        <v>1</v>
      </c>
    </row>
    <row r="107" spans="1:22" x14ac:dyDescent="0.25">
      <c r="A107" s="65">
        <v>31487</v>
      </c>
      <c r="B107" s="50">
        <v>1986</v>
      </c>
      <c r="C107" s="1">
        <v>2</v>
      </c>
      <c r="D107" t="s">
        <v>38</v>
      </c>
      <c r="E107" s="1">
        <v>4</v>
      </c>
      <c r="F107" t="s">
        <v>397</v>
      </c>
      <c r="G107" t="str">
        <f>VLOOKUP(Table1[[#This Row],[Winner]],Ranking!D:E,2,FALSE)</f>
        <v>MWC</v>
      </c>
      <c r="H107" s="1">
        <v>70</v>
      </c>
      <c r="I107" s="1">
        <v>5</v>
      </c>
      <c r="J107" t="s">
        <v>31</v>
      </c>
      <c r="K107" t="str">
        <f>VLOOKUP(Table1[[#This Row],[Loser]],Ranking!D:E,2,FALSE)</f>
        <v>B10</v>
      </c>
      <c r="L107" s="1">
        <v>64</v>
      </c>
      <c r="N107" s="1">
        <f>Table1[[#This Row],[Winning Score]]-Table1[[#This Row],[Losing Score]]</f>
        <v>6</v>
      </c>
      <c r="O107" s="1">
        <f>Table1[[#This Row],[Losing Seed]]-Table1[[#This Row],[Winning Seed]]</f>
        <v>1</v>
      </c>
      <c r="P107" s="1" t="str">
        <f>IF(Table1[[#This Row],[SeD]]&lt;-2,Table1[[#This Row],[Winning Seed]]&amp; " over " &amp;Table1[[#This Row],[Losing Seed]],"")</f>
        <v/>
      </c>
      <c r="Q107">
        <f>VLOOKUP(Table1[[#This Row],[Losing Seed]],'Seed History'!$N$4:$O$19,2)</f>
        <v>1.1071428571428572</v>
      </c>
      <c r="R107" s="1">
        <f>IF(Table1[[#This Row],[Round]]="PI",0,Table1[[#This Row],[Round]]-1)</f>
        <v>1</v>
      </c>
      <c r="S107">
        <f>Table1[[#This Row],[LAW]]-Table1[[#This Row],[LEW]]</f>
        <v>-0.10714285714285721</v>
      </c>
      <c r="V107">
        <f>COUNTIF(PASE!B:B,Table1[[#This Row],[Loser]])</f>
        <v>1</v>
      </c>
    </row>
    <row r="108" spans="1:22" x14ac:dyDescent="0.25">
      <c r="A108" s="65">
        <v>31487</v>
      </c>
      <c r="B108" s="50">
        <v>1986</v>
      </c>
      <c r="C108" s="1">
        <v>2</v>
      </c>
      <c r="D108" t="s">
        <v>49</v>
      </c>
      <c r="E108" s="1">
        <v>14</v>
      </c>
      <c r="F108" t="s">
        <v>172</v>
      </c>
      <c r="G108" t="str">
        <f>VLOOKUP(Table1[[#This Row],[Winner]],Ranking!D:E,2,FALSE)</f>
        <v>Horz</v>
      </c>
      <c r="H108" s="1">
        <v>75</v>
      </c>
      <c r="I108" s="1">
        <v>6</v>
      </c>
      <c r="J108" t="s">
        <v>338</v>
      </c>
      <c r="K108" t="str">
        <f>VLOOKUP(Table1[[#This Row],[Loser]],Ranking!D:E,2,FALSE)</f>
        <v>A10</v>
      </c>
      <c r="L108" s="1">
        <v>69</v>
      </c>
      <c r="N108" s="1">
        <f>Table1[[#This Row],[Winning Score]]-Table1[[#This Row],[Losing Score]]</f>
        <v>6</v>
      </c>
      <c r="O108" s="1">
        <f>Table1[[#This Row],[Losing Seed]]-Table1[[#This Row],[Winning Seed]]</f>
        <v>-8</v>
      </c>
      <c r="P108" s="1" t="str">
        <f>IF(Table1[[#This Row],[SeD]]&lt;-2,Table1[[#This Row],[Winning Seed]]&amp; " over " &amp;Table1[[#This Row],[Losing Seed]],"")</f>
        <v>14 over 6</v>
      </c>
      <c r="Q108">
        <f>VLOOKUP(Table1[[#This Row],[Losing Seed]],'Seed History'!$N$4:$O$19,2)</f>
        <v>1.0785714285714285</v>
      </c>
      <c r="R108" s="1">
        <f>IF(Table1[[#This Row],[Round]]="PI",0,Table1[[#This Row],[Round]]-1)</f>
        <v>1</v>
      </c>
      <c r="S108">
        <f>Table1[[#This Row],[LAW]]-Table1[[#This Row],[LEW]]</f>
        <v>-7.8571428571428514E-2</v>
      </c>
      <c r="V108">
        <f>COUNTIF(PASE!B:B,Table1[[#This Row],[Loser]])</f>
        <v>1</v>
      </c>
    </row>
    <row r="109" spans="1:22" x14ac:dyDescent="0.25">
      <c r="A109" s="65">
        <v>31487</v>
      </c>
      <c r="B109" s="50">
        <v>1986</v>
      </c>
      <c r="C109" s="1">
        <v>2</v>
      </c>
      <c r="D109" t="s">
        <v>38</v>
      </c>
      <c r="E109" s="1">
        <v>8</v>
      </c>
      <c r="F109" t="s">
        <v>130</v>
      </c>
      <c r="G109" t="str">
        <f>VLOOKUP(Table1[[#This Row],[Winner]],Ranking!D:E,2,FALSE)</f>
        <v>SEC</v>
      </c>
      <c r="H109" s="1">
        <v>81</v>
      </c>
      <c r="I109" s="1">
        <v>1</v>
      </c>
      <c r="J109" t="s">
        <v>369</v>
      </c>
      <c r="K109" t="str">
        <f>VLOOKUP(Table1[[#This Row],[Loser]],Ranking!D:E,2,FALSE)</f>
        <v>BE</v>
      </c>
      <c r="L109" s="1">
        <v>65</v>
      </c>
      <c r="N109" s="1">
        <f>Table1[[#This Row],[Winning Score]]-Table1[[#This Row],[Losing Score]]</f>
        <v>16</v>
      </c>
      <c r="O109" s="1">
        <f>Table1[[#This Row],[Losing Seed]]-Table1[[#This Row],[Winning Seed]]</f>
        <v>-7</v>
      </c>
      <c r="P109" s="1" t="str">
        <f>IF(Table1[[#This Row],[SeD]]&lt;-2,Table1[[#This Row],[Winning Seed]]&amp; " over " &amp;Table1[[#This Row],[Losing Seed]],"")</f>
        <v>8 over 1</v>
      </c>
      <c r="Q109">
        <f>VLOOKUP(Table1[[#This Row],[Losing Seed]],'Seed History'!$N$4:$O$19,2)</f>
        <v>3.342857142857143</v>
      </c>
      <c r="R109" s="1">
        <f>IF(Table1[[#This Row],[Round]]="PI",0,Table1[[#This Row],[Round]]-1)</f>
        <v>1</v>
      </c>
      <c r="S109">
        <f>Table1[[#This Row],[LAW]]-Table1[[#This Row],[LEW]]</f>
        <v>-2.342857142857143</v>
      </c>
      <c r="V109">
        <f>COUNTIF(PASE!B:B,Table1[[#This Row],[Loser]])</f>
        <v>1</v>
      </c>
    </row>
    <row r="110" spans="1:22" x14ac:dyDescent="0.25">
      <c r="A110" s="65">
        <v>31487</v>
      </c>
      <c r="B110" s="50">
        <v>1986</v>
      </c>
      <c r="C110" s="1">
        <v>2</v>
      </c>
      <c r="D110" t="s">
        <v>49</v>
      </c>
      <c r="E110" s="1">
        <v>7</v>
      </c>
      <c r="F110" t="s">
        <v>287</v>
      </c>
      <c r="G110" t="str">
        <f>VLOOKUP(Table1[[#This Row],[Winner]],Ranking!D:E,2,FALSE)</f>
        <v>Pat</v>
      </c>
      <c r="H110" s="1">
        <v>97</v>
      </c>
      <c r="I110" s="1">
        <v>2</v>
      </c>
      <c r="J110" t="s">
        <v>86</v>
      </c>
      <c r="K110" t="str">
        <f>VLOOKUP(Table1[[#This Row],[Loser]],Ranking!D:E,2,FALSE)</f>
        <v>ACC</v>
      </c>
      <c r="L110" s="1">
        <v>85</v>
      </c>
      <c r="N110" s="1">
        <f>Table1[[#This Row],[Winning Score]]-Table1[[#This Row],[Losing Score]]</f>
        <v>12</v>
      </c>
      <c r="O110" s="1">
        <f>Table1[[#This Row],[Losing Seed]]-Table1[[#This Row],[Winning Seed]]</f>
        <v>-5</v>
      </c>
      <c r="P110" s="1" t="str">
        <f>IF(Table1[[#This Row],[SeD]]&lt;-2,Table1[[#This Row],[Winning Seed]]&amp; " over " &amp;Table1[[#This Row],[Losing Seed]],"")</f>
        <v>7 over 2</v>
      </c>
      <c r="Q110">
        <f>VLOOKUP(Table1[[#This Row],[Losing Seed]],'Seed History'!$N$4:$O$19,2)</f>
        <v>2.3714285714285714</v>
      </c>
      <c r="R110" s="1">
        <f>IF(Table1[[#This Row],[Round]]="PI",0,Table1[[#This Row],[Round]]-1)</f>
        <v>1</v>
      </c>
      <c r="S110">
        <f>Table1[[#This Row],[LAW]]-Table1[[#This Row],[LEW]]</f>
        <v>-1.3714285714285714</v>
      </c>
      <c r="V110">
        <f>COUNTIF(PASE!B:B,Table1[[#This Row],[Loser]])</f>
        <v>1</v>
      </c>
    </row>
    <row r="111" spans="1:22" x14ac:dyDescent="0.25">
      <c r="A111" s="65">
        <v>31487</v>
      </c>
      <c r="B111" s="50">
        <v>1986</v>
      </c>
      <c r="C111" s="1">
        <v>2</v>
      </c>
      <c r="D111" t="s">
        <v>440</v>
      </c>
      <c r="E111" s="1">
        <v>7</v>
      </c>
      <c r="F111" t="s">
        <v>238</v>
      </c>
      <c r="G111" t="str">
        <f>VLOOKUP(Table1[[#This Row],[Winner]],Ranking!D:E,2,FALSE)</f>
        <v>B12</v>
      </c>
      <c r="H111" s="1">
        <v>72</v>
      </c>
      <c r="I111" s="1">
        <v>2</v>
      </c>
      <c r="J111" t="s">
        <v>82</v>
      </c>
      <c r="K111" t="str">
        <f>VLOOKUP(Table1[[#This Row],[Loser]],Ranking!D:E,2,FALSE)</f>
        <v>B10</v>
      </c>
      <c r="L111" s="1">
        <v>69</v>
      </c>
      <c r="N111" s="1">
        <f>Table1[[#This Row],[Winning Score]]-Table1[[#This Row],[Losing Score]]</f>
        <v>3</v>
      </c>
      <c r="O111" s="1">
        <f>Table1[[#This Row],[Losing Seed]]-Table1[[#This Row],[Winning Seed]]</f>
        <v>-5</v>
      </c>
      <c r="P111" s="1" t="str">
        <f>IF(Table1[[#This Row],[SeD]]&lt;-2,Table1[[#This Row],[Winning Seed]]&amp; " over " &amp;Table1[[#This Row],[Losing Seed]],"")</f>
        <v>7 over 2</v>
      </c>
      <c r="Q111">
        <f>VLOOKUP(Table1[[#This Row],[Losing Seed]],'Seed History'!$N$4:$O$19,2)</f>
        <v>2.3714285714285714</v>
      </c>
      <c r="R111" s="1">
        <f>IF(Table1[[#This Row],[Round]]="PI",0,Table1[[#This Row],[Round]]-1)</f>
        <v>1</v>
      </c>
      <c r="S111">
        <f>Table1[[#This Row],[LAW]]-Table1[[#This Row],[LEW]]</f>
        <v>-1.3714285714285714</v>
      </c>
      <c r="V111">
        <f>COUNTIF(PASE!B:B,Table1[[#This Row],[Loser]])</f>
        <v>1</v>
      </c>
    </row>
    <row r="112" spans="1:22" x14ac:dyDescent="0.25">
      <c r="A112" s="65">
        <v>31487</v>
      </c>
      <c r="B112" s="50">
        <v>1986</v>
      </c>
      <c r="C112" s="1">
        <v>2</v>
      </c>
      <c r="D112" t="s">
        <v>478</v>
      </c>
      <c r="E112" s="1">
        <v>5</v>
      </c>
      <c r="F112" t="s">
        <v>113</v>
      </c>
      <c r="G112" t="str">
        <f>VLOOKUP(Table1[[#This Row],[Winner]],Ranking!D:E,2,FALSE)</f>
        <v>SEC</v>
      </c>
      <c r="H112" s="1">
        <v>58</v>
      </c>
      <c r="I112" s="1">
        <v>4</v>
      </c>
      <c r="J112" t="s">
        <v>231</v>
      </c>
      <c r="K112" t="str">
        <f>VLOOKUP(Table1[[#This Row],[Loser]],Ranking!D:E,2,FALSE)</f>
        <v>B10</v>
      </c>
      <c r="L112" s="1">
        <v>56</v>
      </c>
      <c r="N112" s="1">
        <f>Table1[[#This Row],[Winning Score]]-Table1[[#This Row],[Losing Score]]</f>
        <v>2</v>
      </c>
      <c r="O112" s="1">
        <f>Table1[[#This Row],[Losing Seed]]-Table1[[#This Row],[Winning Seed]]</f>
        <v>-1</v>
      </c>
      <c r="P112" s="1" t="str">
        <f>IF(Table1[[#This Row],[SeD]]&lt;-2,Table1[[#This Row],[Winning Seed]]&amp; " over " &amp;Table1[[#This Row],[Losing Seed]],"")</f>
        <v/>
      </c>
      <c r="Q112">
        <f>VLOOKUP(Table1[[#This Row],[Losing Seed]],'Seed History'!$N$4:$O$19,2)</f>
        <v>1.5357142857142858</v>
      </c>
      <c r="R112" s="1">
        <f>IF(Table1[[#This Row],[Round]]="PI",0,Table1[[#This Row],[Round]]-1)</f>
        <v>1</v>
      </c>
      <c r="S112">
        <f>Table1[[#This Row],[LAW]]-Table1[[#This Row],[LEW]]</f>
        <v>-0.53571428571428581</v>
      </c>
      <c r="V112">
        <f>COUNTIF(PASE!B:B,Table1[[#This Row],[Loser]])</f>
        <v>1</v>
      </c>
    </row>
    <row r="113" spans="1:22" x14ac:dyDescent="0.25">
      <c r="A113" s="65">
        <v>31491</v>
      </c>
      <c r="B113" s="50">
        <v>1986</v>
      </c>
      <c r="C113" s="1">
        <v>3</v>
      </c>
      <c r="D113" t="s">
        <v>478</v>
      </c>
      <c r="E113" s="1">
        <v>1</v>
      </c>
      <c r="F113" t="s">
        <v>26</v>
      </c>
      <c r="G113" t="str">
        <f>VLOOKUP(Table1[[#This Row],[Winner]],Ranking!D:E,2,FALSE)</f>
        <v>SEC</v>
      </c>
      <c r="H113" s="1">
        <v>68</v>
      </c>
      <c r="I113" s="1">
        <v>5</v>
      </c>
      <c r="J113" t="s">
        <v>113</v>
      </c>
      <c r="K113" t="str">
        <f>VLOOKUP(Table1[[#This Row],[Loser]],Ranking!D:E,2,FALSE)</f>
        <v>SEC</v>
      </c>
      <c r="L113" s="1">
        <v>63</v>
      </c>
      <c r="N113" s="1">
        <f>Table1[[#This Row],[Winning Score]]-Table1[[#This Row],[Losing Score]]</f>
        <v>5</v>
      </c>
      <c r="O113" s="1">
        <f>Table1[[#This Row],[Losing Seed]]-Table1[[#This Row],[Winning Seed]]</f>
        <v>4</v>
      </c>
      <c r="P113" s="1" t="str">
        <f>IF(Table1[[#This Row],[SeD]]&lt;-2,Table1[[#This Row],[Winning Seed]]&amp; " over " &amp;Table1[[#This Row],[Losing Seed]],"")</f>
        <v/>
      </c>
      <c r="Q113">
        <f>VLOOKUP(Table1[[#This Row],[Losing Seed]],'Seed History'!$N$4:$O$19,2)</f>
        <v>1.1071428571428572</v>
      </c>
      <c r="R113" s="1">
        <f>IF(Table1[[#This Row],[Round]]="PI",0,Table1[[#This Row],[Round]]-1)</f>
        <v>2</v>
      </c>
      <c r="S113">
        <f>Table1[[#This Row],[LAW]]-Table1[[#This Row],[LEW]]</f>
        <v>0.89285714285714279</v>
      </c>
      <c r="V113">
        <f>COUNTIF(PASE!B:B,Table1[[#This Row],[Loser]])</f>
        <v>1</v>
      </c>
    </row>
    <row r="114" spans="1:22" x14ac:dyDescent="0.25">
      <c r="A114" s="65">
        <v>31491</v>
      </c>
      <c r="B114" s="50">
        <v>1986</v>
      </c>
      <c r="C114" s="1">
        <v>3</v>
      </c>
      <c r="D114" t="s">
        <v>38</v>
      </c>
      <c r="E114" s="1">
        <v>2</v>
      </c>
      <c r="F114" t="s">
        <v>54</v>
      </c>
      <c r="G114" t="str">
        <f>VLOOKUP(Table1[[#This Row],[Winner]],Ranking!D:E,2,FALSE)</f>
        <v>ACC</v>
      </c>
      <c r="H114" s="1">
        <v>94</v>
      </c>
      <c r="I114" s="1">
        <v>3</v>
      </c>
      <c r="J114" t="s">
        <v>299</v>
      </c>
      <c r="K114" t="str">
        <f>VLOOKUP(Table1[[#This Row],[Loser]],Ranking!D:E,2,FALSE)</f>
        <v>ACC</v>
      </c>
      <c r="L114" s="1">
        <v>79</v>
      </c>
      <c r="N114" s="1">
        <f>Table1[[#This Row],[Winning Score]]-Table1[[#This Row],[Losing Score]]</f>
        <v>15</v>
      </c>
      <c r="O114" s="1">
        <f>Table1[[#This Row],[Losing Seed]]-Table1[[#This Row],[Winning Seed]]</f>
        <v>1</v>
      </c>
      <c r="P114" s="1" t="str">
        <f>IF(Table1[[#This Row],[SeD]]&lt;-2,Table1[[#This Row],[Winning Seed]]&amp; " over " &amp;Table1[[#This Row],[Losing Seed]],"")</f>
        <v/>
      </c>
      <c r="Q114">
        <f>VLOOKUP(Table1[[#This Row],[Losing Seed]],'Seed History'!$N$4:$O$19,2)</f>
        <v>1.8571428571428572</v>
      </c>
      <c r="R114" s="1">
        <f>IF(Table1[[#This Row],[Round]]="PI",0,Table1[[#This Row],[Round]]-1)</f>
        <v>2</v>
      </c>
      <c r="S114">
        <f>Table1[[#This Row],[LAW]]-Table1[[#This Row],[LEW]]</f>
        <v>0.14285714285714279</v>
      </c>
      <c r="V114">
        <f>COUNTIF(PASE!B:B,Table1[[#This Row],[Loser]])</f>
        <v>1</v>
      </c>
    </row>
    <row r="115" spans="1:22" x14ac:dyDescent="0.25">
      <c r="A115" s="65">
        <v>31491</v>
      </c>
      <c r="B115" s="50">
        <v>1986</v>
      </c>
      <c r="C115" s="1">
        <v>3</v>
      </c>
      <c r="D115" t="s">
        <v>478</v>
      </c>
      <c r="E115" s="1">
        <v>11</v>
      </c>
      <c r="F115" t="s">
        <v>52</v>
      </c>
      <c r="G115" t="str">
        <f>VLOOKUP(Table1[[#This Row],[Winner]],Ranking!D:E,2,FALSE)</f>
        <v>SEC</v>
      </c>
      <c r="H115" s="1">
        <v>70</v>
      </c>
      <c r="I115" s="1">
        <v>2</v>
      </c>
      <c r="J115" t="s">
        <v>217</v>
      </c>
      <c r="K115" t="str">
        <f>VLOOKUP(Table1[[#This Row],[Loser]],Ranking!D:E,2,FALSE)</f>
        <v>ACC</v>
      </c>
      <c r="L115" s="1">
        <v>64</v>
      </c>
      <c r="N115" s="1">
        <f>Table1[[#This Row],[Winning Score]]-Table1[[#This Row],[Losing Score]]</f>
        <v>6</v>
      </c>
      <c r="O115" s="1">
        <f>Table1[[#This Row],[Losing Seed]]-Table1[[#This Row],[Winning Seed]]</f>
        <v>-9</v>
      </c>
      <c r="P115" s="1" t="str">
        <f>IF(Table1[[#This Row],[SeD]]&lt;-2,Table1[[#This Row],[Winning Seed]]&amp; " over " &amp;Table1[[#This Row],[Losing Seed]],"")</f>
        <v>11 over 2</v>
      </c>
      <c r="Q115">
        <f>VLOOKUP(Table1[[#This Row],[Losing Seed]],'Seed History'!$N$4:$O$19,2)</f>
        <v>2.3714285714285714</v>
      </c>
      <c r="R115" s="1">
        <f>IF(Table1[[#This Row],[Round]]="PI",0,Table1[[#This Row],[Round]]-1)</f>
        <v>2</v>
      </c>
      <c r="S115">
        <f>Table1[[#This Row],[LAW]]-Table1[[#This Row],[LEW]]</f>
        <v>-0.37142857142857144</v>
      </c>
      <c r="V115">
        <f>COUNTIF(PASE!B:B,Table1[[#This Row],[Loser]])</f>
        <v>1</v>
      </c>
    </row>
    <row r="116" spans="1:22" x14ac:dyDescent="0.25">
      <c r="A116" s="65">
        <v>31491</v>
      </c>
      <c r="B116" s="50">
        <v>1986</v>
      </c>
      <c r="C116" s="1">
        <v>3</v>
      </c>
      <c r="D116" t="s">
        <v>38</v>
      </c>
      <c r="E116" s="1">
        <v>8</v>
      </c>
      <c r="F116" t="s">
        <v>130</v>
      </c>
      <c r="G116" t="str">
        <f>VLOOKUP(Table1[[#This Row],[Winner]],Ranking!D:E,2,FALSE)</f>
        <v>SEC</v>
      </c>
      <c r="H116" s="1">
        <v>70</v>
      </c>
      <c r="I116" s="1">
        <v>4</v>
      </c>
      <c r="J116" t="s">
        <v>397</v>
      </c>
      <c r="K116" t="str">
        <f>VLOOKUP(Table1[[#This Row],[Loser]],Ranking!D:E,2,FALSE)</f>
        <v>MWC</v>
      </c>
      <c r="L116" s="1">
        <v>63</v>
      </c>
      <c r="N116" s="1">
        <f>Table1[[#This Row],[Winning Score]]-Table1[[#This Row],[Losing Score]]</f>
        <v>7</v>
      </c>
      <c r="O116" s="1">
        <f>Table1[[#This Row],[Losing Seed]]-Table1[[#This Row],[Winning Seed]]</f>
        <v>-4</v>
      </c>
      <c r="P116" s="1" t="str">
        <f>IF(Table1[[#This Row],[SeD]]&lt;-2,Table1[[#This Row],[Winning Seed]]&amp; " over " &amp;Table1[[#This Row],[Losing Seed]],"")</f>
        <v>8 over 4</v>
      </c>
      <c r="Q116">
        <f>VLOOKUP(Table1[[#This Row],[Losing Seed]],'Seed History'!$N$4:$O$19,2)</f>
        <v>1.5357142857142858</v>
      </c>
      <c r="R116" s="1">
        <f>IF(Table1[[#This Row],[Round]]="PI",0,Table1[[#This Row],[Round]]-1)</f>
        <v>2</v>
      </c>
      <c r="S116">
        <f>Table1[[#This Row],[LAW]]-Table1[[#This Row],[LEW]]</f>
        <v>0.46428571428571419</v>
      </c>
      <c r="V116">
        <f>COUNTIF(PASE!B:B,Table1[[#This Row],[Loser]])</f>
        <v>1</v>
      </c>
    </row>
    <row r="117" spans="1:22" x14ac:dyDescent="0.25">
      <c r="A117" s="65">
        <v>31492</v>
      </c>
      <c r="B117" s="50">
        <v>1986</v>
      </c>
      <c r="C117" s="1">
        <v>3</v>
      </c>
      <c r="D117" t="s">
        <v>49</v>
      </c>
      <c r="E117" s="1">
        <v>1</v>
      </c>
      <c r="F117" t="s">
        <v>64</v>
      </c>
      <c r="G117" t="str">
        <f>VLOOKUP(Table1[[#This Row],[Winner]],Ranking!D:E,2,FALSE)</f>
        <v>ACC</v>
      </c>
      <c r="H117" s="1">
        <v>74</v>
      </c>
      <c r="I117" s="1">
        <v>12</v>
      </c>
      <c r="J117" t="s">
        <v>187</v>
      </c>
      <c r="K117" t="str">
        <f>VLOOKUP(Table1[[#This Row],[Loser]],Ranking!D:E,2,FALSE)</f>
        <v>BE</v>
      </c>
      <c r="L117" s="1">
        <v>67</v>
      </c>
      <c r="N117" s="1">
        <f>Table1[[#This Row],[Winning Score]]-Table1[[#This Row],[Losing Score]]</f>
        <v>7</v>
      </c>
      <c r="O117" s="1">
        <f>Table1[[#This Row],[Losing Seed]]-Table1[[#This Row],[Winning Seed]]</f>
        <v>11</v>
      </c>
      <c r="P117" s="1" t="str">
        <f>IF(Table1[[#This Row],[SeD]]&lt;-2,Table1[[#This Row],[Winning Seed]]&amp; " over " &amp;Table1[[#This Row],[Losing Seed]],"")</f>
        <v/>
      </c>
      <c r="Q117">
        <f>VLOOKUP(Table1[[#This Row],[Losing Seed]],'Seed History'!$N$4:$O$19,2)</f>
        <v>0.51428571428571423</v>
      </c>
      <c r="R117" s="1">
        <f>IF(Table1[[#This Row],[Round]]="PI",0,Table1[[#This Row],[Round]]-1)</f>
        <v>2</v>
      </c>
      <c r="S117">
        <f>Table1[[#This Row],[LAW]]-Table1[[#This Row],[LEW]]</f>
        <v>1.4857142857142858</v>
      </c>
      <c r="V117">
        <f>COUNTIF(PASE!B:B,Table1[[#This Row],[Loser]])</f>
        <v>1</v>
      </c>
    </row>
    <row r="118" spans="1:22" x14ac:dyDescent="0.25">
      <c r="A118" s="65">
        <v>31492</v>
      </c>
      <c r="B118" s="50">
        <v>1986</v>
      </c>
      <c r="C118" s="1">
        <v>3</v>
      </c>
      <c r="D118" t="s">
        <v>49</v>
      </c>
      <c r="E118" s="1">
        <v>7</v>
      </c>
      <c r="F118" t="s">
        <v>287</v>
      </c>
      <c r="G118" t="str">
        <f>VLOOKUP(Table1[[#This Row],[Winner]],Ranking!D:E,2,FALSE)</f>
        <v>Pat</v>
      </c>
      <c r="H118" s="1">
        <v>71</v>
      </c>
      <c r="I118" s="1">
        <v>14</v>
      </c>
      <c r="J118" t="s">
        <v>172</v>
      </c>
      <c r="K118" t="str">
        <f>VLOOKUP(Table1[[#This Row],[Loser]],Ranking!D:E,2,FALSE)</f>
        <v>Horz</v>
      </c>
      <c r="L118" s="1">
        <v>70</v>
      </c>
      <c r="N118" s="1">
        <f>Table1[[#This Row],[Winning Score]]-Table1[[#This Row],[Losing Score]]</f>
        <v>1</v>
      </c>
      <c r="O118" s="1">
        <f>Table1[[#This Row],[Losing Seed]]-Table1[[#This Row],[Winning Seed]]</f>
        <v>7</v>
      </c>
      <c r="P118" s="1" t="str">
        <f>IF(Table1[[#This Row],[SeD]]&lt;-2,Table1[[#This Row],[Winning Seed]]&amp; " over " &amp;Table1[[#This Row],[Losing Seed]],"")</f>
        <v/>
      </c>
      <c r="Q118">
        <f>VLOOKUP(Table1[[#This Row],[Losing Seed]],'Seed History'!$N$4:$O$19,2)</f>
        <v>0.16428571428571428</v>
      </c>
      <c r="R118" s="1">
        <f>IF(Table1[[#This Row],[Round]]="PI",0,Table1[[#This Row],[Round]]-1)</f>
        <v>2</v>
      </c>
      <c r="S118">
        <f>Table1[[#This Row],[LAW]]-Table1[[#This Row],[LEW]]</f>
        <v>1.8357142857142856</v>
      </c>
      <c r="V118">
        <f>COUNTIF(PASE!B:B,Table1[[#This Row],[Loser]])</f>
        <v>1</v>
      </c>
    </row>
    <row r="119" spans="1:22" x14ac:dyDescent="0.25">
      <c r="A119" s="65">
        <v>31492</v>
      </c>
      <c r="B119" s="50">
        <v>1986</v>
      </c>
      <c r="C119" s="1">
        <v>3</v>
      </c>
      <c r="D119" t="s">
        <v>440</v>
      </c>
      <c r="E119" s="1">
        <v>1</v>
      </c>
      <c r="F119" t="s">
        <v>37</v>
      </c>
      <c r="G119" t="str">
        <f>VLOOKUP(Table1[[#This Row],[Winner]],Ranking!D:E,2,FALSE)</f>
        <v>B12</v>
      </c>
      <c r="H119" s="1">
        <v>96</v>
      </c>
      <c r="I119" s="1">
        <v>5</v>
      </c>
      <c r="J119" t="s">
        <v>272</v>
      </c>
      <c r="K119" t="str">
        <f>VLOOKUP(Table1[[#This Row],[Loser]],Ranking!D:E,2,FALSE)</f>
        <v>B10</v>
      </c>
      <c r="L119" s="1">
        <v>86</v>
      </c>
      <c r="M119" s="1" t="s">
        <v>479</v>
      </c>
      <c r="N119" s="1">
        <f>Table1[[#This Row],[Winning Score]]-Table1[[#This Row],[Losing Score]]</f>
        <v>10</v>
      </c>
      <c r="O119" s="1">
        <f>Table1[[#This Row],[Losing Seed]]-Table1[[#This Row],[Winning Seed]]</f>
        <v>4</v>
      </c>
      <c r="P119" s="1" t="str">
        <f>IF(Table1[[#This Row],[SeD]]&lt;-2,Table1[[#This Row],[Winning Seed]]&amp; " over " &amp;Table1[[#This Row],[Losing Seed]],"")</f>
        <v/>
      </c>
      <c r="Q119">
        <f>VLOOKUP(Table1[[#This Row],[Losing Seed]],'Seed History'!$N$4:$O$19,2)</f>
        <v>1.1071428571428572</v>
      </c>
      <c r="R119" s="1">
        <f>IF(Table1[[#This Row],[Round]]="PI",0,Table1[[#This Row],[Round]]-1)</f>
        <v>2</v>
      </c>
      <c r="S119">
        <f>Table1[[#This Row],[LAW]]-Table1[[#This Row],[LEW]]</f>
        <v>0.89285714285714279</v>
      </c>
      <c r="V119">
        <f>COUNTIF(PASE!B:B,Table1[[#This Row],[Loser]])</f>
        <v>1</v>
      </c>
    </row>
    <row r="120" spans="1:22" x14ac:dyDescent="0.25">
      <c r="A120" s="65">
        <v>31492</v>
      </c>
      <c r="B120" s="50">
        <v>1986</v>
      </c>
      <c r="C120" s="1">
        <v>3</v>
      </c>
      <c r="D120" t="s">
        <v>440</v>
      </c>
      <c r="E120" s="1">
        <v>6</v>
      </c>
      <c r="F120" t="s">
        <v>302</v>
      </c>
      <c r="G120" t="str">
        <f>VLOOKUP(Table1[[#This Row],[Winner]],Ranking!D:E,2,FALSE)</f>
        <v>ACC</v>
      </c>
      <c r="H120" s="1">
        <v>70</v>
      </c>
      <c r="I120" s="1">
        <v>7</v>
      </c>
      <c r="J120" t="s">
        <v>238</v>
      </c>
      <c r="K120" t="str">
        <f>VLOOKUP(Table1[[#This Row],[Loser]],Ranking!D:E,2,FALSE)</f>
        <v>B12</v>
      </c>
      <c r="L120" s="1">
        <v>66</v>
      </c>
      <c r="N120" s="1">
        <f>Table1[[#This Row],[Winning Score]]-Table1[[#This Row],[Losing Score]]</f>
        <v>4</v>
      </c>
      <c r="O120" s="1">
        <f>Table1[[#This Row],[Losing Seed]]-Table1[[#This Row],[Winning Seed]]</f>
        <v>1</v>
      </c>
      <c r="P120" s="1" t="str">
        <f>IF(Table1[[#This Row],[SeD]]&lt;-2,Table1[[#This Row],[Winning Seed]]&amp; " over " &amp;Table1[[#This Row],[Losing Seed]],"")</f>
        <v/>
      </c>
      <c r="Q120">
        <f>VLOOKUP(Table1[[#This Row],[Losing Seed]],'Seed History'!$N$4:$O$19,2)</f>
        <v>0.9</v>
      </c>
      <c r="R120" s="1">
        <f>IF(Table1[[#This Row],[Round]]="PI",0,Table1[[#This Row],[Round]]-1)</f>
        <v>2</v>
      </c>
      <c r="S120">
        <f>Table1[[#This Row],[LAW]]-Table1[[#This Row],[LEW]]</f>
        <v>1.1000000000000001</v>
      </c>
      <c r="V120">
        <f>COUNTIF(PASE!B:B,Table1[[#This Row],[Loser]])</f>
        <v>1</v>
      </c>
    </row>
    <row r="121" spans="1:22" x14ac:dyDescent="0.25">
      <c r="A121" s="65">
        <v>31493</v>
      </c>
      <c r="B121" s="50">
        <v>1986</v>
      </c>
      <c r="C121" s="1">
        <v>4</v>
      </c>
      <c r="D121" t="s">
        <v>478</v>
      </c>
      <c r="E121" s="1">
        <v>11</v>
      </c>
      <c r="F121" t="s">
        <v>52</v>
      </c>
      <c r="G121" t="str">
        <f>VLOOKUP(Table1[[#This Row],[Winner]],Ranking!D:E,2,FALSE)</f>
        <v>SEC</v>
      </c>
      <c r="H121" s="1">
        <v>59</v>
      </c>
      <c r="I121" s="1">
        <v>1</v>
      </c>
      <c r="J121" t="s">
        <v>26</v>
      </c>
      <c r="K121" t="str">
        <f>VLOOKUP(Table1[[#This Row],[Loser]],Ranking!D:E,2,FALSE)</f>
        <v>SEC</v>
      </c>
      <c r="L121" s="1">
        <v>57</v>
      </c>
      <c r="N121" s="1">
        <f>Table1[[#This Row],[Winning Score]]-Table1[[#This Row],[Losing Score]]</f>
        <v>2</v>
      </c>
      <c r="O121" s="1">
        <f>Table1[[#This Row],[Losing Seed]]-Table1[[#This Row],[Winning Seed]]</f>
        <v>-10</v>
      </c>
      <c r="P121" s="1" t="str">
        <f>IF(Table1[[#This Row],[SeD]]&lt;-2,Table1[[#This Row],[Winning Seed]]&amp; " over " &amp;Table1[[#This Row],[Losing Seed]],"")</f>
        <v>11 over 1</v>
      </c>
      <c r="Q121">
        <f>VLOOKUP(Table1[[#This Row],[Losing Seed]],'Seed History'!$N$4:$O$19,2)</f>
        <v>3.342857142857143</v>
      </c>
      <c r="R121" s="1">
        <f>IF(Table1[[#This Row],[Round]]="PI",0,Table1[[#This Row],[Round]]-1)</f>
        <v>3</v>
      </c>
      <c r="S121">
        <f>Table1[[#This Row],[LAW]]-Table1[[#This Row],[LEW]]</f>
        <v>-0.34285714285714297</v>
      </c>
      <c r="V121">
        <f>COUNTIF(PASE!B:B,Table1[[#This Row],[Loser]])</f>
        <v>1</v>
      </c>
    </row>
    <row r="122" spans="1:22" x14ac:dyDescent="0.25">
      <c r="A122" s="65">
        <v>31493</v>
      </c>
      <c r="B122" s="50">
        <v>1986</v>
      </c>
      <c r="C122" s="1">
        <v>4</v>
      </c>
      <c r="D122" t="s">
        <v>38</v>
      </c>
      <c r="E122" s="1">
        <v>2</v>
      </c>
      <c r="F122" t="s">
        <v>54</v>
      </c>
      <c r="G122" t="str">
        <f>VLOOKUP(Table1[[#This Row],[Winner]],Ranking!D:E,2,FALSE)</f>
        <v>ACC</v>
      </c>
      <c r="H122" s="1">
        <v>84</v>
      </c>
      <c r="I122" s="1">
        <v>8</v>
      </c>
      <c r="J122" t="s">
        <v>130</v>
      </c>
      <c r="K122" t="str">
        <f>VLOOKUP(Table1[[#This Row],[Loser]],Ranking!D:E,2,FALSE)</f>
        <v>SEC</v>
      </c>
      <c r="L122" s="1">
        <v>76</v>
      </c>
      <c r="N122" s="1">
        <f>Table1[[#This Row],[Winning Score]]-Table1[[#This Row],[Losing Score]]</f>
        <v>8</v>
      </c>
      <c r="O122" s="1">
        <f>Table1[[#This Row],[Losing Seed]]-Table1[[#This Row],[Winning Seed]]</f>
        <v>6</v>
      </c>
      <c r="P122" s="1" t="str">
        <f>IF(Table1[[#This Row],[SeD]]&lt;-2,Table1[[#This Row],[Winning Seed]]&amp; " over " &amp;Table1[[#This Row],[Losing Seed]],"")</f>
        <v/>
      </c>
      <c r="Q122">
        <f>VLOOKUP(Table1[[#This Row],[Losing Seed]],'Seed History'!$N$4:$O$19,2)</f>
        <v>0.7</v>
      </c>
      <c r="R122" s="1">
        <f>IF(Table1[[#This Row],[Round]]="PI",0,Table1[[#This Row],[Round]]-1)</f>
        <v>3</v>
      </c>
      <c r="S122">
        <f>Table1[[#This Row],[LAW]]-Table1[[#This Row],[LEW]]</f>
        <v>2.2999999999999998</v>
      </c>
      <c r="V122">
        <f>COUNTIF(PASE!B:B,Table1[[#This Row],[Loser]])</f>
        <v>1</v>
      </c>
    </row>
    <row r="123" spans="1:22" x14ac:dyDescent="0.25">
      <c r="A123" s="65">
        <v>31494</v>
      </c>
      <c r="B123" s="50">
        <v>1986</v>
      </c>
      <c r="C123" s="1">
        <v>4</v>
      </c>
      <c r="D123" t="s">
        <v>49</v>
      </c>
      <c r="E123" s="1">
        <v>1</v>
      </c>
      <c r="F123" t="s">
        <v>64</v>
      </c>
      <c r="G123" t="str">
        <f>VLOOKUP(Table1[[#This Row],[Winner]],Ranking!D:E,2,FALSE)</f>
        <v>ACC</v>
      </c>
      <c r="H123" s="1">
        <v>71</v>
      </c>
      <c r="I123" s="1">
        <v>7</v>
      </c>
      <c r="J123" t="s">
        <v>287</v>
      </c>
      <c r="K123" t="str">
        <f>VLOOKUP(Table1[[#This Row],[Loser]],Ranking!D:E,2,FALSE)</f>
        <v>Pat</v>
      </c>
      <c r="L123" s="1">
        <v>50</v>
      </c>
      <c r="N123" s="1">
        <f>Table1[[#This Row],[Winning Score]]-Table1[[#This Row],[Losing Score]]</f>
        <v>21</v>
      </c>
      <c r="O123" s="1">
        <f>Table1[[#This Row],[Losing Seed]]-Table1[[#This Row],[Winning Seed]]</f>
        <v>6</v>
      </c>
      <c r="P123" s="1" t="str">
        <f>IF(Table1[[#This Row],[SeD]]&lt;-2,Table1[[#This Row],[Winning Seed]]&amp; " over " &amp;Table1[[#This Row],[Losing Seed]],"")</f>
        <v/>
      </c>
      <c r="Q123">
        <f>VLOOKUP(Table1[[#This Row],[Losing Seed]],'Seed History'!$N$4:$O$19,2)</f>
        <v>0.9</v>
      </c>
      <c r="R123" s="1">
        <f>IF(Table1[[#This Row],[Round]]="PI",0,Table1[[#This Row],[Round]]-1)</f>
        <v>3</v>
      </c>
      <c r="S123">
        <f>Table1[[#This Row],[LAW]]-Table1[[#This Row],[LEW]]</f>
        <v>2.1</v>
      </c>
      <c r="V123">
        <f>COUNTIF(PASE!B:B,Table1[[#This Row],[Loser]])</f>
        <v>1</v>
      </c>
    </row>
    <row r="124" spans="1:22" x14ac:dyDescent="0.25">
      <c r="A124" s="65">
        <v>31494</v>
      </c>
      <c r="B124" s="50">
        <v>1986</v>
      </c>
      <c r="C124" s="1">
        <v>4</v>
      </c>
      <c r="D124" t="s">
        <v>440</v>
      </c>
      <c r="E124" s="1">
        <v>1</v>
      </c>
      <c r="F124" t="s">
        <v>37</v>
      </c>
      <c r="G124" t="str">
        <f>VLOOKUP(Table1[[#This Row],[Winner]],Ranking!D:E,2,FALSE)</f>
        <v>B12</v>
      </c>
      <c r="H124" s="1">
        <v>75</v>
      </c>
      <c r="I124" s="1">
        <v>6</v>
      </c>
      <c r="J124" t="s">
        <v>302</v>
      </c>
      <c r="K124" t="str">
        <f>VLOOKUP(Table1[[#This Row],[Loser]],Ranking!D:E,2,FALSE)</f>
        <v>ACC</v>
      </c>
      <c r="L124" s="1">
        <v>67</v>
      </c>
      <c r="N124" s="1">
        <f>Table1[[#This Row],[Winning Score]]-Table1[[#This Row],[Losing Score]]</f>
        <v>8</v>
      </c>
      <c r="O124" s="1">
        <f>Table1[[#This Row],[Losing Seed]]-Table1[[#This Row],[Winning Seed]]</f>
        <v>5</v>
      </c>
      <c r="P124" s="1" t="str">
        <f>IF(Table1[[#This Row],[SeD]]&lt;-2,Table1[[#This Row],[Winning Seed]]&amp; " over " &amp;Table1[[#This Row],[Losing Seed]],"")</f>
        <v/>
      </c>
      <c r="Q124">
        <f>VLOOKUP(Table1[[#This Row],[Losing Seed]],'Seed History'!$N$4:$O$19,2)</f>
        <v>1.0785714285714285</v>
      </c>
      <c r="R124" s="1">
        <f>IF(Table1[[#This Row],[Round]]="PI",0,Table1[[#This Row],[Round]]-1)</f>
        <v>3</v>
      </c>
      <c r="S124">
        <f>Table1[[#This Row],[LAW]]-Table1[[#This Row],[LEW]]</f>
        <v>1.9214285714285715</v>
      </c>
      <c r="V124">
        <f>COUNTIF(PASE!B:B,Table1[[#This Row],[Loser]])</f>
        <v>1</v>
      </c>
    </row>
    <row r="125" spans="1:22" x14ac:dyDescent="0.25">
      <c r="A125" s="65">
        <v>31500</v>
      </c>
      <c r="B125" s="50">
        <v>1986</v>
      </c>
      <c r="C125" s="1">
        <v>5</v>
      </c>
      <c r="D125" t="s">
        <v>484</v>
      </c>
      <c r="E125" s="1">
        <v>1</v>
      </c>
      <c r="F125" t="s">
        <v>64</v>
      </c>
      <c r="G125" t="str">
        <f>VLOOKUP(Table1[[#This Row],[Winner]],Ranking!D:E,2,FALSE)</f>
        <v>ACC</v>
      </c>
      <c r="H125" s="1">
        <v>71</v>
      </c>
      <c r="I125" s="1">
        <v>1</v>
      </c>
      <c r="J125" t="s">
        <v>37</v>
      </c>
      <c r="K125" t="str">
        <f>VLOOKUP(Table1[[#This Row],[Loser]],Ranking!D:E,2,FALSE)</f>
        <v>B12</v>
      </c>
      <c r="L125" s="1">
        <v>67</v>
      </c>
      <c r="N125" s="1">
        <f>Table1[[#This Row],[Winning Score]]-Table1[[#This Row],[Losing Score]]</f>
        <v>4</v>
      </c>
      <c r="O125" s="1">
        <f>Table1[[#This Row],[Losing Seed]]-Table1[[#This Row],[Winning Seed]]</f>
        <v>0</v>
      </c>
      <c r="P125" s="1" t="str">
        <f>IF(Table1[[#This Row],[SeD]]&lt;-2,Table1[[#This Row],[Winning Seed]]&amp; " over " &amp;Table1[[#This Row],[Losing Seed]],"")</f>
        <v/>
      </c>
      <c r="Q125">
        <f>VLOOKUP(Table1[[#This Row],[Losing Seed]],'Seed History'!$N$4:$O$19,2)</f>
        <v>3.342857142857143</v>
      </c>
      <c r="R125" s="1">
        <f>IF(Table1[[#This Row],[Round]]="PI",0,Table1[[#This Row],[Round]]-1)</f>
        <v>4</v>
      </c>
      <c r="S125">
        <f>Table1[[#This Row],[LAW]]-Table1[[#This Row],[LEW]]</f>
        <v>0.65714285714285703</v>
      </c>
      <c r="V125">
        <f>COUNTIF(PASE!B:B,Table1[[#This Row],[Loser]])</f>
        <v>1</v>
      </c>
    </row>
    <row r="126" spans="1:22" x14ac:dyDescent="0.25">
      <c r="A126" s="65">
        <v>31500</v>
      </c>
      <c r="B126" s="50">
        <v>1986</v>
      </c>
      <c r="C126" s="1">
        <v>5</v>
      </c>
      <c r="D126" t="s">
        <v>484</v>
      </c>
      <c r="E126" s="1">
        <v>2</v>
      </c>
      <c r="F126" t="s">
        <v>54</v>
      </c>
      <c r="G126" t="str">
        <f>VLOOKUP(Table1[[#This Row],[Winner]],Ranking!D:E,2,FALSE)</f>
        <v>ACC</v>
      </c>
      <c r="H126" s="1">
        <v>88</v>
      </c>
      <c r="I126" s="1">
        <v>11</v>
      </c>
      <c r="J126" t="s">
        <v>52</v>
      </c>
      <c r="K126" t="str">
        <f>VLOOKUP(Table1[[#This Row],[Loser]],Ranking!D:E,2,FALSE)</f>
        <v>SEC</v>
      </c>
      <c r="L126" s="1">
        <v>77</v>
      </c>
      <c r="N126" s="1">
        <f>Table1[[#This Row],[Winning Score]]-Table1[[#This Row],[Losing Score]]</f>
        <v>11</v>
      </c>
      <c r="O126" s="1">
        <f>Table1[[#This Row],[Losing Seed]]-Table1[[#This Row],[Winning Seed]]</f>
        <v>9</v>
      </c>
      <c r="P126" s="1" t="str">
        <f>IF(Table1[[#This Row],[SeD]]&lt;-2,Table1[[#This Row],[Winning Seed]]&amp; " over " &amp;Table1[[#This Row],[Losing Seed]],"")</f>
        <v/>
      </c>
      <c r="Q126">
        <f>VLOOKUP(Table1[[#This Row],[Losing Seed]],'Seed History'!$N$4:$O$19,2)</f>
        <v>0.61428571428571432</v>
      </c>
      <c r="R126" s="1">
        <f>IF(Table1[[#This Row],[Round]]="PI",0,Table1[[#This Row],[Round]]-1)</f>
        <v>4</v>
      </c>
      <c r="S126">
        <f>Table1[[#This Row],[LAW]]-Table1[[#This Row],[LEW]]</f>
        <v>3.3857142857142857</v>
      </c>
      <c r="V126">
        <f>COUNTIF(PASE!B:B,Table1[[#This Row],[Loser]])</f>
        <v>1</v>
      </c>
    </row>
    <row r="127" spans="1:22" x14ac:dyDescent="0.25">
      <c r="A127" s="65">
        <v>31502</v>
      </c>
      <c r="B127" s="50">
        <v>1986</v>
      </c>
      <c r="C127" s="1">
        <v>6</v>
      </c>
      <c r="D127" t="s">
        <v>485</v>
      </c>
      <c r="E127" s="1">
        <v>2</v>
      </c>
      <c r="F127" t="s">
        <v>54</v>
      </c>
      <c r="G127" t="str">
        <f>VLOOKUP(Table1[[#This Row],[Winner]],Ranking!D:E,2,FALSE)</f>
        <v>ACC</v>
      </c>
      <c r="H127" s="1">
        <v>72</v>
      </c>
      <c r="I127" s="1">
        <v>1</v>
      </c>
      <c r="J127" t="s">
        <v>64</v>
      </c>
      <c r="K127" t="str">
        <f>VLOOKUP(Table1[[#This Row],[Loser]],Ranking!D:E,2,FALSE)</f>
        <v>ACC</v>
      </c>
      <c r="L127" s="1">
        <v>69</v>
      </c>
      <c r="N127" s="1">
        <f>Table1[[#This Row],[Winning Score]]-Table1[[#This Row],[Losing Score]]</f>
        <v>3</v>
      </c>
      <c r="O127" s="1">
        <f>Table1[[#This Row],[Losing Seed]]-Table1[[#This Row],[Winning Seed]]</f>
        <v>-1</v>
      </c>
      <c r="P127" s="1" t="str">
        <f>IF(Table1[[#This Row],[SeD]]&lt;-2,Table1[[#This Row],[Winning Seed]]&amp; " over " &amp;Table1[[#This Row],[Losing Seed]],"")</f>
        <v/>
      </c>
      <c r="Q127">
        <f>VLOOKUP(Table1[[#This Row],[Losing Seed]],'Seed History'!$N$4:$O$19,2)</f>
        <v>3.342857142857143</v>
      </c>
      <c r="R127" s="1">
        <f>IF(Table1[[#This Row],[Round]]="PI",0,Table1[[#This Row],[Round]]-1)</f>
        <v>5</v>
      </c>
      <c r="S127">
        <f>Table1[[#This Row],[LAW]]-Table1[[#This Row],[LEW]]</f>
        <v>1.657142857142857</v>
      </c>
      <c r="V127">
        <f>COUNTIF(PASE!B:B,Table1[[#This Row],[Loser]])</f>
        <v>1</v>
      </c>
    </row>
    <row r="128" spans="1:22" x14ac:dyDescent="0.25">
      <c r="A128" s="65">
        <v>31848</v>
      </c>
      <c r="B128" s="50">
        <v>1987</v>
      </c>
      <c r="C128" s="1">
        <v>1</v>
      </c>
      <c r="D128" t="s">
        <v>478</v>
      </c>
      <c r="E128" s="1">
        <v>14</v>
      </c>
      <c r="F128" t="s">
        <v>131</v>
      </c>
      <c r="G128" t="str">
        <f>VLOOKUP(Table1[[#This Row],[Winner]],Ranking!D:E,2,FALSE)</f>
        <v>OVC</v>
      </c>
      <c r="H128" s="1">
        <v>68</v>
      </c>
      <c r="I128" s="1">
        <v>3</v>
      </c>
      <c r="J128" t="s">
        <v>231</v>
      </c>
      <c r="K128" t="str">
        <f>VLOOKUP(Table1[[#This Row],[Loser]],Ranking!D:E,2,FALSE)</f>
        <v>B10</v>
      </c>
      <c r="L128" s="1">
        <v>67</v>
      </c>
      <c r="N128" s="1">
        <f>Table1[[#This Row],[Winning Score]]-Table1[[#This Row],[Losing Score]]</f>
        <v>1</v>
      </c>
      <c r="O128" s="1">
        <f>Table1[[#This Row],[Losing Seed]]-Table1[[#This Row],[Winning Seed]]</f>
        <v>-11</v>
      </c>
      <c r="P128" s="1" t="str">
        <f>IF(Table1[[#This Row],[SeD]]&lt;-2,Table1[[#This Row],[Winning Seed]]&amp; " over " &amp;Table1[[#This Row],[Losing Seed]],"")</f>
        <v>14 over 3</v>
      </c>
      <c r="Q128">
        <f>VLOOKUP(Table1[[#This Row],[Losing Seed]],'Seed History'!$N$4:$O$19,2)</f>
        <v>1.8571428571428572</v>
      </c>
      <c r="R128" s="1">
        <f>IF(Table1[[#This Row],[Round]]="PI",0,Table1[[#This Row],[Round]]-1)</f>
        <v>0</v>
      </c>
      <c r="S128">
        <f>Table1[[#This Row],[LAW]]-Table1[[#This Row],[LEW]]</f>
        <v>-1.8571428571428572</v>
      </c>
      <c r="V128">
        <f>COUNTIF(PASE!B:B,Table1[[#This Row],[Loser]])</f>
        <v>1</v>
      </c>
    </row>
    <row r="129" spans="1:22" x14ac:dyDescent="0.25">
      <c r="A129" s="65">
        <v>31848</v>
      </c>
      <c r="B129" s="50">
        <v>1987</v>
      </c>
      <c r="C129" s="1">
        <v>1</v>
      </c>
      <c r="D129" t="s">
        <v>440</v>
      </c>
      <c r="E129" s="1">
        <v>13</v>
      </c>
      <c r="F129" t="s">
        <v>44</v>
      </c>
      <c r="G129" t="str">
        <f>VLOOKUP(Table1[[#This Row],[Winner]],Ranking!D:E,2,FALSE)</f>
        <v>BE</v>
      </c>
      <c r="H129" s="1">
        <v>70</v>
      </c>
      <c r="I129" s="1">
        <v>4</v>
      </c>
      <c r="J129" t="s">
        <v>278</v>
      </c>
      <c r="K129" t="str">
        <f>VLOOKUP(Table1[[#This Row],[Loser]],Ranking!D:E,2,FALSE)</f>
        <v>SEC</v>
      </c>
      <c r="L129" s="1">
        <v>69</v>
      </c>
      <c r="N129" s="1">
        <f>Table1[[#This Row],[Winning Score]]-Table1[[#This Row],[Losing Score]]</f>
        <v>1</v>
      </c>
      <c r="O129" s="1">
        <f>Table1[[#This Row],[Losing Seed]]-Table1[[#This Row],[Winning Seed]]</f>
        <v>-9</v>
      </c>
      <c r="P129" s="1" t="str">
        <f>IF(Table1[[#This Row],[SeD]]&lt;-2,Table1[[#This Row],[Winning Seed]]&amp; " over " &amp;Table1[[#This Row],[Losing Seed]],"")</f>
        <v>13 over 4</v>
      </c>
      <c r="Q129">
        <f>VLOOKUP(Table1[[#This Row],[Losing Seed]],'Seed History'!$N$4:$O$19,2)</f>
        <v>1.5357142857142858</v>
      </c>
      <c r="R129" s="1">
        <f>IF(Table1[[#This Row],[Round]]="PI",0,Table1[[#This Row],[Round]]-1)</f>
        <v>0</v>
      </c>
      <c r="S129">
        <f>Table1[[#This Row],[LAW]]-Table1[[#This Row],[LEW]]</f>
        <v>-1.5357142857142858</v>
      </c>
      <c r="V129">
        <f>COUNTIF(PASE!B:B,Table1[[#This Row],[Loser]])</f>
        <v>1</v>
      </c>
    </row>
    <row r="130" spans="1:22" x14ac:dyDescent="0.25">
      <c r="A130" s="65">
        <v>31848</v>
      </c>
      <c r="B130" s="50">
        <v>1987</v>
      </c>
      <c r="C130" s="1">
        <v>1</v>
      </c>
      <c r="D130" t="s">
        <v>49</v>
      </c>
      <c r="E130" s="1">
        <v>1</v>
      </c>
      <c r="F130" t="s">
        <v>299</v>
      </c>
      <c r="G130" t="str">
        <f>VLOOKUP(Table1[[#This Row],[Winner]],Ranking!D:E,2,FALSE)</f>
        <v>ACC</v>
      </c>
      <c r="H130" s="1">
        <v>113</v>
      </c>
      <c r="I130" s="1">
        <v>16</v>
      </c>
      <c r="J130" t="s">
        <v>322</v>
      </c>
      <c r="K130" t="str">
        <f>VLOOKUP(Table1[[#This Row],[Loser]],Ranking!D:E,2,FALSE)</f>
        <v>Ivy</v>
      </c>
      <c r="L130" s="1">
        <v>82</v>
      </c>
      <c r="N130" s="1">
        <f>Table1[[#This Row],[Winning Score]]-Table1[[#This Row],[Losing Score]]</f>
        <v>31</v>
      </c>
      <c r="O130" s="1">
        <f>Table1[[#This Row],[Losing Seed]]-Table1[[#This Row],[Winning Seed]]</f>
        <v>15</v>
      </c>
      <c r="P130" s="1" t="str">
        <f>IF(Table1[[#This Row],[SeD]]&lt;-2,Table1[[#This Row],[Winning Seed]]&amp; " over " &amp;Table1[[#This Row],[Losing Seed]],"")</f>
        <v/>
      </c>
      <c r="Q130">
        <f>VLOOKUP(Table1[[#This Row],[Losing Seed]],'Seed History'!$N$4:$O$19,2)</f>
        <v>7.1428571428571426E-3</v>
      </c>
      <c r="R130" s="1">
        <f>IF(Table1[[#This Row],[Round]]="PI",0,Table1[[#This Row],[Round]]-1)</f>
        <v>0</v>
      </c>
      <c r="S130">
        <f>Table1[[#This Row],[LAW]]-Table1[[#This Row],[LEW]]</f>
        <v>-7.1428571428571426E-3</v>
      </c>
      <c r="V130">
        <f>COUNTIF(PASE!B:B,Table1[[#This Row],[Loser]])</f>
        <v>1</v>
      </c>
    </row>
    <row r="131" spans="1:22" x14ac:dyDescent="0.25">
      <c r="A131" s="65">
        <v>31848</v>
      </c>
      <c r="B131" s="50">
        <v>1987</v>
      </c>
      <c r="C131" s="1">
        <v>1</v>
      </c>
      <c r="D131" t="s">
        <v>49</v>
      </c>
      <c r="E131" s="1">
        <v>4</v>
      </c>
      <c r="F131" t="s">
        <v>373</v>
      </c>
      <c r="G131" t="str">
        <f>VLOOKUP(Table1[[#This Row],[Winner]],Ranking!D:E,2,FALSE)</f>
        <v>B12</v>
      </c>
      <c r="H131" s="1">
        <v>76</v>
      </c>
      <c r="I131" s="1">
        <v>13</v>
      </c>
      <c r="J131" t="s">
        <v>264</v>
      </c>
      <c r="K131" t="str">
        <f>VLOOKUP(Table1[[#This Row],[Loser]],Ranking!D:E,2,FALSE)</f>
        <v>CUSA</v>
      </c>
      <c r="L131" s="1">
        <v>60</v>
      </c>
      <c r="N131" s="1">
        <f>Table1[[#This Row],[Winning Score]]-Table1[[#This Row],[Losing Score]]</f>
        <v>16</v>
      </c>
      <c r="O131" s="1">
        <f>Table1[[#This Row],[Losing Seed]]-Table1[[#This Row],[Winning Seed]]</f>
        <v>9</v>
      </c>
      <c r="P131" s="1" t="str">
        <f>IF(Table1[[#This Row],[SeD]]&lt;-2,Table1[[#This Row],[Winning Seed]]&amp; " over " &amp;Table1[[#This Row],[Losing Seed]],"")</f>
        <v/>
      </c>
      <c r="Q131">
        <f>VLOOKUP(Table1[[#This Row],[Losing Seed]],'Seed History'!$N$4:$O$19,2)</f>
        <v>0.25</v>
      </c>
      <c r="R131" s="1">
        <f>IF(Table1[[#This Row],[Round]]="PI",0,Table1[[#This Row],[Round]]-1)</f>
        <v>0</v>
      </c>
      <c r="S131">
        <f>Table1[[#This Row],[LAW]]-Table1[[#This Row],[LEW]]</f>
        <v>-0.25</v>
      </c>
      <c r="V131">
        <f>COUNTIF(PASE!B:B,Table1[[#This Row],[Loser]])</f>
        <v>1</v>
      </c>
    </row>
    <row r="132" spans="1:22" x14ac:dyDescent="0.25">
      <c r="A132" s="65">
        <v>31848</v>
      </c>
      <c r="B132" s="50">
        <v>1987</v>
      </c>
      <c r="C132" s="1">
        <v>1</v>
      </c>
      <c r="D132" t="s">
        <v>49</v>
      </c>
      <c r="E132" s="1">
        <v>5</v>
      </c>
      <c r="F132" t="s">
        <v>35</v>
      </c>
      <c r="G132" t="str">
        <f>VLOOKUP(Table1[[#This Row],[Winner]],Ranking!D:E,2,FALSE)</f>
        <v>ACC</v>
      </c>
      <c r="H132" s="1">
        <v>84</v>
      </c>
      <c r="I132" s="1">
        <v>12</v>
      </c>
      <c r="J132" t="s">
        <v>273</v>
      </c>
      <c r="K132" t="str">
        <f>VLOOKUP(Table1[[#This Row],[Loser]],Ranking!D:E,2,FALSE)</f>
        <v>CUSA</v>
      </c>
      <c r="L132" s="1">
        <v>71</v>
      </c>
      <c r="N132" s="1">
        <f>Table1[[#This Row],[Winning Score]]-Table1[[#This Row],[Losing Score]]</f>
        <v>13</v>
      </c>
      <c r="O132" s="1">
        <f>Table1[[#This Row],[Losing Seed]]-Table1[[#This Row],[Winning Seed]]</f>
        <v>7</v>
      </c>
      <c r="P132" s="1" t="str">
        <f>IF(Table1[[#This Row],[SeD]]&lt;-2,Table1[[#This Row],[Winning Seed]]&amp; " over " &amp;Table1[[#This Row],[Losing Seed]],"")</f>
        <v/>
      </c>
      <c r="Q132">
        <f>VLOOKUP(Table1[[#This Row],[Losing Seed]],'Seed History'!$N$4:$O$19,2)</f>
        <v>0.51428571428571423</v>
      </c>
      <c r="R132" s="1">
        <f>IF(Table1[[#This Row],[Round]]="PI",0,Table1[[#This Row],[Round]]-1)</f>
        <v>0</v>
      </c>
      <c r="S132">
        <f>Table1[[#This Row],[LAW]]-Table1[[#This Row],[LEW]]</f>
        <v>-0.51428571428571423</v>
      </c>
      <c r="V132">
        <f>COUNTIF(PASE!B:B,Table1[[#This Row],[Loser]])</f>
        <v>1</v>
      </c>
    </row>
    <row r="133" spans="1:22" x14ac:dyDescent="0.25">
      <c r="A133" s="65">
        <v>31848</v>
      </c>
      <c r="B133" s="50">
        <v>1987</v>
      </c>
      <c r="C133" s="1">
        <v>1</v>
      </c>
      <c r="D133" t="s">
        <v>440</v>
      </c>
      <c r="E133" s="1">
        <v>1</v>
      </c>
      <c r="F133" t="s">
        <v>36</v>
      </c>
      <c r="G133" t="str">
        <f>VLOOKUP(Table1[[#This Row],[Winner]],Ranking!D:E,2,FALSE)</f>
        <v>B10</v>
      </c>
      <c r="H133" s="1">
        <v>92</v>
      </c>
      <c r="I133" s="1">
        <v>16</v>
      </c>
      <c r="J133" t="s">
        <v>201</v>
      </c>
      <c r="K133" t="str">
        <f>VLOOKUP(Table1[[#This Row],[Loser]],Ranking!D:E,2,FALSE)</f>
        <v>MAAC</v>
      </c>
      <c r="L133" s="1">
        <v>58</v>
      </c>
      <c r="N133" s="1">
        <f>Table1[[#This Row],[Winning Score]]-Table1[[#This Row],[Losing Score]]</f>
        <v>34</v>
      </c>
      <c r="O133" s="1">
        <f>Table1[[#This Row],[Losing Seed]]-Table1[[#This Row],[Winning Seed]]</f>
        <v>15</v>
      </c>
      <c r="P133" s="1" t="str">
        <f>IF(Table1[[#This Row],[SeD]]&lt;-2,Table1[[#This Row],[Winning Seed]]&amp; " over " &amp;Table1[[#This Row],[Losing Seed]],"")</f>
        <v/>
      </c>
      <c r="Q133">
        <f>VLOOKUP(Table1[[#This Row],[Losing Seed]],'Seed History'!$N$4:$O$19,2)</f>
        <v>7.1428571428571426E-3</v>
      </c>
      <c r="R133" s="1">
        <f>IF(Table1[[#This Row],[Round]]="PI",0,Table1[[#This Row],[Round]]-1)</f>
        <v>0</v>
      </c>
      <c r="S133">
        <f>Table1[[#This Row],[LAW]]-Table1[[#This Row],[LEW]]</f>
        <v>-7.1428571428571426E-3</v>
      </c>
      <c r="V133">
        <f>COUNTIF(PASE!B:B,Table1[[#This Row],[Loser]])</f>
        <v>1</v>
      </c>
    </row>
    <row r="134" spans="1:22" x14ac:dyDescent="0.25">
      <c r="A134" s="65">
        <v>31848</v>
      </c>
      <c r="B134" s="50">
        <v>1987</v>
      </c>
      <c r="C134" s="1">
        <v>1</v>
      </c>
      <c r="D134" t="s">
        <v>440</v>
      </c>
      <c r="E134" s="1">
        <v>5</v>
      </c>
      <c r="F134" t="s">
        <v>64</v>
      </c>
      <c r="G134" t="str">
        <f>VLOOKUP(Table1[[#This Row],[Winner]],Ranking!D:E,2,FALSE)</f>
        <v>ACC</v>
      </c>
      <c r="H134" s="1">
        <v>58</v>
      </c>
      <c r="I134" s="1">
        <v>12</v>
      </c>
      <c r="J134" t="s">
        <v>79</v>
      </c>
      <c r="K134" t="str">
        <f>VLOOKUP(Table1[[#This Row],[Loser]],Ranking!D:E,2,FALSE)</f>
        <v>SEC</v>
      </c>
      <c r="L134" s="1">
        <v>51</v>
      </c>
      <c r="N134" s="1">
        <f>Table1[[#This Row],[Winning Score]]-Table1[[#This Row],[Losing Score]]</f>
        <v>7</v>
      </c>
      <c r="O134" s="1">
        <f>Table1[[#This Row],[Losing Seed]]-Table1[[#This Row],[Winning Seed]]</f>
        <v>7</v>
      </c>
      <c r="P134" s="1" t="str">
        <f>IF(Table1[[#This Row],[SeD]]&lt;-2,Table1[[#This Row],[Winning Seed]]&amp; " over " &amp;Table1[[#This Row],[Losing Seed]],"")</f>
        <v/>
      </c>
      <c r="Q134">
        <f>VLOOKUP(Table1[[#This Row],[Losing Seed]],'Seed History'!$N$4:$O$19,2)</f>
        <v>0.51428571428571423</v>
      </c>
      <c r="R134" s="1">
        <f>IF(Table1[[#This Row],[Round]]="PI",0,Table1[[#This Row],[Round]]-1)</f>
        <v>0</v>
      </c>
      <c r="S134">
        <f>Table1[[#This Row],[LAW]]-Table1[[#This Row],[LEW]]</f>
        <v>-0.51428571428571423</v>
      </c>
      <c r="V134">
        <f>COUNTIF(PASE!B:B,Table1[[#This Row],[Loser]])</f>
        <v>1</v>
      </c>
    </row>
    <row r="135" spans="1:22" x14ac:dyDescent="0.25">
      <c r="A135" s="65">
        <v>31848</v>
      </c>
      <c r="B135" s="50">
        <v>1987</v>
      </c>
      <c r="C135" s="1">
        <v>1</v>
      </c>
      <c r="D135" t="s">
        <v>440</v>
      </c>
      <c r="E135" s="1">
        <v>8</v>
      </c>
      <c r="F135" t="s">
        <v>130</v>
      </c>
      <c r="G135" t="str">
        <f>VLOOKUP(Table1[[#This Row],[Winner]],Ranking!D:E,2,FALSE)</f>
        <v>SEC</v>
      </c>
      <c r="H135" s="1">
        <v>62</v>
      </c>
      <c r="I135" s="1">
        <v>9</v>
      </c>
      <c r="J135" t="s">
        <v>344</v>
      </c>
      <c r="K135" t="str">
        <f>VLOOKUP(Table1[[#This Row],[Loser]],Ranking!D:E,2,FALSE)</f>
        <v>WCC</v>
      </c>
      <c r="L135" s="1">
        <v>61</v>
      </c>
      <c r="N135" s="1">
        <f>Table1[[#This Row],[Winning Score]]-Table1[[#This Row],[Losing Score]]</f>
        <v>1</v>
      </c>
      <c r="O135" s="1">
        <f>Table1[[#This Row],[Losing Seed]]-Table1[[#This Row],[Winning Seed]]</f>
        <v>1</v>
      </c>
      <c r="P135" s="1" t="str">
        <f>IF(Table1[[#This Row],[SeD]]&lt;-2,Table1[[#This Row],[Winning Seed]]&amp; " over " &amp;Table1[[#This Row],[Losing Seed]],"")</f>
        <v/>
      </c>
      <c r="Q135">
        <f>VLOOKUP(Table1[[#This Row],[Losing Seed]],'Seed History'!$N$4:$O$19,2)</f>
        <v>0.6</v>
      </c>
      <c r="R135" s="1">
        <f>IF(Table1[[#This Row],[Round]]="PI",0,Table1[[#This Row],[Round]]-1)</f>
        <v>0</v>
      </c>
      <c r="S135">
        <f>Table1[[#This Row],[LAW]]-Table1[[#This Row],[LEW]]</f>
        <v>-0.6</v>
      </c>
      <c r="V135">
        <f>COUNTIF(PASE!B:B,Table1[[#This Row],[Loser]])</f>
        <v>1</v>
      </c>
    </row>
    <row r="136" spans="1:22" x14ac:dyDescent="0.25">
      <c r="A136" s="65">
        <v>31848</v>
      </c>
      <c r="B136" s="50">
        <v>1987</v>
      </c>
      <c r="C136" s="1">
        <v>1</v>
      </c>
      <c r="D136" t="s">
        <v>478</v>
      </c>
      <c r="E136" s="1">
        <v>2</v>
      </c>
      <c r="F136" t="s">
        <v>113</v>
      </c>
      <c r="G136" t="str">
        <f>VLOOKUP(Table1[[#This Row],[Winner]],Ranking!D:E,2,FALSE)</f>
        <v>SEC</v>
      </c>
      <c r="H136" s="1">
        <v>88</v>
      </c>
      <c r="I136" s="1">
        <v>15</v>
      </c>
      <c r="J136" t="s">
        <v>300</v>
      </c>
      <c r="K136" t="str">
        <f>VLOOKUP(Table1[[#This Row],[Loser]],Ranking!D:E,2,FALSE)</f>
        <v>MEAC</v>
      </c>
      <c r="L136" s="1">
        <v>71</v>
      </c>
      <c r="N136" s="1">
        <f>Table1[[#This Row],[Winning Score]]-Table1[[#This Row],[Losing Score]]</f>
        <v>17</v>
      </c>
      <c r="O136" s="1">
        <f>Table1[[#This Row],[Losing Seed]]-Table1[[#This Row],[Winning Seed]]</f>
        <v>13</v>
      </c>
      <c r="P136" s="1" t="str">
        <f>IF(Table1[[#This Row],[SeD]]&lt;-2,Table1[[#This Row],[Winning Seed]]&amp; " over " &amp;Table1[[#This Row],[Losing Seed]],"")</f>
        <v/>
      </c>
      <c r="Q136">
        <f>VLOOKUP(Table1[[#This Row],[Losing Seed]],'Seed History'!$N$4:$O$19,2)</f>
        <v>6.4285714285714279E-2</v>
      </c>
      <c r="R136" s="1">
        <f>IF(Table1[[#This Row],[Round]]="PI",0,Table1[[#This Row],[Round]]-1)</f>
        <v>0</v>
      </c>
      <c r="S136">
        <f>Table1[[#This Row],[LAW]]-Table1[[#This Row],[LEW]]</f>
        <v>-6.4285714285714279E-2</v>
      </c>
      <c r="V136">
        <f>COUNTIF(PASE!B:B,Table1[[#This Row],[Loser]])</f>
        <v>1</v>
      </c>
    </row>
    <row r="137" spans="1:22" x14ac:dyDescent="0.25">
      <c r="A137" s="65">
        <v>31848</v>
      </c>
      <c r="B137" s="50">
        <v>1987</v>
      </c>
      <c r="C137" s="1">
        <v>1</v>
      </c>
      <c r="D137" t="s">
        <v>478</v>
      </c>
      <c r="E137" s="1">
        <v>6</v>
      </c>
      <c r="F137" t="s">
        <v>56</v>
      </c>
      <c r="G137" t="str">
        <f>VLOOKUP(Table1[[#This Row],[Winner]],Ranking!D:E,2,FALSE)</f>
        <v>BE</v>
      </c>
      <c r="H137" s="1">
        <v>90</v>
      </c>
      <c r="I137" s="1">
        <v>11</v>
      </c>
      <c r="J137" t="s">
        <v>68</v>
      </c>
      <c r="K137" t="str">
        <f>VLOOKUP(Table1[[#This Row],[Loser]],Ranking!D:E,2,FALSE)</f>
        <v>CUSA</v>
      </c>
      <c r="L137" s="1">
        <v>68</v>
      </c>
      <c r="N137" s="1">
        <f>Table1[[#This Row],[Winning Score]]-Table1[[#This Row],[Losing Score]]</f>
        <v>22</v>
      </c>
      <c r="O137" s="1">
        <f>Table1[[#This Row],[Losing Seed]]-Table1[[#This Row],[Winning Seed]]</f>
        <v>5</v>
      </c>
      <c r="P137" s="1" t="str">
        <f>IF(Table1[[#This Row],[SeD]]&lt;-2,Table1[[#This Row],[Winning Seed]]&amp; " over " &amp;Table1[[#This Row],[Losing Seed]],"")</f>
        <v/>
      </c>
      <c r="Q137">
        <f>VLOOKUP(Table1[[#This Row],[Losing Seed]],'Seed History'!$N$4:$O$19,2)</f>
        <v>0.61428571428571432</v>
      </c>
      <c r="R137" s="1">
        <f>IF(Table1[[#This Row],[Round]]="PI",0,Table1[[#This Row],[Round]]-1)</f>
        <v>0</v>
      </c>
      <c r="S137">
        <f>Table1[[#This Row],[LAW]]-Table1[[#This Row],[LEW]]</f>
        <v>-0.61428571428571432</v>
      </c>
      <c r="V137">
        <f>COUNTIF(PASE!B:B,Table1[[#This Row],[Loser]])</f>
        <v>1</v>
      </c>
    </row>
    <row r="138" spans="1:22" x14ac:dyDescent="0.25">
      <c r="A138" s="65">
        <v>31848</v>
      </c>
      <c r="B138" s="50">
        <v>1987</v>
      </c>
      <c r="C138" s="1">
        <v>1</v>
      </c>
      <c r="D138" t="s">
        <v>478</v>
      </c>
      <c r="E138" s="1">
        <v>7</v>
      </c>
      <c r="F138" t="s">
        <v>294</v>
      </c>
      <c r="G138" t="str">
        <f>VLOOKUP(Table1[[#This Row],[Winner]],Ranking!D:E,2,FALSE)</f>
        <v>Slnd</v>
      </c>
      <c r="H138" s="1">
        <v>83</v>
      </c>
      <c r="I138" s="1">
        <v>10</v>
      </c>
      <c r="J138" t="s">
        <v>72</v>
      </c>
      <c r="K138" t="str">
        <f>VLOOKUP(Table1[[#This Row],[Loser]],Ranking!D:E,2,FALSE)</f>
        <v>WCC</v>
      </c>
      <c r="L138" s="1">
        <v>79</v>
      </c>
      <c r="N138" s="1">
        <f>Table1[[#This Row],[Winning Score]]-Table1[[#This Row],[Losing Score]]</f>
        <v>4</v>
      </c>
      <c r="O138" s="1">
        <f>Table1[[#This Row],[Losing Seed]]-Table1[[#This Row],[Winning Seed]]</f>
        <v>3</v>
      </c>
      <c r="P138" s="1" t="str">
        <f>IF(Table1[[#This Row],[SeD]]&lt;-2,Table1[[#This Row],[Winning Seed]]&amp; " over " &amp;Table1[[#This Row],[Losing Seed]],"")</f>
        <v/>
      </c>
      <c r="Q138">
        <f>VLOOKUP(Table1[[#This Row],[Losing Seed]],'Seed History'!$N$4:$O$19,2)</f>
        <v>0.62142857142857144</v>
      </c>
      <c r="R138" s="1">
        <f>IF(Table1[[#This Row],[Round]]="PI",0,Table1[[#This Row],[Round]]-1)</f>
        <v>0</v>
      </c>
      <c r="S138">
        <f>Table1[[#This Row],[LAW]]-Table1[[#This Row],[LEW]]</f>
        <v>-0.62142857142857144</v>
      </c>
      <c r="V138">
        <f>COUNTIF(PASE!B:B,Table1[[#This Row],[Loser]])</f>
        <v>1</v>
      </c>
    </row>
    <row r="139" spans="1:22" x14ac:dyDescent="0.25">
      <c r="A139" s="65">
        <v>31848</v>
      </c>
      <c r="B139" s="50">
        <v>1987</v>
      </c>
      <c r="C139" s="1">
        <v>1</v>
      </c>
      <c r="D139" t="s">
        <v>38</v>
      </c>
      <c r="E139" s="1">
        <v>1</v>
      </c>
      <c r="F139" t="s">
        <v>397</v>
      </c>
      <c r="G139" t="str">
        <f>VLOOKUP(Table1[[#This Row],[Winner]],Ranking!D:E,2,FALSE)</f>
        <v>MWC</v>
      </c>
      <c r="H139" s="1">
        <v>95</v>
      </c>
      <c r="I139" s="1">
        <v>16</v>
      </c>
      <c r="J139" t="s">
        <v>230</v>
      </c>
      <c r="K139" t="str">
        <f>VLOOKUP(Table1[[#This Row],[Loser]],Ranking!D:E,2,FALSE)</f>
        <v>BSky</v>
      </c>
      <c r="L139" s="1">
        <v>70</v>
      </c>
      <c r="N139" s="1">
        <f>Table1[[#This Row],[Winning Score]]-Table1[[#This Row],[Losing Score]]</f>
        <v>25</v>
      </c>
      <c r="O139" s="1">
        <f>Table1[[#This Row],[Losing Seed]]-Table1[[#This Row],[Winning Seed]]</f>
        <v>15</v>
      </c>
      <c r="P139" s="1" t="str">
        <f>IF(Table1[[#This Row],[SeD]]&lt;-2,Table1[[#This Row],[Winning Seed]]&amp; " over " &amp;Table1[[#This Row],[Losing Seed]],"")</f>
        <v/>
      </c>
      <c r="Q139">
        <f>VLOOKUP(Table1[[#This Row],[Losing Seed]],'Seed History'!$N$4:$O$19,2)</f>
        <v>7.1428571428571426E-3</v>
      </c>
      <c r="R139" s="1">
        <f>IF(Table1[[#This Row],[Round]]="PI",0,Table1[[#This Row],[Round]]-1)</f>
        <v>0</v>
      </c>
      <c r="S139">
        <f>Table1[[#This Row],[LAW]]-Table1[[#This Row],[LEW]]</f>
        <v>-7.1428571428571426E-3</v>
      </c>
      <c r="V139">
        <f>COUNTIF(PASE!B:B,Table1[[#This Row],[Loser]])</f>
        <v>1</v>
      </c>
    </row>
    <row r="140" spans="1:22" x14ac:dyDescent="0.25">
      <c r="A140" s="65">
        <v>31848</v>
      </c>
      <c r="B140" s="50">
        <v>1987</v>
      </c>
      <c r="C140" s="1">
        <v>1</v>
      </c>
      <c r="D140" t="s">
        <v>38</v>
      </c>
      <c r="E140" s="1">
        <v>4</v>
      </c>
      <c r="F140" t="s">
        <v>67</v>
      </c>
      <c r="G140" t="str">
        <f>VLOOKUP(Table1[[#This Row],[Winner]],Ranking!D:E,2,FALSE)</f>
        <v>P12</v>
      </c>
      <c r="H140" s="1">
        <v>92</v>
      </c>
      <c r="I140" s="1">
        <v>13</v>
      </c>
      <c r="J140" t="s">
        <v>164</v>
      </c>
      <c r="K140" t="str">
        <f>VLOOKUP(Table1[[#This Row],[Loser]],Ranking!D:E,2,FALSE)</f>
        <v>MAC</v>
      </c>
      <c r="L140" s="1">
        <v>73</v>
      </c>
      <c r="N140" s="1">
        <f>Table1[[#This Row],[Winning Score]]-Table1[[#This Row],[Losing Score]]</f>
        <v>19</v>
      </c>
      <c r="O140" s="1">
        <f>Table1[[#This Row],[Losing Seed]]-Table1[[#This Row],[Winning Seed]]</f>
        <v>9</v>
      </c>
      <c r="P140" s="1" t="str">
        <f>IF(Table1[[#This Row],[SeD]]&lt;-2,Table1[[#This Row],[Winning Seed]]&amp; " over " &amp;Table1[[#This Row],[Losing Seed]],"")</f>
        <v/>
      </c>
      <c r="Q140">
        <f>VLOOKUP(Table1[[#This Row],[Losing Seed]],'Seed History'!$N$4:$O$19,2)</f>
        <v>0.25</v>
      </c>
      <c r="R140" s="1">
        <f>IF(Table1[[#This Row],[Round]]="PI",0,Table1[[#This Row],[Round]]-1)</f>
        <v>0</v>
      </c>
      <c r="S140">
        <f>Table1[[#This Row],[LAW]]-Table1[[#This Row],[LEW]]</f>
        <v>-0.25</v>
      </c>
      <c r="V140">
        <f>COUNTIF(PASE!B:B,Table1[[#This Row],[Loser]])</f>
        <v>1</v>
      </c>
    </row>
    <row r="141" spans="1:22" x14ac:dyDescent="0.25">
      <c r="A141" s="65">
        <v>31848</v>
      </c>
      <c r="B141" s="50">
        <v>1987</v>
      </c>
      <c r="C141" s="1">
        <v>1</v>
      </c>
      <c r="D141" t="s">
        <v>38</v>
      </c>
      <c r="E141" s="1">
        <v>12</v>
      </c>
      <c r="F141" t="s">
        <v>53</v>
      </c>
      <c r="G141" t="str">
        <f>VLOOKUP(Table1[[#This Row],[Winner]],Ranking!D:E,2,FALSE)</f>
        <v>MWC</v>
      </c>
      <c r="H141" s="1">
        <v>64</v>
      </c>
      <c r="I141" s="1">
        <v>5</v>
      </c>
      <c r="J141" t="s">
        <v>61</v>
      </c>
      <c r="K141" t="str">
        <f>VLOOKUP(Table1[[#This Row],[Loser]],Ranking!D:E,2,FALSE)</f>
        <v>ACC</v>
      </c>
      <c r="L141" s="1">
        <v>60</v>
      </c>
      <c r="N141" s="1">
        <f>Table1[[#This Row],[Winning Score]]-Table1[[#This Row],[Losing Score]]</f>
        <v>4</v>
      </c>
      <c r="O141" s="1">
        <f>Table1[[#This Row],[Losing Seed]]-Table1[[#This Row],[Winning Seed]]</f>
        <v>-7</v>
      </c>
      <c r="P141" s="1" t="str">
        <f>IF(Table1[[#This Row],[SeD]]&lt;-2,Table1[[#This Row],[Winning Seed]]&amp; " over " &amp;Table1[[#This Row],[Losing Seed]],"")</f>
        <v>12 over 5</v>
      </c>
      <c r="Q141">
        <f>VLOOKUP(Table1[[#This Row],[Losing Seed]],'Seed History'!$N$4:$O$19,2)</f>
        <v>1.1071428571428572</v>
      </c>
      <c r="R141" s="1">
        <f>IF(Table1[[#This Row],[Round]]="PI",0,Table1[[#This Row],[Round]]-1)</f>
        <v>0</v>
      </c>
      <c r="S141">
        <f>Table1[[#This Row],[LAW]]-Table1[[#This Row],[LEW]]</f>
        <v>-1.1071428571428572</v>
      </c>
      <c r="V141">
        <f>COUNTIF(PASE!B:B,Table1[[#This Row],[Loser]])</f>
        <v>1</v>
      </c>
    </row>
    <row r="142" spans="1:22" x14ac:dyDescent="0.25">
      <c r="A142" s="65">
        <v>31848</v>
      </c>
      <c r="B142" s="50">
        <v>1987</v>
      </c>
      <c r="C142" s="1">
        <v>1</v>
      </c>
      <c r="D142" t="s">
        <v>49</v>
      </c>
      <c r="E142" s="1">
        <v>9</v>
      </c>
      <c r="F142" t="s">
        <v>82</v>
      </c>
      <c r="G142" t="str">
        <f>VLOOKUP(Table1[[#This Row],[Winner]],Ranking!D:E,2,FALSE)</f>
        <v>B10</v>
      </c>
      <c r="H142" s="1">
        <v>97</v>
      </c>
      <c r="I142" s="1">
        <v>8</v>
      </c>
      <c r="J142" t="s">
        <v>287</v>
      </c>
      <c r="K142" t="str">
        <f>VLOOKUP(Table1[[#This Row],[Loser]],Ranking!D:E,2,FALSE)</f>
        <v>Pat</v>
      </c>
      <c r="L142" s="1">
        <v>82</v>
      </c>
      <c r="N142" s="1">
        <f>Table1[[#This Row],[Winning Score]]-Table1[[#This Row],[Losing Score]]</f>
        <v>15</v>
      </c>
      <c r="O142" s="1">
        <f>Table1[[#This Row],[Losing Seed]]-Table1[[#This Row],[Winning Seed]]</f>
        <v>-1</v>
      </c>
      <c r="P142" s="1" t="str">
        <f>IF(Table1[[#This Row],[SeD]]&lt;-2,Table1[[#This Row],[Winning Seed]]&amp; " over " &amp;Table1[[#This Row],[Losing Seed]],"")</f>
        <v/>
      </c>
      <c r="Q142">
        <f>VLOOKUP(Table1[[#This Row],[Losing Seed]],'Seed History'!$N$4:$O$19,2)</f>
        <v>0.7</v>
      </c>
      <c r="R142" s="1">
        <f>IF(Table1[[#This Row],[Round]]="PI",0,Table1[[#This Row],[Round]]-1)</f>
        <v>0</v>
      </c>
      <c r="S142">
        <f>Table1[[#This Row],[LAW]]-Table1[[#This Row],[LEW]]</f>
        <v>-0.7</v>
      </c>
      <c r="V142">
        <f>COUNTIF(PASE!B:B,Table1[[#This Row],[Loser]])</f>
        <v>1</v>
      </c>
    </row>
    <row r="143" spans="1:22" x14ac:dyDescent="0.25">
      <c r="A143" s="65">
        <v>31848</v>
      </c>
      <c r="B143" s="50">
        <v>1987</v>
      </c>
      <c r="C143" s="1">
        <v>1</v>
      </c>
      <c r="D143" t="s">
        <v>38</v>
      </c>
      <c r="E143" s="1">
        <v>9</v>
      </c>
      <c r="F143" t="s">
        <v>244</v>
      </c>
      <c r="G143" t="str">
        <f>VLOOKUP(Table1[[#This Row],[Winner]],Ranking!D:E,2,FALSE)</f>
        <v>B12</v>
      </c>
      <c r="H143" s="1">
        <v>82</v>
      </c>
      <c r="I143" s="1">
        <v>8</v>
      </c>
      <c r="J143" t="s">
        <v>60</v>
      </c>
      <c r="K143" t="str">
        <f>VLOOKUP(Table1[[#This Row],[Loser]],Ranking!D:E,2,FALSE)</f>
        <v>SEC</v>
      </c>
      <c r="L143" s="1">
        <v>79</v>
      </c>
      <c r="M143" s="1" t="s">
        <v>479</v>
      </c>
      <c r="N143" s="1">
        <f>Table1[[#This Row],[Winning Score]]-Table1[[#This Row],[Losing Score]]</f>
        <v>3</v>
      </c>
      <c r="O143" s="1">
        <f>Table1[[#This Row],[Losing Seed]]-Table1[[#This Row],[Winning Seed]]</f>
        <v>-1</v>
      </c>
      <c r="P143" s="1" t="str">
        <f>IF(Table1[[#This Row],[SeD]]&lt;-2,Table1[[#This Row],[Winning Seed]]&amp; " over " &amp;Table1[[#This Row],[Losing Seed]],"")</f>
        <v/>
      </c>
      <c r="Q143">
        <f>VLOOKUP(Table1[[#This Row],[Losing Seed]],'Seed History'!$N$4:$O$19,2)</f>
        <v>0.7</v>
      </c>
      <c r="R143" s="1">
        <f>IF(Table1[[#This Row],[Round]]="PI",0,Table1[[#This Row],[Round]]-1)</f>
        <v>0</v>
      </c>
      <c r="S143">
        <f>Table1[[#This Row],[LAW]]-Table1[[#This Row],[LEW]]</f>
        <v>-0.7</v>
      </c>
      <c r="V143">
        <f>COUNTIF(PASE!B:B,Table1[[#This Row],[Loser]])</f>
        <v>1</v>
      </c>
    </row>
    <row r="144" spans="1:22" x14ac:dyDescent="0.25">
      <c r="A144" s="65">
        <v>31849</v>
      </c>
      <c r="B144" s="50">
        <v>1987</v>
      </c>
      <c r="C144" s="1">
        <v>1</v>
      </c>
      <c r="D144" t="s">
        <v>478</v>
      </c>
      <c r="E144" s="1">
        <v>13</v>
      </c>
      <c r="F144" t="s">
        <v>279</v>
      </c>
      <c r="G144" t="str">
        <f>VLOOKUP(Table1[[#This Row],[Winner]],Ranking!D:E,2,FALSE)</f>
        <v>MVC</v>
      </c>
      <c r="H144" s="1">
        <v>65</v>
      </c>
      <c r="I144" s="1">
        <v>4</v>
      </c>
      <c r="J144" t="s">
        <v>89</v>
      </c>
      <c r="K144" t="str">
        <f>VLOOKUP(Table1[[#This Row],[Loser]],Ranking!D:E,2,FALSE)</f>
        <v>ACC</v>
      </c>
      <c r="L144" s="1">
        <v>60</v>
      </c>
      <c r="N144" s="1">
        <f>Table1[[#This Row],[Winning Score]]-Table1[[#This Row],[Losing Score]]</f>
        <v>5</v>
      </c>
      <c r="O144" s="1">
        <f>Table1[[#This Row],[Losing Seed]]-Table1[[#This Row],[Winning Seed]]</f>
        <v>-9</v>
      </c>
      <c r="P144" s="1" t="str">
        <f>IF(Table1[[#This Row],[SeD]]&lt;-2,Table1[[#This Row],[Winning Seed]]&amp; " over " &amp;Table1[[#This Row],[Losing Seed]],"")</f>
        <v>13 over 4</v>
      </c>
      <c r="Q144">
        <f>VLOOKUP(Table1[[#This Row],[Losing Seed]],'Seed History'!$N$4:$O$19,2)</f>
        <v>1.5357142857142858</v>
      </c>
      <c r="R144" s="1">
        <f>IF(Table1[[#This Row],[Round]]="PI",0,Table1[[#This Row],[Round]]-1)</f>
        <v>0</v>
      </c>
      <c r="S144">
        <f>Table1[[#This Row],[LAW]]-Table1[[#This Row],[LEW]]</f>
        <v>-1.5357142857142858</v>
      </c>
      <c r="V144">
        <f>COUNTIF(PASE!B:B,Table1[[#This Row],[Loser]])</f>
        <v>1</v>
      </c>
    </row>
    <row r="145" spans="1:22" x14ac:dyDescent="0.25">
      <c r="A145" s="65">
        <v>31849</v>
      </c>
      <c r="B145" s="50">
        <v>1987</v>
      </c>
      <c r="C145" s="1">
        <v>1</v>
      </c>
      <c r="D145" t="s">
        <v>49</v>
      </c>
      <c r="E145" s="1">
        <v>2</v>
      </c>
      <c r="F145" t="s">
        <v>86</v>
      </c>
      <c r="G145" t="str">
        <f>VLOOKUP(Table1[[#This Row],[Winner]],Ranking!D:E,2,FALSE)</f>
        <v>ACC</v>
      </c>
      <c r="H145" s="1">
        <v>79</v>
      </c>
      <c r="I145" s="1">
        <v>15</v>
      </c>
      <c r="J145" t="s">
        <v>215</v>
      </c>
      <c r="K145" t="str">
        <f>VLOOKUP(Table1[[#This Row],[Loser]],Ranking!D:E,2,FALSE)</f>
        <v>SB</v>
      </c>
      <c r="L145" s="1">
        <v>73</v>
      </c>
      <c r="N145" s="1">
        <f>Table1[[#This Row],[Winning Score]]-Table1[[#This Row],[Losing Score]]</f>
        <v>6</v>
      </c>
      <c r="O145" s="1">
        <f>Table1[[#This Row],[Losing Seed]]-Table1[[#This Row],[Winning Seed]]</f>
        <v>13</v>
      </c>
      <c r="P145" s="1" t="str">
        <f>IF(Table1[[#This Row],[SeD]]&lt;-2,Table1[[#This Row],[Winning Seed]]&amp; " over " &amp;Table1[[#This Row],[Losing Seed]],"")</f>
        <v/>
      </c>
      <c r="Q145">
        <f>VLOOKUP(Table1[[#This Row],[Losing Seed]],'Seed History'!$N$4:$O$19,2)</f>
        <v>6.4285714285714279E-2</v>
      </c>
      <c r="R145" s="1">
        <f>IF(Table1[[#This Row],[Round]]="PI",0,Table1[[#This Row],[Round]]-1)</f>
        <v>0</v>
      </c>
      <c r="S145">
        <f>Table1[[#This Row],[LAW]]-Table1[[#This Row],[LEW]]</f>
        <v>-6.4285714285714279E-2</v>
      </c>
      <c r="V145">
        <f>COUNTIF(PASE!B:B,Table1[[#This Row],[Loser]])</f>
        <v>1</v>
      </c>
    </row>
    <row r="146" spans="1:22" x14ac:dyDescent="0.25">
      <c r="A146" s="65">
        <v>31849</v>
      </c>
      <c r="B146" s="50">
        <v>1987</v>
      </c>
      <c r="C146" s="1">
        <v>1</v>
      </c>
      <c r="D146" t="s">
        <v>49</v>
      </c>
      <c r="E146" s="1">
        <v>3</v>
      </c>
      <c r="F146" t="s">
        <v>29</v>
      </c>
      <c r="G146" t="str">
        <f>VLOOKUP(Table1[[#This Row],[Winner]],Ranking!D:E,2,FALSE)</f>
        <v>B10</v>
      </c>
      <c r="H146" s="1">
        <v>104</v>
      </c>
      <c r="I146" s="1">
        <v>14</v>
      </c>
      <c r="J146" t="s">
        <v>307</v>
      </c>
      <c r="K146" t="str">
        <f>VLOOKUP(Table1[[#This Row],[Loser]],Ranking!D:E,2,FALSE)</f>
        <v>CAA</v>
      </c>
      <c r="L146" s="1">
        <v>95</v>
      </c>
      <c r="N146" s="1">
        <f>Table1[[#This Row],[Winning Score]]-Table1[[#This Row],[Losing Score]]</f>
        <v>9</v>
      </c>
      <c r="O146" s="1">
        <f>Table1[[#This Row],[Losing Seed]]-Table1[[#This Row],[Winning Seed]]</f>
        <v>11</v>
      </c>
      <c r="P146" s="1" t="str">
        <f>IF(Table1[[#This Row],[SeD]]&lt;-2,Table1[[#This Row],[Winning Seed]]&amp; " over " &amp;Table1[[#This Row],[Losing Seed]],"")</f>
        <v/>
      </c>
      <c r="Q146">
        <f>VLOOKUP(Table1[[#This Row],[Losing Seed]],'Seed History'!$N$4:$O$19,2)</f>
        <v>0.16428571428571428</v>
      </c>
      <c r="R146" s="1">
        <f>IF(Table1[[#This Row],[Round]]="PI",0,Table1[[#This Row],[Round]]-1)</f>
        <v>0</v>
      </c>
      <c r="S146">
        <f>Table1[[#This Row],[LAW]]-Table1[[#This Row],[LEW]]</f>
        <v>-0.16428571428571428</v>
      </c>
      <c r="V146">
        <f>COUNTIF(PASE!B:B,Table1[[#This Row],[Loser]])</f>
        <v>1</v>
      </c>
    </row>
    <row r="147" spans="1:22" x14ac:dyDescent="0.25">
      <c r="A147" s="65">
        <v>31849</v>
      </c>
      <c r="B147" s="50">
        <v>1987</v>
      </c>
      <c r="C147" s="1">
        <v>1</v>
      </c>
      <c r="D147" t="s">
        <v>49</v>
      </c>
      <c r="E147" s="1">
        <v>6</v>
      </c>
      <c r="F147" t="s">
        <v>81</v>
      </c>
      <c r="G147" t="str">
        <f>VLOOKUP(Table1[[#This Row],[Winner]],Ranking!D:E,2,FALSE)</f>
        <v>SEC</v>
      </c>
      <c r="H147" s="1">
        <v>82</v>
      </c>
      <c r="I147" s="1">
        <v>11</v>
      </c>
      <c r="J147" t="s">
        <v>302</v>
      </c>
      <c r="K147" t="str">
        <f>VLOOKUP(Table1[[#This Row],[Loser]],Ranking!D:E,2,FALSE)</f>
        <v>ACC</v>
      </c>
      <c r="L147" s="1">
        <v>70</v>
      </c>
      <c r="N147" s="1">
        <f>Table1[[#This Row],[Winning Score]]-Table1[[#This Row],[Losing Score]]</f>
        <v>12</v>
      </c>
      <c r="O147" s="1">
        <f>Table1[[#This Row],[Losing Seed]]-Table1[[#This Row],[Winning Seed]]</f>
        <v>5</v>
      </c>
      <c r="P147" s="1" t="str">
        <f>IF(Table1[[#This Row],[SeD]]&lt;-2,Table1[[#This Row],[Winning Seed]]&amp; " over " &amp;Table1[[#This Row],[Losing Seed]],"")</f>
        <v/>
      </c>
      <c r="Q147">
        <f>VLOOKUP(Table1[[#This Row],[Losing Seed]],'Seed History'!$N$4:$O$19,2)</f>
        <v>0.61428571428571432</v>
      </c>
      <c r="R147" s="1">
        <f>IF(Table1[[#This Row],[Round]]="PI",0,Table1[[#This Row],[Round]]-1)</f>
        <v>0</v>
      </c>
      <c r="S147">
        <f>Table1[[#This Row],[LAW]]-Table1[[#This Row],[LEW]]</f>
        <v>-0.61428571428571432</v>
      </c>
      <c r="V147">
        <f>COUNTIF(PASE!B:B,Table1[[#This Row],[Loser]])</f>
        <v>1</v>
      </c>
    </row>
    <row r="148" spans="1:22" x14ac:dyDescent="0.25">
      <c r="A148" s="65">
        <v>31849</v>
      </c>
      <c r="B148" s="50">
        <v>1987</v>
      </c>
      <c r="C148" s="1">
        <v>1</v>
      </c>
      <c r="D148" t="s">
        <v>440</v>
      </c>
      <c r="E148" s="1">
        <v>2</v>
      </c>
      <c r="F148" t="s">
        <v>374</v>
      </c>
      <c r="G148" t="str">
        <f>VLOOKUP(Table1[[#This Row],[Winner]],Ranking!D:E,2,FALSE)</f>
        <v>Amer</v>
      </c>
      <c r="H148" s="1">
        <v>75</v>
      </c>
      <c r="I148" s="1">
        <v>15</v>
      </c>
      <c r="J148" t="s">
        <v>362</v>
      </c>
      <c r="K148" t="str">
        <f>VLOOKUP(Table1[[#This Row],[Loser]],Ranking!D:E,2,FALSE)</f>
        <v>SWAC</v>
      </c>
      <c r="L148" s="1">
        <v>56</v>
      </c>
      <c r="N148" s="1">
        <f>Table1[[#This Row],[Winning Score]]-Table1[[#This Row],[Losing Score]]</f>
        <v>19</v>
      </c>
      <c r="O148" s="1">
        <f>Table1[[#This Row],[Losing Seed]]-Table1[[#This Row],[Winning Seed]]</f>
        <v>13</v>
      </c>
      <c r="P148" s="1" t="str">
        <f>IF(Table1[[#This Row],[SeD]]&lt;-2,Table1[[#This Row],[Winning Seed]]&amp; " over " &amp;Table1[[#This Row],[Losing Seed]],"")</f>
        <v/>
      </c>
      <c r="Q148">
        <f>VLOOKUP(Table1[[#This Row],[Losing Seed]],'Seed History'!$N$4:$O$19,2)</f>
        <v>6.4285714285714279E-2</v>
      </c>
      <c r="R148" s="1">
        <f>IF(Table1[[#This Row],[Round]]="PI",0,Table1[[#This Row],[Round]]-1)</f>
        <v>0</v>
      </c>
      <c r="S148">
        <f>Table1[[#This Row],[LAW]]-Table1[[#This Row],[LEW]]</f>
        <v>-6.4285714285714279E-2</v>
      </c>
      <c r="V148">
        <f>COUNTIF(PASE!B:B,Table1[[#This Row],[Loser]])</f>
        <v>1</v>
      </c>
    </row>
    <row r="149" spans="1:22" x14ac:dyDescent="0.25">
      <c r="A149" s="65">
        <v>31849</v>
      </c>
      <c r="B149" s="50">
        <v>1987</v>
      </c>
      <c r="C149" s="1">
        <v>1</v>
      </c>
      <c r="D149" t="s">
        <v>440</v>
      </c>
      <c r="E149" s="1">
        <v>3</v>
      </c>
      <c r="F149" t="s">
        <v>187</v>
      </c>
      <c r="G149" t="str">
        <f>VLOOKUP(Table1[[#This Row],[Winner]],Ranking!D:E,2,FALSE)</f>
        <v>BE</v>
      </c>
      <c r="H149" s="1">
        <v>76</v>
      </c>
      <c r="I149" s="1">
        <v>14</v>
      </c>
      <c r="J149" t="s">
        <v>257</v>
      </c>
      <c r="K149" t="str">
        <f>VLOOKUP(Table1[[#This Row],[Loser]],Ranking!D:E,2,FALSE)</f>
        <v>CUSA</v>
      </c>
      <c r="L149" s="1">
        <v>62</v>
      </c>
      <c r="N149" s="1">
        <f>Table1[[#This Row],[Winning Score]]-Table1[[#This Row],[Losing Score]]</f>
        <v>14</v>
      </c>
      <c r="O149" s="1">
        <f>Table1[[#This Row],[Losing Seed]]-Table1[[#This Row],[Winning Seed]]</f>
        <v>11</v>
      </c>
      <c r="P149" s="1" t="str">
        <f>IF(Table1[[#This Row],[SeD]]&lt;-2,Table1[[#This Row],[Winning Seed]]&amp; " over " &amp;Table1[[#This Row],[Losing Seed]],"")</f>
        <v/>
      </c>
      <c r="Q149">
        <f>VLOOKUP(Table1[[#This Row],[Losing Seed]],'Seed History'!$N$4:$O$19,2)</f>
        <v>0.16428571428571428</v>
      </c>
      <c r="R149" s="1">
        <f>IF(Table1[[#This Row],[Round]]="PI",0,Table1[[#This Row],[Round]]-1)</f>
        <v>0</v>
      </c>
      <c r="S149">
        <f>Table1[[#This Row],[LAW]]-Table1[[#This Row],[LEW]]</f>
        <v>-0.16428571428571428</v>
      </c>
      <c r="V149">
        <f>COUNTIF(PASE!B:B,Table1[[#This Row],[Loser]])</f>
        <v>1</v>
      </c>
    </row>
    <row r="150" spans="1:22" x14ac:dyDescent="0.25">
      <c r="A150" s="65">
        <v>31849</v>
      </c>
      <c r="B150" s="50">
        <v>1987</v>
      </c>
      <c r="C150" s="1">
        <v>1</v>
      </c>
      <c r="D150" t="s">
        <v>440</v>
      </c>
      <c r="E150" s="1">
        <v>6</v>
      </c>
      <c r="F150" t="s">
        <v>369</v>
      </c>
      <c r="G150" t="str">
        <f>VLOOKUP(Table1[[#This Row],[Winner]],Ranking!D:E,2,FALSE)</f>
        <v>BE</v>
      </c>
      <c r="H150" s="1">
        <v>57</v>
      </c>
      <c r="I150" s="1">
        <v>11</v>
      </c>
      <c r="J150" t="s">
        <v>418</v>
      </c>
      <c r="K150" t="str">
        <f>VLOOKUP(Table1[[#This Row],[Loser]],Ranking!D:E,2,FALSE)</f>
        <v>Amer</v>
      </c>
      <c r="L150" s="1">
        <v>55</v>
      </c>
      <c r="N150" s="1">
        <f>Table1[[#This Row],[Winning Score]]-Table1[[#This Row],[Losing Score]]</f>
        <v>2</v>
      </c>
      <c r="O150" s="1">
        <f>Table1[[#This Row],[Losing Seed]]-Table1[[#This Row],[Winning Seed]]</f>
        <v>5</v>
      </c>
      <c r="P150" s="1" t="str">
        <f>IF(Table1[[#This Row],[SeD]]&lt;-2,Table1[[#This Row],[Winning Seed]]&amp; " over " &amp;Table1[[#This Row],[Losing Seed]],"")</f>
        <v/>
      </c>
      <c r="Q150">
        <f>VLOOKUP(Table1[[#This Row],[Losing Seed]],'Seed History'!$N$4:$O$19,2)</f>
        <v>0.61428571428571432</v>
      </c>
      <c r="R150" s="1">
        <f>IF(Table1[[#This Row],[Round]]="PI",0,Table1[[#This Row],[Round]]-1)</f>
        <v>0</v>
      </c>
      <c r="S150">
        <f>Table1[[#This Row],[LAW]]-Table1[[#This Row],[LEW]]</f>
        <v>-0.61428571428571432</v>
      </c>
      <c r="V150">
        <f>COUNTIF(PASE!B:B,Table1[[#This Row],[Loser]])</f>
        <v>1</v>
      </c>
    </row>
    <row r="151" spans="1:22" x14ac:dyDescent="0.25">
      <c r="A151" s="65">
        <v>31849</v>
      </c>
      <c r="B151" s="50">
        <v>1987</v>
      </c>
      <c r="C151" s="1">
        <v>1</v>
      </c>
      <c r="D151" t="s">
        <v>478</v>
      </c>
      <c r="E151" s="1">
        <v>1</v>
      </c>
      <c r="F151" t="s">
        <v>66</v>
      </c>
      <c r="G151" t="str">
        <f>VLOOKUP(Table1[[#This Row],[Winner]],Ranking!D:E,2,FALSE)</f>
        <v>BE</v>
      </c>
      <c r="H151" s="1">
        <v>75</v>
      </c>
      <c r="I151" s="1">
        <v>16</v>
      </c>
      <c r="J151" t="s">
        <v>149</v>
      </c>
      <c r="K151" t="str">
        <f>VLOOKUP(Table1[[#This Row],[Loser]],Ranking!D:E,2,FALSE)</f>
        <v>Pat</v>
      </c>
      <c r="L151" s="1">
        <v>53</v>
      </c>
      <c r="N151" s="1">
        <f>Table1[[#This Row],[Winning Score]]-Table1[[#This Row],[Losing Score]]</f>
        <v>22</v>
      </c>
      <c r="O151" s="1">
        <f>Table1[[#This Row],[Losing Seed]]-Table1[[#This Row],[Winning Seed]]</f>
        <v>15</v>
      </c>
      <c r="P151" s="1" t="str">
        <f>IF(Table1[[#This Row],[SeD]]&lt;-2,Table1[[#This Row],[Winning Seed]]&amp; " over " &amp;Table1[[#This Row],[Losing Seed]],"")</f>
        <v/>
      </c>
      <c r="Q151">
        <f>VLOOKUP(Table1[[#This Row],[Losing Seed]],'Seed History'!$N$4:$O$19,2)</f>
        <v>7.1428571428571426E-3</v>
      </c>
      <c r="R151" s="1">
        <f>IF(Table1[[#This Row],[Round]]="PI",0,Table1[[#This Row],[Round]]-1)</f>
        <v>0</v>
      </c>
      <c r="S151">
        <f>Table1[[#This Row],[LAW]]-Table1[[#This Row],[LEW]]</f>
        <v>-7.1428571428571426E-3</v>
      </c>
      <c r="V151">
        <f>COUNTIF(PASE!B:B,Table1[[#This Row],[Loser]])</f>
        <v>1</v>
      </c>
    </row>
    <row r="152" spans="1:22" x14ac:dyDescent="0.25">
      <c r="A152" s="65">
        <v>31849</v>
      </c>
      <c r="B152" s="50">
        <v>1987</v>
      </c>
      <c r="C152" s="1">
        <v>1</v>
      </c>
      <c r="D152" t="s">
        <v>478</v>
      </c>
      <c r="E152" s="1">
        <v>5</v>
      </c>
      <c r="F152" t="s">
        <v>37</v>
      </c>
      <c r="G152" t="str">
        <f>VLOOKUP(Table1[[#This Row],[Winner]],Ranking!D:E,2,FALSE)</f>
        <v>B12</v>
      </c>
      <c r="H152" s="1">
        <v>66</v>
      </c>
      <c r="I152" s="1">
        <v>12</v>
      </c>
      <c r="J152" t="s">
        <v>226</v>
      </c>
      <c r="K152" t="str">
        <f>VLOOKUP(Table1[[#This Row],[Loser]],Ranking!D:E,2,FALSE)</f>
        <v>Amer</v>
      </c>
      <c r="L152" s="1">
        <v>55</v>
      </c>
      <c r="N152" s="1">
        <f>Table1[[#This Row],[Winning Score]]-Table1[[#This Row],[Losing Score]]</f>
        <v>11</v>
      </c>
      <c r="O152" s="1">
        <f>Table1[[#This Row],[Losing Seed]]-Table1[[#This Row],[Winning Seed]]</f>
        <v>7</v>
      </c>
      <c r="P152" s="1" t="str">
        <f>IF(Table1[[#This Row],[SeD]]&lt;-2,Table1[[#This Row],[Winning Seed]]&amp; " over " &amp;Table1[[#This Row],[Losing Seed]],"")</f>
        <v/>
      </c>
      <c r="Q152">
        <f>VLOOKUP(Table1[[#This Row],[Losing Seed]],'Seed History'!$N$4:$O$19,2)</f>
        <v>0.51428571428571423</v>
      </c>
      <c r="R152" s="1">
        <f>IF(Table1[[#This Row],[Round]]="PI",0,Table1[[#This Row],[Round]]-1)</f>
        <v>0</v>
      </c>
      <c r="S152">
        <f>Table1[[#This Row],[LAW]]-Table1[[#This Row],[LEW]]</f>
        <v>-0.51428571428571423</v>
      </c>
      <c r="V152">
        <f>COUNTIF(PASE!B:B,Table1[[#This Row],[Loser]])</f>
        <v>1</v>
      </c>
    </row>
    <row r="153" spans="1:22" x14ac:dyDescent="0.25">
      <c r="A153" s="65">
        <v>31849</v>
      </c>
      <c r="B153" s="50">
        <v>1987</v>
      </c>
      <c r="C153" s="1">
        <v>1</v>
      </c>
      <c r="D153" t="s">
        <v>38</v>
      </c>
      <c r="E153" s="1">
        <v>2</v>
      </c>
      <c r="F153" t="s">
        <v>69</v>
      </c>
      <c r="G153" t="str">
        <f>VLOOKUP(Table1[[#This Row],[Winner]],Ranking!D:E,2,FALSE)</f>
        <v>B10</v>
      </c>
      <c r="H153" s="1">
        <v>99</v>
      </c>
      <c r="I153" s="1">
        <v>15</v>
      </c>
      <c r="J153" t="s">
        <v>348</v>
      </c>
      <c r="K153" t="str">
        <f>VLOOKUP(Table1[[#This Row],[Loser]],Ranking!D:E,2,FALSE)</f>
        <v>WCC</v>
      </c>
      <c r="L153" s="1">
        <v>76</v>
      </c>
      <c r="N153" s="1">
        <f>Table1[[#This Row],[Winning Score]]-Table1[[#This Row],[Losing Score]]</f>
        <v>23</v>
      </c>
      <c r="O153" s="1">
        <f>Table1[[#This Row],[Losing Seed]]-Table1[[#This Row],[Winning Seed]]</f>
        <v>13</v>
      </c>
      <c r="P153" s="1" t="str">
        <f>IF(Table1[[#This Row],[SeD]]&lt;-2,Table1[[#This Row],[Winning Seed]]&amp; " over " &amp;Table1[[#This Row],[Losing Seed]],"")</f>
        <v/>
      </c>
      <c r="Q153">
        <f>VLOOKUP(Table1[[#This Row],[Losing Seed]],'Seed History'!$N$4:$O$19,2)</f>
        <v>6.4285714285714279E-2</v>
      </c>
      <c r="R153" s="1">
        <f>IF(Table1[[#This Row],[Round]]="PI",0,Table1[[#This Row],[Round]]-1)</f>
        <v>0</v>
      </c>
      <c r="S153">
        <f>Table1[[#This Row],[LAW]]-Table1[[#This Row],[LEW]]</f>
        <v>-6.4285714285714279E-2</v>
      </c>
      <c r="V153">
        <f>COUNTIF(PASE!B:B,Table1[[#This Row],[Loser]])</f>
        <v>1</v>
      </c>
    </row>
    <row r="154" spans="1:22" x14ac:dyDescent="0.25">
      <c r="A154" s="65">
        <v>31849</v>
      </c>
      <c r="B154" s="50">
        <v>1987</v>
      </c>
      <c r="C154" s="1">
        <v>1</v>
      </c>
      <c r="D154" t="s">
        <v>38</v>
      </c>
      <c r="E154" s="1">
        <v>3</v>
      </c>
      <c r="F154" t="s">
        <v>83</v>
      </c>
      <c r="G154" t="str">
        <f>VLOOKUP(Table1[[#This Row],[Winner]],Ranking!D:E,2,FALSE)</f>
        <v>ACC</v>
      </c>
      <c r="H154" s="1">
        <v>93</v>
      </c>
      <c r="I154" s="1">
        <v>14</v>
      </c>
      <c r="J154" t="s">
        <v>262</v>
      </c>
      <c r="K154" t="str">
        <f>VLOOKUP(Table1[[#This Row],[Loser]],Ranking!D:E,2,FALSE)</f>
        <v>MAAC</v>
      </c>
      <c r="L154" s="1">
        <v>68</v>
      </c>
      <c r="N154" s="1">
        <f>Table1[[#This Row],[Winning Score]]-Table1[[#This Row],[Losing Score]]</f>
        <v>25</v>
      </c>
      <c r="O154" s="1">
        <f>Table1[[#This Row],[Losing Seed]]-Table1[[#This Row],[Winning Seed]]</f>
        <v>11</v>
      </c>
      <c r="P154" s="1" t="str">
        <f>IF(Table1[[#This Row],[SeD]]&lt;-2,Table1[[#This Row],[Winning Seed]]&amp; " over " &amp;Table1[[#This Row],[Losing Seed]],"")</f>
        <v/>
      </c>
      <c r="Q154">
        <f>VLOOKUP(Table1[[#This Row],[Losing Seed]],'Seed History'!$N$4:$O$19,2)</f>
        <v>0.16428571428571428</v>
      </c>
      <c r="R154" s="1">
        <f>IF(Table1[[#This Row],[Round]]="PI",0,Table1[[#This Row],[Round]]-1)</f>
        <v>0</v>
      </c>
      <c r="S154">
        <f>Table1[[#This Row],[LAW]]-Table1[[#This Row],[LEW]]</f>
        <v>-0.16428571428571428</v>
      </c>
      <c r="V154">
        <f>COUNTIF(PASE!B:B,Table1[[#This Row],[Loser]])</f>
        <v>1</v>
      </c>
    </row>
    <row r="155" spans="1:22" x14ac:dyDescent="0.25">
      <c r="A155" s="65">
        <v>31849</v>
      </c>
      <c r="B155" s="50">
        <v>1987</v>
      </c>
      <c r="C155" s="1">
        <v>1</v>
      </c>
      <c r="D155" t="s">
        <v>38</v>
      </c>
      <c r="E155" s="1">
        <v>6</v>
      </c>
      <c r="F155" t="s">
        <v>58</v>
      </c>
      <c r="G155" t="str">
        <f>VLOOKUP(Table1[[#This Row],[Winner]],Ranking!D:E,2,FALSE)</f>
        <v>B12</v>
      </c>
      <c r="H155" s="1">
        <v>74</v>
      </c>
      <c r="I155" s="1">
        <v>11</v>
      </c>
      <c r="J155" t="s">
        <v>94</v>
      </c>
      <c r="K155" t="str">
        <f>VLOOKUP(Table1[[#This Row],[Loser]],Ranking!D:E,2,FALSE)</f>
        <v>Amer</v>
      </c>
      <c r="L155" s="1">
        <v>69</v>
      </c>
      <c r="N155" s="1">
        <f>Table1[[#This Row],[Winning Score]]-Table1[[#This Row],[Losing Score]]</f>
        <v>5</v>
      </c>
      <c r="O155" s="1">
        <f>Table1[[#This Row],[Losing Seed]]-Table1[[#This Row],[Winning Seed]]</f>
        <v>5</v>
      </c>
      <c r="P155" s="1" t="str">
        <f>IF(Table1[[#This Row],[SeD]]&lt;-2,Table1[[#This Row],[Winning Seed]]&amp; " over " &amp;Table1[[#This Row],[Losing Seed]],"")</f>
        <v/>
      </c>
      <c r="Q155">
        <f>VLOOKUP(Table1[[#This Row],[Losing Seed]],'Seed History'!$N$4:$O$19,2)</f>
        <v>0.61428571428571432</v>
      </c>
      <c r="R155" s="1">
        <f>IF(Table1[[#This Row],[Round]]="PI",0,Table1[[#This Row],[Round]]-1)</f>
        <v>0</v>
      </c>
      <c r="S155">
        <f>Table1[[#This Row],[LAW]]-Table1[[#This Row],[LEW]]</f>
        <v>-0.61428571428571432</v>
      </c>
      <c r="V155">
        <f>COUNTIF(PASE!B:B,Table1[[#This Row],[Loser]])</f>
        <v>1</v>
      </c>
    </row>
    <row r="156" spans="1:22" x14ac:dyDescent="0.25">
      <c r="A156" s="65">
        <v>31849</v>
      </c>
      <c r="B156" s="50">
        <v>1987</v>
      </c>
      <c r="C156" s="1">
        <v>1</v>
      </c>
      <c r="D156" t="s">
        <v>38</v>
      </c>
      <c r="E156" s="1">
        <v>7</v>
      </c>
      <c r="F156" t="s">
        <v>403</v>
      </c>
      <c r="G156" t="str">
        <f>VLOOKUP(Table1[[#This Row],[Winner]],Ranking!D:E,2,FALSE)</f>
        <v>CUSA</v>
      </c>
      <c r="H156" s="1">
        <v>98</v>
      </c>
      <c r="I156" s="1">
        <v>10</v>
      </c>
      <c r="J156" t="s">
        <v>48</v>
      </c>
      <c r="K156" t="str">
        <f>VLOOKUP(Table1[[#This Row],[Loser]],Ranking!D:E,2,FALSE)</f>
        <v>P12</v>
      </c>
      <c r="L156" s="1">
        <v>91</v>
      </c>
      <c r="M156" s="1" t="s">
        <v>479</v>
      </c>
      <c r="N156" s="1">
        <f>Table1[[#This Row],[Winning Score]]-Table1[[#This Row],[Losing Score]]</f>
        <v>7</v>
      </c>
      <c r="O156" s="1">
        <f>Table1[[#This Row],[Losing Seed]]-Table1[[#This Row],[Winning Seed]]</f>
        <v>3</v>
      </c>
      <c r="P156" s="1" t="str">
        <f>IF(Table1[[#This Row],[SeD]]&lt;-2,Table1[[#This Row],[Winning Seed]]&amp; " over " &amp;Table1[[#This Row],[Losing Seed]],"")</f>
        <v/>
      </c>
      <c r="Q156">
        <f>VLOOKUP(Table1[[#This Row],[Losing Seed]],'Seed History'!$N$4:$O$19,2)</f>
        <v>0.62142857142857144</v>
      </c>
      <c r="R156" s="1">
        <f>IF(Table1[[#This Row],[Round]]="PI",0,Table1[[#This Row],[Round]]-1)</f>
        <v>0</v>
      </c>
      <c r="S156">
        <f>Table1[[#This Row],[LAW]]-Table1[[#This Row],[LEW]]</f>
        <v>-0.62142857142857144</v>
      </c>
      <c r="V156">
        <f>COUNTIF(PASE!B:B,Table1[[#This Row],[Loser]])</f>
        <v>1</v>
      </c>
    </row>
    <row r="157" spans="1:22" x14ac:dyDescent="0.25">
      <c r="A157" s="65">
        <v>31849</v>
      </c>
      <c r="B157" s="50">
        <v>1987</v>
      </c>
      <c r="C157" s="1">
        <v>1</v>
      </c>
      <c r="D157" t="s">
        <v>49</v>
      </c>
      <c r="E157" s="1">
        <v>10</v>
      </c>
      <c r="F157" t="s">
        <v>416</v>
      </c>
      <c r="G157" t="str">
        <f>VLOOKUP(Table1[[#This Row],[Winner]],Ranking!D:E,2,FALSE)</f>
        <v>CUSA</v>
      </c>
      <c r="H157" s="1">
        <v>64</v>
      </c>
      <c r="I157" s="1">
        <v>7</v>
      </c>
      <c r="J157" t="s">
        <v>413</v>
      </c>
      <c r="K157" t="str">
        <f>VLOOKUP(Table1[[#This Row],[Loser]],Ranking!D:E,2,FALSE)</f>
        <v>B12</v>
      </c>
      <c r="L157" s="1">
        <v>62</v>
      </c>
      <c r="N157" s="1">
        <f>Table1[[#This Row],[Winning Score]]-Table1[[#This Row],[Losing Score]]</f>
        <v>2</v>
      </c>
      <c r="O157" s="1">
        <f>Table1[[#This Row],[Losing Seed]]-Table1[[#This Row],[Winning Seed]]</f>
        <v>-3</v>
      </c>
      <c r="P157" s="1" t="str">
        <f>IF(Table1[[#This Row],[SeD]]&lt;-2,Table1[[#This Row],[Winning Seed]]&amp; " over " &amp;Table1[[#This Row],[Losing Seed]],"")</f>
        <v>10 over 7</v>
      </c>
      <c r="Q157">
        <f>VLOOKUP(Table1[[#This Row],[Losing Seed]],'Seed History'!$N$4:$O$19,2)</f>
        <v>0.9</v>
      </c>
      <c r="R157" s="1">
        <f>IF(Table1[[#This Row],[Round]]="PI",0,Table1[[#This Row],[Round]]-1)</f>
        <v>0</v>
      </c>
      <c r="S157">
        <f>Table1[[#This Row],[LAW]]-Table1[[#This Row],[LEW]]</f>
        <v>-0.9</v>
      </c>
      <c r="V157">
        <f>COUNTIF(PASE!B:B,Table1[[#This Row],[Loser]])</f>
        <v>1</v>
      </c>
    </row>
    <row r="158" spans="1:22" x14ac:dyDescent="0.25">
      <c r="A158" s="65">
        <v>31849</v>
      </c>
      <c r="B158" s="50">
        <v>1987</v>
      </c>
      <c r="C158" s="1">
        <v>1</v>
      </c>
      <c r="D158" t="s">
        <v>440</v>
      </c>
      <c r="E158" s="1">
        <v>10</v>
      </c>
      <c r="F158" t="s">
        <v>52</v>
      </c>
      <c r="G158" t="str">
        <f>VLOOKUP(Table1[[#This Row],[Winner]],Ranking!D:E,2,FALSE)</f>
        <v>SEC</v>
      </c>
      <c r="H158" s="1">
        <v>85</v>
      </c>
      <c r="I158" s="1">
        <v>7</v>
      </c>
      <c r="J158" t="s">
        <v>217</v>
      </c>
      <c r="K158" t="str">
        <f>VLOOKUP(Table1[[#This Row],[Loser]],Ranking!D:E,2,FALSE)</f>
        <v>ACC</v>
      </c>
      <c r="L158" s="1">
        <v>79</v>
      </c>
      <c r="N158" s="1">
        <f>Table1[[#This Row],[Winning Score]]-Table1[[#This Row],[Losing Score]]</f>
        <v>6</v>
      </c>
      <c r="O158" s="1">
        <f>Table1[[#This Row],[Losing Seed]]-Table1[[#This Row],[Winning Seed]]</f>
        <v>-3</v>
      </c>
      <c r="P158" s="1" t="str">
        <f>IF(Table1[[#This Row],[SeD]]&lt;-2,Table1[[#This Row],[Winning Seed]]&amp; " over " &amp;Table1[[#This Row],[Losing Seed]],"")</f>
        <v>10 over 7</v>
      </c>
      <c r="Q158">
        <f>VLOOKUP(Table1[[#This Row],[Losing Seed]],'Seed History'!$N$4:$O$19,2)</f>
        <v>0.9</v>
      </c>
      <c r="R158" s="1">
        <f>IF(Table1[[#This Row],[Round]]="PI",0,Table1[[#This Row],[Round]]-1)</f>
        <v>0</v>
      </c>
      <c r="S158">
        <f>Table1[[#This Row],[LAW]]-Table1[[#This Row],[LEW]]</f>
        <v>-0.9</v>
      </c>
      <c r="V158">
        <f>COUNTIF(PASE!B:B,Table1[[#This Row],[Loser]])</f>
        <v>1</v>
      </c>
    </row>
    <row r="159" spans="1:22" x14ac:dyDescent="0.25">
      <c r="A159" s="65">
        <v>31849</v>
      </c>
      <c r="B159" s="50">
        <v>1987</v>
      </c>
      <c r="C159" s="1">
        <v>1</v>
      </c>
      <c r="D159" t="s">
        <v>478</v>
      </c>
      <c r="E159" s="1">
        <v>9</v>
      </c>
      <c r="F159" t="s">
        <v>316</v>
      </c>
      <c r="G159" t="str">
        <f>VLOOKUP(Table1[[#This Row],[Winner]],Ranking!D:E,2,FALSE)</f>
        <v>B10</v>
      </c>
      <c r="H159" s="1">
        <v>91</v>
      </c>
      <c r="I159" s="1">
        <v>8</v>
      </c>
      <c r="J159" t="s">
        <v>26</v>
      </c>
      <c r="K159" t="str">
        <f>VLOOKUP(Table1[[#This Row],[Loser]],Ranking!D:E,2,FALSE)</f>
        <v>SEC</v>
      </c>
      <c r="L159" s="1">
        <v>77</v>
      </c>
      <c r="N159" s="1">
        <f>Table1[[#This Row],[Winning Score]]-Table1[[#This Row],[Losing Score]]</f>
        <v>14</v>
      </c>
      <c r="O159" s="1">
        <f>Table1[[#This Row],[Losing Seed]]-Table1[[#This Row],[Winning Seed]]</f>
        <v>-1</v>
      </c>
      <c r="P159" s="1" t="str">
        <f>IF(Table1[[#This Row],[SeD]]&lt;-2,Table1[[#This Row],[Winning Seed]]&amp; " over " &amp;Table1[[#This Row],[Losing Seed]],"")</f>
        <v/>
      </c>
      <c r="Q159">
        <f>VLOOKUP(Table1[[#This Row],[Losing Seed]],'Seed History'!$N$4:$O$19,2)</f>
        <v>0.7</v>
      </c>
      <c r="R159" s="1">
        <f>IF(Table1[[#This Row],[Round]]="PI",0,Table1[[#This Row],[Round]]-1)</f>
        <v>0</v>
      </c>
      <c r="S159">
        <f>Table1[[#This Row],[LAW]]-Table1[[#This Row],[LEW]]</f>
        <v>-0.7</v>
      </c>
      <c r="V159">
        <f>COUNTIF(PASE!B:B,Table1[[#This Row],[Loser]])</f>
        <v>1</v>
      </c>
    </row>
    <row r="160" spans="1:22" x14ac:dyDescent="0.25">
      <c r="A160" s="65">
        <v>31850</v>
      </c>
      <c r="B160" s="50">
        <v>1987</v>
      </c>
      <c r="C160" s="1">
        <v>2</v>
      </c>
      <c r="D160" t="s">
        <v>49</v>
      </c>
      <c r="E160" s="1">
        <v>1</v>
      </c>
      <c r="F160" t="s">
        <v>299</v>
      </c>
      <c r="G160" t="str">
        <f>VLOOKUP(Table1[[#This Row],[Winner]],Ranking!D:E,2,FALSE)</f>
        <v>ACC</v>
      </c>
      <c r="H160" s="1">
        <v>109</v>
      </c>
      <c r="I160" s="1">
        <v>9</v>
      </c>
      <c r="J160" t="s">
        <v>82</v>
      </c>
      <c r="K160" t="str">
        <f>VLOOKUP(Table1[[#This Row],[Loser]],Ranking!D:E,2,FALSE)</f>
        <v>B10</v>
      </c>
      <c r="L160" s="1">
        <v>97</v>
      </c>
      <c r="N160" s="1">
        <f>Table1[[#This Row],[Winning Score]]-Table1[[#This Row],[Losing Score]]</f>
        <v>12</v>
      </c>
      <c r="O160" s="1">
        <f>Table1[[#This Row],[Losing Seed]]-Table1[[#This Row],[Winning Seed]]</f>
        <v>8</v>
      </c>
      <c r="P160" s="1" t="str">
        <f>IF(Table1[[#This Row],[SeD]]&lt;-2,Table1[[#This Row],[Winning Seed]]&amp; " over " &amp;Table1[[#This Row],[Losing Seed]],"")</f>
        <v/>
      </c>
      <c r="Q160">
        <f>VLOOKUP(Table1[[#This Row],[Losing Seed]],'Seed History'!$N$4:$O$19,2)</f>
        <v>0.6</v>
      </c>
      <c r="R160" s="1">
        <f>IF(Table1[[#This Row],[Round]]="PI",0,Table1[[#This Row],[Round]]-1)</f>
        <v>1</v>
      </c>
      <c r="S160">
        <f>Table1[[#This Row],[LAW]]-Table1[[#This Row],[LEW]]</f>
        <v>0.4</v>
      </c>
      <c r="V160">
        <f>COUNTIF(PASE!B:B,Table1[[#This Row],[Loser]])</f>
        <v>1</v>
      </c>
    </row>
    <row r="161" spans="1:22" x14ac:dyDescent="0.25">
      <c r="A161" s="65">
        <v>31850</v>
      </c>
      <c r="B161" s="50">
        <v>1987</v>
      </c>
      <c r="C161" s="1">
        <v>2</v>
      </c>
      <c r="D161" t="s">
        <v>440</v>
      </c>
      <c r="E161" s="1">
        <v>1</v>
      </c>
      <c r="F161" t="s">
        <v>36</v>
      </c>
      <c r="G161" t="str">
        <f>VLOOKUP(Table1[[#This Row],[Winner]],Ranking!D:E,2,FALSE)</f>
        <v>B10</v>
      </c>
      <c r="H161" s="1">
        <v>107</v>
      </c>
      <c r="I161" s="1">
        <v>8</v>
      </c>
      <c r="J161" t="s">
        <v>130</v>
      </c>
      <c r="K161" t="str">
        <f>VLOOKUP(Table1[[#This Row],[Loser]],Ranking!D:E,2,FALSE)</f>
        <v>SEC</v>
      </c>
      <c r="L161" s="1">
        <v>90</v>
      </c>
      <c r="N161" s="1">
        <f>Table1[[#This Row],[Winning Score]]-Table1[[#This Row],[Losing Score]]</f>
        <v>17</v>
      </c>
      <c r="O161" s="1">
        <f>Table1[[#This Row],[Losing Seed]]-Table1[[#This Row],[Winning Seed]]</f>
        <v>7</v>
      </c>
      <c r="P161" s="1" t="str">
        <f>IF(Table1[[#This Row],[SeD]]&lt;-2,Table1[[#This Row],[Winning Seed]]&amp; " over " &amp;Table1[[#This Row],[Losing Seed]],"")</f>
        <v/>
      </c>
      <c r="Q161">
        <f>VLOOKUP(Table1[[#This Row],[Losing Seed]],'Seed History'!$N$4:$O$19,2)</f>
        <v>0.7</v>
      </c>
      <c r="R161" s="1">
        <f>IF(Table1[[#This Row],[Round]]="PI",0,Table1[[#This Row],[Round]]-1)</f>
        <v>1</v>
      </c>
      <c r="S161">
        <f>Table1[[#This Row],[LAW]]-Table1[[#This Row],[LEW]]</f>
        <v>0.30000000000000004</v>
      </c>
      <c r="V161">
        <f>COUNTIF(PASE!B:B,Table1[[#This Row],[Loser]])</f>
        <v>1</v>
      </c>
    </row>
    <row r="162" spans="1:22" x14ac:dyDescent="0.25">
      <c r="A162" s="65">
        <v>31850</v>
      </c>
      <c r="B162" s="50">
        <v>1987</v>
      </c>
      <c r="C162" s="1">
        <v>2</v>
      </c>
      <c r="D162" t="s">
        <v>440</v>
      </c>
      <c r="E162" s="1">
        <v>5</v>
      </c>
      <c r="F162" t="s">
        <v>64</v>
      </c>
      <c r="G162" t="str">
        <f>VLOOKUP(Table1[[#This Row],[Winner]],Ranking!D:E,2,FALSE)</f>
        <v>ACC</v>
      </c>
      <c r="H162" s="1">
        <v>65</v>
      </c>
      <c r="I162" s="1">
        <v>13</v>
      </c>
      <c r="J162" t="s">
        <v>44</v>
      </c>
      <c r="K162" t="str">
        <f>VLOOKUP(Table1[[#This Row],[Loser]],Ranking!D:E,2,FALSE)</f>
        <v>BE</v>
      </c>
      <c r="L162" s="1">
        <v>60</v>
      </c>
      <c r="N162" s="1">
        <f>Table1[[#This Row],[Winning Score]]-Table1[[#This Row],[Losing Score]]</f>
        <v>5</v>
      </c>
      <c r="O162" s="1">
        <f>Table1[[#This Row],[Losing Seed]]-Table1[[#This Row],[Winning Seed]]</f>
        <v>8</v>
      </c>
      <c r="P162" s="1" t="str">
        <f>IF(Table1[[#This Row],[SeD]]&lt;-2,Table1[[#This Row],[Winning Seed]]&amp; " over " &amp;Table1[[#This Row],[Losing Seed]],"")</f>
        <v/>
      </c>
      <c r="Q162">
        <f>VLOOKUP(Table1[[#This Row],[Losing Seed]],'Seed History'!$N$4:$O$19,2)</f>
        <v>0.25</v>
      </c>
      <c r="R162" s="1">
        <f>IF(Table1[[#This Row],[Round]]="PI",0,Table1[[#This Row],[Round]]-1)</f>
        <v>1</v>
      </c>
      <c r="S162">
        <f>Table1[[#This Row],[LAW]]-Table1[[#This Row],[LEW]]</f>
        <v>0.75</v>
      </c>
      <c r="V162">
        <f>COUNTIF(PASE!B:B,Table1[[#This Row],[Loser]])</f>
        <v>1</v>
      </c>
    </row>
    <row r="163" spans="1:22" x14ac:dyDescent="0.25">
      <c r="A163" s="65">
        <v>31850</v>
      </c>
      <c r="B163" s="50">
        <v>1987</v>
      </c>
      <c r="C163" s="1">
        <v>2</v>
      </c>
      <c r="D163" t="s">
        <v>478</v>
      </c>
      <c r="E163" s="1">
        <v>2</v>
      </c>
      <c r="F163" t="s">
        <v>113</v>
      </c>
      <c r="G163" t="str">
        <f>VLOOKUP(Table1[[#This Row],[Winner]],Ranking!D:E,2,FALSE)</f>
        <v>SEC</v>
      </c>
      <c r="H163" s="1">
        <v>101</v>
      </c>
      <c r="I163" s="1">
        <v>7</v>
      </c>
      <c r="J163" t="s">
        <v>294</v>
      </c>
      <c r="K163" t="str">
        <f>VLOOKUP(Table1[[#This Row],[Loser]],Ranking!D:E,2,FALSE)</f>
        <v>Slnd</v>
      </c>
      <c r="L163" s="1">
        <v>76</v>
      </c>
      <c r="N163" s="1">
        <f>Table1[[#This Row],[Winning Score]]-Table1[[#This Row],[Losing Score]]</f>
        <v>25</v>
      </c>
      <c r="O163" s="1">
        <f>Table1[[#This Row],[Losing Seed]]-Table1[[#This Row],[Winning Seed]]</f>
        <v>5</v>
      </c>
      <c r="P163" s="1" t="str">
        <f>IF(Table1[[#This Row],[SeD]]&lt;-2,Table1[[#This Row],[Winning Seed]]&amp; " over " &amp;Table1[[#This Row],[Losing Seed]],"")</f>
        <v/>
      </c>
      <c r="Q163">
        <f>VLOOKUP(Table1[[#This Row],[Losing Seed]],'Seed History'!$N$4:$O$19,2)</f>
        <v>0.9</v>
      </c>
      <c r="R163" s="1">
        <f>IF(Table1[[#This Row],[Round]]="PI",0,Table1[[#This Row],[Round]]-1)</f>
        <v>1</v>
      </c>
      <c r="S163">
        <f>Table1[[#This Row],[LAW]]-Table1[[#This Row],[LEW]]</f>
        <v>9.9999999999999978E-2</v>
      </c>
      <c r="V163">
        <f>COUNTIF(PASE!B:B,Table1[[#This Row],[Loser]])</f>
        <v>1</v>
      </c>
    </row>
    <row r="164" spans="1:22" x14ac:dyDescent="0.25">
      <c r="A164" s="65">
        <v>31850</v>
      </c>
      <c r="B164" s="50">
        <v>1987</v>
      </c>
      <c r="C164" s="1">
        <v>2</v>
      </c>
      <c r="D164" t="s">
        <v>478</v>
      </c>
      <c r="E164" s="1">
        <v>6</v>
      </c>
      <c r="F164" t="s">
        <v>56</v>
      </c>
      <c r="G164" t="str">
        <f>VLOOKUP(Table1[[#This Row],[Winner]],Ranking!D:E,2,FALSE)</f>
        <v>BE</v>
      </c>
      <c r="H164" s="1">
        <v>90</v>
      </c>
      <c r="I164" s="1">
        <v>14</v>
      </c>
      <c r="J164" t="s">
        <v>131</v>
      </c>
      <c r="K164" t="str">
        <f>VLOOKUP(Table1[[#This Row],[Loser]],Ranking!D:E,2,FALSE)</f>
        <v>OVC</v>
      </c>
      <c r="L164" s="1">
        <v>87</v>
      </c>
      <c r="M164" s="1" t="s">
        <v>479</v>
      </c>
      <c r="N164" s="1">
        <f>Table1[[#This Row],[Winning Score]]-Table1[[#This Row],[Losing Score]]</f>
        <v>3</v>
      </c>
      <c r="O164" s="1">
        <f>Table1[[#This Row],[Losing Seed]]-Table1[[#This Row],[Winning Seed]]</f>
        <v>8</v>
      </c>
      <c r="P164" s="1" t="str">
        <f>IF(Table1[[#This Row],[SeD]]&lt;-2,Table1[[#This Row],[Winning Seed]]&amp; " over " &amp;Table1[[#This Row],[Losing Seed]],"")</f>
        <v/>
      </c>
      <c r="Q164">
        <f>VLOOKUP(Table1[[#This Row],[Losing Seed]],'Seed History'!$N$4:$O$19,2)</f>
        <v>0.16428571428571428</v>
      </c>
      <c r="R164" s="1">
        <f>IF(Table1[[#This Row],[Round]]="PI",0,Table1[[#This Row],[Round]]-1)</f>
        <v>1</v>
      </c>
      <c r="S164">
        <f>Table1[[#This Row],[LAW]]-Table1[[#This Row],[LEW]]</f>
        <v>0.83571428571428574</v>
      </c>
      <c r="V164">
        <f>COUNTIF(PASE!B:B,Table1[[#This Row],[Loser]])</f>
        <v>1</v>
      </c>
    </row>
    <row r="165" spans="1:22" x14ac:dyDescent="0.25">
      <c r="A165" s="65">
        <v>31850</v>
      </c>
      <c r="B165" s="50">
        <v>1987</v>
      </c>
      <c r="C165" s="1">
        <v>2</v>
      </c>
      <c r="D165" t="s">
        <v>38</v>
      </c>
      <c r="E165" s="1">
        <v>1</v>
      </c>
      <c r="F165" t="s">
        <v>397</v>
      </c>
      <c r="G165" t="str">
        <f>VLOOKUP(Table1[[#This Row],[Winner]],Ranking!D:E,2,FALSE)</f>
        <v>MWC</v>
      </c>
      <c r="H165" s="1">
        <v>80</v>
      </c>
      <c r="I165" s="1">
        <v>9</v>
      </c>
      <c r="J165" t="s">
        <v>244</v>
      </c>
      <c r="K165" t="str">
        <f>VLOOKUP(Table1[[#This Row],[Loser]],Ranking!D:E,2,FALSE)</f>
        <v>B12</v>
      </c>
      <c r="L165" s="1">
        <v>61</v>
      </c>
      <c r="N165" s="1">
        <f>Table1[[#This Row],[Winning Score]]-Table1[[#This Row],[Losing Score]]</f>
        <v>19</v>
      </c>
      <c r="O165" s="1">
        <f>Table1[[#This Row],[Losing Seed]]-Table1[[#This Row],[Winning Seed]]</f>
        <v>8</v>
      </c>
      <c r="P165" s="1" t="str">
        <f>IF(Table1[[#This Row],[SeD]]&lt;-2,Table1[[#This Row],[Winning Seed]]&amp; " over " &amp;Table1[[#This Row],[Losing Seed]],"")</f>
        <v/>
      </c>
      <c r="Q165">
        <f>VLOOKUP(Table1[[#This Row],[Losing Seed]],'Seed History'!$N$4:$O$19,2)</f>
        <v>0.6</v>
      </c>
      <c r="R165" s="1">
        <f>IF(Table1[[#This Row],[Round]]="PI",0,Table1[[#This Row],[Round]]-1)</f>
        <v>1</v>
      </c>
      <c r="S165">
        <f>Table1[[#This Row],[LAW]]-Table1[[#This Row],[LEW]]</f>
        <v>0.4</v>
      </c>
      <c r="V165">
        <f>COUNTIF(PASE!B:B,Table1[[#This Row],[Loser]])</f>
        <v>1</v>
      </c>
    </row>
    <row r="166" spans="1:22" x14ac:dyDescent="0.25">
      <c r="A166" s="65">
        <v>31850</v>
      </c>
      <c r="B166" s="50">
        <v>1987</v>
      </c>
      <c r="C166" s="1">
        <v>2</v>
      </c>
      <c r="D166" t="s">
        <v>38</v>
      </c>
      <c r="E166" s="1">
        <v>12</v>
      </c>
      <c r="F166" t="s">
        <v>53</v>
      </c>
      <c r="G166" t="str">
        <f>VLOOKUP(Table1[[#This Row],[Winner]],Ranking!D:E,2,FALSE)</f>
        <v>MWC</v>
      </c>
      <c r="H166" s="1">
        <v>78</v>
      </c>
      <c r="I166" s="1">
        <v>4</v>
      </c>
      <c r="J166" t="s">
        <v>67</v>
      </c>
      <c r="K166" t="str">
        <f>VLOOKUP(Table1[[#This Row],[Loser]],Ranking!D:E,2,FALSE)</f>
        <v>P12</v>
      </c>
      <c r="L166" s="1">
        <v>68</v>
      </c>
      <c r="N166" s="1">
        <f>Table1[[#This Row],[Winning Score]]-Table1[[#This Row],[Losing Score]]</f>
        <v>10</v>
      </c>
      <c r="O166" s="1">
        <f>Table1[[#This Row],[Losing Seed]]-Table1[[#This Row],[Winning Seed]]</f>
        <v>-8</v>
      </c>
      <c r="P166" s="1" t="str">
        <f>IF(Table1[[#This Row],[SeD]]&lt;-2,Table1[[#This Row],[Winning Seed]]&amp; " over " &amp;Table1[[#This Row],[Losing Seed]],"")</f>
        <v>12 over 4</v>
      </c>
      <c r="Q166">
        <f>VLOOKUP(Table1[[#This Row],[Losing Seed]],'Seed History'!$N$4:$O$19,2)</f>
        <v>1.5357142857142858</v>
      </c>
      <c r="R166" s="1">
        <f>IF(Table1[[#This Row],[Round]]="PI",0,Table1[[#This Row],[Round]]-1)</f>
        <v>1</v>
      </c>
      <c r="S166">
        <f>Table1[[#This Row],[LAW]]-Table1[[#This Row],[LEW]]</f>
        <v>-0.53571428571428581</v>
      </c>
      <c r="V166">
        <f>COUNTIF(PASE!B:B,Table1[[#This Row],[Loser]])</f>
        <v>1</v>
      </c>
    </row>
    <row r="167" spans="1:22" x14ac:dyDescent="0.25">
      <c r="A167" s="65">
        <v>31850</v>
      </c>
      <c r="B167" s="50">
        <v>1987</v>
      </c>
      <c r="C167" s="1">
        <v>2</v>
      </c>
      <c r="D167" t="s">
        <v>49</v>
      </c>
      <c r="E167" s="1">
        <v>5</v>
      </c>
      <c r="F167" t="s">
        <v>35</v>
      </c>
      <c r="G167" t="str">
        <f>VLOOKUP(Table1[[#This Row],[Winner]],Ranking!D:E,2,FALSE)</f>
        <v>ACC</v>
      </c>
      <c r="H167" s="1">
        <v>58</v>
      </c>
      <c r="I167" s="1">
        <v>4</v>
      </c>
      <c r="J167" t="s">
        <v>373</v>
      </c>
      <c r="K167" t="str">
        <f>VLOOKUP(Table1[[#This Row],[Loser]],Ranking!D:E,2,FALSE)</f>
        <v>B12</v>
      </c>
      <c r="L167" s="1">
        <v>57</v>
      </c>
      <c r="N167" s="1">
        <f>Table1[[#This Row],[Winning Score]]-Table1[[#This Row],[Losing Score]]</f>
        <v>1</v>
      </c>
      <c r="O167" s="1">
        <f>Table1[[#This Row],[Losing Seed]]-Table1[[#This Row],[Winning Seed]]</f>
        <v>-1</v>
      </c>
      <c r="P167" s="1" t="str">
        <f>IF(Table1[[#This Row],[SeD]]&lt;-2,Table1[[#This Row],[Winning Seed]]&amp; " over " &amp;Table1[[#This Row],[Losing Seed]],"")</f>
        <v/>
      </c>
      <c r="Q167">
        <f>VLOOKUP(Table1[[#This Row],[Losing Seed]],'Seed History'!$N$4:$O$19,2)</f>
        <v>1.5357142857142858</v>
      </c>
      <c r="R167" s="1">
        <f>IF(Table1[[#This Row],[Round]]="PI",0,Table1[[#This Row],[Round]]-1)</f>
        <v>1</v>
      </c>
      <c r="S167">
        <f>Table1[[#This Row],[LAW]]-Table1[[#This Row],[LEW]]</f>
        <v>-0.53571428571428581</v>
      </c>
      <c r="V167">
        <f>COUNTIF(PASE!B:B,Table1[[#This Row],[Loser]])</f>
        <v>1</v>
      </c>
    </row>
    <row r="168" spans="1:22" x14ac:dyDescent="0.25">
      <c r="A168" s="65">
        <v>31851</v>
      </c>
      <c r="B168" s="50">
        <v>1987</v>
      </c>
      <c r="C168" s="1">
        <v>2</v>
      </c>
      <c r="D168" t="s">
        <v>49</v>
      </c>
      <c r="E168" s="1">
        <v>2</v>
      </c>
      <c r="F168" t="s">
        <v>86</v>
      </c>
      <c r="G168" t="str">
        <f>VLOOKUP(Table1[[#This Row],[Winner]],Ranking!D:E,2,FALSE)</f>
        <v>ACC</v>
      </c>
      <c r="H168" s="1">
        <v>104</v>
      </c>
      <c r="I168" s="1">
        <v>10</v>
      </c>
      <c r="J168" t="s">
        <v>416</v>
      </c>
      <c r="K168" t="str">
        <f>VLOOKUP(Table1[[#This Row],[Loser]],Ranking!D:E,2,FALSE)</f>
        <v>CUSA</v>
      </c>
      <c r="L168" s="1">
        <v>86</v>
      </c>
      <c r="N168" s="1">
        <f>Table1[[#This Row],[Winning Score]]-Table1[[#This Row],[Losing Score]]</f>
        <v>18</v>
      </c>
      <c r="O168" s="1">
        <f>Table1[[#This Row],[Losing Seed]]-Table1[[#This Row],[Winning Seed]]</f>
        <v>8</v>
      </c>
      <c r="P168" s="1" t="str">
        <f>IF(Table1[[#This Row],[SeD]]&lt;-2,Table1[[#This Row],[Winning Seed]]&amp; " over " &amp;Table1[[#This Row],[Losing Seed]],"")</f>
        <v/>
      </c>
      <c r="Q168">
        <f>VLOOKUP(Table1[[#This Row],[Losing Seed]],'Seed History'!$N$4:$O$19,2)</f>
        <v>0.62142857142857144</v>
      </c>
      <c r="R168" s="1">
        <f>IF(Table1[[#This Row],[Round]]="PI",0,Table1[[#This Row],[Round]]-1)</f>
        <v>1</v>
      </c>
      <c r="S168">
        <f>Table1[[#This Row],[LAW]]-Table1[[#This Row],[LEW]]</f>
        <v>0.37857142857142856</v>
      </c>
      <c r="V168">
        <f>COUNTIF(PASE!B:B,Table1[[#This Row],[Loser]])</f>
        <v>1</v>
      </c>
    </row>
    <row r="169" spans="1:22" x14ac:dyDescent="0.25">
      <c r="A169" s="65">
        <v>31851</v>
      </c>
      <c r="B169" s="50">
        <v>1987</v>
      </c>
      <c r="C169" s="1">
        <v>2</v>
      </c>
      <c r="D169" t="s">
        <v>440</v>
      </c>
      <c r="E169" s="1">
        <v>3</v>
      </c>
      <c r="F169" t="s">
        <v>187</v>
      </c>
      <c r="G169" t="str">
        <f>VLOOKUP(Table1[[#This Row],[Winner]],Ranking!D:E,2,FALSE)</f>
        <v>BE</v>
      </c>
      <c r="H169" s="1">
        <v>83</v>
      </c>
      <c r="I169" s="1">
        <v>6</v>
      </c>
      <c r="J169" t="s">
        <v>369</v>
      </c>
      <c r="K169" t="str">
        <f>VLOOKUP(Table1[[#This Row],[Loser]],Ranking!D:E,2,FALSE)</f>
        <v>BE</v>
      </c>
      <c r="L169" s="1">
        <v>75</v>
      </c>
      <c r="M169" s="1" t="s">
        <v>479</v>
      </c>
      <c r="N169" s="1">
        <f>Table1[[#This Row],[Winning Score]]-Table1[[#This Row],[Losing Score]]</f>
        <v>8</v>
      </c>
      <c r="O169" s="1">
        <f>Table1[[#This Row],[Losing Seed]]-Table1[[#This Row],[Winning Seed]]</f>
        <v>3</v>
      </c>
      <c r="P169" s="1" t="str">
        <f>IF(Table1[[#This Row],[SeD]]&lt;-2,Table1[[#This Row],[Winning Seed]]&amp; " over " &amp;Table1[[#This Row],[Losing Seed]],"")</f>
        <v/>
      </c>
      <c r="Q169">
        <f>VLOOKUP(Table1[[#This Row],[Losing Seed]],'Seed History'!$N$4:$O$19,2)</f>
        <v>1.0785714285714285</v>
      </c>
      <c r="R169" s="1">
        <f>IF(Table1[[#This Row],[Round]]="PI",0,Table1[[#This Row],[Round]]-1)</f>
        <v>1</v>
      </c>
      <c r="S169">
        <f>Table1[[#This Row],[LAW]]-Table1[[#This Row],[LEW]]</f>
        <v>-7.8571428571428514E-2</v>
      </c>
      <c r="V169">
        <f>COUNTIF(PASE!B:B,Table1[[#This Row],[Loser]])</f>
        <v>1</v>
      </c>
    </row>
    <row r="170" spans="1:22" x14ac:dyDescent="0.25">
      <c r="A170" s="65">
        <v>31851</v>
      </c>
      <c r="B170" s="50">
        <v>1987</v>
      </c>
      <c r="C170" s="1">
        <v>2</v>
      </c>
      <c r="D170" t="s">
        <v>478</v>
      </c>
      <c r="E170" s="1">
        <v>1</v>
      </c>
      <c r="F170" t="s">
        <v>66</v>
      </c>
      <c r="G170" t="str">
        <f>VLOOKUP(Table1[[#This Row],[Winner]],Ranking!D:E,2,FALSE)</f>
        <v>BE</v>
      </c>
      <c r="H170" s="1">
        <v>82</v>
      </c>
      <c r="I170" s="1">
        <v>9</v>
      </c>
      <c r="J170" t="s">
        <v>316</v>
      </c>
      <c r="K170" t="str">
        <f>VLOOKUP(Table1[[#This Row],[Loser]],Ranking!D:E,2,FALSE)</f>
        <v>B10</v>
      </c>
      <c r="L170" s="1">
        <v>79</v>
      </c>
      <c r="N170" s="1">
        <f>Table1[[#This Row],[Winning Score]]-Table1[[#This Row],[Losing Score]]</f>
        <v>3</v>
      </c>
      <c r="O170" s="1">
        <f>Table1[[#This Row],[Losing Seed]]-Table1[[#This Row],[Winning Seed]]</f>
        <v>8</v>
      </c>
      <c r="P170" s="1" t="str">
        <f>IF(Table1[[#This Row],[SeD]]&lt;-2,Table1[[#This Row],[Winning Seed]]&amp; " over " &amp;Table1[[#This Row],[Losing Seed]],"")</f>
        <v/>
      </c>
      <c r="Q170">
        <f>VLOOKUP(Table1[[#This Row],[Losing Seed]],'Seed History'!$N$4:$O$19,2)</f>
        <v>0.6</v>
      </c>
      <c r="R170" s="1">
        <f>IF(Table1[[#This Row],[Round]]="PI",0,Table1[[#This Row],[Round]]-1)</f>
        <v>1</v>
      </c>
      <c r="S170">
        <f>Table1[[#This Row],[LAW]]-Table1[[#This Row],[LEW]]</f>
        <v>0.4</v>
      </c>
      <c r="V170">
        <f>COUNTIF(PASE!B:B,Table1[[#This Row],[Loser]])</f>
        <v>1</v>
      </c>
    </row>
    <row r="171" spans="1:22" x14ac:dyDescent="0.25">
      <c r="A171" s="65">
        <v>31851</v>
      </c>
      <c r="B171" s="50">
        <v>1987</v>
      </c>
      <c r="C171" s="1">
        <v>2</v>
      </c>
      <c r="D171" t="s">
        <v>478</v>
      </c>
      <c r="E171" s="1">
        <v>5</v>
      </c>
      <c r="F171" t="s">
        <v>37</v>
      </c>
      <c r="G171" t="str">
        <f>VLOOKUP(Table1[[#This Row],[Winner]],Ranking!D:E,2,FALSE)</f>
        <v>B12</v>
      </c>
      <c r="H171" s="1">
        <v>67</v>
      </c>
      <c r="I171" s="1">
        <v>13</v>
      </c>
      <c r="J171" t="s">
        <v>279</v>
      </c>
      <c r="K171" t="str">
        <f>VLOOKUP(Table1[[#This Row],[Loser]],Ranking!D:E,2,FALSE)</f>
        <v>MVC</v>
      </c>
      <c r="L171" s="1">
        <v>63</v>
      </c>
      <c r="N171" s="1">
        <f>Table1[[#This Row],[Winning Score]]-Table1[[#This Row],[Losing Score]]</f>
        <v>4</v>
      </c>
      <c r="O171" s="1">
        <f>Table1[[#This Row],[Losing Seed]]-Table1[[#This Row],[Winning Seed]]</f>
        <v>8</v>
      </c>
      <c r="P171" s="1" t="str">
        <f>IF(Table1[[#This Row],[SeD]]&lt;-2,Table1[[#This Row],[Winning Seed]]&amp; " over " &amp;Table1[[#This Row],[Losing Seed]],"")</f>
        <v/>
      </c>
      <c r="Q171">
        <f>VLOOKUP(Table1[[#This Row],[Losing Seed]],'Seed History'!$N$4:$O$19,2)</f>
        <v>0.25</v>
      </c>
      <c r="R171" s="1">
        <f>IF(Table1[[#This Row],[Round]]="PI",0,Table1[[#This Row],[Round]]-1)</f>
        <v>1</v>
      </c>
      <c r="S171">
        <f>Table1[[#This Row],[LAW]]-Table1[[#This Row],[LEW]]</f>
        <v>0.75</v>
      </c>
      <c r="V171">
        <f>COUNTIF(PASE!B:B,Table1[[#This Row],[Loser]])</f>
        <v>1</v>
      </c>
    </row>
    <row r="172" spans="1:22" x14ac:dyDescent="0.25">
      <c r="A172" s="65">
        <v>31851</v>
      </c>
      <c r="B172" s="50">
        <v>1987</v>
      </c>
      <c r="C172" s="1">
        <v>2</v>
      </c>
      <c r="D172" t="s">
        <v>38</v>
      </c>
      <c r="E172" s="1">
        <v>2</v>
      </c>
      <c r="F172" t="s">
        <v>69</v>
      </c>
      <c r="G172" t="str">
        <f>VLOOKUP(Table1[[#This Row],[Winner]],Ranking!D:E,2,FALSE)</f>
        <v>B10</v>
      </c>
      <c r="H172" s="1">
        <v>84</v>
      </c>
      <c r="I172" s="1">
        <v>7</v>
      </c>
      <c r="J172" t="s">
        <v>403</v>
      </c>
      <c r="K172" t="str">
        <f>VLOOKUP(Table1[[#This Row],[Loser]],Ranking!D:E,2,FALSE)</f>
        <v>CUSA</v>
      </c>
      <c r="L172" s="1">
        <v>82</v>
      </c>
      <c r="N172" s="1">
        <f>Table1[[#This Row],[Winning Score]]-Table1[[#This Row],[Losing Score]]</f>
        <v>2</v>
      </c>
      <c r="O172" s="1">
        <f>Table1[[#This Row],[Losing Seed]]-Table1[[#This Row],[Winning Seed]]</f>
        <v>5</v>
      </c>
      <c r="P172" s="1" t="str">
        <f>IF(Table1[[#This Row],[SeD]]&lt;-2,Table1[[#This Row],[Winning Seed]]&amp; " over " &amp;Table1[[#This Row],[Losing Seed]],"")</f>
        <v/>
      </c>
      <c r="Q172">
        <f>VLOOKUP(Table1[[#This Row],[Losing Seed]],'Seed History'!$N$4:$O$19,2)</f>
        <v>0.9</v>
      </c>
      <c r="R172" s="1">
        <f>IF(Table1[[#This Row],[Round]]="PI",0,Table1[[#This Row],[Round]]-1)</f>
        <v>1</v>
      </c>
      <c r="S172">
        <f>Table1[[#This Row],[LAW]]-Table1[[#This Row],[LEW]]</f>
        <v>9.9999999999999978E-2</v>
      </c>
      <c r="V172">
        <f>COUNTIF(PASE!B:B,Table1[[#This Row],[Loser]])</f>
        <v>1</v>
      </c>
    </row>
    <row r="173" spans="1:22" x14ac:dyDescent="0.25">
      <c r="A173" s="65">
        <v>31851</v>
      </c>
      <c r="B173" s="50">
        <v>1987</v>
      </c>
      <c r="C173" s="1">
        <v>2</v>
      </c>
      <c r="D173" t="s">
        <v>440</v>
      </c>
      <c r="E173" s="1">
        <v>10</v>
      </c>
      <c r="F173" t="s">
        <v>52</v>
      </c>
      <c r="G173" t="str">
        <f>VLOOKUP(Table1[[#This Row],[Winner]],Ranking!D:E,2,FALSE)</f>
        <v>SEC</v>
      </c>
      <c r="H173" s="1">
        <v>72</v>
      </c>
      <c r="I173" s="1">
        <v>2</v>
      </c>
      <c r="J173" t="s">
        <v>374</v>
      </c>
      <c r="K173" t="str">
        <f>VLOOKUP(Table1[[#This Row],[Loser]],Ranking!D:E,2,FALSE)</f>
        <v>Amer</v>
      </c>
      <c r="L173" s="1">
        <v>62</v>
      </c>
      <c r="N173" s="1">
        <f>Table1[[#This Row],[Winning Score]]-Table1[[#This Row],[Losing Score]]</f>
        <v>10</v>
      </c>
      <c r="O173" s="1">
        <f>Table1[[#This Row],[Losing Seed]]-Table1[[#This Row],[Winning Seed]]</f>
        <v>-8</v>
      </c>
      <c r="P173" s="1" t="str">
        <f>IF(Table1[[#This Row],[SeD]]&lt;-2,Table1[[#This Row],[Winning Seed]]&amp; " over " &amp;Table1[[#This Row],[Losing Seed]],"")</f>
        <v>10 over 2</v>
      </c>
      <c r="Q173">
        <f>VLOOKUP(Table1[[#This Row],[Losing Seed]],'Seed History'!$N$4:$O$19,2)</f>
        <v>2.3714285714285714</v>
      </c>
      <c r="R173" s="1">
        <f>IF(Table1[[#This Row],[Round]]="PI",0,Table1[[#This Row],[Round]]-1)</f>
        <v>1</v>
      </c>
      <c r="S173">
        <f>Table1[[#This Row],[LAW]]-Table1[[#This Row],[LEW]]</f>
        <v>-1.3714285714285714</v>
      </c>
      <c r="V173">
        <f>COUNTIF(PASE!B:B,Table1[[#This Row],[Loser]])</f>
        <v>1</v>
      </c>
    </row>
    <row r="174" spans="1:22" x14ac:dyDescent="0.25">
      <c r="A174" s="65">
        <v>31851</v>
      </c>
      <c r="B174" s="50">
        <v>1987</v>
      </c>
      <c r="C174" s="1">
        <v>2</v>
      </c>
      <c r="D174" t="s">
        <v>49</v>
      </c>
      <c r="E174" s="1">
        <v>6</v>
      </c>
      <c r="F174" t="s">
        <v>81</v>
      </c>
      <c r="G174" t="str">
        <f>VLOOKUP(Table1[[#This Row],[Winner]],Ranking!D:E,2,FALSE)</f>
        <v>SEC</v>
      </c>
      <c r="H174" s="1">
        <v>85</v>
      </c>
      <c r="I174" s="1">
        <v>3</v>
      </c>
      <c r="J174" t="s">
        <v>29</v>
      </c>
      <c r="K174" t="str">
        <f>VLOOKUP(Table1[[#This Row],[Loser]],Ranking!D:E,2,FALSE)</f>
        <v>B10</v>
      </c>
      <c r="L174" s="1">
        <v>66</v>
      </c>
      <c r="N174" s="1">
        <f>Table1[[#This Row],[Winning Score]]-Table1[[#This Row],[Losing Score]]</f>
        <v>19</v>
      </c>
      <c r="O174" s="1">
        <f>Table1[[#This Row],[Losing Seed]]-Table1[[#This Row],[Winning Seed]]</f>
        <v>-3</v>
      </c>
      <c r="P174" s="1" t="str">
        <f>IF(Table1[[#This Row],[SeD]]&lt;-2,Table1[[#This Row],[Winning Seed]]&amp; " over " &amp;Table1[[#This Row],[Losing Seed]],"")</f>
        <v>6 over 3</v>
      </c>
      <c r="Q174">
        <f>VLOOKUP(Table1[[#This Row],[Losing Seed]],'Seed History'!$N$4:$O$19,2)</f>
        <v>1.8571428571428572</v>
      </c>
      <c r="R174" s="1">
        <f>IF(Table1[[#This Row],[Round]]="PI",0,Table1[[#This Row],[Round]]-1)</f>
        <v>1</v>
      </c>
      <c r="S174">
        <f>Table1[[#This Row],[LAW]]-Table1[[#This Row],[LEW]]</f>
        <v>-0.85714285714285721</v>
      </c>
      <c r="V174">
        <f>COUNTIF(PASE!B:B,Table1[[#This Row],[Loser]])</f>
        <v>1</v>
      </c>
    </row>
    <row r="175" spans="1:22" x14ac:dyDescent="0.25">
      <c r="A175" s="65">
        <v>31851</v>
      </c>
      <c r="B175" s="50">
        <v>1987</v>
      </c>
      <c r="C175" s="1">
        <v>2</v>
      </c>
      <c r="D175" t="s">
        <v>38</v>
      </c>
      <c r="E175" s="1">
        <v>6</v>
      </c>
      <c r="F175" t="s">
        <v>58</v>
      </c>
      <c r="G175" t="str">
        <f>VLOOKUP(Table1[[#This Row],[Winner]],Ranking!D:E,2,FALSE)</f>
        <v>B12</v>
      </c>
      <c r="H175" s="1">
        <v>96</v>
      </c>
      <c r="I175" s="1">
        <v>3</v>
      </c>
      <c r="J175" t="s">
        <v>83</v>
      </c>
      <c r="K175" t="str">
        <f>VLOOKUP(Table1[[#This Row],[Loser]],Ranking!D:E,2,FALSE)</f>
        <v>ACC</v>
      </c>
      <c r="L175" s="1">
        <v>93</v>
      </c>
      <c r="N175" s="1">
        <f>Table1[[#This Row],[Winning Score]]-Table1[[#This Row],[Losing Score]]</f>
        <v>3</v>
      </c>
      <c r="O175" s="1">
        <f>Table1[[#This Row],[Losing Seed]]-Table1[[#This Row],[Winning Seed]]</f>
        <v>-3</v>
      </c>
      <c r="P175" s="1" t="str">
        <f>IF(Table1[[#This Row],[SeD]]&lt;-2,Table1[[#This Row],[Winning Seed]]&amp; " over " &amp;Table1[[#This Row],[Losing Seed]],"")</f>
        <v>6 over 3</v>
      </c>
      <c r="Q175">
        <f>VLOOKUP(Table1[[#This Row],[Losing Seed]],'Seed History'!$N$4:$O$19,2)</f>
        <v>1.8571428571428572</v>
      </c>
      <c r="R175" s="1">
        <f>IF(Table1[[#This Row],[Round]]="PI",0,Table1[[#This Row],[Round]]-1)</f>
        <v>1</v>
      </c>
      <c r="S175">
        <f>Table1[[#This Row],[LAW]]-Table1[[#This Row],[LEW]]</f>
        <v>-0.85714285714285721</v>
      </c>
      <c r="V175">
        <f>COUNTIF(PASE!B:B,Table1[[#This Row],[Loser]])</f>
        <v>1</v>
      </c>
    </row>
    <row r="176" spans="1:22" x14ac:dyDescent="0.25">
      <c r="A176" s="65">
        <v>31855</v>
      </c>
      <c r="B176" s="50">
        <v>1987</v>
      </c>
      <c r="C176" s="1">
        <v>3</v>
      </c>
      <c r="D176" t="s">
        <v>49</v>
      </c>
      <c r="E176" s="1">
        <v>1</v>
      </c>
      <c r="F176" t="s">
        <v>299</v>
      </c>
      <c r="G176" t="str">
        <f>VLOOKUP(Table1[[#This Row],[Winner]],Ranking!D:E,2,FALSE)</f>
        <v>ACC</v>
      </c>
      <c r="H176" s="1">
        <v>74</v>
      </c>
      <c r="I176" s="1">
        <v>5</v>
      </c>
      <c r="J176" t="s">
        <v>35</v>
      </c>
      <c r="K176" t="str">
        <f>VLOOKUP(Table1[[#This Row],[Loser]],Ranking!D:E,2,FALSE)</f>
        <v>ACC</v>
      </c>
      <c r="L176" s="1">
        <v>68</v>
      </c>
      <c r="N176" s="1">
        <f>Table1[[#This Row],[Winning Score]]-Table1[[#This Row],[Losing Score]]</f>
        <v>6</v>
      </c>
      <c r="O176" s="1">
        <f>Table1[[#This Row],[Losing Seed]]-Table1[[#This Row],[Winning Seed]]</f>
        <v>4</v>
      </c>
      <c r="P176" s="1" t="str">
        <f>IF(Table1[[#This Row],[SeD]]&lt;-2,Table1[[#This Row],[Winning Seed]]&amp; " over " &amp;Table1[[#This Row],[Losing Seed]],"")</f>
        <v/>
      </c>
      <c r="Q176">
        <f>VLOOKUP(Table1[[#This Row],[Losing Seed]],'Seed History'!$N$4:$O$19,2)</f>
        <v>1.1071428571428572</v>
      </c>
      <c r="R176" s="1">
        <f>IF(Table1[[#This Row],[Round]]="PI",0,Table1[[#This Row],[Round]]-1)</f>
        <v>2</v>
      </c>
      <c r="S176">
        <f>Table1[[#This Row],[LAW]]-Table1[[#This Row],[LEW]]</f>
        <v>0.89285714285714279</v>
      </c>
      <c r="V176">
        <f>COUNTIF(PASE!B:B,Table1[[#This Row],[Loser]])</f>
        <v>1</v>
      </c>
    </row>
    <row r="177" spans="1:22" x14ac:dyDescent="0.25">
      <c r="A177" s="65">
        <v>31855</v>
      </c>
      <c r="B177" s="50">
        <v>1987</v>
      </c>
      <c r="C177" s="1">
        <v>3</v>
      </c>
      <c r="D177" t="s">
        <v>49</v>
      </c>
      <c r="E177" s="1">
        <v>2</v>
      </c>
      <c r="F177" t="s">
        <v>86</v>
      </c>
      <c r="G177" t="str">
        <f>VLOOKUP(Table1[[#This Row],[Winner]],Ranking!D:E,2,FALSE)</f>
        <v>ACC</v>
      </c>
      <c r="H177" s="1">
        <v>87</v>
      </c>
      <c r="I177" s="1">
        <v>6</v>
      </c>
      <c r="J177" t="s">
        <v>81</v>
      </c>
      <c r="K177" t="str">
        <f>VLOOKUP(Table1[[#This Row],[Loser]],Ranking!D:E,2,FALSE)</f>
        <v>SEC</v>
      </c>
      <c r="L177" s="1">
        <v>81</v>
      </c>
      <c r="N177" s="1">
        <f>Table1[[#This Row],[Winning Score]]-Table1[[#This Row],[Losing Score]]</f>
        <v>6</v>
      </c>
      <c r="O177" s="1">
        <f>Table1[[#This Row],[Losing Seed]]-Table1[[#This Row],[Winning Seed]]</f>
        <v>4</v>
      </c>
      <c r="P177" s="1" t="str">
        <f>IF(Table1[[#This Row],[SeD]]&lt;-2,Table1[[#This Row],[Winning Seed]]&amp; " over " &amp;Table1[[#This Row],[Losing Seed]],"")</f>
        <v/>
      </c>
      <c r="Q177">
        <f>VLOOKUP(Table1[[#This Row],[Losing Seed]],'Seed History'!$N$4:$O$19,2)</f>
        <v>1.0785714285714285</v>
      </c>
      <c r="R177" s="1">
        <f>IF(Table1[[#This Row],[Round]]="PI",0,Table1[[#This Row],[Round]]-1)</f>
        <v>2</v>
      </c>
      <c r="S177">
        <f>Table1[[#This Row],[LAW]]-Table1[[#This Row],[LEW]]</f>
        <v>0.92142857142857149</v>
      </c>
      <c r="V177">
        <f>COUNTIF(PASE!B:B,Table1[[#This Row],[Loser]])</f>
        <v>1</v>
      </c>
    </row>
    <row r="178" spans="1:22" x14ac:dyDescent="0.25">
      <c r="A178" s="65">
        <v>31855</v>
      </c>
      <c r="B178" s="50">
        <v>1987</v>
      </c>
      <c r="C178" s="1">
        <v>3</v>
      </c>
      <c r="D178" t="s">
        <v>478</v>
      </c>
      <c r="E178" s="1">
        <v>1</v>
      </c>
      <c r="F178" t="s">
        <v>66</v>
      </c>
      <c r="G178" t="str">
        <f>VLOOKUP(Table1[[#This Row],[Winner]],Ranking!D:E,2,FALSE)</f>
        <v>BE</v>
      </c>
      <c r="H178" s="1">
        <v>70</v>
      </c>
      <c r="I178" s="1">
        <v>5</v>
      </c>
      <c r="J178" t="s">
        <v>37</v>
      </c>
      <c r="K178" t="str">
        <f>VLOOKUP(Table1[[#This Row],[Loser]],Ranking!D:E,2,FALSE)</f>
        <v>B12</v>
      </c>
      <c r="L178" s="1">
        <v>57</v>
      </c>
      <c r="N178" s="1">
        <f>Table1[[#This Row],[Winning Score]]-Table1[[#This Row],[Losing Score]]</f>
        <v>13</v>
      </c>
      <c r="O178" s="1">
        <f>Table1[[#This Row],[Losing Seed]]-Table1[[#This Row],[Winning Seed]]</f>
        <v>4</v>
      </c>
      <c r="P178" s="1" t="str">
        <f>IF(Table1[[#This Row],[SeD]]&lt;-2,Table1[[#This Row],[Winning Seed]]&amp; " over " &amp;Table1[[#This Row],[Losing Seed]],"")</f>
        <v/>
      </c>
      <c r="Q178">
        <f>VLOOKUP(Table1[[#This Row],[Losing Seed]],'Seed History'!$N$4:$O$19,2)</f>
        <v>1.1071428571428572</v>
      </c>
      <c r="R178" s="1">
        <f>IF(Table1[[#This Row],[Round]]="PI",0,Table1[[#This Row],[Round]]-1)</f>
        <v>2</v>
      </c>
      <c r="S178">
        <f>Table1[[#This Row],[LAW]]-Table1[[#This Row],[LEW]]</f>
        <v>0.89285714285714279</v>
      </c>
      <c r="V178">
        <f>COUNTIF(PASE!B:B,Table1[[#This Row],[Loser]])</f>
        <v>1</v>
      </c>
    </row>
    <row r="179" spans="1:22" x14ac:dyDescent="0.25">
      <c r="A179" s="65">
        <v>31855</v>
      </c>
      <c r="B179" s="50">
        <v>1987</v>
      </c>
      <c r="C179" s="1">
        <v>3</v>
      </c>
      <c r="D179" t="s">
        <v>478</v>
      </c>
      <c r="E179" s="1">
        <v>6</v>
      </c>
      <c r="F179" t="s">
        <v>56</v>
      </c>
      <c r="G179" t="str">
        <f>VLOOKUP(Table1[[#This Row],[Winner]],Ranking!D:E,2,FALSE)</f>
        <v>BE</v>
      </c>
      <c r="H179" s="1">
        <v>103</v>
      </c>
      <c r="I179" s="1">
        <v>2</v>
      </c>
      <c r="J179" t="s">
        <v>113</v>
      </c>
      <c r="K179" t="str">
        <f>VLOOKUP(Table1[[#This Row],[Loser]],Ranking!D:E,2,FALSE)</f>
        <v>SEC</v>
      </c>
      <c r="L179" s="1">
        <v>82</v>
      </c>
      <c r="N179" s="1">
        <f>Table1[[#This Row],[Winning Score]]-Table1[[#This Row],[Losing Score]]</f>
        <v>21</v>
      </c>
      <c r="O179" s="1">
        <f>Table1[[#This Row],[Losing Seed]]-Table1[[#This Row],[Winning Seed]]</f>
        <v>-4</v>
      </c>
      <c r="P179" s="1" t="str">
        <f>IF(Table1[[#This Row],[SeD]]&lt;-2,Table1[[#This Row],[Winning Seed]]&amp; " over " &amp;Table1[[#This Row],[Losing Seed]],"")</f>
        <v>6 over 2</v>
      </c>
      <c r="Q179">
        <f>VLOOKUP(Table1[[#This Row],[Losing Seed]],'Seed History'!$N$4:$O$19,2)</f>
        <v>2.3714285714285714</v>
      </c>
      <c r="R179" s="1">
        <f>IF(Table1[[#This Row],[Round]]="PI",0,Table1[[#This Row],[Round]]-1)</f>
        <v>2</v>
      </c>
      <c r="S179">
        <f>Table1[[#This Row],[LAW]]-Table1[[#This Row],[LEW]]</f>
        <v>-0.37142857142857144</v>
      </c>
      <c r="V179">
        <f>COUNTIF(PASE!B:B,Table1[[#This Row],[Loser]])</f>
        <v>1</v>
      </c>
    </row>
    <row r="180" spans="1:22" x14ac:dyDescent="0.25">
      <c r="A180" s="65">
        <v>31856</v>
      </c>
      <c r="B180" s="50">
        <v>1987</v>
      </c>
      <c r="C180" s="1">
        <v>3</v>
      </c>
      <c r="D180" t="s">
        <v>440</v>
      </c>
      <c r="E180" s="1">
        <v>1</v>
      </c>
      <c r="F180" t="s">
        <v>36</v>
      </c>
      <c r="G180" t="str">
        <f>VLOOKUP(Table1[[#This Row],[Winner]],Ranking!D:E,2,FALSE)</f>
        <v>B10</v>
      </c>
      <c r="H180" s="1">
        <v>88</v>
      </c>
      <c r="I180" s="1">
        <v>5</v>
      </c>
      <c r="J180" t="s">
        <v>64</v>
      </c>
      <c r="K180" t="str">
        <f>VLOOKUP(Table1[[#This Row],[Loser]],Ranking!D:E,2,FALSE)</f>
        <v>ACC</v>
      </c>
      <c r="L180" s="1">
        <v>82</v>
      </c>
      <c r="N180" s="1">
        <f>Table1[[#This Row],[Winning Score]]-Table1[[#This Row],[Losing Score]]</f>
        <v>6</v>
      </c>
      <c r="O180" s="1">
        <f>Table1[[#This Row],[Losing Seed]]-Table1[[#This Row],[Winning Seed]]</f>
        <v>4</v>
      </c>
      <c r="P180" s="1" t="str">
        <f>IF(Table1[[#This Row],[SeD]]&lt;-2,Table1[[#This Row],[Winning Seed]]&amp; " over " &amp;Table1[[#This Row],[Losing Seed]],"")</f>
        <v/>
      </c>
      <c r="Q180">
        <f>VLOOKUP(Table1[[#This Row],[Losing Seed]],'Seed History'!$N$4:$O$19,2)</f>
        <v>1.1071428571428572</v>
      </c>
      <c r="R180" s="1">
        <f>IF(Table1[[#This Row],[Round]]="PI",0,Table1[[#This Row],[Round]]-1)</f>
        <v>2</v>
      </c>
      <c r="S180">
        <f>Table1[[#This Row],[LAW]]-Table1[[#This Row],[LEW]]</f>
        <v>0.89285714285714279</v>
      </c>
      <c r="V180">
        <f>COUNTIF(PASE!B:B,Table1[[#This Row],[Loser]])</f>
        <v>1</v>
      </c>
    </row>
    <row r="181" spans="1:22" x14ac:dyDescent="0.25">
      <c r="A181" s="65">
        <v>31856</v>
      </c>
      <c r="B181" s="50">
        <v>1987</v>
      </c>
      <c r="C181" s="1">
        <v>3</v>
      </c>
      <c r="D181" t="s">
        <v>38</v>
      </c>
      <c r="E181" s="1">
        <v>1</v>
      </c>
      <c r="F181" t="s">
        <v>397</v>
      </c>
      <c r="G181" t="str">
        <f>VLOOKUP(Table1[[#This Row],[Winner]],Ranking!D:E,2,FALSE)</f>
        <v>MWC</v>
      </c>
      <c r="H181" s="1">
        <v>92</v>
      </c>
      <c r="I181" s="1">
        <v>12</v>
      </c>
      <c r="J181" t="s">
        <v>53</v>
      </c>
      <c r="K181" t="str">
        <f>VLOOKUP(Table1[[#This Row],[Loser]],Ranking!D:E,2,FALSE)</f>
        <v>MWC</v>
      </c>
      <c r="L181" s="1">
        <v>78</v>
      </c>
      <c r="N181" s="1">
        <f>Table1[[#This Row],[Winning Score]]-Table1[[#This Row],[Losing Score]]</f>
        <v>14</v>
      </c>
      <c r="O181" s="1">
        <f>Table1[[#This Row],[Losing Seed]]-Table1[[#This Row],[Winning Seed]]</f>
        <v>11</v>
      </c>
      <c r="P181" s="1" t="str">
        <f>IF(Table1[[#This Row],[SeD]]&lt;-2,Table1[[#This Row],[Winning Seed]]&amp; " over " &amp;Table1[[#This Row],[Losing Seed]],"")</f>
        <v/>
      </c>
      <c r="Q181">
        <f>VLOOKUP(Table1[[#This Row],[Losing Seed]],'Seed History'!$N$4:$O$19,2)</f>
        <v>0.51428571428571423</v>
      </c>
      <c r="R181" s="1">
        <f>IF(Table1[[#This Row],[Round]]="PI",0,Table1[[#This Row],[Round]]-1)</f>
        <v>2</v>
      </c>
      <c r="S181">
        <f>Table1[[#This Row],[LAW]]-Table1[[#This Row],[LEW]]</f>
        <v>1.4857142857142858</v>
      </c>
      <c r="V181">
        <f>COUNTIF(PASE!B:B,Table1[[#This Row],[Loser]])</f>
        <v>1</v>
      </c>
    </row>
    <row r="182" spans="1:22" x14ac:dyDescent="0.25">
      <c r="A182" s="65">
        <v>31856</v>
      </c>
      <c r="B182" s="50">
        <v>1987</v>
      </c>
      <c r="C182" s="1">
        <v>3</v>
      </c>
      <c r="D182" t="s">
        <v>38</v>
      </c>
      <c r="E182" s="1">
        <v>2</v>
      </c>
      <c r="F182" t="s">
        <v>69</v>
      </c>
      <c r="G182" t="str">
        <f>VLOOKUP(Table1[[#This Row],[Winner]],Ranking!D:E,2,FALSE)</f>
        <v>B10</v>
      </c>
      <c r="H182" s="1">
        <v>93</v>
      </c>
      <c r="I182" s="1">
        <v>6</v>
      </c>
      <c r="J182" t="s">
        <v>58</v>
      </c>
      <c r="K182" t="str">
        <f>VLOOKUP(Table1[[#This Row],[Loser]],Ranking!D:E,2,FALSE)</f>
        <v>B12</v>
      </c>
      <c r="L182" s="1">
        <v>91</v>
      </c>
      <c r="M182" s="1" t="s">
        <v>479</v>
      </c>
      <c r="N182" s="1">
        <f>Table1[[#This Row],[Winning Score]]-Table1[[#This Row],[Losing Score]]</f>
        <v>2</v>
      </c>
      <c r="O182" s="1">
        <f>Table1[[#This Row],[Losing Seed]]-Table1[[#This Row],[Winning Seed]]</f>
        <v>4</v>
      </c>
      <c r="P182" s="1" t="str">
        <f>IF(Table1[[#This Row],[SeD]]&lt;-2,Table1[[#This Row],[Winning Seed]]&amp; " over " &amp;Table1[[#This Row],[Losing Seed]],"")</f>
        <v/>
      </c>
      <c r="Q182">
        <f>VLOOKUP(Table1[[#This Row],[Losing Seed]],'Seed History'!$N$4:$O$19,2)</f>
        <v>1.0785714285714285</v>
      </c>
      <c r="R182" s="1">
        <f>IF(Table1[[#This Row],[Round]]="PI",0,Table1[[#This Row],[Round]]-1)</f>
        <v>2</v>
      </c>
      <c r="S182">
        <f>Table1[[#This Row],[LAW]]-Table1[[#This Row],[LEW]]</f>
        <v>0.92142857142857149</v>
      </c>
      <c r="V182">
        <f>COUNTIF(PASE!B:B,Table1[[#This Row],[Loser]])</f>
        <v>1</v>
      </c>
    </row>
    <row r="183" spans="1:22" x14ac:dyDescent="0.25">
      <c r="A183" s="65">
        <v>31856</v>
      </c>
      <c r="B183" s="50">
        <v>1987</v>
      </c>
      <c r="C183" s="1">
        <v>3</v>
      </c>
      <c r="D183" t="s">
        <v>440</v>
      </c>
      <c r="E183" s="1">
        <v>10</v>
      </c>
      <c r="F183" t="s">
        <v>52</v>
      </c>
      <c r="G183" t="str">
        <f>VLOOKUP(Table1[[#This Row],[Winner]],Ranking!D:E,2,FALSE)</f>
        <v>SEC</v>
      </c>
      <c r="H183" s="1">
        <v>63</v>
      </c>
      <c r="I183" s="1">
        <v>3</v>
      </c>
      <c r="J183" t="s">
        <v>187</v>
      </c>
      <c r="K183" t="str">
        <f>VLOOKUP(Table1[[#This Row],[Loser]],Ranking!D:E,2,FALSE)</f>
        <v>BE</v>
      </c>
      <c r="L183" s="1">
        <v>58</v>
      </c>
      <c r="N183" s="1">
        <f>Table1[[#This Row],[Winning Score]]-Table1[[#This Row],[Losing Score]]</f>
        <v>5</v>
      </c>
      <c r="O183" s="1">
        <f>Table1[[#This Row],[Losing Seed]]-Table1[[#This Row],[Winning Seed]]</f>
        <v>-7</v>
      </c>
      <c r="P183" s="1" t="str">
        <f>IF(Table1[[#This Row],[SeD]]&lt;-2,Table1[[#This Row],[Winning Seed]]&amp; " over " &amp;Table1[[#This Row],[Losing Seed]],"")</f>
        <v>10 over 3</v>
      </c>
      <c r="Q183">
        <f>VLOOKUP(Table1[[#This Row],[Losing Seed]],'Seed History'!$N$4:$O$19,2)</f>
        <v>1.8571428571428572</v>
      </c>
      <c r="R183" s="1">
        <f>IF(Table1[[#This Row],[Round]]="PI",0,Table1[[#This Row],[Round]]-1)</f>
        <v>2</v>
      </c>
      <c r="S183">
        <f>Table1[[#This Row],[LAW]]-Table1[[#This Row],[LEW]]</f>
        <v>0.14285714285714279</v>
      </c>
      <c r="V183">
        <f>COUNTIF(PASE!B:B,Table1[[#This Row],[Loser]])</f>
        <v>1</v>
      </c>
    </row>
    <row r="184" spans="1:22" x14ac:dyDescent="0.25">
      <c r="A184" s="65">
        <v>31857</v>
      </c>
      <c r="B184" s="50">
        <v>1987</v>
      </c>
      <c r="C184" s="1">
        <v>4</v>
      </c>
      <c r="D184" t="s">
        <v>478</v>
      </c>
      <c r="E184" s="1">
        <v>6</v>
      </c>
      <c r="F184" t="s">
        <v>56</v>
      </c>
      <c r="G184" t="str">
        <f>VLOOKUP(Table1[[#This Row],[Winner]],Ranking!D:E,2,FALSE)</f>
        <v>BE</v>
      </c>
      <c r="H184" s="1">
        <v>88</v>
      </c>
      <c r="I184" s="1">
        <v>1</v>
      </c>
      <c r="J184" t="s">
        <v>66</v>
      </c>
      <c r="K184" t="str">
        <f>VLOOKUP(Table1[[#This Row],[Loser]],Ranking!D:E,2,FALSE)</f>
        <v>BE</v>
      </c>
      <c r="L184" s="1">
        <v>73</v>
      </c>
      <c r="N184" s="1">
        <f>Table1[[#This Row],[Winning Score]]-Table1[[#This Row],[Losing Score]]</f>
        <v>15</v>
      </c>
      <c r="O184" s="1">
        <f>Table1[[#This Row],[Losing Seed]]-Table1[[#This Row],[Winning Seed]]</f>
        <v>-5</v>
      </c>
      <c r="P184" s="1" t="str">
        <f>IF(Table1[[#This Row],[SeD]]&lt;-2,Table1[[#This Row],[Winning Seed]]&amp; " over " &amp;Table1[[#This Row],[Losing Seed]],"")</f>
        <v>6 over 1</v>
      </c>
      <c r="Q184">
        <f>VLOOKUP(Table1[[#This Row],[Losing Seed]],'Seed History'!$N$4:$O$19,2)</f>
        <v>3.342857142857143</v>
      </c>
      <c r="R184" s="1">
        <f>IF(Table1[[#This Row],[Round]]="PI",0,Table1[[#This Row],[Round]]-1)</f>
        <v>3</v>
      </c>
      <c r="S184">
        <f>Table1[[#This Row],[LAW]]-Table1[[#This Row],[LEW]]</f>
        <v>-0.34285714285714297</v>
      </c>
      <c r="V184">
        <f>COUNTIF(PASE!B:B,Table1[[#This Row],[Loser]])</f>
        <v>1</v>
      </c>
    </row>
    <row r="185" spans="1:22" x14ac:dyDescent="0.25">
      <c r="A185" s="65">
        <v>31857</v>
      </c>
      <c r="B185" s="50">
        <v>1987</v>
      </c>
      <c r="C185" s="1">
        <v>4</v>
      </c>
      <c r="D185" t="s">
        <v>49</v>
      </c>
      <c r="E185" s="1">
        <v>2</v>
      </c>
      <c r="F185" t="s">
        <v>86</v>
      </c>
      <c r="G185" t="str">
        <f>VLOOKUP(Table1[[#This Row],[Winner]],Ranking!D:E,2,FALSE)</f>
        <v>ACC</v>
      </c>
      <c r="H185" s="1">
        <v>79</v>
      </c>
      <c r="I185" s="1">
        <v>1</v>
      </c>
      <c r="J185" t="s">
        <v>299</v>
      </c>
      <c r="K185" t="str">
        <f>VLOOKUP(Table1[[#This Row],[Loser]],Ranking!D:E,2,FALSE)</f>
        <v>ACC</v>
      </c>
      <c r="L185" s="1">
        <v>75</v>
      </c>
      <c r="N185" s="1">
        <f>Table1[[#This Row],[Winning Score]]-Table1[[#This Row],[Losing Score]]</f>
        <v>4</v>
      </c>
      <c r="O185" s="1">
        <f>Table1[[#This Row],[Losing Seed]]-Table1[[#This Row],[Winning Seed]]</f>
        <v>-1</v>
      </c>
      <c r="P185" s="1" t="str">
        <f>IF(Table1[[#This Row],[SeD]]&lt;-2,Table1[[#This Row],[Winning Seed]]&amp; " over " &amp;Table1[[#This Row],[Losing Seed]],"")</f>
        <v/>
      </c>
      <c r="Q185">
        <f>VLOOKUP(Table1[[#This Row],[Losing Seed]],'Seed History'!$N$4:$O$19,2)</f>
        <v>3.342857142857143</v>
      </c>
      <c r="R185" s="1">
        <f>IF(Table1[[#This Row],[Round]]="PI",0,Table1[[#This Row],[Round]]-1)</f>
        <v>3</v>
      </c>
      <c r="S185">
        <f>Table1[[#This Row],[LAW]]-Table1[[#This Row],[LEW]]</f>
        <v>-0.34285714285714297</v>
      </c>
      <c r="V185">
        <f>COUNTIF(PASE!B:B,Table1[[#This Row],[Loser]])</f>
        <v>1</v>
      </c>
    </row>
    <row r="186" spans="1:22" x14ac:dyDescent="0.25">
      <c r="A186" s="65">
        <v>31858</v>
      </c>
      <c r="B186" s="50">
        <v>1987</v>
      </c>
      <c r="C186" s="1">
        <v>4</v>
      </c>
      <c r="D186" t="s">
        <v>440</v>
      </c>
      <c r="E186" s="1">
        <v>1</v>
      </c>
      <c r="F186" t="s">
        <v>36</v>
      </c>
      <c r="G186" t="str">
        <f>VLOOKUP(Table1[[#This Row],[Winner]],Ranking!D:E,2,FALSE)</f>
        <v>B10</v>
      </c>
      <c r="H186" s="1">
        <v>77</v>
      </c>
      <c r="I186" s="1">
        <v>10</v>
      </c>
      <c r="J186" t="s">
        <v>52</v>
      </c>
      <c r="K186" t="str">
        <f>VLOOKUP(Table1[[#This Row],[Loser]],Ranking!D:E,2,FALSE)</f>
        <v>SEC</v>
      </c>
      <c r="L186" s="1">
        <v>76</v>
      </c>
      <c r="N186" s="1">
        <f>Table1[[#This Row],[Winning Score]]-Table1[[#This Row],[Losing Score]]</f>
        <v>1</v>
      </c>
      <c r="O186" s="1">
        <f>Table1[[#This Row],[Losing Seed]]-Table1[[#This Row],[Winning Seed]]</f>
        <v>9</v>
      </c>
      <c r="P186" s="1" t="str">
        <f>IF(Table1[[#This Row],[SeD]]&lt;-2,Table1[[#This Row],[Winning Seed]]&amp; " over " &amp;Table1[[#This Row],[Losing Seed]],"")</f>
        <v/>
      </c>
      <c r="Q186">
        <f>VLOOKUP(Table1[[#This Row],[Losing Seed]],'Seed History'!$N$4:$O$19,2)</f>
        <v>0.62142857142857144</v>
      </c>
      <c r="R186" s="1">
        <f>IF(Table1[[#This Row],[Round]]="PI",0,Table1[[#This Row],[Round]]-1)</f>
        <v>3</v>
      </c>
      <c r="S186">
        <f>Table1[[#This Row],[LAW]]-Table1[[#This Row],[LEW]]</f>
        <v>2.3785714285714286</v>
      </c>
      <c r="V186">
        <f>COUNTIF(PASE!B:B,Table1[[#This Row],[Loser]])</f>
        <v>1</v>
      </c>
    </row>
    <row r="187" spans="1:22" x14ac:dyDescent="0.25">
      <c r="A187" s="65">
        <v>31858</v>
      </c>
      <c r="B187" s="50">
        <v>1987</v>
      </c>
      <c r="C187" s="1">
        <v>4</v>
      </c>
      <c r="D187" t="s">
        <v>38</v>
      </c>
      <c r="E187" s="1">
        <v>1</v>
      </c>
      <c r="F187" t="s">
        <v>397</v>
      </c>
      <c r="G187" t="str">
        <f>VLOOKUP(Table1[[#This Row],[Winner]],Ranking!D:E,2,FALSE)</f>
        <v>MWC</v>
      </c>
      <c r="H187" s="1">
        <v>84</v>
      </c>
      <c r="I187" s="1">
        <v>2</v>
      </c>
      <c r="J187" t="s">
        <v>69</v>
      </c>
      <c r="K187" t="str">
        <f>VLOOKUP(Table1[[#This Row],[Loser]],Ranking!D:E,2,FALSE)</f>
        <v>B10</v>
      </c>
      <c r="L187" s="1">
        <v>81</v>
      </c>
      <c r="N187" s="1">
        <f>Table1[[#This Row],[Winning Score]]-Table1[[#This Row],[Losing Score]]</f>
        <v>3</v>
      </c>
      <c r="O187" s="1">
        <f>Table1[[#This Row],[Losing Seed]]-Table1[[#This Row],[Winning Seed]]</f>
        <v>1</v>
      </c>
      <c r="P187" s="1" t="str">
        <f>IF(Table1[[#This Row],[SeD]]&lt;-2,Table1[[#This Row],[Winning Seed]]&amp; " over " &amp;Table1[[#This Row],[Losing Seed]],"")</f>
        <v/>
      </c>
      <c r="Q187">
        <f>VLOOKUP(Table1[[#This Row],[Losing Seed]],'Seed History'!$N$4:$O$19,2)</f>
        <v>2.3714285714285714</v>
      </c>
      <c r="R187" s="1">
        <f>IF(Table1[[#This Row],[Round]]="PI",0,Table1[[#This Row],[Round]]-1)</f>
        <v>3</v>
      </c>
      <c r="S187">
        <f>Table1[[#This Row],[LAW]]-Table1[[#This Row],[LEW]]</f>
        <v>0.62857142857142856</v>
      </c>
      <c r="V187">
        <f>COUNTIF(PASE!B:B,Table1[[#This Row],[Loser]])</f>
        <v>1</v>
      </c>
    </row>
    <row r="188" spans="1:22" x14ac:dyDescent="0.25">
      <c r="A188" s="65">
        <v>31864</v>
      </c>
      <c r="B188" s="50">
        <v>1987</v>
      </c>
      <c r="C188" s="1">
        <v>5</v>
      </c>
      <c r="D188" t="s">
        <v>484</v>
      </c>
      <c r="E188" s="1">
        <v>1</v>
      </c>
      <c r="F188" t="s">
        <v>36</v>
      </c>
      <c r="G188" t="str">
        <f>VLOOKUP(Table1[[#This Row],[Winner]],Ranking!D:E,2,FALSE)</f>
        <v>B10</v>
      </c>
      <c r="H188" s="1">
        <v>97</v>
      </c>
      <c r="I188" s="1">
        <v>1</v>
      </c>
      <c r="J188" t="s">
        <v>397</v>
      </c>
      <c r="K188" t="str">
        <f>VLOOKUP(Table1[[#This Row],[Loser]],Ranking!D:E,2,FALSE)</f>
        <v>MWC</v>
      </c>
      <c r="L188" s="1">
        <v>93</v>
      </c>
      <c r="N188" s="1">
        <f>Table1[[#This Row],[Winning Score]]-Table1[[#This Row],[Losing Score]]</f>
        <v>4</v>
      </c>
      <c r="O188" s="1">
        <f>Table1[[#This Row],[Losing Seed]]-Table1[[#This Row],[Winning Seed]]</f>
        <v>0</v>
      </c>
      <c r="P188" s="1" t="str">
        <f>IF(Table1[[#This Row],[SeD]]&lt;-2,Table1[[#This Row],[Winning Seed]]&amp; " over " &amp;Table1[[#This Row],[Losing Seed]],"")</f>
        <v/>
      </c>
      <c r="Q188">
        <f>VLOOKUP(Table1[[#This Row],[Losing Seed]],'Seed History'!$N$4:$O$19,2)</f>
        <v>3.342857142857143</v>
      </c>
      <c r="R188" s="1">
        <f>IF(Table1[[#This Row],[Round]]="PI",0,Table1[[#This Row],[Round]]-1)</f>
        <v>4</v>
      </c>
      <c r="S188">
        <f>Table1[[#This Row],[LAW]]-Table1[[#This Row],[LEW]]</f>
        <v>0.65714285714285703</v>
      </c>
      <c r="V188">
        <f>COUNTIF(PASE!B:B,Table1[[#This Row],[Loser]])</f>
        <v>1</v>
      </c>
    </row>
    <row r="189" spans="1:22" x14ac:dyDescent="0.25">
      <c r="A189" s="65">
        <v>31864</v>
      </c>
      <c r="B189" s="50">
        <v>1987</v>
      </c>
      <c r="C189" s="1">
        <v>5</v>
      </c>
      <c r="D189" t="s">
        <v>484</v>
      </c>
      <c r="E189" s="1">
        <v>2</v>
      </c>
      <c r="F189" t="s">
        <v>86</v>
      </c>
      <c r="G189" t="str">
        <f>VLOOKUP(Table1[[#This Row],[Winner]],Ranking!D:E,2,FALSE)</f>
        <v>ACC</v>
      </c>
      <c r="H189" s="1">
        <v>77</v>
      </c>
      <c r="I189" s="1">
        <v>6</v>
      </c>
      <c r="J189" t="s">
        <v>56</v>
      </c>
      <c r="K189" t="str">
        <f>VLOOKUP(Table1[[#This Row],[Loser]],Ranking!D:E,2,FALSE)</f>
        <v>BE</v>
      </c>
      <c r="L189" s="1">
        <v>63</v>
      </c>
      <c r="N189" s="1">
        <f>Table1[[#This Row],[Winning Score]]-Table1[[#This Row],[Losing Score]]</f>
        <v>14</v>
      </c>
      <c r="O189" s="1">
        <f>Table1[[#This Row],[Losing Seed]]-Table1[[#This Row],[Winning Seed]]</f>
        <v>4</v>
      </c>
      <c r="P189" s="1" t="str">
        <f>IF(Table1[[#This Row],[SeD]]&lt;-2,Table1[[#This Row],[Winning Seed]]&amp; " over " &amp;Table1[[#This Row],[Losing Seed]],"")</f>
        <v/>
      </c>
      <c r="Q189">
        <f>VLOOKUP(Table1[[#This Row],[Losing Seed]],'Seed History'!$N$4:$O$19,2)</f>
        <v>1.0785714285714285</v>
      </c>
      <c r="R189" s="1">
        <f>IF(Table1[[#This Row],[Round]]="PI",0,Table1[[#This Row],[Round]]-1)</f>
        <v>4</v>
      </c>
      <c r="S189">
        <f>Table1[[#This Row],[LAW]]-Table1[[#This Row],[LEW]]</f>
        <v>2.9214285714285717</v>
      </c>
      <c r="V189">
        <f>COUNTIF(PASE!B:B,Table1[[#This Row],[Loser]])</f>
        <v>1</v>
      </c>
    </row>
    <row r="190" spans="1:22" x14ac:dyDescent="0.25">
      <c r="A190" s="65">
        <v>31866</v>
      </c>
      <c r="B190" s="50">
        <v>1987</v>
      </c>
      <c r="C190" s="1">
        <v>6</v>
      </c>
      <c r="D190" t="s">
        <v>485</v>
      </c>
      <c r="E190" s="1">
        <v>1</v>
      </c>
      <c r="F190" t="s">
        <v>36</v>
      </c>
      <c r="G190" t="str">
        <f>VLOOKUP(Table1[[#This Row],[Winner]],Ranking!D:E,2,FALSE)</f>
        <v>B10</v>
      </c>
      <c r="H190" s="1">
        <v>74</v>
      </c>
      <c r="I190" s="1">
        <v>2</v>
      </c>
      <c r="J190" t="s">
        <v>86</v>
      </c>
      <c r="K190" t="str">
        <f>VLOOKUP(Table1[[#This Row],[Loser]],Ranking!D:E,2,FALSE)</f>
        <v>ACC</v>
      </c>
      <c r="L190" s="1">
        <v>73</v>
      </c>
      <c r="N190" s="1">
        <f>Table1[[#This Row],[Winning Score]]-Table1[[#This Row],[Losing Score]]</f>
        <v>1</v>
      </c>
      <c r="O190" s="1">
        <f>Table1[[#This Row],[Losing Seed]]-Table1[[#This Row],[Winning Seed]]</f>
        <v>1</v>
      </c>
      <c r="P190" s="1" t="str">
        <f>IF(Table1[[#This Row],[SeD]]&lt;-2,Table1[[#This Row],[Winning Seed]]&amp; " over " &amp;Table1[[#This Row],[Losing Seed]],"")</f>
        <v/>
      </c>
      <c r="Q190">
        <f>VLOOKUP(Table1[[#This Row],[Losing Seed]],'Seed History'!$N$4:$O$19,2)</f>
        <v>2.3714285714285714</v>
      </c>
      <c r="R190" s="1">
        <f>IF(Table1[[#This Row],[Round]]="PI",0,Table1[[#This Row],[Round]]-1)</f>
        <v>5</v>
      </c>
      <c r="S190">
        <f>Table1[[#This Row],[LAW]]-Table1[[#This Row],[LEW]]</f>
        <v>2.6285714285714286</v>
      </c>
      <c r="V190">
        <f>COUNTIF(PASE!B:B,Table1[[#This Row],[Loser]])</f>
        <v>1</v>
      </c>
    </row>
    <row r="191" spans="1:22" x14ac:dyDescent="0.25">
      <c r="A191" s="65">
        <v>32219</v>
      </c>
      <c r="B191" s="50">
        <v>1988</v>
      </c>
      <c r="C191" s="1">
        <v>1</v>
      </c>
      <c r="D191" t="s">
        <v>49</v>
      </c>
      <c r="E191" s="1">
        <v>2</v>
      </c>
      <c r="F191" t="s">
        <v>64</v>
      </c>
      <c r="G191" t="str">
        <f>VLOOKUP(Table1[[#This Row],[Winner]],Ranking!D:E,2,FALSE)</f>
        <v>ACC</v>
      </c>
      <c r="H191" s="1">
        <v>85</v>
      </c>
      <c r="I191" s="1">
        <v>15</v>
      </c>
      <c r="J191" t="s">
        <v>141</v>
      </c>
      <c r="K191" t="str">
        <f>VLOOKUP(Table1[[#This Row],[Loser]],Ranking!D:E,2,FALSE)</f>
        <v>Pat</v>
      </c>
      <c r="L191" s="1">
        <v>69</v>
      </c>
      <c r="N191" s="1">
        <f>Table1[[#This Row],[Winning Score]]-Table1[[#This Row],[Losing Score]]</f>
        <v>16</v>
      </c>
      <c r="O191" s="1">
        <f>Table1[[#This Row],[Losing Seed]]-Table1[[#This Row],[Winning Seed]]</f>
        <v>13</v>
      </c>
      <c r="P191" s="1" t="str">
        <f>IF(Table1[[#This Row],[SeD]]&lt;-2,Table1[[#This Row],[Winning Seed]]&amp; " over " &amp;Table1[[#This Row],[Losing Seed]],"")</f>
        <v/>
      </c>
      <c r="Q191">
        <f>VLOOKUP(Table1[[#This Row],[Losing Seed]],'Seed History'!$N$4:$O$19,2)</f>
        <v>6.4285714285714279E-2</v>
      </c>
      <c r="R191" s="1">
        <f>IF(Table1[[#This Row],[Round]]="PI",0,Table1[[#This Row],[Round]]-1)</f>
        <v>0</v>
      </c>
      <c r="S191">
        <f>Table1[[#This Row],[LAW]]-Table1[[#This Row],[LEW]]</f>
        <v>-6.4285714285714279E-2</v>
      </c>
      <c r="V191">
        <f>COUNTIF(PASE!B:B,Table1[[#This Row],[Loser]])</f>
        <v>1</v>
      </c>
    </row>
    <row r="192" spans="1:22" x14ac:dyDescent="0.25">
      <c r="A192" s="65">
        <v>32219</v>
      </c>
      <c r="B192" s="50">
        <v>1988</v>
      </c>
      <c r="C192" s="1">
        <v>1</v>
      </c>
      <c r="D192" t="s">
        <v>49</v>
      </c>
      <c r="E192" s="1">
        <v>3</v>
      </c>
      <c r="F192" t="s">
        <v>86</v>
      </c>
      <c r="G192" t="str">
        <f>VLOOKUP(Table1[[#This Row],[Winner]],Ranking!D:E,2,FALSE)</f>
        <v>ACC</v>
      </c>
      <c r="H192" s="1">
        <v>69</v>
      </c>
      <c r="I192" s="1">
        <v>14</v>
      </c>
      <c r="J192" t="s">
        <v>300</v>
      </c>
      <c r="K192" t="str">
        <f>VLOOKUP(Table1[[#This Row],[Loser]],Ranking!D:E,2,FALSE)</f>
        <v>MEAC</v>
      </c>
      <c r="L192" s="1">
        <v>55</v>
      </c>
      <c r="N192" s="1">
        <f>Table1[[#This Row],[Winning Score]]-Table1[[#This Row],[Losing Score]]</f>
        <v>14</v>
      </c>
      <c r="O192" s="1">
        <f>Table1[[#This Row],[Losing Seed]]-Table1[[#This Row],[Winning Seed]]</f>
        <v>11</v>
      </c>
      <c r="P192" s="1" t="str">
        <f>IF(Table1[[#This Row],[SeD]]&lt;-2,Table1[[#This Row],[Winning Seed]]&amp; " over " &amp;Table1[[#This Row],[Losing Seed]],"")</f>
        <v/>
      </c>
      <c r="Q192">
        <f>VLOOKUP(Table1[[#This Row],[Losing Seed]],'Seed History'!$N$4:$O$19,2)</f>
        <v>0.16428571428571428</v>
      </c>
      <c r="R192" s="1">
        <f>IF(Table1[[#This Row],[Round]]="PI",0,Table1[[#This Row],[Round]]-1)</f>
        <v>0</v>
      </c>
      <c r="S192">
        <f>Table1[[#This Row],[LAW]]-Table1[[#This Row],[LEW]]</f>
        <v>-0.16428571428571428</v>
      </c>
      <c r="V192">
        <f>COUNTIF(PASE!B:B,Table1[[#This Row],[Loser]])</f>
        <v>1</v>
      </c>
    </row>
    <row r="193" spans="1:22" x14ac:dyDescent="0.25">
      <c r="A193" s="65">
        <v>32219</v>
      </c>
      <c r="B193" s="50">
        <v>1988</v>
      </c>
      <c r="C193" s="1">
        <v>1</v>
      </c>
      <c r="D193" t="s">
        <v>49</v>
      </c>
      <c r="E193" s="1">
        <v>7</v>
      </c>
      <c r="F193" t="s">
        <v>353</v>
      </c>
      <c r="G193" t="str">
        <f>VLOOKUP(Table1[[#This Row],[Winner]],Ranking!D:E,2,FALSE)</f>
        <v>Amer</v>
      </c>
      <c r="H193" s="1">
        <v>83</v>
      </c>
      <c r="I193" s="1">
        <v>10</v>
      </c>
      <c r="J193" t="s">
        <v>35</v>
      </c>
      <c r="K193" t="str">
        <f>VLOOKUP(Table1[[#This Row],[Loser]],Ranking!D:E,2,FALSE)</f>
        <v>ACC</v>
      </c>
      <c r="L193" s="1">
        <v>75</v>
      </c>
      <c r="N193" s="1">
        <f>Table1[[#This Row],[Winning Score]]-Table1[[#This Row],[Losing Score]]</f>
        <v>8</v>
      </c>
      <c r="O193" s="1">
        <f>Table1[[#This Row],[Losing Seed]]-Table1[[#This Row],[Winning Seed]]</f>
        <v>3</v>
      </c>
      <c r="P193" s="1" t="str">
        <f>IF(Table1[[#This Row],[SeD]]&lt;-2,Table1[[#This Row],[Winning Seed]]&amp; " over " &amp;Table1[[#This Row],[Losing Seed]],"")</f>
        <v/>
      </c>
      <c r="Q193">
        <f>VLOOKUP(Table1[[#This Row],[Losing Seed]],'Seed History'!$N$4:$O$19,2)</f>
        <v>0.62142857142857144</v>
      </c>
      <c r="R193" s="1">
        <f>IF(Table1[[#This Row],[Round]]="PI",0,Table1[[#This Row],[Round]]-1)</f>
        <v>0</v>
      </c>
      <c r="S193">
        <f>Table1[[#This Row],[LAW]]-Table1[[#This Row],[LEW]]</f>
        <v>-0.62142857142857144</v>
      </c>
      <c r="V193">
        <f>COUNTIF(PASE!B:B,Table1[[#This Row],[Loser]])</f>
        <v>1</v>
      </c>
    </row>
    <row r="194" spans="1:22" x14ac:dyDescent="0.25">
      <c r="A194" s="65">
        <v>32219</v>
      </c>
      <c r="B194" s="50">
        <v>1988</v>
      </c>
      <c r="C194" s="1">
        <v>1</v>
      </c>
      <c r="D194" t="s">
        <v>440</v>
      </c>
      <c r="E194" s="1">
        <v>1</v>
      </c>
      <c r="F194" t="s">
        <v>29</v>
      </c>
      <c r="G194" t="str">
        <f>VLOOKUP(Table1[[#This Row],[Winner]],Ranking!D:E,2,FALSE)</f>
        <v>B10</v>
      </c>
      <c r="H194" s="1">
        <v>94</v>
      </c>
      <c r="I194" s="1">
        <v>16</v>
      </c>
      <c r="J194" t="s">
        <v>202</v>
      </c>
      <c r="K194" t="str">
        <f>VLOOKUP(Table1[[#This Row],[Loser]],Ranking!D:E,2,FALSE)</f>
        <v>NEC</v>
      </c>
      <c r="L194" s="1">
        <v>79</v>
      </c>
      <c r="N194" s="1">
        <f>Table1[[#This Row],[Winning Score]]-Table1[[#This Row],[Losing Score]]</f>
        <v>15</v>
      </c>
      <c r="O194" s="1">
        <f>Table1[[#This Row],[Losing Seed]]-Table1[[#This Row],[Winning Seed]]</f>
        <v>15</v>
      </c>
      <c r="P194" s="1" t="str">
        <f>IF(Table1[[#This Row],[SeD]]&lt;-2,Table1[[#This Row],[Winning Seed]]&amp; " over " &amp;Table1[[#This Row],[Losing Seed]],"")</f>
        <v/>
      </c>
      <c r="Q194">
        <f>VLOOKUP(Table1[[#This Row],[Losing Seed]],'Seed History'!$N$4:$O$19,2)</f>
        <v>7.1428571428571426E-3</v>
      </c>
      <c r="R194" s="1">
        <f>IF(Table1[[#This Row],[Round]]="PI",0,Table1[[#This Row],[Round]]-1)</f>
        <v>0</v>
      </c>
      <c r="S194">
        <f>Table1[[#This Row],[LAW]]-Table1[[#This Row],[LEW]]</f>
        <v>-7.1428571428571426E-3</v>
      </c>
      <c r="V194">
        <f>COUNTIF(PASE!B:B,Table1[[#This Row],[Loser]])</f>
        <v>1</v>
      </c>
    </row>
    <row r="195" spans="1:22" x14ac:dyDescent="0.25">
      <c r="A195" s="65">
        <v>32219</v>
      </c>
      <c r="B195" s="50">
        <v>1988</v>
      </c>
      <c r="C195" s="1">
        <v>1</v>
      </c>
      <c r="D195" t="s">
        <v>440</v>
      </c>
      <c r="E195" s="1">
        <v>4</v>
      </c>
      <c r="F195" t="s">
        <v>244</v>
      </c>
      <c r="G195" t="str">
        <f>VLOOKUP(Table1[[#This Row],[Winner]],Ranking!D:E,2,FALSE)</f>
        <v>B12</v>
      </c>
      <c r="H195" s="1">
        <v>66</v>
      </c>
      <c r="I195" s="1">
        <v>13</v>
      </c>
      <c r="J195" t="s">
        <v>247</v>
      </c>
      <c r="K195" t="str">
        <f>VLOOKUP(Table1[[#This Row],[Loser]],Ranking!D:E,2,FALSE)</f>
        <v>A10</v>
      </c>
      <c r="L195" s="1">
        <v>53</v>
      </c>
      <c r="N195" s="1">
        <f>Table1[[#This Row],[Winning Score]]-Table1[[#This Row],[Losing Score]]</f>
        <v>13</v>
      </c>
      <c r="O195" s="1">
        <f>Table1[[#This Row],[Losing Seed]]-Table1[[#This Row],[Winning Seed]]</f>
        <v>9</v>
      </c>
      <c r="P195" s="1" t="str">
        <f>IF(Table1[[#This Row],[SeD]]&lt;-2,Table1[[#This Row],[Winning Seed]]&amp; " over " &amp;Table1[[#This Row],[Losing Seed]],"")</f>
        <v/>
      </c>
      <c r="Q195">
        <f>VLOOKUP(Table1[[#This Row],[Losing Seed]],'Seed History'!$N$4:$O$19,2)</f>
        <v>0.25</v>
      </c>
      <c r="R195" s="1">
        <f>IF(Table1[[#This Row],[Round]]="PI",0,Table1[[#This Row],[Round]]-1)</f>
        <v>0</v>
      </c>
      <c r="S195">
        <f>Table1[[#This Row],[LAW]]-Table1[[#This Row],[LEW]]</f>
        <v>-0.25</v>
      </c>
      <c r="V195">
        <f>COUNTIF(PASE!B:B,Table1[[#This Row],[Loser]])</f>
        <v>1</v>
      </c>
    </row>
    <row r="196" spans="1:22" x14ac:dyDescent="0.25">
      <c r="A196" s="65">
        <v>32219</v>
      </c>
      <c r="B196" s="50">
        <v>1988</v>
      </c>
      <c r="C196" s="1">
        <v>1</v>
      </c>
      <c r="D196" t="s">
        <v>440</v>
      </c>
      <c r="E196" s="1">
        <v>5</v>
      </c>
      <c r="F196" t="s">
        <v>187</v>
      </c>
      <c r="G196" t="str">
        <f>VLOOKUP(Table1[[#This Row],[Winner]],Ranking!D:E,2,FALSE)</f>
        <v>BE</v>
      </c>
      <c r="H196" s="1">
        <v>83</v>
      </c>
      <c r="I196" s="1">
        <v>12</v>
      </c>
      <c r="J196" t="s">
        <v>418</v>
      </c>
      <c r="K196" t="str">
        <f>VLOOKUP(Table1[[#This Row],[Loser]],Ranking!D:E,2,FALSE)</f>
        <v>Amer</v>
      </c>
      <c r="L196" s="1">
        <v>62</v>
      </c>
      <c r="N196" s="1">
        <f>Table1[[#This Row],[Winning Score]]-Table1[[#This Row],[Losing Score]]</f>
        <v>21</v>
      </c>
      <c r="O196" s="1">
        <f>Table1[[#This Row],[Losing Seed]]-Table1[[#This Row],[Winning Seed]]</f>
        <v>7</v>
      </c>
      <c r="P196" s="1" t="str">
        <f>IF(Table1[[#This Row],[SeD]]&lt;-2,Table1[[#This Row],[Winning Seed]]&amp; " over " &amp;Table1[[#This Row],[Losing Seed]],"")</f>
        <v/>
      </c>
      <c r="Q196">
        <f>VLOOKUP(Table1[[#This Row],[Losing Seed]],'Seed History'!$N$4:$O$19,2)</f>
        <v>0.51428571428571423</v>
      </c>
      <c r="R196" s="1">
        <f>IF(Table1[[#This Row],[Round]]="PI",0,Table1[[#This Row],[Round]]-1)</f>
        <v>0</v>
      </c>
      <c r="S196">
        <f>Table1[[#This Row],[LAW]]-Table1[[#This Row],[LEW]]</f>
        <v>-0.51428571428571423</v>
      </c>
      <c r="V196">
        <f>COUNTIF(PASE!B:B,Table1[[#This Row],[Loser]])</f>
        <v>1</v>
      </c>
    </row>
    <row r="197" spans="1:22" x14ac:dyDescent="0.25">
      <c r="A197" s="65">
        <v>32219</v>
      </c>
      <c r="B197" s="50">
        <v>1988</v>
      </c>
      <c r="C197" s="1">
        <v>1</v>
      </c>
      <c r="D197" t="s">
        <v>478</v>
      </c>
      <c r="E197" s="1">
        <v>1</v>
      </c>
      <c r="F197" t="s">
        <v>58</v>
      </c>
      <c r="G197" t="str">
        <f>VLOOKUP(Table1[[#This Row],[Winner]],Ranking!D:E,2,FALSE)</f>
        <v>B12</v>
      </c>
      <c r="H197" s="1">
        <v>94</v>
      </c>
      <c r="I197" s="1">
        <v>16</v>
      </c>
      <c r="J197" t="s">
        <v>168</v>
      </c>
      <c r="K197" t="str">
        <f>VLOOKUP(Table1[[#This Row],[Loser]],Ranking!D:E,2,FALSE)</f>
        <v>SC</v>
      </c>
      <c r="L197" s="1">
        <v>66</v>
      </c>
      <c r="N197" s="1">
        <f>Table1[[#This Row],[Winning Score]]-Table1[[#This Row],[Losing Score]]</f>
        <v>28</v>
      </c>
      <c r="O197" s="1">
        <f>Table1[[#This Row],[Losing Seed]]-Table1[[#This Row],[Winning Seed]]</f>
        <v>15</v>
      </c>
      <c r="P197" s="1" t="str">
        <f>IF(Table1[[#This Row],[SeD]]&lt;-2,Table1[[#This Row],[Winning Seed]]&amp; " over " &amp;Table1[[#This Row],[Losing Seed]],"")</f>
        <v/>
      </c>
      <c r="Q197">
        <f>VLOOKUP(Table1[[#This Row],[Losing Seed]],'Seed History'!$N$4:$O$19,2)</f>
        <v>7.1428571428571426E-3</v>
      </c>
      <c r="R197" s="1">
        <f>IF(Table1[[#This Row],[Round]]="PI",0,Table1[[#This Row],[Round]]-1)</f>
        <v>0</v>
      </c>
      <c r="S197">
        <f>Table1[[#This Row],[LAW]]-Table1[[#This Row],[LEW]]</f>
        <v>-7.1428571428571426E-3</v>
      </c>
      <c r="V197">
        <f>COUNTIF(PASE!B:B,Table1[[#This Row],[Loser]])</f>
        <v>1</v>
      </c>
    </row>
    <row r="198" spans="1:22" x14ac:dyDescent="0.25">
      <c r="A198" s="65">
        <v>32219</v>
      </c>
      <c r="B198" s="50">
        <v>1988</v>
      </c>
      <c r="C198" s="1">
        <v>1</v>
      </c>
      <c r="D198" t="s">
        <v>478</v>
      </c>
      <c r="E198" s="1">
        <v>4</v>
      </c>
      <c r="F198" t="s">
        <v>72</v>
      </c>
      <c r="G198" t="str">
        <f>VLOOKUP(Table1[[#This Row],[Winner]],Ranking!D:E,2,FALSE)</f>
        <v>WCC</v>
      </c>
      <c r="H198" s="1">
        <v>98</v>
      </c>
      <c r="I198" s="1">
        <v>13</v>
      </c>
      <c r="J198" t="s">
        <v>166</v>
      </c>
      <c r="K198" t="str">
        <f>VLOOKUP(Table1[[#This Row],[Loser]],Ranking!D:E,2,FALSE)</f>
        <v>CUSA</v>
      </c>
      <c r="L198" s="1">
        <v>92</v>
      </c>
      <c r="M198" s="1" t="s">
        <v>479</v>
      </c>
      <c r="N198" s="1">
        <f>Table1[[#This Row],[Winning Score]]-Table1[[#This Row],[Losing Score]]</f>
        <v>6</v>
      </c>
      <c r="O198" s="1">
        <f>Table1[[#This Row],[Losing Seed]]-Table1[[#This Row],[Winning Seed]]</f>
        <v>9</v>
      </c>
      <c r="P198" s="1" t="str">
        <f>IF(Table1[[#This Row],[SeD]]&lt;-2,Table1[[#This Row],[Winning Seed]]&amp; " over " &amp;Table1[[#This Row],[Losing Seed]],"")</f>
        <v/>
      </c>
      <c r="Q198">
        <f>VLOOKUP(Table1[[#This Row],[Losing Seed]],'Seed History'!$N$4:$O$19,2)</f>
        <v>0.25</v>
      </c>
      <c r="R198" s="1">
        <f>IF(Table1[[#This Row],[Round]]="PI",0,Table1[[#This Row],[Round]]-1)</f>
        <v>0</v>
      </c>
      <c r="S198">
        <f>Table1[[#This Row],[LAW]]-Table1[[#This Row],[LEW]]</f>
        <v>-0.25</v>
      </c>
      <c r="V198">
        <f>COUNTIF(PASE!B:B,Table1[[#This Row],[Loser]])</f>
        <v>1</v>
      </c>
    </row>
    <row r="199" spans="1:22" x14ac:dyDescent="0.25">
      <c r="A199" s="65">
        <v>32219</v>
      </c>
      <c r="B199" s="50">
        <v>1988</v>
      </c>
      <c r="C199" s="1">
        <v>1</v>
      </c>
      <c r="D199" t="s">
        <v>478</v>
      </c>
      <c r="E199" s="1">
        <v>5</v>
      </c>
      <c r="F199" t="s">
        <v>54</v>
      </c>
      <c r="G199" t="str">
        <f>VLOOKUP(Table1[[#This Row],[Winner]],Ranking!D:E,2,FALSE)</f>
        <v>ACC</v>
      </c>
      <c r="H199" s="1">
        <v>70</v>
      </c>
      <c r="I199" s="1">
        <v>12</v>
      </c>
      <c r="J199" t="s">
        <v>320</v>
      </c>
      <c r="K199" t="str">
        <f>VLOOKUP(Table1[[#This Row],[Loser]],Ranking!D:E,2,FALSE)</f>
        <v>P12</v>
      </c>
      <c r="L199" s="1">
        <v>61</v>
      </c>
      <c r="N199" s="1">
        <f>Table1[[#This Row],[Winning Score]]-Table1[[#This Row],[Losing Score]]</f>
        <v>9</v>
      </c>
      <c r="O199" s="1">
        <f>Table1[[#This Row],[Losing Seed]]-Table1[[#This Row],[Winning Seed]]</f>
        <v>7</v>
      </c>
      <c r="P199" s="1" t="str">
        <f>IF(Table1[[#This Row],[SeD]]&lt;-2,Table1[[#This Row],[Winning Seed]]&amp; " over " &amp;Table1[[#This Row],[Losing Seed]],"")</f>
        <v/>
      </c>
      <c r="Q199">
        <f>VLOOKUP(Table1[[#This Row],[Losing Seed]],'Seed History'!$N$4:$O$19,2)</f>
        <v>0.51428571428571423</v>
      </c>
      <c r="R199" s="1">
        <f>IF(Table1[[#This Row],[Round]]="PI",0,Table1[[#This Row],[Round]]-1)</f>
        <v>0</v>
      </c>
      <c r="S199">
        <f>Table1[[#This Row],[LAW]]-Table1[[#This Row],[LEW]]</f>
        <v>-0.51428571428571423</v>
      </c>
      <c r="V199">
        <f>COUNTIF(PASE!B:B,Table1[[#This Row],[Loser]])</f>
        <v>1</v>
      </c>
    </row>
    <row r="200" spans="1:22" x14ac:dyDescent="0.25">
      <c r="A200" s="65">
        <v>32219</v>
      </c>
      <c r="B200" s="50">
        <v>1988</v>
      </c>
      <c r="C200" s="1">
        <v>1</v>
      </c>
      <c r="D200" t="s">
        <v>478</v>
      </c>
      <c r="E200" s="1">
        <v>8</v>
      </c>
      <c r="F200" t="s">
        <v>130</v>
      </c>
      <c r="G200" t="str">
        <f>VLOOKUP(Table1[[#This Row],[Winner]],Ranking!D:E,2,FALSE)</f>
        <v>SEC</v>
      </c>
      <c r="H200" s="1">
        <v>90</v>
      </c>
      <c r="I200" s="1">
        <v>9</v>
      </c>
      <c r="J200" t="s">
        <v>143</v>
      </c>
      <c r="K200" t="str">
        <f>VLOOKUP(Table1[[#This Row],[Loser]],Ranking!D:E,2,FALSE)</f>
        <v>MVC</v>
      </c>
      <c r="L200" s="1">
        <v>86</v>
      </c>
      <c r="N200" s="1">
        <f>Table1[[#This Row],[Winning Score]]-Table1[[#This Row],[Losing Score]]</f>
        <v>4</v>
      </c>
      <c r="O200" s="1">
        <f>Table1[[#This Row],[Losing Seed]]-Table1[[#This Row],[Winning Seed]]</f>
        <v>1</v>
      </c>
      <c r="P200" s="1" t="str">
        <f>IF(Table1[[#This Row],[SeD]]&lt;-2,Table1[[#This Row],[Winning Seed]]&amp; " over " &amp;Table1[[#This Row],[Losing Seed]],"")</f>
        <v/>
      </c>
      <c r="Q200">
        <f>VLOOKUP(Table1[[#This Row],[Losing Seed]],'Seed History'!$N$4:$O$19,2)</f>
        <v>0.6</v>
      </c>
      <c r="R200" s="1">
        <f>IF(Table1[[#This Row],[Round]]="PI",0,Table1[[#This Row],[Round]]-1)</f>
        <v>0</v>
      </c>
      <c r="S200">
        <f>Table1[[#This Row],[LAW]]-Table1[[#This Row],[LEW]]</f>
        <v>-0.6</v>
      </c>
      <c r="V200">
        <f>COUNTIF(PASE!B:B,Table1[[#This Row],[Loser]])</f>
        <v>1</v>
      </c>
    </row>
    <row r="201" spans="1:22" x14ac:dyDescent="0.25">
      <c r="A201" s="65">
        <v>32219</v>
      </c>
      <c r="B201" s="50">
        <v>1988</v>
      </c>
      <c r="C201" s="1">
        <v>1</v>
      </c>
      <c r="D201" t="s">
        <v>38</v>
      </c>
      <c r="E201" s="1">
        <v>2</v>
      </c>
      <c r="F201" t="s">
        <v>299</v>
      </c>
      <c r="G201" t="str">
        <f>VLOOKUP(Table1[[#This Row],[Winner]],Ranking!D:E,2,FALSE)</f>
        <v>ACC</v>
      </c>
      <c r="H201" s="1">
        <v>83</v>
      </c>
      <c r="I201" s="1">
        <v>15</v>
      </c>
      <c r="J201" t="s">
        <v>306</v>
      </c>
      <c r="K201" t="str">
        <f>VLOOKUP(Table1[[#This Row],[Loser]],Ranking!D:E,2,FALSE)</f>
        <v>CUSA</v>
      </c>
      <c r="L201" s="1">
        <v>65</v>
      </c>
      <c r="N201" s="1">
        <f>Table1[[#This Row],[Winning Score]]-Table1[[#This Row],[Losing Score]]</f>
        <v>18</v>
      </c>
      <c r="O201" s="1">
        <f>Table1[[#This Row],[Losing Seed]]-Table1[[#This Row],[Winning Seed]]</f>
        <v>13</v>
      </c>
      <c r="P201" s="1" t="str">
        <f>IF(Table1[[#This Row],[SeD]]&lt;-2,Table1[[#This Row],[Winning Seed]]&amp; " over " &amp;Table1[[#This Row],[Losing Seed]],"")</f>
        <v/>
      </c>
      <c r="Q201">
        <f>VLOOKUP(Table1[[#This Row],[Losing Seed]],'Seed History'!$N$4:$O$19,2)</f>
        <v>6.4285714285714279E-2</v>
      </c>
      <c r="R201" s="1">
        <f>IF(Table1[[#This Row],[Round]]="PI",0,Table1[[#This Row],[Round]]-1)</f>
        <v>0</v>
      </c>
      <c r="S201">
        <f>Table1[[#This Row],[LAW]]-Table1[[#This Row],[LEW]]</f>
        <v>-6.4285714285714279E-2</v>
      </c>
      <c r="V201">
        <f>COUNTIF(PASE!B:B,Table1[[#This Row],[Loser]])</f>
        <v>1</v>
      </c>
    </row>
    <row r="202" spans="1:22" x14ac:dyDescent="0.25">
      <c r="A202" s="65">
        <v>32219</v>
      </c>
      <c r="B202" s="50">
        <v>1988</v>
      </c>
      <c r="C202" s="1">
        <v>1</v>
      </c>
      <c r="D202" t="s">
        <v>38</v>
      </c>
      <c r="E202" s="1">
        <v>3</v>
      </c>
      <c r="F202" t="s">
        <v>82</v>
      </c>
      <c r="G202" t="str">
        <f>VLOOKUP(Table1[[#This Row],[Winner]],Ranking!D:E,2,FALSE)</f>
        <v>B10</v>
      </c>
      <c r="H202" s="1">
        <v>63</v>
      </c>
      <c r="I202" s="1">
        <v>14</v>
      </c>
      <c r="J202" t="s">
        <v>138</v>
      </c>
      <c r="K202" t="str">
        <f>VLOOKUP(Table1[[#This Row],[Loser]],Ranking!D:E,2,FALSE)</f>
        <v>MWC</v>
      </c>
      <c r="L202" s="1">
        <v>58</v>
      </c>
      <c r="N202" s="1">
        <f>Table1[[#This Row],[Winning Score]]-Table1[[#This Row],[Losing Score]]</f>
        <v>5</v>
      </c>
      <c r="O202" s="1">
        <f>Table1[[#This Row],[Losing Seed]]-Table1[[#This Row],[Winning Seed]]</f>
        <v>11</v>
      </c>
      <c r="P202" s="1" t="str">
        <f>IF(Table1[[#This Row],[SeD]]&lt;-2,Table1[[#This Row],[Winning Seed]]&amp; " over " &amp;Table1[[#This Row],[Losing Seed]],"")</f>
        <v/>
      </c>
      <c r="Q202">
        <f>VLOOKUP(Table1[[#This Row],[Losing Seed]],'Seed History'!$N$4:$O$19,2)</f>
        <v>0.16428571428571428</v>
      </c>
      <c r="R202" s="1">
        <f>IF(Table1[[#This Row],[Round]]="PI",0,Table1[[#This Row],[Round]]-1)</f>
        <v>0</v>
      </c>
      <c r="S202">
        <f>Table1[[#This Row],[LAW]]-Table1[[#This Row],[LEW]]</f>
        <v>-0.16428571428571428</v>
      </c>
      <c r="V202">
        <f>COUNTIF(PASE!B:B,Table1[[#This Row],[Loser]])</f>
        <v>1</v>
      </c>
    </row>
    <row r="203" spans="1:22" x14ac:dyDescent="0.25">
      <c r="A203" s="65">
        <v>32219</v>
      </c>
      <c r="B203" s="50">
        <v>1988</v>
      </c>
      <c r="C203" s="1">
        <v>1</v>
      </c>
      <c r="D203" t="s">
        <v>38</v>
      </c>
      <c r="E203" s="1">
        <v>6</v>
      </c>
      <c r="F203" t="s">
        <v>81</v>
      </c>
      <c r="G203" t="str">
        <f>VLOOKUP(Table1[[#This Row],[Winner]],Ranking!D:E,2,FALSE)</f>
        <v>SEC</v>
      </c>
      <c r="H203" s="1">
        <v>62</v>
      </c>
      <c r="I203" s="1">
        <v>11</v>
      </c>
      <c r="J203" t="s">
        <v>369</v>
      </c>
      <c r="K203" t="str">
        <f>VLOOKUP(Table1[[#This Row],[Loser]],Ranking!D:E,2,FALSE)</f>
        <v>BE</v>
      </c>
      <c r="L203" s="1">
        <v>59</v>
      </c>
      <c r="N203" s="1">
        <f>Table1[[#This Row],[Winning Score]]-Table1[[#This Row],[Losing Score]]</f>
        <v>3</v>
      </c>
      <c r="O203" s="1">
        <f>Table1[[#This Row],[Losing Seed]]-Table1[[#This Row],[Winning Seed]]</f>
        <v>5</v>
      </c>
      <c r="P203" s="1" t="str">
        <f>IF(Table1[[#This Row],[SeD]]&lt;-2,Table1[[#This Row],[Winning Seed]]&amp; " over " &amp;Table1[[#This Row],[Losing Seed]],"")</f>
        <v/>
      </c>
      <c r="Q203">
        <f>VLOOKUP(Table1[[#This Row],[Losing Seed]],'Seed History'!$N$4:$O$19,2)</f>
        <v>0.61428571428571432</v>
      </c>
      <c r="R203" s="1">
        <f>IF(Table1[[#This Row],[Round]]="PI",0,Table1[[#This Row],[Round]]-1)</f>
        <v>0</v>
      </c>
      <c r="S203">
        <f>Table1[[#This Row],[LAW]]-Table1[[#This Row],[LEW]]</f>
        <v>-0.61428571428571432</v>
      </c>
      <c r="V203">
        <f>COUNTIF(PASE!B:B,Table1[[#This Row],[Loser]])</f>
        <v>1</v>
      </c>
    </row>
    <row r="204" spans="1:22" x14ac:dyDescent="0.25">
      <c r="A204" s="65">
        <v>32219</v>
      </c>
      <c r="B204" s="50">
        <v>1988</v>
      </c>
      <c r="C204" s="1">
        <v>1</v>
      </c>
      <c r="D204" t="s">
        <v>49</v>
      </c>
      <c r="E204" s="1">
        <v>11</v>
      </c>
      <c r="F204" t="s">
        <v>96</v>
      </c>
      <c r="G204" t="str">
        <f>VLOOKUP(Table1[[#This Row],[Winner]],Ranking!D:E,2,FALSE)</f>
        <v>A10</v>
      </c>
      <c r="H204" s="1">
        <v>87</v>
      </c>
      <c r="I204" s="1">
        <v>6</v>
      </c>
      <c r="J204" t="s">
        <v>278</v>
      </c>
      <c r="K204" t="str">
        <f>VLOOKUP(Table1[[#This Row],[Loser]],Ranking!D:E,2,FALSE)</f>
        <v>SEC</v>
      </c>
      <c r="L204" s="1">
        <v>80</v>
      </c>
      <c r="N204" s="1">
        <f>Table1[[#This Row],[Winning Score]]-Table1[[#This Row],[Losing Score]]</f>
        <v>7</v>
      </c>
      <c r="O204" s="1">
        <f>Table1[[#This Row],[Losing Seed]]-Table1[[#This Row],[Winning Seed]]</f>
        <v>-5</v>
      </c>
      <c r="P204" s="1" t="str">
        <f>IF(Table1[[#This Row],[SeD]]&lt;-2,Table1[[#This Row],[Winning Seed]]&amp; " over " &amp;Table1[[#This Row],[Losing Seed]],"")</f>
        <v>11 over 6</v>
      </c>
      <c r="Q204">
        <f>VLOOKUP(Table1[[#This Row],[Losing Seed]],'Seed History'!$N$4:$O$19,2)</f>
        <v>1.0785714285714285</v>
      </c>
      <c r="R204" s="1">
        <f>IF(Table1[[#This Row],[Round]]="PI",0,Table1[[#This Row],[Round]]-1)</f>
        <v>0</v>
      </c>
      <c r="S204">
        <f>Table1[[#This Row],[LAW]]-Table1[[#This Row],[LEW]]</f>
        <v>-1.0785714285714285</v>
      </c>
      <c r="V204">
        <f>COUNTIF(PASE!B:B,Table1[[#This Row],[Loser]])</f>
        <v>1</v>
      </c>
    </row>
    <row r="205" spans="1:22" x14ac:dyDescent="0.25">
      <c r="A205" s="65">
        <v>32219</v>
      </c>
      <c r="B205" s="50">
        <v>1988</v>
      </c>
      <c r="C205" s="1">
        <v>1</v>
      </c>
      <c r="D205" t="s">
        <v>38</v>
      </c>
      <c r="E205" s="1">
        <v>10</v>
      </c>
      <c r="F205" t="s">
        <v>259</v>
      </c>
      <c r="G205" t="str">
        <f>VLOOKUP(Table1[[#This Row],[Winner]],Ranking!D:E,2,FALSE)</f>
        <v>WCC</v>
      </c>
      <c r="H205" s="1">
        <v>119</v>
      </c>
      <c r="I205" s="1">
        <v>7</v>
      </c>
      <c r="J205" t="s">
        <v>53</v>
      </c>
      <c r="K205" t="str">
        <f>VLOOKUP(Table1[[#This Row],[Loser]],Ranking!D:E,2,FALSE)</f>
        <v>MWC</v>
      </c>
      <c r="L205" s="1">
        <v>115</v>
      </c>
      <c r="N205" s="1">
        <f>Table1[[#This Row],[Winning Score]]-Table1[[#This Row],[Losing Score]]</f>
        <v>4</v>
      </c>
      <c r="O205" s="1">
        <f>Table1[[#This Row],[Losing Seed]]-Table1[[#This Row],[Winning Seed]]</f>
        <v>-3</v>
      </c>
      <c r="P205" s="1" t="str">
        <f>IF(Table1[[#This Row],[SeD]]&lt;-2,Table1[[#This Row],[Winning Seed]]&amp; " over " &amp;Table1[[#This Row],[Losing Seed]],"")</f>
        <v>10 over 7</v>
      </c>
      <c r="Q205">
        <f>VLOOKUP(Table1[[#This Row],[Losing Seed]],'Seed History'!$N$4:$O$19,2)</f>
        <v>0.9</v>
      </c>
      <c r="R205" s="1">
        <f>IF(Table1[[#This Row],[Round]]="PI",0,Table1[[#This Row],[Round]]-1)</f>
        <v>0</v>
      </c>
      <c r="S205">
        <f>Table1[[#This Row],[LAW]]-Table1[[#This Row],[LEW]]</f>
        <v>-0.9</v>
      </c>
      <c r="V205">
        <f>COUNTIF(PASE!B:B,Table1[[#This Row],[Loser]])</f>
        <v>1</v>
      </c>
    </row>
    <row r="206" spans="1:22" x14ac:dyDescent="0.25">
      <c r="A206" s="65">
        <v>32219</v>
      </c>
      <c r="B206" s="50">
        <v>1988</v>
      </c>
      <c r="C206" s="1">
        <v>1</v>
      </c>
      <c r="D206" t="s">
        <v>440</v>
      </c>
      <c r="E206" s="1">
        <v>9</v>
      </c>
      <c r="F206" t="s">
        <v>268</v>
      </c>
      <c r="G206" t="str">
        <f>VLOOKUP(Table1[[#This Row],[Winner]],Ranking!D:E,2,FALSE)</f>
        <v>Amer</v>
      </c>
      <c r="H206" s="1">
        <v>75</v>
      </c>
      <c r="I206" s="1">
        <v>8</v>
      </c>
      <c r="J206" t="s">
        <v>46</v>
      </c>
      <c r="K206" t="str">
        <f>VLOOKUP(Table1[[#This Row],[Loser]],Ranking!D:E,2,FALSE)</f>
        <v>B12</v>
      </c>
      <c r="L206" s="1">
        <v>60</v>
      </c>
      <c r="N206" s="1">
        <f>Table1[[#This Row],[Winning Score]]-Table1[[#This Row],[Losing Score]]</f>
        <v>15</v>
      </c>
      <c r="O206" s="1">
        <f>Table1[[#This Row],[Losing Seed]]-Table1[[#This Row],[Winning Seed]]</f>
        <v>-1</v>
      </c>
      <c r="P206" s="1" t="str">
        <f>IF(Table1[[#This Row],[SeD]]&lt;-2,Table1[[#This Row],[Winning Seed]]&amp; " over " &amp;Table1[[#This Row],[Losing Seed]],"")</f>
        <v/>
      </c>
      <c r="Q206">
        <f>VLOOKUP(Table1[[#This Row],[Losing Seed]],'Seed History'!$N$4:$O$19,2)</f>
        <v>0.7</v>
      </c>
      <c r="R206" s="1">
        <f>IF(Table1[[#This Row],[Round]]="PI",0,Table1[[#This Row],[Round]]-1)</f>
        <v>0</v>
      </c>
      <c r="S206">
        <f>Table1[[#This Row],[LAW]]-Table1[[#This Row],[LEW]]</f>
        <v>-0.7</v>
      </c>
      <c r="V206">
        <f>COUNTIF(PASE!B:B,Table1[[#This Row],[Loser]])</f>
        <v>1</v>
      </c>
    </row>
    <row r="207" spans="1:22" x14ac:dyDescent="0.25">
      <c r="A207" s="65">
        <v>32220</v>
      </c>
      <c r="B207" s="50">
        <v>1988</v>
      </c>
      <c r="C207" s="1">
        <v>1</v>
      </c>
      <c r="D207" t="s">
        <v>440</v>
      </c>
      <c r="E207" s="1">
        <v>14</v>
      </c>
      <c r="F207" t="s">
        <v>286</v>
      </c>
      <c r="G207" t="str">
        <f>VLOOKUP(Table1[[#This Row],[Winner]],Ranking!D:E,2,FALSE)</f>
        <v>OVC</v>
      </c>
      <c r="H207" s="1">
        <v>78</v>
      </c>
      <c r="I207" s="1">
        <v>3</v>
      </c>
      <c r="J207" t="s">
        <v>302</v>
      </c>
      <c r="K207" t="str">
        <f>VLOOKUP(Table1[[#This Row],[Loser]],Ranking!D:E,2,FALSE)</f>
        <v>ACC</v>
      </c>
      <c r="L207" s="1">
        <v>75</v>
      </c>
      <c r="N207" s="1">
        <f>Table1[[#This Row],[Winning Score]]-Table1[[#This Row],[Losing Score]]</f>
        <v>3</v>
      </c>
      <c r="O207" s="1">
        <f>Table1[[#This Row],[Losing Seed]]-Table1[[#This Row],[Winning Seed]]</f>
        <v>-11</v>
      </c>
      <c r="P207" s="1" t="str">
        <f>IF(Table1[[#This Row],[SeD]]&lt;-2,Table1[[#This Row],[Winning Seed]]&amp; " over " &amp;Table1[[#This Row],[Losing Seed]],"")</f>
        <v>14 over 3</v>
      </c>
      <c r="Q207">
        <f>VLOOKUP(Table1[[#This Row],[Losing Seed]],'Seed History'!$N$4:$O$19,2)</f>
        <v>1.8571428571428572</v>
      </c>
      <c r="R207" s="1">
        <f>IF(Table1[[#This Row],[Round]]="PI",0,Table1[[#This Row],[Round]]-1)</f>
        <v>0</v>
      </c>
      <c r="S207">
        <f>Table1[[#This Row],[LAW]]-Table1[[#This Row],[LEW]]</f>
        <v>-1.8571428571428572</v>
      </c>
      <c r="V207">
        <f>COUNTIF(PASE!B:B,Table1[[#This Row],[Loser]])</f>
        <v>1</v>
      </c>
    </row>
    <row r="208" spans="1:22" x14ac:dyDescent="0.25">
      <c r="A208" s="65">
        <v>32220</v>
      </c>
      <c r="B208" s="50">
        <v>1988</v>
      </c>
      <c r="C208" s="1">
        <v>1</v>
      </c>
      <c r="D208" t="s">
        <v>49</v>
      </c>
      <c r="E208" s="1">
        <v>13</v>
      </c>
      <c r="F208" t="s">
        <v>332</v>
      </c>
      <c r="G208" t="str">
        <f>VLOOKUP(Table1[[#This Row],[Winner]],Ranking!D:E,2,FALSE)</f>
        <v>A10</v>
      </c>
      <c r="H208" s="1">
        <v>72</v>
      </c>
      <c r="I208" s="1">
        <v>4</v>
      </c>
      <c r="J208" t="s">
        <v>36</v>
      </c>
      <c r="K208" t="str">
        <f>VLOOKUP(Table1[[#This Row],[Loser]],Ranking!D:E,2,FALSE)</f>
        <v>B10</v>
      </c>
      <c r="L208" s="1">
        <v>69</v>
      </c>
      <c r="N208" s="1">
        <f>Table1[[#This Row],[Winning Score]]-Table1[[#This Row],[Losing Score]]</f>
        <v>3</v>
      </c>
      <c r="O208" s="1">
        <f>Table1[[#This Row],[Losing Seed]]-Table1[[#This Row],[Winning Seed]]</f>
        <v>-9</v>
      </c>
      <c r="P208" s="1" t="str">
        <f>IF(Table1[[#This Row],[SeD]]&lt;-2,Table1[[#This Row],[Winning Seed]]&amp; " over " &amp;Table1[[#This Row],[Losing Seed]],"")</f>
        <v>13 over 4</v>
      </c>
      <c r="Q208">
        <f>VLOOKUP(Table1[[#This Row],[Losing Seed]],'Seed History'!$N$4:$O$19,2)</f>
        <v>1.5357142857142858</v>
      </c>
      <c r="R208" s="1">
        <f>IF(Table1[[#This Row],[Round]]="PI",0,Table1[[#This Row],[Round]]-1)</f>
        <v>0</v>
      </c>
      <c r="S208">
        <f>Table1[[#This Row],[LAW]]-Table1[[#This Row],[LEW]]</f>
        <v>-1.5357142857142858</v>
      </c>
      <c r="V208">
        <f>COUNTIF(PASE!B:B,Table1[[#This Row],[Loser]])</f>
        <v>1</v>
      </c>
    </row>
    <row r="209" spans="1:22" x14ac:dyDescent="0.25">
      <c r="A209" s="65">
        <v>32220</v>
      </c>
      <c r="B209" s="50">
        <v>1988</v>
      </c>
      <c r="C209" s="1">
        <v>1</v>
      </c>
      <c r="D209" t="s">
        <v>49</v>
      </c>
      <c r="E209" s="1">
        <v>1</v>
      </c>
      <c r="F209" t="s">
        <v>374</v>
      </c>
      <c r="G209" t="str">
        <f>VLOOKUP(Table1[[#This Row],[Winner]],Ranking!D:E,2,FALSE)</f>
        <v>Amer</v>
      </c>
      <c r="H209" s="1">
        <v>87</v>
      </c>
      <c r="I209" s="1">
        <v>16</v>
      </c>
      <c r="J209" t="s">
        <v>249</v>
      </c>
      <c r="K209" t="str">
        <f>VLOOKUP(Table1[[#This Row],[Loser]],Ranking!D:E,2,FALSE)</f>
        <v>Pat</v>
      </c>
      <c r="L209" s="1">
        <v>73</v>
      </c>
      <c r="N209" s="1">
        <f>Table1[[#This Row],[Winning Score]]-Table1[[#This Row],[Losing Score]]</f>
        <v>14</v>
      </c>
      <c r="O209" s="1">
        <f>Table1[[#This Row],[Losing Seed]]-Table1[[#This Row],[Winning Seed]]</f>
        <v>15</v>
      </c>
      <c r="P209" s="1" t="str">
        <f>IF(Table1[[#This Row],[SeD]]&lt;-2,Table1[[#This Row],[Winning Seed]]&amp; " over " &amp;Table1[[#This Row],[Losing Seed]],"")</f>
        <v/>
      </c>
      <c r="Q209">
        <f>VLOOKUP(Table1[[#This Row],[Losing Seed]],'Seed History'!$N$4:$O$19,2)</f>
        <v>7.1428571428571426E-3</v>
      </c>
      <c r="R209" s="1">
        <f>IF(Table1[[#This Row],[Round]]="PI",0,Table1[[#This Row],[Round]]-1)</f>
        <v>0</v>
      </c>
      <c r="S209">
        <f>Table1[[#This Row],[LAW]]-Table1[[#This Row],[LEW]]</f>
        <v>-7.1428571428571426E-3</v>
      </c>
      <c r="V209">
        <f>COUNTIF(PASE!B:B,Table1[[#This Row],[Loser]])</f>
        <v>1</v>
      </c>
    </row>
    <row r="210" spans="1:22" x14ac:dyDescent="0.25">
      <c r="A210" s="65">
        <v>32220</v>
      </c>
      <c r="B210" s="50">
        <v>1988</v>
      </c>
      <c r="C210" s="1">
        <v>1</v>
      </c>
      <c r="D210" t="s">
        <v>49</v>
      </c>
      <c r="E210" s="1">
        <v>5</v>
      </c>
      <c r="F210" t="s">
        <v>217</v>
      </c>
      <c r="G210" t="str">
        <f>VLOOKUP(Table1[[#This Row],[Winner]],Ranking!D:E,2,FALSE)</f>
        <v>ACC</v>
      </c>
      <c r="H210" s="1">
        <v>90</v>
      </c>
      <c r="I210" s="1">
        <v>12</v>
      </c>
      <c r="J210" t="s">
        <v>238</v>
      </c>
      <c r="K210" t="str">
        <f>VLOOKUP(Table1[[#This Row],[Loser]],Ranking!D:E,2,FALSE)</f>
        <v>B12</v>
      </c>
      <c r="L210" s="1">
        <v>78</v>
      </c>
      <c r="N210" s="1">
        <f>Table1[[#This Row],[Winning Score]]-Table1[[#This Row],[Losing Score]]</f>
        <v>12</v>
      </c>
      <c r="O210" s="1">
        <f>Table1[[#This Row],[Losing Seed]]-Table1[[#This Row],[Winning Seed]]</f>
        <v>7</v>
      </c>
      <c r="P210" s="1" t="str">
        <f>IF(Table1[[#This Row],[SeD]]&lt;-2,Table1[[#This Row],[Winning Seed]]&amp; " over " &amp;Table1[[#This Row],[Losing Seed]],"")</f>
        <v/>
      </c>
      <c r="Q210">
        <f>VLOOKUP(Table1[[#This Row],[Losing Seed]],'Seed History'!$N$4:$O$19,2)</f>
        <v>0.51428571428571423</v>
      </c>
      <c r="R210" s="1">
        <f>IF(Table1[[#This Row],[Round]]="PI",0,Table1[[#This Row],[Round]]-1)</f>
        <v>0</v>
      </c>
      <c r="S210">
        <f>Table1[[#This Row],[LAW]]-Table1[[#This Row],[LEW]]</f>
        <v>-0.51428571428571423</v>
      </c>
      <c r="V210">
        <f>COUNTIF(PASE!B:B,Table1[[#This Row],[Loser]])</f>
        <v>1</v>
      </c>
    </row>
    <row r="211" spans="1:22" x14ac:dyDescent="0.25">
      <c r="A211" s="65">
        <v>32220</v>
      </c>
      <c r="B211" s="50">
        <v>1988</v>
      </c>
      <c r="C211" s="1">
        <v>1</v>
      </c>
      <c r="D211" t="s">
        <v>49</v>
      </c>
      <c r="E211" s="1">
        <v>8</v>
      </c>
      <c r="F211" t="s">
        <v>66</v>
      </c>
      <c r="G211" t="str">
        <f>VLOOKUP(Table1[[#This Row],[Winner]],Ranking!D:E,2,FALSE)</f>
        <v>BE</v>
      </c>
      <c r="H211" s="1">
        <v>66</v>
      </c>
      <c r="I211" s="1">
        <v>9</v>
      </c>
      <c r="J211" t="s">
        <v>52</v>
      </c>
      <c r="K211" t="str">
        <f>VLOOKUP(Table1[[#This Row],[Loser]],Ranking!D:E,2,FALSE)</f>
        <v>SEC</v>
      </c>
      <c r="L211" s="1">
        <v>63</v>
      </c>
      <c r="N211" s="1">
        <f>Table1[[#This Row],[Winning Score]]-Table1[[#This Row],[Losing Score]]</f>
        <v>3</v>
      </c>
      <c r="O211" s="1">
        <f>Table1[[#This Row],[Losing Seed]]-Table1[[#This Row],[Winning Seed]]</f>
        <v>1</v>
      </c>
      <c r="P211" s="1" t="str">
        <f>IF(Table1[[#This Row],[SeD]]&lt;-2,Table1[[#This Row],[Winning Seed]]&amp; " over " &amp;Table1[[#This Row],[Losing Seed]],"")</f>
        <v/>
      </c>
      <c r="Q211">
        <f>VLOOKUP(Table1[[#This Row],[Losing Seed]],'Seed History'!$N$4:$O$19,2)</f>
        <v>0.6</v>
      </c>
      <c r="R211" s="1">
        <f>IF(Table1[[#This Row],[Round]]="PI",0,Table1[[#This Row],[Round]]-1)</f>
        <v>0</v>
      </c>
      <c r="S211">
        <f>Table1[[#This Row],[LAW]]-Table1[[#This Row],[LEW]]</f>
        <v>-0.6</v>
      </c>
      <c r="V211">
        <f>COUNTIF(PASE!B:B,Table1[[#This Row],[Loser]])</f>
        <v>1</v>
      </c>
    </row>
    <row r="212" spans="1:22" x14ac:dyDescent="0.25">
      <c r="A212" s="65">
        <v>32220</v>
      </c>
      <c r="B212" s="50">
        <v>1988</v>
      </c>
      <c r="C212" s="1">
        <v>1</v>
      </c>
      <c r="D212" t="s">
        <v>440</v>
      </c>
      <c r="E212" s="1">
        <v>2</v>
      </c>
      <c r="F212" t="s">
        <v>83</v>
      </c>
      <c r="G212" t="str">
        <f>VLOOKUP(Table1[[#This Row],[Winner]],Ranking!D:E,2,FALSE)</f>
        <v>ACC</v>
      </c>
      <c r="H212" s="1">
        <v>108</v>
      </c>
      <c r="I212" s="1">
        <v>15</v>
      </c>
      <c r="J212" t="s">
        <v>196</v>
      </c>
      <c r="K212" t="str">
        <f>VLOOKUP(Table1[[#This Row],[Loser]],Ranking!D:E,2,FALSE)</f>
        <v>MAC</v>
      </c>
      <c r="L212" s="1">
        <v>90</v>
      </c>
      <c r="N212" s="1">
        <f>Table1[[#This Row],[Winning Score]]-Table1[[#This Row],[Losing Score]]</f>
        <v>18</v>
      </c>
      <c r="O212" s="1">
        <f>Table1[[#This Row],[Losing Seed]]-Table1[[#This Row],[Winning Seed]]</f>
        <v>13</v>
      </c>
      <c r="P212" s="1" t="str">
        <f>IF(Table1[[#This Row],[SeD]]&lt;-2,Table1[[#This Row],[Winning Seed]]&amp; " over " &amp;Table1[[#This Row],[Losing Seed]],"")</f>
        <v/>
      </c>
      <c r="Q212">
        <f>VLOOKUP(Table1[[#This Row],[Losing Seed]],'Seed History'!$N$4:$O$19,2)</f>
        <v>6.4285714285714279E-2</v>
      </c>
      <c r="R212" s="1">
        <f>IF(Table1[[#This Row],[Round]]="PI",0,Table1[[#This Row],[Round]]-1)</f>
        <v>0</v>
      </c>
      <c r="S212">
        <f>Table1[[#This Row],[LAW]]-Table1[[#This Row],[LEW]]</f>
        <v>-6.4285714285714279E-2</v>
      </c>
      <c r="V212">
        <f>COUNTIF(PASE!B:B,Table1[[#This Row],[Loser]])</f>
        <v>1</v>
      </c>
    </row>
    <row r="213" spans="1:22" x14ac:dyDescent="0.25">
      <c r="A213" s="65">
        <v>32220</v>
      </c>
      <c r="B213" s="50">
        <v>1988</v>
      </c>
      <c r="C213" s="1">
        <v>1</v>
      </c>
      <c r="D213" t="s">
        <v>440</v>
      </c>
      <c r="E213" s="1">
        <v>6</v>
      </c>
      <c r="F213" t="s">
        <v>37</v>
      </c>
      <c r="G213" t="str">
        <f>VLOOKUP(Table1[[#This Row],[Winner]],Ranking!D:E,2,FALSE)</f>
        <v>B12</v>
      </c>
      <c r="H213" s="1">
        <v>85</v>
      </c>
      <c r="I213" s="1">
        <v>11</v>
      </c>
      <c r="J213" t="s">
        <v>44</v>
      </c>
      <c r="K213" t="str">
        <f>VLOOKUP(Table1[[#This Row],[Loser]],Ranking!D:E,2,FALSE)</f>
        <v>BE</v>
      </c>
      <c r="L213" s="1">
        <v>72</v>
      </c>
      <c r="N213" s="1">
        <f>Table1[[#This Row],[Winning Score]]-Table1[[#This Row],[Losing Score]]</f>
        <v>13</v>
      </c>
      <c r="O213" s="1">
        <f>Table1[[#This Row],[Losing Seed]]-Table1[[#This Row],[Winning Seed]]</f>
        <v>5</v>
      </c>
      <c r="P213" s="1" t="str">
        <f>IF(Table1[[#This Row],[SeD]]&lt;-2,Table1[[#This Row],[Winning Seed]]&amp; " over " &amp;Table1[[#This Row],[Losing Seed]],"")</f>
        <v/>
      </c>
      <c r="Q213">
        <f>VLOOKUP(Table1[[#This Row],[Losing Seed]],'Seed History'!$N$4:$O$19,2)</f>
        <v>0.61428571428571432</v>
      </c>
      <c r="R213" s="1">
        <f>IF(Table1[[#This Row],[Round]]="PI",0,Table1[[#This Row],[Round]]-1)</f>
        <v>0</v>
      </c>
      <c r="S213">
        <f>Table1[[#This Row],[LAW]]-Table1[[#This Row],[LEW]]</f>
        <v>-0.61428571428571432</v>
      </c>
      <c r="V213">
        <f>COUNTIF(PASE!B:B,Table1[[#This Row],[Loser]])</f>
        <v>1</v>
      </c>
    </row>
    <row r="214" spans="1:22" x14ac:dyDescent="0.25">
      <c r="A214" s="65">
        <v>32220</v>
      </c>
      <c r="B214" s="50">
        <v>1988</v>
      </c>
      <c r="C214" s="1">
        <v>1</v>
      </c>
      <c r="D214" t="s">
        <v>440</v>
      </c>
      <c r="E214" s="1">
        <v>7</v>
      </c>
      <c r="F214" t="s">
        <v>78</v>
      </c>
      <c r="G214" t="str">
        <f>VLOOKUP(Table1[[#This Row],[Winner]],Ranking!D:E,2,FALSE)</f>
        <v>SEC</v>
      </c>
      <c r="H214" s="1">
        <v>80</v>
      </c>
      <c r="I214" s="1">
        <v>10</v>
      </c>
      <c r="J214" t="s">
        <v>401</v>
      </c>
      <c r="K214" t="str">
        <f>VLOOKUP(Table1[[#This Row],[Loser]],Ranking!D:E,2,FALSE)</f>
        <v>MWC</v>
      </c>
      <c r="L214" s="1">
        <v>77</v>
      </c>
      <c r="N214" s="1">
        <f>Table1[[#This Row],[Winning Score]]-Table1[[#This Row],[Losing Score]]</f>
        <v>3</v>
      </c>
      <c r="O214" s="1">
        <f>Table1[[#This Row],[Losing Seed]]-Table1[[#This Row],[Winning Seed]]</f>
        <v>3</v>
      </c>
      <c r="P214" s="1" t="str">
        <f>IF(Table1[[#This Row],[SeD]]&lt;-2,Table1[[#This Row],[Winning Seed]]&amp; " over " &amp;Table1[[#This Row],[Losing Seed]],"")</f>
        <v/>
      </c>
      <c r="Q214">
        <f>VLOOKUP(Table1[[#This Row],[Losing Seed]],'Seed History'!$N$4:$O$19,2)</f>
        <v>0.62142857142857144</v>
      </c>
      <c r="R214" s="1">
        <f>IF(Table1[[#This Row],[Round]]="PI",0,Table1[[#This Row],[Round]]-1)</f>
        <v>0</v>
      </c>
      <c r="S214">
        <f>Table1[[#This Row],[LAW]]-Table1[[#This Row],[LEW]]</f>
        <v>-0.62142857142857144</v>
      </c>
      <c r="V214">
        <f>COUNTIF(PASE!B:B,Table1[[#This Row],[Loser]])</f>
        <v>1</v>
      </c>
    </row>
    <row r="215" spans="1:22" x14ac:dyDescent="0.25">
      <c r="A215" s="65">
        <v>32220</v>
      </c>
      <c r="B215" s="50">
        <v>1988</v>
      </c>
      <c r="C215" s="1">
        <v>1</v>
      </c>
      <c r="D215" t="s">
        <v>478</v>
      </c>
      <c r="E215" s="1">
        <v>2</v>
      </c>
      <c r="F215" t="s">
        <v>26</v>
      </c>
      <c r="G215" t="str">
        <f>VLOOKUP(Table1[[#This Row],[Winner]],Ranking!D:E,2,FALSE)</f>
        <v>SEC</v>
      </c>
      <c r="H215" s="1">
        <v>99</v>
      </c>
      <c r="I215" s="1">
        <v>15</v>
      </c>
      <c r="J215" t="s">
        <v>362</v>
      </c>
      <c r="K215" t="str">
        <f>VLOOKUP(Table1[[#This Row],[Loser]],Ranking!D:E,2,FALSE)</f>
        <v>SWAC</v>
      </c>
      <c r="L215" s="1">
        <v>84</v>
      </c>
      <c r="N215" s="1">
        <f>Table1[[#This Row],[Winning Score]]-Table1[[#This Row],[Losing Score]]</f>
        <v>15</v>
      </c>
      <c r="O215" s="1">
        <f>Table1[[#This Row],[Losing Seed]]-Table1[[#This Row],[Winning Seed]]</f>
        <v>13</v>
      </c>
      <c r="P215" s="1" t="str">
        <f>IF(Table1[[#This Row],[SeD]]&lt;-2,Table1[[#This Row],[Winning Seed]]&amp; " over " &amp;Table1[[#This Row],[Losing Seed]],"")</f>
        <v/>
      </c>
      <c r="Q215">
        <f>VLOOKUP(Table1[[#This Row],[Losing Seed]],'Seed History'!$N$4:$O$19,2)</f>
        <v>6.4285714285714279E-2</v>
      </c>
      <c r="R215" s="1">
        <f>IF(Table1[[#This Row],[Round]]="PI",0,Table1[[#This Row],[Round]]-1)</f>
        <v>0</v>
      </c>
      <c r="S215">
        <f>Table1[[#This Row],[LAW]]-Table1[[#This Row],[LEW]]</f>
        <v>-6.4285714285714279E-2</v>
      </c>
      <c r="V215">
        <f>COUNTIF(PASE!B:B,Table1[[#This Row],[Loser]])</f>
        <v>1</v>
      </c>
    </row>
    <row r="216" spans="1:22" x14ac:dyDescent="0.25">
      <c r="A216" s="65">
        <v>32220</v>
      </c>
      <c r="B216" s="50">
        <v>1988</v>
      </c>
      <c r="C216" s="1">
        <v>1</v>
      </c>
      <c r="D216" t="s">
        <v>478</v>
      </c>
      <c r="E216" s="1">
        <v>3</v>
      </c>
      <c r="F216" t="s">
        <v>231</v>
      </c>
      <c r="G216" t="str">
        <f>VLOOKUP(Table1[[#This Row],[Winner]],Ranking!D:E,2,FALSE)</f>
        <v>B10</v>
      </c>
      <c r="H216" s="1">
        <v>81</v>
      </c>
      <c r="I216" s="1">
        <v>14</v>
      </c>
      <c r="J216" t="s">
        <v>404</v>
      </c>
      <c r="K216" t="str">
        <f>VLOOKUP(Table1[[#This Row],[Loser]],Ranking!D:E,2,FALSE)</f>
        <v>CUSA</v>
      </c>
      <c r="L216" s="1">
        <v>72</v>
      </c>
      <c r="N216" s="1">
        <f>Table1[[#This Row],[Winning Score]]-Table1[[#This Row],[Losing Score]]</f>
        <v>9</v>
      </c>
      <c r="O216" s="1">
        <f>Table1[[#This Row],[Losing Seed]]-Table1[[#This Row],[Winning Seed]]</f>
        <v>11</v>
      </c>
      <c r="P216" s="1" t="str">
        <f>IF(Table1[[#This Row],[SeD]]&lt;-2,Table1[[#This Row],[Winning Seed]]&amp; " over " &amp;Table1[[#This Row],[Losing Seed]],"")</f>
        <v/>
      </c>
      <c r="Q216">
        <f>VLOOKUP(Table1[[#This Row],[Losing Seed]],'Seed History'!$N$4:$O$19,2)</f>
        <v>0.16428571428571428</v>
      </c>
      <c r="R216" s="1">
        <f>IF(Table1[[#This Row],[Round]]="PI",0,Table1[[#This Row],[Round]]-1)</f>
        <v>0</v>
      </c>
      <c r="S216">
        <f>Table1[[#This Row],[LAW]]-Table1[[#This Row],[LEW]]</f>
        <v>-0.16428571428571428</v>
      </c>
      <c r="V216">
        <f>COUNTIF(PASE!B:B,Table1[[#This Row],[Loser]])</f>
        <v>1</v>
      </c>
    </row>
    <row r="217" spans="1:22" x14ac:dyDescent="0.25">
      <c r="A217" s="65">
        <v>32220</v>
      </c>
      <c r="B217" s="50">
        <v>1988</v>
      </c>
      <c r="C217" s="1">
        <v>1</v>
      </c>
      <c r="D217" t="s">
        <v>478</v>
      </c>
      <c r="E217" s="1">
        <v>6</v>
      </c>
      <c r="F217" t="s">
        <v>50</v>
      </c>
      <c r="G217" t="str">
        <f>VLOOKUP(Table1[[#This Row],[Winner]],Ranking!D:E,2,FALSE)</f>
        <v>BE</v>
      </c>
      <c r="H217" s="1">
        <v>82</v>
      </c>
      <c r="I217" s="1">
        <v>11</v>
      </c>
      <c r="J217" t="s">
        <v>41</v>
      </c>
      <c r="K217" t="str">
        <f>VLOOKUP(Table1[[#This Row],[Loser]],Ranking!D:E,2,FALSE)</f>
        <v>SEC</v>
      </c>
      <c r="L217" s="1">
        <v>74</v>
      </c>
      <c r="N217" s="1">
        <f>Table1[[#This Row],[Winning Score]]-Table1[[#This Row],[Losing Score]]</f>
        <v>8</v>
      </c>
      <c r="O217" s="1">
        <f>Table1[[#This Row],[Losing Seed]]-Table1[[#This Row],[Winning Seed]]</f>
        <v>5</v>
      </c>
      <c r="P217" s="1" t="str">
        <f>IF(Table1[[#This Row],[SeD]]&lt;-2,Table1[[#This Row],[Winning Seed]]&amp; " over " &amp;Table1[[#This Row],[Losing Seed]],"")</f>
        <v/>
      </c>
      <c r="Q217">
        <f>VLOOKUP(Table1[[#This Row],[Losing Seed]],'Seed History'!$N$4:$O$19,2)</f>
        <v>0.61428571428571432</v>
      </c>
      <c r="R217" s="1">
        <f>IF(Table1[[#This Row],[Round]]="PI",0,Table1[[#This Row],[Round]]-1)</f>
        <v>0</v>
      </c>
      <c r="S217">
        <f>Table1[[#This Row],[LAW]]-Table1[[#This Row],[LEW]]</f>
        <v>-0.61428571428571432</v>
      </c>
      <c r="V217">
        <f>COUNTIF(PASE!B:B,Table1[[#This Row],[Loser]])</f>
        <v>1</v>
      </c>
    </row>
    <row r="218" spans="1:22" x14ac:dyDescent="0.25">
      <c r="A218" s="65">
        <v>32220</v>
      </c>
      <c r="B218" s="50">
        <v>1988</v>
      </c>
      <c r="C218" s="1">
        <v>1</v>
      </c>
      <c r="D218" t="s">
        <v>478</v>
      </c>
      <c r="E218" s="1">
        <v>7</v>
      </c>
      <c r="F218" t="s">
        <v>31</v>
      </c>
      <c r="G218" t="str">
        <f>VLOOKUP(Table1[[#This Row],[Winner]],Ranking!D:E,2,FALSE)</f>
        <v>B10</v>
      </c>
      <c r="H218" s="1">
        <v>92</v>
      </c>
      <c r="I218" s="1">
        <v>10</v>
      </c>
      <c r="J218" t="s">
        <v>389</v>
      </c>
      <c r="K218" t="str">
        <f>VLOOKUP(Table1[[#This Row],[Loser]],Ranking!D:E,2,FALSE)</f>
        <v>BW</v>
      </c>
      <c r="L218" s="1">
        <v>82</v>
      </c>
      <c r="N218" s="1">
        <f>Table1[[#This Row],[Winning Score]]-Table1[[#This Row],[Losing Score]]</f>
        <v>10</v>
      </c>
      <c r="O218" s="1">
        <f>Table1[[#This Row],[Losing Seed]]-Table1[[#This Row],[Winning Seed]]</f>
        <v>3</v>
      </c>
      <c r="P218" s="1" t="str">
        <f>IF(Table1[[#This Row],[SeD]]&lt;-2,Table1[[#This Row],[Winning Seed]]&amp; " over " &amp;Table1[[#This Row],[Losing Seed]],"")</f>
        <v/>
      </c>
      <c r="Q218">
        <f>VLOOKUP(Table1[[#This Row],[Losing Seed]],'Seed History'!$N$4:$O$19,2)</f>
        <v>0.62142857142857144</v>
      </c>
      <c r="R218" s="1">
        <f>IF(Table1[[#This Row],[Round]]="PI",0,Table1[[#This Row],[Round]]-1)</f>
        <v>0</v>
      </c>
      <c r="S218">
        <f>Table1[[#This Row],[LAW]]-Table1[[#This Row],[LEW]]</f>
        <v>-0.62142857142857144</v>
      </c>
      <c r="V218">
        <f>COUNTIF(PASE!B:B,Table1[[#This Row],[Loser]])</f>
        <v>1</v>
      </c>
    </row>
    <row r="219" spans="1:22" x14ac:dyDescent="0.25">
      <c r="A219" s="65">
        <v>32220</v>
      </c>
      <c r="B219" s="50">
        <v>1988</v>
      </c>
      <c r="C219" s="1">
        <v>1</v>
      </c>
      <c r="D219" t="s">
        <v>38</v>
      </c>
      <c r="E219" s="1">
        <v>1</v>
      </c>
      <c r="F219" t="s">
        <v>48</v>
      </c>
      <c r="G219" t="str">
        <f>VLOOKUP(Table1[[#This Row],[Winner]],Ranking!D:E,2,FALSE)</f>
        <v>P12</v>
      </c>
      <c r="H219" s="1">
        <v>90</v>
      </c>
      <c r="I219" s="1">
        <v>16</v>
      </c>
      <c r="J219" t="s">
        <v>180</v>
      </c>
      <c r="K219" t="str">
        <f>VLOOKUP(Table1[[#This Row],[Loser]],Ranking!D:E,2,FALSE)</f>
        <v>Ivy</v>
      </c>
      <c r="L219" s="1">
        <v>50</v>
      </c>
      <c r="N219" s="1">
        <f>Table1[[#This Row],[Winning Score]]-Table1[[#This Row],[Losing Score]]</f>
        <v>40</v>
      </c>
      <c r="O219" s="1">
        <f>Table1[[#This Row],[Losing Seed]]-Table1[[#This Row],[Winning Seed]]</f>
        <v>15</v>
      </c>
      <c r="P219" s="1" t="str">
        <f>IF(Table1[[#This Row],[SeD]]&lt;-2,Table1[[#This Row],[Winning Seed]]&amp; " over " &amp;Table1[[#This Row],[Losing Seed]],"")</f>
        <v/>
      </c>
      <c r="Q219">
        <f>VLOOKUP(Table1[[#This Row],[Losing Seed]],'Seed History'!$N$4:$O$19,2)</f>
        <v>7.1428571428571426E-3</v>
      </c>
      <c r="R219" s="1">
        <f>IF(Table1[[#This Row],[Round]]="PI",0,Table1[[#This Row],[Round]]-1)</f>
        <v>0</v>
      </c>
      <c r="S219">
        <f>Table1[[#This Row],[LAW]]-Table1[[#This Row],[LEW]]</f>
        <v>-7.1428571428571426E-3</v>
      </c>
      <c r="V219">
        <f>COUNTIF(PASE!B:B,Table1[[#This Row],[Loser]])</f>
        <v>1</v>
      </c>
    </row>
    <row r="220" spans="1:22" x14ac:dyDescent="0.25">
      <c r="A220" s="65">
        <v>32220</v>
      </c>
      <c r="B220" s="50">
        <v>1988</v>
      </c>
      <c r="C220" s="1">
        <v>1</v>
      </c>
      <c r="D220" t="s">
        <v>38</v>
      </c>
      <c r="E220" s="1">
        <v>4</v>
      </c>
      <c r="F220" t="s">
        <v>397</v>
      </c>
      <c r="G220" t="str">
        <f>VLOOKUP(Table1[[#This Row],[Winner]],Ranking!D:E,2,FALSE)</f>
        <v>MWC</v>
      </c>
      <c r="H220" s="1">
        <v>54</v>
      </c>
      <c r="I220" s="1">
        <v>13</v>
      </c>
      <c r="J220" t="s">
        <v>279</v>
      </c>
      <c r="K220" t="str">
        <f>VLOOKUP(Table1[[#This Row],[Loser]],Ranking!D:E,2,FALSE)</f>
        <v>MVC</v>
      </c>
      <c r="L220" s="1">
        <v>50</v>
      </c>
      <c r="N220" s="1">
        <f>Table1[[#This Row],[Winning Score]]-Table1[[#This Row],[Losing Score]]</f>
        <v>4</v>
      </c>
      <c r="O220" s="1">
        <f>Table1[[#This Row],[Losing Seed]]-Table1[[#This Row],[Winning Seed]]</f>
        <v>9</v>
      </c>
      <c r="P220" s="1" t="str">
        <f>IF(Table1[[#This Row],[SeD]]&lt;-2,Table1[[#This Row],[Winning Seed]]&amp; " over " &amp;Table1[[#This Row],[Losing Seed]],"")</f>
        <v/>
      </c>
      <c r="Q220">
        <f>VLOOKUP(Table1[[#This Row],[Losing Seed]],'Seed History'!$N$4:$O$19,2)</f>
        <v>0.25</v>
      </c>
      <c r="R220" s="1">
        <f>IF(Table1[[#This Row],[Round]]="PI",0,Table1[[#This Row],[Round]]-1)</f>
        <v>0</v>
      </c>
      <c r="S220">
        <f>Table1[[#This Row],[LAW]]-Table1[[#This Row],[LEW]]</f>
        <v>-0.25</v>
      </c>
      <c r="V220">
        <f>COUNTIF(PASE!B:B,Table1[[#This Row],[Loser]])</f>
        <v>1</v>
      </c>
    </row>
    <row r="221" spans="1:22" x14ac:dyDescent="0.25">
      <c r="A221" s="65">
        <v>32220</v>
      </c>
      <c r="B221" s="50">
        <v>1988</v>
      </c>
      <c r="C221" s="1">
        <v>1</v>
      </c>
      <c r="D221" t="s">
        <v>38</v>
      </c>
      <c r="E221" s="1">
        <v>5</v>
      </c>
      <c r="F221" t="s">
        <v>69</v>
      </c>
      <c r="G221" t="str">
        <f>VLOOKUP(Table1[[#This Row],[Winner]],Ranking!D:E,2,FALSE)</f>
        <v>B10</v>
      </c>
      <c r="H221" s="1">
        <v>102</v>
      </c>
      <c r="I221" s="1">
        <v>12</v>
      </c>
      <c r="J221" t="s">
        <v>208</v>
      </c>
      <c r="K221" t="str">
        <f>VLOOKUP(Table1[[#This Row],[Loser]],Ranking!D:E,2,FALSE)</f>
        <v>ACC</v>
      </c>
      <c r="L221" s="1">
        <v>98</v>
      </c>
      <c r="N221" s="1">
        <f>Table1[[#This Row],[Winning Score]]-Table1[[#This Row],[Losing Score]]</f>
        <v>4</v>
      </c>
      <c r="O221" s="1">
        <f>Table1[[#This Row],[Losing Seed]]-Table1[[#This Row],[Winning Seed]]</f>
        <v>7</v>
      </c>
      <c r="P221" s="1" t="str">
        <f>IF(Table1[[#This Row],[SeD]]&lt;-2,Table1[[#This Row],[Winning Seed]]&amp; " over " &amp;Table1[[#This Row],[Losing Seed]],"")</f>
        <v/>
      </c>
      <c r="Q221">
        <f>VLOOKUP(Table1[[#This Row],[Losing Seed]],'Seed History'!$N$4:$O$19,2)</f>
        <v>0.51428571428571423</v>
      </c>
      <c r="R221" s="1">
        <f>IF(Table1[[#This Row],[Round]]="PI",0,Table1[[#This Row],[Round]]-1)</f>
        <v>0</v>
      </c>
      <c r="S221">
        <f>Table1[[#This Row],[LAW]]-Table1[[#This Row],[LEW]]</f>
        <v>-0.51428571428571423</v>
      </c>
      <c r="V221">
        <f>COUNTIF(PASE!B:B,Table1[[#This Row],[Loser]])</f>
        <v>1</v>
      </c>
    </row>
    <row r="222" spans="1:22" x14ac:dyDescent="0.25">
      <c r="A222" s="65">
        <v>32220</v>
      </c>
      <c r="B222" s="50">
        <v>1988</v>
      </c>
      <c r="C222" s="1">
        <v>1</v>
      </c>
      <c r="D222" t="s">
        <v>38</v>
      </c>
      <c r="E222" s="1">
        <v>8</v>
      </c>
      <c r="F222" t="s">
        <v>87</v>
      </c>
      <c r="G222" t="str">
        <f>VLOOKUP(Table1[[#This Row],[Winner]],Ranking!D:E,2,FALSE)</f>
        <v>BE</v>
      </c>
      <c r="H222" s="1">
        <v>80</v>
      </c>
      <c r="I222" s="1">
        <v>9</v>
      </c>
      <c r="J222" t="s">
        <v>403</v>
      </c>
      <c r="K222" t="str">
        <f>VLOOKUP(Table1[[#This Row],[Loser]],Ranking!D:E,2,FALSE)</f>
        <v>CUSA</v>
      </c>
      <c r="L222" s="1">
        <v>64</v>
      </c>
      <c r="N222" s="1">
        <f>Table1[[#This Row],[Winning Score]]-Table1[[#This Row],[Losing Score]]</f>
        <v>16</v>
      </c>
      <c r="O222" s="1">
        <f>Table1[[#This Row],[Losing Seed]]-Table1[[#This Row],[Winning Seed]]</f>
        <v>1</v>
      </c>
      <c r="P222" s="1" t="str">
        <f>IF(Table1[[#This Row],[SeD]]&lt;-2,Table1[[#This Row],[Winning Seed]]&amp; " over " &amp;Table1[[#This Row],[Losing Seed]],"")</f>
        <v/>
      </c>
      <c r="Q222">
        <f>VLOOKUP(Table1[[#This Row],[Losing Seed]],'Seed History'!$N$4:$O$19,2)</f>
        <v>0.6</v>
      </c>
      <c r="R222" s="1">
        <f>IF(Table1[[#This Row],[Round]]="PI",0,Table1[[#This Row],[Round]]-1)</f>
        <v>0</v>
      </c>
      <c r="S222">
        <f>Table1[[#This Row],[LAW]]-Table1[[#This Row],[LEW]]</f>
        <v>-0.6</v>
      </c>
      <c r="V222">
        <f>COUNTIF(PASE!B:B,Table1[[#This Row],[Loser]])</f>
        <v>1</v>
      </c>
    </row>
    <row r="223" spans="1:22" x14ac:dyDescent="0.25">
      <c r="A223" s="65">
        <v>32221</v>
      </c>
      <c r="B223" s="50">
        <v>1988</v>
      </c>
      <c r="C223" s="1">
        <v>2</v>
      </c>
      <c r="D223" t="s">
        <v>49</v>
      </c>
      <c r="E223" s="1">
        <v>2</v>
      </c>
      <c r="F223" t="s">
        <v>64</v>
      </c>
      <c r="G223" t="str">
        <f>VLOOKUP(Table1[[#This Row],[Winner]],Ranking!D:E,2,FALSE)</f>
        <v>ACC</v>
      </c>
      <c r="H223" s="1">
        <v>94</v>
      </c>
      <c r="I223" s="1">
        <v>7</v>
      </c>
      <c r="J223" t="s">
        <v>353</v>
      </c>
      <c r="K223" t="str">
        <f>VLOOKUP(Table1[[#This Row],[Loser]],Ranking!D:E,2,FALSE)</f>
        <v>Amer</v>
      </c>
      <c r="L223" s="1">
        <v>79</v>
      </c>
      <c r="N223" s="1">
        <f>Table1[[#This Row],[Winning Score]]-Table1[[#This Row],[Losing Score]]</f>
        <v>15</v>
      </c>
      <c r="O223" s="1">
        <f>Table1[[#This Row],[Losing Seed]]-Table1[[#This Row],[Winning Seed]]</f>
        <v>5</v>
      </c>
      <c r="P223" s="1" t="str">
        <f>IF(Table1[[#This Row],[SeD]]&lt;-2,Table1[[#This Row],[Winning Seed]]&amp; " over " &amp;Table1[[#This Row],[Losing Seed]],"")</f>
        <v/>
      </c>
      <c r="Q223">
        <f>VLOOKUP(Table1[[#This Row],[Losing Seed]],'Seed History'!$N$4:$O$19,2)</f>
        <v>0.9</v>
      </c>
      <c r="R223" s="1">
        <f>IF(Table1[[#This Row],[Round]]="PI",0,Table1[[#This Row],[Round]]-1)</f>
        <v>1</v>
      </c>
      <c r="S223">
        <f>Table1[[#This Row],[LAW]]-Table1[[#This Row],[LEW]]</f>
        <v>9.9999999999999978E-2</v>
      </c>
      <c r="V223">
        <f>COUNTIF(PASE!B:B,Table1[[#This Row],[Loser]])</f>
        <v>1</v>
      </c>
    </row>
    <row r="224" spans="1:22" x14ac:dyDescent="0.25">
      <c r="A224" s="65">
        <v>32221</v>
      </c>
      <c r="B224" s="50">
        <v>1988</v>
      </c>
      <c r="C224" s="1">
        <v>2</v>
      </c>
      <c r="D224" t="s">
        <v>440</v>
      </c>
      <c r="E224" s="1">
        <v>1</v>
      </c>
      <c r="F224" t="s">
        <v>29</v>
      </c>
      <c r="G224" t="str">
        <f>VLOOKUP(Table1[[#This Row],[Winner]],Ranking!D:E,2,FALSE)</f>
        <v>B10</v>
      </c>
      <c r="H224" s="1">
        <v>100</v>
      </c>
      <c r="I224" s="1">
        <v>9</v>
      </c>
      <c r="J224" t="s">
        <v>268</v>
      </c>
      <c r="K224" t="str">
        <f>VLOOKUP(Table1[[#This Row],[Loser]],Ranking!D:E,2,FALSE)</f>
        <v>Amer</v>
      </c>
      <c r="L224" s="1">
        <v>73</v>
      </c>
      <c r="N224" s="1">
        <f>Table1[[#This Row],[Winning Score]]-Table1[[#This Row],[Losing Score]]</f>
        <v>27</v>
      </c>
      <c r="O224" s="1">
        <f>Table1[[#This Row],[Losing Seed]]-Table1[[#This Row],[Winning Seed]]</f>
        <v>8</v>
      </c>
      <c r="P224" s="1" t="str">
        <f>IF(Table1[[#This Row],[SeD]]&lt;-2,Table1[[#This Row],[Winning Seed]]&amp; " over " &amp;Table1[[#This Row],[Losing Seed]],"")</f>
        <v/>
      </c>
      <c r="Q224">
        <f>VLOOKUP(Table1[[#This Row],[Losing Seed]],'Seed History'!$N$4:$O$19,2)</f>
        <v>0.6</v>
      </c>
      <c r="R224" s="1">
        <f>IF(Table1[[#This Row],[Round]]="PI",0,Table1[[#This Row],[Round]]-1)</f>
        <v>1</v>
      </c>
      <c r="S224">
        <f>Table1[[#This Row],[LAW]]-Table1[[#This Row],[LEW]]</f>
        <v>0.4</v>
      </c>
      <c r="V224">
        <f>COUNTIF(PASE!B:B,Table1[[#This Row],[Loser]])</f>
        <v>1</v>
      </c>
    </row>
    <row r="225" spans="1:22" x14ac:dyDescent="0.25">
      <c r="A225" s="65">
        <v>32221</v>
      </c>
      <c r="B225" s="50">
        <v>1988</v>
      </c>
      <c r="C225" s="1">
        <v>2</v>
      </c>
      <c r="D225" t="s">
        <v>440</v>
      </c>
      <c r="E225" s="1">
        <v>4</v>
      </c>
      <c r="F225" t="s">
        <v>244</v>
      </c>
      <c r="G225" t="str">
        <f>VLOOKUP(Table1[[#This Row],[Winner]],Ranking!D:E,2,FALSE)</f>
        <v>B12</v>
      </c>
      <c r="H225" s="1">
        <v>66</v>
      </c>
      <c r="I225" s="1">
        <v>5</v>
      </c>
      <c r="J225" t="s">
        <v>187</v>
      </c>
      <c r="K225" t="str">
        <f>VLOOKUP(Table1[[#This Row],[Loser]],Ranking!D:E,2,FALSE)</f>
        <v>BE</v>
      </c>
      <c r="L225" s="1">
        <v>58</v>
      </c>
      <c r="N225" s="1">
        <f>Table1[[#This Row],[Winning Score]]-Table1[[#This Row],[Losing Score]]</f>
        <v>8</v>
      </c>
      <c r="O225" s="1">
        <f>Table1[[#This Row],[Losing Seed]]-Table1[[#This Row],[Winning Seed]]</f>
        <v>1</v>
      </c>
      <c r="P225" s="1" t="str">
        <f>IF(Table1[[#This Row],[SeD]]&lt;-2,Table1[[#This Row],[Winning Seed]]&amp; " over " &amp;Table1[[#This Row],[Losing Seed]],"")</f>
        <v/>
      </c>
      <c r="Q225">
        <f>VLOOKUP(Table1[[#This Row],[Losing Seed]],'Seed History'!$N$4:$O$19,2)</f>
        <v>1.1071428571428572</v>
      </c>
      <c r="R225" s="1">
        <f>IF(Table1[[#This Row],[Round]]="PI",0,Table1[[#This Row],[Round]]-1)</f>
        <v>1</v>
      </c>
      <c r="S225">
        <f>Table1[[#This Row],[LAW]]-Table1[[#This Row],[LEW]]</f>
        <v>-0.10714285714285721</v>
      </c>
      <c r="V225">
        <f>COUNTIF(PASE!B:B,Table1[[#This Row],[Loser]])</f>
        <v>1</v>
      </c>
    </row>
    <row r="226" spans="1:22" x14ac:dyDescent="0.25">
      <c r="A226" s="65">
        <v>32221</v>
      </c>
      <c r="B226" s="50">
        <v>1988</v>
      </c>
      <c r="C226" s="1">
        <v>2</v>
      </c>
      <c r="D226" t="s">
        <v>478</v>
      </c>
      <c r="E226" s="1">
        <v>1</v>
      </c>
      <c r="F226" t="s">
        <v>58</v>
      </c>
      <c r="G226" t="str">
        <f>VLOOKUP(Table1[[#This Row],[Winner]],Ranking!D:E,2,FALSE)</f>
        <v>B12</v>
      </c>
      <c r="H226" s="1">
        <v>107</v>
      </c>
      <c r="I226" s="1">
        <v>8</v>
      </c>
      <c r="J226" t="s">
        <v>130</v>
      </c>
      <c r="K226" t="str">
        <f>VLOOKUP(Table1[[#This Row],[Loser]],Ranking!D:E,2,FALSE)</f>
        <v>SEC</v>
      </c>
      <c r="L226" s="1">
        <v>87</v>
      </c>
      <c r="N226" s="1">
        <f>Table1[[#This Row],[Winning Score]]-Table1[[#This Row],[Losing Score]]</f>
        <v>20</v>
      </c>
      <c r="O226" s="1">
        <f>Table1[[#This Row],[Losing Seed]]-Table1[[#This Row],[Winning Seed]]</f>
        <v>7</v>
      </c>
      <c r="P226" s="1" t="str">
        <f>IF(Table1[[#This Row],[SeD]]&lt;-2,Table1[[#This Row],[Winning Seed]]&amp; " over " &amp;Table1[[#This Row],[Losing Seed]],"")</f>
        <v/>
      </c>
      <c r="Q226">
        <f>VLOOKUP(Table1[[#This Row],[Losing Seed]],'Seed History'!$N$4:$O$19,2)</f>
        <v>0.7</v>
      </c>
      <c r="R226" s="1">
        <f>IF(Table1[[#This Row],[Round]]="PI",0,Table1[[#This Row],[Round]]-1)</f>
        <v>1</v>
      </c>
      <c r="S226">
        <f>Table1[[#This Row],[LAW]]-Table1[[#This Row],[LEW]]</f>
        <v>0.30000000000000004</v>
      </c>
      <c r="V226">
        <f>COUNTIF(PASE!B:B,Table1[[#This Row],[Loser]])</f>
        <v>1</v>
      </c>
    </row>
    <row r="227" spans="1:22" x14ac:dyDescent="0.25">
      <c r="A227" s="65">
        <v>32221</v>
      </c>
      <c r="B227" s="50">
        <v>1988</v>
      </c>
      <c r="C227" s="1">
        <v>2</v>
      </c>
      <c r="D227" t="s">
        <v>38</v>
      </c>
      <c r="E227" s="1">
        <v>2</v>
      </c>
      <c r="F227" t="s">
        <v>299</v>
      </c>
      <c r="G227" t="str">
        <f>VLOOKUP(Table1[[#This Row],[Winner]],Ranking!D:E,2,FALSE)</f>
        <v>ACC</v>
      </c>
      <c r="H227" s="1">
        <v>123</v>
      </c>
      <c r="I227" s="1">
        <v>10</v>
      </c>
      <c r="J227" t="s">
        <v>259</v>
      </c>
      <c r="K227" t="str">
        <f>VLOOKUP(Table1[[#This Row],[Loser]],Ranking!D:E,2,FALSE)</f>
        <v>WCC</v>
      </c>
      <c r="L227" s="1">
        <v>97</v>
      </c>
      <c r="N227" s="1">
        <f>Table1[[#This Row],[Winning Score]]-Table1[[#This Row],[Losing Score]]</f>
        <v>26</v>
      </c>
      <c r="O227" s="1">
        <f>Table1[[#This Row],[Losing Seed]]-Table1[[#This Row],[Winning Seed]]</f>
        <v>8</v>
      </c>
      <c r="P227" s="1" t="str">
        <f>IF(Table1[[#This Row],[SeD]]&lt;-2,Table1[[#This Row],[Winning Seed]]&amp; " over " &amp;Table1[[#This Row],[Losing Seed]],"")</f>
        <v/>
      </c>
      <c r="Q227">
        <f>VLOOKUP(Table1[[#This Row],[Losing Seed]],'Seed History'!$N$4:$O$19,2)</f>
        <v>0.62142857142857144</v>
      </c>
      <c r="R227" s="1">
        <f>IF(Table1[[#This Row],[Round]]="PI",0,Table1[[#This Row],[Round]]-1)</f>
        <v>1</v>
      </c>
      <c r="S227">
        <f>Table1[[#This Row],[LAW]]-Table1[[#This Row],[LEW]]</f>
        <v>0.37857142857142856</v>
      </c>
      <c r="V227">
        <f>COUNTIF(PASE!B:B,Table1[[#This Row],[Loser]])</f>
        <v>1</v>
      </c>
    </row>
    <row r="228" spans="1:22" x14ac:dyDescent="0.25">
      <c r="A228" s="65">
        <v>32221</v>
      </c>
      <c r="B228" s="50">
        <v>1988</v>
      </c>
      <c r="C228" s="1">
        <v>2</v>
      </c>
      <c r="D228" t="s">
        <v>38</v>
      </c>
      <c r="E228" s="1">
        <v>3</v>
      </c>
      <c r="F228" t="s">
        <v>82</v>
      </c>
      <c r="G228" t="str">
        <f>VLOOKUP(Table1[[#This Row],[Winner]],Ranking!D:E,2,FALSE)</f>
        <v>B10</v>
      </c>
      <c r="H228" s="1">
        <v>108</v>
      </c>
      <c r="I228" s="1">
        <v>6</v>
      </c>
      <c r="J228" t="s">
        <v>81</v>
      </c>
      <c r="K228" t="str">
        <f>VLOOKUP(Table1[[#This Row],[Loser]],Ranking!D:E,2,FALSE)</f>
        <v>SEC</v>
      </c>
      <c r="L228" s="1">
        <v>85</v>
      </c>
      <c r="N228" s="1">
        <f>Table1[[#This Row],[Winning Score]]-Table1[[#This Row],[Losing Score]]</f>
        <v>23</v>
      </c>
      <c r="O228" s="1">
        <f>Table1[[#This Row],[Losing Seed]]-Table1[[#This Row],[Winning Seed]]</f>
        <v>3</v>
      </c>
      <c r="P228" s="1" t="str">
        <f>IF(Table1[[#This Row],[SeD]]&lt;-2,Table1[[#This Row],[Winning Seed]]&amp; " over " &amp;Table1[[#This Row],[Losing Seed]],"")</f>
        <v/>
      </c>
      <c r="Q228">
        <f>VLOOKUP(Table1[[#This Row],[Losing Seed]],'Seed History'!$N$4:$O$19,2)</f>
        <v>1.0785714285714285</v>
      </c>
      <c r="R228" s="1">
        <f>IF(Table1[[#This Row],[Round]]="PI",0,Table1[[#This Row],[Round]]-1)</f>
        <v>1</v>
      </c>
      <c r="S228">
        <f>Table1[[#This Row],[LAW]]-Table1[[#This Row],[LEW]]</f>
        <v>-7.8571428571428514E-2</v>
      </c>
      <c r="V228">
        <f>COUNTIF(PASE!B:B,Table1[[#This Row],[Loser]])</f>
        <v>1</v>
      </c>
    </row>
    <row r="229" spans="1:22" x14ac:dyDescent="0.25">
      <c r="A229" s="65">
        <v>32221</v>
      </c>
      <c r="B229" s="50">
        <v>1988</v>
      </c>
      <c r="C229" s="1">
        <v>2</v>
      </c>
      <c r="D229" t="s">
        <v>49</v>
      </c>
      <c r="E229" s="1">
        <v>11</v>
      </c>
      <c r="F229" t="s">
        <v>96</v>
      </c>
      <c r="G229" t="str">
        <f>VLOOKUP(Table1[[#This Row],[Winner]],Ranking!D:E,2,FALSE)</f>
        <v>A10</v>
      </c>
      <c r="H229" s="1">
        <v>97</v>
      </c>
      <c r="I229" s="1">
        <v>3</v>
      </c>
      <c r="J229" t="s">
        <v>86</v>
      </c>
      <c r="K229" t="str">
        <f>VLOOKUP(Table1[[#This Row],[Loser]],Ranking!D:E,2,FALSE)</f>
        <v>ACC</v>
      </c>
      <c r="L229" s="1">
        <v>94</v>
      </c>
      <c r="N229" s="1">
        <f>Table1[[#This Row],[Winning Score]]-Table1[[#This Row],[Losing Score]]</f>
        <v>3</v>
      </c>
      <c r="O229" s="1">
        <f>Table1[[#This Row],[Losing Seed]]-Table1[[#This Row],[Winning Seed]]</f>
        <v>-8</v>
      </c>
      <c r="P229" s="1" t="str">
        <f>IF(Table1[[#This Row],[SeD]]&lt;-2,Table1[[#This Row],[Winning Seed]]&amp; " over " &amp;Table1[[#This Row],[Losing Seed]],"")</f>
        <v>11 over 3</v>
      </c>
      <c r="Q229">
        <f>VLOOKUP(Table1[[#This Row],[Losing Seed]],'Seed History'!$N$4:$O$19,2)</f>
        <v>1.8571428571428572</v>
      </c>
      <c r="R229" s="1">
        <f>IF(Table1[[#This Row],[Round]]="PI",0,Table1[[#This Row],[Round]]-1)</f>
        <v>1</v>
      </c>
      <c r="S229">
        <f>Table1[[#This Row],[LAW]]-Table1[[#This Row],[LEW]]</f>
        <v>-0.85714285714285721</v>
      </c>
      <c r="V229">
        <f>COUNTIF(PASE!B:B,Table1[[#This Row],[Loser]])</f>
        <v>1</v>
      </c>
    </row>
    <row r="230" spans="1:22" x14ac:dyDescent="0.25">
      <c r="A230" s="65">
        <v>32221</v>
      </c>
      <c r="B230" s="50">
        <v>1988</v>
      </c>
      <c r="C230" s="1">
        <v>2</v>
      </c>
      <c r="D230" t="s">
        <v>478</v>
      </c>
      <c r="E230" s="1">
        <v>5</v>
      </c>
      <c r="F230" t="s">
        <v>54</v>
      </c>
      <c r="G230" t="str">
        <f>VLOOKUP(Table1[[#This Row],[Winner]],Ranking!D:E,2,FALSE)</f>
        <v>ACC</v>
      </c>
      <c r="H230" s="1">
        <v>97</v>
      </c>
      <c r="I230" s="1">
        <v>4</v>
      </c>
      <c r="J230" t="s">
        <v>72</v>
      </c>
      <c r="K230" t="str">
        <f>VLOOKUP(Table1[[#This Row],[Loser]],Ranking!D:E,2,FALSE)</f>
        <v>WCC</v>
      </c>
      <c r="L230" s="1">
        <v>76</v>
      </c>
      <c r="N230" s="1">
        <f>Table1[[#This Row],[Winning Score]]-Table1[[#This Row],[Losing Score]]</f>
        <v>21</v>
      </c>
      <c r="O230" s="1">
        <f>Table1[[#This Row],[Losing Seed]]-Table1[[#This Row],[Winning Seed]]</f>
        <v>-1</v>
      </c>
      <c r="P230" s="1" t="str">
        <f>IF(Table1[[#This Row],[SeD]]&lt;-2,Table1[[#This Row],[Winning Seed]]&amp; " over " &amp;Table1[[#This Row],[Losing Seed]],"")</f>
        <v/>
      </c>
      <c r="Q230">
        <f>VLOOKUP(Table1[[#This Row],[Losing Seed]],'Seed History'!$N$4:$O$19,2)</f>
        <v>1.5357142857142858</v>
      </c>
      <c r="R230" s="1">
        <f>IF(Table1[[#This Row],[Round]]="PI",0,Table1[[#This Row],[Round]]-1)</f>
        <v>1</v>
      </c>
      <c r="S230">
        <f>Table1[[#This Row],[LAW]]-Table1[[#This Row],[LEW]]</f>
        <v>-0.53571428571428581</v>
      </c>
      <c r="V230">
        <f>COUNTIF(PASE!B:B,Table1[[#This Row],[Loser]])</f>
        <v>1</v>
      </c>
    </row>
    <row r="231" spans="1:22" x14ac:dyDescent="0.25">
      <c r="A231" s="65">
        <v>32222</v>
      </c>
      <c r="B231" s="50">
        <v>1988</v>
      </c>
      <c r="C231" s="1">
        <v>2</v>
      </c>
      <c r="D231" t="s">
        <v>49</v>
      </c>
      <c r="E231" s="1">
        <v>1</v>
      </c>
      <c r="F231" t="s">
        <v>374</v>
      </c>
      <c r="G231" t="str">
        <f>VLOOKUP(Table1[[#This Row],[Winner]],Ranking!D:E,2,FALSE)</f>
        <v>Amer</v>
      </c>
      <c r="H231" s="1">
        <v>74</v>
      </c>
      <c r="I231" s="1">
        <v>8</v>
      </c>
      <c r="J231" t="s">
        <v>66</v>
      </c>
      <c r="K231" t="str">
        <f>VLOOKUP(Table1[[#This Row],[Loser]],Ranking!D:E,2,FALSE)</f>
        <v>BE</v>
      </c>
      <c r="L231" s="1">
        <v>53</v>
      </c>
      <c r="N231" s="1">
        <f>Table1[[#This Row],[Winning Score]]-Table1[[#This Row],[Losing Score]]</f>
        <v>21</v>
      </c>
      <c r="O231" s="1">
        <f>Table1[[#This Row],[Losing Seed]]-Table1[[#This Row],[Winning Seed]]</f>
        <v>7</v>
      </c>
      <c r="P231" s="1" t="str">
        <f>IF(Table1[[#This Row],[SeD]]&lt;-2,Table1[[#This Row],[Winning Seed]]&amp; " over " &amp;Table1[[#This Row],[Losing Seed]],"")</f>
        <v/>
      </c>
      <c r="Q231">
        <f>VLOOKUP(Table1[[#This Row],[Losing Seed]],'Seed History'!$N$4:$O$19,2)</f>
        <v>0.7</v>
      </c>
      <c r="R231" s="1">
        <f>IF(Table1[[#This Row],[Round]]="PI",0,Table1[[#This Row],[Round]]-1)</f>
        <v>1</v>
      </c>
      <c r="S231">
        <f>Table1[[#This Row],[LAW]]-Table1[[#This Row],[LEW]]</f>
        <v>0.30000000000000004</v>
      </c>
      <c r="V231">
        <f>COUNTIF(PASE!B:B,Table1[[#This Row],[Loser]])</f>
        <v>1</v>
      </c>
    </row>
    <row r="232" spans="1:22" x14ac:dyDescent="0.25">
      <c r="A232" s="65">
        <v>32222</v>
      </c>
      <c r="B232" s="50">
        <v>1988</v>
      </c>
      <c r="C232" s="1">
        <v>2</v>
      </c>
      <c r="D232" t="s">
        <v>440</v>
      </c>
      <c r="E232" s="1">
        <v>6</v>
      </c>
      <c r="F232" t="s">
        <v>37</v>
      </c>
      <c r="G232" t="str">
        <f>VLOOKUP(Table1[[#This Row],[Winner]],Ranking!D:E,2,FALSE)</f>
        <v>B12</v>
      </c>
      <c r="H232" s="1">
        <v>61</v>
      </c>
      <c r="I232" s="1">
        <v>14</v>
      </c>
      <c r="J232" t="s">
        <v>286</v>
      </c>
      <c r="K232" t="str">
        <f>VLOOKUP(Table1[[#This Row],[Loser]],Ranking!D:E,2,FALSE)</f>
        <v>OVC</v>
      </c>
      <c r="L232" s="1">
        <v>58</v>
      </c>
      <c r="N232" s="1">
        <f>Table1[[#This Row],[Winning Score]]-Table1[[#This Row],[Losing Score]]</f>
        <v>3</v>
      </c>
      <c r="O232" s="1">
        <f>Table1[[#This Row],[Losing Seed]]-Table1[[#This Row],[Winning Seed]]</f>
        <v>8</v>
      </c>
      <c r="P232" s="1" t="str">
        <f>IF(Table1[[#This Row],[SeD]]&lt;-2,Table1[[#This Row],[Winning Seed]]&amp; " over " &amp;Table1[[#This Row],[Losing Seed]],"")</f>
        <v/>
      </c>
      <c r="Q232">
        <f>VLOOKUP(Table1[[#This Row],[Losing Seed]],'Seed History'!$N$4:$O$19,2)</f>
        <v>0.16428571428571428</v>
      </c>
      <c r="R232" s="1">
        <f>IF(Table1[[#This Row],[Round]]="PI",0,Table1[[#This Row],[Round]]-1)</f>
        <v>1</v>
      </c>
      <c r="S232">
        <f>Table1[[#This Row],[LAW]]-Table1[[#This Row],[LEW]]</f>
        <v>0.83571428571428574</v>
      </c>
      <c r="V232">
        <f>COUNTIF(PASE!B:B,Table1[[#This Row],[Loser]])</f>
        <v>1</v>
      </c>
    </row>
    <row r="233" spans="1:22" x14ac:dyDescent="0.25">
      <c r="A233" s="65">
        <v>32222</v>
      </c>
      <c r="B233" s="50">
        <v>1988</v>
      </c>
      <c r="C233" s="1">
        <v>2</v>
      </c>
      <c r="D233" t="s">
        <v>478</v>
      </c>
      <c r="E233" s="1">
        <v>2</v>
      </c>
      <c r="F233" t="s">
        <v>26</v>
      </c>
      <c r="G233" t="str">
        <f>VLOOKUP(Table1[[#This Row],[Winner]],Ranking!D:E,2,FALSE)</f>
        <v>SEC</v>
      </c>
      <c r="H233" s="1">
        <v>90</v>
      </c>
      <c r="I233" s="1">
        <v>7</v>
      </c>
      <c r="J233" t="s">
        <v>31</v>
      </c>
      <c r="K233" t="str">
        <f>VLOOKUP(Table1[[#This Row],[Loser]],Ranking!D:E,2,FALSE)</f>
        <v>B10</v>
      </c>
      <c r="L233" s="1">
        <v>81</v>
      </c>
      <c r="N233" s="1">
        <f>Table1[[#This Row],[Winning Score]]-Table1[[#This Row],[Losing Score]]</f>
        <v>9</v>
      </c>
      <c r="O233" s="1">
        <f>Table1[[#This Row],[Losing Seed]]-Table1[[#This Row],[Winning Seed]]</f>
        <v>5</v>
      </c>
      <c r="P233" s="1" t="str">
        <f>IF(Table1[[#This Row],[SeD]]&lt;-2,Table1[[#This Row],[Winning Seed]]&amp; " over " &amp;Table1[[#This Row],[Losing Seed]],"")</f>
        <v/>
      </c>
      <c r="Q233">
        <f>VLOOKUP(Table1[[#This Row],[Losing Seed]],'Seed History'!$N$4:$O$19,2)</f>
        <v>0.9</v>
      </c>
      <c r="R233" s="1">
        <f>IF(Table1[[#This Row],[Round]]="PI",0,Table1[[#This Row],[Round]]-1)</f>
        <v>1</v>
      </c>
      <c r="S233">
        <f>Table1[[#This Row],[LAW]]-Table1[[#This Row],[LEW]]</f>
        <v>9.9999999999999978E-2</v>
      </c>
      <c r="V233">
        <f>COUNTIF(PASE!B:B,Table1[[#This Row],[Loser]])</f>
        <v>1</v>
      </c>
    </row>
    <row r="234" spans="1:22" x14ac:dyDescent="0.25">
      <c r="A234" s="65">
        <v>32222</v>
      </c>
      <c r="B234" s="50">
        <v>1988</v>
      </c>
      <c r="C234" s="1">
        <v>2</v>
      </c>
      <c r="D234" t="s">
        <v>38</v>
      </c>
      <c r="E234" s="1">
        <v>1</v>
      </c>
      <c r="F234" t="s">
        <v>48</v>
      </c>
      <c r="G234" t="str">
        <f>VLOOKUP(Table1[[#This Row],[Winner]],Ranking!D:E,2,FALSE)</f>
        <v>P12</v>
      </c>
      <c r="H234" s="1">
        <v>84</v>
      </c>
      <c r="I234" s="1">
        <v>8</v>
      </c>
      <c r="J234" t="s">
        <v>87</v>
      </c>
      <c r="K234" t="str">
        <f>VLOOKUP(Table1[[#This Row],[Loser]],Ranking!D:E,2,FALSE)</f>
        <v>BE</v>
      </c>
      <c r="L234" s="1">
        <v>55</v>
      </c>
      <c r="N234" s="1">
        <f>Table1[[#This Row],[Winning Score]]-Table1[[#This Row],[Losing Score]]</f>
        <v>29</v>
      </c>
      <c r="O234" s="1">
        <f>Table1[[#This Row],[Losing Seed]]-Table1[[#This Row],[Winning Seed]]</f>
        <v>7</v>
      </c>
      <c r="P234" s="1" t="str">
        <f>IF(Table1[[#This Row],[SeD]]&lt;-2,Table1[[#This Row],[Winning Seed]]&amp; " over " &amp;Table1[[#This Row],[Losing Seed]],"")</f>
        <v/>
      </c>
      <c r="Q234">
        <f>VLOOKUP(Table1[[#This Row],[Losing Seed]],'Seed History'!$N$4:$O$19,2)</f>
        <v>0.7</v>
      </c>
      <c r="R234" s="1">
        <f>IF(Table1[[#This Row],[Round]]="PI",0,Table1[[#This Row],[Round]]-1)</f>
        <v>1</v>
      </c>
      <c r="S234">
        <f>Table1[[#This Row],[LAW]]-Table1[[#This Row],[LEW]]</f>
        <v>0.30000000000000004</v>
      </c>
      <c r="V234">
        <f>COUNTIF(PASE!B:B,Table1[[#This Row],[Loser]])</f>
        <v>1</v>
      </c>
    </row>
    <row r="235" spans="1:22" x14ac:dyDescent="0.25">
      <c r="A235" s="65">
        <v>32222</v>
      </c>
      <c r="B235" s="50">
        <v>1988</v>
      </c>
      <c r="C235" s="1">
        <v>2</v>
      </c>
      <c r="D235" t="s">
        <v>49</v>
      </c>
      <c r="E235" s="1">
        <v>13</v>
      </c>
      <c r="F235" t="s">
        <v>332</v>
      </c>
      <c r="G235" t="str">
        <f>VLOOKUP(Table1[[#This Row],[Winner]],Ranking!D:E,2,FALSE)</f>
        <v>A10</v>
      </c>
      <c r="H235" s="1">
        <v>59</v>
      </c>
      <c r="I235" s="1">
        <v>5</v>
      </c>
      <c r="J235" t="s">
        <v>217</v>
      </c>
      <c r="K235" t="str">
        <f>VLOOKUP(Table1[[#This Row],[Loser]],Ranking!D:E,2,FALSE)</f>
        <v>ACC</v>
      </c>
      <c r="L235" s="1">
        <v>55</v>
      </c>
      <c r="N235" s="1">
        <f>Table1[[#This Row],[Winning Score]]-Table1[[#This Row],[Losing Score]]</f>
        <v>4</v>
      </c>
      <c r="O235" s="1">
        <f>Table1[[#This Row],[Losing Seed]]-Table1[[#This Row],[Winning Seed]]</f>
        <v>-8</v>
      </c>
      <c r="P235" s="1" t="str">
        <f>IF(Table1[[#This Row],[SeD]]&lt;-2,Table1[[#This Row],[Winning Seed]]&amp; " over " &amp;Table1[[#This Row],[Losing Seed]],"")</f>
        <v>13 over 5</v>
      </c>
      <c r="Q235">
        <f>VLOOKUP(Table1[[#This Row],[Losing Seed]],'Seed History'!$N$4:$O$19,2)</f>
        <v>1.1071428571428572</v>
      </c>
      <c r="R235" s="1">
        <f>IF(Table1[[#This Row],[Round]]="PI",0,Table1[[#This Row],[Round]]-1)</f>
        <v>1</v>
      </c>
      <c r="S235">
        <f>Table1[[#This Row],[LAW]]-Table1[[#This Row],[LEW]]</f>
        <v>-0.10714285714285721</v>
      </c>
      <c r="V235">
        <f>COUNTIF(PASE!B:B,Table1[[#This Row],[Loser]])</f>
        <v>1</v>
      </c>
    </row>
    <row r="236" spans="1:22" x14ac:dyDescent="0.25">
      <c r="A236" s="65">
        <v>32222</v>
      </c>
      <c r="B236" s="50">
        <v>1988</v>
      </c>
      <c r="C236" s="1">
        <v>2</v>
      </c>
      <c r="D236" t="s">
        <v>440</v>
      </c>
      <c r="E236" s="1">
        <v>7</v>
      </c>
      <c r="F236" t="s">
        <v>78</v>
      </c>
      <c r="G236" t="str">
        <f>VLOOKUP(Table1[[#This Row],[Winner]],Ranking!D:E,2,FALSE)</f>
        <v>SEC</v>
      </c>
      <c r="H236" s="1">
        <v>80</v>
      </c>
      <c r="I236" s="1">
        <v>2</v>
      </c>
      <c r="J236" t="s">
        <v>83</v>
      </c>
      <c r="K236" t="str">
        <f>VLOOKUP(Table1[[#This Row],[Loser]],Ranking!D:E,2,FALSE)</f>
        <v>ACC</v>
      </c>
      <c r="L236" s="1">
        <v>74</v>
      </c>
      <c r="M236" s="1" t="s">
        <v>479</v>
      </c>
      <c r="N236" s="1">
        <f>Table1[[#This Row],[Winning Score]]-Table1[[#This Row],[Losing Score]]</f>
        <v>6</v>
      </c>
      <c r="O236" s="1">
        <f>Table1[[#This Row],[Losing Seed]]-Table1[[#This Row],[Winning Seed]]</f>
        <v>-5</v>
      </c>
      <c r="P236" s="1" t="str">
        <f>IF(Table1[[#This Row],[SeD]]&lt;-2,Table1[[#This Row],[Winning Seed]]&amp; " over " &amp;Table1[[#This Row],[Losing Seed]],"")</f>
        <v>7 over 2</v>
      </c>
      <c r="Q236">
        <f>VLOOKUP(Table1[[#This Row],[Losing Seed]],'Seed History'!$N$4:$O$19,2)</f>
        <v>2.3714285714285714</v>
      </c>
      <c r="R236" s="1">
        <f>IF(Table1[[#This Row],[Round]]="PI",0,Table1[[#This Row],[Round]]-1)</f>
        <v>1</v>
      </c>
      <c r="S236">
        <f>Table1[[#This Row],[LAW]]-Table1[[#This Row],[LEW]]</f>
        <v>-1.3714285714285714</v>
      </c>
      <c r="V236">
        <f>COUNTIF(PASE!B:B,Table1[[#This Row],[Loser]])</f>
        <v>1</v>
      </c>
    </row>
    <row r="237" spans="1:22" x14ac:dyDescent="0.25">
      <c r="A237" s="65">
        <v>32222</v>
      </c>
      <c r="B237" s="50">
        <v>1988</v>
      </c>
      <c r="C237" s="1">
        <v>2</v>
      </c>
      <c r="D237" t="s">
        <v>478</v>
      </c>
      <c r="E237" s="1">
        <v>6</v>
      </c>
      <c r="F237" t="s">
        <v>50</v>
      </c>
      <c r="G237" t="str">
        <f>VLOOKUP(Table1[[#This Row],[Winner]],Ranking!D:E,2,FALSE)</f>
        <v>BE</v>
      </c>
      <c r="H237" s="1">
        <v>66</v>
      </c>
      <c r="I237" s="1">
        <v>3</v>
      </c>
      <c r="J237" t="s">
        <v>231</v>
      </c>
      <c r="K237" t="str">
        <f>VLOOKUP(Table1[[#This Row],[Loser]],Ranking!D:E,2,FALSE)</f>
        <v>B10</v>
      </c>
      <c r="L237" s="1">
        <v>63</v>
      </c>
      <c r="N237" s="1">
        <f>Table1[[#This Row],[Winning Score]]-Table1[[#This Row],[Losing Score]]</f>
        <v>3</v>
      </c>
      <c r="O237" s="1">
        <f>Table1[[#This Row],[Losing Seed]]-Table1[[#This Row],[Winning Seed]]</f>
        <v>-3</v>
      </c>
      <c r="P237" s="1" t="str">
        <f>IF(Table1[[#This Row],[SeD]]&lt;-2,Table1[[#This Row],[Winning Seed]]&amp; " over " &amp;Table1[[#This Row],[Losing Seed]],"")</f>
        <v>6 over 3</v>
      </c>
      <c r="Q237">
        <f>VLOOKUP(Table1[[#This Row],[Losing Seed]],'Seed History'!$N$4:$O$19,2)</f>
        <v>1.8571428571428572</v>
      </c>
      <c r="R237" s="1">
        <f>IF(Table1[[#This Row],[Round]]="PI",0,Table1[[#This Row],[Round]]-1)</f>
        <v>1</v>
      </c>
      <c r="S237">
        <f>Table1[[#This Row],[LAW]]-Table1[[#This Row],[LEW]]</f>
        <v>-0.85714285714285721</v>
      </c>
      <c r="V237">
        <f>COUNTIF(PASE!B:B,Table1[[#This Row],[Loser]])</f>
        <v>1</v>
      </c>
    </row>
    <row r="238" spans="1:22" x14ac:dyDescent="0.25">
      <c r="A238" s="65">
        <v>32222</v>
      </c>
      <c r="B238" s="50">
        <v>1988</v>
      </c>
      <c r="C238" s="1">
        <v>2</v>
      </c>
      <c r="D238" t="s">
        <v>38</v>
      </c>
      <c r="E238" s="1">
        <v>5</v>
      </c>
      <c r="F238" t="s">
        <v>69</v>
      </c>
      <c r="G238" t="str">
        <f>VLOOKUP(Table1[[#This Row],[Winner]],Ranking!D:E,2,FALSE)</f>
        <v>B10</v>
      </c>
      <c r="H238" s="1">
        <v>104</v>
      </c>
      <c r="I238" s="1">
        <v>4</v>
      </c>
      <c r="J238" t="s">
        <v>397</v>
      </c>
      <c r="K238" t="str">
        <f>VLOOKUP(Table1[[#This Row],[Loser]],Ranking!D:E,2,FALSE)</f>
        <v>MWC</v>
      </c>
      <c r="L238" s="1">
        <v>86</v>
      </c>
      <c r="N238" s="1">
        <f>Table1[[#This Row],[Winning Score]]-Table1[[#This Row],[Losing Score]]</f>
        <v>18</v>
      </c>
      <c r="O238" s="1">
        <f>Table1[[#This Row],[Losing Seed]]-Table1[[#This Row],[Winning Seed]]</f>
        <v>-1</v>
      </c>
      <c r="P238" s="1" t="str">
        <f>IF(Table1[[#This Row],[SeD]]&lt;-2,Table1[[#This Row],[Winning Seed]]&amp; " over " &amp;Table1[[#This Row],[Losing Seed]],"")</f>
        <v/>
      </c>
      <c r="Q238">
        <f>VLOOKUP(Table1[[#This Row],[Losing Seed]],'Seed History'!$N$4:$O$19,2)</f>
        <v>1.5357142857142858</v>
      </c>
      <c r="R238" s="1">
        <f>IF(Table1[[#This Row],[Round]]="PI",0,Table1[[#This Row],[Round]]-1)</f>
        <v>1</v>
      </c>
      <c r="S238">
        <f>Table1[[#This Row],[LAW]]-Table1[[#This Row],[LEW]]</f>
        <v>-0.53571428571428581</v>
      </c>
      <c r="V238">
        <f>COUNTIF(PASE!B:B,Table1[[#This Row],[Loser]])</f>
        <v>1</v>
      </c>
    </row>
    <row r="239" spans="1:22" x14ac:dyDescent="0.25">
      <c r="A239" s="65">
        <v>32226</v>
      </c>
      <c r="B239" s="50">
        <v>1988</v>
      </c>
      <c r="C239" s="1">
        <v>3</v>
      </c>
      <c r="D239" t="s">
        <v>49</v>
      </c>
      <c r="E239" s="1">
        <v>1</v>
      </c>
      <c r="F239" t="s">
        <v>374</v>
      </c>
      <c r="G239" t="str">
        <f>VLOOKUP(Table1[[#This Row],[Winner]],Ranking!D:E,2,FALSE)</f>
        <v>Amer</v>
      </c>
      <c r="H239" s="1">
        <v>69</v>
      </c>
      <c r="I239" s="1">
        <v>13</v>
      </c>
      <c r="J239" t="s">
        <v>332</v>
      </c>
      <c r="K239" t="str">
        <f>VLOOKUP(Table1[[#This Row],[Loser]],Ranking!D:E,2,FALSE)</f>
        <v>A10</v>
      </c>
      <c r="L239" s="1">
        <v>47</v>
      </c>
      <c r="N239" s="1">
        <f>Table1[[#This Row],[Winning Score]]-Table1[[#This Row],[Losing Score]]</f>
        <v>22</v>
      </c>
      <c r="O239" s="1">
        <f>Table1[[#This Row],[Losing Seed]]-Table1[[#This Row],[Winning Seed]]</f>
        <v>12</v>
      </c>
      <c r="P239" s="1" t="str">
        <f>IF(Table1[[#This Row],[SeD]]&lt;-2,Table1[[#This Row],[Winning Seed]]&amp; " over " &amp;Table1[[#This Row],[Losing Seed]],"")</f>
        <v/>
      </c>
      <c r="Q239">
        <f>VLOOKUP(Table1[[#This Row],[Losing Seed]],'Seed History'!$N$4:$O$19,2)</f>
        <v>0.25</v>
      </c>
      <c r="R239" s="1">
        <f>IF(Table1[[#This Row],[Round]]="PI",0,Table1[[#This Row],[Round]]-1)</f>
        <v>2</v>
      </c>
      <c r="S239">
        <f>Table1[[#This Row],[LAW]]-Table1[[#This Row],[LEW]]</f>
        <v>1.75</v>
      </c>
      <c r="V239">
        <f>COUNTIF(PASE!B:B,Table1[[#This Row],[Loser]])</f>
        <v>1</v>
      </c>
    </row>
    <row r="240" spans="1:22" x14ac:dyDescent="0.25">
      <c r="A240" s="65">
        <v>32226</v>
      </c>
      <c r="B240" s="50">
        <v>1988</v>
      </c>
      <c r="C240" s="1">
        <v>3</v>
      </c>
      <c r="D240" t="s">
        <v>49</v>
      </c>
      <c r="E240" s="1">
        <v>2</v>
      </c>
      <c r="F240" t="s">
        <v>64</v>
      </c>
      <c r="G240" t="str">
        <f>VLOOKUP(Table1[[#This Row],[Winner]],Ranking!D:E,2,FALSE)</f>
        <v>ACC</v>
      </c>
      <c r="H240" s="1">
        <v>73</v>
      </c>
      <c r="I240" s="1">
        <v>11</v>
      </c>
      <c r="J240" t="s">
        <v>96</v>
      </c>
      <c r="K240" t="str">
        <f>VLOOKUP(Table1[[#This Row],[Loser]],Ranking!D:E,2,FALSE)</f>
        <v>A10</v>
      </c>
      <c r="L240" s="1">
        <v>72</v>
      </c>
      <c r="N240" s="1">
        <f>Table1[[#This Row],[Winning Score]]-Table1[[#This Row],[Losing Score]]</f>
        <v>1</v>
      </c>
      <c r="O240" s="1">
        <f>Table1[[#This Row],[Losing Seed]]-Table1[[#This Row],[Winning Seed]]</f>
        <v>9</v>
      </c>
      <c r="P240" s="1" t="str">
        <f>IF(Table1[[#This Row],[SeD]]&lt;-2,Table1[[#This Row],[Winning Seed]]&amp; " over " &amp;Table1[[#This Row],[Losing Seed]],"")</f>
        <v/>
      </c>
      <c r="Q240">
        <f>VLOOKUP(Table1[[#This Row],[Losing Seed]],'Seed History'!$N$4:$O$19,2)</f>
        <v>0.61428571428571432</v>
      </c>
      <c r="R240" s="1">
        <f>IF(Table1[[#This Row],[Round]]="PI",0,Table1[[#This Row],[Round]]-1)</f>
        <v>2</v>
      </c>
      <c r="S240">
        <f>Table1[[#This Row],[LAW]]-Table1[[#This Row],[LEW]]</f>
        <v>1.3857142857142857</v>
      </c>
      <c r="V240">
        <f>COUNTIF(PASE!B:B,Table1[[#This Row],[Loser]])</f>
        <v>1</v>
      </c>
    </row>
    <row r="241" spans="1:22" x14ac:dyDescent="0.25">
      <c r="A241" s="65">
        <v>32226</v>
      </c>
      <c r="B241" s="50">
        <v>1988</v>
      </c>
      <c r="C241" s="1">
        <v>3</v>
      </c>
      <c r="D241" t="s">
        <v>478</v>
      </c>
      <c r="E241" s="1">
        <v>1</v>
      </c>
      <c r="F241" t="s">
        <v>58</v>
      </c>
      <c r="G241" t="str">
        <f>VLOOKUP(Table1[[#This Row],[Winner]],Ranking!D:E,2,FALSE)</f>
        <v>B12</v>
      </c>
      <c r="H241" s="1">
        <v>108</v>
      </c>
      <c r="I241" s="1">
        <v>5</v>
      </c>
      <c r="J241" t="s">
        <v>54</v>
      </c>
      <c r="K241" t="str">
        <f>VLOOKUP(Table1[[#This Row],[Loser]],Ranking!D:E,2,FALSE)</f>
        <v>ACC</v>
      </c>
      <c r="L241" s="1">
        <v>98</v>
      </c>
      <c r="N241" s="1">
        <f>Table1[[#This Row],[Winning Score]]-Table1[[#This Row],[Losing Score]]</f>
        <v>10</v>
      </c>
      <c r="O241" s="1">
        <f>Table1[[#This Row],[Losing Seed]]-Table1[[#This Row],[Winning Seed]]</f>
        <v>4</v>
      </c>
      <c r="P241" s="1" t="str">
        <f>IF(Table1[[#This Row],[SeD]]&lt;-2,Table1[[#This Row],[Winning Seed]]&amp; " over " &amp;Table1[[#This Row],[Losing Seed]],"")</f>
        <v/>
      </c>
      <c r="Q241">
        <f>VLOOKUP(Table1[[#This Row],[Losing Seed]],'Seed History'!$N$4:$O$19,2)</f>
        <v>1.1071428571428572</v>
      </c>
      <c r="R241" s="1">
        <f>IF(Table1[[#This Row],[Round]]="PI",0,Table1[[#This Row],[Round]]-1)</f>
        <v>2</v>
      </c>
      <c r="S241">
        <f>Table1[[#This Row],[LAW]]-Table1[[#This Row],[LEW]]</f>
        <v>0.89285714285714279</v>
      </c>
      <c r="V241">
        <f>COUNTIF(PASE!B:B,Table1[[#This Row],[Loser]])</f>
        <v>1</v>
      </c>
    </row>
    <row r="242" spans="1:22" x14ac:dyDescent="0.25">
      <c r="A242" s="65">
        <v>32226</v>
      </c>
      <c r="B242" s="50">
        <v>1988</v>
      </c>
      <c r="C242" s="1">
        <v>3</v>
      </c>
      <c r="D242" t="s">
        <v>478</v>
      </c>
      <c r="E242" s="1">
        <v>6</v>
      </c>
      <c r="F242" t="s">
        <v>50</v>
      </c>
      <c r="G242" t="str">
        <f>VLOOKUP(Table1[[#This Row],[Winner]],Ranking!D:E,2,FALSE)</f>
        <v>BE</v>
      </c>
      <c r="H242" s="1">
        <v>80</v>
      </c>
      <c r="I242" s="1">
        <v>2</v>
      </c>
      <c r="J242" t="s">
        <v>26</v>
      </c>
      <c r="K242" t="str">
        <f>VLOOKUP(Table1[[#This Row],[Loser]],Ranking!D:E,2,FALSE)</f>
        <v>SEC</v>
      </c>
      <c r="L242" s="1">
        <v>74</v>
      </c>
      <c r="N242" s="1">
        <f>Table1[[#This Row],[Winning Score]]-Table1[[#This Row],[Losing Score]]</f>
        <v>6</v>
      </c>
      <c r="O242" s="1">
        <f>Table1[[#This Row],[Losing Seed]]-Table1[[#This Row],[Winning Seed]]</f>
        <v>-4</v>
      </c>
      <c r="P242" s="1" t="str">
        <f>IF(Table1[[#This Row],[SeD]]&lt;-2,Table1[[#This Row],[Winning Seed]]&amp; " over " &amp;Table1[[#This Row],[Losing Seed]],"")</f>
        <v>6 over 2</v>
      </c>
      <c r="Q242">
        <f>VLOOKUP(Table1[[#This Row],[Losing Seed]],'Seed History'!$N$4:$O$19,2)</f>
        <v>2.3714285714285714</v>
      </c>
      <c r="R242" s="1">
        <f>IF(Table1[[#This Row],[Round]]="PI",0,Table1[[#This Row],[Round]]-1)</f>
        <v>2</v>
      </c>
      <c r="S242">
        <f>Table1[[#This Row],[LAW]]-Table1[[#This Row],[LEW]]</f>
        <v>-0.37142857142857144</v>
      </c>
      <c r="V242">
        <f>COUNTIF(PASE!B:B,Table1[[#This Row],[Loser]])</f>
        <v>1</v>
      </c>
    </row>
    <row r="243" spans="1:22" x14ac:dyDescent="0.25">
      <c r="A243" s="65">
        <v>32227</v>
      </c>
      <c r="B243" s="50">
        <v>1988</v>
      </c>
      <c r="C243" s="1">
        <v>3</v>
      </c>
      <c r="D243" t="s">
        <v>440</v>
      </c>
      <c r="E243" s="1">
        <v>6</v>
      </c>
      <c r="F243" t="s">
        <v>37</v>
      </c>
      <c r="G243" t="str">
        <f>VLOOKUP(Table1[[#This Row],[Winner]],Ranking!D:E,2,FALSE)</f>
        <v>B12</v>
      </c>
      <c r="H243" s="1">
        <v>77</v>
      </c>
      <c r="I243" s="1">
        <v>7</v>
      </c>
      <c r="J243" t="s">
        <v>78</v>
      </c>
      <c r="K243" t="str">
        <f>VLOOKUP(Table1[[#This Row],[Loser]],Ranking!D:E,2,FALSE)</f>
        <v>SEC</v>
      </c>
      <c r="L243" s="1">
        <v>64</v>
      </c>
      <c r="N243" s="1">
        <f>Table1[[#This Row],[Winning Score]]-Table1[[#This Row],[Losing Score]]</f>
        <v>13</v>
      </c>
      <c r="O243" s="1">
        <f>Table1[[#This Row],[Losing Seed]]-Table1[[#This Row],[Winning Seed]]</f>
        <v>1</v>
      </c>
      <c r="P243" s="1" t="str">
        <f>IF(Table1[[#This Row],[SeD]]&lt;-2,Table1[[#This Row],[Winning Seed]]&amp; " over " &amp;Table1[[#This Row],[Losing Seed]],"")</f>
        <v/>
      </c>
      <c r="Q243">
        <f>VLOOKUP(Table1[[#This Row],[Losing Seed]],'Seed History'!$N$4:$O$19,2)</f>
        <v>0.9</v>
      </c>
      <c r="R243" s="1">
        <f>IF(Table1[[#This Row],[Round]]="PI",0,Table1[[#This Row],[Round]]-1)</f>
        <v>2</v>
      </c>
      <c r="S243">
        <f>Table1[[#This Row],[LAW]]-Table1[[#This Row],[LEW]]</f>
        <v>1.1000000000000001</v>
      </c>
      <c r="V243">
        <f>COUNTIF(PASE!B:B,Table1[[#This Row],[Loser]])</f>
        <v>1</v>
      </c>
    </row>
    <row r="244" spans="1:22" x14ac:dyDescent="0.25">
      <c r="A244" s="65">
        <v>32227</v>
      </c>
      <c r="B244" s="50">
        <v>1988</v>
      </c>
      <c r="C244" s="1">
        <v>3</v>
      </c>
      <c r="D244" t="s">
        <v>38</v>
      </c>
      <c r="E244" s="1">
        <v>1</v>
      </c>
      <c r="F244" t="s">
        <v>48</v>
      </c>
      <c r="G244" t="str">
        <f>VLOOKUP(Table1[[#This Row],[Winner]],Ranking!D:E,2,FALSE)</f>
        <v>P12</v>
      </c>
      <c r="H244" s="1">
        <v>99</v>
      </c>
      <c r="I244" s="1">
        <v>5</v>
      </c>
      <c r="J244" t="s">
        <v>69</v>
      </c>
      <c r="K244" t="str">
        <f>VLOOKUP(Table1[[#This Row],[Loser]],Ranking!D:E,2,FALSE)</f>
        <v>B10</v>
      </c>
      <c r="L244" s="1">
        <v>79</v>
      </c>
      <c r="N244" s="1">
        <f>Table1[[#This Row],[Winning Score]]-Table1[[#This Row],[Losing Score]]</f>
        <v>20</v>
      </c>
      <c r="O244" s="1">
        <f>Table1[[#This Row],[Losing Seed]]-Table1[[#This Row],[Winning Seed]]</f>
        <v>4</v>
      </c>
      <c r="P244" s="1" t="str">
        <f>IF(Table1[[#This Row],[SeD]]&lt;-2,Table1[[#This Row],[Winning Seed]]&amp; " over " &amp;Table1[[#This Row],[Losing Seed]],"")</f>
        <v/>
      </c>
      <c r="Q244">
        <f>VLOOKUP(Table1[[#This Row],[Losing Seed]],'Seed History'!$N$4:$O$19,2)</f>
        <v>1.1071428571428572</v>
      </c>
      <c r="R244" s="1">
        <f>IF(Table1[[#This Row],[Round]]="PI",0,Table1[[#This Row],[Round]]-1)</f>
        <v>2</v>
      </c>
      <c r="S244">
        <f>Table1[[#This Row],[LAW]]-Table1[[#This Row],[LEW]]</f>
        <v>0.89285714285714279</v>
      </c>
      <c r="V244">
        <f>COUNTIF(PASE!B:B,Table1[[#This Row],[Loser]])</f>
        <v>1</v>
      </c>
    </row>
    <row r="245" spans="1:22" x14ac:dyDescent="0.25">
      <c r="A245" s="65">
        <v>32227</v>
      </c>
      <c r="B245" s="50">
        <v>1988</v>
      </c>
      <c r="C245" s="1">
        <v>3</v>
      </c>
      <c r="D245" t="s">
        <v>38</v>
      </c>
      <c r="E245" s="1">
        <v>2</v>
      </c>
      <c r="F245" t="s">
        <v>299</v>
      </c>
      <c r="G245" t="str">
        <f>VLOOKUP(Table1[[#This Row],[Winner]],Ranking!D:E,2,FALSE)</f>
        <v>ACC</v>
      </c>
      <c r="H245" s="1">
        <v>78</v>
      </c>
      <c r="I245" s="1">
        <v>3</v>
      </c>
      <c r="J245" t="s">
        <v>82</v>
      </c>
      <c r="K245" t="str">
        <f>VLOOKUP(Table1[[#This Row],[Loser]],Ranking!D:E,2,FALSE)</f>
        <v>B10</v>
      </c>
      <c r="L245" s="1">
        <v>69</v>
      </c>
      <c r="N245" s="1">
        <f>Table1[[#This Row],[Winning Score]]-Table1[[#This Row],[Losing Score]]</f>
        <v>9</v>
      </c>
      <c r="O245" s="1">
        <f>Table1[[#This Row],[Losing Seed]]-Table1[[#This Row],[Winning Seed]]</f>
        <v>1</v>
      </c>
      <c r="P245" s="1" t="str">
        <f>IF(Table1[[#This Row],[SeD]]&lt;-2,Table1[[#This Row],[Winning Seed]]&amp; " over " &amp;Table1[[#This Row],[Losing Seed]],"")</f>
        <v/>
      </c>
      <c r="Q245">
        <f>VLOOKUP(Table1[[#This Row],[Losing Seed]],'Seed History'!$N$4:$O$19,2)</f>
        <v>1.8571428571428572</v>
      </c>
      <c r="R245" s="1">
        <f>IF(Table1[[#This Row],[Round]]="PI",0,Table1[[#This Row],[Round]]-1)</f>
        <v>2</v>
      </c>
      <c r="S245">
        <f>Table1[[#This Row],[LAW]]-Table1[[#This Row],[LEW]]</f>
        <v>0.14285714285714279</v>
      </c>
      <c r="V245">
        <f>COUNTIF(PASE!B:B,Table1[[#This Row],[Loser]])</f>
        <v>1</v>
      </c>
    </row>
    <row r="246" spans="1:22" x14ac:dyDescent="0.25">
      <c r="A246" s="65">
        <v>32227</v>
      </c>
      <c r="B246" s="50">
        <v>1988</v>
      </c>
      <c r="C246" s="1">
        <v>3</v>
      </c>
      <c r="D246" t="s">
        <v>440</v>
      </c>
      <c r="E246" s="1">
        <v>4</v>
      </c>
      <c r="F246" t="s">
        <v>244</v>
      </c>
      <c r="G246" t="str">
        <f>VLOOKUP(Table1[[#This Row],[Winner]],Ranking!D:E,2,FALSE)</f>
        <v>B12</v>
      </c>
      <c r="H246" s="1">
        <v>73</v>
      </c>
      <c r="I246" s="1">
        <v>1</v>
      </c>
      <c r="J246" t="s">
        <v>29</v>
      </c>
      <c r="K246" t="str">
        <f>VLOOKUP(Table1[[#This Row],[Loser]],Ranking!D:E,2,FALSE)</f>
        <v>B10</v>
      </c>
      <c r="L246" s="1">
        <v>70</v>
      </c>
      <c r="N246" s="1">
        <f>Table1[[#This Row],[Winning Score]]-Table1[[#This Row],[Losing Score]]</f>
        <v>3</v>
      </c>
      <c r="O246" s="1">
        <f>Table1[[#This Row],[Losing Seed]]-Table1[[#This Row],[Winning Seed]]</f>
        <v>-3</v>
      </c>
      <c r="P246" s="1" t="str">
        <f>IF(Table1[[#This Row],[SeD]]&lt;-2,Table1[[#This Row],[Winning Seed]]&amp; " over " &amp;Table1[[#This Row],[Losing Seed]],"")</f>
        <v>4 over 1</v>
      </c>
      <c r="Q246">
        <f>VLOOKUP(Table1[[#This Row],[Losing Seed]],'Seed History'!$N$4:$O$19,2)</f>
        <v>3.342857142857143</v>
      </c>
      <c r="R246" s="1">
        <f>IF(Table1[[#This Row],[Round]]="PI",0,Table1[[#This Row],[Round]]-1)</f>
        <v>2</v>
      </c>
      <c r="S246">
        <f>Table1[[#This Row],[LAW]]-Table1[[#This Row],[LEW]]</f>
        <v>-1.342857142857143</v>
      </c>
      <c r="V246">
        <f>COUNTIF(PASE!B:B,Table1[[#This Row],[Loser]])</f>
        <v>1</v>
      </c>
    </row>
    <row r="247" spans="1:22" x14ac:dyDescent="0.25">
      <c r="A247" s="65">
        <v>32228</v>
      </c>
      <c r="B247" s="50">
        <v>1988</v>
      </c>
      <c r="C247" s="1">
        <v>4</v>
      </c>
      <c r="D247" t="s">
        <v>478</v>
      </c>
      <c r="E247" s="1">
        <v>1</v>
      </c>
      <c r="F247" t="s">
        <v>58</v>
      </c>
      <c r="G247" t="str">
        <f>VLOOKUP(Table1[[#This Row],[Winner]],Ranking!D:E,2,FALSE)</f>
        <v>B12</v>
      </c>
      <c r="H247" s="1">
        <v>78</v>
      </c>
      <c r="I247" s="1">
        <v>6</v>
      </c>
      <c r="J247" t="s">
        <v>50</v>
      </c>
      <c r="K247" t="str">
        <f>VLOOKUP(Table1[[#This Row],[Loser]],Ranking!D:E,2,FALSE)</f>
        <v>BE</v>
      </c>
      <c r="L247" s="1">
        <v>59</v>
      </c>
      <c r="N247" s="1">
        <f>Table1[[#This Row],[Winning Score]]-Table1[[#This Row],[Losing Score]]</f>
        <v>19</v>
      </c>
      <c r="O247" s="1">
        <f>Table1[[#This Row],[Losing Seed]]-Table1[[#This Row],[Winning Seed]]</f>
        <v>5</v>
      </c>
      <c r="P247" s="1" t="str">
        <f>IF(Table1[[#This Row],[SeD]]&lt;-2,Table1[[#This Row],[Winning Seed]]&amp; " over " &amp;Table1[[#This Row],[Losing Seed]],"")</f>
        <v/>
      </c>
      <c r="Q247">
        <f>VLOOKUP(Table1[[#This Row],[Losing Seed]],'Seed History'!$N$4:$O$19,2)</f>
        <v>1.0785714285714285</v>
      </c>
      <c r="R247" s="1">
        <f>IF(Table1[[#This Row],[Round]]="PI",0,Table1[[#This Row],[Round]]-1)</f>
        <v>3</v>
      </c>
      <c r="S247">
        <f>Table1[[#This Row],[LAW]]-Table1[[#This Row],[LEW]]</f>
        <v>1.9214285714285715</v>
      </c>
      <c r="V247">
        <f>COUNTIF(PASE!B:B,Table1[[#This Row],[Loser]])</f>
        <v>1</v>
      </c>
    </row>
    <row r="248" spans="1:22" x14ac:dyDescent="0.25">
      <c r="A248" s="65">
        <v>32228</v>
      </c>
      <c r="B248" s="50">
        <v>1988</v>
      </c>
      <c r="C248" s="1">
        <v>4</v>
      </c>
      <c r="D248" t="s">
        <v>49</v>
      </c>
      <c r="E248" s="1">
        <v>2</v>
      </c>
      <c r="F248" t="s">
        <v>64</v>
      </c>
      <c r="G248" t="str">
        <f>VLOOKUP(Table1[[#This Row],[Winner]],Ranking!D:E,2,FALSE)</f>
        <v>ACC</v>
      </c>
      <c r="H248" s="1">
        <v>63</v>
      </c>
      <c r="I248" s="1">
        <v>1</v>
      </c>
      <c r="J248" t="s">
        <v>374</v>
      </c>
      <c r="K248" t="str">
        <f>VLOOKUP(Table1[[#This Row],[Loser]],Ranking!D:E,2,FALSE)</f>
        <v>Amer</v>
      </c>
      <c r="L248" s="1">
        <v>53</v>
      </c>
      <c r="N248" s="1">
        <f>Table1[[#This Row],[Winning Score]]-Table1[[#This Row],[Losing Score]]</f>
        <v>10</v>
      </c>
      <c r="O248" s="1">
        <f>Table1[[#This Row],[Losing Seed]]-Table1[[#This Row],[Winning Seed]]</f>
        <v>-1</v>
      </c>
      <c r="P248" s="1" t="str">
        <f>IF(Table1[[#This Row],[SeD]]&lt;-2,Table1[[#This Row],[Winning Seed]]&amp; " over " &amp;Table1[[#This Row],[Losing Seed]],"")</f>
        <v/>
      </c>
      <c r="Q248">
        <f>VLOOKUP(Table1[[#This Row],[Losing Seed]],'Seed History'!$N$4:$O$19,2)</f>
        <v>3.342857142857143</v>
      </c>
      <c r="R248" s="1">
        <f>IF(Table1[[#This Row],[Round]]="PI",0,Table1[[#This Row],[Round]]-1)</f>
        <v>3</v>
      </c>
      <c r="S248">
        <f>Table1[[#This Row],[LAW]]-Table1[[#This Row],[LEW]]</f>
        <v>-0.34285714285714297</v>
      </c>
      <c r="V248">
        <f>COUNTIF(PASE!B:B,Table1[[#This Row],[Loser]])</f>
        <v>1</v>
      </c>
    </row>
    <row r="249" spans="1:22" x14ac:dyDescent="0.25">
      <c r="A249" s="65">
        <v>32229</v>
      </c>
      <c r="B249" s="50">
        <v>1988</v>
      </c>
      <c r="C249" s="1">
        <v>4</v>
      </c>
      <c r="D249" t="s">
        <v>38</v>
      </c>
      <c r="E249" s="1">
        <v>1</v>
      </c>
      <c r="F249" t="s">
        <v>48</v>
      </c>
      <c r="G249" t="str">
        <f>VLOOKUP(Table1[[#This Row],[Winner]],Ranking!D:E,2,FALSE)</f>
        <v>P12</v>
      </c>
      <c r="H249" s="1">
        <v>70</v>
      </c>
      <c r="I249" s="1">
        <v>2</v>
      </c>
      <c r="J249" t="s">
        <v>299</v>
      </c>
      <c r="K249" t="str">
        <f>VLOOKUP(Table1[[#This Row],[Loser]],Ranking!D:E,2,FALSE)</f>
        <v>ACC</v>
      </c>
      <c r="L249" s="1">
        <v>52</v>
      </c>
      <c r="N249" s="1">
        <f>Table1[[#This Row],[Winning Score]]-Table1[[#This Row],[Losing Score]]</f>
        <v>18</v>
      </c>
      <c r="O249" s="1">
        <f>Table1[[#This Row],[Losing Seed]]-Table1[[#This Row],[Winning Seed]]</f>
        <v>1</v>
      </c>
      <c r="P249" s="1" t="str">
        <f>IF(Table1[[#This Row],[SeD]]&lt;-2,Table1[[#This Row],[Winning Seed]]&amp; " over " &amp;Table1[[#This Row],[Losing Seed]],"")</f>
        <v/>
      </c>
      <c r="Q249">
        <f>VLOOKUP(Table1[[#This Row],[Losing Seed]],'Seed History'!$N$4:$O$19,2)</f>
        <v>2.3714285714285714</v>
      </c>
      <c r="R249" s="1">
        <f>IF(Table1[[#This Row],[Round]]="PI",0,Table1[[#This Row],[Round]]-1)</f>
        <v>3</v>
      </c>
      <c r="S249">
        <f>Table1[[#This Row],[LAW]]-Table1[[#This Row],[LEW]]</f>
        <v>0.62857142857142856</v>
      </c>
      <c r="V249">
        <f>COUNTIF(PASE!B:B,Table1[[#This Row],[Loser]])</f>
        <v>1</v>
      </c>
    </row>
    <row r="250" spans="1:22" x14ac:dyDescent="0.25">
      <c r="A250" s="65">
        <v>32229</v>
      </c>
      <c r="B250" s="50">
        <v>1988</v>
      </c>
      <c r="C250" s="1">
        <v>4</v>
      </c>
      <c r="D250" t="s">
        <v>440</v>
      </c>
      <c r="E250" s="1">
        <v>6</v>
      </c>
      <c r="F250" t="s">
        <v>37</v>
      </c>
      <c r="G250" t="str">
        <f>VLOOKUP(Table1[[#This Row],[Winner]],Ranking!D:E,2,FALSE)</f>
        <v>B12</v>
      </c>
      <c r="H250" s="1">
        <v>71</v>
      </c>
      <c r="I250" s="1">
        <v>4</v>
      </c>
      <c r="J250" t="s">
        <v>244</v>
      </c>
      <c r="K250" t="str">
        <f>VLOOKUP(Table1[[#This Row],[Loser]],Ranking!D:E,2,FALSE)</f>
        <v>B12</v>
      </c>
      <c r="L250" s="1">
        <v>58</v>
      </c>
      <c r="N250" s="1">
        <f>Table1[[#This Row],[Winning Score]]-Table1[[#This Row],[Losing Score]]</f>
        <v>13</v>
      </c>
      <c r="O250" s="1">
        <f>Table1[[#This Row],[Losing Seed]]-Table1[[#This Row],[Winning Seed]]</f>
        <v>-2</v>
      </c>
      <c r="P250" s="1" t="str">
        <f>IF(Table1[[#This Row],[SeD]]&lt;-2,Table1[[#This Row],[Winning Seed]]&amp; " over " &amp;Table1[[#This Row],[Losing Seed]],"")</f>
        <v/>
      </c>
      <c r="Q250">
        <f>VLOOKUP(Table1[[#This Row],[Losing Seed]],'Seed History'!$N$4:$O$19,2)</f>
        <v>1.5357142857142858</v>
      </c>
      <c r="R250" s="1">
        <f>IF(Table1[[#This Row],[Round]]="PI",0,Table1[[#This Row],[Round]]-1)</f>
        <v>3</v>
      </c>
      <c r="S250">
        <f>Table1[[#This Row],[LAW]]-Table1[[#This Row],[LEW]]</f>
        <v>1.4642857142857142</v>
      </c>
      <c r="V250">
        <f>COUNTIF(PASE!B:B,Table1[[#This Row],[Loser]])</f>
        <v>1</v>
      </c>
    </row>
    <row r="251" spans="1:22" x14ac:dyDescent="0.25">
      <c r="A251" s="65">
        <v>32235</v>
      </c>
      <c r="B251" s="50">
        <v>1988</v>
      </c>
      <c r="C251" s="1">
        <v>5</v>
      </c>
      <c r="D251" t="s">
        <v>484</v>
      </c>
      <c r="E251" s="1">
        <v>1</v>
      </c>
      <c r="F251" t="s">
        <v>58</v>
      </c>
      <c r="G251" t="str">
        <f>VLOOKUP(Table1[[#This Row],[Winner]],Ranking!D:E,2,FALSE)</f>
        <v>B12</v>
      </c>
      <c r="H251" s="1">
        <v>86</v>
      </c>
      <c r="I251" s="1">
        <v>1</v>
      </c>
      <c r="J251" t="s">
        <v>48</v>
      </c>
      <c r="K251" t="str">
        <f>VLOOKUP(Table1[[#This Row],[Loser]],Ranking!D:E,2,FALSE)</f>
        <v>P12</v>
      </c>
      <c r="L251" s="1">
        <v>78</v>
      </c>
      <c r="N251" s="1">
        <f>Table1[[#This Row],[Winning Score]]-Table1[[#This Row],[Losing Score]]</f>
        <v>8</v>
      </c>
      <c r="O251" s="1">
        <f>Table1[[#This Row],[Losing Seed]]-Table1[[#This Row],[Winning Seed]]</f>
        <v>0</v>
      </c>
      <c r="P251" s="1" t="str">
        <f>IF(Table1[[#This Row],[SeD]]&lt;-2,Table1[[#This Row],[Winning Seed]]&amp; " over " &amp;Table1[[#This Row],[Losing Seed]],"")</f>
        <v/>
      </c>
      <c r="Q251">
        <f>VLOOKUP(Table1[[#This Row],[Losing Seed]],'Seed History'!$N$4:$O$19,2)</f>
        <v>3.342857142857143</v>
      </c>
      <c r="R251" s="1">
        <f>IF(Table1[[#This Row],[Round]]="PI",0,Table1[[#This Row],[Round]]-1)</f>
        <v>4</v>
      </c>
      <c r="S251">
        <f>Table1[[#This Row],[LAW]]-Table1[[#This Row],[LEW]]</f>
        <v>0.65714285714285703</v>
      </c>
      <c r="V251">
        <f>COUNTIF(PASE!B:B,Table1[[#This Row],[Loser]])</f>
        <v>1</v>
      </c>
    </row>
    <row r="252" spans="1:22" x14ac:dyDescent="0.25">
      <c r="A252" s="65">
        <v>32235</v>
      </c>
      <c r="B252" s="50">
        <v>1988</v>
      </c>
      <c r="C252" s="1">
        <v>5</v>
      </c>
      <c r="D252" t="s">
        <v>484</v>
      </c>
      <c r="E252" s="1">
        <v>6</v>
      </c>
      <c r="F252" t="s">
        <v>37</v>
      </c>
      <c r="G252" t="str">
        <f>VLOOKUP(Table1[[#This Row],[Winner]],Ranking!D:E,2,FALSE)</f>
        <v>B12</v>
      </c>
      <c r="H252" s="1">
        <v>66</v>
      </c>
      <c r="I252" s="1">
        <v>2</v>
      </c>
      <c r="J252" t="s">
        <v>64</v>
      </c>
      <c r="K252" t="str">
        <f>VLOOKUP(Table1[[#This Row],[Loser]],Ranking!D:E,2,FALSE)</f>
        <v>ACC</v>
      </c>
      <c r="L252" s="1">
        <v>59</v>
      </c>
      <c r="N252" s="1">
        <f>Table1[[#This Row],[Winning Score]]-Table1[[#This Row],[Losing Score]]</f>
        <v>7</v>
      </c>
      <c r="O252" s="1">
        <f>Table1[[#This Row],[Losing Seed]]-Table1[[#This Row],[Winning Seed]]</f>
        <v>-4</v>
      </c>
      <c r="P252" s="1" t="str">
        <f>IF(Table1[[#This Row],[SeD]]&lt;-2,Table1[[#This Row],[Winning Seed]]&amp; " over " &amp;Table1[[#This Row],[Losing Seed]],"")</f>
        <v>6 over 2</v>
      </c>
      <c r="Q252">
        <f>VLOOKUP(Table1[[#This Row],[Losing Seed]],'Seed History'!$N$4:$O$19,2)</f>
        <v>2.3714285714285714</v>
      </c>
      <c r="R252" s="1">
        <f>IF(Table1[[#This Row],[Round]]="PI",0,Table1[[#This Row],[Round]]-1)</f>
        <v>4</v>
      </c>
      <c r="S252">
        <f>Table1[[#This Row],[LAW]]-Table1[[#This Row],[LEW]]</f>
        <v>1.6285714285714286</v>
      </c>
      <c r="V252">
        <f>COUNTIF(PASE!B:B,Table1[[#This Row],[Loser]])</f>
        <v>1</v>
      </c>
    </row>
    <row r="253" spans="1:22" x14ac:dyDescent="0.25">
      <c r="A253" s="65">
        <v>32237</v>
      </c>
      <c r="B253" s="50">
        <v>1988</v>
      </c>
      <c r="C253" s="1">
        <v>6</v>
      </c>
      <c r="D253" t="s">
        <v>485</v>
      </c>
      <c r="E253" s="1">
        <v>6</v>
      </c>
      <c r="F253" t="s">
        <v>37</v>
      </c>
      <c r="G253" t="str">
        <f>VLOOKUP(Table1[[#This Row],[Winner]],Ranking!D:E,2,FALSE)</f>
        <v>B12</v>
      </c>
      <c r="H253" s="1">
        <v>83</v>
      </c>
      <c r="I253" s="1">
        <v>1</v>
      </c>
      <c r="J253" t="s">
        <v>58</v>
      </c>
      <c r="K253" t="str">
        <f>VLOOKUP(Table1[[#This Row],[Loser]],Ranking!D:E,2,FALSE)</f>
        <v>B12</v>
      </c>
      <c r="L253" s="1">
        <v>79</v>
      </c>
      <c r="N253" s="1">
        <f>Table1[[#This Row],[Winning Score]]-Table1[[#This Row],[Losing Score]]</f>
        <v>4</v>
      </c>
      <c r="O253" s="1">
        <f>Table1[[#This Row],[Losing Seed]]-Table1[[#This Row],[Winning Seed]]</f>
        <v>-5</v>
      </c>
      <c r="P253" s="1" t="str">
        <f>IF(Table1[[#This Row],[SeD]]&lt;-2,Table1[[#This Row],[Winning Seed]]&amp; " over " &amp;Table1[[#This Row],[Losing Seed]],"")</f>
        <v>6 over 1</v>
      </c>
      <c r="Q253">
        <f>VLOOKUP(Table1[[#This Row],[Losing Seed]],'Seed History'!$N$4:$O$19,2)</f>
        <v>3.342857142857143</v>
      </c>
      <c r="R253" s="1">
        <f>IF(Table1[[#This Row],[Round]]="PI",0,Table1[[#This Row],[Round]]-1)</f>
        <v>5</v>
      </c>
      <c r="S253">
        <f>Table1[[#This Row],[LAW]]-Table1[[#This Row],[LEW]]</f>
        <v>1.657142857142857</v>
      </c>
      <c r="V253">
        <f>COUNTIF(PASE!B:B,Table1[[#This Row],[Loser]])</f>
        <v>1</v>
      </c>
    </row>
    <row r="254" spans="1:22" x14ac:dyDescent="0.25">
      <c r="A254" s="65">
        <v>32583</v>
      </c>
      <c r="B254" s="50">
        <v>1989</v>
      </c>
      <c r="C254" s="1">
        <v>1</v>
      </c>
      <c r="D254" t="s">
        <v>49</v>
      </c>
      <c r="E254" s="1">
        <v>14</v>
      </c>
      <c r="F254" t="s">
        <v>351</v>
      </c>
      <c r="G254" t="str">
        <f>VLOOKUP(Table1[[#This Row],[Winner]],Ranking!D:E,2,FALSE)</f>
        <v>MAAC</v>
      </c>
      <c r="H254" s="1">
        <v>80</v>
      </c>
      <c r="I254" s="1">
        <v>3</v>
      </c>
      <c r="J254" t="s">
        <v>370</v>
      </c>
      <c r="K254" t="str">
        <f>VLOOKUP(Table1[[#This Row],[Loser]],Ranking!D:E,2,FALSE)</f>
        <v>P12</v>
      </c>
      <c r="L254" s="1">
        <v>78</v>
      </c>
      <c r="N254" s="1">
        <f>Table1[[#This Row],[Winning Score]]-Table1[[#This Row],[Losing Score]]</f>
        <v>2</v>
      </c>
      <c r="O254" s="1">
        <f>Table1[[#This Row],[Losing Seed]]-Table1[[#This Row],[Winning Seed]]</f>
        <v>-11</v>
      </c>
      <c r="P254" s="1" t="str">
        <f>IF(Table1[[#This Row],[SeD]]&lt;-2,Table1[[#This Row],[Winning Seed]]&amp; " over " &amp;Table1[[#This Row],[Losing Seed]],"")</f>
        <v>14 over 3</v>
      </c>
      <c r="Q254">
        <f>VLOOKUP(Table1[[#This Row],[Losing Seed]],'Seed History'!$N$4:$O$19,2)</f>
        <v>1.8571428571428572</v>
      </c>
      <c r="R254" s="1">
        <f>IF(Table1[[#This Row],[Round]]="PI",0,Table1[[#This Row],[Round]]-1)</f>
        <v>0</v>
      </c>
      <c r="S254">
        <f>Table1[[#This Row],[LAW]]-Table1[[#This Row],[LEW]]</f>
        <v>-1.8571428571428572</v>
      </c>
      <c r="V254">
        <f>COUNTIF(PASE!B:B,Table1[[#This Row],[Loser]])</f>
        <v>1</v>
      </c>
    </row>
    <row r="255" spans="1:22" x14ac:dyDescent="0.25">
      <c r="A255" s="65">
        <v>32583</v>
      </c>
      <c r="B255" s="50">
        <v>1989</v>
      </c>
      <c r="C255" s="1">
        <v>1</v>
      </c>
      <c r="D255" t="s">
        <v>478</v>
      </c>
      <c r="E255" s="1">
        <v>13</v>
      </c>
      <c r="F255" t="s">
        <v>273</v>
      </c>
      <c r="G255" t="str">
        <f>VLOOKUP(Table1[[#This Row],[Winner]],Ranking!D:E,2,FALSE)</f>
        <v>CUSA</v>
      </c>
      <c r="H255" s="1">
        <v>97</v>
      </c>
      <c r="I255" s="1">
        <v>4</v>
      </c>
      <c r="J255" t="s">
        <v>208</v>
      </c>
      <c r="K255" t="str">
        <f>VLOOKUP(Table1[[#This Row],[Loser]],Ranking!D:E,2,FALSE)</f>
        <v>ACC</v>
      </c>
      <c r="L255" s="1">
        <v>83</v>
      </c>
      <c r="N255" s="1">
        <f>Table1[[#This Row],[Winning Score]]-Table1[[#This Row],[Losing Score]]</f>
        <v>14</v>
      </c>
      <c r="O255" s="1">
        <f>Table1[[#This Row],[Losing Seed]]-Table1[[#This Row],[Winning Seed]]</f>
        <v>-9</v>
      </c>
      <c r="P255" s="1" t="str">
        <f>IF(Table1[[#This Row],[SeD]]&lt;-2,Table1[[#This Row],[Winning Seed]]&amp; " over " &amp;Table1[[#This Row],[Losing Seed]],"")</f>
        <v>13 over 4</v>
      </c>
      <c r="Q255">
        <f>VLOOKUP(Table1[[#This Row],[Losing Seed]],'Seed History'!$N$4:$O$19,2)</f>
        <v>1.5357142857142858</v>
      </c>
      <c r="R255" s="1">
        <f>IF(Table1[[#This Row],[Round]]="PI",0,Table1[[#This Row],[Round]]-1)</f>
        <v>0</v>
      </c>
      <c r="S255">
        <f>Table1[[#This Row],[LAW]]-Table1[[#This Row],[LEW]]</f>
        <v>-1.5357142857142858</v>
      </c>
      <c r="V255">
        <f>COUNTIF(PASE!B:B,Table1[[#This Row],[Loser]])</f>
        <v>1</v>
      </c>
    </row>
    <row r="256" spans="1:22" x14ac:dyDescent="0.25">
      <c r="A256" s="65">
        <v>32583</v>
      </c>
      <c r="B256" s="50">
        <v>1989</v>
      </c>
      <c r="C256" s="1">
        <v>1</v>
      </c>
      <c r="D256" t="s">
        <v>49</v>
      </c>
      <c r="E256" s="1">
        <v>2</v>
      </c>
      <c r="F256" t="s">
        <v>64</v>
      </c>
      <c r="G256" t="str">
        <f>VLOOKUP(Table1[[#This Row],[Winner]],Ranking!D:E,2,FALSE)</f>
        <v>ACC</v>
      </c>
      <c r="H256" s="1">
        <v>90</v>
      </c>
      <c r="I256" s="1">
        <v>15</v>
      </c>
      <c r="J256" t="s">
        <v>356</v>
      </c>
      <c r="K256" t="str">
        <f>VLOOKUP(Table1[[#This Row],[Loser]],Ranking!D:E,2,FALSE)</f>
        <v>MEAC</v>
      </c>
      <c r="L256" s="1">
        <v>69</v>
      </c>
      <c r="N256" s="1">
        <f>Table1[[#This Row],[Winning Score]]-Table1[[#This Row],[Losing Score]]</f>
        <v>21</v>
      </c>
      <c r="O256" s="1">
        <f>Table1[[#This Row],[Losing Seed]]-Table1[[#This Row],[Winning Seed]]</f>
        <v>13</v>
      </c>
      <c r="P256" s="1" t="str">
        <f>IF(Table1[[#This Row],[SeD]]&lt;-2,Table1[[#This Row],[Winning Seed]]&amp; " over " &amp;Table1[[#This Row],[Losing Seed]],"")</f>
        <v/>
      </c>
      <c r="Q256">
        <f>VLOOKUP(Table1[[#This Row],[Losing Seed]],'Seed History'!$N$4:$O$19,2)</f>
        <v>6.4285714285714279E-2</v>
      </c>
      <c r="R256" s="1">
        <f>IF(Table1[[#This Row],[Round]]="PI",0,Table1[[#This Row],[Round]]-1)</f>
        <v>0</v>
      </c>
      <c r="S256">
        <f>Table1[[#This Row],[LAW]]-Table1[[#This Row],[LEW]]</f>
        <v>-6.4285714285714279E-2</v>
      </c>
      <c r="V256">
        <f>COUNTIF(PASE!B:B,Table1[[#This Row],[Loser]])</f>
        <v>1</v>
      </c>
    </row>
    <row r="257" spans="1:22" x14ac:dyDescent="0.25">
      <c r="A257" s="65">
        <v>32583</v>
      </c>
      <c r="B257" s="50">
        <v>1989</v>
      </c>
      <c r="C257" s="1">
        <v>1</v>
      </c>
      <c r="D257" t="s">
        <v>49</v>
      </c>
      <c r="E257" s="1">
        <v>7</v>
      </c>
      <c r="F257" t="s">
        <v>413</v>
      </c>
      <c r="G257" t="str">
        <f>VLOOKUP(Table1[[#This Row],[Winner]],Ranking!D:E,2,FALSE)</f>
        <v>B12</v>
      </c>
      <c r="H257" s="1">
        <v>84</v>
      </c>
      <c r="I257" s="1">
        <v>10</v>
      </c>
      <c r="J257" t="s">
        <v>375</v>
      </c>
      <c r="K257" t="str">
        <f>VLOOKUP(Table1[[#This Row],[Loser]],Ranking!D:E,2,FALSE)</f>
        <v>SEC</v>
      </c>
      <c r="L257" s="1">
        <v>68</v>
      </c>
      <c r="N257" s="1">
        <f>Table1[[#This Row],[Winning Score]]-Table1[[#This Row],[Losing Score]]</f>
        <v>16</v>
      </c>
      <c r="O257" s="1">
        <f>Table1[[#This Row],[Losing Seed]]-Table1[[#This Row],[Winning Seed]]</f>
        <v>3</v>
      </c>
      <c r="P257" s="1" t="str">
        <f>IF(Table1[[#This Row],[SeD]]&lt;-2,Table1[[#This Row],[Winning Seed]]&amp; " over " &amp;Table1[[#This Row],[Losing Seed]],"")</f>
        <v/>
      </c>
      <c r="Q257">
        <f>VLOOKUP(Table1[[#This Row],[Losing Seed]],'Seed History'!$N$4:$O$19,2)</f>
        <v>0.62142857142857144</v>
      </c>
      <c r="R257" s="1">
        <f>IF(Table1[[#This Row],[Round]]="PI",0,Table1[[#This Row],[Round]]-1)</f>
        <v>0</v>
      </c>
      <c r="S257">
        <f>Table1[[#This Row],[LAW]]-Table1[[#This Row],[LEW]]</f>
        <v>-0.62142857142857144</v>
      </c>
      <c r="V257">
        <f>COUNTIF(PASE!B:B,Table1[[#This Row],[Loser]])</f>
        <v>1</v>
      </c>
    </row>
    <row r="258" spans="1:22" x14ac:dyDescent="0.25">
      <c r="A258" s="65">
        <v>32583</v>
      </c>
      <c r="B258" s="50">
        <v>1989</v>
      </c>
      <c r="C258" s="1">
        <v>1</v>
      </c>
      <c r="D258" t="s">
        <v>440</v>
      </c>
      <c r="E258" s="1">
        <v>1</v>
      </c>
      <c r="F258" t="s">
        <v>231</v>
      </c>
      <c r="G258" t="str">
        <f>VLOOKUP(Table1[[#This Row],[Winner]],Ranking!D:E,2,FALSE)</f>
        <v>B10</v>
      </c>
      <c r="H258" s="1">
        <v>77</v>
      </c>
      <c r="I258" s="1">
        <v>16</v>
      </c>
      <c r="J258" t="s">
        <v>267</v>
      </c>
      <c r="K258" t="str">
        <f>VLOOKUP(Table1[[#This Row],[Loser]],Ranking!D:E,2,FALSE)</f>
        <v>Slnd</v>
      </c>
      <c r="L258" s="1">
        <v>71</v>
      </c>
      <c r="N258" s="1">
        <f>Table1[[#This Row],[Winning Score]]-Table1[[#This Row],[Losing Score]]</f>
        <v>6</v>
      </c>
      <c r="O258" s="1">
        <f>Table1[[#This Row],[Losing Seed]]-Table1[[#This Row],[Winning Seed]]</f>
        <v>15</v>
      </c>
      <c r="P258" s="1" t="str">
        <f>IF(Table1[[#This Row],[SeD]]&lt;-2,Table1[[#This Row],[Winning Seed]]&amp; " over " &amp;Table1[[#This Row],[Losing Seed]],"")</f>
        <v/>
      </c>
      <c r="Q258">
        <f>VLOOKUP(Table1[[#This Row],[Losing Seed]],'Seed History'!$N$4:$O$19,2)</f>
        <v>7.1428571428571426E-3</v>
      </c>
      <c r="R258" s="1">
        <f>IF(Table1[[#This Row],[Round]]="PI",0,Table1[[#This Row],[Round]]-1)</f>
        <v>0</v>
      </c>
      <c r="S258">
        <f>Table1[[#This Row],[LAW]]-Table1[[#This Row],[LEW]]</f>
        <v>-7.1428571428571426E-3</v>
      </c>
      <c r="V258">
        <f>COUNTIF(PASE!B:B,Table1[[#This Row],[Loser]])</f>
        <v>1</v>
      </c>
    </row>
    <row r="259" spans="1:22" x14ac:dyDescent="0.25">
      <c r="A259" s="65">
        <v>32583</v>
      </c>
      <c r="B259" s="50">
        <v>1989</v>
      </c>
      <c r="C259" s="1">
        <v>1</v>
      </c>
      <c r="D259" t="s">
        <v>440</v>
      </c>
      <c r="E259" s="1">
        <v>4</v>
      </c>
      <c r="F259" t="s">
        <v>54</v>
      </c>
      <c r="G259" t="str">
        <f>VLOOKUP(Table1[[#This Row],[Winner]],Ranking!D:E,2,FALSE)</f>
        <v>ACC</v>
      </c>
      <c r="H259" s="1">
        <v>76</v>
      </c>
      <c r="I259" s="1">
        <v>13</v>
      </c>
      <c r="J259" t="s">
        <v>489</v>
      </c>
      <c r="K259" t="str">
        <f>VLOOKUP(Table1[[#This Row],[Loser]],Ranking!D:E,2,FALSE)</f>
        <v>SB</v>
      </c>
      <c r="L259" s="1">
        <v>71</v>
      </c>
      <c r="N259" s="1">
        <f>Table1[[#This Row],[Winning Score]]-Table1[[#This Row],[Losing Score]]</f>
        <v>5</v>
      </c>
      <c r="O259" s="1">
        <f>Table1[[#This Row],[Losing Seed]]-Table1[[#This Row],[Winning Seed]]</f>
        <v>9</v>
      </c>
      <c r="P259" s="1" t="str">
        <f>IF(Table1[[#This Row],[SeD]]&lt;-2,Table1[[#This Row],[Winning Seed]]&amp; " over " &amp;Table1[[#This Row],[Losing Seed]],"")</f>
        <v/>
      </c>
      <c r="Q259">
        <f>VLOOKUP(Table1[[#This Row],[Losing Seed]],'Seed History'!$N$4:$O$19,2)</f>
        <v>0.25</v>
      </c>
      <c r="R259" s="1">
        <f>IF(Table1[[#This Row],[Round]]="PI",0,Table1[[#This Row],[Round]]-1)</f>
        <v>0</v>
      </c>
      <c r="S259">
        <f>Table1[[#This Row],[LAW]]-Table1[[#This Row],[LEW]]</f>
        <v>-0.25</v>
      </c>
      <c r="V259">
        <f>COUNTIF(PASE!B:B,Table1[[#This Row],[Loser]])</f>
        <v>1</v>
      </c>
    </row>
    <row r="260" spans="1:22" x14ac:dyDescent="0.25">
      <c r="A260" s="65">
        <v>32583</v>
      </c>
      <c r="B260" s="50">
        <v>1989</v>
      </c>
      <c r="C260" s="1">
        <v>1</v>
      </c>
      <c r="D260" t="s">
        <v>440</v>
      </c>
      <c r="E260" s="1">
        <v>5</v>
      </c>
      <c r="F260" t="s">
        <v>41</v>
      </c>
      <c r="G260" t="str">
        <f>VLOOKUP(Table1[[#This Row],[Winner]],Ranking!D:E,2,FALSE)</f>
        <v>SEC</v>
      </c>
      <c r="H260" s="1">
        <v>120</v>
      </c>
      <c r="I260" s="1">
        <v>12</v>
      </c>
      <c r="J260" t="s">
        <v>259</v>
      </c>
      <c r="K260" t="str">
        <f>VLOOKUP(Table1[[#This Row],[Loser]],Ranking!D:E,2,FALSE)</f>
        <v>WCC</v>
      </c>
      <c r="L260" s="1">
        <v>101</v>
      </c>
      <c r="N260" s="1">
        <f>Table1[[#This Row],[Winning Score]]-Table1[[#This Row],[Losing Score]]</f>
        <v>19</v>
      </c>
      <c r="O260" s="1">
        <f>Table1[[#This Row],[Losing Seed]]-Table1[[#This Row],[Winning Seed]]</f>
        <v>7</v>
      </c>
      <c r="P260" s="1" t="str">
        <f>IF(Table1[[#This Row],[SeD]]&lt;-2,Table1[[#This Row],[Winning Seed]]&amp; " over " &amp;Table1[[#This Row],[Losing Seed]],"")</f>
        <v/>
      </c>
      <c r="Q260">
        <f>VLOOKUP(Table1[[#This Row],[Losing Seed]],'Seed History'!$N$4:$O$19,2)</f>
        <v>0.51428571428571423</v>
      </c>
      <c r="R260" s="1">
        <f>IF(Table1[[#This Row],[Round]]="PI",0,Table1[[#This Row],[Round]]-1)</f>
        <v>0</v>
      </c>
      <c r="S260">
        <f>Table1[[#This Row],[LAW]]-Table1[[#This Row],[LEW]]</f>
        <v>-0.51428571428571423</v>
      </c>
      <c r="V260">
        <f>COUNTIF(PASE!B:B,Table1[[#This Row],[Loser]])</f>
        <v>1</v>
      </c>
    </row>
    <row r="261" spans="1:22" x14ac:dyDescent="0.25">
      <c r="A261" s="65">
        <v>32583</v>
      </c>
      <c r="B261" s="50">
        <v>1989</v>
      </c>
      <c r="C261" s="1">
        <v>1</v>
      </c>
      <c r="D261" t="s">
        <v>478</v>
      </c>
      <c r="E261" s="1">
        <v>1</v>
      </c>
      <c r="F261" t="s">
        <v>58</v>
      </c>
      <c r="G261" t="str">
        <f>VLOOKUP(Table1[[#This Row],[Winner]],Ranking!D:E,2,FALSE)</f>
        <v>B12</v>
      </c>
      <c r="H261" s="1">
        <v>72</v>
      </c>
      <c r="I261" s="1">
        <v>16</v>
      </c>
      <c r="J261" t="s">
        <v>193</v>
      </c>
      <c r="K261" t="str">
        <f>VLOOKUP(Table1[[#This Row],[Loser]],Ranking!D:E,2,FALSE)</f>
        <v>SC</v>
      </c>
      <c r="L261" s="1">
        <v>71</v>
      </c>
      <c r="N261" s="1">
        <f>Table1[[#This Row],[Winning Score]]-Table1[[#This Row],[Losing Score]]</f>
        <v>1</v>
      </c>
      <c r="O261" s="1">
        <f>Table1[[#This Row],[Losing Seed]]-Table1[[#This Row],[Winning Seed]]</f>
        <v>15</v>
      </c>
      <c r="P261" s="1" t="str">
        <f>IF(Table1[[#This Row],[SeD]]&lt;-2,Table1[[#This Row],[Winning Seed]]&amp; " over " &amp;Table1[[#This Row],[Losing Seed]],"")</f>
        <v/>
      </c>
      <c r="Q261">
        <f>VLOOKUP(Table1[[#This Row],[Losing Seed]],'Seed History'!$N$4:$O$19,2)</f>
        <v>7.1428571428571426E-3</v>
      </c>
      <c r="R261" s="1">
        <f>IF(Table1[[#This Row],[Round]]="PI",0,Table1[[#This Row],[Round]]-1)</f>
        <v>0</v>
      </c>
      <c r="S261">
        <f>Table1[[#This Row],[LAW]]-Table1[[#This Row],[LEW]]</f>
        <v>-7.1428571428571426E-3</v>
      </c>
      <c r="V261">
        <f>COUNTIF(PASE!B:B,Table1[[#This Row],[Loser]])</f>
        <v>1</v>
      </c>
    </row>
    <row r="262" spans="1:22" x14ac:dyDescent="0.25">
      <c r="A262" s="65">
        <v>32583</v>
      </c>
      <c r="B262" s="50">
        <v>1989</v>
      </c>
      <c r="C262" s="1">
        <v>1</v>
      </c>
      <c r="D262" t="s">
        <v>478</v>
      </c>
      <c r="E262" s="1">
        <v>5</v>
      </c>
      <c r="F262" t="s">
        <v>61</v>
      </c>
      <c r="G262" t="str">
        <f>VLOOKUP(Table1[[#This Row],[Winner]],Ranking!D:E,2,FALSE)</f>
        <v>ACC</v>
      </c>
      <c r="H262" s="1">
        <v>100</v>
      </c>
      <c r="I262" s="1">
        <v>12</v>
      </c>
      <c r="J262" t="s">
        <v>56</v>
      </c>
      <c r="K262" t="str">
        <f>VLOOKUP(Table1[[#This Row],[Loser]],Ranking!D:E,2,FALSE)</f>
        <v>BE</v>
      </c>
      <c r="L262" s="1">
        <v>97</v>
      </c>
      <c r="N262" s="1">
        <f>Table1[[#This Row],[Winning Score]]-Table1[[#This Row],[Losing Score]]</f>
        <v>3</v>
      </c>
      <c r="O262" s="1">
        <f>Table1[[#This Row],[Losing Seed]]-Table1[[#This Row],[Winning Seed]]</f>
        <v>7</v>
      </c>
      <c r="P262" s="1" t="str">
        <f>IF(Table1[[#This Row],[SeD]]&lt;-2,Table1[[#This Row],[Winning Seed]]&amp; " over " &amp;Table1[[#This Row],[Losing Seed]],"")</f>
        <v/>
      </c>
      <c r="Q262">
        <f>VLOOKUP(Table1[[#This Row],[Losing Seed]],'Seed History'!$N$4:$O$19,2)</f>
        <v>0.51428571428571423</v>
      </c>
      <c r="R262" s="1">
        <f>IF(Table1[[#This Row],[Round]]="PI",0,Table1[[#This Row],[Round]]-1)</f>
        <v>0</v>
      </c>
      <c r="S262">
        <f>Table1[[#This Row],[LAW]]-Table1[[#This Row],[LEW]]</f>
        <v>-0.51428571428571423</v>
      </c>
      <c r="V262">
        <f>COUNTIF(PASE!B:B,Table1[[#This Row],[Loser]])</f>
        <v>1</v>
      </c>
    </row>
    <row r="263" spans="1:22" x14ac:dyDescent="0.25">
      <c r="A263" s="65">
        <v>32583</v>
      </c>
      <c r="B263" s="50">
        <v>1989</v>
      </c>
      <c r="C263" s="1">
        <v>1</v>
      </c>
      <c r="D263" t="s">
        <v>38</v>
      </c>
      <c r="E263" s="1">
        <v>1</v>
      </c>
      <c r="F263" t="s">
        <v>48</v>
      </c>
      <c r="G263" t="str">
        <f>VLOOKUP(Table1[[#This Row],[Winner]],Ranking!D:E,2,FALSE)</f>
        <v>P12</v>
      </c>
      <c r="H263" s="1">
        <v>94</v>
      </c>
      <c r="I263" s="1">
        <v>16</v>
      </c>
      <c r="J263" t="s">
        <v>334</v>
      </c>
      <c r="K263" t="str">
        <f>VLOOKUP(Table1[[#This Row],[Loser]],Ranking!D:E,2,FALSE)</f>
        <v>NEC</v>
      </c>
      <c r="L263" s="1">
        <v>60</v>
      </c>
      <c r="N263" s="1">
        <f>Table1[[#This Row],[Winning Score]]-Table1[[#This Row],[Losing Score]]</f>
        <v>34</v>
      </c>
      <c r="O263" s="1">
        <f>Table1[[#This Row],[Losing Seed]]-Table1[[#This Row],[Winning Seed]]</f>
        <v>15</v>
      </c>
      <c r="P263" s="1" t="str">
        <f>IF(Table1[[#This Row],[SeD]]&lt;-2,Table1[[#This Row],[Winning Seed]]&amp; " over " &amp;Table1[[#This Row],[Losing Seed]],"")</f>
        <v/>
      </c>
      <c r="Q263">
        <f>VLOOKUP(Table1[[#This Row],[Losing Seed]],'Seed History'!$N$4:$O$19,2)</f>
        <v>7.1428571428571426E-3</v>
      </c>
      <c r="R263" s="1">
        <f>IF(Table1[[#This Row],[Round]]="PI",0,Table1[[#This Row],[Round]]-1)</f>
        <v>0</v>
      </c>
      <c r="S263">
        <f>Table1[[#This Row],[LAW]]-Table1[[#This Row],[LEW]]</f>
        <v>-7.1428571428571426E-3</v>
      </c>
      <c r="V263">
        <f>COUNTIF(PASE!B:B,Table1[[#This Row],[Loser]])</f>
        <v>1</v>
      </c>
    </row>
    <row r="264" spans="1:22" x14ac:dyDescent="0.25">
      <c r="A264" s="65">
        <v>32583</v>
      </c>
      <c r="B264" s="50">
        <v>1989</v>
      </c>
      <c r="C264" s="1">
        <v>1</v>
      </c>
      <c r="D264" t="s">
        <v>38</v>
      </c>
      <c r="E264" s="1">
        <v>4</v>
      </c>
      <c r="F264" t="s">
        <v>397</v>
      </c>
      <c r="G264" t="str">
        <f>VLOOKUP(Table1[[#This Row],[Winner]],Ranking!D:E,2,FALSE)</f>
        <v>MWC</v>
      </c>
      <c r="H264" s="1">
        <v>68</v>
      </c>
      <c r="I264" s="1">
        <v>13</v>
      </c>
      <c r="J264" t="s">
        <v>229</v>
      </c>
      <c r="K264" t="str">
        <f>VLOOKUP(Table1[[#This Row],[Loser]],Ranking!D:E,2,FALSE)</f>
        <v>BSky</v>
      </c>
      <c r="L264" s="1">
        <v>56</v>
      </c>
      <c r="N264" s="1">
        <f>Table1[[#This Row],[Winning Score]]-Table1[[#This Row],[Losing Score]]</f>
        <v>12</v>
      </c>
      <c r="O264" s="1">
        <f>Table1[[#This Row],[Losing Seed]]-Table1[[#This Row],[Winning Seed]]</f>
        <v>9</v>
      </c>
      <c r="P264" s="1" t="str">
        <f>IF(Table1[[#This Row],[SeD]]&lt;-2,Table1[[#This Row],[Winning Seed]]&amp; " over " &amp;Table1[[#This Row],[Losing Seed]],"")</f>
        <v/>
      </c>
      <c r="Q264">
        <f>VLOOKUP(Table1[[#This Row],[Losing Seed]],'Seed History'!$N$4:$O$19,2)</f>
        <v>0.25</v>
      </c>
      <c r="R264" s="1">
        <f>IF(Table1[[#This Row],[Round]]="PI",0,Table1[[#This Row],[Round]]-1)</f>
        <v>0</v>
      </c>
      <c r="S264">
        <f>Table1[[#This Row],[LAW]]-Table1[[#This Row],[LEW]]</f>
        <v>-0.25</v>
      </c>
      <c r="V264">
        <f>COUNTIF(PASE!B:B,Table1[[#This Row],[Loser]])</f>
        <v>1</v>
      </c>
    </row>
    <row r="265" spans="1:22" x14ac:dyDescent="0.25">
      <c r="A265" s="65">
        <v>32583</v>
      </c>
      <c r="B265" s="50">
        <v>1989</v>
      </c>
      <c r="C265" s="1">
        <v>1</v>
      </c>
      <c r="D265" t="s">
        <v>38</v>
      </c>
      <c r="E265" s="1">
        <v>12</v>
      </c>
      <c r="F265" t="s">
        <v>187</v>
      </c>
      <c r="G265" t="str">
        <f>VLOOKUP(Table1[[#This Row],[Winner]],Ranking!D:E,2,FALSE)</f>
        <v>BE</v>
      </c>
      <c r="H265" s="1">
        <v>66</v>
      </c>
      <c r="I265" s="1">
        <v>5</v>
      </c>
      <c r="J265" t="s">
        <v>268</v>
      </c>
      <c r="K265" t="str">
        <f>VLOOKUP(Table1[[#This Row],[Loser]],Ranking!D:E,2,FALSE)</f>
        <v>Amer</v>
      </c>
      <c r="L265" s="1">
        <v>63</v>
      </c>
      <c r="N265" s="1">
        <f>Table1[[#This Row],[Winning Score]]-Table1[[#This Row],[Losing Score]]</f>
        <v>3</v>
      </c>
      <c r="O265" s="1">
        <f>Table1[[#This Row],[Losing Seed]]-Table1[[#This Row],[Winning Seed]]</f>
        <v>-7</v>
      </c>
      <c r="P265" s="1" t="str">
        <f>IF(Table1[[#This Row],[SeD]]&lt;-2,Table1[[#This Row],[Winning Seed]]&amp; " over " &amp;Table1[[#This Row],[Losing Seed]],"")</f>
        <v>12 over 5</v>
      </c>
      <c r="Q265">
        <f>VLOOKUP(Table1[[#This Row],[Losing Seed]],'Seed History'!$N$4:$O$19,2)</f>
        <v>1.1071428571428572</v>
      </c>
      <c r="R265" s="1">
        <f>IF(Table1[[#This Row],[Round]]="PI",0,Table1[[#This Row],[Round]]-1)</f>
        <v>0</v>
      </c>
      <c r="S265">
        <f>Table1[[#This Row],[LAW]]-Table1[[#This Row],[LEW]]</f>
        <v>-1.1071428571428572</v>
      </c>
      <c r="V265">
        <f>COUNTIF(PASE!B:B,Table1[[#This Row],[Loser]])</f>
        <v>1</v>
      </c>
    </row>
    <row r="266" spans="1:22" x14ac:dyDescent="0.25">
      <c r="A266" s="65">
        <v>32583</v>
      </c>
      <c r="B266" s="50">
        <v>1989</v>
      </c>
      <c r="C266" s="1">
        <v>1</v>
      </c>
      <c r="D266" t="s">
        <v>49</v>
      </c>
      <c r="E266" s="1">
        <v>11</v>
      </c>
      <c r="F266" t="s">
        <v>275</v>
      </c>
      <c r="G266" t="str">
        <f>VLOOKUP(Table1[[#This Row],[Winner]],Ranking!D:E,2,FALSE)</f>
        <v>B10</v>
      </c>
      <c r="H266" s="1">
        <v>86</v>
      </c>
      <c r="I266" s="1">
        <v>6</v>
      </c>
      <c r="J266" t="s">
        <v>244</v>
      </c>
      <c r="K266" t="str">
        <f>VLOOKUP(Table1[[#This Row],[Loser]],Ranking!D:E,2,FALSE)</f>
        <v>B12</v>
      </c>
      <c r="L266" s="1">
        <v>75</v>
      </c>
      <c r="N266" s="1">
        <f>Table1[[#This Row],[Winning Score]]-Table1[[#This Row],[Losing Score]]</f>
        <v>11</v>
      </c>
      <c r="O266" s="1">
        <f>Table1[[#This Row],[Losing Seed]]-Table1[[#This Row],[Winning Seed]]</f>
        <v>-5</v>
      </c>
      <c r="P266" s="1" t="str">
        <f>IF(Table1[[#This Row],[SeD]]&lt;-2,Table1[[#This Row],[Winning Seed]]&amp; " over " &amp;Table1[[#This Row],[Losing Seed]],"")</f>
        <v>11 over 6</v>
      </c>
      <c r="Q266">
        <f>VLOOKUP(Table1[[#This Row],[Losing Seed]],'Seed History'!$N$4:$O$19,2)</f>
        <v>1.0785714285714285</v>
      </c>
      <c r="R266" s="1">
        <f>IF(Table1[[#This Row],[Round]]="PI",0,Table1[[#This Row],[Round]]-1)</f>
        <v>0</v>
      </c>
      <c r="S266">
        <f>Table1[[#This Row],[LAW]]-Table1[[#This Row],[LEW]]</f>
        <v>-1.0785714285714285</v>
      </c>
      <c r="V266">
        <f>COUNTIF(PASE!B:B,Table1[[#This Row],[Loser]])</f>
        <v>1</v>
      </c>
    </row>
    <row r="267" spans="1:22" x14ac:dyDescent="0.25">
      <c r="A267" s="65">
        <v>32583</v>
      </c>
      <c r="B267" s="50">
        <v>1989</v>
      </c>
      <c r="C267" s="1">
        <v>1</v>
      </c>
      <c r="D267" t="s">
        <v>440</v>
      </c>
      <c r="E267" s="1">
        <v>9</v>
      </c>
      <c r="F267" t="s">
        <v>133</v>
      </c>
      <c r="G267" t="str">
        <f>VLOOKUP(Table1[[#This Row],[Winner]],Ranking!D:E,2,FALSE)</f>
        <v>MAC</v>
      </c>
      <c r="H267" s="1">
        <v>68</v>
      </c>
      <c r="I267" s="1">
        <v>8</v>
      </c>
      <c r="J267" t="s">
        <v>83</v>
      </c>
      <c r="K267" t="str">
        <f>VLOOKUP(Table1[[#This Row],[Loser]],Ranking!D:E,2,FALSE)</f>
        <v>ACC</v>
      </c>
      <c r="L267" s="1">
        <v>64</v>
      </c>
      <c r="N267" s="1">
        <f>Table1[[#This Row],[Winning Score]]-Table1[[#This Row],[Losing Score]]</f>
        <v>4</v>
      </c>
      <c r="O267" s="1">
        <f>Table1[[#This Row],[Losing Seed]]-Table1[[#This Row],[Winning Seed]]</f>
        <v>-1</v>
      </c>
      <c r="P267" s="1" t="str">
        <f>IF(Table1[[#This Row],[SeD]]&lt;-2,Table1[[#This Row],[Winning Seed]]&amp; " over " &amp;Table1[[#This Row],[Losing Seed]],"")</f>
        <v/>
      </c>
      <c r="Q267">
        <f>VLOOKUP(Table1[[#This Row],[Losing Seed]],'Seed History'!$N$4:$O$19,2)</f>
        <v>0.7</v>
      </c>
      <c r="R267" s="1">
        <f>IF(Table1[[#This Row],[Round]]="PI",0,Table1[[#This Row],[Round]]-1)</f>
        <v>0</v>
      </c>
      <c r="S267">
        <f>Table1[[#This Row],[LAW]]-Table1[[#This Row],[LEW]]</f>
        <v>-0.7</v>
      </c>
      <c r="V267">
        <f>COUNTIF(PASE!B:B,Table1[[#This Row],[Loser]])</f>
        <v>1</v>
      </c>
    </row>
    <row r="268" spans="1:22" x14ac:dyDescent="0.25">
      <c r="A268" s="65">
        <v>32583</v>
      </c>
      <c r="B268" s="50">
        <v>1989</v>
      </c>
      <c r="C268" s="1">
        <v>1</v>
      </c>
      <c r="D268" t="s">
        <v>478</v>
      </c>
      <c r="E268" s="1">
        <v>9</v>
      </c>
      <c r="F268" t="s">
        <v>257</v>
      </c>
      <c r="G268" t="str">
        <f>VLOOKUP(Table1[[#This Row],[Winner]],Ranking!D:E,2,FALSE)</f>
        <v>CUSA</v>
      </c>
      <c r="H268" s="1">
        <v>83</v>
      </c>
      <c r="I268" s="1">
        <v>8</v>
      </c>
      <c r="J268" t="s">
        <v>247</v>
      </c>
      <c r="K268" t="str">
        <f>VLOOKUP(Table1[[#This Row],[Loser]],Ranking!D:E,2,FALSE)</f>
        <v>A10</v>
      </c>
      <c r="L268" s="1">
        <v>74</v>
      </c>
      <c r="N268" s="1">
        <f>Table1[[#This Row],[Winning Score]]-Table1[[#This Row],[Losing Score]]</f>
        <v>9</v>
      </c>
      <c r="O268" s="1">
        <f>Table1[[#This Row],[Losing Seed]]-Table1[[#This Row],[Winning Seed]]</f>
        <v>-1</v>
      </c>
      <c r="P268" s="1" t="str">
        <f>IF(Table1[[#This Row],[SeD]]&lt;-2,Table1[[#This Row],[Winning Seed]]&amp; " over " &amp;Table1[[#This Row],[Losing Seed]],"")</f>
        <v/>
      </c>
      <c r="Q268">
        <f>VLOOKUP(Table1[[#This Row],[Losing Seed]],'Seed History'!$N$4:$O$19,2)</f>
        <v>0.7</v>
      </c>
      <c r="R268" s="1">
        <f>IF(Table1[[#This Row],[Round]]="PI",0,Table1[[#This Row],[Round]]-1)</f>
        <v>0</v>
      </c>
      <c r="S268">
        <f>Table1[[#This Row],[LAW]]-Table1[[#This Row],[LEW]]</f>
        <v>-0.7</v>
      </c>
      <c r="V268">
        <f>COUNTIF(PASE!B:B,Table1[[#This Row],[Loser]])</f>
        <v>1</v>
      </c>
    </row>
    <row r="269" spans="1:22" x14ac:dyDescent="0.25">
      <c r="A269" s="65">
        <v>32583</v>
      </c>
      <c r="B269" s="50">
        <v>1989</v>
      </c>
      <c r="C269" s="1">
        <v>1</v>
      </c>
      <c r="D269" t="s">
        <v>38</v>
      </c>
      <c r="E269" s="1">
        <v>9</v>
      </c>
      <c r="F269" t="s">
        <v>89</v>
      </c>
      <c r="G269" t="str">
        <f>VLOOKUP(Table1[[#This Row],[Winner]],Ranking!D:E,2,FALSE)</f>
        <v>ACC</v>
      </c>
      <c r="H269" s="1">
        <v>83</v>
      </c>
      <c r="I269" s="1">
        <v>8</v>
      </c>
      <c r="J269" t="s">
        <v>340</v>
      </c>
      <c r="K269" t="str">
        <f>VLOOKUP(Table1[[#This Row],[Loser]],Ranking!D:E,2,FALSE)</f>
        <v>WCC</v>
      </c>
      <c r="L269" s="1">
        <v>70</v>
      </c>
      <c r="N269" s="1">
        <f>Table1[[#This Row],[Winning Score]]-Table1[[#This Row],[Losing Score]]</f>
        <v>13</v>
      </c>
      <c r="O269" s="1">
        <f>Table1[[#This Row],[Losing Seed]]-Table1[[#This Row],[Winning Seed]]</f>
        <v>-1</v>
      </c>
      <c r="P269" s="1" t="str">
        <f>IF(Table1[[#This Row],[SeD]]&lt;-2,Table1[[#This Row],[Winning Seed]]&amp; " over " &amp;Table1[[#This Row],[Losing Seed]],"")</f>
        <v/>
      </c>
      <c r="Q269">
        <f>VLOOKUP(Table1[[#This Row],[Losing Seed]],'Seed History'!$N$4:$O$19,2)</f>
        <v>0.7</v>
      </c>
      <c r="R269" s="1">
        <f>IF(Table1[[#This Row],[Round]]="PI",0,Table1[[#This Row],[Round]]-1)</f>
        <v>0</v>
      </c>
      <c r="S269">
        <f>Table1[[#This Row],[LAW]]-Table1[[#This Row],[LEW]]</f>
        <v>-0.7</v>
      </c>
      <c r="V269">
        <f>COUNTIF(PASE!B:B,Table1[[#This Row],[Loser]])</f>
        <v>1</v>
      </c>
    </row>
    <row r="270" spans="1:22" x14ac:dyDescent="0.25">
      <c r="A270" s="65">
        <v>32584</v>
      </c>
      <c r="B270" s="50">
        <v>1989</v>
      </c>
      <c r="C270" s="1">
        <v>1</v>
      </c>
      <c r="D270" t="s">
        <v>49</v>
      </c>
      <c r="E270" s="1">
        <v>1</v>
      </c>
      <c r="F270" t="s">
        <v>66</v>
      </c>
      <c r="G270" t="str">
        <f>VLOOKUP(Table1[[#This Row],[Winner]],Ranking!D:E,2,FALSE)</f>
        <v>BE</v>
      </c>
      <c r="H270" s="1">
        <v>50</v>
      </c>
      <c r="I270" s="1">
        <v>16</v>
      </c>
      <c r="J270" t="s">
        <v>91</v>
      </c>
      <c r="K270" t="str">
        <f>VLOOKUP(Table1[[#This Row],[Loser]],Ranking!D:E,2,FALSE)</f>
        <v>Ivy</v>
      </c>
      <c r="L270" s="1">
        <v>49</v>
      </c>
      <c r="N270" s="1">
        <f>Table1[[#This Row],[Winning Score]]-Table1[[#This Row],[Losing Score]]</f>
        <v>1</v>
      </c>
      <c r="O270" s="1">
        <f>Table1[[#This Row],[Losing Seed]]-Table1[[#This Row],[Winning Seed]]</f>
        <v>15</v>
      </c>
      <c r="P270" s="1" t="str">
        <f>IF(Table1[[#This Row],[SeD]]&lt;-2,Table1[[#This Row],[Winning Seed]]&amp; " over " &amp;Table1[[#This Row],[Losing Seed]],"")</f>
        <v/>
      </c>
      <c r="Q270">
        <f>VLOOKUP(Table1[[#This Row],[Losing Seed]],'Seed History'!$N$4:$O$19,2)</f>
        <v>7.1428571428571426E-3</v>
      </c>
      <c r="R270" s="1">
        <f>IF(Table1[[#This Row],[Round]]="PI",0,Table1[[#This Row],[Round]]-1)</f>
        <v>0</v>
      </c>
      <c r="S270">
        <f>Table1[[#This Row],[LAW]]-Table1[[#This Row],[LEW]]</f>
        <v>-7.1428571428571426E-3</v>
      </c>
      <c r="V270">
        <f>COUNTIF(PASE!B:B,Table1[[#This Row],[Loser]])</f>
        <v>1</v>
      </c>
    </row>
    <row r="271" spans="1:22" x14ac:dyDescent="0.25">
      <c r="A271" s="65">
        <v>32584</v>
      </c>
      <c r="B271" s="50">
        <v>1989</v>
      </c>
      <c r="C271" s="1">
        <v>1</v>
      </c>
      <c r="D271" t="s">
        <v>49</v>
      </c>
      <c r="E271" s="1">
        <v>4</v>
      </c>
      <c r="F271" t="s">
        <v>69</v>
      </c>
      <c r="G271" t="str">
        <f>VLOOKUP(Table1[[#This Row],[Winner]],Ranking!D:E,2,FALSE)</f>
        <v>B10</v>
      </c>
      <c r="H271" s="1">
        <v>87</v>
      </c>
      <c r="I271" s="1">
        <v>13</v>
      </c>
      <c r="J271" t="s">
        <v>335</v>
      </c>
      <c r="K271" t="str">
        <f>VLOOKUP(Table1[[#This Row],[Loser]],Ranking!D:E,2,FALSE)</f>
        <v>B10</v>
      </c>
      <c r="L271" s="1">
        <v>73</v>
      </c>
      <c r="N271" s="1">
        <f>Table1[[#This Row],[Winning Score]]-Table1[[#This Row],[Losing Score]]</f>
        <v>14</v>
      </c>
      <c r="O271" s="1">
        <f>Table1[[#This Row],[Losing Seed]]-Table1[[#This Row],[Winning Seed]]</f>
        <v>9</v>
      </c>
      <c r="P271" s="1" t="str">
        <f>IF(Table1[[#This Row],[SeD]]&lt;-2,Table1[[#This Row],[Winning Seed]]&amp; " over " &amp;Table1[[#This Row],[Losing Seed]],"")</f>
        <v/>
      </c>
      <c r="Q271">
        <f>VLOOKUP(Table1[[#This Row],[Losing Seed]],'Seed History'!$N$4:$O$19,2)</f>
        <v>0.25</v>
      </c>
      <c r="R271" s="1">
        <f>IF(Table1[[#This Row],[Round]]="PI",0,Table1[[#This Row],[Round]]-1)</f>
        <v>0</v>
      </c>
      <c r="S271">
        <f>Table1[[#This Row],[LAW]]-Table1[[#This Row],[LEW]]</f>
        <v>-0.25</v>
      </c>
      <c r="V271">
        <f>COUNTIF(PASE!B:B,Table1[[#This Row],[Loser]])</f>
        <v>1</v>
      </c>
    </row>
    <row r="272" spans="1:22" x14ac:dyDescent="0.25">
      <c r="A272" s="65">
        <v>32584</v>
      </c>
      <c r="B272" s="50">
        <v>1989</v>
      </c>
      <c r="C272" s="1">
        <v>1</v>
      </c>
      <c r="D272" t="s">
        <v>49</v>
      </c>
      <c r="E272" s="1">
        <v>5</v>
      </c>
      <c r="F272" t="s">
        <v>302</v>
      </c>
      <c r="G272" t="str">
        <f>VLOOKUP(Table1[[#This Row],[Winner]],Ranking!D:E,2,FALSE)</f>
        <v>ACC</v>
      </c>
      <c r="H272" s="1">
        <v>81</v>
      </c>
      <c r="I272" s="1">
        <v>12</v>
      </c>
      <c r="J272" t="s">
        <v>355</v>
      </c>
      <c r="K272" t="str">
        <f>VLOOKUP(Table1[[#This Row],[Loser]],Ranking!D:E,2,FALSE)</f>
        <v>SEC</v>
      </c>
      <c r="L272" s="1">
        <v>66</v>
      </c>
      <c r="N272" s="1">
        <f>Table1[[#This Row],[Winning Score]]-Table1[[#This Row],[Losing Score]]</f>
        <v>15</v>
      </c>
      <c r="O272" s="1">
        <f>Table1[[#This Row],[Losing Seed]]-Table1[[#This Row],[Winning Seed]]</f>
        <v>7</v>
      </c>
      <c r="P272" s="1" t="str">
        <f>IF(Table1[[#This Row],[SeD]]&lt;-2,Table1[[#This Row],[Winning Seed]]&amp; " over " &amp;Table1[[#This Row],[Losing Seed]],"")</f>
        <v/>
      </c>
      <c r="Q272">
        <f>VLOOKUP(Table1[[#This Row],[Losing Seed]],'Seed History'!$N$4:$O$19,2)</f>
        <v>0.51428571428571423</v>
      </c>
      <c r="R272" s="1">
        <f>IF(Table1[[#This Row],[Round]]="PI",0,Table1[[#This Row],[Round]]-1)</f>
        <v>0</v>
      </c>
      <c r="S272">
        <f>Table1[[#This Row],[LAW]]-Table1[[#This Row],[LEW]]</f>
        <v>-0.51428571428571423</v>
      </c>
      <c r="V272">
        <f>COUNTIF(PASE!B:B,Table1[[#This Row],[Loser]])</f>
        <v>1</v>
      </c>
    </row>
    <row r="273" spans="1:22" x14ac:dyDescent="0.25">
      <c r="A273" s="65">
        <v>32584</v>
      </c>
      <c r="B273" s="50">
        <v>1989</v>
      </c>
      <c r="C273" s="1">
        <v>1</v>
      </c>
      <c r="D273" t="s">
        <v>440</v>
      </c>
      <c r="E273" s="1">
        <v>2</v>
      </c>
      <c r="F273" t="s">
        <v>86</v>
      </c>
      <c r="G273" t="str">
        <f>VLOOKUP(Table1[[#This Row],[Winner]],Ranking!D:E,2,FALSE)</f>
        <v>ACC</v>
      </c>
      <c r="H273" s="1">
        <v>104</v>
      </c>
      <c r="I273" s="1">
        <v>15</v>
      </c>
      <c r="J273" t="s">
        <v>149</v>
      </c>
      <c r="K273" t="str">
        <f>VLOOKUP(Table1[[#This Row],[Loser]],Ranking!D:E,2,FALSE)</f>
        <v>Pat</v>
      </c>
      <c r="L273" s="1">
        <v>81</v>
      </c>
      <c r="N273" s="1">
        <f>Table1[[#This Row],[Winning Score]]-Table1[[#This Row],[Losing Score]]</f>
        <v>23</v>
      </c>
      <c r="O273" s="1">
        <f>Table1[[#This Row],[Losing Seed]]-Table1[[#This Row],[Winning Seed]]</f>
        <v>13</v>
      </c>
      <c r="P273" s="1" t="str">
        <f>IF(Table1[[#This Row],[SeD]]&lt;-2,Table1[[#This Row],[Winning Seed]]&amp; " over " &amp;Table1[[#This Row],[Losing Seed]],"")</f>
        <v/>
      </c>
      <c r="Q273">
        <f>VLOOKUP(Table1[[#This Row],[Losing Seed]],'Seed History'!$N$4:$O$19,2)</f>
        <v>6.4285714285714279E-2</v>
      </c>
      <c r="R273" s="1">
        <f>IF(Table1[[#This Row],[Round]]="PI",0,Table1[[#This Row],[Round]]-1)</f>
        <v>0</v>
      </c>
      <c r="S273">
        <f>Table1[[#This Row],[LAW]]-Table1[[#This Row],[LEW]]</f>
        <v>-6.4285714285714279E-2</v>
      </c>
      <c r="V273">
        <f>COUNTIF(PASE!B:B,Table1[[#This Row],[Loser]])</f>
        <v>1</v>
      </c>
    </row>
    <row r="274" spans="1:22" x14ac:dyDescent="0.25">
      <c r="A274" s="65">
        <v>32584</v>
      </c>
      <c r="B274" s="50">
        <v>1989</v>
      </c>
      <c r="C274" s="1">
        <v>1</v>
      </c>
      <c r="D274" t="s">
        <v>440</v>
      </c>
      <c r="E274" s="1">
        <v>3</v>
      </c>
      <c r="F274" t="s">
        <v>278</v>
      </c>
      <c r="G274" t="str">
        <f>VLOOKUP(Table1[[#This Row],[Winner]],Ranking!D:E,2,FALSE)</f>
        <v>SEC</v>
      </c>
      <c r="H274" s="1">
        <v>85</v>
      </c>
      <c r="I274" s="1">
        <v>14</v>
      </c>
      <c r="J274" t="s">
        <v>88</v>
      </c>
      <c r="K274" t="str">
        <f>VLOOKUP(Table1[[#This Row],[Loser]],Ranking!D:E,2,FALSE)</f>
        <v>BE</v>
      </c>
      <c r="L274" s="1">
        <v>69</v>
      </c>
      <c r="N274" s="1">
        <f>Table1[[#This Row],[Winning Score]]-Table1[[#This Row],[Losing Score]]</f>
        <v>16</v>
      </c>
      <c r="O274" s="1">
        <f>Table1[[#This Row],[Losing Seed]]-Table1[[#This Row],[Winning Seed]]</f>
        <v>11</v>
      </c>
      <c r="P274" s="1" t="str">
        <f>IF(Table1[[#This Row],[SeD]]&lt;-2,Table1[[#This Row],[Winning Seed]]&amp; " over " &amp;Table1[[#This Row],[Losing Seed]],"")</f>
        <v/>
      </c>
      <c r="Q274">
        <f>VLOOKUP(Table1[[#This Row],[Losing Seed]],'Seed History'!$N$4:$O$19,2)</f>
        <v>0.16428571428571428</v>
      </c>
      <c r="R274" s="1">
        <f>IF(Table1[[#This Row],[Round]]="PI",0,Table1[[#This Row],[Round]]-1)</f>
        <v>0</v>
      </c>
      <c r="S274">
        <f>Table1[[#This Row],[LAW]]-Table1[[#This Row],[LEW]]</f>
        <v>-0.16428571428571428</v>
      </c>
      <c r="V274">
        <f>COUNTIF(PASE!B:B,Table1[[#This Row],[Loser]])</f>
        <v>1</v>
      </c>
    </row>
    <row r="275" spans="1:22" x14ac:dyDescent="0.25">
      <c r="A275" s="65">
        <v>32584</v>
      </c>
      <c r="B275" s="50">
        <v>1989</v>
      </c>
      <c r="C275" s="1">
        <v>1</v>
      </c>
      <c r="D275" t="s">
        <v>478</v>
      </c>
      <c r="E275" s="1">
        <v>2</v>
      </c>
      <c r="F275" t="s">
        <v>299</v>
      </c>
      <c r="G275" t="str">
        <f>VLOOKUP(Table1[[#This Row],[Winner]],Ranking!D:E,2,FALSE)</f>
        <v>ACC</v>
      </c>
      <c r="H275" s="1">
        <v>93</v>
      </c>
      <c r="I275" s="1">
        <v>15</v>
      </c>
      <c r="J275" t="s">
        <v>362</v>
      </c>
      <c r="K275" t="str">
        <f>VLOOKUP(Table1[[#This Row],[Loser]],Ranking!D:E,2,FALSE)</f>
        <v>SWAC</v>
      </c>
      <c r="L275" s="1">
        <v>79</v>
      </c>
      <c r="N275" s="1">
        <f>Table1[[#This Row],[Winning Score]]-Table1[[#This Row],[Losing Score]]</f>
        <v>14</v>
      </c>
      <c r="O275" s="1">
        <f>Table1[[#This Row],[Losing Seed]]-Table1[[#This Row],[Winning Seed]]</f>
        <v>13</v>
      </c>
      <c r="P275" s="1" t="str">
        <f>IF(Table1[[#This Row],[SeD]]&lt;-2,Table1[[#This Row],[Winning Seed]]&amp; " over " &amp;Table1[[#This Row],[Losing Seed]],"")</f>
        <v/>
      </c>
      <c r="Q275">
        <f>VLOOKUP(Table1[[#This Row],[Losing Seed]],'Seed History'!$N$4:$O$19,2)</f>
        <v>6.4285714285714279E-2</v>
      </c>
      <c r="R275" s="1">
        <f>IF(Table1[[#This Row],[Round]]="PI",0,Table1[[#This Row],[Round]]-1)</f>
        <v>0</v>
      </c>
      <c r="S275">
        <f>Table1[[#This Row],[LAW]]-Table1[[#This Row],[LEW]]</f>
        <v>-6.4285714285714279E-2</v>
      </c>
      <c r="V275">
        <f>COUNTIF(PASE!B:B,Table1[[#This Row],[Loser]])</f>
        <v>1</v>
      </c>
    </row>
    <row r="276" spans="1:22" x14ac:dyDescent="0.25">
      <c r="A276" s="65">
        <v>32584</v>
      </c>
      <c r="B276" s="50">
        <v>1989</v>
      </c>
      <c r="C276" s="1">
        <v>1</v>
      </c>
      <c r="D276" t="s">
        <v>478</v>
      </c>
      <c r="E276" s="1">
        <v>3</v>
      </c>
      <c r="F276" t="s">
        <v>82</v>
      </c>
      <c r="G276" t="str">
        <f>VLOOKUP(Table1[[#This Row],[Winner]],Ranking!D:E,2,FALSE)</f>
        <v>B10</v>
      </c>
      <c r="H276" s="1">
        <v>92</v>
      </c>
      <c r="I276" s="1">
        <v>14</v>
      </c>
      <c r="J276" t="s">
        <v>44</v>
      </c>
      <c r="K276" t="str">
        <f>VLOOKUP(Table1[[#This Row],[Loser]],Ranking!D:E,2,FALSE)</f>
        <v>BE</v>
      </c>
      <c r="L276" s="1">
        <v>87</v>
      </c>
      <c r="N276" s="1">
        <f>Table1[[#This Row],[Winning Score]]-Table1[[#This Row],[Losing Score]]</f>
        <v>5</v>
      </c>
      <c r="O276" s="1">
        <f>Table1[[#This Row],[Losing Seed]]-Table1[[#This Row],[Winning Seed]]</f>
        <v>11</v>
      </c>
      <c r="P276" s="1" t="str">
        <f>IF(Table1[[#This Row],[SeD]]&lt;-2,Table1[[#This Row],[Winning Seed]]&amp; " over " &amp;Table1[[#This Row],[Losing Seed]],"")</f>
        <v/>
      </c>
      <c r="Q276">
        <f>VLOOKUP(Table1[[#This Row],[Losing Seed]],'Seed History'!$N$4:$O$19,2)</f>
        <v>0.16428571428571428</v>
      </c>
      <c r="R276" s="1">
        <f>IF(Table1[[#This Row],[Round]]="PI",0,Table1[[#This Row],[Round]]-1)</f>
        <v>0</v>
      </c>
      <c r="S276">
        <f>Table1[[#This Row],[LAW]]-Table1[[#This Row],[LEW]]</f>
        <v>-0.16428571428571428</v>
      </c>
      <c r="V276">
        <f>COUNTIF(PASE!B:B,Table1[[#This Row],[Loser]])</f>
        <v>1</v>
      </c>
    </row>
    <row r="277" spans="1:22" x14ac:dyDescent="0.25">
      <c r="A277" s="65">
        <v>32584</v>
      </c>
      <c r="B277" s="50">
        <v>1989</v>
      </c>
      <c r="C277" s="1">
        <v>1</v>
      </c>
      <c r="D277" t="s">
        <v>478</v>
      </c>
      <c r="E277" s="1">
        <v>7</v>
      </c>
      <c r="F277" t="s">
        <v>67</v>
      </c>
      <c r="G277" t="str">
        <f>VLOOKUP(Table1[[#This Row],[Winner]],Ranking!D:E,2,FALSE)</f>
        <v>P12</v>
      </c>
      <c r="H277" s="1">
        <v>84</v>
      </c>
      <c r="I277" s="1">
        <v>10</v>
      </c>
      <c r="J277" t="s">
        <v>238</v>
      </c>
      <c r="K277" t="str">
        <f>VLOOKUP(Table1[[#This Row],[Loser]],Ranking!D:E,2,FALSE)</f>
        <v>B12</v>
      </c>
      <c r="L277" s="1">
        <v>74</v>
      </c>
      <c r="N277" s="1">
        <f>Table1[[#This Row],[Winning Score]]-Table1[[#This Row],[Losing Score]]</f>
        <v>10</v>
      </c>
      <c r="O277" s="1">
        <f>Table1[[#This Row],[Losing Seed]]-Table1[[#This Row],[Winning Seed]]</f>
        <v>3</v>
      </c>
      <c r="P277" s="1" t="str">
        <f>IF(Table1[[#This Row],[SeD]]&lt;-2,Table1[[#This Row],[Winning Seed]]&amp; " over " &amp;Table1[[#This Row],[Losing Seed]],"")</f>
        <v/>
      </c>
      <c r="Q277">
        <f>VLOOKUP(Table1[[#This Row],[Losing Seed]],'Seed History'!$N$4:$O$19,2)</f>
        <v>0.62142857142857144</v>
      </c>
      <c r="R277" s="1">
        <f>IF(Table1[[#This Row],[Round]]="PI",0,Table1[[#This Row],[Round]]-1)</f>
        <v>0</v>
      </c>
      <c r="S277">
        <f>Table1[[#This Row],[LAW]]-Table1[[#This Row],[LEW]]</f>
        <v>-0.62142857142857144</v>
      </c>
      <c r="V277">
        <f>COUNTIF(PASE!B:B,Table1[[#This Row],[Loser]])</f>
        <v>1</v>
      </c>
    </row>
    <row r="278" spans="1:22" x14ac:dyDescent="0.25">
      <c r="A278" s="65">
        <v>32584</v>
      </c>
      <c r="B278" s="50">
        <v>1989</v>
      </c>
      <c r="C278" s="1">
        <v>1</v>
      </c>
      <c r="D278" t="s">
        <v>38</v>
      </c>
      <c r="E278" s="1">
        <v>2</v>
      </c>
      <c r="F278" t="s">
        <v>36</v>
      </c>
      <c r="G278" t="str">
        <f>VLOOKUP(Table1[[#This Row],[Winner]],Ranking!D:E,2,FALSE)</f>
        <v>B10</v>
      </c>
      <c r="H278" s="1">
        <v>99</v>
      </c>
      <c r="I278" s="1">
        <v>15</v>
      </c>
      <c r="J278" t="s">
        <v>213</v>
      </c>
      <c r="K278" t="str">
        <f>VLOOKUP(Table1[[#This Row],[Loser]],Ranking!D:E,2,FALSE)</f>
        <v>A10</v>
      </c>
      <c r="L278" s="1">
        <v>85</v>
      </c>
      <c r="N278" s="1">
        <f>Table1[[#This Row],[Winning Score]]-Table1[[#This Row],[Losing Score]]</f>
        <v>14</v>
      </c>
      <c r="O278" s="1">
        <f>Table1[[#This Row],[Losing Seed]]-Table1[[#This Row],[Winning Seed]]</f>
        <v>13</v>
      </c>
      <c r="P278" s="1" t="str">
        <f>IF(Table1[[#This Row],[SeD]]&lt;-2,Table1[[#This Row],[Winning Seed]]&amp; " over " &amp;Table1[[#This Row],[Losing Seed]],"")</f>
        <v/>
      </c>
      <c r="Q278">
        <f>VLOOKUP(Table1[[#This Row],[Losing Seed]],'Seed History'!$N$4:$O$19,2)</f>
        <v>6.4285714285714279E-2</v>
      </c>
      <c r="R278" s="1">
        <f>IF(Table1[[#This Row],[Round]]="PI",0,Table1[[#This Row],[Round]]-1)</f>
        <v>0</v>
      </c>
      <c r="S278">
        <f>Table1[[#This Row],[LAW]]-Table1[[#This Row],[LEW]]</f>
        <v>-6.4285714285714279E-2</v>
      </c>
      <c r="V278">
        <f>COUNTIF(PASE!B:B,Table1[[#This Row],[Loser]])</f>
        <v>1</v>
      </c>
    </row>
    <row r="279" spans="1:22" x14ac:dyDescent="0.25">
      <c r="A279" s="65">
        <v>32584</v>
      </c>
      <c r="B279" s="50">
        <v>1989</v>
      </c>
      <c r="C279" s="1">
        <v>1</v>
      </c>
      <c r="D279" t="s">
        <v>38</v>
      </c>
      <c r="E279" s="1">
        <v>3</v>
      </c>
      <c r="F279" t="s">
        <v>87</v>
      </c>
      <c r="G279" t="str">
        <f>VLOOKUP(Table1[[#This Row],[Winner]],Ranking!D:E,2,FALSE)</f>
        <v>BE</v>
      </c>
      <c r="H279" s="1">
        <v>60</v>
      </c>
      <c r="I279" s="1">
        <v>14</v>
      </c>
      <c r="J279" t="s">
        <v>279</v>
      </c>
      <c r="K279" t="str">
        <f>VLOOKUP(Table1[[#This Row],[Loser]],Ranking!D:E,2,FALSE)</f>
        <v>MVC</v>
      </c>
      <c r="L279" s="1">
        <v>51</v>
      </c>
      <c r="N279" s="1">
        <f>Table1[[#This Row],[Winning Score]]-Table1[[#This Row],[Losing Score]]</f>
        <v>9</v>
      </c>
      <c r="O279" s="1">
        <f>Table1[[#This Row],[Losing Seed]]-Table1[[#This Row],[Winning Seed]]</f>
        <v>11</v>
      </c>
      <c r="P279" s="1" t="str">
        <f>IF(Table1[[#This Row],[SeD]]&lt;-2,Table1[[#This Row],[Winning Seed]]&amp; " over " &amp;Table1[[#This Row],[Losing Seed]],"")</f>
        <v/>
      </c>
      <c r="Q279">
        <f>VLOOKUP(Table1[[#This Row],[Losing Seed]],'Seed History'!$N$4:$O$19,2)</f>
        <v>0.16428571428571428</v>
      </c>
      <c r="R279" s="1">
        <f>IF(Table1[[#This Row],[Round]]="PI",0,Table1[[#This Row],[Round]]-1)</f>
        <v>0</v>
      </c>
      <c r="S279">
        <f>Table1[[#This Row],[LAW]]-Table1[[#This Row],[LEW]]</f>
        <v>-0.16428571428571428</v>
      </c>
      <c r="V279">
        <f>COUNTIF(PASE!B:B,Table1[[#This Row],[Loser]])</f>
        <v>1</v>
      </c>
    </row>
    <row r="280" spans="1:22" x14ac:dyDescent="0.25">
      <c r="A280" s="65">
        <v>32584</v>
      </c>
      <c r="B280" s="50">
        <v>1989</v>
      </c>
      <c r="C280" s="1">
        <v>1</v>
      </c>
      <c r="D280" t="s">
        <v>38</v>
      </c>
      <c r="E280" s="1">
        <v>7</v>
      </c>
      <c r="F280" t="s">
        <v>403</v>
      </c>
      <c r="G280" t="str">
        <f>VLOOKUP(Table1[[#This Row],[Winner]],Ranking!D:E,2,FALSE)</f>
        <v>CUSA</v>
      </c>
      <c r="H280" s="1">
        <v>85</v>
      </c>
      <c r="I280" s="1">
        <v>10</v>
      </c>
      <c r="J280" t="s">
        <v>52</v>
      </c>
      <c r="K280" t="str">
        <f>VLOOKUP(Table1[[#This Row],[Loser]],Ranking!D:E,2,FALSE)</f>
        <v>SEC</v>
      </c>
      <c r="L280" s="1">
        <v>74</v>
      </c>
      <c r="N280" s="1">
        <f>Table1[[#This Row],[Winning Score]]-Table1[[#This Row],[Losing Score]]</f>
        <v>11</v>
      </c>
      <c r="O280" s="1">
        <f>Table1[[#This Row],[Losing Seed]]-Table1[[#This Row],[Winning Seed]]</f>
        <v>3</v>
      </c>
      <c r="P280" s="1" t="str">
        <f>IF(Table1[[#This Row],[SeD]]&lt;-2,Table1[[#This Row],[Winning Seed]]&amp; " over " &amp;Table1[[#This Row],[Losing Seed]],"")</f>
        <v/>
      </c>
      <c r="Q280">
        <f>VLOOKUP(Table1[[#This Row],[Losing Seed]],'Seed History'!$N$4:$O$19,2)</f>
        <v>0.62142857142857144</v>
      </c>
      <c r="R280" s="1">
        <f>IF(Table1[[#This Row],[Round]]="PI",0,Table1[[#This Row],[Round]]-1)</f>
        <v>0</v>
      </c>
      <c r="S280">
        <f>Table1[[#This Row],[LAW]]-Table1[[#This Row],[LEW]]</f>
        <v>-0.62142857142857144</v>
      </c>
      <c r="V280">
        <f>COUNTIF(PASE!B:B,Table1[[#This Row],[Loser]])</f>
        <v>1</v>
      </c>
    </row>
    <row r="281" spans="1:22" x14ac:dyDescent="0.25">
      <c r="A281" s="65">
        <v>32584</v>
      </c>
      <c r="B281" s="50">
        <v>1989</v>
      </c>
      <c r="C281" s="1">
        <v>1</v>
      </c>
      <c r="D281" t="s">
        <v>440</v>
      </c>
      <c r="E281" s="1">
        <v>11</v>
      </c>
      <c r="F281" t="s">
        <v>34</v>
      </c>
      <c r="G281" t="str">
        <f>VLOOKUP(Table1[[#This Row],[Winner]],Ranking!D:E,2,FALSE)</f>
        <v>B12</v>
      </c>
      <c r="H281" s="1">
        <v>76</v>
      </c>
      <c r="I281" s="1">
        <v>6</v>
      </c>
      <c r="J281" t="s">
        <v>217</v>
      </c>
      <c r="K281" t="str">
        <f>VLOOKUP(Table1[[#This Row],[Loser]],Ranking!D:E,2,FALSE)</f>
        <v>ACC</v>
      </c>
      <c r="L281" s="1">
        <v>70</v>
      </c>
      <c r="N281" s="1">
        <f>Table1[[#This Row],[Winning Score]]-Table1[[#This Row],[Losing Score]]</f>
        <v>6</v>
      </c>
      <c r="O281" s="1">
        <f>Table1[[#This Row],[Losing Seed]]-Table1[[#This Row],[Winning Seed]]</f>
        <v>-5</v>
      </c>
      <c r="P281" s="1" t="str">
        <f>IF(Table1[[#This Row],[SeD]]&lt;-2,Table1[[#This Row],[Winning Seed]]&amp; " over " &amp;Table1[[#This Row],[Losing Seed]],"")</f>
        <v>11 over 6</v>
      </c>
      <c r="Q281">
        <f>VLOOKUP(Table1[[#This Row],[Losing Seed]],'Seed History'!$N$4:$O$19,2)</f>
        <v>1.0785714285714285</v>
      </c>
      <c r="R281" s="1">
        <f>IF(Table1[[#This Row],[Round]]="PI",0,Table1[[#This Row],[Round]]-1)</f>
        <v>0</v>
      </c>
      <c r="S281">
        <f>Table1[[#This Row],[LAW]]-Table1[[#This Row],[LEW]]</f>
        <v>-1.0785714285714285</v>
      </c>
      <c r="V281">
        <f>COUNTIF(PASE!B:B,Table1[[#This Row],[Loser]])</f>
        <v>1</v>
      </c>
    </row>
    <row r="282" spans="1:22" x14ac:dyDescent="0.25">
      <c r="A282" s="65">
        <v>32584</v>
      </c>
      <c r="B282" s="50">
        <v>1989</v>
      </c>
      <c r="C282" s="1">
        <v>1</v>
      </c>
      <c r="D282" t="s">
        <v>478</v>
      </c>
      <c r="E282" s="1">
        <v>11</v>
      </c>
      <c r="F282" t="s">
        <v>354</v>
      </c>
      <c r="G282" t="str">
        <f>VLOOKUP(Table1[[#This Row],[Winner]],Ranking!D:E,2,FALSE)</f>
        <v>SB</v>
      </c>
      <c r="H282" s="1">
        <v>86</v>
      </c>
      <c r="I282" s="1">
        <v>6</v>
      </c>
      <c r="J282" t="s">
        <v>113</v>
      </c>
      <c r="K282" t="str">
        <f>VLOOKUP(Table1[[#This Row],[Loser]],Ranking!D:E,2,FALSE)</f>
        <v>SEC</v>
      </c>
      <c r="L282" s="1">
        <v>84</v>
      </c>
      <c r="N282" s="1">
        <f>Table1[[#This Row],[Winning Score]]-Table1[[#This Row],[Losing Score]]</f>
        <v>2</v>
      </c>
      <c r="O282" s="1">
        <f>Table1[[#This Row],[Losing Seed]]-Table1[[#This Row],[Winning Seed]]</f>
        <v>-5</v>
      </c>
      <c r="P282" s="1" t="str">
        <f>IF(Table1[[#This Row],[SeD]]&lt;-2,Table1[[#This Row],[Winning Seed]]&amp; " over " &amp;Table1[[#This Row],[Losing Seed]],"")</f>
        <v>11 over 6</v>
      </c>
      <c r="Q282">
        <f>VLOOKUP(Table1[[#This Row],[Losing Seed]],'Seed History'!$N$4:$O$19,2)</f>
        <v>1.0785714285714285</v>
      </c>
      <c r="R282" s="1">
        <f>IF(Table1[[#This Row],[Round]]="PI",0,Table1[[#This Row],[Round]]-1)</f>
        <v>0</v>
      </c>
      <c r="S282">
        <f>Table1[[#This Row],[LAW]]-Table1[[#This Row],[LEW]]</f>
        <v>-1.0785714285714285</v>
      </c>
      <c r="V282">
        <f>COUNTIF(PASE!B:B,Table1[[#This Row],[Loser]])</f>
        <v>1</v>
      </c>
    </row>
    <row r="283" spans="1:22" x14ac:dyDescent="0.25">
      <c r="A283" s="65">
        <v>32584</v>
      </c>
      <c r="B283" s="50">
        <v>1989</v>
      </c>
      <c r="C283" s="1">
        <v>1</v>
      </c>
      <c r="D283" t="s">
        <v>38</v>
      </c>
      <c r="E283" s="1">
        <v>11</v>
      </c>
      <c r="F283" t="s">
        <v>200</v>
      </c>
      <c r="G283" t="str">
        <f>VLOOKUP(Table1[[#This Row],[Winner]],Ranking!D:E,2,FALSE)</f>
        <v>MVC</v>
      </c>
      <c r="H283" s="1">
        <v>94</v>
      </c>
      <c r="I283" s="1">
        <v>6</v>
      </c>
      <c r="J283" t="s">
        <v>320</v>
      </c>
      <c r="K283" t="str">
        <f>VLOOKUP(Table1[[#This Row],[Loser]],Ranking!D:E,2,FALSE)</f>
        <v>P12</v>
      </c>
      <c r="L283" s="1">
        <v>90</v>
      </c>
      <c r="M283" s="1" t="s">
        <v>479</v>
      </c>
      <c r="N283" s="1">
        <f>Table1[[#This Row],[Winning Score]]-Table1[[#This Row],[Losing Score]]</f>
        <v>4</v>
      </c>
      <c r="O283" s="1">
        <f>Table1[[#This Row],[Losing Seed]]-Table1[[#This Row],[Winning Seed]]</f>
        <v>-5</v>
      </c>
      <c r="P283" s="1" t="str">
        <f>IF(Table1[[#This Row],[SeD]]&lt;-2,Table1[[#This Row],[Winning Seed]]&amp; " over " &amp;Table1[[#This Row],[Losing Seed]],"")</f>
        <v>11 over 6</v>
      </c>
      <c r="Q283">
        <f>VLOOKUP(Table1[[#This Row],[Losing Seed]],'Seed History'!$N$4:$O$19,2)</f>
        <v>1.0785714285714285</v>
      </c>
      <c r="R283" s="1">
        <f>IF(Table1[[#This Row],[Round]]="PI",0,Table1[[#This Row],[Round]]-1)</f>
        <v>0</v>
      </c>
      <c r="S283">
        <f>Table1[[#This Row],[LAW]]-Table1[[#This Row],[LEW]]</f>
        <v>-1.0785714285714285</v>
      </c>
      <c r="V283">
        <f>COUNTIF(PASE!B:B,Table1[[#This Row],[Loser]])</f>
        <v>1</v>
      </c>
    </row>
    <row r="284" spans="1:22" x14ac:dyDescent="0.25">
      <c r="A284" s="65">
        <v>32584</v>
      </c>
      <c r="B284" s="50">
        <v>1989</v>
      </c>
      <c r="C284" s="1">
        <v>1</v>
      </c>
      <c r="D284" t="s">
        <v>440</v>
      </c>
      <c r="E284" s="1">
        <v>10</v>
      </c>
      <c r="F284" t="s">
        <v>177</v>
      </c>
      <c r="G284" t="str">
        <f>VLOOKUP(Table1[[#This Row],[Winner]],Ranking!D:E,2,FALSE)</f>
        <v>MWC</v>
      </c>
      <c r="H284" s="1">
        <v>68</v>
      </c>
      <c r="I284" s="1">
        <v>7</v>
      </c>
      <c r="J284" t="s">
        <v>81</v>
      </c>
      <c r="K284" t="str">
        <f>VLOOKUP(Table1[[#This Row],[Loser]],Ranking!D:E,2,FALSE)</f>
        <v>SEC</v>
      </c>
      <c r="L284" s="1">
        <v>46</v>
      </c>
      <c r="N284" s="1">
        <f>Table1[[#This Row],[Winning Score]]-Table1[[#This Row],[Losing Score]]</f>
        <v>22</v>
      </c>
      <c r="O284" s="1">
        <f>Table1[[#This Row],[Losing Seed]]-Table1[[#This Row],[Winning Seed]]</f>
        <v>-3</v>
      </c>
      <c r="P284" s="1" t="str">
        <f>IF(Table1[[#This Row],[SeD]]&lt;-2,Table1[[#This Row],[Winning Seed]]&amp; " over " &amp;Table1[[#This Row],[Losing Seed]],"")</f>
        <v>10 over 7</v>
      </c>
      <c r="Q284">
        <f>VLOOKUP(Table1[[#This Row],[Losing Seed]],'Seed History'!$N$4:$O$19,2)</f>
        <v>0.9</v>
      </c>
      <c r="R284" s="1">
        <f>IF(Table1[[#This Row],[Round]]="PI",0,Table1[[#This Row],[Round]]-1)</f>
        <v>0</v>
      </c>
      <c r="S284">
        <f>Table1[[#This Row],[LAW]]-Table1[[#This Row],[LEW]]</f>
        <v>-0.9</v>
      </c>
      <c r="V284">
        <f>COUNTIF(PASE!B:B,Table1[[#This Row],[Loser]])</f>
        <v>1</v>
      </c>
    </row>
    <row r="285" spans="1:22" x14ac:dyDescent="0.25">
      <c r="A285" s="65">
        <v>32584</v>
      </c>
      <c r="B285" s="50">
        <v>1989</v>
      </c>
      <c r="C285" s="1">
        <v>1</v>
      </c>
      <c r="D285" t="s">
        <v>49</v>
      </c>
      <c r="E285" s="1">
        <v>9</v>
      </c>
      <c r="F285" t="s">
        <v>35</v>
      </c>
      <c r="G285" t="str">
        <f>VLOOKUP(Table1[[#This Row],[Winner]],Ranking!D:E,2,FALSE)</f>
        <v>ACC</v>
      </c>
      <c r="H285" s="1">
        <v>81</v>
      </c>
      <c r="I285" s="1">
        <v>8</v>
      </c>
      <c r="J285" t="s">
        <v>78</v>
      </c>
      <c r="K285" t="str">
        <f>VLOOKUP(Table1[[#This Row],[Loser]],Ranking!D:E,2,FALSE)</f>
        <v>SEC</v>
      </c>
      <c r="L285" s="1">
        <v>65</v>
      </c>
      <c r="N285" s="1">
        <f>Table1[[#This Row],[Winning Score]]-Table1[[#This Row],[Losing Score]]</f>
        <v>16</v>
      </c>
      <c r="O285" s="1">
        <f>Table1[[#This Row],[Losing Seed]]-Table1[[#This Row],[Winning Seed]]</f>
        <v>-1</v>
      </c>
      <c r="P285" s="1" t="str">
        <f>IF(Table1[[#This Row],[SeD]]&lt;-2,Table1[[#This Row],[Winning Seed]]&amp; " over " &amp;Table1[[#This Row],[Losing Seed]],"")</f>
        <v/>
      </c>
      <c r="Q285">
        <f>VLOOKUP(Table1[[#This Row],[Losing Seed]],'Seed History'!$N$4:$O$19,2)</f>
        <v>0.7</v>
      </c>
      <c r="R285" s="1">
        <f>IF(Table1[[#This Row],[Round]]="PI",0,Table1[[#This Row],[Round]]-1)</f>
        <v>0</v>
      </c>
      <c r="S285">
        <f>Table1[[#This Row],[LAW]]-Table1[[#This Row],[LEW]]</f>
        <v>-0.7</v>
      </c>
      <c r="V285">
        <f>COUNTIF(PASE!B:B,Table1[[#This Row],[Loser]])</f>
        <v>1</v>
      </c>
    </row>
    <row r="286" spans="1:22" x14ac:dyDescent="0.25">
      <c r="A286" s="65">
        <v>32585</v>
      </c>
      <c r="B286" s="50">
        <v>1989</v>
      </c>
      <c r="C286" s="1">
        <v>2</v>
      </c>
      <c r="D286" t="s">
        <v>49</v>
      </c>
      <c r="E286" s="1">
        <v>2</v>
      </c>
      <c r="F286" t="s">
        <v>64</v>
      </c>
      <c r="G286" t="str">
        <f>VLOOKUP(Table1[[#This Row],[Winner]],Ranking!D:E,2,FALSE)</f>
        <v>ACC</v>
      </c>
      <c r="H286" s="1">
        <v>70</v>
      </c>
      <c r="I286" s="1">
        <v>7</v>
      </c>
      <c r="J286" t="s">
        <v>413</v>
      </c>
      <c r="K286" t="str">
        <f>VLOOKUP(Table1[[#This Row],[Loser]],Ranking!D:E,2,FALSE)</f>
        <v>B12</v>
      </c>
      <c r="L286" s="1">
        <v>63</v>
      </c>
      <c r="N286" s="1">
        <f>Table1[[#This Row],[Winning Score]]-Table1[[#This Row],[Losing Score]]</f>
        <v>7</v>
      </c>
      <c r="O286" s="1">
        <f>Table1[[#This Row],[Losing Seed]]-Table1[[#This Row],[Winning Seed]]</f>
        <v>5</v>
      </c>
      <c r="P286" s="1" t="str">
        <f>IF(Table1[[#This Row],[SeD]]&lt;-2,Table1[[#This Row],[Winning Seed]]&amp; " over " &amp;Table1[[#This Row],[Losing Seed]],"")</f>
        <v/>
      </c>
      <c r="Q286">
        <f>VLOOKUP(Table1[[#This Row],[Losing Seed]],'Seed History'!$N$4:$O$19,2)</f>
        <v>0.9</v>
      </c>
      <c r="R286" s="1">
        <f>IF(Table1[[#This Row],[Round]]="PI",0,Table1[[#This Row],[Round]]-1)</f>
        <v>1</v>
      </c>
      <c r="S286">
        <f>Table1[[#This Row],[LAW]]-Table1[[#This Row],[LEW]]</f>
        <v>9.9999999999999978E-2</v>
      </c>
      <c r="V286">
        <f>COUNTIF(PASE!B:B,Table1[[#This Row],[Loser]])</f>
        <v>1</v>
      </c>
    </row>
    <row r="287" spans="1:22" x14ac:dyDescent="0.25">
      <c r="A287" s="65">
        <v>32585</v>
      </c>
      <c r="B287" s="50">
        <v>1989</v>
      </c>
      <c r="C287" s="1">
        <v>2</v>
      </c>
      <c r="D287" t="s">
        <v>49</v>
      </c>
      <c r="E287" s="1">
        <v>11</v>
      </c>
      <c r="F287" t="s">
        <v>275</v>
      </c>
      <c r="G287" t="str">
        <f>VLOOKUP(Table1[[#This Row],[Winner]],Ranking!D:E,2,FALSE)</f>
        <v>B10</v>
      </c>
      <c r="H287" s="1">
        <v>80</v>
      </c>
      <c r="I287" s="1">
        <v>14</v>
      </c>
      <c r="J287" t="s">
        <v>351</v>
      </c>
      <c r="K287" t="str">
        <f>VLOOKUP(Table1[[#This Row],[Loser]],Ranking!D:E,2,FALSE)</f>
        <v>MAAC</v>
      </c>
      <c r="L287" s="1">
        <v>67</v>
      </c>
      <c r="N287" s="1">
        <f>Table1[[#This Row],[Winning Score]]-Table1[[#This Row],[Losing Score]]</f>
        <v>13</v>
      </c>
      <c r="O287" s="1">
        <f>Table1[[#This Row],[Losing Seed]]-Table1[[#This Row],[Winning Seed]]</f>
        <v>3</v>
      </c>
      <c r="P287" s="1" t="str">
        <f>IF(Table1[[#This Row],[SeD]]&lt;-2,Table1[[#This Row],[Winning Seed]]&amp; " over " &amp;Table1[[#This Row],[Losing Seed]],"")</f>
        <v/>
      </c>
      <c r="Q287">
        <f>VLOOKUP(Table1[[#This Row],[Losing Seed]],'Seed History'!$N$4:$O$19,2)</f>
        <v>0.16428571428571428</v>
      </c>
      <c r="R287" s="1">
        <f>IF(Table1[[#This Row],[Round]]="PI",0,Table1[[#This Row],[Round]]-1)</f>
        <v>1</v>
      </c>
      <c r="S287">
        <f>Table1[[#This Row],[LAW]]-Table1[[#This Row],[LEW]]</f>
        <v>0.83571428571428574</v>
      </c>
      <c r="V287">
        <f>COUNTIF(PASE!B:B,Table1[[#This Row],[Loser]])</f>
        <v>1</v>
      </c>
    </row>
    <row r="288" spans="1:22" x14ac:dyDescent="0.25">
      <c r="A288" s="65">
        <v>32585</v>
      </c>
      <c r="B288" s="50">
        <v>1989</v>
      </c>
      <c r="C288" s="1">
        <v>2</v>
      </c>
      <c r="D288" t="s">
        <v>440</v>
      </c>
      <c r="E288" s="1">
        <v>1</v>
      </c>
      <c r="F288" t="s">
        <v>231</v>
      </c>
      <c r="G288" t="str">
        <f>VLOOKUP(Table1[[#This Row],[Winner]],Ranking!D:E,2,FALSE)</f>
        <v>B10</v>
      </c>
      <c r="H288" s="1">
        <v>72</v>
      </c>
      <c r="I288" s="1">
        <v>9</v>
      </c>
      <c r="J288" t="s">
        <v>133</v>
      </c>
      <c r="K288" t="str">
        <f>VLOOKUP(Table1[[#This Row],[Loser]],Ranking!D:E,2,FALSE)</f>
        <v>MAC</v>
      </c>
      <c r="L288" s="1">
        <v>60</v>
      </c>
      <c r="N288" s="1">
        <f>Table1[[#This Row],[Winning Score]]-Table1[[#This Row],[Losing Score]]</f>
        <v>12</v>
      </c>
      <c r="O288" s="1">
        <f>Table1[[#This Row],[Losing Seed]]-Table1[[#This Row],[Winning Seed]]</f>
        <v>8</v>
      </c>
      <c r="P288" s="1" t="str">
        <f>IF(Table1[[#This Row],[SeD]]&lt;-2,Table1[[#This Row],[Winning Seed]]&amp; " over " &amp;Table1[[#This Row],[Losing Seed]],"")</f>
        <v/>
      </c>
      <c r="Q288">
        <f>VLOOKUP(Table1[[#This Row],[Losing Seed]],'Seed History'!$N$4:$O$19,2)</f>
        <v>0.6</v>
      </c>
      <c r="R288" s="1">
        <f>IF(Table1[[#This Row],[Round]]="PI",0,Table1[[#This Row],[Round]]-1)</f>
        <v>1</v>
      </c>
      <c r="S288">
        <f>Table1[[#This Row],[LAW]]-Table1[[#This Row],[LEW]]</f>
        <v>0.4</v>
      </c>
      <c r="V288">
        <f>COUNTIF(PASE!B:B,Table1[[#This Row],[Loser]])</f>
        <v>1</v>
      </c>
    </row>
    <row r="289" spans="1:22" x14ac:dyDescent="0.25">
      <c r="A289" s="65">
        <v>32585</v>
      </c>
      <c r="B289" s="50">
        <v>1989</v>
      </c>
      <c r="C289" s="1">
        <v>2</v>
      </c>
      <c r="D289" t="s">
        <v>440</v>
      </c>
      <c r="E289" s="1">
        <v>4</v>
      </c>
      <c r="F289" t="s">
        <v>54</v>
      </c>
      <c r="G289" t="str">
        <f>VLOOKUP(Table1[[#This Row],[Winner]],Ranking!D:E,2,FALSE)</f>
        <v>ACC</v>
      </c>
      <c r="H289" s="1">
        <v>93</v>
      </c>
      <c r="I289" s="1">
        <v>5</v>
      </c>
      <c r="J289" t="s">
        <v>41</v>
      </c>
      <c r="K289" t="str">
        <f>VLOOKUP(Table1[[#This Row],[Loser]],Ranking!D:E,2,FALSE)</f>
        <v>SEC</v>
      </c>
      <c r="L289" s="1">
        <v>84</v>
      </c>
      <c r="N289" s="1">
        <f>Table1[[#This Row],[Winning Score]]-Table1[[#This Row],[Losing Score]]</f>
        <v>9</v>
      </c>
      <c r="O289" s="1">
        <f>Table1[[#This Row],[Losing Seed]]-Table1[[#This Row],[Winning Seed]]</f>
        <v>1</v>
      </c>
      <c r="P289" s="1" t="str">
        <f>IF(Table1[[#This Row],[SeD]]&lt;-2,Table1[[#This Row],[Winning Seed]]&amp; " over " &amp;Table1[[#This Row],[Losing Seed]],"")</f>
        <v/>
      </c>
      <c r="Q289">
        <f>VLOOKUP(Table1[[#This Row],[Losing Seed]],'Seed History'!$N$4:$O$19,2)</f>
        <v>1.1071428571428572</v>
      </c>
      <c r="R289" s="1">
        <f>IF(Table1[[#This Row],[Round]]="PI",0,Table1[[#This Row],[Round]]-1)</f>
        <v>1</v>
      </c>
      <c r="S289">
        <f>Table1[[#This Row],[LAW]]-Table1[[#This Row],[LEW]]</f>
        <v>-0.10714285714285721</v>
      </c>
      <c r="V289">
        <f>COUNTIF(PASE!B:B,Table1[[#This Row],[Loser]])</f>
        <v>1</v>
      </c>
    </row>
    <row r="290" spans="1:22" x14ac:dyDescent="0.25">
      <c r="A290" s="65">
        <v>32585</v>
      </c>
      <c r="B290" s="50">
        <v>1989</v>
      </c>
      <c r="C290" s="1">
        <v>2</v>
      </c>
      <c r="D290" t="s">
        <v>478</v>
      </c>
      <c r="E290" s="1">
        <v>1</v>
      </c>
      <c r="F290" t="s">
        <v>58</v>
      </c>
      <c r="G290" t="str">
        <f>VLOOKUP(Table1[[#This Row],[Winner]],Ranking!D:E,2,FALSE)</f>
        <v>B12</v>
      </c>
      <c r="H290" s="1">
        <v>124</v>
      </c>
      <c r="I290" s="1">
        <v>9</v>
      </c>
      <c r="J290" t="s">
        <v>257</v>
      </c>
      <c r="K290" t="str">
        <f>VLOOKUP(Table1[[#This Row],[Loser]],Ranking!D:E,2,FALSE)</f>
        <v>CUSA</v>
      </c>
      <c r="L290" s="1">
        <v>81</v>
      </c>
      <c r="N290" s="1">
        <f>Table1[[#This Row],[Winning Score]]-Table1[[#This Row],[Losing Score]]</f>
        <v>43</v>
      </c>
      <c r="O290" s="1">
        <f>Table1[[#This Row],[Losing Seed]]-Table1[[#This Row],[Winning Seed]]</f>
        <v>8</v>
      </c>
      <c r="P290" s="1" t="str">
        <f>IF(Table1[[#This Row],[SeD]]&lt;-2,Table1[[#This Row],[Winning Seed]]&amp; " over " &amp;Table1[[#This Row],[Losing Seed]],"")</f>
        <v/>
      </c>
      <c r="Q290">
        <f>VLOOKUP(Table1[[#This Row],[Losing Seed]],'Seed History'!$N$4:$O$19,2)</f>
        <v>0.6</v>
      </c>
      <c r="R290" s="1">
        <f>IF(Table1[[#This Row],[Round]]="PI",0,Table1[[#This Row],[Round]]-1)</f>
        <v>1</v>
      </c>
      <c r="S290">
        <f>Table1[[#This Row],[LAW]]-Table1[[#This Row],[LEW]]</f>
        <v>0.4</v>
      </c>
      <c r="V290">
        <f>COUNTIF(PASE!B:B,Table1[[#This Row],[Loser]])</f>
        <v>1</v>
      </c>
    </row>
    <row r="291" spans="1:22" x14ac:dyDescent="0.25">
      <c r="A291" s="65">
        <v>32585</v>
      </c>
      <c r="B291" s="50">
        <v>1989</v>
      </c>
      <c r="C291" s="1">
        <v>2</v>
      </c>
      <c r="D291" t="s">
        <v>478</v>
      </c>
      <c r="E291" s="1">
        <v>5</v>
      </c>
      <c r="F291" t="s">
        <v>61</v>
      </c>
      <c r="G291" t="str">
        <f>VLOOKUP(Table1[[#This Row],[Winner]],Ranking!D:E,2,FALSE)</f>
        <v>ACC</v>
      </c>
      <c r="H291" s="1">
        <v>104</v>
      </c>
      <c r="I291" s="1">
        <v>13</v>
      </c>
      <c r="J291" t="s">
        <v>273</v>
      </c>
      <c r="K291" t="str">
        <f>VLOOKUP(Table1[[#This Row],[Loser]],Ranking!D:E,2,FALSE)</f>
        <v>CUSA</v>
      </c>
      <c r="L291" s="1">
        <v>88</v>
      </c>
      <c r="N291" s="1">
        <f>Table1[[#This Row],[Winning Score]]-Table1[[#This Row],[Losing Score]]</f>
        <v>16</v>
      </c>
      <c r="O291" s="1">
        <f>Table1[[#This Row],[Losing Seed]]-Table1[[#This Row],[Winning Seed]]</f>
        <v>8</v>
      </c>
      <c r="P291" s="1" t="str">
        <f>IF(Table1[[#This Row],[SeD]]&lt;-2,Table1[[#This Row],[Winning Seed]]&amp; " over " &amp;Table1[[#This Row],[Losing Seed]],"")</f>
        <v/>
      </c>
      <c r="Q291">
        <f>VLOOKUP(Table1[[#This Row],[Losing Seed]],'Seed History'!$N$4:$O$19,2)</f>
        <v>0.25</v>
      </c>
      <c r="R291" s="1">
        <f>IF(Table1[[#This Row],[Round]]="PI",0,Table1[[#This Row],[Round]]-1)</f>
        <v>1</v>
      </c>
      <c r="S291">
        <f>Table1[[#This Row],[LAW]]-Table1[[#This Row],[LEW]]</f>
        <v>0.75</v>
      </c>
      <c r="V291">
        <f>COUNTIF(PASE!B:B,Table1[[#This Row],[Loser]])</f>
        <v>1</v>
      </c>
    </row>
    <row r="292" spans="1:22" x14ac:dyDescent="0.25">
      <c r="A292" s="65">
        <v>32585</v>
      </c>
      <c r="B292" s="50">
        <v>1989</v>
      </c>
      <c r="C292" s="1">
        <v>2</v>
      </c>
      <c r="D292" t="s">
        <v>38</v>
      </c>
      <c r="E292" s="1">
        <v>1</v>
      </c>
      <c r="F292" t="s">
        <v>48</v>
      </c>
      <c r="G292" t="str">
        <f>VLOOKUP(Table1[[#This Row],[Winner]],Ranking!D:E,2,FALSE)</f>
        <v>P12</v>
      </c>
      <c r="H292" s="1">
        <v>94</v>
      </c>
      <c r="I292" s="1">
        <v>9</v>
      </c>
      <c r="J292" t="s">
        <v>89</v>
      </c>
      <c r="K292" t="str">
        <f>VLOOKUP(Table1[[#This Row],[Loser]],Ranking!D:E,2,FALSE)</f>
        <v>ACC</v>
      </c>
      <c r="L292" s="1">
        <v>68</v>
      </c>
      <c r="N292" s="1">
        <f>Table1[[#This Row],[Winning Score]]-Table1[[#This Row],[Losing Score]]</f>
        <v>26</v>
      </c>
      <c r="O292" s="1">
        <f>Table1[[#This Row],[Losing Seed]]-Table1[[#This Row],[Winning Seed]]</f>
        <v>8</v>
      </c>
      <c r="P292" s="1" t="str">
        <f>IF(Table1[[#This Row],[SeD]]&lt;-2,Table1[[#This Row],[Winning Seed]]&amp; " over " &amp;Table1[[#This Row],[Losing Seed]],"")</f>
        <v/>
      </c>
      <c r="Q292">
        <f>VLOOKUP(Table1[[#This Row],[Losing Seed]],'Seed History'!$N$4:$O$19,2)</f>
        <v>0.6</v>
      </c>
      <c r="R292" s="1">
        <f>IF(Table1[[#This Row],[Round]]="PI",0,Table1[[#This Row],[Round]]-1)</f>
        <v>1</v>
      </c>
      <c r="S292">
        <f>Table1[[#This Row],[LAW]]-Table1[[#This Row],[LEW]]</f>
        <v>0.4</v>
      </c>
      <c r="V292">
        <f>COUNTIF(PASE!B:B,Table1[[#This Row],[Loser]])</f>
        <v>1</v>
      </c>
    </row>
    <row r="293" spans="1:22" x14ac:dyDescent="0.25">
      <c r="A293" s="65">
        <v>32585</v>
      </c>
      <c r="B293" s="50">
        <v>1989</v>
      </c>
      <c r="C293" s="1">
        <v>2</v>
      </c>
      <c r="D293" t="s">
        <v>38</v>
      </c>
      <c r="E293" s="1">
        <v>4</v>
      </c>
      <c r="F293" t="s">
        <v>397</v>
      </c>
      <c r="G293" t="str">
        <f>VLOOKUP(Table1[[#This Row],[Winner]],Ranking!D:E,2,FALSE)</f>
        <v>MWC</v>
      </c>
      <c r="H293" s="1">
        <v>85</v>
      </c>
      <c r="I293" s="1">
        <v>12</v>
      </c>
      <c r="J293" t="s">
        <v>187</v>
      </c>
      <c r="K293" t="str">
        <f>VLOOKUP(Table1[[#This Row],[Loser]],Ranking!D:E,2,FALSE)</f>
        <v>BE</v>
      </c>
      <c r="L293" s="1">
        <v>70</v>
      </c>
      <c r="N293" s="1">
        <f>Table1[[#This Row],[Winning Score]]-Table1[[#This Row],[Losing Score]]</f>
        <v>15</v>
      </c>
      <c r="O293" s="1">
        <f>Table1[[#This Row],[Losing Seed]]-Table1[[#This Row],[Winning Seed]]</f>
        <v>8</v>
      </c>
      <c r="P293" s="1" t="str">
        <f>IF(Table1[[#This Row],[SeD]]&lt;-2,Table1[[#This Row],[Winning Seed]]&amp; " over " &amp;Table1[[#This Row],[Losing Seed]],"")</f>
        <v/>
      </c>
      <c r="Q293">
        <f>VLOOKUP(Table1[[#This Row],[Losing Seed]],'Seed History'!$N$4:$O$19,2)</f>
        <v>0.51428571428571423</v>
      </c>
      <c r="R293" s="1">
        <f>IF(Table1[[#This Row],[Round]]="PI",0,Table1[[#This Row],[Round]]-1)</f>
        <v>1</v>
      </c>
      <c r="S293">
        <f>Table1[[#This Row],[LAW]]-Table1[[#This Row],[LEW]]</f>
        <v>0.48571428571428577</v>
      </c>
      <c r="V293">
        <f>COUNTIF(PASE!B:B,Table1[[#This Row],[Loser]])</f>
        <v>1</v>
      </c>
    </row>
    <row r="294" spans="1:22" x14ac:dyDescent="0.25">
      <c r="A294" s="65">
        <v>32586</v>
      </c>
      <c r="B294" s="50">
        <v>1989</v>
      </c>
      <c r="C294" s="1">
        <v>2</v>
      </c>
      <c r="D294" t="s">
        <v>49</v>
      </c>
      <c r="E294" s="1">
        <v>1</v>
      </c>
      <c r="F294" t="s">
        <v>66</v>
      </c>
      <c r="G294" t="str">
        <f>VLOOKUP(Table1[[#This Row],[Winner]],Ranking!D:E,2,FALSE)</f>
        <v>BE</v>
      </c>
      <c r="H294" s="1">
        <v>81</v>
      </c>
      <c r="I294" s="1">
        <v>9</v>
      </c>
      <c r="J294" t="s">
        <v>35</v>
      </c>
      <c r="K294" t="str">
        <f>VLOOKUP(Table1[[#This Row],[Loser]],Ranking!D:E,2,FALSE)</f>
        <v>ACC</v>
      </c>
      <c r="L294" s="1">
        <v>74</v>
      </c>
      <c r="N294" s="1">
        <f>Table1[[#This Row],[Winning Score]]-Table1[[#This Row],[Losing Score]]</f>
        <v>7</v>
      </c>
      <c r="O294" s="1">
        <f>Table1[[#This Row],[Losing Seed]]-Table1[[#This Row],[Winning Seed]]</f>
        <v>8</v>
      </c>
      <c r="P294" s="1" t="str">
        <f>IF(Table1[[#This Row],[SeD]]&lt;-2,Table1[[#This Row],[Winning Seed]]&amp; " over " &amp;Table1[[#This Row],[Losing Seed]],"")</f>
        <v/>
      </c>
      <c r="Q294">
        <f>VLOOKUP(Table1[[#This Row],[Losing Seed]],'Seed History'!$N$4:$O$19,2)</f>
        <v>0.6</v>
      </c>
      <c r="R294" s="1">
        <f>IF(Table1[[#This Row],[Round]]="PI",0,Table1[[#This Row],[Round]]-1)</f>
        <v>1</v>
      </c>
      <c r="S294">
        <f>Table1[[#This Row],[LAW]]-Table1[[#This Row],[LEW]]</f>
        <v>0.4</v>
      </c>
      <c r="V294">
        <f>COUNTIF(PASE!B:B,Table1[[#This Row],[Loser]])</f>
        <v>1</v>
      </c>
    </row>
    <row r="295" spans="1:22" x14ac:dyDescent="0.25">
      <c r="A295" s="65">
        <v>32586</v>
      </c>
      <c r="B295" s="50">
        <v>1989</v>
      </c>
      <c r="C295" s="1">
        <v>2</v>
      </c>
      <c r="D295" t="s">
        <v>440</v>
      </c>
      <c r="E295" s="1">
        <v>2</v>
      </c>
      <c r="F295" t="s">
        <v>86</v>
      </c>
      <c r="G295" t="str">
        <f>VLOOKUP(Table1[[#This Row],[Winner]],Ranking!D:E,2,FALSE)</f>
        <v>ACC</v>
      </c>
      <c r="H295" s="1">
        <v>65</v>
      </c>
      <c r="I295" s="1">
        <v>10</v>
      </c>
      <c r="J295" t="s">
        <v>177</v>
      </c>
      <c r="K295" t="str">
        <f>VLOOKUP(Table1[[#This Row],[Loser]],Ranking!D:E,2,FALSE)</f>
        <v>MWC</v>
      </c>
      <c r="L295" s="1">
        <v>50</v>
      </c>
      <c r="N295" s="1">
        <f>Table1[[#This Row],[Winning Score]]-Table1[[#This Row],[Losing Score]]</f>
        <v>15</v>
      </c>
      <c r="O295" s="1">
        <f>Table1[[#This Row],[Losing Seed]]-Table1[[#This Row],[Winning Seed]]</f>
        <v>8</v>
      </c>
      <c r="P295" s="1" t="str">
        <f>IF(Table1[[#This Row],[SeD]]&lt;-2,Table1[[#This Row],[Winning Seed]]&amp; " over " &amp;Table1[[#This Row],[Losing Seed]],"")</f>
        <v/>
      </c>
      <c r="Q295">
        <f>VLOOKUP(Table1[[#This Row],[Losing Seed]],'Seed History'!$N$4:$O$19,2)</f>
        <v>0.62142857142857144</v>
      </c>
      <c r="R295" s="1">
        <f>IF(Table1[[#This Row],[Round]]="PI",0,Table1[[#This Row],[Round]]-1)</f>
        <v>1</v>
      </c>
      <c r="S295">
        <f>Table1[[#This Row],[LAW]]-Table1[[#This Row],[LEW]]</f>
        <v>0.37857142857142856</v>
      </c>
      <c r="V295">
        <f>COUNTIF(PASE!B:B,Table1[[#This Row],[Loser]])</f>
        <v>1</v>
      </c>
    </row>
    <row r="296" spans="1:22" x14ac:dyDescent="0.25">
      <c r="A296" s="65">
        <v>32586</v>
      </c>
      <c r="B296" s="50">
        <v>1989</v>
      </c>
      <c r="C296" s="1">
        <v>2</v>
      </c>
      <c r="D296" t="s">
        <v>440</v>
      </c>
      <c r="E296" s="1">
        <v>3</v>
      </c>
      <c r="F296" t="s">
        <v>278</v>
      </c>
      <c r="G296" t="str">
        <f>VLOOKUP(Table1[[#This Row],[Winner]],Ranking!D:E,2,FALSE)</f>
        <v>SEC</v>
      </c>
      <c r="H296" s="1">
        <v>108</v>
      </c>
      <c r="I296" s="1">
        <v>11</v>
      </c>
      <c r="J296" t="s">
        <v>34</v>
      </c>
      <c r="K296" t="str">
        <f>VLOOKUP(Table1[[#This Row],[Loser]],Ranking!D:E,2,FALSE)</f>
        <v>B12</v>
      </c>
      <c r="L296" s="1">
        <v>89</v>
      </c>
      <c r="N296" s="1">
        <f>Table1[[#This Row],[Winning Score]]-Table1[[#This Row],[Losing Score]]</f>
        <v>19</v>
      </c>
      <c r="O296" s="1">
        <f>Table1[[#This Row],[Losing Seed]]-Table1[[#This Row],[Winning Seed]]</f>
        <v>8</v>
      </c>
      <c r="P296" s="1" t="str">
        <f>IF(Table1[[#This Row],[SeD]]&lt;-2,Table1[[#This Row],[Winning Seed]]&amp; " over " &amp;Table1[[#This Row],[Losing Seed]],"")</f>
        <v/>
      </c>
      <c r="Q296">
        <f>VLOOKUP(Table1[[#This Row],[Losing Seed]],'Seed History'!$N$4:$O$19,2)</f>
        <v>0.61428571428571432</v>
      </c>
      <c r="R296" s="1">
        <f>IF(Table1[[#This Row],[Round]]="PI",0,Table1[[#This Row],[Round]]-1)</f>
        <v>1</v>
      </c>
      <c r="S296">
        <f>Table1[[#This Row],[LAW]]-Table1[[#This Row],[LEW]]</f>
        <v>0.38571428571428568</v>
      </c>
      <c r="V296">
        <f>COUNTIF(PASE!B:B,Table1[[#This Row],[Loser]])</f>
        <v>1</v>
      </c>
    </row>
    <row r="297" spans="1:22" x14ac:dyDescent="0.25">
      <c r="A297" s="65">
        <v>32586</v>
      </c>
      <c r="B297" s="50">
        <v>1989</v>
      </c>
      <c r="C297" s="1">
        <v>2</v>
      </c>
      <c r="D297" t="s">
        <v>478</v>
      </c>
      <c r="E297" s="1">
        <v>2</v>
      </c>
      <c r="F297" t="s">
        <v>299</v>
      </c>
      <c r="G297" t="str">
        <f>VLOOKUP(Table1[[#This Row],[Winner]],Ranking!D:E,2,FALSE)</f>
        <v>ACC</v>
      </c>
      <c r="H297" s="1">
        <v>88</v>
      </c>
      <c r="I297" s="1">
        <v>7</v>
      </c>
      <c r="J297" t="s">
        <v>67</v>
      </c>
      <c r="K297" t="str">
        <f>VLOOKUP(Table1[[#This Row],[Loser]],Ranking!D:E,2,FALSE)</f>
        <v>P12</v>
      </c>
      <c r="L297" s="1">
        <v>81</v>
      </c>
      <c r="N297" s="1">
        <f>Table1[[#This Row],[Winning Score]]-Table1[[#This Row],[Losing Score]]</f>
        <v>7</v>
      </c>
      <c r="O297" s="1">
        <f>Table1[[#This Row],[Losing Seed]]-Table1[[#This Row],[Winning Seed]]</f>
        <v>5</v>
      </c>
      <c r="P297" s="1" t="str">
        <f>IF(Table1[[#This Row],[SeD]]&lt;-2,Table1[[#This Row],[Winning Seed]]&amp; " over " &amp;Table1[[#This Row],[Losing Seed]],"")</f>
        <v/>
      </c>
      <c r="Q297">
        <f>VLOOKUP(Table1[[#This Row],[Losing Seed]],'Seed History'!$N$4:$O$19,2)</f>
        <v>0.9</v>
      </c>
      <c r="R297" s="1">
        <f>IF(Table1[[#This Row],[Round]]="PI",0,Table1[[#This Row],[Round]]-1)</f>
        <v>1</v>
      </c>
      <c r="S297">
        <f>Table1[[#This Row],[LAW]]-Table1[[#This Row],[LEW]]</f>
        <v>9.9999999999999978E-2</v>
      </c>
      <c r="V297">
        <f>COUNTIF(PASE!B:B,Table1[[#This Row],[Loser]])</f>
        <v>1</v>
      </c>
    </row>
    <row r="298" spans="1:22" x14ac:dyDescent="0.25">
      <c r="A298" s="65">
        <v>32586</v>
      </c>
      <c r="B298" s="50">
        <v>1989</v>
      </c>
      <c r="C298" s="1">
        <v>2</v>
      </c>
      <c r="D298" t="s">
        <v>478</v>
      </c>
      <c r="E298" s="1">
        <v>3</v>
      </c>
      <c r="F298" t="s">
        <v>82</v>
      </c>
      <c r="G298" t="str">
        <f>VLOOKUP(Table1[[#This Row],[Winner]],Ranking!D:E,2,FALSE)</f>
        <v>B10</v>
      </c>
      <c r="H298" s="1">
        <v>91</v>
      </c>
      <c r="I298" s="1">
        <v>11</v>
      </c>
      <c r="J298" t="s">
        <v>354</v>
      </c>
      <c r="K298" t="str">
        <f>VLOOKUP(Table1[[#This Row],[Loser]],Ranking!D:E,2,FALSE)</f>
        <v>SB</v>
      </c>
      <c r="L298" s="1">
        <v>82</v>
      </c>
      <c r="N298" s="1">
        <f>Table1[[#This Row],[Winning Score]]-Table1[[#This Row],[Losing Score]]</f>
        <v>9</v>
      </c>
      <c r="O298" s="1">
        <f>Table1[[#This Row],[Losing Seed]]-Table1[[#This Row],[Winning Seed]]</f>
        <v>8</v>
      </c>
      <c r="P298" s="1" t="str">
        <f>IF(Table1[[#This Row],[SeD]]&lt;-2,Table1[[#This Row],[Winning Seed]]&amp; " over " &amp;Table1[[#This Row],[Losing Seed]],"")</f>
        <v/>
      </c>
      <c r="Q298">
        <f>VLOOKUP(Table1[[#This Row],[Losing Seed]],'Seed History'!$N$4:$O$19,2)</f>
        <v>0.61428571428571432</v>
      </c>
      <c r="R298" s="1">
        <f>IF(Table1[[#This Row],[Round]]="PI",0,Table1[[#This Row],[Round]]-1)</f>
        <v>1</v>
      </c>
      <c r="S298">
        <f>Table1[[#This Row],[LAW]]-Table1[[#This Row],[LEW]]</f>
        <v>0.38571428571428568</v>
      </c>
      <c r="V298">
        <f>COUNTIF(PASE!B:B,Table1[[#This Row],[Loser]])</f>
        <v>1</v>
      </c>
    </row>
    <row r="299" spans="1:22" x14ac:dyDescent="0.25">
      <c r="A299" s="65">
        <v>32586</v>
      </c>
      <c r="B299" s="50">
        <v>1989</v>
      </c>
      <c r="C299" s="1">
        <v>2</v>
      </c>
      <c r="D299" t="s">
        <v>38</v>
      </c>
      <c r="E299" s="1">
        <v>2</v>
      </c>
      <c r="F299" t="s">
        <v>36</v>
      </c>
      <c r="G299" t="str">
        <f>VLOOKUP(Table1[[#This Row],[Winner]],Ranking!D:E,2,FALSE)</f>
        <v>B10</v>
      </c>
      <c r="H299" s="1">
        <v>92</v>
      </c>
      <c r="I299" s="1">
        <v>7</v>
      </c>
      <c r="J299" t="s">
        <v>403</v>
      </c>
      <c r="K299" t="str">
        <f>VLOOKUP(Table1[[#This Row],[Loser]],Ranking!D:E,2,FALSE)</f>
        <v>CUSA</v>
      </c>
      <c r="L299" s="1">
        <v>69</v>
      </c>
      <c r="N299" s="1">
        <f>Table1[[#This Row],[Winning Score]]-Table1[[#This Row],[Losing Score]]</f>
        <v>23</v>
      </c>
      <c r="O299" s="1">
        <f>Table1[[#This Row],[Losing Seed]]-Table1[[#This Row],[Winning Seed]]</f>
        <v>5</v>
      </c>
      <c r="P299" s="1" t="str">
        <f>IF(Table1[[#This Row],[SeD]]&lt;-2,Table1[[#This Row],[Winning Seed]]&amp; " over " &amp;Table1[[#This Row],[Losing Seed]],"")</f>
        <v/>
      </c>
      <c r="Q299">
        <f>VLOOKUP(Table1[[#This Row],[Losing Seed]],'Seed History'!$N$4:$O$19,2)</f>
        <v>0.9</v>
      </c>
      <c r="R299" s="1">
        <f>IF(Table1[[#This Row],[Round]]="PI",0,Table1[[#This Row],[Round]]-1)</f>
        <v>1</v>
      </c>
      <c r="S299">
        <f>Table1[[#This Row],[LAW]]-Table1[[#This Row],[LEW]]</f>
        <v>9.9999999999999978E-2</v>
      </c>
      <c r="V299">
        <f>COUNTIF(PASE!B:B,Table1[[#This Row],[Loser]])</f>
        <v>1</v>
      </c>
    </row>
    <row r="300" spans="1:22" x14ac:dyDescent="0.25">
      <c r="A300" s="65">
        <v>32586</v>
      </c>
      <c r="B300" s="50">
        <v>1989</v>
      </c>
      <c r="C300" s="1">
        <v>2</v>
      </c>
      <c r="D300" t="s">
        <v>38</v>
      </c>
      <c r="E300" s="1">
        <v>3</v>
      </c>
      <c r="F300" t="s">
        <v>87</v>
      </c>
      <c r="G300" t="str">
        <f>VLOOKUP(Table1[[#This Row],[Winner]],Ranking!D:E,2,FALSE)</f>
        <v>BE</v>
      </c>
      <c r="H300" s="1">
        <v>87</v>
      </c>
      <c r="I300" s="1">
        <v>11</v>
      </c>
      <c r="J300" t="s">
        <v>200</v>
      </c>
      <c r="K300" t="str">
        <f>VLOOKUP(Table1[[#This Row],[Loser]],Ranking!D:E,2,FALSE)</f>
        <v>MVC</v>
      </c>
      <c r="L300" s="1">
        <v>73</v>
      </c>
      <c r="N300" s="1">
        <f>Table1[[#This Row],[Winning Score]]-Table1[[#This Row],[Losing Score]]</f>
        <v>14</v>
      </c>
      <c r="O300" s="1">
        <f>Table1[[#This Row],[Losing Seed]]-Table1[[#This Row],[Winning Seed]]</f>
        <v>8</v>
      </c>
      <c r="P300" s="1" t="str">
        <f>IF(Table1[[#This Row],[SeD]]&lt;-2,Table1[[#This Row],[Winning Seed]]&amp; " over " &amp;Table1[[#This Row],[Losing Seed]],"")</f>
        <v/>
      </c>
      <c r="Q300">
        <f>VLOOKUP(Table1[[#This Row],[Losing Seed]],'Seed History'!$N$4:$O$19,2)</f>
        <v>0.61428571428571432</v>
      </c>
      <c r="R300" s="1">
        <f>IF(Table1[[#This Row],[Round]]="PI",0,Table1[[#This Row],[Round]]-1)</f>
        <v>1</v>
      </c>
      <c r="S300">
        <f>Table1[[#This Row],[LAW]]-Table1[[#This Row],[LEW]]</f>
        <v>0.38571428571428568</v>
      </c>
      <c r="V300">
        <f>COUNTIF(PASE!B:B,Table1[[#This Row],[Loser]])</f>
        <v>1</v>
      </c>
    </row>
    <row r="301" spans="1:22" x14ac:dyDescent="0.25">
      <c r="A301" s="65">
        <v>32586</v>
      </c>
      <c r="B301" s="50">
        <v>1989</v>
      </c>
      <c r="C301" s="1">
        <v>2</v>
      </c>
      <c r="D301" t="s">
        <v>49</v>
      </c>
      <c r="E301" s="1">
        <v>5</v>
      </c>
      <c r="F301" t="s">
        <v>302</v>
      </c>
      <c r="G301" t="str">
        <f>VLOOKUP(Table1[[#This Row],[Winner]],Ranking!D:E,2,FALSE)</f>
        <v>ACC</v>
      </c>
      <c r="H301" s="1">
        <v>102</v>
      </c>
      <c r="I301" s="1">
        <v>4</v>
      </c>
      <c r="J301" t="s">
        <v>69</v>
      </c>
      <c r="K301" t="str">
        <f>VLOOKUP(Table1[[#This Row],[Loser]],Ranking!D:E,2,FALSE)</f>
        <v>B10</v>
      </c>
      <c r="L301" s="1">
        <v>96</v>
      </c>
      <c r="M301" s="1" t="s">
        <v>480</v>
      </c>
      <c r="N301" s="1">
        <f>Table1[[#This Row],[Winning Score]]-Table1[[#This Row],[Losing Score]]</f>
        <v>6</v>
      </c>
      <c r="O301" s="1">
        <f>Table1[[#This Row],[Losing Seed]]-Table1[[#This Row],[Winning Seed]]</f>
        <v>-1</v>
      </c>
      <c r="P301" s="1" t="str">
        <f>IF(Table1[[#This Row],[SeD]]&lt;-2,Table1[[#This Row],[Winning Seed]]&amp; " over " &amp;Table1[[#This Row],[Losing Seed]],"")</f>
        <v/>
      </c>
      <c r="Q301">
        <f>VLOOKUP(Table1[[#This Row],[Losing Seed]],'Seed History'!$N$4:$O$19,2)</f>
        <v>1.5357142857142858</v>
      </c>
      <c r="R301" s="1">
        <f>IF(Table1[[#This Row],[Round]]="PI",0,Table1[[#This Row],[Round]]-1)</f>
        <v>1</v>
      </c>
      <c r="S301">
        <f>Table1[[#This Row],[LAW]]-Table1[[#This Row],[LEW]]</f>
        <v>-0.53571428571428581</v>
      </c>
      <c r="V301">
        <f>COUNTIF(PASE!B:B,Table1[[#This Row],[Loser]])</f>
        <v>1</v>
      </c>
    </row>
    <row r="302" spans="1:22" x14ac:dyDescent="0.25">
      <c r="A302" s="65">
        <v>32590</v>
      </c>
      <c r="B302" s="50">
        <v>1989</v>
      </c>
      <c r="C302" s="1">
        <v>3</v>
      </c>
      <c r="D302" t="s">
        <v>478</v>
      </c>
      <c r="E302" s="1">
        <v>5</v>
      </c>
      <c r="F302" t="s">
        <v>61</v>
      </c>
      <c r="G302" t="str">
        <f>VLOOKUP(Table1[[#This Row],[Winner]],Ranking!D:E,2,FALSE)</f>
        <v>ACC</v>
      </c>
      <c r="H302" s="1">
        <v>86</v>
      </c>
      <c r="I302" s="1">
        <v>1</v>
      </c>
      <c r="J302" t="s">
        <v>58</v>
      </c>
      <c r="K302" t="str">
        <f>VLOOKUP(Table1[[#This Row],[Loser]],Ranking!D:E,2,FALSE)</f>
        <v>B12</v>
      </c>
      <c r="L302" s="1">
        <v>80</v>
      </c>
      <c r="N302" s="1">
        <f>Table1[[#This Row],[Winning Score]]-Table1[[#This Row],[Losing Score]]</f>
        <v>6</v>
      </c>
      <c r="O302" s="1">
        <f>Table1[[#This Row],[Losing Seed]]-Table1[[#This Row],[Winning Seed]]</f>
        <v>-4</v>
      </c>
      <c r="P302" s="1" t="str">
        <f>IF(Table1[[#This Row],[SeD]]&lt;-2,Table1[[#This Row],[Winning Seed]]&amp; " over " &amp;Table1[[#This Row],[Losing Seed]],"")</f>
        <v>5 over 1</v>
      </c>
      <c r="Q302">
        <f>VLOOKUP(Table1[[#This Row],[Losing Seed]],'Seed History'!$N$4:$O$19,2)</f>
        <v>3.342857142857143</v>
      </c>
      <c r="R302" s="1">
        <f>IF(Table1[[#This Row],[Round]]="PI",0,Table1[[#This Row],[Round]]-1)</f>
        <v>2</v>
      </c>
      <c r="S302">
        <f>Table1[[#This Row],[LAW]]-Table1[[#This Row],[LEW]]</f>
        <v>-1.342857142857143</v>
      </c>
      <c r="V302">
        <f>COUNTIF(PASE!B:B,Table1[[#This Row],[Loser]])</f>
        <v>1</v>
      </c>
    </row>
    <row r="303" spans="1:22" x14ac:dyDescent="0.25">
      <c r="A303" s="65">
        <v>32590</v>
      </c>
      <c r="B303" s="50">
        <v>1989</v>
      </c>
      <c r="C303" s="1">
        <v>3</v>
      </c>
      <c r="D303" t="s">
        <v>38</v>
      </c>
      <c r="E303" s="1">
        <v>4</v>
      </c>
      <c r="F303" t="s">
        <v>397</v>
      </c>
      <c r="G303" t="str">
        <f>VLOOKUP(Table1[[#This Row],[Winner]],Ranking!D:E,2,FALSE)</f>
        <v>MWC</v>
      </c>
      <c r="H303" s="1">
        <v>68</v>
      </c>
      <c r="I303" s="1">
        <v>1</v>
      </c>
      <c r="J303" t="s">
        <v>48</v>
      </c>
      <c r="K303" t="str">
        <f>VLOOKUP(Table1[[#This Row],[Loser]],Ranking!D:E,2,FALSE)</f>
        <v>P12</v>
      </c>
      <c r="L303" s="1">
        <v>67</v>
      </c>
      <c r="N303" s="1">
        <f>Table1[[#This Row],[Winning Score]]-Table1[[#This Row],[Losing Score]]</f>
        <v>1</v>
      </c>
      <c r="O303" s="1">
        <f>Table1[[#This Row],[Losing Seed]]-Table1[[#This Row],[Winning Seed]]</f>
        <v>-3</v>
      </c>
      <c r="P303" s="1" t="str">
        <f>IF(Table1[[#This Row],[SeD]]&lt;-2,Table1[[#This Row],[Winning Seed]]&amp; " over " &amp;Table1[[#This Row],[Losing Seed]],"")</f>
        <v>4 over 1</v>
      </c>
      <c r="Q303">
        <f>VLOOKUP(Table1[[#This Row],[Losing Seed]],'Seed History'!$N$4:$O$19,2)</f>
        <v>3.342857142857143</v>
      </c>
      <c r="R303" s="1">
        <f>IF(Table1[[#This Row],[Round]]="PI",0,Table1[[#This Row],[Round]]-1)</f>
        <v>2</v>
      </c>
      <c r="S303">
        <f>Table1[[#This Row],[LAW]]-Table1[[#This Row],[LEW]]</f>
        <v>-1.342857142857143</v>
      </c>
      <c r="V303">
        <f>COUNTIF(PASE!B:B,Table1[[#This Row],[Loser]])</f>
        <v>1</v>
      </c>
    </row>
    <row r="304" spans="1:22" x14ac:dyDescent="0.25">
      <c r="A304" s="65">
        <v>32590</v>
      </c>
      <c r="B304" s="50">
        <v>1989</v>
      </c>
      <c r="C304" s="1">
        <v>3</v>
      </c>
      <c r="D304" t="s">
        <v>478</v>
      </c>
      <c r="E304" s="1">
        <v>3</v>
      </c>
      <c r="F304" t="s">
        <v>82</v>
      </c>
      <c r="G304" t="str">
        <f>VLOOKUP(Table1[[#This Row],[Winner]],Ranking!D:E,2,FALSE)</f>
        <v>B10</v>
      </c>
      <c r="H304" s="1">
        <v>92</v>
      </c>
      <c r="I304" s="1">
        <v>2</v>
      </c>
      <c r="J304" t="s">
        <v>299</v>
      </c>
      <c r="K304" t="str">
        <f>VLOOKUP(Table1[[#This Row],[Loser]],Ranking!D:E,2,FALSE)</f>
        <v>ACC</v>
      </c>
      <c r="L304" s="1">
        <v>87</v>
      </c>
      <c r="N304" s="1">
        <f>Table1[[#This Row],[Winning Score]]-Table1[[#This Row],[Losing Score]]</f>
        <v>5</v>
      </c>
      <c r="O304" s="1">
        <f>Table1[[#This Row],[Losing Seed]]-Table1[[#This Row],[Winning Seed]]</f>
        <v>-1</v>
      </c>
      <c r="P304" s="1" t="str">
        <f>IF(Table1[[#This Row],[SeD]]&lt;-2,Table1[[#This Row],[Winning Seed]]&amp; " over " &amp;Table1[[#This Row],[Losing Seed]],"")</f>
        <v/>
      </c>
      <c r="Q304">
        <f>VLOOKUP(Table1[[#This Row],[Losing Seed]],'Seed History'!$N$4:$O$19,2)</f>
        <v>2.3714285714285714</v>
      </c>
      <c r="R304" s="1">
        <f>IF(Table1[[#This Row],[Round]]="PI",0,Table1[[#This Row],[Round]]-1)</f>
        <v>2</v>
      </c>
      <c r="S304">
        <f>Table1[[#This Row],[LAW]]-Table1[[#This Row],[LEW]]</f>
        <v>-0.37142857142857144</v>
      </c>
      <c r="V304">
        <f>COUNTIF(PASE!B:B,Table1[[#This Row],[Loser]])</f>
        <v>1</v>
      </c>
    </row>
    <row r="305" spans="1:22" x14ac:dyDescent="0.25">
      <c r="A305" s="65">
        <v>32590</v>
      </c>
      <c r="B305" s="50">
        <v>1989</v>
      </c>
      <c r="C305" s="1">
        <v>3</v>
      </c>
      <c r="D305" t="s">
        <v>38</v>
      </c>
      <c r="E305" s="1">
        <v>3</v>
      </c>
      <c r="F305" t="s">
        <v>87</v>
      </c>
      <c r="G305" t="str">
        <f>VLOOKUP(Table1[[#This Row],[Winner]],Ranking!D:E,2,FALSE)</f>
        <v>BE</v>
      </c>
      <c r="H305" s="1">
        <v>78</v>
      </c>
      <c r="I305" s="1">
        <v>2</v>
      </c>
      <c r="J305" t="s">
        <v>36</v>
      </c>
      <c r="K305" t="str">
        <f>VLOOKUP(Table1[[#This Row],[Loser]],Ranking!D:E,2,FALSE)</f>
        <v>B10</v>
      </c>
      <c r="L305" s="1">
        <v>65</v>
      </c>
      <c r="N305" s="1">
        <f>Table1[[#This Row],[Winning Score]]-Table1[[#This Row],[Losing Score]]</f>
        <v>13</v>
      </c>
      <c r="O305" s="1">
        <f>Table1[[#This Row],[Losing Seed]]-Table1[[#This Row],[Winning Seed]]</f>
        <v>-1</v>
      </c>
      <c r="P305" s="1" t="str">
        <f>IF(Table1[[#This Row],[SeD]]&lt;-2,Table1[[#This Row],[Winning Seed]]&amp; " over " &amp;Table1[[#This Row],[Losing Seed]],"")</f>
        <v/>
      </c>
      <c r="Q305">
        <f>VLOOKUP(Table1[[#This Row],[Losing Seed]],'Seed History'!$N$4:$O$19,2)</f>
        <v>2.3714285714285714</v>
      </c>
      <c r="R305" s="1">
        <f>IF(Table1[[#This Row],[Round]]="PI",0,Table1[[#This Row],[Round]]-1)</f>
        <v>2</v>
      </c>
      <c r="S305">
        <f>Table1[[#This Row],[LAW]]-Table1[[#This Row],[LEW]]</f>
        <v>-0.37142857142857144</v>
      </c>
      <c r="V305">
        <f>COUNTIF(PASE!B:B,Table1[[#This Row],[Loser]])</f>
        <v>1</v>
      </c>
    </row>
    <row r="306" spans="1:22" x14ac:dyDescent="0.25">
      <c r="A306" s="65">
        <v>32591</v>
      </c>
      <c r="B306" s="50">
        <v>1989</v>
      </c>
      <c r="C306" s="1">
        <v>3</v>
      </c>
      <c r="D306" t="s">
        <v>49</v>
      </c>
      <c r="E306" s="1">
        <v>1</v>
      </c>
      <c r="F306" t="s">
        <v>66</v>
      </c>
      <c r="G306" t="str">
        <f>VLOOKUP(Table1[[#This Row],[Winner]],Ranking!D:E,2,FALSE)</f>
        <v>BE</v>
      </c>
      <c r="H306" s="1">
        <v>69</v>
      </c>
      <c r="I306" s="1">
        <v>5</v>
      </c>
      <c r="J306" t="s">
        <v>302</v>
      </c>
      <c r="K306" t="str">
        <f>VLOOKUP(Table1[[#This Row],[Loser]],Ranking!D:E,2,FALSE)</f>
        <v>ACC</v>
      </c>
      <c r="L306" s="1">
        <v>61</v>
      </c>
      <c r="N306" s="1">
        <f>Table1[[#This Row],[Winning Score]]-Table1[[#This Row],[Losing Score]]</f>
        <v>8</v>
      </c>
      <c r="O306" s="1">
        <f>Table1[[#This Row],[Losing Seed]]-Table1[[#This Row],[Winning Seed]]</f>
        <v>4</v>
      </c>
      <c r="P306" s="1" t="str">
        <f>IF(Table1[[#This Row],[SeD]]&lt;-2,Table1[[#This Row],[Winning Seed]]&amp; " over " &amp;Table1[[#This Row],[Losing Seed]],"")</f>
        <v/>
      </c>
      <c r="Q306">
        <f>VLOOKUP(Table1[[#This Row],[Losing Seed]],'Seed History'!$N$4:$O$19,2)</f>
        <v>1.1071428571428572</v>
      </c>
      <c r="R306" s="1">
        <f>IF(Table1[[#This Row],[Round]]="PI",0,Table1[[#This Row],[Round]]-1)</f>
        <v>2</v>
      </c>
      <c r="S306">
        <f>Table1[[#This Row],[LAW]]-Table1[[#This Row],[LEW]]</f>
        <v>0.89285714285714279</v>
      </c>
      <c r="V306">
        <f>COUNTIF(PASE!B:B,Table1[[#This Row],[Loser]])</f>
        <v>1</v>
      </c>
    </row>
    <row r="307" spans="1:22" x14ac:dyDescent="0.25">
      <c r="A307" s="65">
        <v>32591</v>
      </c>
      <c r="B307" s="50">
        <v>1989</v>
      </c>
      <c r="C307" s="1">
        <v>3</v>
      </c>
      <c r="D307" t="s">
        <v>49</v>
      </c>
      <c r="E307" s="1">
        <v>2</v>
      </c>
      <c r="F307" t="s">
        <v>64</v>
      </c>
      <c r="G307" t="str">
        <f>VLOOKUP(Table1[[#This Row],[Winner]],Ranking!D:E,2,FALSE)</f>
        <v>ACC</v>
      </c>
      <c r="H307" s="1">
        <v>87</v>
      </c>
      <c r="I307" s="1">
        <v>11</v>
      </c>
      <c r="J307" t="s">
        <v>275</v>
      </c>
      <c r="K307" t="str">
        <f>VLOOKUP(Table1[[#This Row],[Loser]],Ranking!D:E,2,FALSE)</f>
        <v>B10</v>
      </c>
      <c r="L307" s="1">
        <v>70</v>
      </c>
      <c r="N307" s="1">
        <f>Table1[[#This Row],[Winning Score]]-Table1[[#This Row],[Losing Score]]</f>
        <v>17</v>
      </c>
      <c r="O307" s="1">
        <f>Table1[[#This Row],[Losing Seed]]-Table1[[#This Row],[Winning Seed]]</f>
        <v>9</v>
      </c>
      <c r="P307" s="1" t="str">
        <f>IF(Table1[[#This Row],[SeD]]&lt;-2,Table1[[#This Row],[Winning Seed]]&amp; " over " &amp;Table1[[#This Row],[Losing Seed]],"")</f>
        <v/>
      </c>
      <c r="Q307">
        <f>VLOOKUP(Table1[[#This Row],[Losing Seed]],'Seed History'!$N$4:$O$19,2)</f>
        <v>0.61428571428571432</v>
      </c>
      <c r="R307" s="1">
        <f>IF(Table1[[#This Row],[Round]]="PI",0,Table1[[#This Row],[Round]]-1)</f>
        <v>2</v>
      </c>
      <c r="S307">
        <f>Table1[[#This Row],[LAW]]-Table1[[#This Row],[LEW]]</f>
        <v>1.3857142857142857</v>
      </c>
      <c r="V307">
        <f>COUNTIF(PASE!B:B,Table1[[#This Row],[Loser]])</f>
        <v>1</v>
      </c>
    </row>
    <row r="308" spans="1:22" x14ac:dyDescent="0.25">
      <c r="A308" s="65">
        <v>32591</v>
      </c>
      <c r="B308" s="50">
        <v>1989</v>
      </c>
      <c r="C308" s="1">
        <v>3</v>
      </c>
      <c r="D308" t="s">
        <v>440</v>
      </c>
      <c r="E308" s="1">
        <v>1</v>
      </c>
      <c r="F308" t="s">
        <v>231</v>
      </c>
      <c r="G308" t="str">
        <f>VLOOKUP(Table1[[#This Row],[Winner]],Ranking!D:E,2,FALSE)</f>
        <v>B10</v>
      </c>
      <c r="H308" s="1">
        <v>83</v>
      </c>
      <c r="I308" s="1">
        <v>4</v>
      </c>
      <c r="J308" t="s">
        <v>54</v>
      </c>
      <c r="K308" t="str">
        <f>VLOOKUP(Table1[[#This Row],[Loser]],Ranking!D:E,2,FALSE)</f>
        <v>ACC</v>
      </c>
      <c r="L308" s="1">
        <v>69</v>
      </c>
      <c r="N308" s="1">
        <f>Table1[[#This Row],[Winning Score]]-Table1[[#This Row],[Losing Score]]</f>
        <v>14</v>
      </c>
      <c r="O308" s="1">
        <f>Table1[[#This Row],[Losing Seed]]-Table1[[#This Row],[Winning Seed]]</f>
        <v>3</v>
      </c>
      <c r="P308" s="1" t="str">
        <f>IF(Table1[[#This Row],[SeD]]&lt;-2,Table1[[#This Row],[Winning Seed]]&amp; " over " &amp;Table1[[#This Row],[Losing Seed]],"")</f>
        <v/>
      </c>
      <c r="Q308">
        <f>VLOOKUP(Table1[[#This Row],[Losing Seed]],'Seed History'!$N$4:$O$19,2)</f>
        <v>1.5357142857142858</v>
      </c>
      <c r="R308" s="1">
        <f>IF(Table1[[#This Row],[Round]]="PI",0,Table1[[#This Row],[Round]]-1)</f>
        <v>2</v>
      </c>
      <c r="S308">
        <f>Table1[[#This Row],[LAW]]-Table1[[#This Row],[LEW]]</f>
        <v>0.46428571428571419</v>
      </c>
      <c r="V308">
        <f>COUNTIF(PASE!B:B,Table1[[#This Row],[Loser]])</f>
        <v>1</v>
      </c>
    </row>
    <row r="309" spans="1:22" x14ac:dyDescent="0.25">
      <c r="A309" s="65">
        <v>32591</v>
      </c>
      <c r="B309" s="50">
        <v>1989</v>
      </c>
      <c r="C309" s="1">
        <v>3</v>
      </c>
      <c r="D309" t="s">
        <v>440</v>
      </c>
      <c r="E309" s="1">
        <v>2</v>
      </c>
      <c r="F309" t="s">
        <v>86</v>
      </c>
      <c r="G309" t="str">
        <f>VLOOKUP(Table1[[#This Row],[Winner]],Ranking!D:E,2,FALSE)</f>
        <v>ACC</v>
      </c>
      <c r="H309" s="1">
        <v>83</v>
      </c>
      <c r="I309" s="1">
        <v>3</v>
      </c>
      <c r="J309" t="s">
        <v>278</v>
      </c>
      <c r="K309" t="str">
        <f>VLOOKUP(Table1[[#This Row],[Loser]],Ranking!D:E,2,FALSE)</f>
        <v>SEC</v>
      </c>
      <c r="L309" s="1">
        <v>80</v>
      </c>
      <c r="N309" s="1">
        <f>Table1[[#This Row],[Winning Score]]-Table1[[#This Row],[Losing Score]]</f>
        <v>3</v>
      </c>
      <c r="O309" s="1">
        <f>Table1[[#This Row],[Losing Seed]]-Table1[[#This Row],[Winning Seed]]</f>
        <v>1</v>
      </c>
      <c r="P309" s="1" t="str">
        <f>IF(Table1[[#This Row],[SeD]]&lt;-2,Table1[[#This Row],[Winning Seed]]&amp; " over " &amp;Table1[[#This Row],[Losing Seed]],"")</f>
        <v/>
      </c>
      <c r="Q309">
        <f>VLOOKUP(Table1[[#This Row],[Losing Seed]],'Seed History'!$N$4:$O$19,2)</f>
        <v>1.8571428571428572</v>
      </c>
      <c r="R309" s="1">
        <f>IF(Table1[[#This Row],[Round]]="PI",0,Table1[[#This Row],[Round]]-1)</f>
        <v>2</v>
      </c>
      <c r="S309">
        <f>Table1[[#This Row],[LAW]]-Table1[[#This Row],[LEW]]</f>
        <v>0.14285714285714279</v>
      </c>
      <c r="V309">
        <f>COUNTIF(PASE!B:B,Table1[[#This Row],[Loser]])</f>
        <v>1</v>
      </c>
    </row>
    <row r="310" spans="1:22" x14ac:dyDescent="0.25">
      <c r="A310" s="65">
        <v>32592</v>
      </c>
      <c r="B310" s="50">
        <v>1989</v>
      </c>
      <c r="C310" s="1">
        <v>4</v>
      </c>
      <c r="D310" t="s">
        <v>478</v>
      </c>
      <c r="E310" s="1">
        <v>3</v>
      </c>
      <c r="F310" t="s">
        <v>82</v>
      </c>
      <c r="G310" t="str">
        <f>VLOOKUP(Table1[[#This Row],[Winner]],Ranking!D:E,2,FALSE)</f>
        <v>B10</v>
      </c>
      <c r="H310" s="1">
        <v>102</v>
      </c>
      <c r="I310" s="1">
        <v>5</v>
      </c>
      <c r="J310" t="s">
        <v>61</v>
      </c>
      <c r="K310" t="str">
        <f>VLOOKUP(Table1[[#This Row],[Loser]],Ranking!D:E,2,FALSE)</f>
        <v>ACC</v>
      </c>
      <c r="L310" s="1">
        <v>65</v>
      </c>
      <c r="N310" s="1">
        <f>Table1[[#This Row],[Winning Score]]-Table1[[#This Row],[Losing Score]]</f>
        <v>37</v>
      </c>
      <c r="O310" s="1">
        <f>Table1[[#This Row],[Losing Seed]]-Table1[[#This Row],[Winning Seed]]</f>
        <v>2</v>
      </c>
      <c r="P310" s="1" t="str">
        <f>IF(Table1[[#This Row],[SeD]]&lt;-2,Table1[[#This Row],[Winning Seed]]&amp; " over " &amp;Table1[[#This Row],[Losing Seed]],"")</f>
        <v/>
      </c>
      <c r="Q310">
        <f>VLOOKUP(Table1[[#This Row],[Losing Seed]],'Seed History'!$N$4:$O$19,2)</f>
        <v>1.1071428571428572</v>
      </c>
      <c r="R310" s="1">
        <f>IF(Table1[[#This Row],[Round]]="PI",0,Table1[[#This Row],[Round]]-1)</f>
        <v>3</v>
      </c>
      <c r="S310">
        <f>Table1[[#This Row],[LAW]]-Table1[[#This Row],[LEW]]</f>
        <v>1.8928571428571428</v>
      </c>
      <c r="V310">
        <f>COUNTIF(PASE!B:B,Table1[[#This Row],[Loser]])</f>
        <v>1</v>
      </c>
    </row>
    <row r="311" spans="1:22" x14ac:dyDescent="0.25">
      <c r="A311" s="65">
        <v>32592</v>
      </c>
      <c r="B311" s="50">
        <v>1989</v>
      </c>
      <c r="C311" s="1">
        <v>4</v>
      </c>
      <c r="D311" t="s">
        <v>38</v>
      </c>
      <c r="E311" s="1">
        <v>3</v>
      </c>
      <c r="F311" t="s">
        <v>87</v>
      </c>
      <c r="G311" t="str">
        <f>VLOOKUP(Table1[[#This Row],[Winner]],Ranking!D:E,2,FALSE)</f>
        <v>BE</v>
      </c>
      <c r="H311" s="1">
        <v>84</v>
      </c>
      <c r="I311" s="1">
        <v>4</v>
      </c>
      <c r="J311" t="s">
        <v>397</v>
      </c>
      <c r="K311" t="str">
        <f>VLOOKUP(Table1[[#This Row],[Loser]],Ranking!D:E,2,FALSE)</f>
        <v>MWC</v>
      </c>
      <c r="L311" s="1">
        <v>61</v>
      </c>
      <c r="N311" s="1">
        <f>Table1[[#This Row],[Winning Score]]-Table1[[#This Row],[Losing Score]]</f>
        <v>23</v>
      </c>
      <c r="O311" s="1">
        <f>Table1[[#This Row],[Losing Seed]]-Table1[[#This Row],[Winning Seed]]</f>
        <v>1</v>
      </c>
      <c r="P311" s="1" t="str">
        <f>IF(Table1[[#This Row],[SeD]]&lt;-2,Table1[[#This Row],[Winning Seed]]&amp; " over " &amp;Table1[[#This Row],[Losing Seed]],"")</f>
        <v/>
      </c>
      <c r="Q311">
        <f>VLOOKUP(Table1[[#This Row],[Losing Seed]],'Seed History'!$N$4:$O$19,2)</f>
        <v>1.5357142857142858</v>
      </c>
      <c r="R311" s="1">
        <f>IF(Table1[[#This Row],[Round]]="PI",0,Table1[[#This Row],[Round]]-1)</f>
        <v>3</v>
      </c>
      <c r="S311">
        <f>Table1[[#This Row],[LAW]]-Table1[[#This Row],[LEW]]</f>
        <v>1.4642857142857142</v>
      </c>
      <c r="V311">
        <f>COUNTIF(PASE!B:B,Table1[[#This Row],[Loser]])</f>
        <v>1</v>
      </c>
    </row>
    <row r="312" spans="1:22" x14ac:dyDescent="0.25">
      <c r="A312" s="65">
        <v>32593</v>
      </c>
      <c r="B312" s="50">
        <v>1989</v>
      </c>
      <c r="C312" s="1">
        <v>4</v>
      </c>
      <c r="D312" t="s">
        <v>440</v>
      </c>
      <c r="E312" s="1">
        <v>1</v>
      </c>
      <c r="F312" t="s">
        <v>231</v>
      </c>
      <c r="G312" t="str">
        <f>VLOOKUP(Table1[[#This Row],[Winner]],Ranking!D:E,2,FALSE)</f>
        <v>B10</v>
      </c>
      <c r="H312" s="1">
        <v>89</v>
      </c>
      <c r="I312" s="1">
        <v>2</v>
      </c>
      <c r="J312" t="s">
        <v>86</v>
      </c>
      <c r="K312" t="str">
        <f>VLOOKUP(Table1[[#This Row],[Loser]],Ranking!D:E,2,FALSE)</f>
        <v>ACC</v>
      </c>
      <c r="L312" s="1">
        <v>86</v>
      </c>
      <c r="N312" s="1">
        <f>Table1[[#This Row],[Winning Score]]-Table1[[#This Row],[Losing Score]]</f>
        <v>3</v>
      </c>
      <c r="O312" s="1">
        <f>Table1[[#This Row],[Losing Seed]]-Table1[[#This Row],[Winning Seed]]</f>
        <v>1</v>
      </c>
      <c r="P312" s="1" t="str">
        <f>IF(Table1[[#This Row],[SeD]]&lt;-2,Table1[[#This Row],[Winning Seed]]&amp; " over " &amp;Table1[[#This Row],[Losing Seed]],"")</f>
        <v/>
      </c>
      <c r="Q312">
        <f>VLOOKUP(Table1[[#This Row],[Losing Seed]],'Seed History'!$N$4:$O$19,2)</f>
        <v>2.3714285714285714</v>
      </c>
      <c r="R312" s="1">
        <f>IF(Table1[[#This Row],[Round]]="PI",0,Table1[[#This Row],[Round]]-1)</f>
        <v>3</v>
      </c>
      <c r="S312">
        <f>Table1[[#This Row],[LAW]]-Table1[[#This Row],[LEW]]</f>
        <v>0.62857142857142856</v>
      </c>
      <c r="V312">
        <f>COUNTIF(PASE!B:B,Table1[[#This Row],[Loser]])</f>
        <v>1</v>
      </c>
    </row>
    <row r="313" spans="1:22" x14ac:dyDescent="0.25">
      <c r="A313" s="65">
        <v>32593</v>
      </c>
      <c r="B313" s="50">
        <v>1989</v>
      </c>
      <c r="C313" s="1">
        <v>4</v>
      </c>
      <c r="D313" t="s">
        <v>49</v>
      </c>
      <c r="E313" s="1">
        <v>2</v>
      </c>
      <c r="F313" t="s">
        <v>64</v>
      </c>
      <c r="G313" t="str">
        <f>VLOOKUP(Table1[[#This Row],[Winner]],Ranking!D:E,2,FALSE)</f>
        <v>ACC</v>
      </c>
      <c r="H313" s="1">
        <v>85</v>
      </c>
      <c r="I313" s="1">
        <v>1</v>
      </c>
      <c r="J313" t="s">
        <v>66</v>
      </c>
      <c r="K313" t="str">
        <f>VLOOKUP(Table1[[#This Row],[Loser]],Ranking!D:E,2,FALSE)</f>
        <v>BE</v>
      </c>
      <c r="L313" s="1">
        <v>77</v>
      </c>
      <c r="N313" s="1">
        <f>Table1[[#This Row],[Winning Score]]-Table1[[#This Row],[Losing Score]]</f>
        <v>8</v>
      </c>
      <c r="O313" s="1">
        <f>Table1[[#This Row],[Losing Seed]]-Table1[[#This Row],[Winning Seed]]</f>
        <v>-1</v>
      </c>
      <c r="P313" s="1" t="str">
        <f>IF(Table1[[#This Row],[SeD]]&lt;-2,Table1[[#This Row],[Winning Seed]]&amp; " over " &amp;Table1[[#This Row],[Losing Seed]],"")</f>
        <v/>
      </c>
      <c r="Q313">
        <f>VLOOKUP(Table1[[#This Row],[Losing Seed]],'Seed History'!$N$4:$O$19,2)</f>
        <v>3.342857142857143</v>
      </c>
      <c r="R313" s="1">
        <f>IF(Table1[[#This Row],[Round]]="PI",0,Table1[[#This Row],[Round]]-1)</f>
        <v>3</v>
      </c>
      <c r="S313">
        <f>Table1[[#This Row],[LAW]]-Table1[[#This Row],[LEW]]</f>
        <v>-0.34285714285714297</v>
      </c>
      <c r="V313">
        <f>COUNTIF(PASE!B:B,Table1[[#This Row],[Loser]])</f>
        <v>1</v>
      </c>
    </row>
    <row r="314" spans="1:22" x14ac:dyDescent="0.25">
      <c r="A314" s="65">
        <v>32599</v>
      </c>
      <c r="B314" s="50">
        <v>1989</v>
      </c>
      <c r="C314" s="1">
        <v>5</v>
      </c>
      <c r="D314" t="s">
        <v>484</v>
      </c>
      <c r="E314" s="1">
        <v>3</v>
      </c>
      <c r="F314" t="s">
        <v>82</v>
      </c>
      <c r="G314" t="str">
        <f>VLOOKUP(Table1[[#This Row],[Winner]],Ranking!D:E,2,FALSE)</f>
        <v>B10</v>
      </c>
      <c r="H314" s="1">
        <v>83</v>
      </c>
      <c r="I314" s="1">
        <v>1</v>
      </c>
      <c r="J314" t="s">
        <v>231</v>
      </c>
      <c r="K314" t="str">
        <f>VLOOKUP(Table1[[#This Row],[Loser]],Ranking!D:E,2,FALSE)</f>
        <v>B10</v>
      </c>
      <c r="L314" s="1">
        <v>81</v>
      </c>
      <c r="N314" s="1">
        <f>Table1[[#This Row],[Winning Score]]-Table1[[#This Row],[Losing Score]]</f>
        <v>2</v>
      </c>
      <c r="O314" s="1">
        <f>Table1[[#This Row],[Losing Seed]]-Table1[[#This Row],[Winning Seed]]</f>
        <v>-2</v>
      </c>
      <c r="P314" s="1" t="str">
        <f>IF(Table1[[#This Row],[SeD]]&lt;-2,Table1[[#This Row],[Winning Seed]]&amp; " over " &amp;Table1[[#This Row],[Losing Seed]],"")</f>
        <v/>
      </c>
      <c r="Q314">
        <f>VLOOKUP(Table1[[#This Row],[Losing Seed]],'Seed History'!$N$4:$O$19,2)</f>
        <v>3.342857142857143</v>
      </c>
      <c r="R314" s="1">
        <f>IF(Table1[[#This Row],[Round]]="PI",0,Table1[[#This Row],[Round]]-1)</f>
        <v>4</v>
      </c>
      <c r="S314">
        <f>Table1[[#This Row],[LAW]]-Table1[[#This Row],[LEW]]</f>
        <v>0.65714285714285703</v>
      </c>
      <c r="V314">
        <f>COUNTIF(PASE!B:B,Table1[[#This Row],[Loser]])</f>
        <v>1</v>
      </c>
    </row>
    <row r="315" spans="1:22" x14ac:dyDescent="0.25">
      <c r="A315" s="65">
        <v>32599</v>
      </c>
      <c r="B315" s="50">
        <v>1989</v>
      </c>
      <c r="C315" s="1">
        <v>5</v>
      </c>
      <c r="D315" t="s">
        <v>484</v>
      </c>
      <c r="E315" s="1">
        <v>3</v>
      </c>
      <c r="F315" t="s">
        <v>87</v>
      </c>
      <c r="G315" t="str">
        <f>VLOOKUP(Table1[[#This Row],[Winner]],Ranking!D:E,2,FALSE)</f>
        <v>BE</v>
      </c>
      <c r="H315" s="1">
        <v>95</v>
      </c>
      <c r="I315" s="1">
        <v>2</v>
      </c>
      <c r="J315" t="s">
        <v>64</v>
      </c>
      <c r="K315" t="str">
        <f>VLOOKUP(Table1[[#This Row],[Loser]],Ranking!D:E,2,FALSE)</f>
        <v>ACC</v>
      </c>
      <c r="L315" s="1">
        <v>78</v>
      </c>
      <c r="N315" s="1">
        <f>Table1[[#This Row],[Winning Score]]-Table1[[#This Row],[Losing Score]]</f>
        <v>17</v>
      </c>
      <c r="O315" s="1">
        <f>Table1[[#This Row],[Losing Seed]]-Table1[[#This Row],[Winning Seed]]</f>
        <v>-1</v>
      </c>
      <c r="P315" s="1" t="str">
        <f>IF(Table1[[#This Row],[SeD]]&lt;-2,Table1[[#This Row],[Winning Seed]]&amp; " over " &amp;Table1[[#This Row],[Losing Seed]],"")</f>
        <v/>
      </c>
      <c r="Q315">
        <f>VLOOKUP(Table1[[#This Row],[Losing Seed]],'Seed History'!$N$4:$O$19,2)</f>
        <v>2.3714285714285714</v>
      </c>
      <c r="R315" s="1">
        <f>IF(Table1[[#This Row],[Round]]="PI",0,Table1[[#This Row],[Round]]-1)</f>
        <v>4</v>
      </c>
      <c r="S315">
        <f>Table1[[#This Row],[LAW]]-Table1[[#This Row],[LEW]]</f>
        <v>1.6285714285714286</v>
      </c>
      <c r="V315">
        <f>COUNTIF(PASE!B:B,Table1[[#This Row],[Loser]])</f>
        <v>1</v>
      </c>
    </row>
    <row r="316" spans="1:22" x14ac:dyDescent="0.25">
      <c r="A316" s="65">
        <v>32601</v>
      </c>
      <c r="B316" s="50">
        <v>1989</v>
      </c>
      <c r="C316" s="1">
        <v>6</v>
      </c>
      <c r="D316" t="s">
        <v>485</v>
      </c>
      <c r="E316" s="1">
        <v>3</v>
      </c>
      <c r="F316" t="s">
        <v>82</v>
      </c>
      <c r="G316" t="str">
        <f>VLOOKUP(Table1[[#This Row],[Winner]],Ranking!D:E,2,FALSE)</f>
        <v>B10</v>
      </c>
      <c r="H316" s="1">
        <v>80</v>
      </c>
      <c r="I316" s="1">
        <v>3</v>
      </c>
      <c r="J316" t="s">
        <v>87</v>
      </c>
      <c r="K316" t="str">
        <f>VLOOKUP(Table1[[#This Row],[Loser]],Ranking!D:E,2,FALSE)</f>
        <v>BE</v>
      </c>
      <c r="L316" s="1">
        <v>79</v>
      </c>
      <c r="M316" s="1" t="s">
        <v>479</v>
      </c>
      <c r="N316" s="1">
        <f>Table1[[#This Row],[Winning Score]]-Table1[[#This Row],[Losing Score]]</f>
        <v>1</v>
      </c>
      <c r="O316" s="1">
        <f>Table1[[#This Row],[Losing Seed]]-Table1[[#This Row],[Winning Seed]]</f>
        <v>0</v>
      </c>
      <c r="P316" s="1" t="str">
        <f>IF(Table1[[#This Row],[SeD]]&lt;-2,Table1[[#This Row],[Winning Seed]]&amp; " over " &amp;Table1[[#This Row],[Losing Seed]],"")</f>
        <v/>
      </c>
      <c r="Q316">
        <f>VLOOKUP(Table1[[#This Row],[Losing Seed]],'Seed History'!$N$4:$O$19,2)</f>
        <v>1.8571428571428572</v>
      </c>
      <c r="R316" s="1">
        <f>IF(Table1[[#This Row],[Round]]="PI",0,Table1[[#This Row],[Round]]-1)</f>
        <v>5</v>
      </c>
      <c r="S316">
        <f>Table1[[#This Row],[LAW]]-Table1[[#This Row],[LEW]]</f>
        <v>3.1428571428571428</v>
      </c>
      <c r="V316">
        <f>COUNTIF(PASE!B:B,Table1[[#This Row],[Loser]])</f>
        <v>1</v>
      </c>
    </row>
    <row r="317" spans="1:22" x14ac:dyDescent="0.25">
      <c r="A317" s="65">
        <v>32947</v>
      </c>
      <c r="B317" s="50">
        <v>1990</v>
      </c>
      <c r="C317" s="1">
        <v>1</v>
      </c>
      <c r="D317" t="s">
        <v>49</v>
      </c>
      <c r="E317" s="1">
        <v>1</v>
      </c>
      <c r="F317" t="s">
        <v>80</v>
      </c>
      <c r="G317" t="str">
        <f>VLOOKUP(Table1[[#This Row],[Winner]],Ranking!D:E,2,FALSE)</f>
        <v>Amer</v>
      </c>
      <c r="H317" s="1">
        <v>76</v>
      </c>
      <c r="I317" s="1">
        <v>16</v>
      </c>
      <c r="J317" t="s">
        <v>141</v>
      </c>
      <c r="K317" t="str">
        <f>VLOOKUP(Table1[[#This Row],[Loser]],Ranking!D:E,2,FALSE)</f>
        <v>Pat</v>
      </c>
      <c r="L317" s="1">
        <v>52</v>
      </c>
      <c r="N317" s="1">
        <f>Table1[[#This Row],[Winning Score]]-Table1[[#This Row],[Losing Score]]</f>
        <v>24</v>
      </c>
      <c r="O317" s="1">
        <f>Table1[[#This Row],[Losing Seed]]-Table1[[#This Row],[Winning Seed]]</f>
        <v>15</v>
      </c>
      <c r="P317" s="1" t="str">
        <f>IF(Table1[[#This Row],[SeD]]&lt;-2,Table1[[#This Row],[Winning Seed]]&amp; " over " &amp;Table1[[#This Row],[Losing Seed]],"")</f>
        <v/>
      </c>
      <c r="Q317">
        <f>VLOOKUP(Table1[[#This Row],[Losing Seed]],'Seed History'!$N$4:$O$19,2)</f>
        <v>7.1428571428571426E-3</v>
      </c>
      <c r="R317" s="1">
        <f>IF(Table1[[#This Row],[Round]]="PI",0,Table1[[#This Row],[Round]]-1)</f>
        <v>0</v>
      </c>
      <c r="S317">
        <f>Table1[[#This Row],[LAW]]-Table1[[#This Row],[LEW]]</f>
        <v>-7.1428571428571426E-3</v>
      </c>
      <c r="V317">
        <f>COUNTIF(PASE!B:B,Table1[[#This Row],[Loser]])</f>
        <v>1</v>
      </c>
    </row>
    <row r="318" spans="1:22" x14ac:dyDescent="0.25">
      <c r="A318" s="65">
        <v>32947</v>
      </c>
      <c r="B318" s="50">
        <v>1990</v>
      </c>
      <c r="C318" s="1">
        <v>1</v>
      </c>
      <c r="D318" t="s">
        <v>49</v>
      </c>
      <c r="E318" s="1">
        <v>4</v>
      </c>
      <c r="F318" t="s">
        <v>247</v>
      </c>
      <c r="G318" t="str">
        <f>VLOOKUP(Table1[[#This Row],[Winner]],Ranking!D:E,2,FALSE)</f>
        <v>A10</v>
      </c>
      <c r="H318" s="1">
        <v>79</v>
      </c>
      <c r="I318" s="1">
        <v>13</v>
      </c>
      <c r="J318" t="s">
        <v>364</v>
      </c>
      <c r="K318" t="str">
        <f>VLOOKUP(Table1[[#This Row],[Loser]],Ranking!D:E,2,FALSE)</f>
        <v>CUSA</v>
      </c>
      <c r="L318" s="1">
        <v>63</v>
      </c>
      <c r="N318" s="1">
        <f>Table1[[#This Row],[Winning Score]]-Table1[[#This Row],[Losing Score]]</f>
        <v>16</v>
      </c>
      <c r="O318" s="1">
        <f>Table1[[#This Row],[Losing Seed]]-Table1[[#This Row],[Winning Seed]]</f>
        <v>9</v>
      </c>
      <c r="P318" s="1" t="str">
        <f>IF(Table1[[#This Row],[SeD]]&lt;-2,Table1[[#This Row],[Winning Seed]]&amp; " over " &amp;Table1[[#This Row],[Losing Seed]],"")</f>
        <v/>
      </c>
      <c r="Q318">
        <f>VLOOKUP(Table1[[#This Row],[Losing Seed]],'Seed History'!$N$4:$O$19,2)</f>
        <v>0.25</v>
      </c>
      <c r="R318" s="1">
        <f>IF(Table1[[#This Row],[Round]]="PI",0,Table1[[#This Row],[Round]]-1)</f>
        <v>0</v>
      </c>
      <c r="S318">
        <f>Table1[[#This Row],[LAW]]-Table1[[#This Row],[LEW]]</f>
        <v>-0.25</v>
      </c>
      <c r="V318">
        <f>COUNTIF(PASE!B:B,Table1[[#This Row],[Loser]])</f>
        <v>1</v>
      </c>
    </row>
    <row r="319" spans="1:22" x14ac:dyDescent="0.25">
      <c r="A319" s="65">
        <v>32947</v>
      </c>
      <c r="B319" s="50">
        <v>1990</v>
      </c>
      <c r="C319" s="1">
        <v>1</v>
      </c>
      <c r="D319" t="s">
        <v>49</v>
      </c>
      <c r="E319" s="1">
        <v>5</v>
      </c>
      <c r="F319" t="s">
        <v>89</v>
      </c>
      <c r="G319" t="str">
        <f>VLOOKUP(Table1[[#This Row],[Winner]],Ranking!D:E,2,FALSE)</f>
        <v>ACC</v>
      </c>
      <c r="H319" s="1">
        <v>49</v>
      </c>
      <c r="I319" s="1">
        <v>12</v>
      </c>
      <c r="J319" t="s">
        <v>72</v>
      </c>
      <c r="K319" t="str">
        <f>VLOOKUP(Table1[[#This Row],[Loser]],Ranking!D:E,2,FALSE)</f>
        <v>WCC</v>
      </c>
      <c r="L319" s="1">
        <v>47</v>
      </c>
      <c r="N319" s="1">
        <f>Table1[[#This Row],[Winning Score]]-Table1[[#This Row],[Losing Score]]</f>
        <v>2</v>
      </c>
      <c r="O319" s="1">
        <f>Table1[[#This Row],[Losing Seed]]-Table1[[#This Row],[Winning Seed]]</f>
        <v>7</v>
      </c>
      <c r="P319" s="1" t="str">
        <f>IF(Table1[[#This Row],[SeD]]&lt;-2,Table1[[#This Row],[Winning Seed]]&amp; " over " &amp;Table1[[#This Row],[Losing Seed]],"")</f>
        <v/>
      </c>
      <c r="Q319">
        <f>VLOOKUP(Table1[[#This Row],[Losing Seed]],'Seed History'!$N$4:$O$19,2)</f>
        <v>0.51428571428571423</v>
      </c>
      <c r="R319" s="1">
        <f>IF(Table1[[#This Row],[Round]]="PI",0,Table1[[#This Row],[Round]]-1)</f>
        <v>0</v>
      </c>
      <c r="S319">
        <f>Table1[[#This Row],[LAW]]-Table1[[#This Row],[LEW]]</f>
        <v>-0.51428571428571423</v>
      </c>
      <c r="V319">
        <f>COUNTIF(PASE!B:B,Table1[[#This Row],[Loser]])</f>
        <v>1</v>
      </c>
    </row>
    <row r="320" spans="1:22" x14ac:dyDescent="0.25">
      <c r="A320" s="65">
        <v>32947</v>
      </c>
      <c r="B320" s="50">
        <v>1990</v>
      </c>
      <c r="C320" s="1">
        <v>1</v>
      </c>
      <c r="D320" t="s">
        <v>440</v>
      </c>
      <c r="E320" s="1">
        <v>1</v>
      </c>
      <c r="F320" t="s">
        <v>58</v>
      </c>
      <c r="G320" t="str">
        <f>VLOOKUP(Table1[[#This Row],[Winner]],Ranking!D:E,2,FALSE)</f>
        <v>B12</v>
      </c>
      <c r="H320" s="1">
        <v>77</v>
      </c>
      <c r="I320" s="1">
        <v>16</v>
      </c>
      <c r="J320" t="s">
        <v>384</v>
      </c>
      <c r="K320" t="str">
        <f>VLOOKUP(Table1[[#This Row],[Loser]],Ranking!D:E,2,FALSE)</f>
        <v>CAA</v>
      </c>
      <c r="L320" s="1">
        <v>68</v>
      </c>
      <c r="N320" s="1">
        <f>Table1[[#This Row],[Winning Score]]-Table1[[#This Row],[Losing Score]]</f>
        <v>9</v>
      </c>
      <c r="O320" s="1">
        <f>Table1[[#This Row],[Losing Seed]]-Table1[[#This Row],[Winning Seed]]</f>
        <v>15</v>
      </c>
      <c r="P320" s="1" t="str">
        <f>IF(Table1[[#This Row],[SeD]]&lt;-2,Table1[[#This Row],[Winning Seed]]&amp; " over " &amp;Table1[[#This Row],[Losing Seed]],"")</f>
        <v/>
      </c>
      <c r="Q320">
        <f>VLOOKUP(Table1[[#This Row],[Losing Seed]],'Seed History'!$N$4:$O$19,2)</f>
        <v>7.1428571428571426E-3</v>
      </c>
      <c r="R320" s="1">
        <f>IF(Table1[[#This Row],[Round]]="PI",0,Table1[[#This Row],[Round]]-1)</f>
        <v>0</v>
      </c>
      <c r="S320">
        <f>Table1[[#This Row],[LAW]]-Table1[[#This Row],[LEW]]</f>
        <v>-7.1428571428571426E-3</v>
      </c>
      <c r="V320">
        <f>COUNTIF(PASE!B:B,Table1[[#This Row],[Loser]])</f>
        <v>1</v>
      </c>
    </row>
    <row r="321" spans="1:22" x14ac:dyDescent="0.25">
      <c r="A321" s="65">
        <v>32947</v>
      </c>
      <c r="B321" s="50">
        <v>1990</v>
      </c>
      <c r="C321" s="1">
        <v>1</v>
      </c>
      <c r="D321" t="s">
        <v>440</v>
      </c>
      <c r="E321" s="1">
        <v>4</v>
      </c>
      <c r="F321" t="s">
        <v>41</v>
      </c>
      <c r="G321" t="str">
        <f>VLOOKUP(Table1[[#This Row],[Winner]],Ranking!D:E,2,FALSE)</f>
        <v>SEC</v>
      </c>
      <c r="H321" s="1">
        <v>68</v>
      </c>
      <c r="I321" s="1">
        <v>13</v>
      </c>
      <c r="J321" t="s">
        <v>91</v>
      </c>
      <c r="K321" t="str">
        <f>VLOOKUP(Table1[[#This Row],[Loser]],Ranking!D:E,2,FALSE)</f>
        <v>Ivy</v>
      </c>
      <c r="L321" s="1">
        <v>64</v>
      </c>
      <c r="N321" s="1">
        <f>Table1[[#This Row],[Winning Score]]-Table1[[#This Row],[Losing Score]]</f>
        <v>4</v>
      </c>
      <c r="O321" s="1">
        <f>Table1[[#This Row],[Losing Seed]]-Table1[[#This Row],[Winning Seed]]</f>
        <v>9</v>
      </c>
      <c r="P321" s="1" t="str">
        <f>IF(Table1[[#This Row],[SeD]]&lt;-2,Table1[[#This Row],[Winning Seed]]&amp; " over " &amp;Table1[[#This Row],[Losing Seed]],"")</f>
        <v/>
      </c>
      <c r="Q321">
        <f>VLOOKUP(Table1[[#This Row],[Losing Seed]],'Seed History'!$N$4:$O$19,2)</f>
        <v>0.25</v>
      </c>
      <c r="R321" s="1">
        <f>IF(Table1[[#This Row],[Round]]="PI",0,Table1[[#This Row],[Round]]-1)</f>
        <v>0</v>
      </c>
      <c r="S321">
        <f>Table1[[#This Row],[LAW]]-Table1[[#This Row],[LEW]]</f>
        <v>-0.25</v>
      </c>
      <c r="V321">
        <f>COUNTIF(PASE!B:B,Table1[[#This Row],[Loser]])</f>
        <v>1</v>
      </c>
    </row>
    <row r="322" spans="1:22" x14ac:dyDescent="0.25">
      <c r="A322" s="65">
        <v>32947</v>
      </c>
      <c r="B322" s="50">
        <v>1990</v>
      </c>
      <c r="C322" s="1">
        <v>1</v>
      </c>
      <c r="D322" t="s">
        <v>440</v>
      </c>
      <c r="E322" s="1">
        <v>8</v>
      </c>
      <c r="F322" t="s">
        <v>299</v>
      </c>
      <c r="G322" t="str">
        <f>VLOOKUP(Table1[[#This Row],[Winner]],Ranking!D:E,2,FALSE)</f>
        <v>ACC</v>
      </c>
      <c r="H322" s="1">
        <v>83</v>
      </c>
      <c r="I322" s="1">
        <v>9</v>
      </c>
      <c r="J322" t="s">
        <v>279</v>
      </c>
      <c r="K322" t="str">
        <f>VLOOKUP(Table1[[#This Row],[Loser]],Ranking!D:E,2,FALSE)</f>
        <v>MVC</v>
      </c>
      <c r="L322" s="1">
        <v>70</v>
      </c>
      <c r="N322" s="1">
        <f>Table1[[#This Row],[Winning Score]]-Table1[[#This Row],[Losing Score]]</f>
        <v>13</v>
      </c>
      <c r="O322" s="1">
        <f>Table1[[#This Row],[Losing Seed]]-Table1[[#This Row],[Winning Seed]]</f>
        <v>1</v>
      </c>
      <c r="P322" s="1" t="str">
        <f>IF(Table1[[#This Row],[SeD]]&lt;-2,Table1[[#This Row],[Winning Seed]]&amp; " over " &amp;Table1[[#This Row],[Losing Seed]],"")</f>
        <v/>
      </c>
      <c r="Q322">
        <f>VLOOKUP(Table1[[#This Row],[Losing Seed]],'Seed History'!$N$4:$O$19,2)</f>
        <v>0.6</v>
      </c>
      <c r="R322" s="1">
        <f>IF(Table1[[#This Row],[Round]]="PI",0,Table1[[#This Row],[Round]]-1)</f>
        <v>0</v>
      </c>
      <c r="S322">
        <f>Table1[[#This Row],[LAW]]-Table1[[#This Row],[LEW]]</f>
        <v>-0.6</v>
      </c>
      <c r="V322">
        <f>COUNTIF(PASE!B:B,Table1[[#This Row],[Loser]])</f>
        <v>1</v>
      </c>
    </row>
    <row r="323" spans="1:22" x14ac:dyDescent="0.25">
      <c r="A323" s="65">
        <v>32947</v>
      </c>
      <c r="B323" s="50">
        <v>1990</v>
      </c>
      <c r="C323" s="1">
        <v>1</v>
      </c>
      <c r="D323" t="s">
        <v>478</v>
      </c>
      <c r="E323" s="1">
        <v>1</v>
      </c>
      <c r="F323" t="s">
        <v>272</v>
      </c>
      <c r="G323" t="str">
        <f>VLOOKUP(Table1[[#This Row],[Winner]],Ranking!D:E,2,FALSE)</f>
        <v>B10</v>
      </c>
      <c r="H323" s="1">
        <v>75</v>
      </c>
      <c r="I323" s="1">
        <v>16</v>
      </c>
      <c r="J323" t="s">
        <v>286</v>
      </c>
      <c r="K323" t="str">
        <f>VLOOKUP(Table1[[#This Row],[Loser]],Ranking!D:E,2,FALSE)</f>
        <v>OVC</v>
      </c>
      <c r="L323" s="1">
        <v>71</v>
      </c>
      <c r="M323" s="1" t="s">
        <v>479</v>
      </c>
      <c r="N323" s="1">
        <f>Table1[[#This Row],[Winning Score]]-Table1[[#This Row],[Losing Score]]</f>
        <v>4</v>
      </c>
      <c r="O323" s="1">
        <f>Table1[[#This Row],[Losing Seed]]-Table1[[#This Row],[Winning Seed]]</f>
        <v>15</v>
      </c>
      <c r="P323" s="1" t="str">
        <f>IF(Table1[[#This Row],[SeD]]&lt;-2,Table1[[#This Row],[Winning Seed]]&amp; " over " &amp;Table1[[#This Row],[Losing Seed]],"")</f>
        <v/>
      </c>
      <c r="Q323">
        <f>VLOOKUP(Table1[[#This Row],[Losing Seed]],'Seed History'!$N$4:$O$19,2)</f>
        <v>7.1428571428571426E-3</v>
      </c>
      <c r="R323" s="1">
        <f>IF(Table1[[#This Row],[Round]]="PI",0,Table1[[#This Row],[Round]]-1)</f>
        <v>0</v>
      </c>
      <c r="S323">
        <f>Table1[[#This Row],[LAW]]-Table1[[#This Row],[LEW]]</f>
        <v>-7.1428571428571426E-3</v>
      </c>
      <c r="V323">
        <f>COUNTIF(PASE!B:B,Table1[[#This Row],[Loser]])</f>
        <v>1</v>
      </c>
    </row>
    <row r="324" spans="1:22" x14ac:dyDescent="0.25">
      <c r="A324" s="65">
        <v>32947</v>
      </c>
      <c r="B324" s="50">
        <v>1990</v>
      </c>
      <c r="C324" s="1">
        <v>1</v>
      </c>
      <c r="D324" t="s">
        <v>478</v>
      </c>
      <c r="E324" s="1">
        <v>4</v>
      </c>
      <c r="F324" t="s">
        <v>217</v>
      </c>
      <c r="G324" t="str">
        <f>VLOOKUP(Table1[[#This Row],[Winner]],Ranking!D:E,2,FALSE)</f>
        <v>ACC</v>
      </c>
      <c r="H324" s="1">
        <v>99</v>
      </c>
      <c r="I324" s="1">
        <v>13</v>
      </c>
      <c r="J324" t="s">
        <v>193</v>
      </c>
      <c r="K324" t="str">
        <f>VLOOKUP(Table1[[#This Row],[Loser]],Ranking!D:E,2,FALSE)</f>
        <v>SC</v>
      </c>
      <c r="L324" s="1">
        <v>83</v>
      </c>
      <c r="N324" s="1">
        <f>Table1[[#This Row],[Winning Score]]-Table1[[#This Row],[Losing Score]]</f>
        <v>16</v>
      </c>
      <c r="O324" s="1">
        <f>Table1[[#This Row],[Losing Seed]]-Table1[[#This Row],[Winning Seed]]</f>
        <v>9</v>
      </c>
      <c r="P324" s="1" t="str">
        <f>IF(Table1[[#This Row],[SeD]]&lt;-2,Table1[[#This Row],[Winning Seed]]&amp; " over " &amp;Table1[[#This Row],[Losing Seed]],"")</f>
        <v/>
      </c>
      <c r="Q324">
        <f>VLOOKUP(Table1[[#This Row],[Losing Seed]],'Seed History'!$N$4:$O$19,2)</f>
        <v>0.25</v>
      </c>
      <c r="R324" s="1">
        <f>IF(Table1[[#This Row],[Round]]="PI",0,Table1[[#This Row],[Round]]-1)</f>
        <v>0</v>
      </c>
      <c r="S324">
        <f>Table1[[#This Row],[LAW]]-Table1[[#This Row],[LEW]]</f>
        <v>-0.25</v>
      </c>
      <c r="V324">
        <f>COUNTIF(PASE!B:B,Table1[[#This Row],[Loser]])</f>
        <v>1</v>
      </c>
    </row>
    <row r="325" spans="1:22" x14ac:dyDescent="0.25">
      <c r="A325" s="65">
        <v>32947</v>
      </c>
      <c r="B325" s="50">
        <v>1990</v>
      </c>
      <c r="C325" s="1">
        <v>1</v>
      </c>
      <c r="D325" t="s">
        <v>478</v>
      </c>
      <c r="E325" s="1">
        <v>5</v>
      </c>
      <c r="F325" t="s">
        <v>52</v>
      </c>
      <c r="G325" t="str">
        <f>VLOOKUP(Table1[[#This Row],[Winner]],Ranking!D:E,2,FALSE)</f>
        <v>SEC</v>
      </c>
      <c r="H325" s="1">
        <v>70</v>
      </c>
      <c r="I325" s="1">
        <v>12</v>
      </c>
      <c r="J325" t="s">
        <v>50</v>
      </c>
      <c r="K325" t="str">
        <f>VLOOKUP(Table1[[#This Row],[Loser]],Ranking!D:E,2,FALSE)</f>
        <v>BE</v>
      </c>
      <c r="L325" s="1">
        <v>63</v>
      </c>
      <c r="N325" s="1">
        <f>Table1[[#This Row],[Winning Score]]-Table1[[#This Row],[Losing Score]]</f>
        <v>7</v>
      </c>
      <c r="O325" s="1">
        <f>Table1[[#This Row],[Losing Seed]]-Table1[[#This Row],[Winning Seed]]</f>
        <v>7</v>
      </c>
      <c r="P325" s="1" t="str">
        <f>IF(Table1[[#This Row],[SeD]]&lt;-2,Table1[[#This Row],[Winning Seed]]&amp; " over " &amp;Table1[[#This Row],[Losing Seed]],"")</f>
        <v/>
      </c>
      <c r="Q325">
        <f>VLOOKUP(Table1[[#This Row],[Losing Seed]],'Seed History'!$N$4:$O$19,2)</f>
        <v>0.51428571428571423</v>
      </c>
      <c r="R325" s="1">
        <f>IF(Table1[[#This Row],[Round]]="PI",0,Table1[[#This Row],[Round]]-1)</f>
        <v>0</v>
      </c>
      <c r="S325">
        <f>Table1[[#This Row],[LAW]]-Table1[[#This Row],[LEW]]</f>
        <v>-0.51428571428571423</v>
      </c>
      <c r="V325">
        <f>COUNTIF(PASE!B:B,Table1[[#This Row],[Loser]])</f>
        <v>1</v>
      </c>
    </row>
    <row r="326" spans="1:22" x14ac:dyDescent="0.25">
      <c r="A326" s="65">
        <v>32947</v>
      </c>
      <c r="B326" s="50">
        <v>1990</v>
      </c>
      <c r="C326" s="1">
        <v>1</v>
      </c>
      <c r="D326" t="s">
        <v>38</v>
      </c>
      <c r="E326" s="1">
        <v>1</v>
      </c>
      <c r="F326" t="s">
        <v>397</v>
      </c>
      <c r="G326" t="str">
        <f>VLOOKUP(Table1[[#This Row],[Winner]],Ranking!D:E,2,FALSE)</f>
        <v>MWC</v>
      </c>
      <c r="H326" s="1">
        <v>102</v>
      </c>
      <c r="I326" s="1">
        <v>16</v>
      </c>
      <c r="J326" t="s">
        <v>489</v>
      </c>
      <c r="K326" t="str">
        <f>VLOOKUP(Table1[[#This Row],[Loser]],Ranking!D:E,2,FALSE)</f>
        <v>SB</v>
      </c>
      <c r="L326" s="1">
        <v>72</v>
      </c>
      <c r="N326" s="1">
        <f>Table1[[#This Row],[Winning Score]]-Table1[[#This Row],[Losing Score]]</f>
        <v>30</v>
      </c>
      <c r="O326" s="1">
        <f>Table1[[#This Row],[Losing Seed]]-Table1[[#This Row],[Winning Seed]]</f>
        <v>15</v>
      </c>
      <c r="P326" s="1" t="str">
        <f>IF(Table1[[#This Row],[SeD]]&lt;-2,Table1[[#This Row],[Winning Seed]]&amp; " over " &amp;Table1[[#This Row],[Losing Seed]],"")</f>
        <v/>
      </c>
      <c r="Q326">
        <f>VLOOKUP(Table1[[#This Row],[Losing Seed]],'Seed History'!$N$4:$O$19,2)</f>
        <v>7.1428571428571426E-3</v>
      </c>
      <c r="R326" s="1">
        <f>IF(Table1[[#This Row],[Round]]="PI",0,Table1[[#This Row],[Round]]-1)</f>
        <v>0</v>
      </c>
      <c r="S326">
        <f>Table1[[#This Row],[LAW]]-Table1[[#This Row],[LEW]]</f>
        <v>-7.1428571428571426E-3</v>
      </c>
      <c r="V326">
        <f>COUNTIF(PASE!B:B,Table1[[#This Row],[Loser]])</f>
        <v>1</v>
      </c>
    </row>
    <row r="327" spans="1:22" x14ac:dyDescent="0.25">
      <c r="A327" s="65">
        <v>32947</v>
      </c>
      <c r="B327" s="50">
        <v>1990</v>
      </c>
      <c r="C327" s="1">
        <v>1</v>
      </c>
      <c r="D327" t="s">
        <v>38</v>
      </c>
      <c r="E327" s="1">
        <v>4</v>
      </c>
      <c r="F327" t="s">
        <v>54</v>
      </c>
      <c r="G327" t="str">
        <f>VLOOKUP(Table1[[#This Row],[Winner]],Ranking!D:E,2,FALSE)</f>
        <v>ACC</v>
      </c>
      <c r="H327" s="1">
        <v>78</v>
      </c>
      <c r="I327" s="1">
        <v>13</v>
      </c>
      <c r="J327" t="s">
        <v>229</v>
      </c>
      <c r="K327" t="str">
        <f>VLOOKUP(Table1[[#This Row],[Loser]],Ranking!D:E,2,FALSE)</f>
        <v>BSky</v>
      </c>
      <c r="L327" s="1">
        <v>59</v>
      </c>
      <c r="N327" s="1">
        <f>Table1[[#This Row],[Winning Score]]-Table1[[#This Row],[Losing Score]]</f>
        <v>19</v>
      </c>
      <c r="O327" s="1">
        <f>Table1[[#This Row],[Losing Seed]]-Table1[[#This Row],[Winning Seed]]</f>
        <v>9</v>
      </c>
      <c r="P327" s="1" t="str">
        <f>IF(Table1[[#This Row],[SeD]]&lt;-2,Table1[[#This Row],[Winning Seed]]&amp; " over " &amp;Table1[[#This Row],[Losing Seed]],"")</f>
        <v/>
      </c>
      <c r="Q327">
        <f>VLOOKUP(Table1[[#This Row],[Losing Seed]],'Seed History'!$N$4:$O$19,2)</f>
        <v>0.25</v>
      </c>
      <c r="R327" s="1">
        <f>IF(Table1[[#This Row],[Round]]="PI",0,Table1[[#This Row],[Round]]-1)</f>
        <v>0</v>
      </c>
      <c r="S327">
        <f>Table1[[#This Row],[LAW]]-Table1[[#This Row],[LEW]]</f>
        <v>-0.25</v>
      </c>
      <c r="V327">
        <f>COUNTIF(PASE!B:B,Table1[[#This Row],[Loser]])</f>
        <v>1</v>
      </c>
    </row>
    <row r="328" spans="1:22" x14ac:dyDescent="0.25">
      <c r="A328" s="65">
        <v>32947</v>
      </c>
      <c r="B328" s="50">
        <v>1990</v>
      </c>
      <c r="C328" s="1">
        <v>1</v>
      </c>
      <c r="D328" t="s">
        <v>38</v>
      </c>
      <c r="E328" s="1">
        <v>8</v>
      </c>
      <c r="F328" t="s">
        <v>316</v>
      </c>
      <c r="G328" t="str">
        <f>VLOOKUP(Table1[[#This Row],[Winner]],Ranking!D:E,2,FALSE)</f>
        <v>B10</v>
      </c>
      <c r="H328" s="1">
        <v>84</v>
      </c>
      <c r="I328" s="1">
        <v>9</v>
      </c>
      <c r="J328" t="s">
        <v>56</v>
      </c>
      <c r="K328" t="str">
        <f>VLOOKUP(Table1[[#This Row],[Loser]],Ranking!D:E,2,FALSE)</f>
        <v>BE</v>
      </c>
      <c r="L328" s="1">
        <v>83</v>
      </c>
      <c r="M328" s="1" t="s">
        <v>479</v>
      </c>
      <c r="N328" s="1">
        <f>Table1[[#This Row],[Winning Score]]-Table1[[#This Row],[Losing Score]]</f>
        <v>1</v>
      </c>
      <c r="O328" s="1">
        <f>Table1[[#This Row],[Losing Seed]]-Table1[[#This Row],[Winning Seed]]</f>
        <v>1</v>
      </c>
      <c r="P328" s="1" t="str">
        <f>IF(Table1[[#This Row],[SeD]]&lt;-2,Table1[[#This Row],[Winning Seed]]&amp; " over " &amp;Table1[[#This Row],[Losing Seed]],"")</f>
        <v/>
      </c>
      <c r="Q328">
        <f>VLOOKUP(Table1[[#This Row],[Losing Seed]],'Seed History'!$N$4:$O$19,2)</f>
        <v>0.6</v>
      </c>
      <c r="R328" s="1">
        <f>IF(Table1[[#This Row],[Round]]="PI",0,Table1[[#This Row],[Round]]-1)</f>
        <v>0</v>
      </c>
      <c r="S328">
        <f>Table1[[#This Row],[LAW]]-Table1[[#This Row],[LEW]]</f>
        <v>-0.6</v>
      </c>
      <c r="V328">
        <f>COUNTIF(PASE!B:B,Table1[[#This Row],[Loser]])</f>
        <v>1</v>
      </c>
    </row>
    <row r="329" spans="1:22" x14ac:dyDescent="0.25">
      <c r="A329" s="65">
        <v>32947</v>
      </c>
      <c r="B329" s="50">
        <v>1990</v>
      </c>
      <c r="C329" s="1">
        <v>1</v>
      </c>
      <c r="D329" t="s">
        <v>440</v>
      </c>
      <c r="E329" s="1">
        <v>12</v>
      </c>
      <c r="F329" t="s">
        <v>57</v>
      </c>
      <c r="G329" t="str">
        <f>VLOOKUP(Table1[[#This Row],[Winner]],Ranking!D:E,2,FALSE)</f>
        <v>A10</v>
      </c>
      <c r="H329" s="1">
        <v>88</v>
      </c>
      <c r="I329" s="1">
        <v>5</v>
      </c>
      <c r="J329" t="s">
        <v>231</v>
      </c>
      <c r="K329" t="str">
        <f>VLOOKUP(Table1[[#This Row],[Loser]],Ranking!D:E,2,FALSE)</f>
        <v>B10</v>
      </c>
      <c r="L329" s="1">
        <v>86</v>
      </c>
      <c r="N329" s="1">
        <f>Table1[[#This Row],[Winning Score]]-Table1[[#This Row],[Losing Score]]</f>
        <v>2</v>
      </c>
      <c r="O329" s="1">
        <f>Table1[[#This Row],[Losing Seed]]-Table1[[#This Row],[Winning Seed]]</f>
        <v>-7</v>
      </c>
      <c r="P329" s="1" t="str">
        <f>IF(Table1[[#This Row],[SeD]]&lt;-2,Table1[[#This Row],[Winning Seed]]&amp; " over " &amp;Table1[[#This Row],[Losing Seed]],"")</f>
        <v>12 over 5</v>
      </c>
      <c r="Q329">
        <f>VLOOKUP(Table1[[#This Row],[Losing Seed]],'Seed History'!$N$4:$O$19,2)</f>
        <v>1.1071428571428572</v>
      </c>
      <c r="R329" s="1">
        <f>IF(Table1[[#This Row],[Round]]="PI",0,Table1[[#This Row],[Round]]-1)</f>
        <v>0</v>
      </c>
      <c r="S329">
        <f>Table1[[#This Row],[LAW]]-Table1[[#This Row],[LEW]]</f>
        <v>-1.1071428571428572</v>
      </c>
      <c r="V329">
        <f>COUNTIF(PASE!B:B,Table1[[#This Row],[Loser]])</f>
        <v>1</v>
      </c>
    </row>
    <row r="330" spans="1:22" x14ac:dyDescent="0.25">
      <c r="A330" s="65">
        <v>32947</v>
      </c>
      <c r="B330" s="50">
        <v>1990</v>
      </c>
      <c r="C330" s="1">
        <v>1</v>
      </c>
      <c r="D330" t="s">
        <v>38</v>
      </c>
      <c r="E330" s="1">
        <v>12</v>
      </c>
      <c r="F330" t="s">
        <v>133</v>
      </c>
      <c r="G330" t="str">
        <f>VLOOKUP(Table1[[#This Row],[Winner]],Ranking!D:E,2,FALSE)</f>
        <v>MAC</v>
      </c>
      <c r="H330" s="1">
        <v>54</v>
      </c>
      <c r="I330" s="1">
        <v>5</v>
      </c>
      <c r="J330" t="s">
        <v>320</v>
      </c>
      <c r="K330" t="str">
        <f>VLOOKUP(Table1[[#This Row],[Loser]],Ranking!D:E,2,FALSE)</f>
        <v>P12</v>
      </c>
      <c r="L330" s="1">
        <v>53</v>
      </c>
      <c r="N330" s="1">
        <f>Table1[[#This Row],[Winning Score]]-Table1[[#This Row],[Losing Score]]</f>
        <v>1</v>
      </c>
      <c r="O330" s="1">
        <f>Table1[[#This Row],[Losing Seed]]-Table1[[#This Row],[Winning Seed]]</f>
        <v>-7</v>
      </c>
      <c r="P330" s="1" t="str">
        <f>IF(Table1[[#This Row],[SeD]]&lt;-2,Table1[[#This Row],[Winning Seed]]&amp; " over " &amp;Table1[[#This Row],[Losing Seed]],"")</f>
        <v>12 over 5</v>
      </c>
      <c r="Q330">
        <f>VLOOKUP(Table1[[#This Row],[Losing Seed]],'Seed History'!$N$4:$O$19,2)</f>
        <v>1.1071428571428572</v>
      </c>
      <c r="R330" s="1">
        <f>IF(Table1[[#This Row],[Round]]="PI",0,Table1[[#This Row],[Round]]-1)</f>
        <v>0</v>
      </c>
      <c r="S330">
        <f>Table1[[#This Row],[LAW]]-Table1[[#This Row],[LEW]]</f>
        <v>-1.1071428571428572</v>
      </c>
      <c r="V330">
        <f>COUNTIF(PASE!B:B,Table1[[#This Row],[Loser]])</f>
        <v>1</v>
      </c>
    </row>
    <row r="331" spans="1:22" x14ac:dyDescent="0.25">
      <c r="A331" s="65">
        <v>32947</v>
      </c>
      <c r="B331" s="50">
        <v>1990</v>
      </c>
      <c r="C331" s="1">
        <v>1</v>
      </c>
      <c r="D331" t="s">
        <v>49</v>
      </c>
      <c r="E331" s="1">
        <v>9</v>
      </c>
      <c r="F331" t="s">
        <v>84</v>
      </c>
      <c r="G331" t="str">
        <f>VLOOKUP(Table1[[#This Row],[Winner]],Ranking!D:E,2,FALSE)</f>
        <v>P12</v>
      </c>
      <c r="H331" s="1">
        <v>65</v>
      </c>
      <c r="I331" s="1">
        <v>8</v>
      </c>
      <c r="J331" t="s">
        <v>36</v>
      </c>
      <c r="K331" t="str">
        <f>VLOOKUP(Table1[[#This Row],[Loser]],Ranking!D:E,2,FALSE)</f>
        <v>B10</v>
      </c>
      <c r="L331" s="1">
        <v>63</v>
      </c>
      <c r="N331" s="1">
        <f>Table1[[#This Row],[Winning Score]]-Table1[[#This Row],[Losing Score]]</f>
        <v>2</v>
      </c>
      <c r="O331" s="1">
        <f>Table1[[#This Row],[Losing Seed]]-Table1[[#This Row],[Winning Seed]]</f>
        <v>-1</v>
      </c>
      <c r="P331" s="1" t="str">
        <f>IF(Table1[[#This Row],[SeD]]&lt;-2,Table1[[#This Row],[Winning Seed]]&amp; " over " &amp;Table1[[#This Row],[Losing Seed]],"")</f>
        <v/>
      </c>
      <c r="Q331">
        <f>VLOOKUP(Table1[[#This Row],[Losing Seed]],'Seed History'!$N$4:$O$19,2)</f>
        <v>0.7</v>
      </c>
      <c r="R331" s="1">
        <f>IF(Table1[[#This Row],[Round]]="PI",0,Table1[[#This Row],[Round]]-1)</f>
        <v>0</v>
      </c>
      <c r="S331">
        <f>Table1[[#This Row],[LAW]]-Table1[[#This Row],[LEW]]</f>
        <v>-0.7</v>
      </c>
      <c r="V331">
        <f>COUNTIF(PASE!B:B,Table1[[#This Row],[Loser]])</f>
        <v>1</v>
      </c>
    </row>
    <row r="332" spans="1:22" x14ac:dyDescent="0.25">
      <c r="A332" s="65">
        <v>32947</v>
      </c>
      <c r="B332" s="50">
        <v>1990</v>
      </c>
      <c r="C332" s="1">
        <v>1</v>
      </c>
      <c r="D332" t="s">
        <v>478</v>
      </c>
      <c r="E332" s="1">
        <v>9</v>
      </c>
      <c r="F332" t="s">
        <v>389</v>
      </c>
      <c r="G332" t="str">
        <f>VLOOKUP(Table1[[#This Row],[Winner]],Ranking!D:E,2,FALSE)</f>
        <v>BW</v>
      </c>
      <c r="H332" s="1">
        <v>70</v>
      </c>
      <c r="I332" s="1">
        <v>8</v>
      </c>
      <c r="J332" t="s">
        <v>226</v>
      </c>
      <c r="K332" t="str">
        <f>VLOOKUP(Table1[[#This Row],[Loser]],Ranking!D:E,2,FALSE)</f>
        <v>Amer</v>
      </c>
      <c r="L332" s="1">
        <v>66</v>
      </c>
      <c r="N332" s="1">
        <f>Table1[[#This Row],[Winning Score]]-Table1[[#This Row],[Losing Score]]</f>
        <v>4</v>
      </c>
      <c r="O332" s="1">
        <f>Table1[[#This Row],[Losing Seed]]-Table1[[#This Row],[Winning Seed]]</f>
        <v>-1</v>
      </c>
      <c r="P332" s="1" t="str">
        <f>IF(Table1[[#This Row],[SeD]]&lt;-2,Table1[[#This Row],[Winning Seed]]&amp; " over " &amp;Table1[[#This Row],[Losing Seed]],"")</f>
        <v/>
      </c>
      <c r="Q332">
        <f>VLOOKUP(Table1[[#This Row],[Losing Seed]],'Seed History'!$N$4:$O$19,2)</f>
        <v>0.7</v>
      </c>
      <c r="R332" s="1">
        <f>IF(Table1[[#This Row],[Round]]="PI",0,Table1[[#This Row],[Round]]-1)</f>
        <v>0</v>
      </c>
      <c r="S332">
        <f>Table1[[#This Row],[LAW]]-Table1[[#This Row],[LEW]]</f>
        <v>-0.7</v>
      </c>
      <c r="V332">
        <f>COUNTIF(PASE!B:B,Table1[[#This Row],[Loser]])</f>
        <v>1</v>
      </c>
    </row>
    <row r="333" spans="1:22" x14ac:dyDescent="0.25">
      <c r="A333" s="65">
        <v>32948</v>
      </c>
      <c r="B333" s="50">
        <v>1990</v>
      </c>
      <c r="C333" s="1">
        <v>1</v>
      </c>
      <c r="D333" t="s">
        <v>478</v>
      </c>
      <c r="E333" s="1">
        <v>14</v>
      </c>
      <c r="F333" t="s">
        <v>311</v>
      </c>
      <c r="G333" t="str">
        <f>VLOOKUP(Table1[[#This Row],[Winner]],Ranking!D:E,2,FALSE)</f>
        <v>MVC</v>
      </c>
      <c r="H333" s="1">
        <v>74</v>
      </c>
      <c r="I333" s="1">
        <v>3</v>
      </c>
      <c r="J333" t="s">
        <v>278</v>
      </c>
      <c r="K333" t="str">
        <f>VLOOKUP(Table1[[#This Row],[Loser]],Ranking!D:E,2,FALSE)</f>
        <v>SEC</v>
      </c>
      <c r="L333" s="1">
        <v>71</v>
      </c>
      <c r="N333" s="1">
        <f>Table1[[#This Row],[Winning Score]]-Table1[[#This Row],[Losing Score]]</f>
        <v>3</v>
      </c>
      <c r="O333" s="1">
        <f>Table1[[#This Row],[Losing Seed]]-Table1[[#This Row],[Winning Seed]]</f>
        <v>-11</v>
      </c>
      <c r="P333" s="1" t="str">
        <f>IF(Table1[[#This Row],[SeD]]&lt;-2,Table1[[#This Row],[Winning Seed]]&amp; " over " &amp;Table1[[#This Row],[Losing Seed]],"")</f>
        <v>14 over 3</v>
      </c>
      <c r="Q333">
        <f>VLOOKUP(Table1[[#This Row],[Losing Seed]],'Seed History'!$N$4:$O$19,2)</f>
        <v>1.8571428571428572</v>
      </c>
      <c r="R333" s="1">
        <f>IF(Table1[[#This Row],[Round]]="PI",0,Table1[[#This Row],[Round]]-1)</f>
        <v>0</v>
      </c>
      <c r="S333">
        <f>Table1[[#This Row],[LAW]]-Table1[[#This Row],[LEW]]</f>
        <v>-1.8571428571428572</v>
      </c>
      <c r="V333">
        <f>COUNTIF(PASE!B:B,Table1[[#This Row],[Loser]])</f>
        <v>1</v>
      </c>
    </row>
    <row r="334" spans="1:22" x14ac:dyDescent="0.25">
      <c r="A334" s="65">
        <v>32948</v>
      </c>
      <c r="B334" s="50">
        <v>1990</v>
      </c>
      <c r="C334" s="1">
        <v>1</v>
      </c>
      <c r="D334" t="s">
        <v>49</v>
      </c>
      <c r="E334" s="1">
        <v>2</v>
      </c>
      <c r="F334" t="s">
        <v>37</v>
      </c>
      <c r="G334" t="str">
        <f>VLOOKUP(Table1[[#This Row],[Winner]],Ranking!D:E,2,FALSE)</f>
        <v>B12</v>
      </c>
      <c r="H334" s="1">
        <v>79</v>
      </c>
      <c r="I334" s="1">
        <v>15</v>
      </c>
      <c r="J334" t="s">
        <v>334</v>
      </c>
      <c r="K334" t="str">
        <f>VLOOKUP(Table1[[#This Row],[Loser]],Ranking!D:E,2,FALSE)</f>
        <v>NEC</v>
      </c>
      <c r="L334" s="1">
        <v>71</v>
      </c>
      <c r="N334" s="1">
        <f>Table1[[#This Row],[Winning Score]]-Table1[[#This Row],[Losing Score]]</f>
        <v>8</v>
      </c>
      <c r="O334" s="1">
        <f>Table1[[#This Row],[Losing Seed]]-Table1[[#This Row],[Winning Seed]]</f>
        <v>13</v>
      </c>
      <c r="P334" s="1" t="str">
        <f>IF(Table1[[#This Row],[SeD]]&lt;-2,Table1[[#This Row],[Winning Seed]]&amp; " over " &amp;Table1[[#This Row],[Losing Seed]],"")</f>
        <v/>
      </c>
      <c r="Q334">
        <f>VLOOKUP(Table1[[#This Row],[Losing Seed]],'Seed History'!$N$4:$O$19,2)</f>
        <v>6.4285714285714279E-2</v>
      </c>
      <c r="R334" s="1">
        <f>IF(Table1[[#This Row],[Round]]="PI",0,Table1[[#This Row],[Round]]-1)</f>
        <v>0</v>
      </c>
      <c r="S334">
        <f>Table1[[#This Row],[LAW]]-Table1[[#This Row],[LEW]]</f>
        <v>-6.4285714285714279E-2</v>
      </c>
      <c r="V334">
        <f>COUNTIF(PASE!B:B,Table1[[#This Row],[Loser]])</f>
        <v>1</v>
      </c>
    </row>
    <row r="335" spans="1:22" x14ac:dyDescent="0.25">
      <c r="A335" s="65">
        <v>32948</v>
      </c>
      <c r="B335" s="50">
        <v>1990</v>
      </c>
      <c r="C335" s="1">
        <v>1</v>
      </c>
      <c r="D335" t="s">
        <v>49</v>
      </c>
      <c r="E335" s="1">
        <v>3</v>
      </c>
      <c r="F335" t="s">
        <v>64</v>
      </c>
      <c r="G335" t="str">
        <f>VLOOKUP(Table1[[#This Row],[Winner]],Ranking!D:E,2,FALSE)</f>
        <v>ACC</v>
      </c>
      <c r="H335" s="1">
        <v>81</v>
      </c>
      <c r="I335" s="1">
        <v>14</v>
      </c>
      <c r="J335" t="s">
        <v>332</v>
      </c>
      <c r="K335" t="str">
        <f>VLOOKUP(Table1[[#This Row],[Loser]],Ranking!D:E,2,FALSE)</f>
        <v>A10</v>
      </c>
      <c r="L335" s="1">
        <v>46</v>
      </c>
      <c r="N335" s="1">
        <f>Table1[[#This Row],[Winning Score]]-Table1[[#This Row],[Losing Score]]</f>
        <v>35</v>
      </c>
      <c r="O335" s="1">
        <f>Table1[[#This Row],[Losing Seed]]-Table1[[#This Row],[Winning Seed]]</f>
        <v>11</v>
      </c>
      <c r="P335" s="1" t="str">
        <f>IF(Table1[[#This Row],[SeD]]&lt;-2,Table1[[#This Row],[Winning Seed]]&amp; " over " &amp;Table1[[#This Row],[Losing Seed]],"")</f>
        <v/>
      </c>
      <c r="Q335">
        <f>VLOOKUP(Table1[[#This Row],[Losing Seed]],'Seed History'!$N$4:$O$19,2)</f>
        <v>0.16428571428571428</v>
      </c>
      <c r="R335" s="1">
        <f>IF(Table1[[#This Row],[Round]]="PI",0,Table1[[#This Row],[Round]]-1)</f>
        <v>0</v>
      </c>
      <c r="S335">
        <f>Table1[[#This Row],[LAW]]-Table1[[#This Row],[LEW]]</f>
        <v>-0.16428571428571428</v>
      </c>
      <c r="V335">
        <f>COUNTIF(PASE!B:B,Table1[[#This Row],[Loser]])</f>
        <v>1</v>
      </c>
    </row>
    <row r="336" spans="1:22" x14ac:dyDescent="0.25">
      <c r="A336" s="65">
        <v>32948</v>
      </c>
      <c r="B336" s="50">
        <v>1990</v>
      </c>
      <c r="C336" s="1">
        <v>1</v>
      </c>
      <c r="D336" t="s">
        <v>49</v>
      </c>
      <c r="E336" s="1">
        <v>6</v>
      </c>
      <c r="F336" t="s">
        <v>369</v>
      </c>
      <c r="G336" t="str">
        <f>VLOOKUP(Table1[[#This Row],[Winner]],Ranking!D:E,2,FALSE)</f>
        <v>BE</v>
      </c>
      <c r="H336" s="1">
        <v>81</v>
      </c>
      <c r="I336" s="1">
        <v>11</v>
      </c>
      <c r="J336" t="s">
        <v>374</v>
      </c>
      <c r="K336" t="str">
        <f>VLOOKUP(Table1[[#This Row],[Loser]],Ranking!D:E,2,FALSE)</f>
        <v>Amer</v>
      </c>
      <c r="L336" s="1">
        <v>65</v>
      </c>
      <c r="N336" s="1">
        <f>Table1[[#This Row],[Winning Score]]-Table1[[#This Row],[Losing Score]]</f>
        <v>16</v>
      </c>
      <c r="O336" s="1">
        <f>Table1[[#This Row],[Losing Seed]]-Table1[[#This Row],[Winning Seed]]</f>
        <v>5</v>
      </c>
      <c r="P336" s="1" t="str">
        <f>IF(Table1[[#This Row],[SeD]]&lt;-2,Table1[[#This Row],[Winning Seed]]&amp; " over " &amp;Table1[[#This Row],[Losing Seed]],"")</f>
        <v/>
      </c>
      <c r="Q336">
        <f>VLOOKUP(Table1[[#This Row],[Losing Seed]],'Seed History'!$N$4:$O$19,2)</f>
        <v>0.61428571428571432</v>
      </c>
      <c r="R336" s="1">
        <f>IF(Table1[[#This Row],[Round]]="PI",0,Table1[[#This Row],[Round]]-1)</f>
        <v>0</v>
      </c>
      <c r="S336">
        <f>Table1[[#This Row],[LAW]]-Table1[[#This Row],[LEW]]</f>
        <v>-0.61428571428571432</v>
      </c>
      <c r="V336">
        <f>COUNTIF(PASE!B:B,Table1[[#This Row],[Loser]])</f>
        <v>1</v>
      </c>
    </row>
    <row r="337" spans="1:22" x14ac:dyDescent="0.25">
      <c r="A337" s="65">
        <v>32948</v>
      </c>
      <c r="B337" s="50">
        <v>1990</v>
      </c>
      <c r="C337" s="1">
        <v>1</v>
      </c>
      <c r="D337" t="s">
        <v>49</v>
      </c>
      <c r="E337" s="1">
        <v>7</v>
      </c>
      <c r="F337" t="s">
        <v>67</v>
      </c>
      <c r="G337" t="str">
        <f>VLOOKUP(Table1[[#This Row],[Winner]],Ranking!D:E,2,FALSE)</f>
        <v>P12</v>
      </c>
      <c r="H337" s="1">
        <v>68</v>
      </c>
      <c r="I337" s="1">
        <v>10</v>
      </c>
      <c r="J337" t="s">
        <v>68</v>
      </c>
      <c r="K337" t="str">
        <f>VLOOKUP(Table1[[#This Row],[Loser]],Ranking!D:E,2,FALSE)</f>
        <v>CUSA</v>
      </c>
      <c r="L337" s="1">
        <v>56</v>
      </c>
      <c r="N337" s="1">
        <f>Table1[[#This Row],[Winning Score]]-Table1[[#This Row],[Losing Score]]</f>
        <v>12</v>
      </c>
      <c r="O337" s="1">
        <f>Table1[[#This Row],[Losing Seed]]-Table1[[#This Row],[Winning Seed]]</f>
        <v>3</v>
      </c>
      <c r="P337" s="1" t="str">
        <f>IF(Table1[[#This Row],[SeD]]&lt;-2,Table1[[#This Row],[Winning Seed]]&amp; " over " &amp;Table1[[#This Row],[Losing Seed]],"")</f>
        <v/>
      </c>
      <c r="Q337">
        <f>VLOOKUP(Table1[[#This Row],[Losing Seed]],'Seed History'!$N$4:$O$19,2)</f>
        <v>0.62142857142857144</v>
      </c>
      <c r="R337" s="1">
        <f>IF(Table1[[#This Row],[Round]]="PI",0,Table1[[#This Row],[Round]]-1)</f>
        <v>0</v>
      </c>
      <c r="S337">
        <f>Table1[[#This Row],[LAW]]-Table1[[#This Row],[LEW]]</f>
        <v>-0.62142857142857144</v>
      </c>
      <c r="V337">
        <f>COUNTIF(PASE!B:B,Table1[[#This Row],[Loser]])</f>
        <v>1</v>
      </c>
    </row>
    <row r="338" spans="1:22" x14ac:dyDescent="0.25">
      <c r="A338" s="65">
        <v>32948</v>
      </c>
      <c r="B338" s="50">
        <v>1990</v>
      </c>
      <c r="C338" s="1">
        <v>1</v>
      </c>
      <c r="D338" t="s">
        <v>440</v>
      </c>
      <c r="E338" s="1">
        <v>2</v>
      </c>
      <c r="F338" t="s">
        <v>29</v>
      </c>
      <c r="G338" t="str">
        <f>VLOOKUP(Table1[[#This Row],[Winner]],Ranking!D:E,2,FALSE)</f>
        <v>B10</v>
      </c>
      <c r="H338" s="1">
        <v>75</v>
      </c>
      <c r="I338" s="1">
        <v>15</v>
      </c>
      <c r="J338" t="s">
        <v>256</v>
      </c>
      <c r="K338" t="str">
        <f>VLOOKUP(Table1[[#This Row],[Loser]],Ranking!D:E,2,FALSE)</f>
        <v>SB</v>
      </c>
      <c r="L338" s="1">
        <v>63</v>
      </c>
      <c r="N338" s="1">
        <f>Table1[[#This Row],[Winning Score]]-Table1[[#This Row],[Losing Score]]</f>
        <v>12</v>
      </c>
      <c r="O338" s="1">
        <f>Table1[[#This Row],[Losing Seed]]-Table1[[#This Row],[Winning Seed]]</f>
        <v>13</v>
      </c>
      <c r="P338" s="1" t="str">
        <f>IF(Table1[[#This Row],[SeD]]&lt;-2,Table1[[#This Row],[Winning Seed]]&amp; " over " &amp;Table1[[#This Row],[Losing Seed]],"")</f>
        <v/>
      </c>
      <c r="Q338">
        <f>VLOOKUP(Table1[[#This Row],[Losing Seed]],'Seed History'!$N$4:$O$19,2)</f>
        <v>6.4285714285714279E-2</v>
      </c>
      <c r="R338" s="1">
        <f>IF(Table1[[#This Row],[Round]]="PI",0,Table1[[#This Row],[Round]]-1)</f>
        <v>0</v>
      </c>
      <c r="S338">
        <f>Table1[[#This Row],[LAW]]-Table1[[#This Row],[LEW]]</f>
        <v>-6.4285714285714279E-2</v>
      </c>
      <c r="V338">
        <f>COUNTIF(PASE!B:B,Table1[[#This Row],[Loser]])</f>
        <v>1</v>
      </c>
    </row>
    <row r="339" spans="1:22" x14ac:dyDescent="0.25">
      <c r="A339" s="65">
        <v>32948</v>
      </c>
      <c r="B339" s="50">
        <v>1990</v>
      </c>
      <c r="C339" s="1">
        <v>1</v>
      </c>
      <c r="D339" t="s">
        <v>440</v>
      </c>
      <c r="E339" s="1">
        <v>3</v>
      </c>
      <c r="F339" t="s">
        <v>66</v>
      </c>
      <c r="G339" t="str">
        <f>VLOOKUP(Table1[[#This Row],[Winner]],Ranking!D:E,2,FALSE)</f>
        <v>BE</v>
      </c>
      <c r="H339" s="1">
        <v>70</v>
      </c>
      <c r="I339" s="1">
        <v>14</v>
      </c>
      <c r="J339" t="s">
        <v>380</v>
      </c>
      <c r="K339" t="str">
        <f>VLOOKUP(Table1[[#This Row],[Loser]],Ranking!D:E,2,FALSE)</f>
        <v>SWAC</v>
      </c>
      <c r="L339" s="1">
        <v>52</v>
      </c>
      <c r="N339" s="1">
        <f>Table1[[#This Row],[Winning Score]]-Table1[[#This Row],[Losing Score]]</f>
        <v>18</v>
      </c>
      <c r="O339" s="1">
        <f>Table1[[#This Row],[Losing Seed]]-Table1[[#This Row],[Winning Seed]]</f>
        <v>11</v>
      </c>
      <c r="P339" s="1" t="str">
        <f>IF(Table1[[#This Row],[SeD]]&lt;-2,Table1[[#This Row],[Winning Seed]]&amp; " over " &amp;Table1[[#This Row],[Losing Seed]],"")</f>
        <v/>
      </c>
      <c r="Q339">
        <f>VLOOKUP(Table1[[#This Row],[Losing Seed]],'Seed History'!$N$4:$O$19,2)</f>
        <v>0.16428571428571428</v>
      </c>
      <c r="R339" s="1">
        <f>IF(Table1[[#This Row],[Round]]="PI",0,Table1[[#This Row],[Round]]-1)</f>
        <v>0</v>
      </c>
      <c r="S339">
        <f>Table1[[#This Row],[LAW]]-Table1[[#This Row],[LEW]]</f>
        <v>-0.16428571428571428</v>
      </c>
      <c r="V339">
        <f>COUNTIF(PASE!B:B,Table1[[#This Row],[Loser]])</f>
        <v>1</v>
      </c>
    </row>
    <row r="340" spans="1:22" x14ac:dyDescent="0.25">
      <c r="A340" s="65">
        <v>32948</v>
      </c>
      <c r="B340" s="50">
        <v>1990</v>
      </c>
      <c r="C340" s="1">
        <v>1</v>
      </c>
      <c r="D340" t="s">
        <v>440</v>
      </c>
      <c r="E340" s="1">
        <v>6</v>
      </c>
      <c r="F340" t="s">
        <v>44</v>
      </c>
      <c r="G340" t="str">
        <f>VLOOKUP(Table1[[#This Row],[Winner]],Ranking!D:E,2,FALSE)</f>
        <v>BE</v>
      </c>
      <c r="H340" s="1">
        <v>87</v>
      </c>
      <c r="I340" s="1">
        <v>11</v>
      </c>
      <c r="J340" t="s">
        <v>244</v>
      </c>
      <c r="K340" t="str">
        <f>VLOOKUP(Table1[[#This Row],[Loser]],Ranking!D:E,2,FALSE)</f>
        <v>B12</v>
      </c>
      <c r="L340" s="1">
        <v>79</v>
      </c>
      <c r="N340" s="1">
        <f>Table1[[#This Row],[Winning Score]]-Table1[[#This Row],[Losing Score]]</f>
        <v>8</v>
      </c>
      <c r="O340" s="1">
        <f>Table1[[#This Row],[Losing Seed]]-Table1[[#This Row],[Winning Seed]]</f>
        <v>5</v>
      </c>
      <c r="P340" s="1" t="str">
        <f>IF(Table1[[#This Row],[SeD]]&lt;-2,Table1[[#This Row],[Winning Seed]]&amp; " over " &amp;Table1[[#This Row],[Losing Seed]],"")</f>
        <v/>
      </c>
      <c r="Q340">
        <f>VLOOKUP(Table1[[#This Row],[Losing Seed]],'Seed History'!$N$4:$O$19,2)</f>
        <v>0.61428571428571432</v>
      </c>
      <c r="R340" s="1">
        <f>IF(Table1[[#This Row],[Round]]="PI",0,Table1[[#This Row],[Round]]-1)</f>
        <v>0</v>
      </c>
      <c r="S340">
        <f>Table1[[#This Row],[LAW]]-Table1[[#This Row],[LEW]]</f>
        <v>-0.61428571428571432</v>
      </c>
      <c r="V340">
        <f>COUNTIF(PASE!B:B,Table1[[#This Row],[Loser]])</f>
        <v>1</v>
      </c>
    </row>
    <row r="341" spans="1:22" x14ac:dyDescent="0.25">
      <c r="A341" s="65">
        <v>32948</v>
      </c>
      <c r="B341" s="50">
        <v>1990</v>
      </c>
      <c r="C341" s="1">
        <v>1</v>
      </c>
      <c r="D341" t="s">
        <v>478</v>
      </c>
      <c r="E341" s="1">
        <v>2</v>
      </c>
      <c r="F341" t="s">
        <v>86</v>
      </c>
      <c r="G341" t="str">
        <f>VLOOKUP(Table1[[#This Row],[Winner]],Ranking!D:E,2,FALSE)</f>
        <v>ACC</v>
      </c>
      <c r="H341" s="1">
        <v>70</v>
      </c>
      <c r="I341" s="1">
        <v>15</v>
      </c>
      <c r="J341" t="s">
        <v>179</v>
      </c>
      <c r="K341" t="str">
        <f>VLOOKUP(Table1[[#This Row],[Loser]],Ranking!D:E,2,FALSE)</f>
        <v>MEAC</v>
      </c>
      <c r="L341" s="1">
        <v>48</v>
      </c>
      <c r="N341" s="1">
        <f>Table1[[#This Row],[Winning Score]]-Table1[[#This Row],[Losing Score]]</f>
        <v>22</v>
      </c>
      <c r="O341" s="1">
        <f>Table1[[#This Row],[Losing Seed]]-Table1[[#This Row],[Winning Seed]]</f>
        <v>13</v>
      </c>
      <c r="P341" s="1" t="str">
        <f>IF(Table1[[#This Row],[SeD]]&lt;-2,Table1[[#This Row],[Winning Seed]]&amp; " over " &amp;Table1[[#This Row],[Losing Seed]],"")</f>
        <v/>
      </c>
      <c r="Q341">
        <f>VLOOKUP(Table1[[#This Row],[Losing Seed]],'Seed History'!$N$4:$O$19,2)</f>
        <v>6.4285714285714279E-2</v>
      </c>
      <c r="R341" s="1">
        <f>IF(Table1[[#This Row],[Round]]="PI",0,Table1[[#This Row],[Round]]-1)</f>
        <v>0</v>
      </c>
      <c r="S341">
        <f>Table1[[#This Row],[LAW]]-Table1[[#This Row],[LEW]]</f>
        <v>-6.4285714285714279E-2</v>
      </c>
      <c r="V341">
        <f>COUNTIF(PASE!B:B,Table1[[#This Row],[Loser]])</f>
        <v>1</v>
      </c>
    </row>
    <row r="342" spans="1:22" x14ac:dyDescent="0.25">
      <c r="A342" s="65">
        <v>32948</v>
      </c>
      <c r="B342" s="50">
        <v>1990</v>
      </c>
      <c r="C342" s="1">
        <v>1</v>
      </c>
      <c r="D342" t="s">
        <v>478</v>
      </c>
      <c r="E342" s="1">
        <v>6</v>
      </c>
      <c r="F342" t="s">
        <v>275</v>
      </c>
      <c r="G342" t="str">
        <f>VLOOKUP(Table1[[#This Row],[Winner]],Ranking!D:E,2,FALSE)</f>
        <v>B10</v>
      </c>
      <c r="H342" s="1">
        <v>64</v>
      </c>
      <c r="I342" s="1">
        <v>11</v>
      </c>
      <c r="J342" t="s">
        <v>403</v>
      </c>
      <c r="K342" t="str">
        <f>VLOOKUP(Table1[[#This Row],[Loser]],Ranking!D:E,2,FALSE)</f>
        <v>CUSA</v>
      </c>
      <c r="L342" s="1">
        <v>61</v>
      </c>
      <c r="M342" s="1" t="s">
        <v>479</v>
      </c>
      <c r="N342" s="1">
        <f>Table1[[#This Row],[Winning Score]]-Table1[[#This Row],[Losing Score]]</f>
        <v>3</v>
      </c>
      <c r="O342" s="1">
        <f>Table1[[#This Row],[Losing Seed]]-Table1[[#This Row],[Winning Seed]]</f>
        <v>5</v>
      </c>
      <c r="P342" s="1" t="str">
        <f>IF(Table1[[#This Row],[SeD]]&lt;-2,Table1[[#This Row],[Winning Seed]]&amp; " over " &amp;Table1[[#This Row],[Losing Seed]],"")</f>
        <v/>
      </c>
      <c r="Q342">
        <f>VLOOKUP(Table1[[#This Row],[Losing Seed]],'Seed History'!$N$4:$O$19,2)</f>
        <v>0.61428571428571432</v>
      </c>
      <c r="R342" s="1">
        <f>IF(Table1[[#This Row],[Round]]="PI",0,Table1[[#This Row],[Round]]-1)</f>
        <v>0</v>
      </c>
      <c r="S342">
        <f>Table1[[#This Row],[LAW]]-Table1[[#This Row],[LEW]]</f>
        <v>-0.61428571428571432</v>
      </c>
      <c r="V342">
        <f>COUNTIF(PASE!B:B,Table1[[#This Row],[Loser]])</f>
        <v>1</v>
      </c>
    </row>
    <row r="343" spans="1:22" x14ac:dyDescent="0.25">
      <c r="A343" s="65">
        <v>32948</v>
      </c>
      <c r="B343" s="50">
        <v>1990</v>
      </c>
      <c r="C343" s="1">
        <v>1</v>
      </c>
      <c r="D343" t="s">
        <v>478</v>
      </c>
      <c r="E343" s="1">
        <v>7</v>
      </c>
      <c r="F343" t="s">
        <v>61</v>
      </c>
      <c r="G343" t="str">
        <f>VLOOKUP(Table1[[#This Row],[Winner]],Ranking!D:E,2,FALSE)</f>
        <v>ACC</v>
      </c>
      <c r="H343" s="1">
        <v>75</v>
      </c>
      <c r="I343" s="1">
        <v>10</v>
      </c>
      <c r="J343" t="s">
        <v>35</v>
      </c>
      <c r="K343" t="str">
        <f>VLOOKUP(Table1[[#This Row],[Loser]],Ranking!D:E,2,FALSE)</f>
        <v>ACC</v>
      </c>
      <c r="L343" s="1">
        <v>67</v>
      </c>
      <c r="N343" s="1">
        <f>Table1[[#This Row],[Winning Score]]-Table1[[#This Row],[Losing Score]]</f>
        <v>8</v>
      </c>
      <c r="O343" s="1">
        <f>Table1[[#This Row],[Losing Seed]]-Table1[[#This Row],[Winning Seed]]</f>
        <v>3</v>
      </c>
      <c r="P343" s="1" t="str">
        <f>IF(Table1[[#This Row],[SeD]]&lt;-2,Table1[[#This Row],[Winning Seed]]&amp; " over " &amp;Table1[[#This Row],[Losing Seed]],"")</f>
        <v/>
      </c>
      <c r="Q343">
        <f>VLOOKUP(Table1[[#This Row],[Losing Seed]],'Seed History'!$N$4:$O$19,2)</f>
        <v>0.62142857142857144</v>
      </c>
      <c r="R343" s="1">
        <f>IF(Table1[[#This Row],[Round]]="PI",0,Table1[[#This Row],[Round]]-1)</f>
        <v>0</v>
      </c>
      <c r="S343">
        <f>Table1[[#This Row],[LAW]]-Table1[[#This Row],[LEW]]</f>
        <v>-0.62142857142857144</v>
      </c>
      <c r="V343">
        <f>COUNTIF(PASE!B:B,Table1[[#This Row],[Loser]])</f>
        <v>1</v>
      </c>
    </row>
    <row r="344" spans="1:22" x14ac:dyDescent="0.25">
      <c r="A344" s="65">
        <v>32948</v>
      </c>
      <c r="B344" s="50">
        <v>1990</v>
      </c>
      <c r="C344" s="1">
        <v>1</v>
      </c>
      <c r="D344" t="s">
        <v>38</v>
      </c>
      <c r="E344" s="1">
        <v>2</v>
      </c>
      <c r="F344" t="s">
        <v>48</v>
      </c>
      <c r="G344" t="str">
        <f>VLOOKUP(Table1[[#This Row],[Winner]],Ranking!D:E,2,FALSE)</f>
        <v>P12</v>
      </c>
      <c r="H344" s="1">
        <v>79</v>
      </c>
      <c r="I344" s="1">
        <v>15</v>
      </c>
      <c r="J344" t="s">
        <v>359</v>
      </c>
      <c r="K344" t="str">
        <f>VLOOKUP(Table1[[#This Row],[Loser]],Ranking!D:E,2,FALSE)</f>
        <v>Amer</v>
      </c>
      <c r="L344" s="1">
        <v>67</v>
      </c>
      <c r="N344" s="1">
        <f>Table1[[#This Row],[Winning Score]]-Table1[[#This Row],[Losing Score]]</f>
        <v>12</v>
      </c>
      <c r="O344" s="1">
        <f>Table1[[#This Row],[Losing Seed]]-Table1[[#This Row],[Winning Seed]]</f>
        <v>13</v>
      </c>
      <c r="P344" s="1" t="str">
        <f>IF(Table1[[#This Row],[SeD]]&lt;-2,Table1[[#This Row],[Winning Seed]]&amp; " over " &amp;Table1[[#This Row],[Losing Seed]],"")</f>
        <v/>
      </c>
      <c r="Q344">
        <f>VLOOKUP(Table1[[#This Row],[Losing Seed]],'Seed History'!$N$4:$O$19,2)</f>
        <v>6.4285714285714279E-2</v>
      </c>
      <c r="R344" s="1">
        <f>IF(Table1[[#This Row],[Round]]="PI",0,Table1[[#This Row],[Round]]-1)</f>
        <v>0</v>
      </c>
      <c r="S344">
        <f>Table1[[#This Row],[LAW]]-Table1[[#This Row],[LEW]]</f>
        <v>-6.4285714285714279E-2</v>
      </c>
      <c r="V344">
        <f>COUNTIF(PASE!B:B,Table1[[#This Row],[Loser]])</f>
        <v>1</v>
      </c>
    </row>
    <row r="345" spans="1:22" x14ac:dyDescent="0.25">
      <c r="A345" s="65">
        <v>32948</v>
      </c>
      <c r="B345" s="50">
        <v>1990</v>
      </c>
      <c r="C345" s="1">
        <v>1</v>
      </c>
      <c r="D345" t="s">
        <v>38</v>
      </c>
      <c r="E345" s="1">
        <v>3</v>
      </c>
      <c r="F345" t="s">
        <v>82</v>
      </c>
      <c r="G345" t="str">
        <f>VLOOKUP(Table1[[#This Row],[Winner]],Ranking!D:E,2,FALSE)</f>
        <v>B10</v>
      </c>
      <c r="H345" s="1">
        <v>76</v>
      </c>
      <c r="I345" s="1">
        <v>14</v>
      </c>
      <c r="J345" t="s">
        <v>234</v>
      </c>
      <c r="K345" t="str">
        <f>VLOOKUP(Table1[[#This Row],[Loser]],Ranking!D:E,2,FALSE)</f>
        <v>MVC</v>
      </c>
      <c r="L345" s="1">
        <v>70</v>
      </c>
      <c r="N345" s="1">
        <f>Table1[[#This Row],[Winning Score]]-Table1[[#This Row],[Losing Score]]</f>
        <v>6</v>
      </c>
      <c r="O345" s="1">
        <f>Table1[[#This Row],[Losing Seed]]-Table1[[#This Row],[Winning Seed]]</f>
        <v>11</v>
      </c>
      <c r="P345" s="1" t="str">
        <f>IF(Table1[[#This Row],[SeD]]&lt;-2,Table1[[#This Row],[Winning Seed]]&amp; " over " &amp;Table1[[#This Row],[Losing Seed]],"")</f>
        <v/>
      </c>
      <c r="Q345">
        <f>VLOOKUP(Table1[[#This Row],[Losing Seed]],'Seed History'!$N$4:$O$19,2)</f>
        <v>0.16428571428571428</v>
      </c>
      <c r="R345" s="1">
        <f>IF(Table1[[#This Row],[Round]]="PI",0,Table1[[#This Row],[Round]]-1)</f>
        <v>0</v>
      </c>
      <c r="S345">
        <f>Table1[[#This Row],[LAW]]-Table1[[#This Row],[LEW]]</f>
        <v>-0.16428571428571428</v>
      </c>
      <c r="V345">
        <f>COUNTIF(PASE!B:B,Table1[[#This Row],[Loser]])</f>
        <v>1</v>
      </c>
    </row>
    <row r="346" spans="1:22" x14ac:dyDescent="0.25">
      <c r="A346" s="65">
        <v>32948</v>
      </c>
      <c r="B346" s="50">
        <v>1990</v>
      </c>
      <c r="C346" s="1">
        <v>1</v>
      </c>
      <c r="D346" t="s">
        <v>38</v>
      </c>
      <c r="E346" s="1">
        <v>7</v>
      </c>
      <c r="F346" t="s">
        <v>113</v>
      </c>
      <c r="G346" t="str">
        <f>VLOOKUP(Table1[[#This Row],[Winner]],Ranking!D:E,2,FALSE)</f>
        <v>SEC</v>
      </c>
      <c r="H346" s="1">
        <v>71</v>
      </c>
      <c r="I346" s="1">
        <v>10</v>
      </c>
      <c r="J346" t="s">
        <v>177</v>
      </c>
      <c r="K346" t="str">
        <f>VLOOKUP(Table1[[#This Row],[Loser]],Ranking!D:E,2,FALSE)</f>
        <v>MWC</v>
      </c>
      <c r="L346" s="1">
        <v>54</v>
      </c>
      <c r="N346" s="1">
        <f>Table1[[#This Row],[Winning Score]]-Table1[[#This Row],[Losing Score]]</f>
        <v>17</v>
      </c>
      <c r="O346" s="1">
        <f>Table1[[#This Row],[Losing Seed]]-Table1[[#This Row],[Winning Seed]]</f>
        <v>3</v>
      </c>
      <c r="P346" s="1" t="str">
        <f>IF(Table1[[#This Row],[SeD]]&lt;-2,Table1[[#This Row],[Winning Seed]]&amp; " over " &amp;Table1[[#This Row],[Losing Seed]],"")</f>
        <v/>
      </c>
      <c r="Q346">
        <f>VLOOKUP(Table1[[#This Row],[Losing Seed]],'Seed History'!$N$4:$O$19,2)</f>
        <v>0.62142857142857144</v>
      </c>
      <c r="R346" s="1">
        <f>IF(Table1[[#This Row],[Round]]="PI",0,Table1[[#This Row],[Round]]-1)</f>
        <v>0</v>
      </c>
      <c r="S346">
        <f>Table1[[#This Row],[LAW]]-Table1[[#This Row],[LEW]]</f>
        <v>-0.62142857142857144</v>
      </c>
      <c r="V346">
        <f>COUNTIF(PASE!B:B,Table1[[#This Row],[Loser]])</f>
        <v>1</v>
      </c>
    </row>
    <row r="347" spans="1:22" x14ac:dyDescent="0.25">
      <c r="A347" s="65">
        <v>32948</v>
      </c>
      <c r="B347" s="50">
        <v>1990</v>
      </c>
      <c r="C347" s="1">
        <v>1</v>
      </c>
      <c r="D347" t="s">
        <v>38</v>
      </c>
      <c r="E347" s="1">
        <v>11</v>
      </c>
      <c r="F347" t="s">
        <v>259</v>
      </c>
      <c r="G347" t="str">
        <f>VLOOKUP(Table1[[#This Row],[Winner]],Ranking!D:E,2,FALSE)</f>
        <v>WCC</v>
      </c>
      <c r="H347" s="1">
        <v>111</v>
      </c>
      <c r="I347" s="1">
        <v>6</v>
      </c>
      <c r="J347" t="s">
        <v>293</v>
      </c>
      <c r="K347" t="str">
        <f>VLOOKUP(Table1[[#This Row],[Loser]],Ranking!D:E,2,FALSE)</f>
        <v>WAC</v>
      </c>
      <c r="L347" s="1">
        <v>92</v>
      </c>
      <c r="N347" s="1">
        <f>Table1[[#This Row],[Winning Score]]-Table1[[#This Row],[Losing Score]]</f>
        <v>19</v>
      </c>
      <c r="O347" s="1">
        <f>Table1[[#This Row],[Losing Seed]]-Table1[[#This Row],[Winning Seed]]</f>
        <v>-5</v>
      </c>
      <c r="P347" s="1" t="str">
        <f>IF(Table1[[#This Row],[SeD]]&lt;-2,Table1[[#This Row],[Winning Seed]]&amp; " over " &amp;Table1[[#This Row],[Losing Seed]],"")</f>
        <v>11 over 6</v>
      </c>
      <c r="Q347">
        <f>VLOOKUP(Table1[[#This Row],[Losing Seed]],'Seed History'!$N$4:$O$19,2)</f>
        <v>1.0785714285714285</v>
      </c>
      <c r="R347" s="1">
        <f>IF(Table1[[#This Row],[Round]]="PI",0,Table1[[#This Row],[Round]]-1)</f>
        <v>0</v>
      </c>
      <c r="S347">
        <f>Table1[[#This Row],[LAW]]-Table1[[#This Row],[LEW]]</f>
        <v>-1.0785714285714285</v>
      </c>
      <c r="V347">
        <f>COUNTIF(PASE!B:B,Table1[[#This Row],[Loser]])</f>
        <v>1</v>
      </c>
    </row>
    <row r="348" spans="1:22" x14ac:dyDescent="0.25">
      <c r="A348" s="65">
        <v>32948</v>
      </c>
      <c r="B348" s="50">
        <v>1990</v>
      </c>
      <c r="C348" s="1">
        <v>1</v>
      </c>
      <c r="D348" t="s">
        <v>440</v>
      </c>
      <c r="E348" s="1">
        <v>10</v>
      </c>
      <c r="F348" t="s">
        <v>34</v>
      </c>
      <c r="G348" t="str">
        <f>VLOOKUP(Table1[[#This Row],[Winner]],Ranking!D:E,2,FALSE)</f>
        <v>B12</v>
      </c>
      <c r="H348" s="1">
        <v>100</v>
      </c>
      <c r="I348" s="1">
        <v>7</v>
      </c>
      <c r="J348" t="s">
        <v>60</v>
      </c>
      <c r="K348" t="str">
        <f>VLOOKUP(Table1[[#This Row],[Loser]],Ranking!D:E,2,FALSE)</f>
        <v>SEC</v>
      </c>
      <c r="L348" s="1">
        <v>88</v>
      </c>
      <c r="N348" s="1">
        <f>Table1[[#This Row],[Winning Score]]-Table1[[#This Row],[Losing Score]]</f>
        <v>12</v>
      </c>
      <c r="O348" s="1">
        <f>Table1[[#This Row],[Losing Seed]]-Table1[[#This Row],[Winning Seed]]</f>
        <v>-3</v>
      </c>
      <c r="P348" s="1" t="str">
        <f>IF(Table1[[#This Row],[SeD]]&lt;-2,Table1[[#This Row],[Winning Seed]]&amp; " over " &amp;Table1[[#This Row],[Losing Seed]],"")</f>
        <v>10 over 7</v>
      </c>
      <c r="Q348">
        <f>VLOOKUP(Table1[[#This Row],[Losing Seed]],'Seed History'!$N$4:$O$19,2)</f>
        <v>0.9</v>
      </c>
      <c r="R348" s="1">
        <f>IF(Table1[[#This Row],[Round]]="PI",0,Table1[[#This Row],[Round]]-1)</f>
        <v>0</v>
      </c>
      <c r="S348">
        <f>Table1[[#This Row],[LAW]]-Table1[[#This Row],[LEW]]</f>
        <v>-0.9</v>
      </c>
      <c r="V348">
        <f>COUNTIF(PASE!B:B,Table1[[#This Row],[Loser]])</f>
        <v>1</v>
      </c>
    </row>
    <row r="349" spans="1:22" x14ac:dyDescent="0.25">
      <c r="A349" s="65">
        <v>32949</v>
      </c>
      <c r="B349" s="50">
        <v>1990</v>
      </c>
      <c r="C349" s="1">
        <v>2</v>
      </c>
      <c r="D349" t="s">
        <v>38</v>
      </c>
      <c r="E349" s="1">
        <v>12</v>
      </c>
      <c r="F349" t="s">
        <v>133</v>
      </c>
      <c r="G349" t="str">
        <f>VLOOKUP(Table1[[#This Row],[Winner]],Ranking!D:E,2,FALSE)</f>
        <v>MAC</v>
      </c>
      <c r="H349" s="1">
        <v>62</v>
      </c>
      <c r="I349" s="1">
        <v>4</v>
      </c>
      <c r="J349" t="s">
        <v>54</v>
      </c>
      <c r="K349" t="str">
        <f>VLOOKUP(Table1[[#This Row],[Loser]],Ranking!D:E,2,FALSE)</f>
        <v>ACC</v>
      </c>
      <c r="L349" s="1">
        <v>60</v>
      </c>
      <c r="N349" s="1">
        <f>Table1[[#This Row],[Winning Score]]-Table1[[#This Row],[Losing Score]]</f>
        <v>2</v>
      </c>
      <c r="O349" s="1">
        <f>Table1[[#This Row],[Losing Seed]]-Table1[[#This Row],[Winning Seed]]</f>
        <v>-8</v>
      </c>
      <c r="P349" s="1" t="str">
        <f>IF(Table1[[#This Row],[SeD]]&lt;-2,Table1[[#This Row],[Winning Seed]]&amp; " over " &amp;Table1[[#This Row],[Losing Seed]],"")</f>
        <v>12 over 4</v>
      </c>
      <c r="Q349">
        <f>VLOOKUP(Table1[[#This Row],[Losing Seed]],'Seed History'!$N$4:$O$19,2)</f>
        <v>1.5357142857142858</v>
      </c>
      <c r="R349" s="1">
        <f>IF(Table1[[#This Row],[Round]]="PI",0,Table1[[#This Row],[Round]]-1)</f>
        <v>1</v>
      </c>
      <c r="S349">
        <f>Table1[[#This Row],[LAW]]-Table1[[#This Row],[LEW]]</f>
        <v>-0.53571428571428581</v>
      </c>
      <c r="V349">
        <f>COUNTIF(PASE!B:B,Table1[[#This Row],[Loser]])</f>
        <v>1</v>
      </c>
    </row>
    <row r="350" spans="1:22" x14ac:dyDescent="0.25">
      <c r="A350" s="65">
        <v>32949</v>
      </c>
      <c r="B350" s="50">
        <v>1990</v>
      </c>
      <c r="C350" s="1">
        <v>2</v>
      </c>
      <c r="D350" t="s">
        <v>49</v>
      </c>
      <c r="E350" s="1">
        <v>1</v>
      </c>
      <c r="F350" t="s">
        <v>80</v>
      </c>
      <c r="G350" t="str">
        <f>VLOOKUP(Table1[[#This Row],[Winner]],Ranking!D:E,2,FALSE)</f>
        <v>Amer</v>
      </c>
      <c r="H350" s="1">
        <v>74</v>
      </c>
      <c r="I350" s="1">
        <v>9</v>
      </c>
      <c r="J350" t="s">
        <v>84</v>
      </c>
      <c r="K350" t="str">
        <f>VLOOKUP(Table1[[#This Row],[Loser]],Ranking!D:E,2,FALSE)</f>
        <v>P12</v>
      </c>
      <c r="L350" s="1">
        <v>54</v>
      </c>
      <c r="N350" s="1">
        <f>Table1[[#This Row],[Winning Score]]-Table1[[#This Row],[Losing Score]]</f>
        <v>20</v>
      </c>
      <c r="O350" s="1">
        <f>Table1[[#This Row],[Losing Seed]]-Table1[[#This Row],[Winning Seed]]</f>
        <v>8</v>
      </c>
      <c r="P350" s="1" t="str">
        <f>IF(Table1[[#This Row],[SeD]]&lt;-2,Table1[[#This Row],[Winning Seed]]&amp; " over " &amp;Table1[[#This Row],[Losing Seed]],"")</f>
        <v/>
      </c>
      <c r="Q350">
        <f>VLOOKUP(Table1[[#This Row],[Losing Seed]],'Seed History'!$N$4:$O$19,2)</f>
        <v>0.6</v>
      </c>
      <c r="R350" s="1">
        <f>IF(Table1[[#This Row],[Round]]="PI",0,Table1[[#This Row],[Round]]-1)</f>
        <v>1</v>
      </c>
      <c r="S350">
        <f>Table1[[#This Row],[LAW]]-Table1[[#This Row],[LEW]]</f>
        <v>0.4</v>
      </c>
      <c r="V350">
        <f>COUNTIF(PASE!B:B,Table1[[#This Row],[Loser]])</f>
        <v>1</v>
      </c>
    </row>
    <row r="351" spans="1:22" x14ac:dyDescent="0.25">
      <c r="A351" s="65">
        <v>32949</v>
      </c>
      <c r="B351" s="50">
        <v>1990</v>
      </c>
      <c r="C351" s="1">
        <v>2</v>
      </c>
      <c r="D351" t="s">
        <v>440</v>
      </c>
      <c r="E351" s="1">
        <v>4</v>
      </c>
      <c r="F351" t="s">
        <v>41</v>
      </c>
      <c r="G351" t="str">
        <f>VLOOKUP(Table1[[#This Row],[Winner]],Ranking!D:E,2,FALSE)</f>
        <v>SEC</v>
      </c>
      <c r="H351" s="1">
        <v>86</v>
      </c>
      <c r="I351" s="1">
        <v>12</v>
      </c>
      <c r="J351" t="s">
        <v>57</v>
      </c>
      <c r="K351" t="str">
        <f>VLOOKUP(Table1[[#This Row],[Loser]],Ranking!D:E,2,FALSE)</f>
        <v>A10</v>
      </c>
      <c r="L351" s="1">
        <v>84</v>
      </c>
      <c r="N351" s="1">
        <f>Table1[[#This Row],[Winning Score]]-Table1[[#This Row],[Losing Score]]</f>
        <v>2</v>
      </c>
      <c r="O351" s="1">
        <f>Table1[[#This Row],[Losing Seed]]-Table1[[#This Row],[Winning Seed]]</f>
        <v>8</v>
      </c>
      <c r="P351" s="1" t="str">
        <f>IF(Table1[[#This Row],[SeD]]&lt;-2,Table1[[#This Row],[Winning Seed]]&amp; " over " &amp;Table1[[#This Row],[Losing Seed]],"")</f>
        <v/>
      </c>
      <c r="Q351">
        <f>VLOOKUP(Table1[[#This Row],[Losing Seed]],'Seed History'!$N$4:$O$19,2)</f>
        <v>0.51428571428571423</v>
      </c>
      <c r="R351" s="1">
        <f>IF(Table1[[#This Row],[Round]]="PI",0,Table1[[#This Row],[Round]]-1)</f>
        <v>1</v>
      </c>
      <c r="S351">
        <f>Table1[[#This Row],[LAW]]-Table1[[#This Row],[LEW]]</f>
        <v>0.48571428571428577</v>
      </c>
      <c r="V351">
        <f>COUNTIF(PASE!B:B,Table1[[#This Row],[Loser]])</f>
        <v>1</v>
      </c>
    </row>
    <row r="352" spans="1:22" x14ac:dyDescent="0.25">
      <c r="A352" s="65">
        <v>32949</v>
      </c>
      <c r="B352" s="50">
        <v>1990</v>
      </c>
      <c r="C352" s="1">
        <v>2</v>
      </c>
      <c r="D352" t="s">
        <v>478</v>
      </c>
      <c r="E352" s="1">
        <v>1</v>
      </c>
      <c r="F352" t="s">
        <v>272</v>
      </c>
      <c r="G352" t="str">
        <f>VLOOKUP(Table1[[#This Row],[Winner]],Ranking!D:E,2,FALSE)</f>
        <v>B10</v>
      </c>
      <c r="H352" s="1">
        <v>62</v>
      </c>
      <c r="I352" s="1">
        <v>9</v>
      </c>
      <c r="J352" t="s">
        <v>389</v>
      </c>
      <c r="K352" t="str">
        <f>VLOOKUP(Table1[[#This Row],[Loser]],Ranking!D:E,2,FALSE)</f>
        <v>BW</v>
      </c>
      <c r="L352" s="1">
        <v>58</v>
      </c>
      <c r="N352" s="1">
        <f>Table1[[#This Row],[Winning Score]]-Table1[[#This Row],[Losing Score]]</f>
        <v>4</v>
      </c>
      <c r="O352" s="1">
        <f>Table1[[#This Row],[Losing Seed]]-Table1[[#This Row],[Winning Seed]]</f>
        <v>8</v>
      </c>
      <c r="P352" s="1" t="str">
        <f>IF(Table1[[#This Row],[SeD]]&lt;-2,Table1[[#This Row],[Winning Seed]]&amp; " over " &amp;Table1[[#This Row],[Losing Seed]],"")</f>
        <v/>
      </c>
      <c r="Q352">
        <f>VLOOKUP(Table1[[#This Row],[Losing Seed]],'Seed History'!$N$4:$O$19,2)</f>
        <v>0.6</v>
      </c>
      <c r="R352" s="1">
        <f>IF(Table1[[#This Row],[Round]]="PI",0,Table1[[#This Row],[Round]]-1)</f>
        <v>1</v>
      </c>
      <c r="S352">
        <f>Table1[[#This Row],[LAW]]-Table1[[#This Row],[LEW]]</f>
        <v>0.4</v>
      </c>
      <c r="V352">
        <f>COUNTIF(PASE!B:B,Table1[[#This Row],[Loser]])</f>
        <v>1</v>
      </c>
    </row>
    <row r="353" spans="1:22" x14ac:dyDescent="0.25">
      <c r="A353" s="65">
        <v>32949</v>
      </c>
      <c r="B353" s="50">
        <v>1990</v>
      </c>
      <c r="C353" s="1">
        <v>2</v>
      </c>
      <c r="D353" t="s">
        <v>478</v>
      </c>
      <c r="E353" s="1">
        <v>4</v>
      </c>
      <c r="F353" t="s">
        <v>217</v>
      </c>
      <c r="G353" t="str">
        <f>VLOOKUP(Table1[[#This Row],[Winner]],Ranking!D:E,2,FALSE)</f>
        <v>ACC</v>
      </c>
      <c r="H353" s="1">
        <v>94</v>
      </c>
      <c r="I353" s="1">
        <v>5</v>
      </c>
      <c r="J353" t="s">
        <v>52</v>
      </c>
      <c r="K353" t="str">
        <f>VLOOKUP(Table1[[#This Row],[Loser]],Ranking!D:E,2,FALSE)</f>
        <v>SEC</v>
      </c>
      <c r="L353" s="1">
        <v>91</v>
      </c>
      <c r="N353" s="1">
        <f>Table1[[#This Row],[Winning Score]]-Table1[[#This Row],[Losing Score]]</f>
        <v>3</v>
      </c>
      <c r="O353" s="1">
        <f>Table1[[#This Row],[Losing Seed]]-Table1[[#This Row],[Winning Seed]]</f>
        <v>1</v>
      </c>
      <c r="P353" s="1" t="str">
        <f>IF(Table1[[#This Row],[SeD]]&lt;-2,Table1[[#This Row],[Winning Seed]]&amp; " over " &amp;Table1[[#This Row],[Losing Seed]],"")</f>
        <v/>
      </c>
      <c r="Q353">
        <f>VLOOKUP(Table1[[#This Row],[Losing Seed]],'Seed History'!$N$4:$O$19,2)</f>
        <v>1.1071428571428572</v>
      </c>
      <c r="R353" s="1">
        <f>IF(Table1[[#This Row],[Round]]="PI",0,Table1[[#This Row],[Round]]-1)</f>
        <v>1</v>
      </c>
      <c r="S353">
        <f>Table1[[#This Row],[LAW]]-Table1[[#This Row],[LEW]]</f>
        <v>-0.10714285714285721</v>
      </c>
      <c r="V353">
        <f>COUNTIF(PASE!B:B,Table1[[#This Row],[Loser]])</f>
        <v>1</v>
      </c>
    </row>
    <row r="354" spans="1:22" x14ac:dyDescent="0.25">
      <c r="A354" s="65">
        <v>32949</v>
      </c>
      <c r="B354" s="50">
        <v>1990</v>
      </c>
      <c r="C354" s="1">
        <v>2</v>
      </c>
      <c r="D354" t="s">
        <v>38</v>
      </c>
      <c r="E354" s="1">
        <v>1</v>
      </c>
      <c r="F354" t="s">
        <v>397</v>
      </c>
      <c r="G354" t="str">
        <f>VLOOKUP(Table1[[#This Row],[Winner]],Ranking!D:E,2,FALSE)</f>
        <v>MWC</v>
      </c>
      <c r="H354" s="1">
        <v>76</v>
      </c>
      <c r="I354" s="1">
        <v>8</v>
      </c>
      <c r="J354" t="s">
        <v>316</v>
      </c>
      <c r="K354" t="str">
        <f>VLOOKUP(Table1[[#This Row],[Loser]],Ranking!D:E,2,FALSE)</f>
        <v>B10</v>
      </c>
      <c r="L354" s="1">
        <v>65</v>
      </c>
      <c r="N354" s="1">
        <f>Table1[[#This Row],[Winning Score]]-Table1[[#This Row],[Losing Score]]</f>
        <v>11</v>
      </c>
      <c r="O354" s="1">
        <f>Table1[[#This Row],[Losing Seed]]-Table1[[#This Row],[Winning Seed]]</f>
        <v>7</v>
      </c>
      <c r="P354" s="1" t="str">
        <f>IF(Table1[[#This Row],[SeD]]&lt;-2,Table1[[#This Row],[Winning Seed]]&amp; " over " &amp;Table1[[#This Row],[Losing Seed]],"")</f>
        <v/>
      </c>
      <c r="Q354">
        <f>VLOOKUP(Table1[[#This Row],[Losing Seed]],'Seed History'!$N$4:$O$19,2)</f>
        <v>0.7</v>
      </c>
      <c r="R354" s="1">
        <f>IF(Table1[[#This Row],[Round]]="PI",0,Table1[[#This Row],[Round]]-1)</f>
        <v>1</v>
      </c>
      <c r="S354">
        <f>Table1[[#This Row],[LAW]]-Table1[[#This Row],[LEW]]</f>
        <v>0.30000000000000004</v>
      </c>
      <c r="V354">
        <f>COUNTIF(PASE!B:B,Table1[[#This Row],[Loser]])</f>
        <v>1</v>
      </c>
    </row>
    <row r="355" spans="1:22" x14ac:dyDescent="0.25">
      <c r="A355" s="65">
        <v>32949</v>
      </c>
      <c r="B355" s="50">
        <v>1990</v>
      </c>
      <c r="C355" s="1">
        <v>2</v>
      </c>
      <c r="D355" t="s">
        <v>440</v>
      </c>
      <c r="E355" s="1">
        <v>8</v>
      </c>
      <c r="F355" t="s">
        <v>299</v>
      </c>
      <c r="G355" t="str">
        <f>VLOOKUP(Table1[[#This Row],[Winner]],Ranking!D:E,2,FALSE)</f>
        <v>ACC</v>
      </c>
      <c r="H355" s="1">
        <v>79</v>
      </c>
      <c r="I355" s="1">
        <v>1</v>
      </c>
      <c r="J355" t="s">
        <v>58</v>
      </c>
      <c r="K355" t="str">
        <f>VLOOKUP(Table1[[#This Row],[Loser]],Ranking!D:E,2,FALSE)</f>
        <v>B12</v>
      </c>
      <c r="L355" s="1">
        <v>77</v>
      </c>
      <c r="N355" s="1">
        <f>Table1[[#This Row],[Winning Score]]-Table1[[#This Row],[Losing Score]]</f>
        <v>2</v>
      </c>
      <c r="O355" s="1">
        <f>Table1[[#This Row],[Losing Seed]]-Table1[[#This Row],[Winning Seed]]</f>
        <v>-7</v>
      </c>
      <c r="P355" s="1" t="str">
        <f>IF(Table1[[#This Row],[SeD]]&lt;-2,Table1[[#This Row],[Winning Seed]]&amp; " over " &amp;Table1[[#This Row],[Losing Seed]],"")</f>
        <v>8 over 1</v>
      </c>
      <c r="Q355">
        <f>VLOOKUP(Table1[[#This Row],[Losing Seed]],'Seed History'!$N$4:$O$19,2)</f>
        <v>3.342857142857143</v>
      </c>
      <c r="R355" s="1">
        <f>IF(Table1[[#This Row],[Round]]="PI",0,Table1[[#This Row],[Round]]-1)</f>
        <v>1</v>
      </c>
      <c r="S355">
        <f>Table1[[#This Row],[LAW]]-Table1[[#This Row],[LEW]]</f>
        <v>-2.342857142857143</v>
      </c>
      <c r="V355">
        <f>COUNTIF(PASE!B:B,Table1[[#This Row],[Loser]])</f>
        <v>1</v>
      </c>
    </row>
    <row r="356" spans="1:22" x14ac:dyDescent="0.25">
      <c r="A356" s="65">
        <v>32949</v>
      </c>
      <c r="B356" s="50">
        <v>1990</v>
      </c>
      <c r="C356" s="1">
        <v>2</v>
      </c>
      <c r="D356" t="s">
        <v>49</v>
      </c>
      <c r="E356" s="1">
        <v>5</v>
      </c>
      <c r="F356" t="s">
        <v>89</v>
      </c>
      <c r="G356" t="str">
        <f>VLOOKUP(Table1[[#This Row],[Winner]],Ranking!D:E,2,FALSE)</f>
        <v>ACC</v>
      </c>
      <c r="H356" s="1">
        <v>79</v>
      </c>
      <c r="I356" s="1">
        <v>4</v>
      </c>
      <c r="J356" t="s">
        <v>247</v>
      </c>
      <c r="K356" t="str">
        <f>VLOOKUP(Table1[[#This Row],[Loser]],Ranking!D:E,2,FALSE)</f>
        <v>A10</v>
      </c>
      <c r="L356" s="1">
        <v>75</v>
      </c>
      <c r="N356" s="1">
        <f>Table1[[#This Row],[Winning Score]]-Table1[[#This Row],[Losing Score]]</f>
        <v>4</v>
      </c>
      <c r="O356" s="1">
        <f>Table1[[#This Row],[Losing Seed]]-Table1[[#This Row],[Winning Seed]]</f>
        <v>-1</v>
      </c>
      <c r="P356" s="1" t="str">
        <f>IF(Table1[[#This Row],[SeD]]&lt;-2,Table1[[#This Row],[Winning Seed]]&amp; " over " &amp;Table1[[#This Row],[Losing Seed]],"")</f>
        <v/>
      </c>
      <c r="Q356">
        <f>VLOOKUP(Table1[[#This Row],[Losing Seed]],'Seed History'!$N$4:$O$19,2)</f>
        <v>1.5357142857142858</v>
      </c>
      <c r="R356" s="1">
        <f>IF(Table1[[#This Row],[Round]]="PI",0,Table1[[#This Row],[Round]]-1)</f>
        <v>1</v>
      </c>
      <c r="S356">
        <f>Table1[[#This Row],[LAW]]-Table1[[#This Row],[LEW]]</f>
        <v>-0.53571428571428581</v>
      </c>
      <c r="V356">
        <f>COUNTIF(PASE!B:B,Table1[[#This Row],[Loser]])</f>
        <v>1</v>
      </c>
    </row>
    <row r="357" spans="1:22" x14ac:dyDescent="0.25">
      <c r="A357" s="65">
        <v>32950</v>
      </c>
      <c r="B357" s="50">
        <v>1990</v>
      </c>
      <c r="C357" s="1">
        <v>2</v>
      </c>
      <c r="D357" t="s">
        <v>440</v>
      </c>
      <c r="E357" s="1">
        <v>10</v>
      </c>
      <c r="F357" t="s">
        <v>34</v>
      </c>
      <c r="G357" t="str">
        <f>VLOOKUP(Table1[[#This Row],[Winner]],Ranking!D:E,2,FALSE)</f>
        <v>B12</v>
      </c>
      <c r="H357" s="1">
        <v>73</v>
      </c>
      <c r="I357" s="1">
        <v>2</v>
      </c>
      <c r="J357" t="s">
        <v>29</v>
      </c>
      <c r="K357" t="str">
        <f>VLOOKUP(Table1[[#This Row],[Loser]],Ranking!D:E,2,FALSE)</f>
        <v>B10</v>
      </c>
      <c r="L357" s="1">
        <v>72</v>
      </c>
      <c r="N357" s="1">
        <f>Table1[[#This Row],[Winning Score]]-Table1[[#This Row],[Losing Score]]</f>
        <v>1</v>
      </c>
      <c r="O357" s="1">
        <f>Table1[[#This Row],[Losing Seed]]-Table1[[#This Row],[Winning Seed]]</f>
        <v>-8</v>
      </c>
      <c r="P357" s="1" t="str">
        <f>IF(Table1[[#This Row],[SeD]]&lt;-2,Table1[[#This Row],[Winning Seed]]&amp; " over " &amp;Table1[[#This Row],[Losing Seed]],"")</f>
        <v>10 over 2</v>
      </c>
      <c r="Q357">
        <f>VLOOKUP(Table1[[#This Row],[Losing Seed]],'Seed History'!$N$4:$O$19,2)</f>
        <v>2.3714285714285714</v>
      </c>
      <c r="R357" s="1">
        <f>IF(Table1[[#This Row],[Round]]="PI",0,Table1[[#This Row],[Round]]-1)</f>
        <v>1</v>
      </c>
      <c r="S357">
        <f>Table1[[#This Row],[LAW]]-Table1[[#This Row],[LEW]]</f>
        <v>-1.3714285714285714</v>
      </c>
      <c r="V357">
        <f>COUNTIF(PASE!B:B,Table1[[#This Row],[Loser]])</f>
        <v>1</v>
      </c>
    </row>
    <row r="358" spans="1:22" x14ac:dyDescent="0.25">
      <c r="A358" s="65">
        <v>32950</v>
      </c>
      <c r="B358" s="50">
        <v>1990</v>
      </c>
      <c r="C358" s="1">
        <v>2</v>
      </c>
      <c r="D358" t="s">
        <v>38</v>
      </c>
      <c r="E358" s="1">
        <v>11</v>
      </c>
      <c r="F358" t="s">
        <v>259</v>
      </c>
      <c r="G358" t="str">
        <f>VLOOKUP(Table1[[#This Row],[Winner]],Ranking!D:E,2,FALSE)</f>
        <v>WCC</v>
      </c>
      <c r="H358" s="1">
        <v>149</v>
      </c>
      <c r="I358" s="1">
        <v>3</v>
      </c>
      <c r="J358" t="s">
        <v>82</v>
      </c>
      <c r="K358" t="str">
        <f>VLOOKUP(Table1[[#This Row],[Loser]],Ranking!D:E,2,FALSE)</f>
        <v>B10</v>
      </c>
      <c r="L358" s="1">
        <v>115</v>
      </c>
      <c r="N358" s="1">
        <f>Table1[[#This Row],[Winning Score]]-Table1[[#This Row],[Losing Score]]</f>
        <v>34</v>
      </c>
      <c r="O358" s="1">
        <f>Table1[[#This Row],[Losing Seed]]-Table1[[#This Row],[Winning Seed]]</f>
        <v>-8</v>
      </c>
      <c r="P358" s="1" t="str">
        <f>IF(Table1[[#This Row],[SeD]]&lt;-2,Table1[[#This Row],[Winning Seed]]&amp; " over " &amp;Table1[[#This Row],[Losing Seed]],"")</f>
        <v>11 over 3</v>
      </c>
      <c r="Q358">
        <f>VLOOKUP(Table1[[#This Row],[Losing Seed]],'Seed History'!$N$4:$O$19,2)</f>
        <v>1.8571428571428572</v>
      </c>
      <c r="R358" s="1">
        <f>IF(Table1[[#This Row],[Round]]="PI",0,Table1[[#This Row],[Round]]-1)</f>
        <v>1</v>
      </c>
      <c r="S358">
        <f>Table1[[#This Row],[LAW]]-Table1[[#This Row],[LEW]]</f>
        <v>-0.85714285714285721</v>
      </c>
      <c r="V358">
        <f>COUNTIF(PASE!B:B,Table1[[#This Row],[Loser]])</f>
        <v>1</v>
      </c>
    </row>
    <row r="359" spans="1:22" x14ac:dyDescent="0.25">
      <c r="A359" s="65">
        <v>32950</v>
      </c>
      <c r="B359" s="50">
        <v>1990</v>
      </c>
      <c r="C359" s="1">
        <v>2</v>
      </c>
      <c r="D359" t="s">
        <v>49</v>
      </c>
      <c r="E359" s="1">
        <v>3</v>
      </c>
      <c r="F359" t="s">
        <v>64</v>
      </c>
      <c r="G359" t="str">
        <f>VLOOKUP(Table1[[#This Row],[Winner]],Ranking!D:E,2,FALSE)</f>
        <v>ACC</v>
      </c>
      <c r="H359" s="1">
        <v>76</v>
      </c>
      <c r="I359" s="1">
        <v>6</v>
      </c>
      <c r="J359" t="s">
        <v>369</v>
      </c>
      <c r="K359" t="str">
        <f>VLOOKUP(Table1[[#This Row],[Loser]],Ranking!D:E,2,FALSE)</f>
        <v>BE</v>
      </c>
      <c r="L359" s="1">
        <v>72</v>
      </c>
      <c r="N359" s="1">
        <f>Table1[[#This Row],[Winning Score]]-Table1[[#This Row],[Losing Score]]</f>
        <v>4</v>
      </c>
      <c r="O359" s="1">
        <f>Table1[[#This Row],[Losing Seed]]-Table1[[#This Row],[Winning Seed]]</f>
        <v>3</v>
      </c>
      <c r="P359" s="1" t="str">
        <f>IF(Table1[[#This Row],[SeD]]&lt;-2,Table1[[#This Row],[Winning Seed]]&amp; " over " &amp;Table1[[#This Row],[Losing Seed]],"")</f>
        <v/>
      </c>
      <c r="Q359">
        <f>VLOOKUP(Table1[[#This Row],[Losing Seed]],'Seed History'!$N$4:$O$19,2)</f>
        <v>1.0785714285714285</v>
      </c>
      <c r="R359" s="1">
        <f>IF(Table1[[#This Row],[Round]]="PI",0,Table1[[#This Row],[Round]]-1)</f>
        <v>1</v>
      </c>
      <c r="S359">
        <f>Table1[[#This Row],[LAW]]-Table1[[#This Row],[LEW]]</f>
        <v>-7.8571428571428514E-2</v>
      </c>
      <c r="V359">
        <f>COUNTIF(PASE!B:B,Table1[[#This Row],[Loser]])</f>
        <v>1</v>
      </c>
    </row>
    <row r="360" spans="1:22" x14ac:dyDescent="0.25">
      <c r="A360" s="65">
        <v>32950</v>
      </c>
      <c r="B360" s="50">
        <v>1990</v>
      </c>
      <c r="C360" s="1">
        <v>2</v>
      </c>
      <c r="D360" t="s">
        <v>478</v>
      </c>
      <c r="E360" s="1">
        <v>2</v>
      </c>
      <c r="F360" t="s">
        <v>86</v>
      </c>
      <c r="G360" t="str">
        <f>VLOOKUP(Table1[[#This Row],[Winner]],Ranking!D:E,2,FALSE)</f>
        <v>ACC</v>
      </c>
      <c r="H360" s="1">
        <v>63</v>
      </c>
      <c r="I360" s="1">
        <v>7</v>
      </c>
      <c r="J360" t="s">
        <v>61</v>
      </c>
      <c r="K360" t="str">
        <f>VLOOKUP(Table1[[#This Row],[Loser]],Ranking!D:E,2,FALSE)</f>
        <v>ACC</v>
      </c>
      <c r="L360" s="1">
        <v>61</v>
      </c>
      <c r="N360" s="1">
        <f>Table1[[#This Row],[Winning Score]]-Table1[[#This Row],[Losing Score]]</f>
        <v>2</v>
      </c>
      <c r="O360" s="1">
        <f>Table1[[#This Row],[Losing Seed]]-Table1[[#This Row],[Winning Seed]]</f>
        <v>5</v>
      </c>
      <c r="P360" s="1" t="str">
        <f>IF(Table1[[#This Row],[SeD]]&lt;-2,Table1[[#This Row],[Winning Seed]]&amp; " over " &amp;Table1[[#This Row],[Losing Seed]],"")</f>
        <v/>
      </c>
      <c r="Q360">
        <f>VLOOKUP(Table1[[#This Row],[Losing Seed]],'Seed History'!$N$4:$O$19,2)</f>
        <v>0.9</v>
      </c>
      <c r="R360" s="1">
        <f>IF(Table1[[#This Row],[Round]]="PI",0,Table1[[#This Row],[Round]]-1)</f>
        <v>1</v>
      </c>
      <c r="S360">
        <f>Table1[[#This Row],[LAW]]-Table1[[#This Row],[LEW]]</f>
        <v>9.9999999999999978E-2</v>
      </c>
      <c r="V360">
        <f>COUNTIF(PASE!B:B,Table1[[#This Row],[Loser]])</f>
        <v>1</v>
      </c>
    </row>
    <row r="361" spans="1:22" x14ac:dyDescent="0.25">
      <c r="A361" s="65">
        <v>32950</v>
      </c>
      <c r="B361" s="50">
        <v>1990</v>
      </c>
      <c r="C361" s="1">
        <v>2</v>
      </c>
      <c r="D361" t="s">
        <v>478</v>
      </c>
      <c r="E361" s="1">
        <v>6</v>
      </c>
      <c r="F361" t="s">
        <v>275</v>
      </c>
      <c r="G361" t="str">
        <f>VLOOKUP(Table1[[#This Row],[Winner]],Ranking!D:E,2,FALSE)</f>
        <v>B10</v>
      </c>
      <c r="H361" s="1">
        <v>81</v>
      </c>
      <c r="I361" s="1">
        <v>14</v>
      </c>
      <c r="J361" t="s">
        <v>311</v>
      </c>
      <c r="K361" t="str">
        <f>VLOOKUP(Table1[[#This Row],[Loser]],Ranking!D:E,2,FALSE)</f>
        <v>MVC</v>
      </c>
      <c r="L361" s="1">
        <v>78</v>
      </c>
      <c r="N361" s="1">
        <f>Table1[[#This Row],[Winning Score]]-Table1[[#This Row],[Losing Score]]</f>
        <v>3</v>
      </c>
      <c r="O361" s="1">
        <f>Table1[[#This Row],[Losing Seed]]-Table1[[#This Row],[Winning Seed]]</f>
        <v>8</v>
      </c>
      <c r="P361" s="1" t="str">
        <f>IF(Table1[[#This Row],[SeD]]&lt;-2,Table1[[#This Row],[Winning Seed]]&amp; " over " &amp;Table1[[#This Row],[Losing Seed]],"")</f>
        <v/>
      </c>
      <c r="Q361">
        <f>VLOOKUP(Table1[[#This Row],[Losing Seed]],'Seed History'!$N$4:$O$19,2)</f>
        <v>0.16428571428571428</v>
      </c>
      <c r="R361" s="1">
        <f>IF(Table1[[#This Row],[Round]]="PI",0,Table1[[#This Row],[Round]]-1)</f>
        <v>1</v>
      </c>
      <c r="S361">
        <f>Table1[[#This Row],[LAW]]-Table1[[#This Row],[LEW]]</f>
        <v>0.83571428571428574</v>
      </c>
      <c r="V361">
        <f>COUNTIF(PASE!B:B,Table1[[#This Row],[Loser]])</f>
        <v>1</v>
      </c>
    </row>
    <row r="362" spans="1:22" x14ac:dyDescent="0.25">
      <c r="A362" s="65">
        <v>32950</v>
      </c>
      <c r="B362" s="50">
        <v>1990</v>
      </c>
      <c r="C362" s="1">
        <v>2</v>
      </c>
      <c r="D362" t="s">
        <v>49</v>
      </c>
      <c r="E362" s="1">
        <v>7</v>
      </c>
      <c r="F362" t="s">
        <v>67</v>
      </c>
      <c r="G362" t="str">
        <f>VLOOKUP(Table1[[#This Row],[Winner]],Ranking!D:E,2,FALSE)</f>
        <v>P12</v>
      </c>
      <c r="H362" s="1">
        <v>71</v>
      </c>
      <c r="I362" s="1">
        <v>2</v>
      </c>
      <c r="J362" t="s">
        <v>37</v>
      </c>
      <c r="K362" t="str">
        <f>VLOOKUP(Table1[[#This Row],[Loser]],Ranking!D:E,2,FALSE)</f>
        <v>B12</v>
      </c>
      <c r="L362" s="1">
        <v>70</v>
      </c>
      <c r="N362" s="1">
        <f>Table1[[#This Row],[Winning Score]]-Table1[[#This Row],[Losing Score]]</f>
        <v>1</v>
      </c>
      <c r="O362" s="1">
        <f>Table1[[#This Row],[Losing Seed]]-Table1[[#This Row],[Winning Seed]]</f>
        <v>-5</v>
      </c>
      <c r="P362" s="1" t="str">
        <f>IF(Table1[[#This Row],[SeD]]&lt;-2,Table1[[#This Row],[Winning Seed]]&amp; " over " &amp;Table1[[#This Row],[Losing Seed]],"")</f>
        <v>7 over 2</v>
      </c>
      <c r="Q362">
        <f>VLOOKUP(Table1[[#This Row],[Losing Seed]],'Seed History'!$N$4:$O$19,2)</f>
        <v>2.3714285714285714</v>
      </c>
      <c r="R362" s="1">
        <f>IF(Table1[[#This Row],[Round]]="PI",0,Table1[[#This Row],[Round]]-1)</f>
        <v>1</v>
      </c>
      <c r="S362">
        <f>Table1[[#This Row],[LAW]]-Table1[[#This Row],[LEW]]</f>
        <v>-1.3714285714285714</v>
      </c>
      <c r="V362">
        <f>COUNTIF(PASE!B:B,Table1[[#This Row],[Loser]])</f>
        <v>1</v>
      </c>
    </row>
    <row r="363" spans="1:22" x14ac:dyDescent="0.25">
      <c r="A363" s="65">
        <v>32950</v>
      </c>
      <c r="B363" s="50">
        <v>1990</v>
      </c>
      <c r="C363" s="1">
        <v>2</v>
      </c>
      <c r="D363" t="s">
        <v>38</v>
      </c>
      <c r="E363" s="1">
        <v>7</v>
      </c>
      <c r="F363" t="s">
        <v>113</v>
      </c>
      <c r="G363" t="str">
        <f>VLOOKUP(Table1[[#This Row],[Winner]],Ranking!D:E,2,FALSE)</f>
        <v>SEC</v>
      </c>
      <c r="H363" s="1">
        <v>77</v>
      </c>
      <c r="I363" s="1">
        <v>2</v>
      </c>
      <c r="J363" t="s">
        <v>48</v>
      </c>
      <c r="K363" t="str">
        <f>VLOOKUP(Table1[[#This Row],[Loser]],Ranking!D:E,2,FALSE)</f>
        <v>P12</v>
      </c>
      <c r="L363" s="1">
        <v>55</v>
      </c>
      <c r="N363" s="1">
        <f>Table1[[#This Row],[Winning Score]]-Table1[[#This Row],[Losing Score]]</f>
        <v>22</v>
      </c>
      <c r="O363" s="1">
        <f>Table1[[#This Row],[Losing Seed]]-Table1[[#This Row],[Winning Seed]]</f>
        <v>-5</v>
      </c>
      <c r="P363" s="1" t="str">
        <f>IF(Table1[[#This Row],[SeD]]&lt;-2,Table1[[#This Row],[Winning Seed]]&amp; " over " &amp;Table1[[#This Row],[Losing Seed]],"")</f>
        <v>7 over 2</v>
      </c>
      <c r="Q363">
        <f>VLOOKUP(Table1[[#This Row],[Losing Seed]],'Seed History'!$N$4:$O$19,2)</f>
        <v>2.3714285714285714</v>
      </c>
      <c r="R363" s="1">
        <f>IF(Table1[[#This Row],[Round]]="PI",0,Table1[[#This Row],[Round]]-1)</f>
        <v>1</v>
      </c>
      <c r="S363">
        <f>Table1[[#This Row],[LAW]]-Table1[[#This Row],[LEW]]</f>
        <v>-1.3714285714285714</v>
      </c>
      <c r="V363">
        <f>COUNTIF(PASE!B:B,Table1[[#This Row],[Loser]])</f>
        <v>1</v>
      </c>
    </row>
    <row r="364" spans="1:22" x14ac:dyDescent="0.25">
      <c r="A364" s="65">
        <v>32950</v>
      </c>
      <c r="B364" s="50">
        <v>1990</v>
      </c>
      <c r="C364" s="1">
        <v>2</v>
      </c>
      <c r="D364" t="s">
        <v>440</v>
      </c>
      <c r="E364" s="1">
        <v>6</v>
      </c>
      <c r="F364" t="s">
        <v>44</v>
      </c>
      <c r="G364" t="str">
        <f>VLOOKUP(Table1[[#This Row],[Winner]],Ranking!D:E,2,FALSE)</f>
        <v>BE</v>
      </c>
      <c r="H364" s="1">
        <v>74</v>
      </c>
      <c r="I364" s="1">
        <v>3</v>
      </c>
      <c r="J364" t="s">
        <v>66</v>
      </c>
      <c r="K364" t="str">
        <f>VLOOKUP(Table1[[#This Row],[Loser]],Ranking!D:E,2,FALSE)</f>
        <v>BE</v>
      </c>
      <c r="L364" s="1">
        <v>71</v>
      </c>
      <c r="N364" s="1">
        <f>Table1[[#This Row],[Winning Score]]-Table1[[#This Row],[Losing Score]]</f>
        <v>3</v>
      </c>
      <c r="O364" s="1">
        <f>Table1[[#This Row],[Losing Seed]]-Table1[[#This Row],[Winning Seed]]</f>
        <v>-3</v>
      </c>
      <c r="P364" s="1" t="str">
        <f>IF(Table1[[#This Row],[SeD]]&lt;-2,Table1[[#This Row],[Winning Seed]]&amp; " over " &amp;Table1[[#This Row],[Losing Seed]],"")</f>
        <v>6 over 3</v>
      </c>
      <c r="Q364">
        <f>VLOOKUP(Table1[[#This Row],[Losing Seed]],'Seed History'!$N$4:$O$19,2)</f>
        <v>1.8571428571428572</v>
      </c>
      <c r="R364" s="1">
        <f>IF(Table1[[#This Row],[Round]]="PI",0,Table1[[#This Row],[Round]]-1)</f>
        <v>1</v>
      </c>
      <c r="S364">
        <f>Table1[[#This Row],[LAW]]-Table1[[#This Row],[LEW]]</f>
        <v>-0.85714285714285721</v>
      </c>
      <c r="V364">
        <f>COUNTIF(PASE!B:B,Table1[[#This Row],[Loser]])</f>
        <v>1</v>
      </c>
    </row>
    <row r="365" spans="1:22" x14ac:dyDescent="0.25">
      <c r="A365" s="65">
        <v>32954</v>
      </c>
      <c r="B365" s="50">
        <v>1990</v>
      </c>
      <c r="C365" s="1">
        <v>3</v>
      </c>
      <c r="D365" t="s">
        <v>49</v>
      </c>
      <c r="E365" s="1">
        <v>1</v>
      </c>
      <c r="F365" t="s">
        <v>80</v>
      </c>
      <c r="G365" t="str">
        <f>VLOOKUP(Table1[[#This Row],[Winner]],Ranking!D:E,2,FALSE)</f>
        <v>Amer</v>
      </c>
      <c r="H365" s="1">
        <v>71</v>
      </c>
      <c r="I365" s="1">
        <v>5</v>
      </c>
      <c r="J365" t="s">
        <v>89</v>
      </c>
      <c r="K365" t="str">
        <f>VLOOKUP(Table1[[#This Row],[Loser]],Ranking!D:E,2,FALSE)</f>
        <v>ACC</v>
      </c>
      <c r="L365" s="1">
        <v>70</v>
      </c>
      <c r="N365" s="1">
        <f>Table1[[#This Row],[Winning Score]]-Table1[[#This Row],[Losing Score]]</f>
        <v>1</v>
      </c>
      <c r="O365" s="1">
        <f>Table1[[#This Row],[Losing Seed]]-Table1[[#This Row],[Winning Seed]]</f>
        <v>4</v>
      </c>
      <c r="P365" s="1" t="str">
        <f>IF(Table1[[#This Row],[SeD]]&lt;-2,Table1[[#This Row],[Winning Seed]]&amp; " over " &amp;Table1[[#This Row],[Losing Seed]],"")</f>
        <v/>
      </c>
      <c r="Q365">
        <f>VLOOKUP(Table1[[#This Row],[Losing Seed]],'Seed History'!$N$4:$O$19,2)</f>
        <v>1.1071428571428572</v>
      </c>
      <c r="R365" s="1">
        <f>IF(Table1[[#This Row],[Round]]="PI",0,Table1[[#This Row],[Round]]-1)</f>
        <v>2</v>
      </c>
      <c r="S365">
        <f>Table1[[#This Row],[LAW]]-Table1[[#This Row],[LEW]]</f>
        <v>0.89285714285714279</v>
      </c>
      <c r="V365">
        <f>COUNTIF(PASE!B:B,Table1[[#This Row],[Loser]])</f>
        <v>1</v>
      </c>
    </row>
    <row r="366" spans="1:22" x14ac:dyDescent="0.25">
      <c r="A366" s="65">
        <v>32954</v>
      </c>
      <c r="B366" s="50">
        <v>1990</v>
      </c>
      <c r="C366" s="1">
        <v>3</v>
      </c>
      <c r="D366" t="s">
        <v>49</v>
      </c>
      <c r="E366" s="1">
        <v>3</v>
      </c>
      <c r="F366" t="s">
        <v>64</v>
      </c>
      <c r="G366" t="str">
        <f>VLOOKUP(Table1[[#This Row],[Winner]],Ranking!D:E,2,FALSE)</f>
        <v>ACC</v>
      </c>
      <c r="H366" s="1">
        <v>90</v>
      </c>
      <c r="I366" s="1">
        <v>7</v>
      </c>
      <c r="J366" t="s">
        <v>67</v>
      </c>
      <c r="K366" t="str">
        <f>VLOOKUP(Table1[[#This Row],[Loser]],Ranking!D:E,2,FALSE)</f>
        <v>P12</v>
      </c>
      <c r="L366" s="1">
        <v>81</v>
      </c>
      <c r="N366" s="1">
        <f>Table1[[#This Row],[Winning Score]]-Table1[[#This Row],[Losing Score]]</f>
        <v>9</v>
      </c>
      <c r="O366" s="1">
        <f>Table1[[#This Row],[Losing Seed]]-Table1[[#This Row],[Winning Seed]]</f>
        <v>4</v>
      </c>
      <c r="P366" s="1" t="str">
        <f>IF(Table1[[#This Row],[SeD]]&lt;-2,Table1[[#This Row],[Winning Seed]]&amp; " over " &amp;Table1[[#This Row],[Losing Seed]],"")</f>
        <v/>
      </c>
      <c r="Q366">
        <f>VLOOKUP(Table1[[#This Row],[Losing Seed]],'Seed History'!$N$4:$O$19,2)</f>
        <v>0.9</v>
      </c>
      <c r="R366" s="1">
        <f>IF(Table1[[#This Row],[Round]]="PI",0,Table1[[#This Row],[Round]]-1)</f>
        <v>2</v>
      </c>
      <c r="S366">
        <f>Table1[[#This Row],[LAW]]-Table1[[#This Row],[LEW]]</f>
        <v>1.1000000000000001</v>
      </c>
      <c r="V366">
        <f>COUNTIF(PASE!B:B,Table1[[#This Row],[Loser]])</f>
        <v>1</v>
      </c>
    </row>
    <row r="367" spans="1:22" x14ac:dyDescent="0.25">
      <c r="A367" s="65">
        <v>32954</v>
      </c>
      <c r="B367" s="50">
        <v>1990</v>
      </c>
      <c r="C367" s="1">
        <v>3</v>
      </c>
      <c r="D367" t="s">
        <v>440</v>
      </c>
      <c r="E367" s="1">
        <v>4</v>
      </c>
      <c r="F367" t="s">
        <v>41</v>
      </c>
      <c r="G367" t="str">
        <f>VLOOKUP(Table1[[#This Row],[Winner]],Ranking!D:E,2,FALSE)</f>
        <v>SEC</v>
      </c>
      <c r="H367" s="1">
        <v>96</v>
      </c>
      <c r="I367" s="1">
        <v>8</v>
      </c>
      <c r="J367" t="s">
        <v>299</v>
      </c>
      <c r="K367" t="str">
        <f>VLOOKUP(Table1[[#This Row],[Loser]],Ranking!D:E,2,FALSE)</f>
        <v>ACC</v>
      </c>
      <c r="L367" s="1">
        <v>73</v>
      </c>
      <c r="N367" s="1">
        <f>Table1[[#This Row],[Winning Score]]-Table1[[#This Row],[Losing Score]]</f>
        <v>23</v>
      </c>
      <c r="O367" s="1">
        <f>Table1[[#This Row],[Losing Seed]]-Table1[[#This Row],[Winning Seed]]</f>
        <v>4</v>
      </c>
      <c r="P367" s="1" t="str">
        <f>IF(Table1[[#This Row],[SeD]]&lt;-2,Table1[[#This Row],[Winning Seed]]&amp; " over " &amp;Table1[[#This Row],[Losing Seed]],"")</f>
        <v/>
      </c>
      <c r="Q367">
        <f>VLOOKUP(Table1[[#This Row],[Losing Seed]],'Seed History'!$N$4:$O$19,2)</f>
        <v>0.7</v>
      </c>
      <c r="R367" s="1">
        <f>IF(Table1[[#This Row],[Round]]="PI",0,Table1[[#This Row],[Round]]-1)</f>
        <v>2</v>
      </c>
      <c r="S367">
        <f>Table1[[#This Row],[LAW]]-Table1[[#This Row],[LEW]]</f>
        <v>1.3</v>
      </c>
      <c r="V367">
        <f>COUNTIF(PASE!B:B,Table1[[#This Row],[Loser]])</f>
        <v>1</v>
      </c>
    </row>
    <row r="368" spans="1:22" x14ac:dyDescent="0.25">
      <c r="A368" s="65">
        <v>32954</v>
      </c>
      <c r="B368" s="50">
        <v>1990</v>
      </c>
      <c r="C368" s="1">
        <v>3</v>
      </c>
      <c r="D368" t="s">
        <v>440</v>
      </c>
      <c r="E368" s="1">
        <v>10</v>
      </c>
      <c r="F368" t="s">
        <v>34</v>
      </c>
      <c r="G368" t="str">
        <f>VLOOKUP(Table1[[#This Row],[Winner]],Ranking!D:E,2,FALSE)</f>
        <v>B12</v>
      </c>
      <c r="H368" s="1">
        <v>102</v>
      </c>
      <c r="I368" s="1">
        <v>6</v>
      </c>
      <c r="J368" t="s">
        <v>44</v>
      </c>
      <c r="K368" t="str">
        <f>VLOOKUP(Table1[[#This Row],[Loser]],Ranking!D:E,2,FALSE)</f>
        <v>BE</v>
      </c>
      <c r="L368" s="1">
        <v>89</v>
      </c>
      <c r="N368" s="1">
        <f>Table1[[#This Row],[Winning Score]]-Table1[[#This Row],[Losing Score]]</f>
        <v>13</v>
      </c>
      <c r="O368" s="1">
        <f>Table1[[#This Row],[Losing Seed]]-Table1[[#This Row],[Winning Seed]]</f>
        <v>-4</v>
      </c>
      <c r="P368" s="1" t="str">
        <f>IF(Table1[[#This Row],[SeD]]&lt;-2,Table1[[#This Row],[Winning Seed]]&amp; " over " &amp;Table1[[#This Row],[Losing Seed]],"")</f>
        <v>10 over 6</v>
      </c>
      <c r="Q368">
        <f>VLOOKUP(Table1[[#This Row],[Losing Seed]],'Seed History'!$N$4:$O$19,2)</f>
        <v>1.0785714285714285</v>
      </c>
      <c r="R368" s="1">
        <f>IF(Table1[[#This Row],[Round]]="PI",0,Table1[[#This Row],[Round]]-1)</f>
        <v>2</v>
      </c>
      <c r="S368">
        <f>Table1[[#This Row],[LAW]]-Table1[[#This Row],[LEW]]</f>
        <v>0.92142857142857149</v>
      </c>
      <c r="V368">
        <f>COUNTIF(PASE!B:B,Table1[[#This Row],[Loser]])</f>
        <v>1</v>
      </c>
    </row>
    <row r="369" spans="1:22" x14ac:dyDescent="0.25">
      <c r="A369" s="65">
        <v>32955</v>
      </c>
      <c r="B369" s="50">
        <v>1990</v>
      </c>
      <c r="C369" s="1">
        <v>3</v>
      </c>
      <c r="D369" t="s">
        <v>38</v>
      </c>
      <c r="E369" s="1">
        <v>1</v>
      </c>
      <c r="F369" t="s">
        <v>397</v>
      </c>
      <c r="G369" t="str">
        <f>VLOOKUP(Table1[[#This Row],[Winner]],Ranking!D:E,2,FALSE)</f>
        <v>MWC</v>
      </c>
      <c r="H369" s="1">
        <v>69</v>
      </c>
      <c r="I369" s="1">
        <v>12</v>
      </c>
      <c r="J369" t="s">
        <v>133</v>
      </c>
      <c r="K369" t="str">
        <f>VLOOKUP(Table1[[#This Row],[Loser]],Ranking!D:E,2,FALSE)</f>
        <v>MAC</v>
      </c>
      <c r="L369" s="1">
        <v>67</v>
      </c>
      <c r="N369" s="1">
        <f>Table1[[#This Row],[Winning Score]]-Table1[[#This Row],[Losing Score]]</f>
        <v>2</v>
      </c>
      <c r="O369" s="1">
        <f>Table1[[#This Row],[Losing Seed]]-Table1[[#This Row],[Winning Seed]]</f>
        <v>11</v>
      </c>
      <c r="P369" s="1" t="str">
        <f>IF(Table1[[#This Row],[SeD]]&lt;-2,Table1[[#This Row],[Winning Seed]]&amp; " over " &amp;Table1[[#This Row],[Losing Seed]],"")</f>
        <v/>
      </c>
      <c r="Q369">
        <f>VLOOKUP(Table1[[#This Row],[Losing Seed]],'Seed History'!$N$4:$O$19,2)</f>
        <v>0.51428571428571423</v>
      </c>
      <c r="R369" s="1">
        <f>IF(Table1[[#This Row],[Round]]="PI",0,Table1[[#This Row],[Round]]-1)</f>
        <v>2</v>
      </c>
      <c r="S369">
        <f>Table1[[#This Row],[LAW]]-Table1[[#This Row],[LEW]]</f>
        <v>1.4857142857142858</v>
      </c>
      <c r="V369">
        <f>COUNTIF(PASE!B:B,Table1[[#This Row],[Loser]])</f>
        <v>1</v>
      </c>
    </row>
    <row r="370" spans="1:22" x14ac:dyDescent="0.25">
      <c r="A370" s="65">
        <v>32955</v>
      </c>
      <c r="B370" s="50">
        <v>1990</v>
      </c>
      <c r="C370" s="1">
        <v>3</v>
      </c>
      <c r="D370" t="s">
        <v>478</v>
      </c>
      <c r="E370" s="1">
        <v>6</v>
      </c>
      <c r="F370" t="s">
        <v>275</v>
      </c>
      <c r="G370" t="str">
        <f>VLOOKUP(Table1[[#This Row],[Winner]],Ranking!D:E,2,FALSE)</f>
        <v>B10</v>
      </c>
      <c r="H370" s="1">
        <v>82</v>
      </c>
      <c r="I370" s="1">
        <v>2</v>
      </c>
      <c r="J370" t="s">
        <v>86</v>
      </c>
      <c r="K370" t="str">
        <f>VLOOKUP(Table1[[#This Row],[Loser]],Ranking!D:E,2,FALSE)</f>
        <v>ACC</v>
      </c>
      <c r="L370" s="1">
        <v>75</v>
      </c>
      <c r="N370" s="1">
        <f>Table1[[#This Row],[Winning Score]]-Table1[[#This Row],[Losing Score]]</f>
        <v>7</v>
      </c>
      <c r="O370" s="1">
        <f>Table1[[#This Row],[Losing Seed]]-Table1[[#This Row],[Winning Seed]]</f>
        <v>-4</v>
      </c>
      <c r="P370" s="1" t="str">
        <f>IF(Table1[[#This Row],[SeD]]&lt;-2,Table1[[#This Row],[Winning Seed]]&amp; " over " &amp;Table1[[#This Row],[Losing Seed]],"")</f>
        <v>6 over 2</v>
      </c>
      <c r="Q370">
        <f>VLOOKUP(Table1[[#This Row],[Losing Seed]],'Seed History'!$N$4:$O$19,2)</f>
        <v>2.3714285714285714</v>
      </c>
      <c r="R370" s="1">
        <f>IF(Table1[[#This Row],[Round]]="PI",0,Table1[[#This Row],[Round]]-1)</f>
        <v>2</v>
      </c>
      <c r="S370">
        <f>Table1[[#This Row],[LAW]]-Table1[[#This Row],[LEW]]</f>
        <v>-0.37142857142857144</v>
      </c>
      <c r="V370">
        <f>COUNTIF(PASE!B:B,Table1[[#This Row],[Loser]])</f>
        <v>1</v>
      </c>
    </row>
    <row r="371" spans="1:22" x14ac:dyDescent="0.25">
      <c r="A371" s="65">
        <v>32955</v>
      </c>
      <c r="B371" s="50">
        <v>1990</v>
      </c>
      <c r="C371" s="1">
        <v>3</v>
      </c>
      <c r="D371" t="s">
        <v>38</v>
      </c>
      <c r="E371" s="1">
        <v>11</v>
      </c>
      <c r="F371" t="s">
        <v>259</v>
      </c>
      <c r="G371" t="str">
        <f>VLOOKUP(Table1[[#This Row],[Winner]],Ranking!D:E,2,FALSE)</f>
        <v>WCC</v>
      </c>
      <c r="H371" s="1">
        <v>62</v>
      </c>
      <c r="I371" s="1">
        <v>7</v>
      </c>
      <c r="J371" t="s">
        <v>113</v>
      </c>
      <c r="K371" t="str">
        <f>VLOOKUP(Table1[[#This Row],[Loser]],Ranking!D:E,2,FALSE)</f>
        <v>SEC</v>
      </c>
      <c r="L371" s="1">
        <v>60</v>
      </c>
      <c r="N371" s="1">
        <f>Table1[[#This Row],[Winning Score]]-Table1[[#This Row],[Losing Score]]</f>
        <v>2</v>
      </c>
      <c r="O371" s="1">
        <f>Table1[[#This Row],[Losing Seed]]-Table1[[#This Row],[Winning Seed]]</f>
        <v>-4</v>
      </c>
      <c r="P371" s="1" t="str">
        <f>IF(Table1[[#This Row],[SeD]]&lt;-2,Table1[[#This Row],[Winning Seed]]&amp; " over " &amp;Table1[[#This Row],[Losing Seed]],"")</f>
        <v>11 over 7</v>
      </c>
      <c r="Q371">
        <f>VLOOKUP(Table1[[#This Row],[Losing Seed]],'Seed History'!$N$4:$O$19,2)</f>
        <v>0.9</v>
      </c>
      <c r="R371" s="1">
        <f>IF(Table1[[#This Row],[Round]]="PI",0,Table1[[#This Row],[Round]]-1)</f>
        <v>2</v>
      </c>
      <c r="S371">
        <f>Table1[[#This Row],[LAW]]-Table1[[#This Row],[LEW]]</f>
        <v>1.1000000000000001</v>
      </c>
      <c r="V371">
        <f>COUNTIF(PASE!B:B,Table1[[#This Row],[Loser]])</f>
        <v>1</v>
      </c>
    </row>
    <row r="372" spans="1:22" x14ac:dyDescent="0.25">
      <c r="A372" s="65">
        <v>32955</v>
      </c>
      <c r="B372" s="50">
        <v>1990</v>
      </c>
      <c r="C372" s="1">
        <v>3</v>
      </c>
      <c r="D372" t="s">
        <v>478</v>
      </c>
      <c r="E372" s="1">
        <v>4</v>
      </c>
      <c r="F372" t="s">
        <v>217</v>
      </c>
      <c r="G372" t="str">
        <f>VLOOKUP(Table1[[#This Row],[Winner]],Ranking!D:E,2,FALSE)</f>
        <v>ACC</v>
      </c>
      <c r="H372" s="1">
        <v>81</v>
      </c>
      <c r="I372" s="1">
        <v>1</v>
      </c>
      <c r="J372" t="s">
        <v>272</v>
      </c>
      <c r="K372" t="str">
        <f>VLOOKUP(Table1[[#This Row],[Loser]],Ranking!D:E,2,FALSE)</f>
        <v>B10</v>
      </c>
      <c r="L372" s="1">
        <v>80</v>
      </c>
      <c r="M372" s="1" t="s">
        <v>479</v>
      </c>
      <c r="N372" s="1">
        <f>Table1[[#This Row],[Winning Score]]-Table1[[#This Row],[Losing Score]]</f>
        <v>1</v>
      </c>
      <c r="O372" s="1">
        <f>Table1[[#This Row],[Losing Seed]]-Table1[[#This Row],[Winning Seed]]</f>
        <v>-3</v>
      </c>
      <c r="P372" s="1" t="str">
        <f>IF(Table1[[#This Row],[SeD]]&lt;-2,Table1[[#This Row],[Winning Seed]]&amp; " over " &amp;Table1[[#This Row],[Losing Seed]],"")</f>
        <v>4 over 1</v>
      </c>
      <c r="Q372">
        <f>VLOOKUP(Table1[[#This Row],[Losing Seed]],'Seed History'!$N$4:$O$19,2)</f>
        <v>3.342857142857143</v>
      </c>
      <c r="R372" s="1">
        <f>IF(Table1[[#This Row],[Round]]="PI",0,Table1[[#This Row],[Round]]-1)</f>
        <v>2</v>
      </c>
      <c r="S372">
        <f>Table1[[#This Row],[LAW]]-Table1[[#This Row],[LEW]]</f>
        <v>-1.342857142857143</v>
      </c>
      <c r="V372">
        <f>COUNTIF(PASE!B:B,Table1[[#This Row],[Loser]])</f>
        <v>1</v>
      </c>
    </row>
    <row r="373" spans="1:22" x14ac:dyDescent="0.25">
      <c r="A373" s="65">
        <v>32956</v>
      </c>
      <c r="B373" s="50">
        <v>1990</v>
      </c>
      <c r="C373" s="1">
        <v>4</v>
      </c>
      <c r="D373" t="s">
        <v>440</v>
      </c>
      <c r="E373" s="1">
        <v>4</v>
      </c>
      <c r="F373" t="s">
        <v>41</v>
      </c>
      <c r="G373" t="str">
        <f>VLOOKUP(Table1[[#This Row],[Winner]],Ranking!D:E,2,FALSE)</f>
        <v>SEC</v>
      </c>
      <c r="H373" s="1">
        <v>88</v>
      </c>
      <c r="I373" s="1">
        <v>10</v>
      </c>
      <c r="J373" t="s">
        <v>34</v>
      </c>
      <c r="K373" t="str">
        <f>VLOOKUP(Table1[[#This Row],[Loser]],Ranking!D:E,2,FALSE)</f>
        <v>B12</v>
      </c>
      <c r="L373" s="1">
        <v>85</v>
      </c>
      <c r="N373" s="1">
        <f>Table1[[#This Row],[Winning Score]]-Table1[[#This Row],[Losing Score]]</f>
        <v>3</v>
      </c>
      <c r="O373" s="1">
        <f>Table1[[#This Row],[Losing Seed]]-Table1[[#This Row],[Winning Seed]]</f>
        <v>6</v>
      </c>
      <c r="P373" s="1" t="str">
        <f>IF(Table1[[#This Row],[SeD]]&lt;-2,Table1[[#This Row],[Winning Seed]]&amp; " over " &amp;Table1[[#This Row],[Losing Seed]],"")</f>
        <v/>
      </c>
      <c r="Q373">
        <f>VLOOKUP(Table1[[#This Row],[Losing Seed]],'Seed History'!$N$4:$O$19,2)</f>
        <v>0.62142857142857144</v>
      </c>
      <c r="R373" s="1">
        <f>IF(Table1[[#This Row],[Round]]="PI",0,Table1[[#This Row],[Round]]-1)</f>
        <v>3</v>
      </c>
      <c r="S373">
        <f>Table1[[#This Row],[LAW]]-Table1[[#This Row],[LEW]]</f>
        <v>2.3785714285714286</v>
      </c>
      <c r="V373">
        <f>COUNTIF(PASE!B:B,Table1[[#This Row],[Loser]])</f>
        <v>1</v>
      </c>
    </row>
    <row r="374" spans="1:22" x14ac:dyDescent="0.25">
      <c r="A374" s="65">
        <v>32956</v>
      </c>
      <c r="B374" s="50">
        <v>1990</v>
      </c>
      <c r="C374" s="1">
        <v>4</v>
      </c>
      <c r="D374" t="s">
        <v>49</v>
      </c>
      <c r="E374" s="1">
        <v>3</v>
      </c>
      <c r="F374" t="s">
        <v>64</v>
      </c>
      <c r="G374" t="str">
        <f>VLOOKUP(Table1[[#This Row],[Winner]],Ranking!D:E,2,FALSE)</f>
        <v>ACC</v>
      </c>
      <c r="H374" s="1">
        <v>79</v>
      </c>
      <c r="I374" s="1">
        <v>1</v>
      </c>
      <c r="J374" t="s">
        <v>80</v>
      </c>
      <c r="K374" t="str">
        <f>VLOOKUP(Table1[[#This Row],[Loser]],Ranking!D:E,2,FALSE)</f>
        <v>Amer</v>
      </c>
      <c r="L374" s="1">
        <v>78</v>
      </c>
      <c r="M374" s="1" t="s">
        <v>479</v>
      </c>
      <c r="N374" s="1">
        <f>Table1[[#This Row],[Winning Score]]-Table1[[#This Row],[Losing Score]]</f>
        <v>1</v>
      </c>
      <c r="O374" s="1">
        <f>Table1[[#This Row],[Losing Seed]]-Table1[[#This Row],[Winning Seed]]</f>
        <v>-2</v>
      </c>
      <c r="P374" s="1" t="str">
        <f>IF(Table1[[#This Row],[SeD]]&lt;-2,Table1[[#This Row],[Winning Seed]]&amp; " over " &amp;Table1[[#This Row],[Losing Seed]],"")</f>
        <v/>
      </c>
      <c r="Q374">
        <f>VLOOKUP(Table1[[#This Row],[Losing Seed]],'Seed History'!$N$4:$O$19,2)</f>
        <v>3.342857142857143</v>
      </c>
      <c r="R374" s="1">
        <f>IF(Table1[[#This Row],[Round]]="PI",0,Table1[[#This Row],[Round]]-1)</f>
        <v>3</v>
      </c>
      <c r="S374">
        <f>Table1[[#This Row],[LAW]]-Table1[[#This Row],[LEW]]</f>
        <v>-0.34285714285714297</v>
      </c>
      <c r="V374">
        <f>COUNTIF(PASE!B:B,Table1[[#This Row],[Loser]])</f>
        <v>1</v>
      </c>
    </row>
    <row r="375" spans="1:22" x14ac:dyDescent="0.25">
      <c r="A375" s="65">
        <v>32957</v>
      </c>
      <c r="B375" s="50">
        <v>1990</v>
      </c>
      <c r="C375" s="1">
        <v>4</v>
      </c>
      <c r="D375" t="s">
        <v>478</v>
      </c>
      <c r="E375" s="1">
        <v>4</v>
      </c>
      <c r="F375" t="s">
        <v>217</v>
      </c>
      <c r="G375" t="str">
        <f>VLOOKUP(Table1[[#This Row],[Winner]],Ranking!D:E,2,FALSE)</f>
        <v>ACC</v>
      </c>
      <c r="H375" s="1">
        <v>93</v>
      </c>
      <c r="I375" s="1">
        <v>6</v>
      </c>
      <c r="J375" t="s">
        <v>275</v>
      </c>
      <c r="K375" t="str">
        <f>VLOOKUP(Table1[[#This Row],[Loser]],Ranking!D:E,2,FALSE)</f>
        <v>B10</v>
      </c>
      <c r="L375" s="1">
        <v>91</v>
      </c>
      <c r="N375" s="1">
        <f>Table1[[#This Row],[Winning Score]]-Table1[[#This Row],[Losing Score]]</f>
        <v>2</v>
      </c>
      <c r="O375" s="1">
        <f>Table1[[#This Row],[Losing Seed]]-Table1[[#This Row],[Winning Seed]]</f>
        <v>2</v>
      </c>
      <c r="P375" s="1" t="str">
        <f>IF(Table1[[#This Row],[SeD]]&lt;-2,Table1[[#This Row],[Winning Seed]]&amp; " over " &amp;Table1[[#This Row],[Losing Seed]],"")</f>
        <v/>
      </c>
      <c r="Q375">
        <f>VLOOKUP(Table1[[#This Row],[Losing Seed]],'Seed History'!$N$4:$O$19,2)</f>
        <v>1.0785714285714285</v>
      </c>
      <c r="R375" s="1">
        <f>IF(Table1[[#This Row],[Round]]="PI",0,Table1[[#This Row],[Round]]-1)</f>
        <v>3</v>
      </c>
      <c r="S375">
        <f>Table1[[#This Row],[LAW]]-Table1[[#This Row],[LEW]]</f>
        <v>1.9214285714285715</v>
      </c>
      <c r="V375">
        <f>COUNTIF(PASE!B:B,Table1[[#This Row],[Loser]])</f>
        <v>1</v>
      </c>
    </row>
    <row r="376" spans="1:22" x14ac:dyDescent="0.25">
      <c r="A376" s="65">
        <v>32957</v>
      </c>
      <c r="B376" s="50">
        <v>1990</v>
      </c>
      <c r="C376" s="1">
        <v>4</v>
      </c>
      <c r="D376" t="s">
        <v>38</v>
      </c>
      <c r="E376" s="1">
        <v>1</v>
      </c>
      <c r="F376" t="s">
        <v>397</v>
      </c>
      <c r="G376" t="str">
        <f>VLOOKUP(Table1[[#This Row],[Winner]],Ranking!D:E,2,FALSE)</f>
        <v>MWC</v>
      </c>
      <c r="H376" s="1">
        <v>131</v>
      </c>
      <c r="I376" s="1">
        <v>11</v>
      </c>
      <c r="J376" t="s">
        <v>259</v>
      </c>
      <c r="K376" t="str">
        <f>VLOOKUP(Table1[[#This Row],[Loser]],Ranking!D:E,2,FALSE)</f>
        <v>WCC</v>
      </c>
      <c r="L376" s="1">
        <v>101</v>
      </c>
      <c r="N376" s="1">
        <f>Table1[[#This Row],[Winning Score]]-Table1[[#This Row],[Losing Score]]</f>
        <v>30</v>
      </c>
      <c r="O376" s="1">
        <f>Table1[[#This Row],[Losing Seed]]-Table1[[#This Row],[Winning Seed]]</f>
        <v>10</v>
      </c>
      <c r="P376" s="1" t="str">
        <f>IF(Table1[[#This Row],[SeD]]&lt;-2,Table1[[#This Row],[Winning Seed]]&amp; " over " &amp;Table1[[#This Row],[Losing Seed]],"")</f>
        <v/>
      </c>
      <c r="Q376">
        <f>VLOOKUP(Table1[[#This Row],[Losing Seed]],'Seed History'!$N$4:$O$19,2)</f>
        <v>0.61428571428571432</v>
      </c>
      <c r="R376" s="1">
        <f>IF(Table1[[#This Row],[Round]]="PI",0,Table1[[#This Row],[Round]]-1)</f>
        <v>3</v>
      </c>
      <c r="S376">
        <f>Table1[[#This Row],[LAW]]-Table1[[#This Row],[LEW]]</f>
        <v>2.3857142857142857</v>
      </c>
      <c r="V376">
        <f>COUNTIF(PASE!B:B,Table1[[#This Row],[Loser]])</f>
        <v>1</v>
      </c>
    </row>
    <row r="377" spans="1:22" x14ac:dyDescent="0.25">
      <c r="A377" s="65">
        <v>32963</v>
      </c>
      <c r="B377" s="50">
        <v>1990</v>
      </c>
      <c r="C377" s="1">
        <v>5</v>
      </c>
      <c r="D377" t="s">
        <v>484</v>
      </c>
      <c r="E377" s="1">
        <v>1</v>
      </c>
      <c r="F377" t="s">
        <v>397</v>
      </c>
      <c r="G377" t="str">
        <f>VLOOKUP(Table1[[#This Row],[Winner]],Ranking!D:E,2,FALSE)</f>
        <v>MWC</v>
      </c>
      <c r="H377" s="1">
        <v>90</v>
      </c>
      <c r="I377" s="1">
        <v>4</v>
      </c>
      <c r="J377" t="s">
        <v>217</v>
      </c>
      <c r="K377" t="str">
        <f>VLOOKUP(Table1[[#This Row],[Loser]],Ranking!D:E,2,FALSE)</f>
        <v>ACC</v>
      </c>
      <c r="L377" s="1">
        <v>81</v>
      </c>
      <c r="N377" s="1">
        <f>Table1[[#This Row],[Winning Score]]-Table1[[#This Row],[Losing Score]]</f>
        <v>9</v>
      </c>
      <c r="O377" s="1">
        <f>Table1[[#This Row],[Losing Seed]]-Table1[[#This Row],[Winning Seed]]</f>
        <v>3</v>
      </c>
      <c r="P377" s="1" t="str">
        <f>IF(Table1[[#This Row],[SeD]]&lt;-2,Table1[[#This Row],[Winning Seed]]&amp; " over " &amp;Table1[[#This Row],[Losing Seed]],"")</f>
        <v/>
      </c>
      <c r="Q377">
        <f>VLOOKUP(Table1[[#This Row],[Losing Seed]],'Seed History'!$N$4:$O$19,2)</f>
        <v>1.5357142857142858</v>
      </c>
      <c r="R377" s="1">
        <f>IF(Table1[[#This Row],[Round]]="PI",0,Table1[[#This Row],[Round]]-1)</f>
        <v>4</v>
      </c>
      <c r="S377">
        <f>Table1[[#This Row],[LAW]]-Table1[[#This Row],[LEW]]</f>
        <v>2.4642857142857144</v>
      </c>
      <c r="V377">
        <f>COUNTIF(PASE!B:B,Table1[[#This Row],[Loser]])</f>
        <v>1</v>
      </c>
    </row>
    <row r="378" spans="1:22" x14ac:dyDescent="0.25">
      <c r="A378" s="65">
        <v>32963</v>
      </c>
      <c r="B378" s="50">
        <v>1990</v>
      </c>
      <c r="C378" s="1">
        <v>5</v>
      </c>
      <c r="D378" t="s">
        <v>484</v>
      </c>
      <c r="E378" s="1">
        <v>3</v>
      </c>
      <c r="F378" t="s">
        <v>64</v>
      </c>
      <c r="G378" t="str">
        <f>VLOOKUP(Table1[[#This Row],[Winner]],Ranking!D:E,2,FALSE)</f>
        <v>ACC</v>
      </c>
      <c r="H378" s="1">
        <v>97</v>
      </c>
      <c r="I378" s="1">
        <v>4</v>
      </c>
      <c r="J378" t="s">
        <v>41</v>
      </c>
      <c r="K378" t="str">
        <f>VLOOKUP(Table1[[#This Row],[Loser]],Ranking!D:E,2,FALSE)</f>
        <v>SEC</v>
      </c>
      <c r="L378" s="1">
        <v>83</v>
      </c>
      <c r="N378" s="1">
        <f>Table1[[#This Row],[Winning Score]]-Table1[[#This Row],[Losing Score]]</f>
        <v>14</v>
      </c>
      <c r="O378" s="1">
        <f>Table1[[#This Row],[Losing Seed]]-Table1[[#This Row],[Winning Seed]]</f>
        <v>1</v>
      </c>
      <c r="P378" s="1" t="str">
        <f>IF(Table1[[#This Row],[SeD]]&lt;-2,Table1[[#This Row],[Winning Seed]]&amp; " over " &amp;Table1[[#This Row],[Losing Seed]],"")</f>
        <v/>
      </c>
      <c r="Q378">
        <f>VLOOKUP(Table1[[#This Row],[Losing Seed]],'Seed History'!$N$4:$O$19,2)</f>
        <v>1.5357142857142858</v>
      </c>
      <c r="R378" s="1">
        <f>IF(Table1[[#This Row],[Round]]="PI",0,Table1[[#This Row],[Round]]-1)</f>
        <v>4</v>
      </c>
      <c r="S378">
        <f>Table1[[#This Row],[LAW]]-Table1[[#This Row],[LEW]]</f>
        <v>2.4642857142857144</v>
      </c>
      <c r="V378">
        <f>COUNTIF(PASE!B:B,Table1[[#This Row],[Loser]])</f>
        <v>1</v>
      </c>
    </row>
    <row r="379" spans="1:22" x14ac:dyDescent="0.25">
      <c r="A379" s="65">
        <v>32965</v>
      </c>
      <c r="B379" s="50">
        <v>1990</v>
      </c>
      <c r="C379" s="1">
        <v>6</v>
      </c>
      <c r="D379" t="s">
        <v>485</v>
      </c>
      <c r="E379" s="1">
        <v>1</v>
      </c>
      <c r="F379" t="s">
        <v>397</v>
      </c>
      <c r="G379" t="str">
        <f>VLOOKUP(Table1[[#This Row],[Winner]],Ranking!D:E,2,FALSE)</f>
        <v>MWC</v>
      </c>
      <c r="H379" s="1">
        <v>103</v>
      </c>
      <c r="I379" s="1">
        <v>3</v>
      </c>
      <c r="J379" t="s">
        <v>64</v>
      </c>
      <c r="K379" t="str">
        <f>VLOOKUP(Table1[[#This Row],[Loser]],Ranking!D:E,2,FALSE)</f>
        <v>ACC</v>
      </c>
      <c r="L379" s="1">
        <v>73</v>
      </c>
      <c r="N379" s="1">
        <f>Table1[[#This Row],[Winning Score]]-Table1[[#This Row],[Losing Score]]</f>
        <v>30</v>
      </c>
      <c r="O379" s="1">
        <f>Table1[[#This Row],[Losing Seed]]-Table1[[#This Row],[Winning Seed]]</f>
        <v>2</v>
      </c>
      <c r="P379" s="1" t="str">
        <f>IF(Table1[[#This Row],[SeD]]&lt;-2,Table1[[#This Row],[Winning Seed]]&amp; " over " &amp;Table1[[#This Row],[Losing Seed]],"")</f>
        <v/>
      </c>
      <c r="Q379">
        <f>VLOOKUP(Table1[[#This Row],[Losing Seed]],'Seed History'!$N$4:$O$19,2)</f>
        <v>1.8571428571428572</v>
      </c>
      <c r="R379" s="1">
        <f>IF(Table1[[#This Row],[Round]]="PI",0,Table1[[#This Row],[Round]]-1)</f>
        <v>5</v>
      </c>
      <c r="S379">
        <f>Table1[[#This Row],[LAW]]-Table1[[#This Row],[LEW]]</f>
        <v>3.1428571428571428</v>
      </c>
      <c r="V379">
        <f>COUNTIF(PASE!B:B,Table1[[#This Row],[Loser]])</f>
        <v>1</v>
      </c>
    </row>
    <row r="380" spans="1:22" x14ac:dyDescent="0.25">
      <c r="A380" s="65">
        <v>33311</v>
      </c>
      <c r="B380" s="50">
        <v>1991</v>
      </c>
      <c r="C380" s="1">
        <v>1</v>
      </c>
      <c r="D380" t="s">
        <v>49</v>
      </c>
      <c r="E380" s="1">
        <v>15</v>
      </c>
      <c r="F380" t="s">
        <v>332</v>
      </c>
      <c r="G380" t="str">
        <f>VLOOKUP(Table1[[#This Row],[Winner]],Ranking!D:E,2,FALSE)</f>
        <v>A10</v>
      </c>
      <c r="H380" s="1">
        <v>73</v>
      </c>
      <c r="I380" s="1">
        <v>2</v>
      </c>
      <c r="J380" t="s">
        <v>86</v>
      </c>
      <c r="K380" t="str">
        <f>VLOOKUP(Table1[[#This Row],[Loser]],Ranking!D:E,2,FALSE)</f>
        <v>ACC</v>
      </c>
      <c r="L380" s="1">
        <v>69</v>
      </c>
      <c r="N380" s="1">
        <f>Table1[[#This Row],[Winning Score]]-Table1[[#This Row],[Losing Score]]</f>
        <v>4</v>
      </c>
      <c r="O380" s="1">
        <f>Table1[[#This Row],[Losing Seed]]-Table1[[#This Row],[Winning Seed]]</f>
        <v>-13</v>
      </c>
      <c r="P380" s="1" t="str">
        <f>IF(Table1[[#This Row],[SeD]]&lt;-2,Table1[[#This Row],[Winning Seed]]&amp; " over " &amp;Table1[[#This Row],[Losing Seed]],"")</f>
        <v>15 over 2</v>
      </c>
      <c r="Q380">
        <f>VLOOKUP(Table1[[#This Row],[Losing Seed]],'Seed History'!$N$4:$O$19,2)</f>
        <v>2.3714285714285714</v>
      </c>
      <c r="R380" s="1">
        <f>IF(Table1[[#This Row],[Round]]="PI",0,Table1[[#This Row],[Round]]-1)</f>
        <v>0</v>
      </c>
      <c r="S380">
        <f>Table1[[#This Row],[LAW]]-Table1[[#This Row],[LEW]]</f>
        <v>-2.3714285714285714</v>
      </c>
      <c r="V380">
        <f>COUNTIF(PASE!B:B,Table1[[#This Row],[Loser]])</f>
        <v>1</v>
      </c>
    </row>
    <row r="381" spans="1:22" x14ac:dyDescent="0.25">
      <c r="A381" s="65">
        <v>33311</v>
      </c>
      <c r="B381" s="50">
        <v>1991</v>
      </c>
      <c r="C381" s="1">
        <v>1</v>
      </c>
      <c r="D381" t="s">
        <v>440</v>
      </c>
      <c r="E381" s="1">
        <v>14</v>
      </c>
      <c r="F381" t="s">
        <v>44</v>
      </c>
      <c r="G381" t="str">
        <f>VLOOKUP(Table1[[#This Row],[Winner]],Ranking!D:E,2,FALSE)</f>
        <v>BE</v>
      </c>
      <c r="H381" s="1">
        <v>89</v>
      </c>
      <c r="I381" s="1">
        <v>3</v>
      </c>
      <c r="J381" t="s">
        <v>288</v>
      </c>
      <c r="K381" t="str">
        <f>VLOOKUP(Table1[[#This Row],[Loser]],Ranking!D:E,2,FALSE)</f>
        <v>B10</v>
      </c>
      <c r="L381" s="1">
        <v>84</v>
      </c>
      <c r="N381" s="1">
        <f>Table1[[#This Row],[Winning Score]]-Table1[[#This Row],[Losing Score]]</f>
        <v>5</v>
      </c>
      <c r="O381" s="1">
        <f>Table1[[#This Row],[Losing Seed]]-Table1[[#This Row],[Winning Seed]]</f>
        <v>-11</v>
      </c>
      <c r="P381" s="1" t="str">
        <f>IF(Table1[[#This Row],[SeD]]&lt;-2,Table1[[#This Row],[Winning Seed]]&amp; " over " &amp;Table1[[#This Row],[Losing Seed]],"")</f>
        <v>14 over 3</v>
      </c>
      <c r="Q381">
        <f>VLOOKUP(Table1[[#This Row],[Losing Seed]],'Seed History'!$N$4:$O$19,2)</f>
        <v>1.8571428571428572</v>
      </c>
      <c r="R381" s="1">
        <f>IF(Table1[[#This Row],[Round]]="PI",0,Table1[[#This Row],[Round]]-1)</f>
        <v>0</v>
      </c>
      <c r="S381">
        <f>Table1[[#This Row],[LAW]]-Table1[[#This Row],[LEW]]</f>
        <v>-1.8571428571428572</v>
      </c>
      <c r="V381">
        <f>COUNTIF(PASE!B:B,Table1[[#This Row],[Loser]])</f>
        <v>1</v>
      </c>
    </row>
    <row r="382" spans="1:22" x14ac:dyDescent="0.25">
      <c r="A382" s="65">
        <v>33311</v>
      </c>
      <c r="B382" s="50">
        <v>1991</v>
      </c>
      <c r="C382" s="1">
        <v>1</v>
      </c>
      <c r="D382" t="s">
        <v>49</v>
      </c>
      <c r="E382" s="1">
        <v>3</v>
      </c>
      <c r="F382" t="s">
        <v>317</v>
      </c>
      <c r="G382" t="str">
        <f>VLOOKUP(Table1[[#This Row],[Winner]],Ranking!D:E,2,FALSE)</f>
        <v>B12</v>
      </c>
      <c r="H382" s="1">
        <v>67</v>
      </c>
      <c r="I382" s="1">
        <v>14</v>
      </c>
      <c r="J382" t="s">
        <v>292</v>
      </c>
      <c r="K382" t="str">
        <f>VLOOKUP(Table1[[#This Row],[Loser]],Ranking!D:E,2,FALSE)</f>
        <v>MWC</v>
      </c>
      <c r="L382" s="1">
        <v>54</v>
      </c>
      <c r="N382" s="1">
        <f>Table1[[#This Row],[Winning Score]]-Table1[[#This Row],[Losing Score]]</f>
        <v>13</v>
      </c>
      <c r="O382" s="1">
        <f>Table1[[#This Row],[Losing Seed]]-Table1[[#This Row],[Winning Seed]]</f>
        <v>11</v>
      </c>
      <c r="P382" s="1" t="str">
        <f>IF(Table1[[#This Row],[SeD]]&lt;-2,Table1[[#This Row],[Winning Seed]]&amp; " over " &amp;Table1[[#This Row],[Losing Seed]],"")</f>
        <v/>
      </c>
      <c r="Q382">
        <f>VLOOKUP(Table1[[#This Row],[Losing Seed]],'Seed History'!$N$4:$O$19,2)</f>
        <v>0.16428571428571428</v>
      </c>
      <c r="R382" s="1">
        <f>IF(Table1[[#This Row],[Round]]="PI",0,Table1[[#This Row],[Round]]-1)</f>
        <v>0</v>
      </c>
      <c r="S382">
        <f>Table1[[#This Row],[LAW]]-Table1[[#This Row],[LEW]]</f>
        <v>-0.16428571428571428</v>
      </c>
      <c r="V382">
        <f>COUNTIF(PASE!B:B,Table1[[#This Row],[Loser]])</f>
        <v>1</v>
      </c>
    </row>
    <row r="383" spans="1:22" x14ac:dyDescent="0.25">
      <c r="A383" s="65">
        <v>33311</v>
      </c>
      <c r="B383" s="50">
        <v>1991</v>
      </c>
      <c r="C383" s="1">
        <v>1</v>
      </c>
      <c r="D383" t="s">
        <v>49</v>
      </c>
      <c r="E383" s="1">
        <v>6</v>
      </c>
      <c r="F383" t="s">
        <v>302</v>
      </c>
      <c r="G383" t="str">
        <f>VLOOKUP(Table1[[#This Row],[Winner]],Ranking!D:E,2,FALSE)</f>
        <v>ACC</v>
      </c>
      <c r="H383" s="1">
        <v>114</v>
      </c>
      <c r="I383" s="1">
        <v>11</v>
      </c>
      <c r="J383" t="s">
        <v>364</v>
      </c>
      <c r="K383" t="str">
        <f>VLOOKUP(Table1[[#This Row],[Loser]],Ranking!D:E,2,FALSE)</f>
        <v>CUSA</v>
      </c>
      <c r="L383" s="1">
        <v>85</v>
      </c>
      <c r="N383" s="1">
        <f>Table1[[#This Row],[Winning Score]]-Table1[[#This Row],[Losing Score]]</f>
        <v>29</v>
      </c>
      <c r="O383" s="1">
        <f>Table1[[#This Row],[Losing Seed]]-Table1[[#This Row],[Winning Seed]]</f>
        <v>5</v>
      </c>
      <c r="P383" s="1" t="str">
        <f>IF(Table1[[#This Row],[SeD]]&lt;-2,Table1[[#This Row],[Winning Seed]]&amp; " over " &amp;Table1[[#This Row],[Losing Seed]],"")</f>
        <v/>
      </c>
      <c r="Q383">
        <f>VLOOKUP(Table1[[#This Row],[Losing Seed]],'Seed History'!$N$4:$O$19,2)</f>
        <v>0.61428571428571432</v>
      </c>
      <c r="R383" s="1">
        <f>IF(Table1[[#This Row],[Round]]="PI",0,Table1[[#This Row],[Round]]-1)</f>
        <v>0</v>
      </c>
      <c r="S383">
        <f>Table1[[#This Row],[LAW]]-Table1[[#This Row],[LEW]]</f>
        <v>-0.61428571428571432</v>
      </c>
      <c r="V383">
        <f>COUNTIF(PASE!B:B,Table1[[#This Row],[Loser]])</f>
        <v>1</v>
      </c>
    </row>
    <row r="384" spans="1:22" x14ac:dyDescent="0.25">
      <c r="A384" s="65">
        <v>33311</v>
      </c>
      <c r="B384" s="50">
        <v>1991</v>
      </c>
      <c r="C384" s="1">
        <v>1</v>
      </c>
      <c r="D384" t="s">
        <v>440</v>
      </c>
      <c r="E384" s="1">
        <v>2</v>
      </c>
      <c r="F384" t="s">
        <v>64</v>
      </c>
      <c r="G384" t="str">
        <f>VLOOKUP(Table1[[#This Row],[Winner]],Ranking!D:E,2,FALSE)</f>
        <v>ACC</v>
      </c>
      <c r="H384" s="1">
        <v>102</v>
      </c>
      <c r="I384" s="1">
        <v>15</v>
      </c>
      <c r="J384" t="s">
        <v>256</v>
      </c>
      <c r="K384" t="str">
        <f>VLOOKUP(Table1[[#This Row],[Loser]],Ranking!D:E,2,FALSE)</f>
        <v>SB</v>
      </c>
      <c r="L384" s="1">
        <v>73</v>
      </c>
      <c r="N384" s="1">
        <f>Table1[[#This Row],[Winning Score]]-Table1[[#This Row],[Losing Score]]</f>
        <v>29</v>
      </c>
      <c r="O384" s="1">
        <f>Table1[[#This Row],[Losing Seed]]-Table1[[#This Row],[Winning Seed]]</f>
        <v>13</v>
      </c>
      <c r="P384" s="1" t="str">
        <f>IF(Table1[[#This Row],[SeD]]&lt;-2,Table1[[#This Row],[Winning Seed]]&amp; " over " &amp;Table1[[#This Row],[Losing Seed]],"")</f>
        <v/>
      </c>
      <c r="Q384">
        <f>VLOOKUP(Table1[[#This Row],[Losing Seed]],'Seed History'!$N$4:$O$19,2)</f>
        <v>6.4285714285714279E-2</v>
      </c>
      <c r="R384" s="1">
        <f>IF(Table1[[#This Row],[Round]]="PI",0,Table1[[#This Row],[Round]]-1)</f>
        <v>0</v>
      </c>
      <c r="S384">
        <f>Table1[[#This Row],[LAW]]-Table1[[#This Row],[LEW]]</f>
        <v>-6.4285714285714279E-2</v>
      </c>
      <c r="V384">
        <f>COUNTIF(PASE!B:B,Table1[[#This Row],[Loser]])</f>
        <v>1</v>
      </c>
    </row>
    <row r="385" spans="1:22" x14ac:dyDescent="0.25">
      <c r="A385" s="65">
        <v>33311</v>
      </c>
      <c r="B385" s="50">
        <v>1991</v>
      </c>
      <c r="C385" s="1">
        <v>1</v>
      </c>
      <c r="D385" t="s">
        <v>440</v>
      </c>
      <c r="E385" s="1">
        <v>7</v>
      </c>
      <c r="F385" t="s">
        <v>69</v>
      </c>
      <c r="G385" t="str">
        <f>VLOOKUP(Table1[[#This Row],[Winner]],Ranking!D:E,2,FALSE)</f>
        <v>B10</v>
      </c>
      <c r="H385" s="1">
        <v>76</v>
      </c>
      <c r="I385" s="1">
        <v>10</v>
      </c>
      <c r="J385" t="s">
        <v>193</v>
      </c>
      <c r="K385" t="str">
        <f>VLOOKUP(Table1[[#This Row],[Loser]],Ranking!D:E,2,FALSE)</f>
        <v>SC</v>
      </c>
      <c r="L385" s="1">
        <v>73</v>
      </c>
      <c r="N385" s="1">
        <f>Table1[[#This Row],[Winning Score]]-Table1[[#This Row],[Losing Score]]</f>
        <v>3</v>
      </c>
      <c r="O385" s="1">
        <f>Table1[[#This Row],[Losing Seed]]-Table1[[#This Row],[Winning Seed]]</f>
        <v>3</v>
      </c>
      <c r="P385" s="1" t="str">
        <f>IF(Table1[[#This Row],[SeD]]&lt;-2,Table1[[#This Row],[Winning Seed]]&amp; " over " &amp;Table1[[#This Row],[Losing Seed]],"")</f>
        <v/>
      </c>
      <c r="Q385">
        <f>VLOOKUP(Table1[[#This Row],[Losing Seed]],'Seed History'!$N$4:$O$19,2)</f>
        <v>0.62142857142857144</v>
      </c>
      <c r="R385" s="1">
        <f>IF(Table1[[#This Row],[Round]]="PI",0,Table1[[#This Row],[Round]]-1)</f>
        <v>0</v>
      </c>
      <c r="S385">
        <f>Table1[[#This Row],[LAW]]-Table1[[#This Row],[LEW]]</f>
        <v>-0.62142857142857144</v>
      </c>
      <c r="V385">
        <f>COUNTIF(PASE!B:B,Table1[[#This Row],[Loser]])</f>
        <v>1</v>
      </c>
    </row>
    <row r="386" spans="1:22" x14ac:dyDescent="0.25">
      <c r="A386" s="65">
        <v>33311</v>
      </c>
      <c r="B386" s="50">
        <v>1991</v>
      </c>
      <c r="C386" s="1">
        <v>1</v>
      </c>
      <c r="D386" t="s">
        <v>478</v>
      </c>
      <c r="E386" s="1">
        <v>2</v>
      </c>
      <c r="F386" t="s">
        <v>36</v>
      </c>
      <c r="G386" t="str">
        <f>VLOOKUP(Table1[[#This Row],[Winner]],Ranking!D:E,2,FALSE)</f>
        <v>B10</v>
      </c>
      <c r="H386" s="1">
        <v>79</v>
      </c>
      <c r="I386" s="1">
        <v>15</v>
      </c>
      <c r="J386" t="s">
        <v>174</v>
      </c>
      <c r="K386" t="str">
        <f>VLOOKUP(Table1[[#This Row],[Loser]],Ranking!D:E,2,FALSE)</f>
        <v>SB</v>
      </c>
      <c r="L386" s="1">
        <v>69</v>
      </c>
      <c r="N386" s="1">
        <f>Table1[[#This Row],[Winning Score]]-Table1[[#This Row],[Losing Score]]</f>
        <v>10</v>
      </c>
      <c r="O386" s="1">
        <f>Table1[[#This Row],[Losing Seed]]-Table1[[#This Row],[Winning Seed]]</f>
        <v>13</v>
      </c>
      <c r="P386" s="1" t="str">
        <f>IF(Table1[[#This Row],[SeD]]&lt;-2,Table1[[#This Row],[Winning Seed]]&amp; " over " &amp;Table1[[#This Row],[Losing Seed]],"")</f>
        <v/>
      </c>
      <c r="Q386">
        <f>VLOOKUP(Table1[[#This Row],[Losing Seed]],'Seed History'!$N$4:$O$19,2)</f>
        <v>6.4285714285714279E-2</v>
      </c>
      <c r="R386" s="1">
        <f>IF(Table1[[#This Row],[Round]]="PI",0,Table1[[#This Row],[Round]]-1)</f>
        <v>0</v>
      </c>
      <c r="S386">
        <f>Table1[[#This Row],[LAW]]-Table1[[#This Row],[LEW]]</f>
        <v>-6.4285714285714279E-2</v>
      </c>
      <c r="V386">
        <f>COUNTIF(PASE!B:B,Table1[[#This Row],[Loser]])</f>
        <v>1</v>
      </c>
    </row>
    <row r="387" spans="1:22" x14ac:dyDescent="0.25">
      <c r="A387" s="65">
        <v>33311</v>
      </c>
      <c r="B387" s="50">
        <v>1991</v>
      </c>
      <c r="C387" s="1">
        <v>1</v>
      </c>
      <c r="D387" t="s">
        <v>478</v>
      </c>
      <c r="E387" s="1">
        <v>3</v>
      </c>
      <c r="F387" t="s">
        <v>37</v>
      </c>
      <c r="G387" t="str">
        <f>VLOOKUP(Table1[[#This Row],[Winner]],Ranking!D:E,2,FALSE)</f>
        <v>B12</v>
      </c>
      <c r="H387" s="1">
        <v>55</v>
      </c>
      <c r="I387" s="1">
        <v>14</v>
      </c>
      <c r="J387" t="s">
        <v>294</v>
      </c>
      <c r="K387" t="str">
        <f>VLOOKUP(Table1[[#This Row],[Loser]],Ranking!D:E,2,FALSE)</f>
        <v>Slnd</v>
      </c>
      <c r="L387" s="1">
        <v>49</v>
      </c>
      <c r="N387" s="1">
        <f>Table1[[#This Row],[Winning Score]]-Table1[[#This Row],[Losing Score]]</f>
        <v>6</v>
      </c>
      <c r="O387" s="1">
        <f>Table1[[#This Row],[Losing Seed]]-Table1[[#This Row],[Winning Seed]]</f>
        <v>11</v>
      </c>
      <c r="P387" s="1" t="str">
        <f>IF(Table1[[#This Row],[SeD]]&lt;-2,Table1[[#This Row],[Winning Seed]]&amp; " over " &amp;Table1[[#This Row],[Losing Seed]],"")</f>
        <v/>
      </c>
      <c r="Q387">
        <f>VLOOKUP(Table1[[#This Row],[Losing Seed]],'Seed History'!$N$4:$O$19,2)</f>
        <v>0.16428571428571428</v>
      </c>
      <c r="R387" s="1">
        <f>IF(Table1[[#This Row],[Round]]="PI",0,Table1[[#This Row],[Round]]-1)</f>
        <v>0</v>
      </c>
      <c r="S387">
        <f>Table1[[#This Row],[LAW]]-Table1[[#This Row],[LEW]]</f>
        <v>-0.16428571428571428</v>
      </c>
      <c r="V387">
        <f>COUNTIF(PASE!B:B,Table1[[#This Row],[Loser]])</f>
        <v>1</v>
      </c>
    </row>
    <row r="388" spans="1:22" x14ac:dyDescent="0.25">
      <c r="A388" s="65">
        <v>33311</v>
      </c>
      <c r="B388" s="50">
        <v>1991</v>
      </c>
      <c r="C388" s="1">
        <v>1</v>
      </c>
      <c r="D388" t="s">
        <v>478</v>
      </c>
      <c r="E388" s="1">
        <v>6</v>
      </c>
      <c r="F388" t="s">
        <v>83</v>
      </c>
      <c r="G388" t="str">
        <f>VLOOKUP(Table1[[#This Row],[Winner]],Ranking!D:E,2,FALSE)</f>
        <v>ACC</v>
      </c>
      <c r="H388" s="1">
        <v>76</v>
      </c>
      <c r="I388" s="1">
        <v>11</v>
      </c>
      <c r="J388" t="s">
        <v>60</v>
      </c>
      <c r="K388" t="str">
        <f>VLOOKUP(Table1[[#This Row],[Loser]],Ranking!D:E,2,FALSE)</f>
        <v>SEC</v>
      </c>
      <c r="L388" s="1">
        <v>68</v>
      </c>
      <c r="M388" s="1" t="s">
        <v>479</v>
      </c>
      <c r="N388" s="1">
        <f>Table1[[#This Row],[Winning Score]]-Table1[[#This Row],[Losing Score]]</f>
        <v>8</v>
      </c>
      <c r="O388" s="1">
        <f>Table1[[#This Row],[Losing Seed]]-Table1[[#This Row],[Winning Seed]]</f>
        <v>5</v>
      </c>
      <c r="P388" s="1" t="str">
        <f>IF(Table1[[#This Row],[SeD]]&lt;-2,Table1[[#This Row],[Winning Seed]]&amp; " over " &amp;Table1[[#This Row],[Losing Seed]],"")</f>
        <v/>
      </c>
      <c r="Q388">
        <f>VLOOKUP(Table1[[#This Row],[Losing Seed]],'Seed History'!$N$4:$O$19,2)</f>
        <v>0.61428571428571432</v>
      </c>
      <c r="R388" s="1">
        <f>IF(Table1[[#This Row],[Round]]="PI",0,Table1[[#This Row],[Round]]-1)</f>
        <v>0</v>
      </c>
      <c r="S388">
        <f>Table1[[#This Row],[LAW]]-Table1[[#This Row],[LEW]]</f>
        <v>-0.61428571428571432</v>
      </c>
      <c r="V388">
        <f>COUNTIF(PASE!B:B,Table1[[#This Row],[Loser]])</f>
        <v>1</v>
      </c>
    </row>
    <row r="389" spans="1:22" x14ac:dyDescent="0.25">
      <c r="A389" s="65">
        <v>33311</v>
      </c>
      <c r="B389" s="50">
        <v>1991</v>
      </c>
      <c r="C389" s="1">
        <v>1</v>
      </c>
      <c r="D389" t="s">
        <v>478</v>
      </c>
      <c r="E389" s="1">
        <v>7</v>
      </c>
      <c r="F389" t="s">
        <v>208</v>
      </c>
      <c r="G389" t="str">
        <f>VLOOKUP(Table1[[#This Row],[Winner]],Ranking!D:E,2,FALSE)</f>
        <v>ACC</v>
      </c>
      <c r="H389" s="1">
        <v>75</v>
      </c>
      <c r="I389" s="1">
        <v>10</v>
      </c>
      <c r="J389" t="s">
        <v>85</v>
      </c>
      <c r="K389" t="str">
        <f>VLOOKUP(Table1[[#This Row],[Loser]],Ranking!D:E,2,FALSE)</f>
        <v>P12</v>
      </c>
      <c r="L389" s="1">
        <v>72</v>
      </c>
      <c r="N389" s="1">
        <f>Table1[[#This Row],[Winning Score]]-Table1[[#This Row],[Losing Score]]</f>
        <v>3</v>
      </c>
      <c r="O389" s="1">
        <f>Table1[[#This Row],[Losing Seed]]-Table1[[#This Row],[Winning Seed]]</f>
        <v>3</v>
      </c>
      <c r="P389" s="1" t="str">
        <f>IF(Table1[[#This Row],[SeD]]&lt;-2,Table1[[#This Row],[Winning Seed]]&amp; " over " &amp;Table1[[#This Row],[Losing Seed]],"")</f>
        <v/>
      </c>
      <c r="Q389">
        <f>VLOOKUP(Table1[[#This Row],[Losing Seed]],'Seed History'!$N$4:$O$19,2)</f>
        <v>0.62142857142857144</v>
      </c>
      <c r="R389" s="1">
        <f>IF(Table1[[#This Row],[Round]]="PI",0,Table1[[#This Row],[Round]]-1)</f>
        <v>0</v>
      </c>
      <c r="S389">
        <f>Table1[[#This Row],[LAW]]-Table1[[#This Row],[LEW]]</f>
        <v>-0.62142857142857144</v>
      </c>
      <c r="V389">
        <f>COUNTIF(PASE!B:B,Table1[[#This Row],[Loser]])</f>
        <v>1</v>
      </c>
    </row>
    <row r="390" spans="1:22" x14ac:dyDescent="0.25">
      <c r="A390" s="65">
        <v>33311</v>
      </c>
      <c r="B390" s="50">
        <v>1991</v>
      </c>
      <c r="C390" s="1">
        <v>1</v>
      </c>
      <c r="D390" t="s">
        <v>38</v>
      </c>
      <c r="E390" s="1">
        <v>2</v>
      </c>
      <c r="F390" t="s">
        <v>48</v>
      </c>
      <c r="G390" t="str">
        <f>VLOOKUP(Table1[[#This Row],[Winner]],Ranking!D:E,2,FALSE)</f>
        <v>P12</v>
      </c>
      <c r="H390" s="1">
        <v>93</v>
      </c>
      <c r="I390" s="1">
        <v>15</v>
      </c>
      <c r="J390" t="s">
        <v>368</v>
      </c>
      <c r="K390" t="str">
        <f>VLOOKUP(Table1[[#This Row],[Loser]],Ranking!D:E,2,FALSE)</f>
        <v>NEC</v>
      </c>
      <c r="L390" s="1">
        <v>80</v>
      </c>
      <c r="N390" s="1">
        <f>Table1[[#This Row],[Winning Score]]-Table1[[#This Row],[Losing Score]]</f>
        <v>13</v>
      </c>
      <c r="O390" s="1">
        <f>Table1[[#This Row],[Losing Seed]]-Table1[[#This Row],[Winning Seed]]</f>
        <v>13</v>
      </c>
      <c r="P390" s="1" t="str">
        <f>IF(Table1[[#This Row],[SeD]]&lt;-2,Table1[[#This Row],[Winning Seed]]&amp; " over " &amp;Table1[[#This Row],[Losing Seed]],"")</f>
        <v/>
      </c>
      <c r="Q390">
        <f>VLOOKUP(Table1[[#This Row],[Losing Seed]],'Seed History'!$N$4:$O$19,2)</f>
        <v>6.4285714285714279E-2</v>
      </c>
      <c r="R390" s="1">
        <f>IF(Table1[[#This Row],[Round]]="PI",0,Table1[[#This Row],[Round]]-1)</f>
        <v>0</v>
      </c>
      <c r="S390">
        <f>Table1[[#This Row],[LAW]]-Table1[[#This Row],[LEW]]</f>
        <v>-6.4285714285714279E-2</v>
      </c>
      <c r="V390">
        <f>COUNTIF(PASE!B:B,Table1[[#This Row],[Loser]])</f>
        <v>1</v>
      </c>
    </row>
    <row r="391" spans="1:22" x14ac:dyDescent="0.25">
      <c r="A391" s="65">
        <v>33311</v>
      </c>
      <c r="B391" s="50">
        <v>1991</v>
      </c>
      <c r="C391" s="1">
        <v>1</v>
      </c>
      <c r="D391" t="s">
        <v>38</v>
      </c>
      <c r="E391" s="1">
        <v>3</v>
      </c>
      <c r="F391" t="s">
        <v>87</v>
      </c>
      <c r="G391" t="str">
        <f>VLOOKUP(Table1[[#This Row],[Winner]],Ranking!D:E,2,FALSE)</f>
        <v>BE</v>
      </c>
      <c r="H391" s="1">
        <v>71</v>
      </c>
      <c r="I391" s="1">
        <v>14</v>
      </c>
      <c r="J391" t="s">
        <v>324</v>
      </c>
      <c r="K391" t="str">
        <f>VLOOKUP(Table1[[#This Row],[Loser]],Ranking!D:E,2,FALSE)</f>
        <v>WCC</v>
      </c>
      <c r="L391" s="1">
        <v>51</v>
      </c>
      <c r="N391" s="1">
        <f>Table1[[#This Row],[Winning Score]]-Table1[[#This Row],[Losing Score]]</f>
        <v>20</v>
      </c>
      <c r="O391" s="1">
        <f>Table1[[#This Row],[Losing Seed]]-Table1[[#This Row],[Winning Seed]]</f>
        <v>11</v>
      </c>
      <c r="P391" s="1" t="str">
        <f>IF(Table1[[#This Row],[SeD]]&lt;-2,Table1[[#This Row],[Winning Seed]]&amp; " over " &amp;Table1[[#This Row],[Losing Seed]],"")</f>
        <v/>
      </c>
      <c r="Q391">
        <f>VLOOKUP(Table1[[#This Row],[Losing Seed]],'Seed History'!$N$4:$O$19,2)</f>
        <v>0.16428571428571428</v>
      </c>
      <c r="R391" s="1">
        <f>IF(Table1[[#This Row],[Round]]="PI",0,Table1[[#This Row],[Round]]-1)</f>
        <v>0</v>
      </c>
      <c r="S391">
        <f>Table1[[#This Row],[LAW]]-Table1[[#This Row],[LEW]]</f>
        <v>-0.16428571428571428</v>
      </c>
      <c r="V391">
        <f>COUNTIF(PASE!B:B,Table1[[#This Row],[Loser]])</f>
        <v>1</v>
      </c>
    </row>
    <row r="392" spans="1:22" x14ac:dyDescent="0.25">
      <c r="A392" s="65">
        <v>33311</v>
      </c>
      <c r="B392" s="50">
        <v>1991</v>
      </c>
      <c r="C392" s="1">
        <v>1</v>
      </c>
      <c r="D392" t="s">
        <v>440</v>
      </c>
      <c r="E392" s="1">
        <v>11</v>
      </c>
      <c r="F392" t="s">
        <v>80</v>
      </c>
      <c r="G392" t="str">
        <f>VLOOKUP(Table1[[#This Row],[Winner]],Ranking!D:E,2,FALSE)</f>
        <v>Amer</v>
      </c>
      <c r="H392" s="1">
        <v>79</v>
      </c>
      <c r="I392" s="1">
        <v>6</v>
      </c>
      <c r="J392" t="s">
        <v>52</v>
      </c>
      <c r="K392" t="str">
        <f>VLOOKUP(Table1[[#This Row],[Loser]],Ranking!D:E,2,FALSE)</f>
        <v>SEC</v>
      </c>
      <c r="L392" s="1">
        <v>62</v>
      </c>
      <c r="N392" s="1">
        <f>Table1[[#This Row],[Winning Score]]-Table1[[#This Row],[Losing Score]]</f>
        <v>17</v>
      </c>
      <c r="O392" s="1">
        <f>Table1[[#This Row],[Losing Seed]]-Table1[[#This Row],[Winning Seed]]</f>
        <v>-5</v>
      </c>
      <c r="P392" s="1" t="str">
        <f>IF(Table1[[#This Row],[SeD]]&lt;-2,Table1[[#This Row],[Winning Seed]]&amp; " over " &amp;Table1[[#This Row],[Losing Seed]],"")</f>
        <v>11 over 6</v>
      </c>
      <c r="Q392">
        <f>VLOOKUP(Table1[[#This Row],[Losing Seed]],'Seed History'!$N$4:$O$19,2)</f>
        <v>1.0785714285714285</v>
      </c>
      <c r="R392" s="1">
        <f>IF(Table1[[#This Row],[Round]]="PI",0,Table1[[#This Row],[Round]]-1)</f>
        <v>0</v>
      </c>
      <c r="S392">
        <f>Table1[[#This Row],[LAW]]-Table1[[#This Row],[LEW]]</f>
        <v>-1.0785714285714285</v>
      </c>
      <c r="V392">
        <f>COUNTIF(PASE!B:B,Table1[[#This Row],[Loser]])</f>
        <v>1</v>
      </c>
    </row>
    <row r="393" spans="1:22" x14ac:dyDescent="0.25">
      <c r="A393" s="65">
        <v>33311</v>
      </c>
      <c r="B393" s="50">
        <v>1991</v>
      </c>
      <c r="C393" s="1">
        <v>1</v>
      </c>
      <c r="D393" t="s">
        <v>38</v>
      </c>
      <c r="E393" s="1">
        <v>11</v>
      </c>
      <c r="F393" t="s">
        <v>88</v>
      </c>
      <c r="G393" t="str">
        <f>VLOOKUP(Table1[[#This Row],[Winner]],Ranking!D:E,2,FALSE)</f>
        <v>BE</v>
      </c>
      <c r="H393" s="1">
        <v>64</v>
      </c>
      <c r="I393" s="1">
        <v>6</v>
      </c>
      <c r="J393" t="s">
        <v>293</v>
      </c>
      <c r="K393" t="str">
        <f>VLOOKUP(Table1[[#This Row],[Loser]],Ranking!D:E,2,FALSE)</f>
        <v>WAC</v>
      </c>
      <c r="L393" s="1">
        <v>56</v>
      </c>
      <c r="N393" s="1">
        <f>Table1[[#This Row],[Winning Score]]-Table1[[#This Row],[Losing Score]]</f>
        <v>8</v>
      </c>
      <c r="O393" s="1">
        <f>Table1[[#This Row],[Losing Seed]]-Table1[[#This Row],[Winning Seed]]</f>
        <v>-5</v>
      </c>
      <c r="P393" s="1" t="str">
        <f>IF(Table1[[#This Row],[SeD]]&lt;-2,Table1[[#This Row],[Winning Seed]]&amp; " over " &amp;Table1[[#This Row],[Losing Seed]],"")</f>
        <v>11 over 6</v>
      </c>
      <c r="Q393">
        <f>VLOOKUP(Table1[[#This Row],[Losing Seed]],'Seed History'!$N$4:$O$19,2)</f>
        <v>1.0785714285714285</v>
      </c>
      <c r="R393" s="1">
        <f>IF(Table1[[#This Row],[Round]]="PI",0,Table1[[#This Row],[Round]]-1)</f>
        <v>0</v>
      </c>
      <c r="S393">
        <f>Table1[[#This Row],[LAW]]-Table1[[#This Row],[LEW]]</f>
        <v>-1.0785714285714285</v>
      </c>
      <c r="V393">
        <f>COUNTIF(PASE!B:B,Table1[[#This Row],[Loser]])</f>
        <v>1</v>
      </c>
    </row>
    <row r="394" spans="1:22" x14ac:dyDescent="0.25">
      <c r="A394" s="65">
        <v>33311</v>
      </c>
      <c r="B394" s="50">
        <v>1991</v>
      </c>
      <c r="C394" s="1">
        <v>1</v>
      </c>
      <c r="D394" t="s">
        <v>49</v>
      </c>
      <c r="E394" s="1">
        <v>10</v>
      </c>
      <c r="F394" t="s">
        <v>374</v>
      </c>
      <c r="G394" t="str">
        <f>VLOOKUP(Table1[[#This Row],[Winner]],Ranking!D:E,2,FALSE)</f>
        <v>Amer</v>
      </c>
      <c r="H394" s="1">
        <v>80</v>
      </c>
      <c r="I394" s="1">
        <v>7</v>
      </c>
      <c r="J394" t="s">
        <v>29</v>
      </c>
      <c r="K394" t="str">
        <f>VLOOKUP(Table1[[#This Row],[Loser]],Ranking!D:E,2,FALSE)</f>
        <v>B10</v>
      </c>
      <c r="L394" s="1">
        <v>63</v>
      </c>
      <c r="N394" s="1">
        <f>Table1[[#This Row],[Winning Score]]-Table1[[#This Row],[Losing Score]]</f>
        <v>17</v>
      </c>
      <c r="O394" s="1">
        <f>Table1[[#This Row],[Losing Seed]]-Table1[[#This Row],[Winning Seed]]</f>
        <v>-3</v>
      </c>
      <c r="P394" s="1" t="str">
        <f>IF(Table1[[#This Row],[SeD]]&lt;-2,Table1[[#This Row],[Winning Seed]]&amp; " over " &amp;Table1[[#This Row],[Losing Seed]],"")</f>
        <v>10 over 7</v>
      </c>
      <c r="Q394">
        <f>VLOOKUP(Table1[[#This Row],[Losing Seed]],'Seed History'!$N$4:$O$19,2)</f>
        <v>0.9</v>
      </c>
      <c r="R394" s="1">
        <f>IF(Table1[[#This Row],[Round]]="PI",0,Table1[[#This Row],[Round]]-1)</f>
        <v>0</v>
      </c>
      <c r="S394">
        <f>Table1[[#This Row],[LAW]]-Table1[[#This Row],[LEW]]</f>
        <v>-0.9</v>
      </c>
      <c r="V394">
        <f>COUNTIF(PASE!B:B,Table1[[#This Row],[Loser]])</f>
        <v>1</v>
      </c>
    </row>
    <row r="395" spans="1:22" x14ac:dyDescent="0.25">
      <c r="A395" s="65">
        <v>33311</v>
      </c>
      <c r="B395" s="50">
        <v>1991</v>
      </c>
      <c r="C395" s="1">
        <v>1</v>
      </c>
      <c r="D395" t="s">
        <v>38</v>
      </c>
      <c r="E395" s="1">
        <v>10</v>
      </c>
      <c r="F395" t="s">
        <v>72</v>
      </c>
      <c r="G395" t="str">
        <f>VLOOKUP(Table1[[#This Row],[Winner]],Ranking!D:E,2,FALSE)</f>
        <v>WCC</v>
      </c>
      <c r="H395" s="1">
        <v>61</v>
      </c>
      <c r="I395" s="1">
        <v>7</v>
      </c>
      <c r="J395" t="s">
        <v>61</v>
      </c>
      <c r="K395" t="str">
        <f>VLOOKUP(Table1[[#This Row],[Loser]],Ranking!D:E,2,FALSE)</f>
        <v>ACC</v>
      </c>
      <c r="L395" s="1">
        <v>48</v>
      </c>
      <c r="N395" s="1">
        <f>Table1[[#This Row],[Winning Score]]-Table1[[#This Row],[Losing Score]]</f>
        <v>13</v>
      </c>
      <c r="O395" s="1">
        <f>Table1[[#This Row],[Losing Seed]]-Table1[[#This Row],[Winning Seed]]</f>
        <v>-3</v>
      </c>
      <c r="P395" s="1" t="str">
        <f>IF(Table1[[#This Row],[SeD]]&lt;-2,Table1[[#This Row],[Winning Seed]]&amp; " over " &amp;Table1[[#This Row],[Losing Seed]],"")</f>
        <v>10 over 7</v>
      </c>
      <c r="Q395">
        <f>VLOOKUP(Table1[[#This Row],[Losing Seed]],'Seed History'!$N$4:$O$19,2)</f>
        <v>0.9</v>
      </c>
      <c r="R395" s="1">
        <f>IF(Table1[[#This Row],[Round]]="PI",0,Table1[[#This Row],[Round]]-1)</f>
        <v>0</v>
      </c>
      <c r="S395">
        <f>Table1[[#This Row],[LAW]]-Table1[[#This Row],[LEW]]</f>
        <v>-0.9</v>
      </c>
      <c r="V395">
        <f>COUNTIF(PASE!B:B,Table1[[#This Row],[Loser]])</f>
        <v>1</v>
      </c>
    </row>
    <row r="396" spans="1:22" x14ac:dyDescent="0.25">
      <c r="A396" s="65">
        <v>33312</v>
      </c>
      <c r="B396" s="50">
        <v>1991</v>
      </c>
      <c r="C396" s="1">
        <v>1</v>
      </c>
      <c r="D396" t="s">
        <v>49</v>
      </c>
      <c r="E396" s="1">
        <v>13</v>
      </c>
      <c r="F396" t="s">
        <v>323</v>
      </c>
      <c r="G396" t="str">
        <f>VLOOKUP(Table1[[#This Row],[Winner]],Ranking!D:E,2,FALSE)</f>
        <v>B10</v>
      </c>
      <c r="H396" s="1">
        <v>74</v>
      </c>
      <c r="I396" s="1">
        <v>4</v>
      </c>
      <c r="J396" t="s">
        <v>67</v>
      </c>
      <c r="K396" t="str">
        <f>VLOOKUP(Table1[[#This Row],[Loser]],Ranking!D:E,2,FALSE)</f>
        <v>P12</v>
      </c>
      <c r="L396" s="1">
        <v>69</v>
      </c>
      <c r="N396" s="1">
        <f>Table1[[#This Row],[Winning Score]]-Table1[[#This Row],[Losing Score]]</f>
        <v>5</v>
      </c>
      <c r="O396" s="1">
        <f>Table1[[#This Row],[Losing Seed]]-Table1[[#This Row],[Winning Seed]]</f>
        <v>-9</v>
      </c>
      <c r="P396" s="1" t="str">
        <f>IF(Table1[[#This Row],[SeD]]&lt;-2,Table1[[#This Row],[Winning Seed]]&amp; " over " &amp;Table1[[#This Row],[Losing Seed]],"")</f>
        <v>13 over 4</v>
      </c>
      <c r="Q396">
        <f>VLOOKUP(Table1[[#This Row],[Losing Seed]],'Seed History'!$N$4:$O$19,2)</f>
        <v>1.5357142857142858</v>
      </c>
      <c r="R396" s="1">
        <f>IF(Table1[[#This Row],[Round]]="PI",0,Table1[[#This Row],[Round]]-1)</f>
        <v>0</v>
      </c>
      <c r="S396">
        <f>Table1[[#This Row],[LAW]]-Table1[[#This Row],[LEW]]</f>
        <v>-1.5357142857142858</v>
      </c>
      <c r="V396">
        <f>COUNTIF(PASE!B:B,Table1[[#This Row],[Loser]])</f>
        <v>1</v>
      </c>
    </row>
    <row r="397" spans="1:22" x14ac:dyDescent="0.25">
      <c r="A397" s="65">
        <v>33312</v>
      </c>
      <c r="B397" s="50">
        <v>1991</v>
      </c>
      <c r="C397" s="1">
        <v>1</v>
      </c>
      <c r="D397" t="s">
        <v>49</v>
      </c>
      <c r="E397" s="1">
        <v>1</v>
      </c>
      <c r="F397" t="s">
        <v>299</v>
      </c>
      <c r="G397" t="str">
        <f>VLOOKUP(Table1[[#This Row],[Winner]],Ranking!D:E,2,FALSE)</f>
        <v>ACC</v>
      </c>
      <c r="H397" s="1">
        <v>101</v>
      </c>
      <c r="I397" s="1">
        <v>16</v>
      </c>
      <c r="J397" t="s">
        <v>307</v>
      </c>
      <c r="K397" t="str">
        <f>VLOOKUP(Table1[[#This Row],[Loser]],Ranking!D:E,2,FALSE)</f>
        <v>CAA</v>
      </c>
      <c r="L397" s="1">
        <v>66</v>
      </c>
      <c r="N397" s="1">
        <f>Table1[[#This Row],[Winning Score]]-Table1[[#This Row],[Losing Score]]</f>
        <v>35</v>
      </c>
      <c r="O397" s="1">
        <f>Table1[[#This Row],[Losing Seed]]-Table1[[#This Row],[Winning Seed]]</f>
        <v>15</v>
      </c>
      <c r="P397" s="1" t="str">
        <f>IF(Table1[[#This Row],[SeD]]&lt;-2,Table1[[#This Row],[Winning Seed]]&amp; " over " &amp;Table1[[#This Row],[Losing Seed]],"")</f>
        <v/>
      </c>
      <c r="Q397">
        <f>VLOOKUP(Table1[[#This Row],[Losing Seed]],'Seed History'!$N$4:$O$19,2)</f>
        <v>7.1428571428571426E-3</v>
      </c>
      <c r="R397" s="1">
        <f>IF(Table1[[#This Row],[Round]]="PI",0,Table1[[#This Row],[Round]]-1)</f>
        <v>0</v>
      </c>
      <c r="S397">
        <f>Table1[[#This Row],[LAW]]-Table1[[#This Row],[LEW]]</f>
        <v>-7.1428571428571426E-3</v>
      </c>
      <c r="V397">
        <f>COUNTIF(PASE!B:B,Table1[[#This Row],[Loser]])</f>
        <v>1</v>
      </c>
    </row>
    <row r="398" spans="1:22" x14ac:dyDescent="0.25">
      <c r="A398" s="65">
        <v>33312</v>
      </c>
      <c r="B398" s="50">
        <v>1991</v>
      </c>
      <c r="C398" s="1">
        <v>1</v>
      </c>
      <c r="D398" t="s">
        <v>440</v>
      </c>
      <c r="E398" s="1">
        <v>1</v>
      </c>
      <c r="F398" t="s">
        <v>316</v>
      </c>
      <c r="G398" t="str">
        <f>VLOOKUP(Table1[[#This Row],[Winner]],Ranking!D:E,2,FALSE)</f>
        <v>B10</v>
      </c>
      <c r="H398" s="1">
        <v>97</v>
      </c>
      <c r="I398" s="1">
        <v>16</v>
      </c>
      <c r="J398" t="s">
        <v>384</v>
      </c>
      <c r="K398" t="str">
        <f>VLOOKUP(Table1[[#This Row],[Loser]],Ranking!D:E,2,FALSE)</f>
        <v>CAA</v>
      </c>
      <c r="L398" s="1">
        <v>86</v>
      </c>
      <c r="N398" s="1">
        <f>Table1[[#This Row],[Winning Score]]-Table1[[#This Row],[Losing Score]]</f>
        <v>11</v>
      </c>
      <c r="O398" s="1">
        <f>Table1[[#This Row],[Losing Seed]]-Table1[[#This Row],[Winning Seed]]</f>
        <v>15</v>
      </c>
      <c r="P398" s="1" t="str">
        <f>IF(Table1[[#This Row],[SeD]]&lt;-2,Table1[[#This Row],[Winning Seed]]&amp; " over " &amp;Table1[[#This Row],[Losing Seed]],"")</f>
        <v/>
      </c>
      <c r="Q398">
        <f>VLOOKUP(Table1[[#This Row],[Losing Seed]],'Seed History'!$N$4:$O$19,2)</f>
        <v>7.1428571428571426E-3</v>
      </c>
      <c r="R398" s="1">
        <f>IF(Table1[[#This Row],[Round]]="PI",0,Table1[[#This Row],[Round]]-1)</f>
        <v>0</v>
      </c>
      <c r="S398">
        <f>Table1[[#This Row],[LAW]]-Table1[[#This Row],[LEW]]</f>
        <v>-7.1428571428571426E-3</v>
      </c>
      <c r="V398">
        <f>COUNTIF(PASE!B:B,Table1[[#This Row],[Loser]])</f>
        <v>1</v>
      </c>
    </row>
    <row r="399" spans="1:22" x14ac:dyDescent="0.25">
      <c r="A399" s="65">
        <v>33312</v>
      </c>
      <c r="B399" s="50">
        <v>1991</v>
      </c>
      <c r="C399" s="1">
        <v>1</v>
      </c>
      <c r="D399" t="s">
        <v>440</v>
      </c>
      <c r="E399" s="1">
        <v>4</v>
      </c>
      <c r="F399" t="s">
        <v>369</v>
      </c>
      <c r="G399" t="str">
        <f>VLOOKUP(Table1[[#This Row],[Winner]],Ranking!D:E,2,FALSE)</f>
        <v>BE</v>
      </c>
      <c r="H399" s="1">
        <v>75</v>
      </c>
      <c r="I399" s="1">
        <v>13</v>
      </c>
      <c r="J399" t="s">
        <v>310</v>
      </c>
      <c r="K399" t="str">
        <f>VLOOKUP(Table1[[#This Row],[Loser]],Ranking!D:E,2,FALSE)</f>
        <v>MAC</v>
      </c>
      <c r="L399" s="1">
        <v>68</v>
      </c>
      <c r="N399" s="1">
        <f>Table1[[#This Row],[Winning Score]]-Table1[[#This Row],[Losing Score]]</f>
        <v>7</v>
      </c>
      <c r="O399" s="1">
        <f>Table1[[#This Row],[Losing Seed]]-Table1[[#This Row],[Winning Seed]]</f>
        <v>9</v>
      </c>
      <c r="P399" s="1" t="str">
        <f>IF(Table1[[#This Row],[SeD]]&lt;-2,Table1[[#This Row],[Winning Seed]]&amp; " over " &amp;Table1[[#This Row],[Losing Seed]],"")</f>
        <v/>
      </c>
      <c r="Q399">
        <f>VLOOKUP(Table1[[#This Row],[Losing Seed]],'Seed History'!$N$4:$O$19,2)</f>
        <v>0.25</v>
      </c>
      <c r="R399" s="1">
        <f>IF(Table1[[#This Row],[Round]]="PI",0,Table1[[#This Row],[Round]]-1)</f>
        <v>0</v>
      </c>
      <c r="S399">
        <f>Table1[[#This Row],[LAW]]-Table1[[#This Row],[LEW]]</f>
        <v>-0.25</v>
      </c>
      <c r="V399">
        <f>COUNTIF(PASE!B:B,Table1[[#This Row],[Loser]])</f>
        <v>1</v>
      </c>
    </row>
    <row r="400" spans="1:22" x14ac:dyDescent="0.25">
      <c r="A400" s="65">
        <v>33312</v>
      </c>
      <c r="B400" s="50">
        <v>1991</v>
      </c>
      <c r="C400" s="1">
        <v>1</v>
      </c>
      <c r="D400" t="s">
        <v>440</v>
      </c>
      <c r="E400" s="1">
        <v>5</v>
      </c>
      <c r="F400" t="s">
        <v>34</v>
      </c>
      <c r="G400" t="str">
        <f>VLOOKUP(Table1[[#This Row],[Winner]],Ranking!D:E,2,FALSE)</f>
        <v>B12</v>
      </c>
      <c r="H400" s="1">
        <v>73</v>
      </c>
      <c r="I400" s="1">
        <v>12</v>
      </c>
      <c r="J400" t="s">
        <v>341</v>
      </c>
      <c r="K400" t="str">
        <f>VLOOKUP(Table1[[#This Row],[Loser]],Ranking!D:E,2,FALSE)</f>
        <v>MAAC</v>
      </c>
      <c r="L400" s="1">
        <v>65</v>
      </c>
      <c r="N400" s="1">
        <f>Table1[[#This Row],[Winning Score]]-Table1[[#This Row],[Losing Score]]</f>
        <v>8</v>
      </c>
      <c r="O400" s="1">
        <f>Table1[[#This Row],[Losing Seed]]-Table1[[#This Row],[Winning Seed]]</f>
        <v>7</v>
      </c>
      <c r="P400" s="1" t="str">
        <f>IF(Table1[[#This Row],[SeD]]&lt;-2,Table1[[#This Row],[Winning Seed]]&amp; " over " &amp;Table1[[#This Row],[Losing Seed]],"")</f>
        <v/>
      </c>
      <c r="Q400">
        <f>VLOOKUP(Table1[[#This Row],[Losing Seed]],'Seed History'!$N$4:$O$19,2)</f>
        <v>0.51428571428571423</v>
      </c>
      <c r="R400" s="1">
        <f>IF(Table1[[#This Row],[Round]]="PI",0,Table1[[#This Row],[Round]]-1)</f>
        <v>0</v>
      </c>
      <c r="S400">
        <f>Table1[[#This Row],[LAW]]-Table1[[#This Row],[LEW]]</f>
        <v>-0.51428571428571423</v>
      </c>
      <c r="V400">
        <f>COUNTIF(PASE!B:B,Table1[[#This Row],[Loser]])</f>
        <v>1</v>
      </c>
    </row>
    <row r="401" spans="1:22" x14ac:dyDescent="0.25">
      <c r="A401" s="65">
        <v>33312</v>
      </c>
      <c r="B401" s="50">
        <v>1991</v>
      </c>
      <c r="C401" s="1">
        <v>1</v>
      </c>
      <c r="D401" t="s">
        <v>440</v>
      </c>
      <c r="E401" s="1">
        <v>8</v>
      </c>
      <c r="F401" t="s">
        <v>217</v>
      </c>
      <c r="G401" t="str">
        <f>VLOOKUP(Table1[[#This Row],[Winner]],Ranking!D:E,2,FALSE)</f>
        <v>ACC</v>
      </c>
      <c r="H401" s="1">
        <v>87</v>
      </c>
      <c r="I401" s="1">
        <v>9</v>
      </c>
      <c r="J401" t="s">
        <v>187</v>
      </c>
      <c r="K401" t="str">
        <f>VLOOKUP(Table1[[#This Row],[Loser]],Ranking!D:E,2,FALSE)</f>
        <v>BE</v>
      </c>
      <c r="L401" s="1">
        <v>70</v>
      </c>
      <c r="N401" s="1">
        <f>Table1[[#This Row],[Winning Score]]-Table1[[#This Row],[Losing Score]]</f>
        <v>17</v>
      </c>
      <c r="O401" s="1">
        <f>Table1[[#This Row],[Losing Seed]]-Table1[[#This Row],[Winning Seed]]</f>
        <v>1</v>
      </c>
      <c r="P401" s="1" t="str">
        <f>IF(Table1[[#This Row],[SeD]]&lt;-2,Table1[[#This Row],[Winning Seed]]&amp; " over " &amp;Table1[[#This Row],[Losing Seed]],"")</f>
        <v/>
      </c>
      <c r="Q401">
        <f>VLOOKUP(Table1[[#This Row],[Losing Seed]],'Seed History'!$N$4:$O$19,2)</f>
        <v>0.6</v>
      </c>
      <c r="R401" s="1">
        <f>IF(Table1[[#This Row],[Round]]="PI",0,Table1[[#This Row],[Round]]-1)</f>
        <v>0</v>
      </c>
      <c r="S401">
        <f>Table1[[#This Row],[LAW]]-Table1[[#This Row],[LEW]]</f>
        <v>-0.6</v>
      </c>
      <c r="V401">
        <f>COUNTIF(PASE!B:B,Table1[[#This Row],[Loser]])</f>
        <v>1</v>
      </c>
    </row>
    <row r="402" spans="1:22" x14ac:dyDescent="0.25">
      <c r="A402" s="65">
        <v>33312</v>
      </c>
      <c r="B402" s="50">
        <v>1991</v>
      </c>
      <c r="C402" s="1">
        <v>1</v>
      </c>
      <c r="D402" t="s">
        <v>478</v>
      </c>
      <c r="E402" s="1">
        <v>1</v>
      </c>
      <c r="F402" t="s">
        <v>41</v>
      </c>
      <c r="G402" t="str">
        <f>VLOOKUP(Table1[[#This Row],[Winner]],Ranking!D:E,2,FALSE)</f>
        <v>SEC</v>
      </c>
      <c r="H402" s="1">
        <v>117</v>
      </c>
      <c r="I402" s="1">
        <v>16</v>
      </c>
      <c r="J402" t="s">
        <v>216</v>
      </c>
      <c r="K402" t="str">
        <f>VLOOKUP(Table1[[#This Row],[Loser]],Ranking!D:E,2,FALSE)</f>
        <v>SB</v>
      </c>
      <c r="L402" s="1">
        <v>76</v>
      </c>
      <c r="N402" s="1">
        <f>Table1[[#This Row],[Winning Score]]-Table1[[#This Row],[Losing Score]]</f>
        <v>41</v>
      </c>
      <c r="O402" s="1">
        <f>Table1[[#This Row],[Losing Seed]]-Table1[[#This Row],[Winning Seed]]</f>
        <v>15</v>
      </c>
      <c r="P402" s="1" t="str">
        <f>IF(Table1[[#This Row],[SeD]]&lt;-2,Table1[[#This Row],[Winning Seed]]&amp; " over " &amp;Table1[[#This Row],[Losing Seed]],"")</f>
        <v/>
      </c>
      <c r="Q402">
        <f>VLOOKUP(Table1[[#This Row],[Losing Seed]],'Seed History'!$N$4:$O$19,2)</f>
        <v>7.1428571428571426E-3</v>
      </c>
      <c r="R402" s="1">
        <f>IF(Table1[[#This Row],[Round]]="PI",0,Table1[[#This Row],[Round]]-1)</f>
        <v>0</v>
      </c>
      <c r="S402">
        <f>Table1[[#This Row],[LAW]]-Table1[[#This Row],[LEW]]</f>
        <v>-7.1428571428571426E-3</v>
      </c>
      <c r="V402">
        <f>COUNTIF(PASE!B:B,Table1[[#This Row],[Loser]])</f>
        <v>1</v>
      </c>
    </row>
    <row r="403" spans="1:22" x14ac:dyDescent="0.25">
      <c r="A403" s="65">
        <v>33312</v>
      </c>
      <c r="B403" s="50">
        <v>1991</v>
      </c>
      <c r="C403" s="1">
        <v>1</v>
      </c>
      <c r="D403" t="s">
        <v>478</v>
      </c>
      <c r="E403" s="1">
        <v>4</v>
      </c>
      <c r="F403" t="s">
        <v>113</v>
      </c>
      <c r="G403" t="str">
        <f>VLOOKUP(Table1[[#This Row],[Winner]],Ranking!D:E,2,FALSE)</f>
        <v>SEC</v>
      </c>
      <c r="H403" s="1">
        <v>89</v>
      </c>
      <c r="I403" s="1">
        <v>13</v>
      </c>
      <c r="J403" t="s">
        <v>286</v>
      </c>
      <c r="K403" t="str">
        <f>VLOOKUP(Table1[[#This Row],[Loser]],Ranking!D:E,2,FALSE)</f>
        <v>OVC</v>
      </c>
      <c r="L403" s="1">
        <v>79</v>
      </c>
      <c r="N403" s="1">
        <f>Table1[[#This Row],[Winning Score]]-Table1[[#This Row],[Losing Score]]</f>
        <v>10</v>
      </c>
      <c r="O403" s="1">
        <f>Table1[[#This Row],[Losing Seed]]-Table1[[#This Row],[Winning Seed]]</f>
        <v>9</v>
      </c>
      <c r="P403" s="1" t="str">
        <f>IF(Table1[[#This Row],[SeD]]&lt;-2,Table1[[#This Row],[Winning Seed]]&amp; " over " &amp;Table1[[#This Row],[Losing Seed]],"")</f>
        <v/>
      </c>
      <c r="Q403">
        <f>VLOOKUP(Table1[[#This Row],[Losing Seed]],'Seed History'!$N$4:$O$19,2)</f>
        <v>0.25</v>
      </c>
      <c r="R403" s="1">
        <f>IF(Table1[[#This Row],[Round]]="PI",0,Table1[[#This Row],[Round]]-1)</f>
        <v>0</v>
      </c>
      <c r="S403">
        <f>Table1[[#This Row],[LAW]]-Table1[[#This Row],[LEW]]</f>
        <v>-0.25</v>
      </c>
      <c r="V403">
        <f>COUNTIF(PASE!B:B,Table1[[#This Row],[Loser]])</f>
        <v>1</v>
      </c>
    </row>
    <row r="404" spans="1:22" x14ac:dyDescent="0.25">
      <c r="A404" s="65">
        <v>33312</v>
      </c>
      <c r="B404" s="50">
        <v>1991</v>
      </c>
      <c r="C404" s="1">
        <v>1</v>
      </c>
      <c r="D404" t="s">
        <v>478</v>
      </c>
      <c r="E404" s="1">
        <v>5</v>
      </c>
      <c r="F404" t="s">
        <v>409</v>
      </c>
      <c r="G404" t="str">
        <f>VLOOKUP(Table1[[#This Row],[Winner]],Ranking!D:E,2,FALSE)</f>
        <v>ACC</v>
      </c>
      <c r="H404" s="1">
        <v>71</v>
      </c>
      <c r="I404" s="1">
        <v>12</v>
      </c>
      <c r="J404" t="s">
        <v>257</v>
      </c>
      <c r="K404" t="str">
        <f>VLOOKUP(Table1[[#This Row],[Loser]],Ranking!D:E,2,FALSE)</f>
        <v>CUSA</v>
      </c>
      <c r="L404" s="1">
        <v>65</v>
      </c>
      <c r="N404" s="1">
        <f>Table1[[#This Row],[Winning Score]]-Table1[[#This Row],[Losing Score]]</f>
        <v>6</v>
      </c>
      <c r="O404" s="1">
        <f>Table1[[#This Row],[Losing Seed]]-Table1[[#This Row],[Winning Seed]]</f>
        <v>7</v>
      </c>
      <c r="P404" s="1" t="str">
        <f>IF(Table1[[#This Row],[SeD]]&lt;-2,Table1[[#This Row],[Winning Seed]]&amp; " over " &amp;Table1[[#This Row],[Losing Seed]],"")</f>
        <v/>
      </c>
      <c r="Q404">
        <f>VLOOKUP(Table1[[#This Row],[Losing Seed]],'Seed History'!$N$4:$O$19,2)</f>
        <v>0.51428571428571423</v>
      </c>
      <c r="R404" s="1">
        <f>IF(Table1[[#This Row],[Round]]="PI",0,Table1[[#This Row],[Round]]-1)</f>
        <v>0</v>
      </c>
      <c r="S404">
        <f>Table1[[#This Row],[LAW]]-Table1[[#This Row],[LEW]]</f>
        <v>-0.51428571428571423</v>
      </c>
      <c r="V404">
        <f>COUNTIF(PASE!B:B,Table1[[#This Row],[Loser]])</f>
        <v>1</v>
      </c>
    </row>
    <row r="405" spans="1:22" x14ac:dyDescent="0.25">
      <c r="A405" s="65">
        <v>33312</v>
      </c>
      <c r="B405" s="50">
        <v>1991</v>
      </c>
      <c r="C405" s="1">
        <v>1</v>
      </c>
      <c r="D405" t="s">
        <v>478</v>
      </c>
      <c r="E405" s="1">
        <v>8</v>
      </c>
      <c r="F405" t="s">
        <v>125</v>
      </c>
      <c r="G405" t="str">
        <f>VLOOKUP(Table1[[#This Row],[Winner]],Ranking!D:E,2,FALSE)</f>
        <v>P12</v>
      </c>
      <c r="H405" s="1">
        <v>79</v>
      </c>
      <c r="I405" s="1">
        <v>9</v>
      </c>
      <c r="J405" t="s">
        <v>335</v>
      </c>
      <c r="K405" t="str">
        <f>VLOOKUP(Table1[[#This Row],[Loser]],Ranking!D:E,2,FALSE)</f>
        <v>B10</v>
      </c>
      <c r="L405" s="1">
        <v>76</v>
      </c>
      <c r="N405" s="1">
        <f>Table1[[#This Row],[Winning Score]]-Table1[[#This Row],[Losing Score]]</f>
        <v>3</v>
      </c>
      <c r="O405" s="1">
        <f>Table1[[#This Row],[Losing Seed]]-Table1[[#This Row],[Winning Seed]]</f>
        <v>1</v>
      </c>
      <c r="P405" s="1" t="str">
        <f>IF(Table1[[#This Row],[SeD]]&lt;-2,Table1[[#This Row],[Winning Seed]]&amp; " over " &amp;Table1[[#This Row],[Losing Seed]],"")</f>
        <v/>
      </c>
      <c r="Q405">
        <f>VLOOKUP(Table1[[#This Row],[Losing Seed]],'Seed History'!$N$4:$O$19,2)</f>
        <v>0.6</v>
      </c>
      <c r="R405" s="1">
        <f>IF(Table1[[#This Row],[Round]]="PI",0,Table1[[#This Row],[Round]]-1)</f>
        <v>0</v>
      </c>
      <c r="S405">
        <f>Table1[[#This Row],[LAW]]-Table1[[#This Row],[LEW]]</f>
        <v>-0.6</v>
      </c>
      <c r="V405">
        <f>COUNTIF(PASE!B:B,Table1[[#This Row],[Loser]])</f>
        <v>1</v>
      </c>
    </row>
    <row r="406" spans="1:22" x14ac:dyDescent="0.25">
      <c r="A406" s="65">
        <v>33312</v>
      </c>
      <c r="B406" s="50">
        <v>1991</v>
      </c>
      <c r="C406" s="1">
        <v>1</v>
      </c>
      <c r="D406" t="s">
        <v>38</v>
      </c>
      <c r="E406" s="1">
        <v>1</v>
      </c>
      <c r="F406" t="s">
        <v>397</v>
      </c>
      <c r="G406" t="str">
        <f>VLOOKUP(Table1[[#This Row],[Winner]],Ranking!D:E,2,FALSE)</f>
        <v>MWC</v>
      </c>
      <c r="H406" s="1">
        <v>99</v>
      </c>
      <c r="I406" s="1">
        <v>16</v>
      </c>
      <c r="J406" t="s">
        <v>281</v>
      </c>
      <c r="K406" t="str">
        <f>VLOOKUP(Table1[[#This Row],[Loser]],Ranking!D:E,2,FALSE)</f>
        <v>BSky</v>
      </c>
      <c r="L406" s="1">
        <v>65</v>
      </c>
      <c r="N406" s="1">
        <f>Table1[[#This Row],[Winning Score]]-Table1[[#This Row],[Losing Score]]</f>
        <v>34</v>
      </c>
      <c r="O406" s="1">
        <f>Table1[[#This Row],[Losing Seed]]-Table1[[#This Row],[Winning Seed]]</f>
        <v>15</v>
      </c>
      <c r="P406" s="1" t="str">
        <f>IF(Table1[[#This Row],[SeD]]&lt;-2,Table1[[#This Row],[Winning Seed]]&amp; " over " &amp;Table1[[#This Row],[Losing Seed]],"")</f>
        <v/>
      </c>
      <c r="Q406">
        <f>VLOOKUP(Table1[[#This Row],[Losing Seed]],'Seed History'!$N$4:$O$19,2)</f>
        <v>7.1428571428571426E-3</v>
      </c>
      <c r="R406" s="1">
        <f>IF(Table1[[#This Row],[Round]]="PI",0,Table1[[#This Row],[Round]]-1)</f>
        <v>0</v>
      </c>
      <c r="S406">
        <f>Table1[[#This Row],[LAW]]-Table1[[#This Row],[LEW]]</f>
        <v>-7.1428571428571426E-3</v>
      </c>
      <c r="V406">
        <f>COUNTIF(PASE!B:B,Table1[[#This Row],[Loser]])</f>
        <v>1</v>
      </c>
    </row>
    <row r="407" spans="1:22" x14ac:dyDescent="0.25">
      <c r="A407" s="65">
        <v>33312</v>
      </c>
      <c r="B407" s="50">
        <v>1991</v>
      </c>
      <c r="C407" s="1">
        <v>1</v>
      </c>
      <c r="D407" t="s">
        <v>38</v>
      </c>
      <c r="E407" s="1">
        <v>4</v>
      </c>
      <c r="F407" t="s">
        <v>65</v>
      </c>
      <c r="G407" t="str">
        <f>VLOOKUP(Table1[[#This Row],[Winner]],Ranking!D:E,2,FALSE)</f>
        <v>P12</v>
      </c>
      <c r="H407" s="1">
        <v>82</v>
      </c>
      <c r="I407" s="1">
        <v>13</v>
      </c>
      <c r="J407" t="s">
        <v>354</v>
      </c>
      <c r="K407" t="str">
        <f>VLOOKUP(Table1[[#This Row],[Loser]],Ranking!D:E,2,FALSE)</f>
        <v>SB</v>
      </c>
      <c r="L407" s="1">
        <v>72</v>
      </c>
      <c r="N407" s="1">
        <f>Table1[[#This Row],[Winning Score]]-Table1[[#This Row],[Losing Score]]</f>
        <v>10</v>
      </c>
      <c r="O407" s="1">
        <f>Table1[[#This Row],[Losing Seed]]-Table1[[#This Row],[Winning Seed]]</f>
        <v>9</v>
      </c>
      <c r="P407" s="1" t="str">
        <f>IF(Table1[[#This Row],[SeD]]&lt;-2,Table1[[#This Row],[Winning Seed]]&amp; " over " &amp;Table1[[#This Row],[Losing Seed]],"")</f>
        <v/>
      </c>
      <c r="Q407">
        <f>VLOOKUP(Table1[[#This Row],[Losing Seed]],'Seed History'!$N$4:$O$19,2)</f>
        <v>0.25</v>
      </c>
      <c r="R407" s="1">
        <f>IF(Table1[[#This Row],[Round]]="PI",0,Table1[[#This Row],[Round]]-1)</f>
        <v>0</v>
      </c>
      <c r="S407">
        <f>Table1[[#This Row],[LAW]]-Table1[[#This Row],[LEW]]</f>
        <v>-0.25</v>
      </c>
      <c r="V407">
        <f>COUNTIF(PASE!B:B,Table1[[#This Row],[Loser]])</f>
        <v>1</v>
      </c>
    </row>
    <row r="408" spans="1:22" x14ac:dyDescent="0.25">
      <c r="A408" s="65">
        <v>33312</v>
      </c>
      <c r="B408" s="50">
        <v>1991</v>
      </c>
      <c r="C408" s="1">
        <v>1</v>
      </c>
      <c r="D408" t="s">
        <v>38</v>
      </c>
      <c r="E408" s="1">
        <v>5</v>
      </c>
      <c r="F408" t="s">
        <v>272</v>
      </c>
      <c r="G408" t="str">
        <f>VLOOKUP(Table1[[#This Row],[Winner]],Ranking!D:E,2,FALSE)</f>
        <v>B10</v>
      </c>
      <c r="H408" s="1">
        <v>60</v>
      </c>
      <c r="I408" s="1">
        <v>12</v>
      </c>
      <c r="J408" t="s">
        <v>220</v>
      </c>
      <c r="K408" t="str">
        <f>VLOOKUP(Table1[[#This Row],[Loser]],Ranking!D:E,2,FALSE)</f>
        <v>Horz</v>
      </c>
      <c r="L408" s="1">
        <v>58</v>
      </c>
      <c r="N408" s="1">
        <f>Table1[[#This Row],[Winning Score]]-Table1[[#This Row],[Losing Score]]</f>
        <v>2</v>
      </c>
      <c r="O408" s="1">
        <f>Table1[[#This Row],[Losing Seed]]-Table1[[#This Row],[Winning Seed]]</f>
        <v>7</v>
      </c>
      <c r="P408" s="1" t="str">
        <f>IF(Table1[[#This Row],[SeD]]&lt;-2,Table1[[#This Row],[Winning Seed]]&amp; " over " &amp;Table1[[#This Row],[Losing Seed]],"")</f>
        <v/>
      </c>
      <c r="Q408">
        <f>VLOOKUP(Table1[[#This Row],[Losing Seed]],'Seed History'!$N$4:$O$19,2)</f>
        <v>0.51428571428571423</v>
      </c>
      <c r="R408" s="1">
        <f>IF(Table1[[#This Row],[Round]]="PI",0,Table1[[#This Row],[Round]]-1)</f>
        <v>0</v>
      </c>
      <c r="S408">
        <f>Table1[[#This Row],[LAW]]-Table1[[#This Row],[LEW]]</f>
        <v>-0.51428571428571423</v>
      </c>
      <c r="V408">
        <f>COUNTIF(PASE!B:B,Table1[[#This Row],[Loser]])</f>
        <v>1</v>
      </c>
    </row>
    <row r="409" spans="1:22" x14ac:dyDescent="0.25">
      <c r="A409" s="65">
        <v>33312</v>
      </c>
      <c r="B409" s="50">
        <v>1991</v>
      </c>
      <c r="C409" s="1">
        <v>1</v>
      </c>
      <c r="D409" t="s">
        <v>38</v>
      </c>
      <c r="E409" s="1">
        <v>8</v>
      </c>
      <c r="F409" t="s">
        <v>66</v>
      </c>
      <c r="G409" t="str">
        <f>VLOOKUP(Table1[[#This Row],[Winner]],Ranking!D:E,2,FALSE)</f>
        <v>BE</v>
      </c>
      <c r="H409" s="1">
        <v>70</v>
      </c>
      <c r="I409" s="1">
        <v>9</v>
      </c>
      <c r="J409" t="s">
        <v>78</v>
      </c>
      <c r="K409" t="str">
        <f>VLOOKUP(Table1[[#This Row],[Loser]],Ranking!D:E,2,FALSE)</f>
        <v>SEC</v>
      </c>
      <c r="L409" s="1">
        <v>60</v>
      </c>
      <c r="N409" s="1">
        <f>Table1[[#This Row],[Winning Score]]-Table1[[#This Row],[Losing Score]]</f>
        <v>10</v>
      </c>
      <c r="O409" s="1">
        <f>Table1[[#This Row],[Losing Seed]]-Table1[[#This Row],[Winning Seed]]</f>
        <v>1</v>
      </c>
      <c r="P409" s="1" t="str">
        <f>IF(Table1[[#This Row],[SeD]]&lt;-2,Table1[[#This Row],[Winning Seed]]&amp; " over " &amp;Table1[[#This Row],[Losing Seed]],"")</f>
        <v/>
      </c>
      <c r="Q409">
        <f>VLOOKUP(Table1[[#This Row],[Losing Seed]],'Seed History'!$N$4:$O$19,2)</f>
        <v>0.6</v>
      </c>
      <c r="R409" s="1">
        <f>IF(Table1[[#This Row],[Round]]="PI",0,Table1[[#This Row],[Round]]-1)</f>
        <v>0</v>
      </c>
      <c r="S409">
        <f>Table1[[#This Row],[LAW]]-Table1[[#This Row],[LEW]]</f>
        <v>-0.6</v>
      </c>
      <c r="V409">
        <f>COUNTIF(PASE!B:B,Table1[[#This Row],[Loser]])</f>
        <v>1</v>
      </c>
    </row>
    <row r="410" spans="1:22" x14ac:dyDescent="0.25">
      <c r="A410" s="65">
        <v>33312</v>
      </c>
      <c r="B410" s="50">
        <v>1991</v>
      </c>
      <c r="C410" s="1">
        <v>1</v>
      </c>
      <c r="D410" t="s">
        <v>49</v>
      </c>
      <c r="E410" s="1">
        <v>12</v>
      </c>
      <c r="F410" t="s">
        <v>196</v>
      </c>
      <c r="G410" t="str">
        <f>VLOOKUP(Table1[[#This Row],[Winner]],Ranking!D:E,2,FALSE)</f>
        <v>MAC</v>
      </c>
      <c r="H410" s="1">
        <v>76</v>
      </c>
      <c r="I410" s="1">
        <v>5</v>
      </c>
      <c r="J410" t="s">
        <v>276</v>
      </c>
      <c r="K410" t="str">
        <f>VLOOKUP(Table1[[#This Row],[Loser]],Ranking!D:E,2,FALSE)</f>
        <v>SEC</v>
      </c>
      <c r="L410" s="1">
        <v>56</v>
      </c>
      <c r="N410" s="1">
        <f>Table1[[#This Row],[Winning Score]]-Table1[[#This Row],[Losing Score]]</f>
        <v>20</v>
      </c>
      <c r="O410" s="1">
        <f>Table1[[#This Row],[Losing Seed]]-Table1[[#This Row],[Winning Seed]]</f>
        <v>-7</v>
      </c>
      <c r="P410" s="1" t="str">
        <f>IF(Table1[[#This Row],[SeD]]&lt;-2,Table1[[#This Row],[Winning Seed]]&amp; " over " &amp;Table1[[#This Row],[Losing Seed]],"")</f>
        <v>12 over 5</v>
      </c>
      <c r="Q410">
        <f>VLOOKUP(Table1[[#This Row],[Losing Seed]],'Seed History'!$N$4:$O$19,2)</f>
        <v>1.1071428571428572</v>
      </c>
      <c r="R410" s="1">
        <f>IF(Table1[[#This Row],[Round]]="PI",0,Table1[[#This Row],[Round]]-1)</f>
        <v>0</v>
      </c>
      <c r="S410">
        <f>Table1[[#This Row],[LAW]]-Table1[[#This Row],[LEW]]</f>
        <v>-1.1071428571428572</v>
      </c>
      <c r="V410">
        <f>COUNTIF(PASE!B:B,Table1[[#This Row],[Loser]])</f>
        <v>1</v>
      </c>
    </row>
    <row r="411" spans="1:22" x14ac:dyDescent="0.25">
      <c r="A411" s="65">
        <v>33312</v>
      </c>
      <c r="B411" s="50">
        <v>1991</v>
      </c>
      <c r="C411" s="1">
        <v>1</v>
      </c>
      <c r="D411" t="s">
        <v>49</v>
      </c>
      <c r="E411" s="1">
        <v>9</v>
      </c>
      <c r="F411" t="s">
        <v>50</v>
      </c>
      <c r="G411" t="str">
        <f>VLOOKUP(Table1[[#This Row],[Winner]],Ranking!D:E,2,FALSE)</f>
        <v>BE</v>
      </c>
      <c r="H411" s="1">
        <v>50</v>
      </c>
      <c r="I411" s="1">
        <v>8</v>
      </c>
      <c r="J411" t="s">
        <v>91</v>
      </c>
      <c r="K411" t="str">
        <f>VLOOKUP(Table1[[#This Row],[Loser]],Ranking!D:E,2,FALSE)</f>
        <v>Ivy</v>
      </c>
      <c r="L411" s="1">
        <v>48</v>
      </c>
      <c r="N411" s="1">
        <f>Table1[[#This Row],[Winning Score]]-Table1[[#This Row],[Losing Score]]</f>
        <v>2</v>
      </c>
      <c r="O411" s="1">
        <f>Table1[[#This Row],[Losing Seed]]-Table1[[#This Row],[Winning Seed]]</f>
        <v>-1</v>
      </c>
      <c r="P411" s="1" t="str">
        <f>IF(Table1[[#This Row],[SeD]]&lt;-2,Table1[[#This Row],[Winning Seed]]&amp; " over " &amp;Table1[[#This Row],[Losing Seed]],"")</f>
        <v/>
      </c>
      <c r="Q411">
        <f>VLOOKUP(Table1[[#This Row],[Losing Seed]],'Seed History'!$N$4:$O$19,2)</f>
        <v>0.7</v>
      </c>
      <c r="R411" s="1">
        <f>IF(Table1[[#This Row],[Round]]="PI",0,Table1[[#This Row],[Round]]-1)</f>
        <v>0</v>
      </c>
      <c r="S411">
        <f>Table1[[#This Row],[LAW]]-Table1[[#This Row],[LEW]]</f>
        <v>-0.7</v>
      </c>
      <c r="V411">
        <f>COUNTIF(PASE!B:B,Table1[[#This Row],[Loser]])</f>
        <v>1</v>
      </c>
    </row>
    <row r="412" spans="1:22" x14ac:dyDescent="0.25">
      <c r="A412" s="65">
        <v>33313</v>
      </c>
      <c r="B412" s="50">
        <v>1991</v>
      </c>
      <c r="C412" s="1">
        <v>2</v>
      </c>
      <c r="D412" t="s">
        <v>49</v>
      </c>
      <c r="E412" s="1">
        <v>3</v>
      </c>
      <c r="F412" t="s">
        <v>317</v>
      </c>
      <c r="G412" t="str">
        <f>VLOOKUP(Table1[[#This Row],[Winner]],Ranking!D:E,2,FALSE)</f>
        <v>B12</v>
      </c>
      <c r="H412" s="1">
        <v>73</v>
      </c>
      <c r="I412" s="1">
        <v>6</v>
      </c>
      <c r="J412" t="s">
        <v>302</v>
      </c>
      <c r="K412" t="str">
        <f>VLOOKUP(Table1[[#This Row],[Loser]],Ranking!D:E,2,FALSE)</f>
        <v>ACC</v>
      </c>
      <c r="L412" s="1">
        <v>64</v>
      </c>
      <c r="N412" s="1">
        <f>Table1[[#This Row],[Winning Score]]-Table1[[#This Row],[Losing Score]]</f>
        <v>9</v>
      </c>
      <c r="O412" s="1">
        <f>Table1[[#This Row],[Losing Seed]]-Table1[[#This Row],[Winning Seed]]</f>
        <v>3</v>
      </c>
      <c r="P412" s="1" t="str">
        <f>IF(Table1[[#This Row],[SeD]]&lt;-2,Table1[[#This Row],[Winning Seed]]&amp; " over " &amp;Table1[[#This Row],[Losing Seed]],"")</f>
        <v/>
      </c>
      <c r="Q412">
        <f>VLOOKUP(Table1[[#This Row],[Losing Seed]],'Seed History'!$N$4:$O$19,2)</f>
        <v>1.0785714285714285</v>
      </c>
      <c r="R412" s="1">
        <f>IF(Table1[[#This Row],[Round]]="PI",0,Table1[[#This Row],[Round]]-1)</f>
        <v>1</v>
      </c>
      <c r="S412">
        <f>Table1[[#This Row],[LAW]]-Table1[[#This Row],[LEW]]</f>
        <v>-7.8571428571428514E-2</v>
      </c>
      <c r="V412">
        <f>COUNTIF(PASE!B:B,Table1[[#This Row],[Loser]])</f>
        <v>1</v>
      </c>
    </row>
    <row r="413" spans="1:22" x14ac:dyDescent="0.25">
      <c r="A413" s="65">
        <v>33313</v>
      </c>
      <c r="B413" s="50">
        <v>1991</v>
      </c>
      <c r="C413" s="1">
        <v>2</v>
      </c>
      <c r="D413" t="s">
        <v>49</v>
      </c>
      <c r="E413" s="1">
        <v>10</v>
      </c>
      <c r="F413" t="s">
        <v>374</v>
      </c>
      <c r="G413" t="str">
        <f>VLOOKUP(Table1[[#This Row],[Winner]],Ranking!D:E,2,FALSE)</f>
        <v>Amer</v>
      </c>
      <c r="H413" s="1">
        <v>77</v>
      </c>
      <c r="I413" s="1">
        <v>15</v>
      </c>
      <c r="J413" t="s">
        <v>332</v>
      </c>
      <c r="K413" t="str">
        <f>VLOOKUP(Table1[[#This Row],[Loser]],Ranking!D:E,2,FALSE)</f>
        <v>A10</v>
      </c>
      <c r="L413" s="1">
        <v>64</v>
      </c>
      <c r="N413" s="1">
        <f>Table1[[#This Row],[Winning Score]]-Table1[[#This Row],[Losing Score]]</f>
        <v>13</v>
      </c>
      <c r="O413" s="1">
        <f>Table1[[#This Row],[Losing Seed]]-Table1[[#This Row],[Winning Seed]]</f>
        <v>5</v>
      </c>
      <c r="P413" s="1" t="str">
        <f>IF(Table1[[#This Row],[SeD]]&lt;-2,Table1[[#This Row],[Winning Seed]]&amp; " over " &amp;Table1[[#This Row],[Losing Seed]],"")</f>
        <v/>
      </c>
      <c r="Q413">
        <f>VLOOKUP(Table1[[#This Row],[Losing Seed]],'Seed History'!$N$4:$O$19,2)</f>
        <v>6.4285714285714279E-2</v>
      </c>
      <c r="R413" s="1">
        <f>IF(Table1[[#This Row],[Round]]="PI",0,Table1[[#This Row],[Round]]-1)</f>
        <v>1</v>
      </c>
      <c r="S413">
        <f>Table1[[#This Row],[LAW]]-Table1[[#This Row],[LEW]]</f>
        <v>0.93571428571428572</v>
      </c>
      <c r="V413">
        <f>COUNTIF(PASE!B:B,Table1[[#This Row],[Loser]])</f>
        <v>1</v>
      </c>
    </row>
    <row r="414" spans="1:22" x14ac:dyDescent="0.25">
      <c r="A414" s="65">
        <v>33313</v>
      </c>
      <c r="B414" s="50">
        <v>1991</v>
      </c>
      <c r="C414" s="1">
        <v>2</v>
      </c>
      <c r="D414" t="s">
        <v>440</v>
      </c>
      <c r="E414" s="1">
        <v>2</v>
      </c>
      <c r="F414" t="s">
        <v>64</v>
      </c>
      <c r="G414" t="str">
        <f>VLOOKUP(Table1[[#This Row],[Winner]],Ranking!D:E,2,FALSE)</f>
        <v>ACC</v>
      </c>
      <c r="H414" s="1">
        <v>85</v>
      </c>
      <c r="I414" s="1">
        <v>7</v>
      </c>
      <c r="J414" t="s">
        <v>69</v>
      </c>
      <c r="K414" t="str">
        <f>VLOOKUP(Table1[[#This Row],[Loser]],Ranking!D:E,2,FALSE)</f>
        <v>B10</v>
      </c>
      <c r="L414" s="1">
        <v>70</v>
      </c>
      <c r="N414" s="1">
        <f>Table1[[#This Row],[Winning Score]]-Table1[[#This Row],[Losing Score]]</f>
        <v>15</v>
      </c>
      <c r="O414" s="1">
        <f>Table1[[#This Row],[Losing Seed]]-Table1[[#This Row],[Winning Seed]]</f>
        <v>5</v>
      </c>
      <c r="P414" s="1" t="str">
        <f>IF(Table1[[#This Row],[SeD]]&lt;-2,Table1[[#This Row],[Winning Seed]]&amp; " over " &amp;Table1[[#This Row],[Losing Seed]],"")</f>
        <v/>
      </c>
      <c r="Q414">
        <f>VLOOKUP(Table1[[#This Row],[Losing Seed]],'Seed History'!$N$4:$O$19,2)</f>
        <v>0.9</v>
      </c>
      <c r="R414" s="1">
        <f>IF(Table1[[#This Row],[Round]]="PI",0,Table1[[#This Row],[Round]]-1)</f>
        <v>1</v>
      </c>
      <c r="S414">
        <f>Table1[[#This Row],[LAW]]-Table1[[#This Row],[LEW]]</f>
        <v>9.9999999999999978E-2</v>
      </c>
      <c r="V414">
        <f>COUNTIF(PASE!B:B,Table1[[#This Row],[Loser]])</f>
        <v>1</v>
      </c>
    </row>
    <row r="415" spans="1:22" x14ac:dyDescent="0.25">
      <c r="A415" s="65">
        <v>33313</v>
      </c>
      <c r="B415" s="50">
        <v>1991</v>
      </c>
      <c r="C415" s="1">
        <v>2</v>
      </c>
      <c r="D415" t="s">
        <v>440</v>
      </c>
      <c r="E415" s="1">
        <v>11</v>
      </c>
      <c r="F415" t="s">
        <v>80</v>
      </c>
      <c r="G415" t="str">
        <f>VLOOKUP(Table1[[#This Row],[Winner]],Ranking!D:E,2,FALSE)</f>
        <v>Amer</v>
      </c>
      <c r="H415" s="1">
        <v>66</v>
      </c>
      <c r="I415" s="1">
        <v>14</v>
      </c>
      <c r="J415" t="s">
        <v>44</v>
      </c>
      <c r="K415" t="str">
        <f>VLOOKUP(Table1[[#This Row],[Loser]],Ranking!D:E,2,FALSE)</f>
        <v>BE</v>
      </c>
      <c r="L415" s="1">
        <v>50</v>
      </c>
      <c r="N415" s="1">
        <f>Table1[[#This Row],[Winning Score]]-Table1[[#This Row],[Losing Score]]</f>
        <v>16</v>
      </c>
      <c r="O415" s="1">
        <f>Table1[[#This Row],[Losing Seed]]-Table1[[#This Row],[Winning Seed]]</f>
        <v>3</v>
      </c>
      <c r="P415" s="1" t="str">
        <f>IF(Table1[[#This Row],[SeD]]&lt;-2,Table1[[#This Row],[Winning Seed]]&amp; " over " &amp;Table1[[#This Row],[Losing Seed]],"")</f>
        <v/>
      </c>
      <c r="Q415">
        <f>VLOOKUP(Table1[[#This Row],[Losing Seed]],'Seed History'!$N$4:$O$19,2)</f>
        <v>0.16428571428571428</v>
      </c>
      <c r="R415" s="1">
        <f>IF(Table1[[#This Row],[Round]]="PI",0,Table1[[#This Row],[Round]]-1)</f>
        <v>1</v>
      </c>
      <c r="S415">
        <f>Table1[[#This Row],[LAW]]-Table1[[#This Row],[LEW]]</f>
        <v>0.83571428571428574</v>
      </c>
      <c r="V415">
        <f>COUNTIF(PASE!B:B,Table1[[#This Row],[Loser]])</f>
        <v>1</v>
      </c>
    </row>
    <row r="416" spans="1:22" x14ac:dyDescent="0.25">
      <c r="A416" s="65">
        <v>33313</v>
      </c>
      <c r="B416" s="50">
        <v>1991</v>
      </c>
      <c r="C416" s="1">
        <v>2</v>
      </c>
      <c r="D416" t="s">
        <v>478</v>
      </c>
      <c r="E416" s="1">
        <v>2</v>
      </c>
      <c r="F416" t="s">
        <v>36</v>
      </c>
      <c r="G416" t="str">
        <f>VLOOKUP(Table1[[#This Row],[Winner]],Ranking!D:E,2,FALSE)</f>
        <v>B10</v>
      </c>
      <c r="H416" s="1">
        <v>82</v>
      </c>
      <c r="I416" s="1">
        <v>7</v>
      </c>
      <c r="J416" t="s">
        <v>208</v>
      </c>
      <c r="K416" t="str">
        <f>VLOOKUP(Table1[[#This Row],[Loser]],Ranking!D:E,2,FALSE)</f>
        <v>ACC</v>
      </c>
      <c r="L416" s="1">
        <v>60</v>
      </c>
      <c r="N416" s="1">
        <f>Table1[[#This Row],[Winning Score]]-Table1[[#This Row],[Losing Score]]</f>
        <v>22</v>
      </c>
      <c r="O416" s="1">
        <f>Table1[[#This Row],[Losing Seed]]-Table1[[#This Row],[Winning Seed]]</f>
        <v>5</v>
      </c>
      <c r="P416" s="1" t="str">
        <f>IF(Table1[[#This Row],[SeD]]&lt;-2,Table1[[#This Row],[Winning Seed]]&amp; " over " &amp;Table1[[#This Row],[Losing Seed]],"")</f>
        <v/>
      </c>
      <c r="Q416">
        <f>VLOOKUP(Table1[[#This Row],[Losing Seed]],'Seed History'!$N$4:$O$19,2)</f>
        <v>0.9</v>
      </c>
      <c r="R416" s="1">
        <f>IF(Table1[[#This Row],[Round]]="PI",0,Table1[[#This Row],[Round]]-1)</f>
        <v>1</v>
      </c>
      <c r="S416">
        <f>Table1[[#This Row],[LAW]]-Table1[[#This Row],[LEW]]</f>
        <v>9.9999999999999978E-2</v>
      </c>
      <c r="V416">
        <f>COUNTIF(PASE!B:B,Table1[[#This Row],[Loser]])</f>
        <v>1</v>
      </c>
    </row>
    <row r="417" spans="1:22" x14ac:dyDescent="0.25">
      <c r="A417" s="65">
        <v>33313</v>
      </c>
      <c r="B417" s="50">
        <v>1991</v>
      </c>
      <c r="C417" s="1">
        <v>2</v>
      </c>
      <c r="D417" t="s">
        <v>478</v>
      </c>
      <c r="E417" s="1">
        <v>3</v>
      </c>
      <c r="F417" t="s">
        <v>37</v>
      </c>
      <c r="G417" t="str">
        <f>VLOOKUP(Table1[[#This Row],[Winner]],Ranking!D:E,2,FALSE)</f>
        <v>B12</v>
      </c>
      <c r="H417" s="1">
        <v>77</v>
      </c>
      <c r="I417" s="1">
        <v>6</v>
      </c>
      <c r="J417" t="s">
        <v>83</v>
      </c>
      <c r="K417" t="str">
        <f>VLOOKUP(Table1[[#This Row],[Loser]],Ranking!D:E,2,FALSE)</f>
        <v>ACC</v>
      </c>
      <c r="L417" s="1">
        <v>66</v>
      </c>
      <c r="N417" s="1">
        <f>Table1[[#This Row],[Winning Score]]-Table1[[#This Row],[Losing Score]]</f>
        <v>11</v>
      </c>
      <c r="O417" s="1">
        <f>Table1[[#This Row],[Losing Seed]]-Table1[[#This Row],[Winning Seed]]</f>
        <v>3</v>
      </c>
      <c r="P417" s="1" t="str">
        <f>IF(Table1[[#This Row],[SeD]]&lt;-2,Table1[[#This Row],[Winning Seed]]&amp; " over " &amp;Table1[[#This Row],[Losing Seed]],"")</f>
        <v/>
      </c>
      <c r="Q417">
        <f>VLOOKUP(Table1[[#This Row],[Losing Seed]],'Seed History'!$N$4:$O$19,2)</f>
        <v>1.0785714285714285</v>
      </c>
      <c r="R417" s="1">
        <f>IF(Table1[[#This Row],[Round]]="PI",0,Table1[[#This Row],[Round]]-1)</f>
        <v>1</v>
      </c>
      <c r="S417">
        <f>Table1[[#This Row],[LAW]]-Table1[[#This Row],[LEW]]</f>
        <v>-7.8571428571428514E-2</v>
      </c>
      <c r="V417">
        <f>COUNTIF(PASE!B:B,Table1[[#This Row],[Loser]])</f>
        <v>1</v>
      </c>
    </row>
    <row r="418" spans="1:22" x14ac:dyDescent="0.25">
      <c r="A418" s="65">
        <v>33313</v>
      </c>
      <c r="B418" s="50">
        <v>1991</v>
      </c>
      <c r="C418" s="1">
        <v>2</v>
      </c>
      <c r="D418" t="s">
        <v>38</v>
      </c>
      <c r="E418" s="1">
        <v>2</v>
      </c>
      <c r="F418" t="s">
        <v>48</v>
      </c>
      <c r="G418" t="str">
        <f>VLOOKUP(Table1[[#This Row],[Winner]],Ranking!D:E,2,FALSE)</f>
        <v>P12</v>
      </c>
      <c r="H418" s="1">
        <v>76</v>
      </c>
      <c r="I418" s="1">
        <v>10</v>
      </c>
      <c r="J418" t="s">
        <v>72</v>
      </c>
      <c r="K418" t="str">
        <f>VLOOKUP(Table1[[#This Row],[Loser]],Ranking!D:E,2,FALSE)</f>
        <v>WCC</v>
      </c>
      <c r="L418" s="1">
        <v>61</v>
      </c>
      <c r="N418" s="1">
        <f>Table1[[#This Row],[Winning Score]]-Table1[[#This Row],[Losing Score]]</f>
        <v>15</v>
      </c>
      <c r="O418" s="1">
        <f>Table1[[#This Row],[Losing Seed]]-Table1[[#This Row],[Winning Seed]]</f>
        <v>8</v>
      </c>
      <c r="P418" s="1" t="str">
        <f>IF(Table1[[#This Row],[SeD]]&lt;-2,Table1[[#This Row],[Winning Seed]]&amp; " over " &amp;Table1[[#This Row],[Losing Seed]],"")</f>
        <v/>
      </c>
      <c r="Q418">
        <f>VLOOKUP(Table1[[#This Row],[Losing Seed]],'Seed History'!$N$4:$O$19,2)</f>
        <v>0.62142857142857144</v>
      </c>
      <c r="R418" s="1">
        <f>IF(Table1[[#This Row],[Round]]="PI",0,Table1[[#This Row],[Round]]-1)</f>
        <v>1</v>
      </c>
      <c r="S418">
        <f>Table1[[#This Row],[LAW]]-Table1[[#This Row],[LEW]]</f>
        <v>0.37857142857142856</v>
      </c>
      <c r="V418">
        <f>COUNTIF(PASE!B:B,Table1[[#This Row],[Loser]])</f>
        <v>1</v>
      </c>
    </row>
    <row r="419" spans="1:22" x14ac:dyDescent="0.25">
      <c r="A419" s="65">
        <v>33313</v>
      </c>
      <c r="B419" s="50">
        <v>1991</v>
      </c>
      <c r="C419" s="1">
        <v>2</v>
      </c>
      <c r="D419" t="s">
        <v>38</v>
      </c>
      <c r="E419" s="1">
        <v>3</v>
      </c>
      <c r="F419" t="s">
        <v>87</v>
      </c>
      <c r="G419" t="str">
        <f>VLOOKUP(Table1[[#This Row],[Winner]],Ranking!D:E,2,FALSE)</f>
        <v>BE</v>
      </c>
      <c r="H419" s="1">
        <v>81</v>
      </c>
      <c r="I419" s="1">
        <v>11</v>
      </c>
      <c r="J419" t="s">
        <v>88</v>
      </c>
      <c r="K419" t="str">
        <f>VLOOKUP(Table1[[#This Row],[Loser]],Ranking!D:E,2,FALSE)</f>
        <v>BE</v>
      </c>
      <c r="L419" s="1">
        <v>69</v>
      </c>
      <c r="N419" s="1">
        <f>Table1[[#This Row],[Winning Score]]-Table1[[#This Row],[Losing Score]]</f>
        <v>12</v>
      </c>
      <c r="O419" s="1">
        <f>Table1[[#This Row],[Losing Seed]]-Table1[[#This Row],[Winning Seed]]</f>
        <v>8</v>
      </c>
      <c r="P419" s="1" t="str">
        <f>IF(Table1[[#This Row],[SeD]]&lt;-2,Table1[[#This Row],[Winning Seed]]&amp; " over " &amp;Table1[[#This Row],[Losing Seed]],"")</f>
        <v/>
      </c>
      <c r="Q419">
        <f>VLOOKUP(Table1[[#This Row],[Losing Seed]],'Seed History'!$N$4:$O$19,2)</f>
        <v>0.61428571428571432</v>
      </c>
      <c r="R419" s="1">
        <f>IF(Table1[[#This Row],[Round]]="PI",0,Table1[[#This Row],[Round]]-1)</f>
        <v>1</v>
      </c>
      <c r="S419">
        <f>Table1[[#This Row],[LAW]]-Table1[[#This Row],[LEW]]</f>
        <v>0.38571428571428568</v>
      </c>
      <c r="V419">
        <f>COUNTIF(PASE!B:B,Table1[[#This Row],[Loser]])</f>
        <v>1</v>
      </c>
    </row>
    <row r="420" spans="1:22" x14ac:dyDescent="0.25">
      <c r="A420" s="65">
        <v>33314</v>
      </c>
      <c r="B420" s="50">
        <v>1991</v>
      </c>
      <c r="C420" s="1">
        <v>2</v>
      </c>
      <c r="D420" t="s">
        <v>49</v>
      </c>
      <c r="E420" s="1">
        <v>1</v>
      </c>
      <c r="F420" t="s">
        <v>299</v>
      </c>
      <c r="G420" t="str">
        <f>VLOOKUP(Table1[[#This Row],[Winner]],Ranking!D:E,2,FALSE)</f>
        <v>ACC</v>
      </c>
      <c r="H420" s="1">
        <v>84</v>
      </c>
      <c r="I420" s="1">
        <v>9</v>
      </c>
      <c r="J420" t="s">
        <v>50</v>
      </c>
      <c r="K420" t="str">
        <f>VLOOKUP(Table1[[#This Row],[Loser]],Ranking!D:E,2,FALSE)</f>
        <v>BE</v>
      </c>
      <c r="L420" s="1">
        <v>69</v>
      </c>
      <c r="N420" s="1">
        <f>Table1[[#This Row],[Winning Score]]-Table1[[#This Row],[Losing Score]]</f>
        <v>15</v>
      </c>
      <c r="O420" s="1">
        <f>Table1[[#This Row],[Losing Seed]]-Table1[[#This Row],[Winning Seed]]</f>
        <v>8</v>
      </c>
      <c r="P420" s="1" t="str">
        <f>IF(Table1[[#This Row],[SeD]]&lt;-2,Table1[[#This Row],[Winning Seed]]&amp; " over " &amp;Table1[[#This Row],[Losing Seed]],"")</f>
        <v/>
      </c>
      <c r="Q420">
        <f>VLOOKUP(Table1[[#This Row],[Losing Seed]],'Seed History'!$N$4:$O$19,2)</f>
        <v>0.6</v>
      </c>
      <c r="R420" s="1">
        <f>IF(Table1[[#This Row],[Round]]="PI",0,Table1[[#This Row],[Round]]-1)</f>
        <v>1</v>
      </c>
      <c r="S420">
        <f>Table1[[#This Row],[LAW]]-Table1[[#This Row],[LEW]]</f>
        <v>0.4</v>
      </c>
      <c r="V420">
        <f>COUNTIF(PASE!B:B,Table1[[#This Row],[Loser]])</f>
        <v>1</v>
      </c>
    </row>
    <row r="421" spans="1:22" x14ac:dyDescent="0.25">
      <c r="A421" s="65">
        <v>33314</v>
      </c>
      <c r="B421" s="50">
        <v>1991</v>
      </c>
      <c r="C421" s="1">
        <v>2</v>
      </c>
      <c r="D421" t="s">
        <v>49</v>
      </c>
      <c r="E421" s="1">
        <v>12</v>
      </c>
      <c r="F421" t="s">
        <v>196</v>
      </c>
      <c r="G421" t="str">
        <f>VLOOKUP(Table1[[#This Row],[Winner]],Ranking!D:E,2,FALSE)</f>
        <v>MAC</v>
      </c>
      <c r="H421" s="1">
        <v>71</v>
      </c>
      <c r="I421" s="1">
        <v>13</v>
      </c>
      <c r="J421" t="s">
        <v>323</v>
      </c>
      <c r="K421" t="str">
        <f>VLOOKUP(Table1[[#This Row],[Loser]],Ranking!D:E,2,FALSE)</f>
        <v>B10</v>
      </c>
      <c r="L421" s="1">
        <v>68</v>
      </c>
      <c r="M421" s="1" t="s">
        <v>479</v>
      </c>
      <c r="N421" s="1">
        <f>Table1[[#This Row],[Winning Score]]-Table1[[#This Row],[Losing Score]]</f>
        <v>3</v>
      </c>
      <c r="O421" s="1">
        <f>Table1[[#This Row],[Losing Seed]]-Table1[[#This Row],[Winning Seed]]</f>
        <v>1</v>
      </c>
      <c r="P421" s="1" t="str">
        <f>IF(Table1[[#This Row],[SeD]]&lt;-2,Table1[[#This Row],[Winning Seed]]&amp; " over " &amp;Table1[[#This Row],[Losing Seed]],"")</f>
        <v/>
      </c>
      <c r="Q421">
        <f>VLOOKUP(Table1[[#This Row],[Losing Seed]],'Seed History'!$N$4:$O$19,2)</f>
        <v>0.25</v>
      </c>
      <c r="R421" s="1">
        <f>IF(Table1[[#This Row],[Round]]="PI",0,Table1[[#This Row],[Round]]-1)</f>
        <v>1</v>
      </c>
      <c r="S421">
        <f>Table1[[#This Row],[LAW]]-Table1[[#This Row],[LEW]]</f>
        <v>0.75</v>
      </c>
      <c r="V421">
        <f>COUNTIF(PASE!B:B,Table1[[#This Row],[Loser]])</f>
        <v>1</v>
      </c>
    </row>
    <row r="422" spans="1:22" x14ac:dyDescent="0.25">
      <c r="A422" s="65">
        <v>33314</v>
      </c>
      <c r="B422" s="50">
        <v>1991</v>
      </c>
      <c r="C422" s="1">
        <v>2</v>
      </c>
      <c r="D422" t="s">
        <v>440</v>
      </c>
      <c r="E422" s="1">
        <v>1</v>
      </c>
      <c r="F422" t="s">
        <v>316</v>
      </c>
      <c r="G422" t="str">
        <f>VLOOKUP(Table1[[#This Row],[Winner]],Ranking!D:E,2,FALSE)</f>
        <v>B10</v>
      </c>
      <c r="H422" s="1">
        <v>65</v>
      </c>
      <c r="I422" s="1">
        <v>8</v>
      </c>
      <c r="J422" t="s">
        <v>217</v>
      </c>
      <c r="K422" t="str">
        <f>VLOOKUP(Table1[[#This Row],[Loser]],Ranking!D:E,2,FALSE)</f>
        <v>ACC</v>
      </c>
      <c r="L422" s="1">
        <v>61</v>
      </c>
      <c r="N422" s="1">
        <f>Table1[[#This Row],[Winning Score]]-Table1[[#This Row],[Losing Score]]</f>
        <v>4</v>
      </c>
      <c r="O422" s="1">
        <f>Table1[[#This Row],[Losing Seed]]-Table1[[#This Row],[Winning Seed]]</f>
        <v>7</v>
      </c>
      <c r="P422" s="1" t="str">
        <f>IF(Table1[[#This Row],[SeD]]&lt;-2,Table1[[#This Row],[Winning Seed]]&amp; " over " &amp;Table1[[#This Row],[Losing Seed]],"")</f>
        <v/>
      </c>
      <c r="Q422">
        <f>VLOOKUP(Table1[[#This Row],[Losing Seed]],'Seed History'!$N$4:$O$19,2)</f>
        <v>0.7</v>
      </c>
      <c r="R422" s="1">
        <f>IF(Table1[[#This Row],[Round]]="PI",0,Table1[[#This Row],[Round]]-1)</f>
        <v>1</v>
      </c>
      <c r="S422">
        <f>Table1[[#This Row],[LAW]]-Table1[[#This Row],[LEW]]</f>
        <v>0.30000000000000004</v>
      </c>
      <c r="V422">
        <f>COUNTIF(PASE!B:B,Table1[[#This Row],[Loser]])</f>
        <v>1</v>
      </c>
    </row>
    <row r="423" spans="1:22" x14ac:dyDescent="0.25">
      <c r="A423" s="65">
        <v>33314</v>
      </c>
      <c r="B423" s="50">
        <v>1991</v>
      </c>
      <c r="C423" s="1">
        <v>2</v>
      </c>
      <c r="D423" t="s">
        <v>440</v>
      </c>
      <c r="E423" s="1">
        <v>4</v>
      </c>
      <c r="F423" t="s">
        <v>369</v>
      </c>
      <c r="G423" t="str">
        <f>VLOOKUP(Table1[[#This Row],[Winner]],Ranking!D:E,2,FALSE)</f>
        <v>BE</v>
      </c>
      <c r="H423" s="1">
        <v>84</v>
      </c>
      <c r="I423" s="1">
        <v>5</v>
      </c>
      <c r="J423" t="s">
        <v>34</v>
      </c>
      <c r="K423" t="str">
        <f>VLOOKUP(Table1[[#This Row],[Loser]],Ranking!D:E,2,FALSE)</f>
        <v>B12</v>
      </c>
      <c r="L423" s="1">
        <v>76</v>
      </c>
      <c r="N423" s="1">
        <f>Table1[[#This Row],[Winning Score]]-Table1[[#This Row],[Losing Score]]</f>
        <v>8</v>
      </c>
      <c r="O423" s="1">
        <f>Table1[[#This Row],[Losing Seed]]-Table1[[#This Row],[Winning Seed]]</f>
        <v>1</v>
      </c>
      <c r="P423" s="1" t="str">
        <f>IF(Table1[[#This Row],[SeD]]&lt;-2,Table1[[#This Row],[Winning Seed]]&amp; " over " &amp;Table1[[#This Row],[Losing Seed]],"")</f>
        <v/>
      </c>
      <c r="Q423">
        <f>VLOOKUP(Table1[[#This Row],[Losing Seed]],'Seed History'!$N$4:$O$19,2)</f>
        <v>1.1071428571428572</v>
      </c>
      <c r="R423" s="1">
        <f>IF(Table1[[#This Row],[Round]]="PI",0,Table1[[#This Row],[Round]]-1)</f>
        <v>1</v>
      </c>
      <c r="S423">
        <f>Table1[[#This Row],[LAW]]-Table1[[#This Row],[LEW]]</f>
        <v>-0.10714285714285721</v>
      </c>
      <c r="V423">
        <f>COUNTIF(PASE!B:B,Table1[[#This Row],[Loser]])</f>
        <v>1</v>
      </c>
    </row>
    <row r="424" spans="1:22" x14ac:dyDescent="0.25">
      <c r="A424" s="65">
        <v>33314</v>
      </c>
      <c r="B424" s="50">
        <v>1991</v>
      </c>
      <c r="C424" s="1">
        <v>2</v>
      </c>
      <c r="D424" t="s">
        <v>478</v>
      </c>
      <c r="E424" s="1">
        <v>1</v>
      </c>
      <c r="F424" t="s">
        <v>41</v>
      </c>
      <c r="G424" t="str">
        <f>VLOOKUP(Table1[[#This Row],[Winner]],Ranking!D:E,2,FALSE)</f>
        <v>SEC</v>
      </c>
      <c r="H424" s="1">
        <v>97</v>
      </c>
      <c r="I424" s="1">
        <v>8</v>
      </c>
      <c r="J424" t="s">
        <v>125</v>
      </c>
      <c r="K424" t="str">
        <f>VLOOKUP(Table1[[#This Row],[Loser]],Ranking!D:E,2,FALSE)</f>
        <v>P12</v>
      </c>
      <c r="L424" s="1">
        <v>90</v>
      </c>
      <c r="N424" s="1">
        <f>Table1[[#This Row],[Winning Score]]-Table1[[#This Row],[Losing Score]]</f>
        <v>7</v>
      </c>
      <c r="O424" s="1">
        <f>Table1[[#This Row],[Losing Seed]]-Table1[[#This Row],[Winning Seed]]</f>
        <v>7</v>
      </c>
      <c r="P424" s="1" t="str">
        <f>IF(Table1[[#This Row],[SeD]]&lt;-2,Table1[[#This Row],[Winning Seed]]&amp; " over " &amp;Table1[[#This Row],[Losing Seed]],"")</f>
        <v/>
      </c>
      <c r="Q424">
        <f>VLOOKUP(Table1[[#This Row],[Losing Seed]],'Seed History'!$N$4:$O$19,2)</f>
        <v>0.7</v>
      </c>
      <c r="R424" s="1">
        <f>IF(Table1[[#This Row],[Round]]="PI",0,Table1[[#This Row],[Round]]-1)</f>
        <v>1</v>
      </c>
      <c r="S424">
        <f>Table1[[#This Row],[LAW]]-Table1[[#This Row],[LEW]]</f>
        <v>0.30000000000000004</v>
      </c>
      <c r="V424">
        <f>COUNTIF(PASE!B:B,Table1[[#This Row],[Loser]])</f>
        <v>1</v>
      </c>
    </row>
    <row r="425" spans="1:22" x14ac:dyDescent="0.25">
      <c r="A425" s="65">
        <v>33314</v>
      </c>
      <c r="B425" s="50">
        <v>1991</v>
      </c>
      <c r="C425" s="1">
        <v>2</v>
      </c>
      <c r="D425" t="s">
        <v>478</v>
      </c>
      <c r="E425" s="1">
        <v>4</v>
      </c>
      <c r="F425" t="s">
        <v>113</v>
      </c>
      <c r="G425" t="str">
        <f>VLOOKUP(Table1[[#This Row],[Winner]],Ranking!D:E,2,FALSE)</f>
        <v>SEC</v>
      </c>
      <c r="H425" s="1">
        <v>96</v>
      </c>
      <c r="I425" s="1">
        <v>5</v>
      </c>
      <c r="J425" t="s">
        <v>409</v>
      </c>
      <c r="K425" t="str">
        <f>VLOOKUP(Table1[[#This Row],[Loser]],Ranking!D:E,2,FALSE)</f>
        <v>ACC</v>
      </c>
      <c r="L425" s="1">
        <v>88</v>
      </c>
      <c r="N425" s="1">
        <f>Table1[[#This Row],[Winning Score]]-Table1[[#This Row],[Losing Score]]</f>
        <v>8</v>
      </c>
      <c r="O425" s="1">
        <f>Table1[[#This Row],[Losing Seed]]-Table1[[#This Row],[Winning Seed]]</f>
        <v>1</v>
      </c>
      <c r="P425" s="1" t="str">
        <f>IF(Table1[[#This Row],[SeD]]&lt;-2,Table1[[#This Row],[Winning Seed]]&amp; " over " &amp;Table1[[#This Row],[Losing Seed]],"")</f>
        <v/>
      </c>
      <c r="Q425">
        <f>VLOOKUP(Table1[[#This Row],[Losing Seed]],'Seed History'!$N$4:$O$19,2)</f>
        <v>1.1071428571428572</v>
      </c>
      <c r="R425" s="1">
        <f>IF(Table1[[#This Row],[Round]]="PI",0,Table1[[#This Row],[Round]]-1)</f>
        <v>1</v>
      </c>
      <c r="S425">
        <f>Table1[[#This Row],[LAW]]-Table1[[#This Row],[LEW]]</f>
        <v>-0.10714285714285721</v>
      </c>
      <c r="V425">
        <f>COUNTIF(PASE!B:B,Table1[[#This Row],[Loser]])</f>
        <v>1</v>
      </c>
    </row>
    <row r="426" spans="1:22" x14ac:dyDescent="0.25">
      <c r="A426" s="65">
        <v>33314</v>
      </c>
      <c r="B426" s="50">
        <v>1991</v>
      </c>
      <c r="C426" s="1">
        <v>2</v>
      </c>
      <c r="D426" t="s">
        <v>38</v>
      </c>
      <c r="E426" s="1">
        <v>1</v>
      </c>
      <c r="F426" t="s">
        <v>397</v>
      </c>
      <c r="G426" t="str">
        <f>VLOOKUP(Table1[[#This Row],[Winner]],Ranking!D:E,2,FALSE)</f>
        <v>MWC</v>
      </c>
      <c r="H426" s="1">
        <v>62</v>
      </c>
      <c r="I426" s="1">
        <v>8</v>
      </c>
      <c r="J426" t="s">
        <v>66</v>
      </c>
      <c r="K426" t="str">
        <f>VLOOKUP(Table1[[#This Row],[Loser]],Ranking!D:E,2,FALSE)</f>
        <v>BE</v>
      </c>
      <c r="L426" s="1">
        <v>54</v>
      </c>
      <c r="N426" s="1">
        <f>Table1[[#This Row],[Winning Score]]-Table1[[#This Row],[Losing Score]]</f>
        <v>8</v>
      </c>
      <c r="O426" s="1">
        <f>Table1[[#This Row],[Losing Seed]]-Table1[[#This Row],[Winning Seed]]</f>
        <v>7</v>
      </c>
      <c r="P426" s="1" t="str">
        <f>IF(Table1[[#This Row],[SeD]]&lt;-2,Table1[[#This Row],[Winning Seed]]&amp; " over " &amp;Table1[[#This Row],[Losing Seed]],"")</f>
        <v/>
      </c>
      <c r="Q426">
        <f>VLOOKUP(Table1[[#This Row],[Losing Seed]],'Seed History'!$N$4:$O$19,2)</f>
        <v>0.7</v>
      </c>
      <c r="R426" s="1">
        <f>IF(Table1[[#This Row],[Round]]="PI",0,Table1[[#This Row],[Round]]-1)</f>
        <v>1</v>
      </c>
      <c r="S426">
        <f>Table1[[#This Row],[LAW]]-Table1[[#This Row],[LEW]]</f>
        <v>0.30000000000000004</v>
      </c>
      <c r="V426">
        <f>COUNTIF(PASE!B:B,Table1[[#This Row],[Loser]])</f>
        <v>1</v>
      </c>
    </row>
    <row r="427" spans="1:22" x14ac:dyDescent="0.25">
      <c r="A427" s="65">
        <v>33314</v>
      </c>
      <c r="B427" s="50">
        <v>1991</v>
      </c>
      <c r="C427" s="1">
        <v>2</v>
      </c>
      <c r="D427" t="s">
        <v>38</v>
      </c>
      <c r="E427" s="1">
        <v>4</v>
      </c>
      <c r="F427" t="s">
        <v>65</v>
      </c>
      <c r="G427" t="str">
        <f>VLOOKUP(Table1[[#This Row],[Winner]],Ranking!D:E,2,FALSE)</f>
        <v>P12</v>
      </c>
      <c r="H427" s="1">
        <v>85</v>
      </c>
      <c r="I427" s="1">
        <v>5</v>
      </c>
      <c r="J427" t="s">
        <v>272</v>
      </c>
      <c r="K427" t="str">
        <f>VLOOKUP(Table1[[#This Row],[Loser]],Ranking!D:E,2,FALSE)</f>
        <v>B10</v>
      </c>
      <c r="L427" s="1">
        <v>84</v>
      </c>
      <c r="M427" s="1" t="s">
        <v>480</v>
      </c>
      <c r="N427" s="1">
        <f>Table1[[#This Row],[Winning Score]]-Table1[[#This Row],[Losing Score]]</f>
        <v>1</v>
      </c>
      <c r="O427" s="1">
        <f>Table1[[#This Row],[Losing Seed]]-Table1[[#This Row],[Winning Seed]]</f>
        <v>1</v>
      </c>
      <c r="P427" s="1" t="str">
        <f>IF(Table1[[#This Row],[SeD]]&lt;-2,Table1[[#This Row],[Winning Seed]]&amp; " over " &amp;Table1[[#This Row],[Losing Seed]],"")</f>
        <v/>
      </c>
      <c r="Q427">
        <f>VLOOKUP(Table1[[#This Row],[Losing Seed]],'Seed History'!$N$4:$O$19,2)</f>
        <v>1.1071428571428572</v>
      </c>
      <c r="R427" s="1">
        <f>IF(Table1[[#This Row],[Round]]="PI",0,Table1[[#This Row],[Round]]-1)</f>
        <v>1</v>
      </c>
      <c r="S427">
        <f>Table1[[#This Row],[LAW]]-Table1[[#This Row],[LEW]]</f>
        <v>-0.10714285714285721</v>
      </c>
      <c r="V427">
        <f>COUNTIF(PASE!B:B,Table1[[#This Row],[Loser]])</f>
        <v>1</v>
      </c>
    </row>
    <row r="428" spans="1:22" x14ac:dyDescent="0.25">
      <c r="A428" s="65">
        <v>33318</v>
      </c>
      <c r="B428" s="50">
        <v>1991</v>
      </c>
      <c r="C428" s="1">
        <v>3</v>
      </c>
      <c r="D428" t="s">
        <v>478</v>
      </c>
      <c r="E428" s="1">
        <v>1</v>
      </c>
      <c r="F428" t="s">
        <v>41</v>
      </c>
      <c r="G428" t="str">
        <f>VLOOKUP(Table1[[#This Row],[Winner]],Ranking!D:E,2,FALSE)</f>
        <v>SEC</v>
      </c>
      <c r="H428" s="1">
        <v>93</v>
      </c>
      <c r="I428" s="1">
        <v>4</v>
      </c>
      <c r="J428" t="s">
        <v>113</v>
      </c>
      <c r="K428" t="str">
        <f>VLOOKUP(Table1[[#This Row],[Loser]],Ranking!D:E,2,FALSE)</f>
        <v>SEC</v>
      </c>
      <c r="L428" s="1">
        <v>70</v>
      </c>
      <c r="N428" s="1">
        <f>Table1[[#This Row],[Winning Score]]-Table1[[#This Row],[Losing Score]]</f>
        <v>23</v>
      </c>
      <c r="O428" s="1">
        <f>Table1[[#This Row],[Losing Seed]]-Table1[[#This Row],[Winning Seed]]</f>
        <v>3</v>
      </c>
      <c r="P428" s="1" t="str">
        <f>IF(Table1[[#This Row],[SeD]]&lt;-2,Table1[[#This Row],[Winning Seed]]&amp; " over " &amp;Table1[[#This Row],[Losing Seed]],"")</f>
        <v/>
      </c>
      <c r="Q428">
        <f>VLOOKUP(Table1[[#This Row],[Losing Seed]],'Seed History'!$N$4:$O$19,2)</f>
        <v>1.5357142857142858</v>
      </c>
      <c r="R428" s="1">
        <f>IF(Table1[[#This Row],[Round]]="PI",0,Table1[[#This Row],[Round]]-1)</f>
        <v>2</v>
      </c>
      <c r="S428">
        <f>Table1[[#This Row],[LAW]]-Table1[[#This Row],[LEW]]</f>
        <v>0.46428571428571419</v>
      </c>
      <c r="V428">
        <f>COUNTIF(PASE!B:B,Table1[[#This Row],[Loser]])</f>
        <v>1</v>
      </c>
    </row>
    <row r="429" spans="1:22" x14ac:dyDescent="0.25">
      <c r="A429" s="65">
        <v>33318</v>
      </c>
      <c r="B429" s="50">
        <v>1991</v>
      </c>
      <c r="C429" s="1">
        <v>3</v>
      </c>
      <c r="D429" t="s">
        <v>38</v>
      </c>
      <c r="E429" s="1">
        <v>1</v>
      </c>
      <c r="F429" t="s">
        <v>397</v>
      </c>
      <c r="G429" t="str">
        <f>VLOOKUP(Table1[[#This Row],[Winner]],Ranking!D:E,2,FALSE)</f>
        <v>MWC</v>
      </c>
      <c r="H429" s="1">
        <v>83</v>
      </c>
      <c r="I429" s="1">
        <v>4</v>
      </c>
      <c r="J429" t="s">
        <v>65</v>
      </c>
      <c r="K429" t="str">
        <f>VLOOKUP(Table1[[#This Row],[Loser]],Ranking!D:E,2,FALSE)</f>
        <v>P12</v>
      </c>
      <c r="L429" s="1">
        <v>66</v>
      </c>
      <c r="N429" s="1">
        <f>Table1[[#This Row],[Winning Score]]-Table1[[#This Row],[Losing Score]]</f>
        <v>17</v>
      </c>
      <c r="O429" s="1">
        <f>Table1[[#This Row],[Losing Seed]]-Table1[[#This Row],[Winning Seed]]</f>
        <v>3</v>
      </c>
      <c r="P429" s="1" t="str">
        <f>IF(Table1[[#This Row],[SeD]]&lt;-2,Table1[[#This Row],[Winning Seed]]&amp; " over " &amp;Table1[[#This Row],[Losing Seed]],"")</f>
        <v/>
      </c>
      <c r="Q429">
        <f>VLOOKUP(Table1[[#This Row],[Losing Seed]],'Seed History'!$N$4:$O$19,2)</f>
        <v>1.5357142857142858</v>
      </c>
      <c r="R429" s="1">
        <f>IF(Table1[[#This Row],[Round]]="PI",0,Table1[[#This Row],[Round]]-1)</f>
        <v>2</v>
      </c>
      <c r="S429">
        <f>Table1[[#This Row],[LAW]]-Table1[[#This Row],[LEW]]</f>
        <v>0.46428571428571419</v>
      </c>
      <c r="V429">
        <f>COUNTIF(PASE!B:B,Table1[[#This Row],[Loser]])</f>
        <v>1</v>
      </c>
    </row>
    <row r="430" spans="1:22" x14ac:dyDescent="0.25">
      <c r="A430" s="65">
        <v>33318</v>
      </c>
      <c r="B430" s="50">
        <v>1991</v>
      </c>
      <c r="C430" s="1">
        <v>3</v>
      </c>
      <c r="D430" t="s">
        <v>478</v>
      </c>
      <c r="E430" s="1">
        <v>3</v>
      </c>
      <c r="F430" t="s">
        <v>37</v>
      </c>
      <c r="G430" t="str">
        <f>VLOOKUP(Table1[[#This Row],[Winner]],Ranking!D:E,2,FALSE)</f>
        <v>B12</v>
      </c>
      <c r="H430" s="1">
        <v>83</v>
      </c>
      <c r="I430" s="1">
        <v>2</v>
      </c>
      <c r="J430" t="s">
        <v>36</v>
      </c>
      <c r="K430" t="str">
        <f>VLOOKUP(Table1[[#This Row],[Loser]],Ranking!D:E,2,FALSE)</f>
        <v>B10</v>
      </c>
      <c r="L430" s="1">
        <v>65</v>
      </c>
      <c r="N430" s="1">
        <f>Table1[[#This Row],[Winning Score]]-Table1[[#This Row],[Losing Score]]</f>
        <v>18</v>
      </c>
      <c r="O430" s="1">
        <f>Table1[[#This Row],[Losing Seed]]-Table1[[#This Row],[Winning Seed]]</f>
        <v>-1</v>
      </c>
      <c r="P430" s="1" t="str">
        <f>IF(Table1[[#This Row],[SeD]]&lt;-2,Table1[[#This Row],[Winning Seed]]&amp; " over " &amp;Table1[[#This Row],[Losing Seed]],"")</f>
        <v/>
      </c>
      <c r="Q430">
        <f>VLOOKUP(Table1[[#This Row],[Losing Seed]],'Seed History'!$N$4:$O$19,2)</f>
        <v>2.3714285714285714</v>
      </c>
      <c r="R430" s="1">
        <f>IF(Table1[[#This Row],[Round]]="PI",0,Table1[[#This Row],[Round]]-1)</f>
        <v>2</v>
      </c>
      <c r="S430">
        <f>Table1[[#This Row],[LAW]]-Table1[[#This Row],[LEW]]</f>
        <v>-0.37142857142857144</v>
      </c>
      <c r="V430">
        <f>COUNTIF(PASE!B:B,Table1[[#This Row],[Loser]])</f>
        <v>1</v>
      </c>
    </row>
    <row r="431" spans="1:22" x14ac:dyDescent="0.25">
      <c r="A431" s="65">
        <v>33318</v>
      </c>
      <c r="B431" s="50">
        <v>1991</v>
      </c>
      <c r="C431" s="1">
        <v>3</v>
      </c>
      <c r="D431" t="s">
        <v>38</v>
      </c>
      <c r="E431" s="1">
        <v>3</v>
      </c>
      <c r="F431" t="s">
        <v>87</v>
      </c>
      <c r="G431" t="str">
        <f>VLOOKUP(Table1[[#This Row],[Winner]],Ranking!D:E,2,FALSE)</f>
        <v>BE</v>
      </c>
      <c r="H431" s="1">
        <v>81</v>
      </c>
      <c r="I431" s="1">
        <v>2</v>
      </c>
      <c r="J431" t="s">
        <v>48</v>
      </c>
      <c r="K431" t="str">
        <f>VLOOKUP(Table1[[#This Row],[Loser]],Ranking!D:E,2,FALSE)</f>
        <v>P12</v>
      </c>
      <c r="L431" s="1">
        <v>77</v>
      </c>
      <c r="N431" s="1">
        <f>Table1[[#This Row],[Winning Score]]-Table1[[#This Row],[Losing Score]]</f>
        <v>4</v>
      </c>
      <c r="O431" s="1">
        <f>Table1[[#This Row],[Losing Seed]]-Table1[[#This Row],[Winning Seed]]</f>
        <v>-1</v>
      </c>
      <c r="P431" s="1" t="str">
        <f>IF(Table1[[#This Row],[SeD]]&lt;-2,Table1[[#This Row],[Winning Seed]]&amp; " over " &amp;Table1[[#This Row],[Losing Seed]],"")</f>
        <v/>
      </c>
      <c r="Q431">
        <f>VLOOKUP(Table1[[#This Row],[Losing Seed]],'Seed History'!$N$4:$O$19,2)</f>
        <v>2.3714285714285714</v>
      </c>
      <c r="R431" s="1">
        <f>IF(Table1[[#This Row],[Round]]="PI",0,Table1[[#This Row],[Round]]-1)</f>
        <v>2</v>
      </c>
      <c r="S431">
        <f>Table1[[#This Row],[LAW]]-Table1[[#This Row],[LEW]]</f>
        <v>-0.37142857142857144</v>
      </c>
      <c r="V431">
        <f>COUNTIF(PASE!B:B,Table1[[#This Row],[Loser]])</f>
        <v>1</v>
      </c>
    </row>
    <row r="432" spans="1:22" x14ac:dyDescent="0.25">
      <c r="A432" s="65">
        <v>33319</v>
      </c>
      <c r="B432" s="50">
        <v>1991</v>
      </c>
      <c r="C432" s="1">
        <v>3</v>
      </c>
      <c r="D432" t="s">
        <v>49</v>
      </c>
      <c r="E432" s="1">
        <v>1</v>
      </c>
      <c r="F432" t="s">
        <v>299</v>
      </c>
      <c r="G432" t="str">
        <f>VLOOKUP(Table1[[#This Row],[Winner]],Ranking!D:E,2,FALSE)</f>
        <v>ACC</v>
      </c>
      <c r="H432" s="1">
        <v>93</v>
      </c>
      <c r="I432" s="1">
        <v>12</v>
      </c>
      <c r="J432" t="s">
        <v>196</v>
      </c>
      <c r="K432" t="str">
        <f>VLOOKUP(Table1[[#This Row],[Loser]],Ranking!D:E,2,FALSE)</f>
        <v>MAC</v>
      </c>
      <c r="L432" s="1">
        <v>67</v>
      </c>
      <c r="N432" s="1">
        <f>Table1[[#This Row],[Winning Score]]-Table1[[#This Row],[Losing Score]]</f>
        <v>26</v>
      </c>
      <c r="O432" s="1">
        <f>Table1[[#This Row],[Losing Seed]]-Table1[[#This Row],[Winning Seed]]</f>
        <v>11</v>
      </c>
      <c r="P432" s="1" t="str">
        <f>IF(Table1[[#This Row],[SeD]]&lt;-2,Table1[[#This Row],[Winning Seed]]&amp; " over " &amp;Table1[[#This Row],[Losing Seed]],"")</f>
        <v/>
      </c>
      <c r="Q432">
        <f>VLOOKUP(Table1[[#This Row],[Losing Seed]],'Seed History'!$N$4:$O$19,2)</f>
        <v>0.51428571428571423</v>
      </c>
      <c r="R432" s="1">
        <f>IF(Table1[[#This Row],[Round]]="PI",0,Table1[[#This Row],[Round]]-1)</f>
        <v>2</v>
      </c>
      <c r="S432">
        <f>Table1[[#This Row],[LAW]]-Table1[[#This Row],[LEW]]</f>
        <v>1.4857142857142858</v>
      </c>
      <c r="V432">
        <f>COUNTIF(PASE!B:B,Table1[[#This Row],[Loser]])</f>
        <v>1</v>
      </c>
    </row>
    <row r="433" spans="1:22" x14ac:dyDescent="0.25">
      <c r="A433" s="65">
        <v>33319</v>
      </c>
      <c r="B433" s="50">
        <v>1991</v>
      </c>
      <c r="C433" s="1">
        <v>3</v>
      </c>
      <c r="D433" t="s">
        <v>440</v>
      </c>
      <c r="E433" s="1">
        <v>2</v>
      </c>
      <c r="F433" t="s">
        <v>64</v>
      </c>
      <c r="G433" t="str">
        <f>VLOOKUP(Table1[[#This Row],[Winner]],Ranking!D:E,2,FALSE)</f>
        <v>ACC</v>
      </c>
      <c r="H433" s="1">
        <v>81</v>
      </c>
      <c r="I433" s="1">
        <v>11</v>
      </c>
      <c r="J433" t="s">
        <v>80</v>
      </c>
      <c r="K433" t="str">
        <f>VLOOKUP(Table1[[#This Row],[Loser]],Ranking!D:E,2,FALSE)</f>
        <v>Amer</v>
      </c>
      <c r="L433" s="1">
        <v>67</v>
      </c>
      <c r="N433" s="1">
        <f>Table1[[#This Row],[Winning Score]]-Table1[[#This Row],[Losing Score]]</f>
        <v>14</v>
      </c>
      <c r="O433" s="1">
        <f>Table1[[#This Row],[Losing Seed]]-Table1[[#This Row],[Winning Seed]]</f>
        <v>9</v>
      </c>
      <c r="P433" s="1" t="str">
        <f>IF(Table1[[#This Row],[SeD]]&lt;-2,Table1[[#This Row],[Winning Seed]]&amp; " over " &amp;Table1[[#This Row],[Losing Seed]],"")</f>
        <v/>
      </c>
      <c r="Q433">
        <f>VLOOKUP(Table1[[#This Row],[Losing Seed]],'Seed History'!$N$4:$O$19,2)</f>
        <v>0.61428571428571432</v>
      </c>
      <c r="R433" s="1">
        <f>IF(Table1[[#This Row],[Round]]="PI",0,Table1[[#This Row],[Round]]-1)</f>
        <v>2</v>
      </c>
      <c r="S433">
        <f>Table1[[#This Row],[LAW]]-Table1[[#This Row],[LEW]]</f>
        <v>1.3857142857142857</v>
      </c>
      <c r="V433">
        <f>COUNTIF(PASE!B:B,Table1[[#This Row],[Loser]])</f>
        <v>1</v>
      </c>
    </row>
    <row r="434" spans="1:22" x14ac:dyDescent="0.25">
      <c r="A434" s="65">
        <v>33319</v>
      </c>
      <c r="B434" s="50">
        <v>1991</v>
      </c>
      <c r="C434" s="1">
        <v>3</v>
      </c>
      <c r="D434" t="s">
        <v>49</v>
      </c>
      <c r="E434" s="1">
        <v>10</v>
      </c>
      <c r="F434" t="s">
        <v>374</v>
      </c>
      <c r="G434" t="str">
        <f>VLOOKUP(Table1[[#This Row],[Winner]],Ranking!D:E,2,FALSE)</f>
        <v>Amer</v>
      </c>
      <c r="H434" s="1">
        <v>72</v>
      </c>
      <c r="I434" s="1">
        <v>3</v>
      </c>
      <c r="J434" t="s">
        <v>317</v>
      </c>
      <c r="K434" t="str">
        <f>VLOOKUP(Table1[[#This Row],[Loser]],Ranking!D:E,2,FALSE)</f>
        <v>B12</v>
      </c>
      <c r="L434" s="1">
        <v>63</v>
      </c>
      <c r="M434" s="1" t="s">
        <v>479</v>
      </c>
      <c r="N434" s="1">
        <f>Table1[[#This Row],[Winning Score]]-Table1[[#This Row],[Losing Score]]</f>
        <v>9</v>
      </c>
      <c r="O434" s="1">
        <f>Table1[[#This Row],[Losing Seed]]-Table1[[#This Row],[Winning Seed]]</f>
        <v>-7</v>
      </c>
      <c r="P434" s="1" t="str">
        <f>IF(Table1[[#This Row],[SeD]]&lt;-2,Table1[[#This Row],[Winning Seed]]&amp; " over " &amp;Table1[[#This Row],[Losing Seed]],"")</f>
        <v>10 over 3</v>
      </c>
      <c r="Q434">
        <f>VLOOKUP(Table1[[#This Row],[Losing Seed]],'Seed History'!$N$4:$O$19,2)</f>
        <v>1.8571428571428572</v>
      </c>
      <c r="R434" s="1">
        <f>IF(Table1[[#This Row],[Round]]="PI",0,Table1[[#This Row],[Round]]-1)</f>
        <v>2</v>
      </c>
      <c r="S434">
        <f>Table1[[#This Row],[LAW]]-Table1[[#This Row],[LEW]]</f>
        <v>0.14285714285714279</v>
      </c>
      <c r="V434">
        <f>COUNTIF(PASE!B:B,Table1[[#This Row],[Loser]])</f>
        <v>1</v>
      </c>
    </row>
    <row r="435" spans="1:22" x14ac:dyDescent="0.25">
      <c r="A435" s="65">
        <v>33319</v>
      </c>
      <c r="B435" s="50">
        <v>1991</v>
      </c>
      <c r="C435" s="1">
        <v>3</v>
      </c>
      <c r="D435" t="s">
        <v>440</v>
      </c>
      <c r="E435" s="1">
        <v>4</v>
      </c>
      <c r="F435" t="s">
        <v>369</v>
      </c>
      <c r="G435" t="str">
        <f>VLOOKUP(Table1[[#This Row],[Winner]],Ranking!D:E,2,FALSE)</f>
        <v>BE</v>
      </c>
      <c r="H435" s="1">
        <v>91</v>
      </c>
      <c r="I435" s="1">
        <v>1</v>
      </c>
      <c r="J435" t="s">
        <v>316</v>
      </c>
      <c r="K435" t="str">
        <f>VLOOKUP(Table1[[#This Row],[Loser]],Ranking!D:E,2,FALSE)</f>
        <v>B10</v>
      </c>
      <c r="L435" s="1">
        <v>74</v>
      </c>
      <c r="N435" s="1">
        <f>Table1[[#This Row],[Winning Score]]-Table1[[#This Row],[Losing Score]]</f>
        <v>17</v>
      </c>
      <c r="O435" s="1">
        <f>Table1[[#This Row],[Losing Seed]]-Table1[[#This Row],[Winning Seed]]</f>
        <v>-3</v>
      </c>
      <c r="P435" s="1" t="str">
        <f>IF(Table1[[#This Row],[SeD]]&lt;-2,Table1[[#This Row],[Winning Seed]]&amp; " over " &amp;Table1[[#This Row],[Losing Seed]],"")</f>
        <v>4 over 1</v>
      </c>
      <c r="Q435">
        <f>VLOOKUP(Table1[[#This Row],[Losing Seed]],'Seed History'!$N$4:$O$19,2)</f>
        <v>3.342857142857143</v>
      </c>
      <c r="R435" s="1">
        <f>IF(Table1[[#This Row],[Round]]="PI",0,Table1[[#This Row],[Round]]-1)</f>
        <v>2</v>
      </c>
      <c r="S435">
        <f>Table1[[#This Row],[LAW]]-Table1[[#This Row],[LEW]]</f>
        <v>-1.342857142857143</v>
      </c>
      <c r="V435">
        <f>COUNTIF(PASE!B:B,Table1[[#This Row],[Loser]])</f>
        <v>1</v>
      </c>
    </row>
    <row r="436" spans="1:22" x14ac:dyDescent="0.25">
      <c r="A436" s="65">
        <v>33320</v>
      </c>
      <c r="B436" s="50">
        <v>1991</v>
      </c>
      <c r="C436" s="1">
        <v>4</v>
      </c>
      <c r="D436" t="s">
        <v>38</v>
      </c>
      <c r="E436" s="1">
        <v>1</v>
      </c>
      <c r="F436" t="s">
        <v>397</v>
      </c>
      <c r="G436" t="str">
        <f>VLOOKUP(Table1[[#This Row],[Winner]],Ranking!D:E,2,FALSE)</f>
        <v>MWC</v>
      </c>
      <c r="H436" s="1">
        <v>77</v>
      </c>
      <c r="I436" s="1">
        <v>3</v>
      </c>
      <c r="J436" t="s">
        <v>87</v>
      </c>
      <c r="K436" t="str">
        <f>VLOOKUP(Table1[[#This Row],[Loser]],Ranking!D:E,2,FALSE)</f>
        <v>BE</v>
      </c>
      <c r="L436" s="1">
        <v>65</v>
      </c>
      <c r="N436" s="1">
        <f>Table1[[#This Row],[Winning Score]]-Table1[[#This Row],[Losing Score]]</f>
        <v>12</v>
      </c>
      <c r="O436" s="1">
        <f>Table1[[#This Row],[Losing Seed]]-Table1[[#This Row],[Winning Seed]]</f>
        <v>2</v>
      </c>
      <c r="P436" s="1" t="str">
        <f>IF(Table1[[#This Row],[SeD]]&lt;-2,Table1[[#This Row],[Winning Seed]]&amp; " over " &amp;Table1[[#This Row],[Losing Seed]],"")</f>
        <v/>
      </c>
      <c r="Q436">
        <f>VLOOKUP(Table1[[#This Row],[Losing Seed]],'Seed History'!$N$4:$O$19,2)</f>
        <v>1.8571428571428572</v>
      </c>
      <c r="R436" s="1">
        <f>IF(Table1[[#This Row],[Round]]="PI",0,Table1[[#This Row],[Round]]-1)</f>
        <v>3</v>
      </c>
      <c r="S436">
        <f>Table1[[#This Row],[LAW]]-Table1[[#This Row],[LEW]]</f>
        <v>1.1428571428571428</v>
      </c>
      <c r="V436">
        <f>COUNTIF(PASE!B:B,Table1[[#This Row],[Loser]])</f>
        <v>1</v>
      </c>
    </row>
    <row r="437" spans="1:22" x14ac:dyDescent="0.25">
      <c r="A437" s="65">
        <v>33320</v>
      </c>
      <c r="B437" s="50">
        <v>1991</v>
      </c>
      <c r="C437" s="1">
        <v>4</v>
      </c>
      <c r="D437" t="s">
        <v>478</v>
      </c>
      <c r="E437" s="1">
        <v>3</v>
      </c>
      <c r="F437" t="s">
        <v>37</v>
      </c>
      <c r="G437" t="str">
        <f>VLOOKUP(Table1[[#This Row],[Winner]],Ranking!D:E,2,FALSE)</f>
        <v>B12</v>
      </c>
      <c r="H437" s="1">
        <v>93</v>
      </c>
      <c r="I437" s="1">
        <v>1</v>
      </c>
      <c r="J437" t="s">
        <v>41</v>
      </c>
      <c r="K437" t="str">
        <f>VLOOKUP(Table1[[#This Row],[Loser]],Ranking!D:E,2,FALSE)</f>
        <v>SEC</v>
      </c>
      <c r="L437" s="1">
        <v>81</v>
      </c>
      <c r="N437" s="1">
        <f>Table1[[#This Row],[Winning Score]]-Table1[[#This Row],[Losing Score]]</f>
        <v>12</v>
      </c>
      <c r="O437" s="1">
        <f>Table1[[#This Row],[Losing Seed]]-Table1[[#This Row],[Winning Seed]]</f>
        <v>-2</v>
      </c>
      <c r="P437" s="1" t="str">
        <f>IF(Table1[[#This Row],[SeD]]&lt;-2,Table1[[#This Row],[Winning Seed]]&amp; " over " &amp;Table1[[#This Row],[Losing Seed]],"")</f>
        <v/>
      </c>
      <c r="Q437">
        <f>VLOOKUP(Table1[[#This Row],[Losing Seed]],'Seed History'!$N$4:$O$19,2)</f>
        <v>3.342857142857143</v>
      </c>
      <c r="R437" s="1">
        <f>IF(Table1[[#This Row],[Round]]="PI",0,Table1[[#This Row],[Round]]-1)</f>
        <v>3</v>
      </c>
      <c r="S437">
        <f>Table1[[#This Row],[LAW]]-Table1[[#This Row],[LEW]]</f>
        <v>-0.34285714285714297</v>
      </c>
      <c r="V437">
        <f>COUNTIF(PASE!B:B,Table1[[#This Row],[Loser]])</f>
        <v>1</v>
      </c>
    </row>
    <row r="438" spans="1:22" x14ac:dyDescent="0.25">
      <c r="A438" s="65">
        <v>33321</v>
      </c>
      <c r="B438" s="50">
        <v>1991</v>
      </c>
      <c r="C438" s="1">
        <v>4</v>
      </c>
      <c r="D438" t="s">
        <v>49</v>
      </c>
      <c r="E438" s="1">
        <v>1</v>
      </c>
      <c r="F438" t="s">
        <v>299</v>
      </c>
      <c r="G438" t="str">
        <f>VLOOKUP(Table1[[#This Row],[Winner]],Ranking!D:E,2,FALSE)</f>
        <v>ACC</v>
      </c>
      <c r="H438" s="1">
        <v>75</v>
      </c>
      <c r="I438" s="1">
        <v>10</v>
      </c>
      <c r="J438" t="s">
        <v>374</v>
      </c>
      <c r="K438" t="str">
        <f>VLOOKUP(Table1[[#This Row],[Loser]],Ranking!D:E,2,FALSE)</f>
        <v>Amer</v>
      </c>
      <c r="L438" s="1">
        <v>72</v>
      </c>
      <c r="N438" s="1">
        <f>Table1[[#This Row],[Winning Score]]-Table1[[#This Row],[Losing Score]]</f>
        <v>3</v>
      </c>
      <c r="O438" s="1">
        <f>Table1[[#This Row],[Losing Seed]]-Table1[[#This Row],[Winning Seed]]</f>
        <v>9</v>
      </c>
      <c r="P438" s="1" t="str">
        <f>IF(Table1[[#This Row],[SeD]]&lt;-2,Table1[[#This Row],[Winning Seed]]&amp; " over " &amp;Table1[[#This Row],[Losing Seed]],"")</f>
        <v/>
      </c>
      <c r="Q438">
        <f>VLOOKUP(Table1[[#This Row],[Losing Seed]],'Seed History'!$N$4:$O$19,2)</f>
        <v>0.62142857142857144</v>
      </c>
      <c r="R438" s="1">
        <f>IF(Table1[[#This Row],[Round]]="PI",0,Table1[[#This Row],[Round]]-1)</f>
        <v>3</v>
      </c>
      <c r="S438">
        <f>Table1[[#This Row],[LAW]]-Table1[[#This Row],[LEW]]</f>
        <v>2.3785714285714286</v>
      </c>
      <c r="V438">
        <f>COUNTIF(PASE!B:B,Table1[[#This Row],[Loser]])</f>
        <v>1</v>
      </c>
    </row>
    <row r="439" spans="1:22" x14ac:dyDescent="0.25">
      <c r="A439" s="65">
        <v>33321</v>
      </c>
      <c r="B439" s="50">
        <v>1991</v>
      </c>
      <c r="C439" s="1">
        <v>4</v>
      </c>
      <c r="D439" t="s">
        <v>440</v>
      </c>
      <c r="E439" s="1">
        <v>2</v>
      </c>
      <c r="F439" t="s">
        <v>64</v>
      </c>
      <c r="G439" t="str">
        <f>VLOOKUP(Table1[[#This Row],[Winner]],Ranking!D:E,2,FALSE)</f>
        <v>ACC</v>
      </c>
      <c r="H439" s="1">
        <v>78</v>
      </c>
      <c r="I439" s="1">
        <v>4</v>
      </c>
      <c r="J439" t="s">
        <v>369</v>
      </c>
      <c r="K439" t="str">
        <f>VLOOKUP(Table1[[#This Row],[Loser]],Ranking!D:E,2,FALSE)</f>
        <v>BE</v>
      </c>
      <c r="L439" s="1">
        <v>61</v>
      </c>
      <c r="N439" s="1">
        <f>Table1[[#This Row],[Winning Score]]-Table1[[#This Row],[Losing Score]]</f>
        <v>17</v>
      </c>
      <c r="O439" s="1">
        <f>Table1[[#This Row],[Losing Seed]]-Table1[[#This Row],[Winning Seed]]</f>
        <v>2</v>
      </c>
      <c r="P439" s="1" t="str">
        <f>IF(Table1[[#This Row],[SeD]]&lt;-2,Table1[[#This Row],[Winning Seed]]&amp; " over " &amp;Table1[[#This Row],[Losing Seed]],"")</f>
        <v/>
      </c>
      <c r="Q439">
        <f>VLOOKUP(Table1[[#This Row],[Losing Seed]],'Seed History'!$N$4:$O$19,2)</f>
        <v>1.5357142857142858</v>
      </c>
      <c r="R439" s="1">
        <f>IF(Table1[[#This Row],[Round]]="PI",0,Table1[[#This Row],[Round]]-1)</f>
        <v>3</v>
      </c>
      <c r="S439">
        <f>Table1[[#This Row],[LAW]]-Table1[[#This Row],[LEW]]</f>
        <v>1.4642857142857142</v>
      </c>
      <c r="V439">
        <f>COUNTIF(PASE!B:B,Table1[[#This Row],[Loser]])</f>
        <v>1</v>
      </c>
    </row>
    <row r="440" spans="1:22" x14ac:dyDescent="0.25">
      <c r="A440" s="65">
        <v>33327</v>
      </c>
      <c r="B440" s="50">
        <v>1991</v>
      </c>
      <c r="C440" s="1">
        <v>5</v>
      </c>
      <c r="D440" t="s">
        <v>484</v>
      </c>
      <c r="E440" s="1">
        <v>3</v>
      </c>
      <c r="F440" t="s">
        <v>37</v>
      </c>
      <c r="G440" t="str">
        <f>VLOOKUP(Table1[[#This Row],[Winner]],Ranking!D:E,2,FALSE)</f>
        <v>B12</v>
      </c>
      <c r="H440" s="1">
        <v>79</v>
      </c>
      <c r="I440" s="1">
        <v>1</v>
      </c>
      <c r="J440" t="s">
        <v>299</v>
      </c>
      <c r="K440" t="str">
        <f>VLOOKUP(Table1[[#This Row],[Loser]],Ranking!D:E,2,FALSE)</f>
        <v>ACC</v>
      </c>
      <c r="L440" s="1">
        <v>73</v>
      </c>
      <c r="N440" s="1">
        <f>Table1[[#This Row],[Winning Score]]-Table1[[#This Row],[Losing Score]]</f>
        <v>6</v>
      </c>
      <c r="O440" s="1">
        <f>Table1[[#This Row],[Losing Seed]]-Table1[[#This Row],[Winning Seed]]</f>
        <v>-2</v>
      </c>
      <c r="P440" s="1" t="str">
        <f>IF(Table1[[#This Row],[SeD]]&lt;-2,Table1[[#This Row],[Winning Seed]]&amp; " over " &amp;Table1[[#This Row],[Losing Seed]],"")</f>
        <v/>
      </c>
      <c r="Q440">
        <f>VLOOKUP(Table1[[#This Row],[Losing Seed]],'Seed History'!$N$4:$O$19,2)</f>
        <v>3.342857142857143</v>
      </c>
      <c r="R440" s="1">
        <f>IF(Table1[[#This Row],[Round]]="PI",0,Table1[[#This Row],[Round]]-1)</f>
        <v>4</v>
      </c>
      <c r="S440">
        <f>Table1[[#This Row],[LAW]]-Table1[[#This Row],[LEW]]</f>
        <v>0.65714285714285703</v>
      </c>
      <c r="V440">
        <f>COUNTIF(PASE!B:B,Table1[[#This Row],[Loser]])</f>
        <v>1</v>
      </c>
    </row>
    <row r="441" spans="1:22" x14ac:dyDescent="0.25">
      <c r="A441" s="65">
        <v>33327</v>
      </c>
      <c r="B441" s="50">
        <v>1991</v>
      </c>
      <c r="C441" s="1">
        <v>5</v>
      </c>
      <c r="D441" t="s">
        <v>484</v>
      </c>
      <c r="E441" s="1">
        <v>2</v>
      </c>
      <c r="F441" t="s">
        <v>64</v>
      </c>
      <c r="G441" t="str">
        <f>VLOOKUP(Table1[[#This Row],[Winner]],Ranking!D:E,2,FALSE)</f>
        <v>ACC</v>
      </c>
      <c r="H441" s="1">
        <v>79</v>
      </c>
      <c r="I441" s="1">
        <v>1</v>
      </c>
      <c r="J441" t="s">
        <v>397</v>
      </c>
      <c r="K441" t="str">
        <f>VLOOKUP(Table1[[#This Row],[Loser]],Ranking!D:E,2,FALSE)</f>
        <v>MWC</v>
      </c>
      <c r="L441" s="1">
        <v>77</v>
      </c>
      <c r="N441" s="1">
        <f>Table1[[#This Row],[Winning Score]]-Table1[[#This Row],[Losing Score]]</f>
        <v>2</v>
      </c>
      <c r="O441" s="1">
        <f>Table1[[#This Row],[Losing Seed]]-Table1[[#This Row],[Winning Seed]]</f>
        <v>-1</v>
      </c>
      <c r="P441" s="1" t="str">
        <f>IF(Table1[[#This Row],[SeD]]&lt;-2,Table1[[#This Row],[Winning Seed]]&amp; " over " &amp;Table1[[#This Row],[Losing Seed]],"")</f>
        <v/>
      </c>
      <c r="Q441">
        <f>VLOOKUP(Table1[[#This Row],[Losing Seed]],'Seed History'!$N$4:$O$19,2)</f>
        <v>3.342857142857143</v>
      </c>
      <c r="R441" s="1">
        <f>IF(Table1[[#This Row],[Round]]="PI",0,Table1[[#This Row],[Round]]-1)</f>
        <v>4</v>
      </c>
      <c r="S441">
        <f>Table1[[#This Row],[LAW]]-Table1[[#This Row],[LEW]]</f>
        <v>0.65714285714285703</v>
      </c>
      <c r="V441">
        <f>COUNTIF(PASE!B:B,Table1[[#This Row],[Loser]])</f>
        <v>1</v>
      </c>
    </row>
    <row r="442" spans="1:22" x14ac:dyDescent="0.25">
      <c r="A442" s="65">
        <v>33329</v>
      </c>
      <c r="B442" s="50">
        <v>1991</v>
      </c>
      <c r="C442" s="1">
        <v>6</v>
      </c>
      <c r="D442" t="s">
        <v>485</v>
      </c>
      <c r="E442" s="1">
        <v>2</v>
      </c>
      <c r="F442" t="s">
        <v>64</v>
      </c>
      <c r="G442" t="str">
        <f>VLOOKUP(Table1[[#This Row],[Winner]],Ranking!D:E,2,FALSE)</f>
        <v>ACC</v>
      </c>
      <c r="H442" s="1">
        <v>72</v>
      </c>
      <c r="I442" s="1">
        <v>3</v>
      </c>
      <c r="J442" t="s">
        <v>37</v>
      </c>
      <c r="K442" t="str">
        <f>VLOOKUP(Table1[[#This Row],[Loser]],Ranking!D:E,2,FALSE)</f>
        <v>B12</v>
      </c>
      <c r="L442" s="1">
        <v>65</v>
      </c>
      <c r="N442" s="1">
        <f>Table1[[#This Row],[Winning Score]]-Table1[[#This Row],[Losing Score]]</f>
        <v>7</v>
      </c>
      <c r="O442" s="1">
        <f>Table1[[#This Row],[Losing Seed]]-Table1[[#This Row],[Winning Seed]]</f>
        <v>1</v>
      </c>
      <c r="P442" s="1" t="str">
        <f>IF(Table1[[#This Row],[SeD]]&lt;-2,Table1[[#This Row],[Winning Seed]]&amp; " over " &amp;Table1[[#This Row],[Losing Seed]],"")</f>
        <v/>
      </c>
      <c r="Q442">
        <f>VLOOKUP(Table1[[#This Row],[Losing Seed]],'Seed History'!$N$4:$O$19,2)</f>
        <v>1.8571428571428572</v>
      </c>
      <c r="R442" s="1">
        <f>IF(Table1[[#This Row],[Round]]="PI",0,Table1[[#This Row],[Round]]-1)</f>
        <v>5</v>
      </c>
      <c r="S442">
        <f>Table1[[#This Row],[LAW]]-Table1[[#This Row],[LEW]]</f>
        <v>3.1428571428571428</v>
      </c>
      <c r="V442">
        <f>COUNTIF(PASE!B:B,Table1[[#This Row],[Loser]])</f>
        <v>1</v>
      </c>
    </row>
    <row r="443" spans="1:22" x14ac:dyDescent="0.25">
      <c r="A443" s="65">
        <v>33682</v>
      </c>
      <c r="B443" s="50">
        <v>1992</v>
      </c>
      <c r="C443" s="1">
        <v>1</v>
      </c>
      <c r="D443" t="s">
        <v>49</v>
      </c>
      <c r="E443" s="1">
        <v>1</v>
      </c>
      <c r="F443" t="s">
        <v>64</v>
      </c>
      <c r="G443" t="str">
        <f>VLOOKUP(Table1[[#This Row],[Winner]],Ranking!D:E,2,FALSE)</f>
        <v>ACC</v>
      </c>
      <c r="H443" s="1">
        <v>82</v>
      </c>
      <c r="I443" s="1">
        <v>16</v>
      </c>
      <c r="J443" t="s">
        <v>158</v>
      </c>
      <c r="K443" t="str">
        <f>VLOOKUP(Table1[[#This Row],[Loser]],Ranking!D:E,2,FALSE)</f>
        <v>BSth</v>
      </c>
      <c r="L443" s="1">
        <v>56</v>
      </c>
      <c r="N443" s="1">
        <f>Table1[[#This Row],[Winning Score]]-Table1[[#This Row],[Losing Score]]</f>
        <v>26</v>
      </c>
      <c r="O443" s="1">
        <f>Table1[[#This Row],[Losing Seed]]-Table1[[#This Row],[Winning Seed]]</f>
        <v>15</v>
      </c>
      <c r="P443" s="1" t="str">
        <f>IF(Table1[[#This Row],[SeD]]&lt;-2,Table1[[#This Row],[Winning Seed]]&amp; " over " &amp;Table1[[#This Row],[Losing Seed]],"")</f>
        <v/>
      </c>
      <c r="Q443">
        <f>VLOOKUP(Table1[[#This Row],[Losing Seed]],'Seed History'!$N$4:$O$19,2)</f>
        <v>7.1428571428571426E-3</v>
      </c>
      <c r="R443" s="1">
        <f>IF(Table1[[#This Row],[Round]]="PI",0,Table1[[#This Row],[Round]]-1)</f>
        <v>0</v>
      </c>
      <c r="S443">
        <f>Table1[[#This Row],[LAW]]-Table1[[#This Row],[LEW]]</f>
        <v>-7.1428571428571426E-3</v>
      </c>
      <c r="V443">
        <f>COUNTIF(PASE!B:B,Table1[[#This Row],[Loser]])</f>
        <v>1</v>
      </c>
    </row>
    <row r="444" spans="1:22" x14ac:dyDescent="0.25">
      <c r="A444" s="65">
        <v>33682</v>
      </c>
      <c r="B444" s="50">
        <v>1992</v>
      </c>
      <c r="C444" s="1">
        <v>1</v>
      </c>
      <c r="D444" t="s">
        <v>49</v>
      </c>
      <c r="E444" s="1">
        <v>4</v>
      </c>
      <c r="F444" t="s">
        <v>87</v>
      </c>
      <c r="G444" t="str">
        <f>VLOOKUP(Table1[[#This Row],[Winner]],Ranking!D:E,2,FALSE)</f>
        <v>BE</v>
      </c>
      <c r="H444" s="1">
        <v>78</v>
      </c>
      <c r="I444" s="1">
        <v>13</v>
      </c>
      <c r="J444" t="s">
        <v>247</v>
      </c>
      <c r="K444" t="str">
        <f>VLOOKUP(Table1[[#This Row],[Loser]],Ranking!D:E,2,FALSE)</f>
        <v>A10</v>
      </c>
      <c r="L444" s="1">
        <v>76</v>
      </c>
      <c r="N444" s="1">
        <f>Table1[[#This Row],[Winning Score]]-Table1[[#This Row],[Losing Score]]</f>
        <v>2</v>
      </c>
      <c r="O444" s="1">
        <f>Table1[[#This Row],[Losing Seed]]-Table1[[#This Row],[Winning Seed]]</f>
        <v>9</v>
      </c>
      <c r="P444" s="1" t="str">
        <f>IF(Table1[[#This Row],[SeD]]&lt;-2,Table1[[#This Row],[Winning Seed]]&amp; " over " &amp;Table1[[#This Row],[Losing Seed]],"")</f>
        <v/>
      </c>
      <c r="Q444">
        <f>VLOOKUP(Table1[[#This Row],[Losing Seed]],'Seed History'!$N$4:$O$19,2)</f>
        <v>0.25</v>
      </c>
      <c r="R444" s="1">
        <f>IF(Table1[[#This Row],[Round]]="PI",0,Table1[[#This Row],[Round]]-1)</f>
        <v>0</v>
      </c>
      <c r="S444">
        <f>Table1[[#This Row],[LAW]]-Table1[[#This Row],[LEW]]</f>
        <v>-0.25</v>
      </c>
      <c r="V444">
        <f>COUNTIF(PASE!B:B,Table1[[#This Row],[Loser]])</f>
        <v>1</v>
      </c>
    </row>
    <row r="445" spans="1:22" x14ac:dyDescent="0.25">
      <c r="A445" s="65">
        <v>33682</v>
      </c>
      <c r="B445" s="50">
        <v>1992</v>
      </c>
      <c r="C445" s="1">
        <v>1</v>
      </c>
      <c r="D445" t="s">
        <v>49</v>
      </c>
      <c r="E445" s="1">
        <v>5</v>
      </c>
      <c r="F445" t="s">
        <v>278</v>
      </c>
      <c r="G445" t="str">
        <f>VLOOKUP(Table1[[#This Row],[Winner]],Ranking!D:E,2,FALSE)</f>
        <v>SEC</v>
      </c>
      <c r="H445" s="1">
        <v>89</v>
      </c>
      <c r="I445" s="1">
        <v>12</v>
      </c>
      <c r="J445" t="s">
        <v>413</v>
      </c>
      <c r="K445" t="str">
        <f>VLOOKUP(Table1[[#This Row],[Loser]],Ranking!D:E,2,FALSE)</f>
        <v>B12</v>
      </c>
      <c r="L445" s="1">
        <v>78</v>
      </c>
      <c r="N445" s="1">
        <f>Table1[[#This Row],[Winning Score]]-Table1[[#This Row],[Losing Score]]</f>
        <v>11</v>
      </c>
      <c r="O445" s="1">
        <f>Table1[[#This Row],[Losing Seed]]-Table1[[#This Row],[Winning Seed]]</f>
        <v>7</v>
      </c>
      <c r="P445" s="1" t="str">
        <f>IF(Table1[[#This Row],[SeD]]&lt;-2,Table1[[#This Row],[Winning Seed]]&amp; " over " &amp;Table1[[#This Row],[Losing Seed]],"")</f>
        <v/>
      </c>
      <c r="Q445">
        <f>VLOOKUP(Table1[[#This Row],[Losing Seed]],'Seed History'!$N$4:$O$19,2)</f>
        <v>0.51428571428571423</v>
      </c>
      <c r="R445" s="1">
        <f>IF(Table1[[#This Row],[Round]]="PI",0,Table1[[#This Row],[Round]]-1)</f>
        <v>0</v>
      </c>
      <c r="S445">
        <f>Table1[[#This Row],[LAW]]-Table1[[#This Row],[LEW]]</f>
        <v>-0.51428571428571423</v>
      </c>
      <c r="V445">
        <f>COUNTIF(PASE!B:B,Table1[[#This Row],[Loser]])</f>
        <v>1</v>
      </c>
    </row>
    <row r="446" spans="1:22" x14ac:dyDescent="0.25">
      <c r="A446" s="65">
        <v>33682</v>
      </c>
      <c r="B446" s="50">
        <v>1992</v>
      </c>
      <c r="C446" s="1">
        <v>1</v>
      </c>
      <c r="D446" t="s">
        <v>440</v>
      </c>
      <c r="E446" s="1">
        <v>2</v>
      </c>
      <c r="F446" t="s">
        <v>85</v>
      </c>
      <c r="G446" t="str">
        <f>VLOOKUP(Table1[[#This Row],[Winner]],Ranking!D:E,2,FALSE)</f>
        <v>P12</v>
      </c>
      <c r="H446" s="1">
        <v>84</v>
      </c>
      <c r="I446" s="1">
        <v>15</v>
      </c>
      <c r="J446" t="s">
        <v>256</v>
      </c>
      <c r="K446" t="str">
        <f>VLOOKUP(Table1[[#This Row],[Loser]],Ranking!D:E,2,FALSE)</f>
        <v>SB</v>
      </c>
      <c r="L446" s="1">
        <v>54</v>
      </c>
      <c r="N446" s="1">
        <f>Table1[[#This Row],[Winning Score]]-Table1[[#This Row],[Losing Score]]</f>
        <v>30</v>
      </c>
      <c r="O446" s="1">
        <f>Table1[[#This Row],[Losing Seed]]-Table1[[#This Row],[Winning Seed]]</f>
        <v>13</v>
      </c>
      <c r="P446" s="1" t="str">
        <f>IF(Table1[[#This Row],[SeD]]&lt;-2,Table1[[#This Row],[Winning Seed]]&amp; " over " &amp;Table1[[#This Row],[Losing Seed]],"")</f>
        <v/>
      </c>
      <c r="Q446">
        <f>VLOOKUP(Table1[[#This Row],[Losing Seed]],'Seed History'!$N$4:$O$19,2)</f>
        <v>6.4285714285714279E-2</v>
      </c>
      <c r="R446" s="1">
        <f>IF(Table1[[#This Row],[Round]]="PI",0,Table1[[#This Row],[Round]]-1)</f>
        <v>0</v>
      </c>
      <c r="S446">
        <f>Table1[[#This Row],[LAW]]-Table1[[#This Row],[LEW]]</f>
        <v>-6.4285714285714279E-2</v>
      </c>
      <c r="V446">
        <f>COUNTIF(PASE!B:B,Table1[[#This Row],[Loser]])</f>
        <v>1</v>
      </c>
    </row>
    <row r="447" spans="1:22" x14ac:dyDescent="0.25">
      <c r="A447" s="65">
        <v>33682</v>
      </c>
      <c r="B447" s="50">
        <v>1992</v>
      </c>
      <c r="C447" s="1">
        <v>1</v>
      </c>
      <c r="D447" t="s">
        <v>440</v>
      </c>
      <c r="E447" s="1">
        <v>3</v>
      </c>
      <c r="F447" t="s">
        <v>41</v>
      </c>
      <c r="G447" t="str">
        <f>VLOOKUP(Table1[[#This Row],[Winner]],Ranking!D:E,2,FALSE)</f>
        <v>SEC</v>
      </c>
      <c r="H447" s="1">
        <v>80</v>
      </c>
      <c r="I447" s="1">
        <v>14</v>
      </c>
      <c r="J447" t="s">
        <v>286</v>
      </c>
      <c r="K447" t="str">
        <f>VLOOKUP(Table1[[#This Row],[Loser]],Ranking!D:E,2,FALSE)</f>
        <v>OVC</v>
      </c>
      <c r="L447" s="1">
        <v>69</v>
      </c>
      <c r="N447" s="1">
        <f>Table1[[#This Row],[Winning Score]]-Table1[[#This Row],[Losing Score]]</f>
        <v>11</v>
      </c>
      <c r="O447" s="1">
        <f>Table1[[#This Row],[Losing Seed]]-Table1[[#This Row],[Winning Seed]]</f>
        <v>11</v>
      </c>
      <c r="P447" s="1" t="str">
        <f>IF(Table1[[#This Row],[SeD]]&lt;-2,Table1[[#This Row],[Winning Seed]]&amp; " over " &amp;Table1[[#This Row],[Losing Seed]],"")</f>
        <v/>
      </c>
      <c r="Q447">
        <f>VLOOKUP(Table1[[#This Row],[Losing Seed]],'Seed History'!$N$4:$O$19,2)</f>
        <v>0.16428571428571428</v>
      </c>
      <c r="R447" s="1">
        <f>IF(Table1[[#This Row],[Round]]="PI",0,Table1[[#This Row],[Round]]-1)</f>
        <v>0</v>
      </c>
      <c r="S447">
        <f>Table1[[#This Row],[LAW]]-Table1[[#This Row],[LEW]]</f>
        <v>-0.16428571428571428</v>
      </c>
      <c r="V447">
        <f>COUNTIF(PASE!B:B,Table1[[#This Row],[Loser]])</f>
        <v>1</v>
      </c>
    </row>
    <row r="448" spans="1:22" x14ac:dyDescent="0.25">
      <c r="A448" s="65">
        <v>33682</v>
      </c>
      <c r="B448" s="50">
        <v>1992</v>
      </c>
      <c r="C448" s="1">
        <v>1</v>
      </c>
      <c r="D448" t="s">
        <v>440</v>
      </c>
      <c r="E448" s="1">
        <v>6</v>
      </c>
      <c r="F448" t="s">
        <v>268</v>
      </c>
      <c r="G448" t="str">
        <f>VLOOKUP(Table1[[#This Row],[Winner]],Ranking!D:E,2,FALSE)</f>
        <v>Amer</v>
      </c>
      <c r="H448" s="1">
        <v>80</v>
      </c>
      <c r="I448" s="1">
        <v>11</v>
      </c>
      <c r="J448" t="s">
        <v>324</v>
      </c>
      <c r="K448" t="str">
        <f>VLOOKUP(Table1[[#This Row],[Loser]],Ranking!D:E,2,FALSE)</f>
        <v>WCC</v>
      </c>
      <c r="L448" s="1">
        <v>70</v>
      </c>
      <c r="N448" s="1">
        <f>Table1[[#This Row],[Winning Score]]-Table1[[#This Row],[Losing Score]]</f>
        <v>10</v>
      </c>
      <c r="O448" s="1">
        <f>Table1[[#This Row],[Losing Seed]]-Table1[[#This Row],[Winning Seed]]</f>
        <v>5</v>
      </c>
      <c r="P448" s="1" t="str">
        <f>IF(Table1[[#This Row],[SeD]]&lt;-2,Table1[[#This Row],[Winning Seed]]&amp; " over " &amp;Table1[[#This Row],[Losing Seed]],"")</f>
        <v/>
      </c>
      <c r="Q448">
        <f>VLOOKUP(Table1[[#This Row],[Losing Seed]],'Seed History'!$N$4:$O$19,2)</f>
        <v>0.61428571428571432</v>
      </c>
      <c r="R448" s="1">
        <f>IF(Table1[[#This Row],[Round]]="PI",0,Table1[[#This Row],[Round]]-1)</f>
        <v>0</v>
      </c>
      <c r="S448">
        <f>Table1[[#This Row],[LAW]]-Table1[[#This Row],[LEW]]</f>
        <v>-0.61428571428571432</v>
      </c>
      <c r="V448">
        <f>COUNTIF(PASE!B:B,Table1[[#This Row],[Loser]])</f>
        <v>1</v>
      </c>
    </row>
    <row r="449" spans="1:22" x14ac:dyDescent="0.25">
      <c r="A449" s="65">
        <v>33682</v>
      </c>
      <c r="B449" s="50">
        <v>1992</v>
      </c>
      <c r="C449" s="1">
        <v>1</v>
      </c>
      <c r="D449" t="s">
        <v>440</v>
      </c>
      <c r="E449" s="1">
        <v>7</v>
      </c>
      <c r="F449" t="s">
        <v>217</v>
      </c>
      <c r="G449" t="str">
        <f>VLOOKUP(Table1[[#This Row],[Winner]],Ranking!D:E,2,FALSE)</f>
        <v>ACC</v>
      </c>
      <c r="H449" s="1">
        <v>65</v>
      </c>
      <c r="I449" s="1">
        <v>10</v>
      </c>
      <c r="J449" t="s">
        <v>226</v>
      </c>
      <c r="K449" t="str">
        <f>VLOOKUP(Table1[[#This Row],[Loser]],Ranking!D:E,2,FALSE)</f>
        <v>Amer</v>
      </c>
      <c r="L449" s="1">
        <v>60</v>
      </c>
      <c r="N449" s="1">
        <f>Table1[[#This Row],[Winning Score]]-Table1[[#This Row],[Losing Score]]</f>
        <v>5</v>
      </c>
      <c r="O449" s="1">
        <f>Table1[[#This Row],[Losing Seed]]-Table1[[#This Row],[Winning Seed]]</f>
        <v>3</v>
      </c>
      <c r="P449" s="1" t="str">
        <f>IF(Table1[[#This Row],[SeD]]&lt;-2,Table1[[#This Row],[Winning Seed]]&amp; " over " &amp;Table1[[#This Row],[Losing Seed]],"")</f>
        <v/>
      </c>
      <c r="Q449">
        <f>VLOOKUP(Table1[[#This Row],[Losing Seed]],'Seed History'!$N$4:$O$19,2)</f>
        <v>0.62142857142857144</v>
      </c>
      <c r="R449" s="1">
        <f>IF(Table1[[#This Row],[Round]]="PI",0,Table1[[#This Row],[Round]]-1)</f>
        <v>0</v>
      </c>
      <c r="S449">
        <f>Table1[[#This Row],[LAW]]-Table1[[#This Row],[LEW]]</f>
        <v>-0.62142857142857144</v>
      </c>
      <c r="V449">
        <f>COUNTIF(PASE!B:B,Table1[[#This Row],[Loser]])</f>
        <v>1</v>
      </c>
    </row>
    <row r="450" spans="1:22" x14ac:dyDescent="0.25">
      <c r="A450" s="65">
        <v>33682</v>
      </c>
      <c r="B450" s="50">
        <v>1992</v>
      </c>
      <c r="C450" s="1">
        <v>1</v>
      </c>
      <c r="D450" t="s">
        <v>478</v>
      </c>
      <c r="E450" s="1">
        <v>1</v>
      </c>
      <c r="F450" t="s">
        <v>316</v>
      </c>
      <c r="G450" t="str">
        <f>VLOOKUP(Table1[[#This Row],[Winner]],Ranking!D:E,2,FALSE)</f>
        <v>B10</v>
      </c>
      <c r="H450" s="1">
        <v>83</v>
      </c>
      <c r="I450" s="1">
        <v>16</v>
      </c>
      <c r="J450" t="s">
        <v>277</v>
      </c>
      <c r="K450" t="str">
        <f>VLOOKUP(Table1[[#This Row],[Loser]],Ranking!D:E,2,FALSE)</f>
        <v>SWAC</v>
      </c>
      <c r="L450" s="1">
        <v>56</v>
      </c>
      <c r="N450" s="1">
        <f>Table1[[#This Row],[Winning Score]]-Table1[[#This Row],[Losing Score]]</f>
        <v>27</v>
      </c>
      <c r="O450" s="1">
        <f>Table1[[#This Row],[Losing Seed]]-Table1[[#This Row],[Winning Seed]]</f>
        <v>15</v>
      </c>
      <c r="P450" s="1" t="str">
        <f>IF(Table1[[#This Row],[SeD]]&lt;-2,Table1[[#This Row],[Winning Seed]]&amp; " over " &amp;Table1[[#This Row],[Losing Seed]],"")</f>
        <v/>
      </c>
      <c r="Q450">
        <f>VLOOKUP(Table1[[#This Row],[Losing Seed]],'Seed History'!$N$4:$O$19,2)</f>
        <v>7.1428571428571426E-3</v>
      </c>
      <c r="R450" s="1">
        <f>IF(Table1[[#This Row],[Round]]="PI",0,Table1[[#This Row],[Round]]-1)</f>
        <v>0</v>
      </c>
      <c r="S450">
        <f>Table1[[#This Row],[LAW]]-Table1[[#This Row],[LEW]]</f>
        <v>-7.1428571428571426E-3</v>
      </c>
      <c r="V450">
        <f>COUNTIF(PASE!B:B,Table1[[#This Row],[Loser]])</f>
        <v>1</v>
      </c>
    </row>
    <row r="451" spans="1:22" x14ac:dyDescent="0.25">
      <c r="A451" s="65">
        <v>33682</v>
      </c>
      <c r="B451" s="50">
        <v>1992</v>
      </c>
      <c r="C451" s="1">
        <v>1</v>
      </c>
      <c r="D451" t="s">
        <v>478</v>
      </c>
      <c r="E451" s="1">
        <v>4</v>
      </c>
      <c r="F451" t="s">
        <v>299</v>
      </c>
      <c r="G451" t="str">
        <f>VLOOKUP(Table1[[#This Row],[Winner]],Ranking!D:E,2,FALSE)</f>
        <v>ACC</v>
      </c>
      <c r="H451" s="1">
        <v>68</v>
      </c>
      <c r="I451" s="1">
        <v>13</v>
      </c>
      <c r="J451" t="s">
        <v>271</v>
      </c>
      <c r="K451" t="str">
        <f>VLOOKUP(Table1[[#This Row],[Loser]],Ranking!D:E,2,FALSE)</f>
        <v>MAC</v>
      </c>
      <c r="L451" s="1">
        <v>63</v>
      </c>
      <c r="N451" s="1">
        <f>Table1[[#This Row],[Winning Score]]-Table1[[#This Row],[Losing Score]]</f>
        <v>5</v>
      </c>
      <c r="O451" s="1">
        <f>Table1[[#This Row],[Losing Seed]]-Table1[[#This Row],[Winning Seed]]</f>
        <v>9</v>
      </c>
      <c r="P451" s="1" t="str">
        <f>IF(Table1[[#This Row],[SeD]]&lt;-2,Table1[[#This Row],[Winning Seed]]&amp; " over " &amp;Table1[[#This Row],[Losing Seed]],"")</f>
        <v/>
      </c>
      <c r="Q451">
        <f>VLOOKUP(Table1[[#This Row],[Losing Seed]],'Seed History'!$N$4:$O$19,2)</f>
        <v>0.25</v>
      </c>
      <c r="R451" s="1">
        <f>IF(Table1[[#This Row],[Round]]="PI",0,Table1[[#This Row],[Round]]-1)</f>
        <v>0</v>
      </c>
      <c r="S451">
        <f>Table1[[#This Row],[LAW]]-Table1[[#This Row],[LEW]]</f>
        <v>-0.25</v>
      </c>
      <c r="V451">
        <f>COUNTIF(PASE!B:B,Table1[[#This Row],[Loser]])</f>
        <v>1</v>
      </c>
    </row>
    <row r="452" spans="1:22" x14ac:dyDescent="0.25">
      <c r="A452" s="65">
        <v>33682</v>
      </c>
      <c r="B452" s="50">
        <v>1992</v>
      </c>
      <c r="C452" s="1">
        <v>1</v>
      </c>
      <c r="D452" t="s">
        <v>478</v>
      </c>
      <c r="E452" s="1">
        <v>5</v>
      </c>
      <c r="F452" t="s">
        <v>113</v>
      </c>
      <c r="G452" t="str">
        <f>VLOOKUP(Table1[[#This Row],[Winner]],Ranking!D:E,2,FALSE)</f>
        <v>SEC</v>
      </c>
      <c r="H452" s="1">
        <v>80</v>
      </c>
      <c r="I452" s="1">
        <v>12</v>
      </c>
      <c r="J452" t="s">
        <v>370</v>
      </c>
      <c r="K452" t="str">
        <f>VLOOKUP(Table1[[#This Row],[Loser]],Ranking!D:E,2,FALSE)</f>
        <v>P12</v>
      </c>
      <c r="L452" s="1">
        <v>75</v>
      </c>
      <c r="N452" s="1">
        <f>Table1[[#This Row],[Winning Score]]-Table1[[#This Row],[Losing Score]]</f>
        <v>5</v>
      </c>
      <c r="O452" s="1">
        <f>Table1[[#This Row],[Losing Seed]]-Table1[[#This Row],[Winning Seed]]</f>
        <v>7</v>
      </c>
      <c r="P452" s="1" t="str">
        <f>IF(Table1[[#This Row],[SeD]]&lt;-2,Table1[[#This Row],[Winning Seed]]&amp; " over " &amp;Table1[[#This Row],[Losing Seed]],"")</f>
        <v/>
      </c>
      <c r="Q452">
        <f>VLOOKUP(Table1[[#This Row],[Losing Seed]],'Seed History'!$N$4:$O$19,2)</f>
        <v>0.51428571428571423</v>
      </c>
      <c r="R452" s="1">
        <f>IF(Table1[[#This Row],[Round]]="PI",0,Table1[[#This Row],[Round]]-1)</f>
        <v>0</v>
      </c>
      <c r="S452">
        <f>Table1[[#This Row],[LAW]]-Table1[[#This Row],[LEW]]</f>
        <v>-0.51428571428571423</v>
      </c>
      <c r="V452">
        <f>COUNTIF(PASE!B:B,Table1[[#This Row],[Loser]])</f>
        <v>1</v>
      </c>
    </row>
    <row r="453" spans="1:22" x14ac:dyDescent="0.25">
      <c r="A453" s="65">
        <v>33682</v>
      </c>
      <c r="B453" s="50">
        <v>1992</v>
      </c>
      <c r="C453" s="1">
        <v>1</v>
      </c>
      <c r="D453" t="s">
        <v>38</v>
      </c>
      <c r="E453" s="1">
        <v>2</v>
      </c>
      <c r="F453" t="s">
        <v>36</v>
      </c>
      <c r="G453" t="str">
        <f>VLOOKUP(Table1[[#This Row],[Winner]],Ranking!D:E,2,FALSE)</f>
        <v>B10</v>
      </c>
      <c r="H453" s="1">
        <v>94</v>
      </c>
      <c r="I453" s="1">
        <v>15</v>
      </c>
      <c r="J453" t="s">
        <v>194</v>
      </c>
      <c r="K453" t="str">
        <f>VLOOKUP(Table1[[#This Row],[Loser]],Ranking!D:E,2,FALSE)</f>
        <v>OVC</v>
      </c>
      <c r="L453" s="1">
        <v>55</v>
      </c>
      <c r="N453" s="1">
        <f>Table1[[#This Row],[Winning Score]]-Table1[[#This Row],[Losing Score]]</f>
        <v>39</v>
      </c>
      <c r="O453" s="1">
        <f>Table1[[#This Row],[Losing Seed]]-Table1[[#This Row],[Winning Seed]]</f>
        <v>13</v>
      </c>
      <c r="P453" s="1" t="str">
        <f>IF(Table1[[#This Row],[SeD]]&lt;-2,Table1[[#This Row],[Winning Seed]]&amp; " over " &amp;Table1[[#This Row],[Losing Seed]],"")</f>
        <v/>
      </c>
      <c r="Q453">
        <f>VLOOKUP(Table1[[#This Row],[Losing Seed]],'Seed History'!$N$4:$O$19,2)</f>
        <v>6.4285714285714279E-2</v>
      </c>
      <c r="R453" s="1">
        <f>IF(Table1[[#This Row],[Round]]="PI",0,Table1[[#This Row],[Round]]-1)</f>
        <v>0</v>
      </c>
      <c r="S453">
        <f>Table1[[#This Row],[LAW]]-Table1[[#This Row],[LEW]]</f>
        <v>-6.4285714285714279E-2</v>
      </c>
      <c r="V453">
        <f>COUNTIF(PASE!B:B,Table1[[#This Row],[Loser]])</f>
        <v>1</v>
      </c>
    </row>
    <row r="454" spans="1:22" x14ac:dyDescent="0.25">
      <c r="A454" s="65">
        <v>33682</v>
      </c>
      <c r="B454" s="50">
        <v>1992</v>
      </c>
      <c r="C454" s="1">
        <v>1</v>
      </c>
      <c r="D454" t="s">
        <v>38</v>
      </c>
      <c r="E454" s="1">
        <v>3</v>
      </c>
      <c r="F454" t="s">
        <v>208</v>
      </c>
      <c r="G454" t="str">
        <f>VLOOKUP(Table1[[#This Row],[Winner]],Ranking!D:E,2,FALSE)</f>
        <v>ACC</v>
      </c>
      <c r="H454" s="1">
        <v>78</v>
      </c>
      <c r="I454" s="1">
        <v>14</v>
      </c>
      <c r="J454" t="s">
        <v>281</v>
      </c>
      <c r="K454" t="str">
        <f>VLOOKUP(Table1[[#This Row],[Loser]],Ranking!D:E,2,FALSE)</f>
        <v>BSky</v>
      </c>
      <c r="L454" s="1">
        <v>68</v>
      </c>
      <c r="N454" s="1">
        <f>Table1[[#This Row],[Winning Score]]-Table1[[#This Row],[Losing Score]]</f>
        <v>10</v>
      </c>
      <c r="O454" s="1">
        <f>Table1[[#This Row],[Losing Seed]]-Table1[[#This Row],[Winning Seed]]</f>
        <v>11</v>
      </c>
      <c r="P454" s="1" t="str">
        <f>IF(Table1[[#This Row],[SeD]]&lt;-2,Table1[[#This Row],[Winning Seed]]&amp; " over " &amp;Table1[[#This Row],[Losing Seed]],"")</f>
        <v/>
      </c>
      <c r="Q454">
        <f>VLOOKUP(Table1[[#This Row],[Losing Seed]],'Seed History'!$N$4:$O$19,2)</f>
        <v>0.16428571428571428</v>
      </c>
      <c r="R454" s="1">
        <f>IF(Table1[[#This Row],[Round]]="PI",0,Table1[[#This Row],[Round]]-1)</f>
        <v>0</v>
      </c>
      <c r="S454">
        <f>Table1[[#This Row],[LAW]]-Table1[[#This Row],[LEW]]</f>
        <v>-0.16428571428571428</v>
      </c>
      <c r="V454">
        <f>COUNTIF(PASE!B:B,Table1[[#This Row],[Loser]])</f>
        <v>1</v>
      </c>
    </row>
    <row r="455" spans="1:22" x14ac:dyDescent="0.25">
      <c r="A455" s="65">
        <v>33682</v>
      </c>
      <c r="B455" s="50">
        <v>1992</v>
      </c>
      <c r="C455" s="1">
        <v>1</v>
      </c>
      <c r="D455" t="s">
        <v>38</v>
      </c>
      <c r="E455" s="1">
        <v>6</v>
      </c>
      <c r="F455" t="s">
        <v>66</v>
      </c>
      <c r="G455" t="str">
        <f>VLOOKUP(Table1[[#This Row],[Winner]],Ranking!D:E,2,FALSE)</f>
        <v>BE</v>
      </c>
      <c r="H455" s="1">
        <v>75</v>
      </c>
      <c r="I455" s="1">
        <v>11</v>
      </c>
      <c r="J455" t="s">
        <v>359</v>
      </c>
      <c r="K455" t="str">
        <f>VLOOKUP(Table1[[#This Row],[Loser]],Ranking!D:E,2,FALSE)</f>
        <v>Amer</v>
      </c>
      <c r="L455" s="1">
        <v>60</v>
      </c>
      <c r="N455" s="1">
        <f>Table1[[#This Row],[Winning Score]]-Table1[[#This Row],[Losing Score]]</f>
        <v>15</v>
      </c>
      <c r="O455" s="1">
        <f>Table1[[#This Row],[Losing Seed]]-Table1[[#This Row],[Winning Seed]]</f>
        <v>5</v>
      </c>
      <c r="P455" s="1" t="str">
        <f>IF(Table1[[#This Row],[SeD]]&lt;-2,Table1[[#This Row],[Winning Seed]]&amp; " over " &amp;Table1[[#This Row],[Losing Seed]],"")</f>
        <v/>
      </c>
      <c r="Q455">
        <f>VLOOKUP(Table1[[#This Row],[Losing Seed]],'Seed History'!$N$4:$O$19,2)</f>
        <v>0.61428571428571432</v>
      </c>
      <c r="R455" s="1">
        <f>IF(Table1[[#This Row],[Round]]="PI",0,Table1[[#This Row],[Round]]-1)</f>
        <v>0</v>
      </c>
      <c r="S455">
        <f>Table1[[#This Row],[LAW]]-Table1[[#This Row],[LEW]]</f>
        <v>-0.61428571428571432</v>
      </c>
      <c r="V455">
        <f>COUNTIF(PASE!B:B,Table1[[#This Row],[Loser]])</f>
        <v>1</v>
      </c>
    </row>
    <row r="456" spans="1:22" x14ac:dyDescent="0.25">
      <c r="A456" s="65">
        <v>33682</v>
      </c>
      <c r="B456" s="50">
        <v>1992</v>
      </c>
      <c r="C456" s="1">
        <v>1</v>
      </c>
      <c r="D456" t="s">
        <v>38</v>
      </c>
      <c r="E456" s="1">
        <v>7</v>
      </c>
      <c r="F456" t="s">
        <v>52</v>
      </c>
      <c r="G456" t="str">
        <f>VLOOKUP(Table1[[#This Row],[Winner]],Ranking!D:E,2,FALSE)</f>
        <v>SEC</v>
      </c>
      <c r="H456" s="1">
        <v>94</v>
      </c>
      <c r="I456" s="1">
        <v>10</v>
      </c>
      <c r="J456" t="s">
        <v>72</v>
      </c>
      <c r="K456" t="str">
        <f>VLOOKUP(Table1[[#This Row],[Loser]],Ranking!D:E,2,FALSE)</f>
        <v>WCC</v>
      </c>
      <c r="L456" s="1">
        <v>83</v>
      </c>
      <c r="N456" s="1">
        <f>Table1[[#This Row],[Winning Score]]-Table1[[#This Row],[Losing Score]]</f>
        <v>11</v>
      </c>
      <c r="O456" s="1">
        <f>Table1[[#This Row],[Losing Seed]]-Table1[[#This Row],[Winning Seed]]</f>
        <v>3</v>
      </c>
      <c r="P456" s="1" t="str">
        <f>IF(Table1[[#This Row],[SeD]]&lt;-2,Table1[[#This Row],[Winning Seed]]&amp; " over " &amp;Table1[[#This Row],[Losing Seed]],"")</f>
        <v/>
      </c>
      <c r="Q456">
        <f>VLOOKUP(Table1[[#This Row],[Losing Seed]],'Seed History'!$N$4:$O$19,2)</f>
        <v>0.62142857142857144</v>
      </c>
      <c r="R456" s="1">
        <f>IF(Table1[[#This Row],[Round]]="PI",0,Table1[[#This Row],[Round]]-1)</f>
        <v>0</v>
      </c>
      <c r="S456">
        <f>Table1[[#This Row],[LAW]]-Table1[[#This Row],[LEW]]</f>
        <v>-0.62142857142857144</v>
      </c>
      <c r="V456">
        <f>COUNTIF(PASE!B:B,Table1[[#This Row],[Loser]])</f>
        <v>1</v>
      </c>
    </row>
    <row r="457" spans="1:22" x14ac:dyDescent="0.25">
      <c r="A457" s="65">
        <v>33682</v>
      </c>
      <c r="B457" s="50">
        <v>1992</v>
      </c>
      <c r="C457" s="1">
        <v>1</v>
      </c>
      <c r="D457" t="s">
        <v>49</v>
      </c>
      <c r="E457" s="1">
        <v>9</v>
      </c>
      <c r="F457" t="s">
        <v>69</v>
      </c>
      <c r="G457" t="str">
        <f>VLOOKUP(Table1[[#This Row],[Winner]],Ranking!D:E,2,FALSE)</f>
        <v>B10</v>
      </c>
      <c r="H457" s="1">
        <v>98</v>
      </c>
      <c r="I457" s="1">
        <v>8</v>
      </c>
      <c r="J457" t="s">
        <v>34</v>
      </c>
      <c r="K457" t="str">
        <f>VLOOKUP(Table1[[#This Row],[Loser]],Ranking!D:E,2,FALSE)</f>
        <v>B12</v>
      </c>
      <c r="L457" s="1">
        <v>92</v>
      </c>
      <c r="N457" s="1">
        <f>Table1[[#This Row],[Winning Score]]-Table1[[#This Row],[Losing Score]]</f>
        <v>6</v>
      </c>
      <c r="O457" s="1">
        <f>Table1[[#This Row],[Losing Seed]]-Table1[[#This Row],[Winning Seed]]</f>
        <v>-1</v>
      </c>
      <c r="P457" s="1" t="str">
        <f>IF(Table1[[#This Row],[SeD]]&lt;-2,Table1[[#This Row],[Winning Seed]]&amp; " over " &amp;Table1[[#This Row],[Losing Seed]],"")</f>
        <v/>
      </c>
      <c r="Q457">
        <f>VLOOKUP(Table1[[#This Row],[Losing Seed]],'Seed History'!$N$4:$O$19,2)</f>
        <v>0.7</v>
      </c>
      <c r="R457" s="1">
        <f>IF(Table1[[#This Row],[Round]]="PI",0,Table1[[#This Row],[Round]]-1)</f>
        <v>0</v>
      </c>
      <c r="S457">
        <f>Table1[[#This Row],[LAW]]-Table1[[#This Row],[LEW]]</f>
        <v>-0.7</v>
      </c>
      <c r="V457">
        <f>COUNTIF(PASE!B:B,Table1[[#This Row],[Loser]])</f>
        <v>1</v>
      </c>
    </row>
    <row r="458" spans="1:22" x14ac:dyDescent="0.25">
      <c r="A458" s="65">
        <v>33682</v>
      </c>
      <c r="B458" s="50">
        <v>1992</v>
      </c>
      <c r="C458" s="1">
        <v>1</v>
      </c>
      <c r="D458" t="s">
        <v>478</v>
      </c>
      <c r="E458" s="1">
        <v>9</v>
      </c>
      <c r="F458" t="s">
        <v>80</v>
      </c>
      <c r="G458" t="str">
        <f>VLOOKUP(Table1[[#This Row],[Winner]],Ranking!D:E,2,FALSE)</f>
        <v>Amer</v>
      </c>
      <c r="H458" s="1">
        <v>86</v>
      </c>
      <c r="I458" s="1">
        <v>8</v>
      </c>
      <c r="J458" t="s">
        <v>288</v>
      </c>
      <c r="K458" t="str">
        <f>VLOOKUP(Table1[[#This Row],[Loser]],Ranking!D:E,2,FALSE)</f>
        <v>B10</v>
      </c>
      <c r="L458" s="1">
        <v>65</v>
      </c>
      <c r="N458" s="1">
        <f>Table1[[#This Row],[Winning Score]]-Table1[[#This Row],[Losing Score]]</f>
        <v>21</v>
      </c>
      <c r="O458" s="1">
        <f>Table1[[#This Row],[Losing Seed]]-Table1[[#This Row],[Winning Seed]]</f>
        <v>-1</v>
      </c>
      <c r="P458" s="1" t="str">
        <f>IF(Table1[[#This Row],[SeD]]&lt;-2,Table1[[#This Row],[Winning Seed]]&amp; " over " &amp;Table1[[#This Row],[Losing Seed]],"")</f>
        <v/>
      </c>
      <c r="Q458">
        <f>VLOOKUP(Table1[[#This Row],[Losing Seed]],'Seed History'!$N$4:$O$19,2)</f>
        <v>0.7</v>
      </c>
      <c r="R458" s="1">
        <f>IF(Table1[[#This Row],[Round]]="PI",0,Table1[[#This Row],[Round]]-1)</f>
        <v>0</v>
      </c>
      <c r="S458">
        <f>Table1[[#This Row],[LAW]]-Table1[[#This Row],[LEW]]</f>
        <v>-0.7</v>
      </c>
      <c r="V458">
        <f>COUNTIF(PASE!B:B,Table1[[#This Row],[Loser]])</f>
        <v>1</v>
      </c>
    </row>
    <row r="459" spans="1:22" x14ac:dyDescent="0.25">
      <c r="A459" s="65">
        <v>33683</v>
      </c>
      <c r="B459" s="50">
        <v>1992</v>
      </c>
      <c r="C459" s="1">
        <v>1</v>
      </c>
      <c r="D459" t="s">
        <v>478</v>
      </c>
      <c r="E459" s="1">
        <v>14</v>
      </c>
      <c r="F459" t="s">
        <v>193</v>
      </c>
      <c r="G459" t="str">
        <f>VLOOKUP(Table1[[#This Row],[Winner]],Ranking!D:E,2,FALSE)</f>
        <v>SC</v>
      </c>
      <c r="H459" s="1">
        <v>87</v>
      </c>
      <c r="I459" s="1">
        <v>3</v>
      </c>
      <c r="J459" t="s">
        <v>48</v>
      </c>
      <c r="K459" t="str">
        <f>VLOOKUP(Table1[[#This Row],[Loser]],Ranking!D:E,2,FALSE)</f>
        <v>P12</v>
      </c>
      <c r="L459" s="1">
        <v>80</v>
      </c>
      <c r="N459" s="1">
        <f>Table1[[#This Row],[Winning Score]]-Table1[[#This Row],[Losing Score]]</f>
        <v>7</v>
      </c>
      <c r="O459" s="1">
        <f>Table1[[#This Row],[Losing Seed]]-Table1[[#This Row],[Winning Seed]]</f>
        <v>-11</v>
      </c>
      <c r="P459" s="1" t="str">
        <f>IF(Table1[[#This Row],[SeD]]&lt;-2,Table1[[#This Row],[Winning Seed]]&amp; " over " &amp;Table1[[#This Row],[Losing Seed]],"")</f>
        <v>14 over 3</v>
      </c>
      <c r="Q459">
        <f>VLOOKUP(Table1[[#This Row],[Losing Seed]],'Seed History'!$N$4:$O$19,2)</f>
        <v>1.8571428571428572</v>
      </c>
      <c r="R459" s="1">
        <f>IF(Table1[[#This Row],[Round]]="PI",0,Table1[[#This Row],[Round]]-1)</f>
        <v>0</v>
      </c>
      <c r="S459">
        <f>Table1[[#This Row],[LAW]]-Table1[[#This Row],[LEW]]</f>
        <v>-1.8571428571428572</v>
      </c>
      <c r="V459">
        <f>COUNTIF(PASE!B:B,Table1[[#This Row],[Loser]])</f>
        <v>1</v>
      </c>
    </row>
    <row r="460" spans="1:22" x14ac:dyDescent="0.25">
      <c r="A460" s="65">
        <v>33683</v>
      </c>
      <c r="B460" s="50">
        <v>1992</v>
      </c>
      <c r="C460" s="1">
        <v>1</v>
      </c>
      <c r="D460" t="s">
        <v>38</v>
      </c>
      <c r="E460" s="1">
        <v>13</v>
      </c>
      <c r="F460" t="s">
        <v>255</v>
      </c>
      <c r="G460" t="str">
        <f>VLOOKUP(Table1[[#This Row],[Winner]],Ranking!D:E,2,FALSE)</f>
        <v>SB</v>
      </c>
      <c r="H460" s="1">
        <v>87</v>
      </c>
      <c r="I460" s="1">
        <v>4</v>
      </c>
      <c r="J460" t="s">
        <v>58</v>
      </c>
      <c r="K460" t="str">
        <f>VLOOKUP(Table1[[#This Row],[Loser]],Ranking!D:E,2,FALSE)</f>
        <v>B12</v>
      </c>
      <c r="L460" s="1">
        <v>83</v>
      </c>
      <c r="N460" s="1">
        <f>Table1[[#This Row],[Winning Score]]-Table1[[#This Row],[Losing Score]]</f>
        <v>4</v>
      </c>
      <c r="O460" s="1">
        <f>Table1[[#This Row],[Losing Seed]]-Table1[[#This Row],[Winning Seed]]</f>
        <v>-9</v>
      </c>
      <c r="P460" s="1" t="str">
        <f>IF(Table1[[#This Row],[SeD]]&lt;-2,Table1[[#This Row],[Winning Seed]]&amp; " over " &amp;Table1[[#This Row],[Losing Seed]],"")</f>
        <v>13 over 4</v>
      </c>
      <c r="Q460">
        <f>VLOOKUP(Table1[[#This Row],[Losing Seed]],'Seed History'!$N$4:$O$19,2)</f>
        <v>1.5357142857142858</v>
      </c>
      <c r="R460" s="1">
        <f>IF(Table1[[#This Row],[Round]]="PI",0,Table1[[#This Row],[Round]]-1)</f>
        <v>0</v>
      </c>
      <c r="S460">
        <f>Table1[[#This Row],[LAW]]-Table1[[#This Row],[LEW]]</f>
        <v>-1.5357142857142858</v>
      </c>
      <c r="V460">
        <f>COUNTIF(PASE!B:B,Table1[[#This Row],[Loser]])</f>
        <v>1</v>
      </c>
    </row>
    <row r="461" spans="1:22" x14ac:dyDescent="0.25">
      <c r="A461" s="65">
        <v>33683</v>
      </c>
      <c r="B461" s="50">
        <v>1992</v>
      </c>
      <c r="C461" s="1">
        <v>1</v>
      </c>
      <c r="D461" t="s">
        <v>49</v>
      </c>
      <c r="E461" s="1">
        <v>2</v>
      </c>
      <c r="F461" t="s">
        <v>26</v>
      </c>
      <c r="G461" t="str">
        <f>VLOOKUP(Table1[[#This Row],[Winner]],Ranking!D:E,2,FALSE)</f>
        <v>SEC</v>
      </c>
      <c r="H461" s="1">
        <v>88</v>
      </c>
      <c r="I461" s="1">
        <v>15</v>
      </c>
      <c r="J461" t="s">
        <v>318</v>
      </c>
      <c r="K461" t="str">
        <f>VLOOKUP(Table1[[#This Row],[Loser]],Ranking!D:E,2,FALSE)</f>
        <v>CUSA</v>
      </c>
      <c r="L461" s="1">
        <v>69</v>
      </c>
      <c r="N461" s="1">
        <f>Table1[[#This Row],[Winning Score]]-Table1[[#This Row],[Losing Score]]</f>
        <v>19</v>
      </c>
      <c r="O461" s="1">
        <f>Table1[[#This Row],[Losing Seed]]-Table1[[#This Row],[Winning Seed]]</f>
        <v>13</v>
      </c>
      <c r="P461" s="1" t="str">
        <f>IF(Table1[[#This Row],[SeD]]&lt;-2,Table1[[#This Row],[Winning Seed]]&amp; " over " &amp;Table1[[#This Row],[Losing Seed]],"")</f>
        <v/>
      </c>
      <c r="Q461">
        <f>VLOOKUP(Table1[[#This Row],[Losing Seed]],'Seed History'!$N$4:$O$19,2)</f>
        <v>6.4285714285714279E-2</v>
      </c>
      <c r="R461" s="1">
        <f>IF(Table1[[#This Row],[Round]]="PI",0,Table1[[#This Row],[Round]]-1)</f>
        <v>0</v>
      </c>
      <c r="S461">
        <f>Table1[[#This Row],[LAW]]-Table1[[#This Row],[LEW]]</f>
        <v>-6.4285714285714279E-2</v>
      </c>
      <c r="V461">
        <f>COUNTIF(PASE!B:B,Table1[[#This Row],[Loser]])</f>
        <v>1</v>
      </c>
    </row>
    <row r="462" spans="1:22" x14ac:dyDescent="0.25">
      <c r="A462" s="65">
        <v>33683</v>
      </c>
      <c r="B462" s="50">
        <v>1992</v>
      </c>
      <c r="C462" s="1">
        <v>1</v>
      </c>
      <c r="D462" t="s">
        <v>49</v>
      </c>
      <c r="E462" s="1">
        <v>3</v>
      </c>
      <c r="F462" t="s">
        <v>266</v>
      </c>
      <c r="G462" t="str">
        <f>VLOOKUP(Table1[[#This Row],[Winner]],Ranking!D:E,2,FALSE)</f>
        <v>A10</v>
      </c>
      <c r="H462" s="1">
        <v>85</v>
      </c>
      <c r="I462" s="1">
        <v>14</v>
      </c>
      <c r="J462" t="s">
        <v>209</v>
      </c>
      <c r="K462" t="str">
        <f>VLOOKUP(Table1[[#This Row],[Loser]],Ranking!D:E,2,FALSE)</f>
        <v>A10</v>
      </c>
      <c r="L462" s="1">
        <v>58</v>
      </c>
      <c r="N462" s="1">
        <f>Table1[[#This Row],[Winning Score]]-Table1[[#This Row],[Losing Score]]</f>
        <v>27</v>
      </c>
      <c r="O462" s="1">
        <f>Table1[[#This Row],[Losing Seed]]-Table1[[#This Row],[Winning Seed]]</f>
        <v>11</v>
      </c>
      <c r="P462" s="1" t="str">
        <f>IF(Table1[[#This Row],[SeD]]&lt;-2,Table1[[#This Row],[Winning Seed]]&amp; " over " &amp;Table1[[#This Row],[Losing Seed]],"")</f>
        <v/>
      </c>
      <c r="Q462">
        <f>VLOOKUP(Table1[[#This Row],[Losing Seed]],'Seed History'!$N$4:$O$19,2)</f>
        <v>0.16428571428571428</v>
      </c>
      <c r="R462" s="1">
        <f>IF(Table1[[#This Row],[Round]]="PI",0,Table1[[#This Row],[Round]]-1)</f>
        <v>0</v>
      </c>
      <c r="S462">
        <f>Table1[[#This Row],[LAW]]-Table1[[#This Row],[LEW]]</f>
        <v>-0.16428571428571428</v>
      </c>
      <c r="V462">
        <f>COUNTIF(PASE!B:B,Table1[[#This Row],[Loser]])</f>
        <v>1</v>
      </c>
    </row>
    <row r="463" spans="1:22" x14ac:dyDescent="0.25">
      <c r="A463" s="65">
        <v>33683</v>
      </c>
      <c r="B463" s="50">
        <v>1992</v>
      </c>
      <c r="C463" s="1">
        <v>1</v>
      </c>
      <c r="D463" t="s">
        <v>49</v>
      </c>
      <c r="E463" s="1">
        <v>6</v>
      </c>
      <c r="F463" t="s">
        <v>86</v>
      </c>
      <c r="G463" t="str">
        <f>VLOOKUP(Table1[[#This Row],[Winner]],Ranking!D:E,2,FALSE)</f>
        <v>ACC</v>
      </c>
      <c r="H463" s="1">
        <v>51</v>
      </c>
      <c r="I463" s="1">
        <v>11</v>
      </c>
      <c r="J463" t="s">
        <v>91</v>
      </c>
      <c r="K463" t="str">
        <f>VLOOKUP(Table1[[#This Row],[Loser]],Ranking!D:E,2,FALSE)</f>
        <v>Ivy</v>
      </c>
      <c r="L463" s="1">
        <v>43</v>
      </c>
      <c r="N463" s="1">
        <f>Table1[[#This Row],[Winning Score]]-Table1[[#This Row],[Losing Score]]</f>
        <v>8</v>
      </c>
      <c r="O463" s="1">
        <f>Table1[[#This Row],[Losing Seed]]-Table1[[#This Row],[Winning Seed]]</f>
        <v>5</v>
      </c>
      <c r="P463" s="1" t="str">
        <f>IF(Table1[[#This Row],[SeD]]&lt;-2,Table1[[#This Row],[Winning Seed]]&amp; " over " &amp;Table1[[#This Row],[Losing Seed]],"")</f>
        <v/>
      </c>
      <c r="Q463">
        <f>VLOOKUP(Table1[[#This Row],[Losing Seed]],'Seed History'!$N$4:$O$19,2)</f>
        <v>0.61428571428571432</v>
      </c>
      <c r="R463" s="1">
        <f>IF(Table1[[#This Row],[Round]]="PI",0,Table1[[#This Row],[Round]]-1)</f>
        <v>0</v>
      </c>
      <c r="S463">
        <f>Table1[[#This Row],[LAW]]-Table1[[#This Row],[LEW]]</f>
        <v>-0.61428571428571432</v>
      </c>
      <c r="V463">
        <f>COUNTIF(PASE!B:B,Table1[[#This Row],[Loser]])</f>
        <v>1</v>
      </c>
    </row>
    <row r="464" spans="1:22" x14ac:dyDescent="0.25">
      <c r="A464" s="65">
        <v>33683</v>
      </c>
      <c r="B464" s="50">
        <v>1992</v>
      </c>
      <c r="C464" s="1">
        <v>1</v>
      </c>
      <c r="D464" t="s">
        <v>440</v>
      </c>
      <c r="E464" s="1">
        <v>1</v>
      </c>
      <c r="F464" t="s">
        <v>37</v>
      </c>
      <c r="G464" t="str">
        <f>VLOOKUP(Table1[[#This Row],[Winner]],Ranking!D:E,2,FALSE)</f>
        <v>B12</v>
      </c>
      <c r="H464" s="1">
        <v>100</v>
      </c>
      <c r="I464" s="1">
        <v>16</v>
      </c>
      <c r="J464" t="s">
        <v>228</v>
      </c>
      <c r="K464" t="str">
        <f>VLOOKUP(Table1[[#This Row],[Loser]],Ranking!D:E,2,FALSE)</f>
        <v>MEAC</v>
      </c>
      <c r="L464" s="1">
        <v>67</v>
      </c>
      <c r="N464" s="1">
        <f>Table1[[#This Row],[Winning Score]]-Table1[[#This Row],[Losing Score]]</f>
        <v>33</v>
      </c>
      <c r="O464" s="1">
        <f>Table1[[#This Row],[Losing Seed]]-Table1[[#This Row],[Winning Seed]]</f>
        <v>15</v>
      </c>
      <c r="P464" s="1" t="str">
        <f>IF(Table1[[#This Row],[SeD]]&lt;-2,Table1[[#This Row],[Winning Seed]]&amp; " over " &amp;Table1[[#This Row],[Losing Seed]],"")</f>
        <v/>
      </c>
      <c r="Q464">
        <f>VLOOKUP(Table1[[#This Row],[Losing Seed]],'Seed History'!$N$4:$O$19,2)</f>
        <v>7.1428571428571426E-3</v>
      </c>
      <c r="R464" s="1">
        <f>IF(Table1[[#This Row],[Round]]="PI",0,Table1[[#This Row],[Round]]-1)</f>
        <v>0</v>
      </c>
      <c r="S464">
        <f>Table1[[#This Row],[LAW]]-Table1[[#This Row],[LEW]]</f>
        <v>-7.1428571428571426E-3</v>
      </c>
      <c r="V464">
        <f>COUNTIF(PASE!B:B,Table1[[#This Row],[Loser]])</f>
        <v>1</v>
      </c>
    </row>
    <row r="465" spans="1:22" x14ac:dyDescent="0.25">
      <c r="A465" s="65">
        <v>33683</v>
      </c>
      <c r="B465" s="50">
        <v>1992</v>
      </c>
      <c r="C465" s="1">
        <v>1</v>
      </c>
      <c r="D465" t="s">
        <v>440</v>
      </c>
      <c r="E465" s="1">
        <v>4</v>
      </c>
      <c r="F465" t="s">
        <v>28</v>
      </c>
      <c r="G465" t="str">
        <f>VLOOKUP(Table1[[#This Row],[Winner]],Ranking!D:E,2,FALSE)</f>
        <v>Amer</v>
      </c>
      <c r="H465" s="1">
        <v>85</v>
      </c>
      <c r="I465" s="1">
        <v>13</v>
      </c>
      <c r="J465" t="s">
        <v>183</v>
      </c>
      <c r="K465" t="str">
        <f>VLOOKUP(Table1[[#This Row],[Loser]],Ranking!D:E,2,FALSE)</f>
        <v>CAA</v>
      </c>
      <c r="L465" s="1">
        <v>47</v>
      </c>
      <c r="N465" s="1">
        <f>Table1[[#This Row],[Winning Score]]-Table1[[#This Row],[Losing Score]]</f>
        <v>38</v>
      </c>
      <c r="O465" s="1">
        <f>Table1[[#This Row],[Losing Seed]]-Table1[[#This Row],[Winning Seed]]</f>
        <v>9</v>
      </c>
      <c r="P465" s="1" t="str">
        <f>IF(Table1[[#This Row],[SeD]]&lt;-2,Table1[[#This Row],[Winning Seed]]&amp; " over " &amp;Table1[[#This Row],[Losing Seed]],"")</f>
        <v/>
      </c>
      <c r="Q465">
        <f>VLOOKUP(Table1[[#This Row],[Losing Seed]],'Seed History'!$N$4:$O$19,2)</f>
        <v>0.25</v>
      </c>
      <c r="R465" s="1">
        <f>IF(Table1[[#This Row],[Round]]="PI",0,Table1[[#This Row],[Round]]-1)</f>
        <v>0</v>
      </c>
      <c r="S465">
        <f>Table1[[#This Row],[LAW]]-Table1[[#This Row],[LEW]]</f>
        <v>-0.25</v>
      </c>
      <c r="V465">
        <f>COUNTIF(PASE!B:B,Table1[[#This Row],[Loser]])</f>
        <v>1</v>
      </c>
    </row>
    <row r="466" spans="1:22" x14ac:dyDescent="0.25">
      <c r="A466" s="65">
        <v>33683</v>
      </c>
      <c r="B466" s="50">
        <v>1992</v>
      </c>
      <c r="C466" s="1">
        <v>1</v>
      </c>
      <c r="D466" t="s">
        <v>440</v>
      </c>
      <c r="E466" s="1">
        <v>5</v>
      </c>
      <c r="F466" t="s">
        <v>272</v>
      </c>
      <c r="G466" t="str">
        <f>VLOOKUP(Table1[[#This Row],[Winner]],Ranking!D:E,2,FALSE)</f>
        <v>B10</v>
      </c>
      <c r="H466" s="1">
        <v>61</v>
      </c>
      <c r="I466" s="1">
        <v>12</v>
      </c>
      <c r="J466" t="s">
        <v>279</v>
      </c>
      <c r="K466" t="str">
        <f>VLOOKUP(Table1[[#This Row],[Loser]],Ranking!D:E,2,FALSE)</f>
        <v>MVC</v>
      </c>
      <c r="L466" s="1">
        <v>54</v>
      </c>
      <c r="N466" s="1">
        <f>Table1[[#This Row],[Winning Score]]-Table1[[#This Row],[Losing Score]]</f>
        <v>7</v>
      </c>
      <c r="O466" s="1">
        <f>Table1[[#This Row],[Losing Seed]]-Table1[[#This Row],[Winning Seed]]</f>
        <v>7</v>
      </c>
      <c r="P466" s="1" t="str">
        <f>IF(Table1[[#This Row],[SeD]]&lt;-2,Table1[[#This Row],[Winning Seed]]&amp; " over " &amp;Table1[[#This Row],[Losing Seed]],"")</f>
        <v/>
      </c>
      <c r="Q466">
        <f>VLOOKUP(Table1[[#This Row],[Losing Seed]],'Seed History'!$N$4:$O$19,2)</f>
        <v>0.51428571428571423</v>
      </c>
      <c r="R466" s="1">
        <f>IF(Table1[[#This Row],[Round]]="PI",0,Table1[[#This Row],[Round]]-1)</f>
        <v>0</v>
      </c>
      <c r="S466">
        <f>Table1[[#This Row],[LAW]]-Table1[[#This Row],[LEW]]</f>
        <v>-0.51428571428571423</v>
      </c>
      <c r="V466">
        <f>COUNTIF(PASE!B:B,Table1[[#This Row],[Loser]])</f>
        <v>1</v>
      </c>
    </row>
    <row r="467" spans="1:22" x14ac:dyDescent="0.25">
      <c r="A467" s="65">
        <v>33683</v>
      </c>
      <c r="B467" s="50">
        <v>1992</v>
      </c>
      <c r="C467" s="1">
        <v>1</v>
      </c>
      <c r="D467" t="s">
        <v>38</v>
      </c>
      <c r="E467" s="1">
        <v>12</v>
      </c>
      <c r="F467" t="s">
        <v>293</v>
      </c>
      <c r="G467" t="str">
        <f>VLOOKUP(Table1[[#This Row],[Winner]],Ranking!D:E,2,FALSE)</f>
        <v>WAC</v>
      </c>
      <c r="H467" s="1">
        <v>81</v>
      </c>
      <c r="I467" s="1">
        <v>5</v>
      </c>
      <c r="J467" t="s">
        <v>187</v>
      </c>
      <c r="K467" t="str">
        <f>VLOOKUP(Table1[[#This Row],[Loser]],Ranking!D:E,2,FALSE)</f>
        <v>BE</v>
      </c>
      <c r="L467" s="1">
        <v>73</v>
      </c>
      <c r="N467" s="1">
        <f>Table1[[#This Row],[Winning Score]]-Table1[[#This Row],[Losing Score]]</f>
        <v>8</v>
      </c>
      <c r="O467" s="1">
        <f>Table1[[#This Row],[Losing Seed]]-Table1[[#This Row],[Winning Seed]]</f>
        <v>-7</v>
      </c>
      <c r="P467" s="1" t="str">
        <f>IF(Table1[[#This Row],[SeD]]&lt;-2,Table1[[#This Row],[Winning Seed]]&amp; " over " &amp;Table1[[#This Row],[Losing Seed]],"")</f>
        <v>12 over 5</v>
      </c>
      <c r="Q467">
        <f>VLOOKUP(Table1[[#This Row],[Losing Seed]],'Seed History'!$N$4:$O$19,2)</f>
        <v>1.1071428571428572</v>
      </c>
      <c r="R467" s="1">
        <f>IF(Table1[[#This Row],[Round]]="PI",0,Table1[[#This Row],[Round]]-1)</f>
        <v>0</v>
      </c>
      <c r="S467">
        <f>Table1[[#This Row],[LAW]]-Table1[[#This Row],[LEW]]</f>
        <v>-1.1071428571428572</v>
      </c>
      <c r="V467">
        <f>COUNTIF(PASE!B:B,Table1[[#This Row],[Loser]])</f>
        <v>1</v>
      </c>
    </row>
    <row r="468" spans="1:22" x14ac:dyDescent="0.25">
      <c r="A468" s="65">
        <v>33683</v>
      </c>
      <c r="B468" s="50">
        <v>1992</v>
      </c>
      <c r="C468" s="1">
        <v>1</v>
      </c>
      <c r="D468" t="s">
        <v>478</v>
      </c>
      <c r="E468" s="1">
        <v>2</v>
      </c>
      <c r="F468" t="s">
        <v>317</v>
      </c>
      <c r="G468" t="str">
        <f>VLOOKUP(Table1[[#This Row],[Winner]],Ranking!D:E,2,FALSE)</f>
        <v>B12</v>
      </c>
      <c r="H468" s="1">
        <v>100</v>
      </c>
      <c r="I468" s="1">
        <v>15</v>
      </c>
      <c r="J468" t="s">
        <v>215</v>
      </c>
      <c r="K468" t="str">
        <f>VLOOKUP(Table1[[#This Row],[Loser]],Ranking!D:E,2,FALSE)</f>
        <v>SB</v>
      </c>
      <c r="L468" s="1">
        <v>73</v>
      </c>
      <c r="N468" s="1">
        <f>Table1[[#This Row],[Winning Score]]-Table1[[#This Row],[Losing Score]]</f>
        <v>27</v>
      </c>
      <c r="O468" s="1">
        <f>Table1[[#This Row],[Losing Seed]]-Table1[[#This Row],[Winning Seed]]</f>
        <v>13</v>
      </c>
      <c r="P468" s="1" t="str">
        <f>IF(Table1[[#This Row],[SeD]]&lt;-2,Table1[[#This Row],[Winning Seed]]&amp; " over " &amp;Table1[[#This Row],[Losing Seed]],"")</f>
        <v/>
      </c>
      <c r="Q468">
        <f>VLOOKUP(Table1[[#This Row],[Losing Seed]],'Seed History'!$N$4:$O$19,2)</f>
        <v>6.4285714285714279E-2</v>
      </c>
      <c r="R468" s="1">
        <f>IF(Table1[[#This Row],[Round]]="PI",0,Table1[[#This Row],[Round]]-1)</f>
        <v>0</v>
      </c>
      <c r="S468">
        <f>Table1[[#This Row],[LAW]]-Table1[[#This Row],[LEW]]</f>
        <v>-6.4285714285714279E-2</v>
      </c>
      <c r="V468">
        <f>COUNTIF(PASE!B:B,Table1[[#This Row],[Loser]])</f>
        <v>1</v>
      </c>
    </row>
    <row r="469" spans="1:22" x14ac:dyDescent="0.25">
      <c r="A469" s="65">
        <v>33683</v>
      </c>
      <c r="B469" s="50">
        <v>1992</v>
      </c>
      <c r="C469" s="1">
        <v>1</v>
      </c>
      <c r="D469" t="s">
        <v>478</v>
      </c>
      <c r="E469" s="1">
        <v>6</v>
      </c>
      <c r="F469" t="s">
        <v>82</v>
      </c>
      <c r="G469" t="str">
        <f>VLOOKUP(Table1[[#This Row],[Winner]],Ranking!D:E,2,FALSE)</f>
        <v>B10</v>
      </c>
      <c r="H469" s="1">
        <v>73</v>
      </c>
      <c r="I469" s="1">
        <v>11</v>
      </c>
      <c r="J469" t="s">
        <v>374</v>
      </c>
      <c r="K469" t="str">
        <f>VLOOKUP(Table1[[#This Row],[Loser]],Ranking!D:E,2,FALSE)</f>
        <v>Amer</v>
      </c>
      <c r="L469" s="1">
        <v>66</v>
      </c>
      <c r="N469" s="1">
        <f>Table1[[#This Row],[Winning Score]]-Table1[[#This Row],[Losing Score]]</f>
        <v>7</v>
      </c>
      <c r="O469" s="1">
        <f>Table1[[#This Row],[Losing Seed]]-Table1[[#This Row],[Winning Seed]]</f>
        <v>5</v>
      </c>
      <c r="P469" s="1" t="str">
        <f>IF(Table1[[#This Row],[SeD]]&lt;-2,Table1[[#This Row],[Winning Seed]]&amp; " over " &amp;Table1[[#This Row],[Losing Seed]],"")</f>
        <v/>
      </c>
      <c r="Q469">
        <f>VLOOKUP(Table1[[#This Row],[Losing Seed]],'Seed History'!$N$4:$O$19,2)</f>
        <v>0.61428571428571432</v>
      </c>
      <c r="R469" s="1">
        <f>IF(Table1[[#This Row],[Round]]="PI",0,Table1[[#This Row],[Round]]-1)</f>
        <v>0</v>
      </c>
      <c r="S469">
        <f>Table1[[#This Row],[LAW]]-Table1[[#This Row],[LEW]]</f>
        <v>-0.61428571428571432</v>
      </c>
      <c r="V469">
        <f>COUNTIF(PASE!B:B,Table1[[#This Row],[Loser]])</f>
        <v>1</v>
      </c>
    </row>
    <row r="470" spans="1:22" x14ac:dyDescent="0.25">
      <c r="A470" s="65">
        <v>33683</v>
      </c>
      <c r="B470" s="50">
        <v>1992</v>
      </c>
      <c r="C470" s="1">
        <v>1</v>
      </c>
      <c r="D470" t="s">
        <v>38</v>
      </c>
      <c r="E470" s="1">
        <v>1</v>
      </c>
      <c r="F470" t="s">
        <v>67</v>
      </c>
      <c r="G470" t="str">
        <f>VLOOKUP(Table1[[#This Row],[Winner]],Ranking!D:E,2,FALSE)</f>
        <v>P12</v>
      </c>
      <c r="H470" s="1">
        <v>73</v>
      </c>
      <c r="I470" s="1">
        <v>16</v>
      </c>
      <c r="J470" t="s">
        <v>334</v>
      </c>
      <c r="K470" t="str">
        <f>VLOOKUP(Table1[[#This Row],[Loser]],Ranking!D:E,2,FALSE)</f>
        <v>NEC</v>
      </c>
      <c r="L470" s="1">
        <v>53</v>
      </c>
      <c r="N470" s="1">
        <f>Table1[[#This Row],[Winning Score]]-Table1[[#This Row],[Losing Score]]</f>
        <v>20</v>
      </c>
      <c r="O470" s="1">
        <f>Table1[[#This Row],[Losing Seed]]-Table1[[#This Row],[Winning Seed]]</f>
        <v>15</v>
      </c>
      <c r="P470" s="1" t="str">
        <f>IF(Table1[[#This Row],[SeD]]&lt;-2,Table1[[#This Row],[Winning Seed]]&amp; " over " &amp;Table1[[#This Row],[Losing Seed]],"")</f>
        <v/>
      </c>
      <c r="Q470">
        <f>VLOOKUP(Table1[[#This Row],[Losing Seed]],'Seed History'!$N$4:$O$19,2)</f>
        <v>7.1428571428571426E-3</v>
      </c>
      <c r="R470" s="1">
        <f>IF(Table1[[#This Row],[Round]]="PI",0,Table1[[#This Row],[Round]]-1)</f>
        <v>0</v>
      </c>
      <c r="S470">
        <f>Table1[[#This Row],[LAW]]-Table1[[#This Row],[LEW]]</f>
        <v>-7.1428571428571426E-3</v>
      </c>
      <c r="V470">
        <f>COUNTIF(PASE!B:B,Table1[[#This Row],[Loser]])</f>
        <v>1</v>
      </c>
    </row>
    <row r="471" spans="1:22" x14ac:dyDescent="0.25">
      <c r="A471" s="65">
        <v>33683</v>
      </c>
      <c r="B471" s="50">
        <v>1992</v>
      </c>
      <c r="C471" s="1">
        <v>1</v>
      </c>
      <c r="D471" t="s">
        <v>38</v>
      </c>
      <c r="E471" s="1">
        <v>8</v>
      </c>
      <c r="F471" t="s">
        <v>54</v>
      </c>
      <c r="G471" t="str">
        <f>VLOOKUP(Table1[[#This Row],[Winner]],Ranking!D:E,2,FALSE)</f>
        <v>ACC</v>
      </c>
      <c r="H471" s="1">
        <v>81</v>
      </c>
      <c r="I471" s="1">
        <v>9</v>
      </c>
      <c r="J471" t="s">
        <v>409</v>
      </c>
      <c r="K471" t="str">
        <f>VLOOKUP(Table1[[#This Row],[Loser]],Ranking!D:E,2,FALSE)</f>
        <v>ACC</v>
      </c>
      <c r="L471" s="1">
        <v>58</v>
      </c>
      <c r="N471" s="1">
        <f>Table1[[#This Row],[Winning Score]]-Table1[[#This Row],[Losing Score]]</f>
        <v>23</v>
      </c>
      <c r="O471" s="1">
        <f>Table1[[#This Row],[Losing Seed]]-Table1[[#This Row],[Winning Seed]]</f>
        <v>1</v>
      </c>
      <c r="P471" s="1" t="str">
        <f>IF(Table1[[#This Row],[SeD]]&lt;-2,Table1[[#This Row],[Winning Seed]]&amp; " over " &amp;Table1[[#This Row],[Losing Seed]],"")</f>
        <v/>
      </c>
      <c r="Q471">
        <f>VLOOKUP(Table1[[#This Row],[Losing Seed]],'Seed History'!$N$4:$O$19,2)</f>
        <v>0.6</v>
      </c>
      <c r="R471" s="1">
        <f>IF(Table1[[#This Row],[Round]]="PI",0,Table1[[#This Row],[Round]]-1)</f>
        <v>0</v>
      </c>
      <c r="S471">
        <f>Table1[[#This Row],[LAW]]-Table1[[#This Row],[LEW]]</f>
        <v>-0.6</v>
      </c>
      <c r="V471">
        <f>COUNTIF(PASE!B:B,Table1[[#This Row],[Loser]])</f>
        <v>1</v>
      </c>
    </row>
    <row r="472" spans="1:22" x14ac:dyDescent="0.25">
      <c r="A472" s="65">
        <v>33683</v>
      </c>
      <c r="B472" s="50">
        <v>1992</v>
      </c>
      <c r="C472" s="1">
        <v>1</v>
      </c>
      <c r="D472" t="s">
        <v>49</v>
      </c>
      <c r="E472" s="1">
        <v>10</v>
      </c>
      <c r="F472" t="s">
        <v>238</v>
      </c>
      <c r="G472" t="str">
        <f>VLOOKUP(Table1[[#This Row],[Winner]],Ranking!D:E,2,FALSE)</f>
        <v>B12</v>
      </c>
      <c r="H472" s="1">
        <v>76</v>
      </c>
      <c r="I472" s="1">
        <v>7</v>
      </c>
      <c r="J472" t="s">
        <v>166</v>
      </c>
      <c r="K472" t="str">
        <f>VLOOKUP(Table1[[#This Row],[Loser]],Ranking!D:E,2,FALSE)</f>
        <v>CUSA</v>
      </c>
      <c r="L472" s="1">
        <v>74</v>
      </c>
      <c r="N472" s="1">
        <f>Table1[[#This Row],[Winning Score]]-Table1[[#This Row],[Losing Score]]</f>
        <v>2</v>
      </c>
      <c r="O472" s="1">
        <f>Table1[[#This Row],[Losing Seed]]-Table1[[#This Row],[Winning Seed]]</f>
        <v>-3</v>
      </c>
      <c r="P472" s="1" t="str">
        <f>IF(Table1[[#This Row],[SeD]]&lt;-2,Table1[[#This Row],[Winning Seed]]&amp; " over " &amp;Table1[[#This Row],[Losing Seed]],"")</f>
        <v>10 over 7</v>
      </c>
      <c r="Q472">
        <f>VLOOKUP(Table1[[#This Row],[Losing Seed]],'Seed History'!$N$4:$O$19,2)</f>
        <v>0.9</v>
      </c>
      <c r="R472" s="1">
        <f>IF(Table1[[#This Row],[Round]]="PI",0,Table1[[#This Row],[Round]]-1)</f>
        <v>0</v>
      </c>
      <c r="S472">
        <f>Table1[[#This Row],[LAW]]-Table1[[#This Row],[LEW]]</f>
        <v>-0.9</v>
      </c>
      <c r="V472">
        <f>COUNTIF(PASE!B:B,Table1[[#This Row],[Loser]])</f>
        <v>1</v>
      </c>
    </row>
    <row r="473" spans="1:22" x14ac:dyDescent="0.25">
      <c r="A473" s="65">
        <v>33683</v>
      </c>
      <c r="B473" s="50">
        <v>1992</v>
      </c>
      <c r="C473" s="1">
        <v>1</v>
      </c>
      <c r="D473" t="s">
        <v>478</v>
      </c>
      <c r="E473" s="1">
        <v>10</v>
      </c>
      <c r="F473" t="s">
        <v>386</v>
      </c>
      <c r="G473" t="str">
        <f>VLOOKUP(Table1[[#This Row],[Winner]],Ranking!D:E,2,FALSE)</f>
        <v>Amer</v>
      </c>
      <c r="H473" s="1">
        <v>61</v>
      </c>
      <c r="I473" s="1">
        <v>7</v>
      </c>
      <c r="J473" t="s">
        <v>369</v>
      </c>
      <c r="K473" t="str">
        <f>VLOOKUP(Table1[[#This Row],[Loser]],Ranking!D:E,2,FALSE)</f>
        <v>BE</v>
      </c>
      <c r="L473" s="1">
        <v>57</v>
      </c>
      <c r="N473" s="1">
        <f>Table1[[#This Row],[Winning Score]]-Table1[[#This Row],[Losing Score]]</f>
        <v>4</v>
      </c>
      <c r="O473" s="1">
        <f>Table1[[#This Row],[Losing Seed]]-Table1[[#This Row],[Winning Seed]]</f>
        <v>-3</v>
      </c>
      <c r="P473" s="1" t="str">
        <f>IF(Table1[[#This Row],[SeD]]&lt;-2,Table1[[#This Row],[Winning Seed]]&amp; " over " &amp;Table1[[#This Row],[Losing Seed]],"")</f>
        <v>10 over 7</v>
      </c>
      <c r="Q473">
        <f>VLOOKUP(Table1[[#This Row],[Losing Seed]],'Seed History'!$N$4:$O$19,2)</f>
        <v>0.9</v>
      </c>
      <c r="R473" s="1">
        <f>IF(Table1[[#This Row],[Round]]="PI",0,Table1[[#This Row],[Round]]-1)</f>
        <v>0</v>
      </c>
      <c r="S473">
        <f>Table1[[#This Row],[LAW]]-Table1[[#This Row],[LEW]]</f>
        <v>-0.9</v>
      </c>
      <c r="V473">
        <f>COUNTIF(PASE!B:B,Table1[[#This Row],[Loser]])</f>
        <v>1</v>
      </c>
    </row>
    <row r="474" spans="1:22" x14ac:dyDescent="0.25">
      <c r="A474" s="65">
        <v>33683</v>
      </c>
      <c r="B474" s="50">
        <v>1992</v>
      </c>
      <c r="C474" s="1">
        <v>1</v>
      </c>
      <c r="D474" t="s">
        <v>440</v>
      </c>
      <c r="E474" s="1">
        <v>9</v>
      </c>
      <c r="F474" t="s">
        <v>403</v>
      </c>
      <c r="G474" t="str">
        <f>VLOOKUP(Table1[[#This Row],[Winner]],Ranking!D:E,2,FALSE)</f>
        <v>CUSA</v>
      </c>
      <c r="H474" s="1">
        <v>55</v>
      </c>
      <c r="I474" s="1">
        <v>8</v>
      </c>
      <c r="J474" t="s">
        <v>200</v>
      </c>
      <c r="K474" t="str">
        <f>VLOOKUP(Table1[[#This Row],[Loser]],Ranking!D:E,2,FALSE)</f>
        <v>MVC</v>
      </c>
      <c r="L474" s="1">
        <v>50</v>
      </c>
      <c r="N474" s="1">
        <f>Table1[[#This Row],[Winning Score]]-Table1[[#This Row],[Losing Score]]</f>
        <v>5</v>
      </c>
      <c r="O474" s="1">
        <f>Table1[[#This Row],[Losing Seed]]-Table1[[#This Row],[Winning Seed]]</f>
        <v>-1</v>
      </c>
      <c r="P474" s="1" t="str">
        <f>IF(Table1[[#This Row],[SeD]]&lt;-2,Table1[[#This Row],[Winning Seed]]&amp; " over " &amp;Table1[[#This Row],[Losing Seed]],"")</f>
        <v/>
      </c>
      <c r="Q474">
        <f>VLOOKUP(Table1[[#This Row],[Losing Seed]],'Seed History'!$N$4:$O$19,2)</f>
        <v>0.7</v>
      </c>
      <c r="R474" s="1">
        <f>IF(Table1[[#This Row],[Round]]="PI",0,Table1[[#This Row],[Round]]-1)</f>
        <v>0</v>
      </c>
      <c r="S474">
        <f>Table1[[#This Row],[LAW]]-Table1[[#This Row],[LEW]]</f>
        <v>-0.7</v>
      </c>
      <c r="V474">
        <f>COUNTIF(PASE!B:B,Table1[[#This Row],[Loser]])</f>
        <v>1</v>
      </c>
    </row>
    <row r="475" spans="1:22" x14ac:dyDescent="0.25">
      <c r="A475" s="65">
        <v>33684</v>
      </c>
      <c r="B475" s="50">
        <v>1992</v>
      </c>
      <c r="C475" s="1">
        <v>2</v>
      </c>
      <c r="D475" t="s">
        <v>49</v>
      </c>
      <c r="E475" s="1">
        <v>1</v>
      </c>
      <c r="F475" t="s">
        <v>64</v>
      </c>
      <c r="G475" t="str">
        <f>VLOOKUP(Table1[[#This Row],[Winner]],Ranking!D:E,2,FALSE)</f>
        <v>ACC</v>
      </c>
      <c r="H475" s="1">
        <v>75</v>
      </c>
      <c r="I475" s="1">
        <v>9</v>
      </c>
      <c r="J475" t="s">
        <v>69</v>
      </c>
      <c r="K475" t="str">
        <f>VLOOKUP(Table1[[#This Row],[Loser]],Ranking!D:E,2,FALSE)</f>
        <v>B10</v>
      </c>
      <c r="L475" s="1">
        <v>62</v>
      </c>
      <c r="N475" s="1">
        <f>Table1[[#This Row],[Winning Score]]-Table1[[#This Row],[Losing Score]]</f>
        <v>13</v>
      </c>
      <c r="O475" s="1">
        <f>Table1[[#This Row],[Losing Seed]]-Table1[[#This Row],[Winning Seed]]</f>
        <v>8</v>
      </c>
      <c r="P475" s="1" t="str">
        <f>IF(Table1[[#This Row],[SeD]]&lt;-2,Table1[[#This Row],[Winning Seed]]&amp; " over " &amp;Table1[[#This Row],[Losing Seed]],"")</f>
        <v/>
      </c>
      <c r="Q475">
        <f>VLOOKUP(Table1[[#This Row],[Losing Seed]],'Seed History'!$N$4:$O$19,2)</f>
        <v>0.6</v>
      </c>
      <c r="R475" s="1">
        <f>IF(Table1[[#This Row],[Round]]="PI",0,Table1[[#This Row],[Round]]-1)</f>
        <v>1</v>
      </c>
      <c r="S475">
        <f>Table1[[#This Row],[LAW]]-Table1[[#This Row],[LEW]]</f>
        <v>0.4</v>
      </c>
      <c r="V475">
        <f>COUNTIF(PASE!B:B,Table1[[#This Row],[Loser]])</f>
        <v>1</v>
      </c>
    </row>
    <row r="476" spans="1:22" x14ac:dyDescent="0.25">
      <c r="A476" s="65">
        <v>33684</v>
      </c>
      <c r="B476" s="50">
        <v>1992</v>
      </c>
      <c r="C476" s="1">
        <v>2</v>
      </c>
      <c r="D476" t="s">
        <v>49</v>
      </c>
      <c r="E476" s="1">
        <v>4</v>
      </c>
      <c r="F476" t="s">
        <v>87</v>
      </c>
      <c r="G476" t="str">
        <f>VLOOKUP(Table1[[#This Row],[Winner]],Ranking!D:E,2,FALSE)</f>
        <v>BE</v>
      </c>
      <c r="H476" s="1">
        <v>88</v>
      </c>
      <c r="I476" s="1">
        <v>5</v>
      </c>
      <c r="J476" t="s">
        <v>278</v>
      </c>
      <c r="K476" t="str">
        <f>VLOOKUP(Table1[[#This Row],[Loser]],Ranking!D:E,2,FALSE)</f>
        <v>SEC</v>
      </c>
      <c r="L476" s="1">
        <v>71</v>
      </c>
      <c r="N476" s="1">
        <f>Table1[[#This Row],[Winning Score]]-Table1[[#This Row],[Losing Score]]</f>
        <v>17</v>
      </c>
      <c r="O476" s="1">
        <f>Table1[[#This Row],[Losing Seed]]-Table1[[#This Row],[Winning Seed]]</f>
        <v>1</v>
      </c>
      <c r="P476" s="1" t="str">
        <f>IF(Table1[[#This Row],[SeD]]&lt;-2,Table1[[#This Row],[Winning Seed]]&amp; " over " &amp;Table1[[#This Row],[Losing Seed]],"")</f>
        <v/>
      </c>
      <c r="Q476">
        <f>VLOOKUP(Table1[[#This Row],[Losing Seed]],'Seed History'!$N$4:$O$19,2)</f>
        <v>1.1071428571428572</v>
      </c>
      <c r="R476" s="1">
        <f>IF(Table1[[#This Row],[Round]]="PI",0,Table1[[#This Row],[Round]]-1)</f>
        <v>1</v>
      </c>
      <c r="S476">
        <f>Table1[[#This Row],[LAW]]-Table1[[#This Row],[LEW]]</f>
        <v>-0.10714285714285721</v>
      </c>
      <c r="V476">
        <f>COUNTIF(PASE!B:B,Table1[[#This Row],[Loser]])</f>
        <v>1</v>
      </c>
    </row>
    <row r="477" spans="1:22" x14ac:dyDescent="0.25">
      <c r="A477" s="65">
        <v>33684</v>
      </c>
      <c r="B477" s="50">
        <v>1992</v>
      </c>
      <c r="C477" s="1">
        <v>2</v>
      </c>
      <c r="D477" t="s">
        <v>478</v>
      </c>
      <c r="E477" s="1">
        <v>1</v>
      </c>
      <c r="F477" t="s">
        <v>316</v>
      </c>
      <c r="G477" t="str">
        <f>VLOOKUP(Table1[[#This Row],[Winner]],Ranking!D:E,2,FALSE)</f>
        <v>B10</v>
      </c>
      <c r="H477" s="1">
        <v>78</v>
      </c>
      <c r="I477" s="1">
        <v>9</v>
      </c>
      <c r="J477" t="s">
        <v>80</v>
      </c>
      <c r="K477" t="str">
        <f>VLOOKUP(Table1[[#This Row],[Loser]],Ranking!D:E,2,FALSE)</f>
        <v>Amer</v>
      </c>
      <c r="L477" s="1">
        <v>55</v>
      </c>
      <c r="N477" s="1">
        <f>Table1[[#This Row],[Winning Score]]-Table1[[#This Row],[Losing Score]]</f>
        <v>23</v>
      </c>
      <c r="O477" s="1">
        <f>Table1[[#This Row],[Losing Seed]]-Table1[[#This Row],[Winning Seed]]</f>
        <v>8</v>
      </c>
      <c r="P477" s="1" t="str">
        <f>IF(Table1[[#This Row],[SeD]]&lt;-2,Table1[[#This Row],[Winning Seed]]&amp; " over " &amp;Table1[[#This Row],[Losing Seed]],"")</f>
        <v/>
      </c>
      <c r="Q477">
        <f>VLOOKUP(Table1[[#This Row],[Losing Seed]],'Seed History'!$N$4:$O$19,2)</f>
        <v>0.6</v>
      </c>
      <c r="R477" s="1">
        <f>IF(Table1[[#This Row],[Round]]="PI",0,Table1[[#This Row],[Round]]-1)</f>
        <v>1</v>
      </c>
      <c r="S477">
        <f>Table1[[#This Row],[LAW]]-Table1[[#This Row],[LEW]]</f>
        <v>0.4</v>
      </c>
      <c r="V477">
        <f>COUNTIF(PASE!B:B,Table1[[#This Row],[Loser]])</f>
        <v>1</v>
      </c>
    </row>
    <row r="478" spans="1:22" x14ac:dyDescent="0.25">
      <c r="A478" s="65">
        <v>33684</v>
      </c>
      <c r="B478" s="50">
        <v>1992</v>
      </c>
      <c r="C478" s="1">
        <v>2</v>
      </c>
      <c r="D478" t="s">
        <v>478</v>
      </c>
      <c r="E478" s="1">
        <v>4</v>
      </c>
      <c r="F478" t="s">
        <v>299</v>
      </c>
      <c r="G478" t="str">
        <f>VLOOKUP(Table1[[#This Row],[Winner]],Ranking!D:E,2,FALSE)</f>
        <v>ACC</v>
      </c>
      <c r="H478" s="1">
        <v>64</v>
      </c>
      <c r="I478" s="1">
        <v>5</v>
      </c>
      <c r="J478" t="s">
        <v>113</v>
      </c>
      <c r="K478" t="str">
        <f>VLOOKUP(Table1[[#This Row],[Loser]],Ranking!D:E,2,FALSE)</f>
        <v>SEC</v>
      </c>
      <c r="L478" s="1">
        <v>55</v>
      </c>
      <c r="N478" s="1">
        <f>Table1[[#This Row],[Winning Score]]-Table1[[#This Row],[Losing Score]]</f>
        <v>9</v>
      </c>
      <c r="O478" s="1">
        <f>Table1[[#This Row],[Losing Seed]]-Table1[[#This Row],[Winning Seed]]</f>
        <v>1</v>
      </c>
      <c r="P478" s="1" t="str">
        <f>IF(Table1[[#This Row],[SeD]]&lt;-2,Table1[[#This Row],[Winning Seed]]&amp; " over " &amp;Table1[[#This Row],[Losing Seed]],"")</f>
        <v/>
      </c>
      <c r="Q478">
        <f>VLOOKUP(Table1[[#This Row],[Losing Seed]],'Seed History'!$N$4:$O$19,2)</f>
        <v>1.1071428571428572</v>
      </c>
      <c r="R478" s="1">
        <f>IF(Table1[[#This Row],[Round]]="PI",0,Table1[[#This Row],[Round]]-1)</f>
        <v>1</v>
      </c>
      <c r="S478">
        <f>Table1[[#This Row],[LAW]]-Table1[[#This Row],[LEW]]</f>
        <v>-0.10714285714285721</v>
      </c>
      <c r="V478">
        <f>COUNTIF(PASE!B:B,Table1[[#This Row],[Loser]])</f>
        <v>1</v>
      </c>
    </row>
    <row r="479" spans="1:22" x14ac:dyDescent="0.25">
      <c r="A479" s="65">
        <v>33684</v>
      </c>
      <c r="B479" s="50">
        <v>1992</v>
      </c>
      <c r="C479" s="1">
        <v>2</v>
      </c>
      <c r="D479" t="s">
        <v>38</v>
      </c>
      <c r="E479" s="1">
        <v>2</v>
      </c>
      <c r="F479" t="s">
        <v>36</v>
      </c>
      <c r="G479" t="str">
        <f>VLOOKUP(Table1[[#This Row],[Winner]],Ranking!D:E,2,FALSE)</f>
        <v>B10</v>
      </c>
      <c r="H479" s="1">
        <v>89</v>
      </c>
      <c r="I479" s="1">
        <v>7</v>
      </c>
      <c r="J479" t="s">
        <v>52</v>
      </c>
      <c r="K479" t="str">
        <f>VLOOKUP(Table1[[#This Row],[Loser]],Ranking!D:E,2,FALSE)</f>
        <v>SEC</v>
      </c>
      <c r="L479" s="1">
        <v>79</v>
      </c>
      <c r="N479" s="1">
        <f>Table1[[#This Row],[Winning Score]]-Table1[[#This Row],[Losing Score]]</f>
        <v>10</v>
      </c>
      <c r="O479" s="1">
        <f>Table1[[#This Row],[Losing Seed]]-Table1[[#This Row],[Winning Seed]]</f>
        <v>5</v>
      </c>
      <c r="P479" s="1" t="str">
        <f>IF(Table1[[#This Row],[SeD]]&lt;-2,Table1[[#This Row],[Winning Seed]]&amp; " over " &amp;Table1[[#This Row],[Losing Seed]],"")</f>
        <v/>
      </c>
      <c r="Q479">
        <f>VLOOKUP(Table1[[#This Row],[Losing Seed]],'Seed History'!$N$4:$O$19,2)</f>
        <v>0.9</v>
      </c>
      <c r="R479" s="1">
        <f>IF(Table1[[#This Row],[Round]]="PI",0,Table1[[#This Row],[Round]]-1)</f>
        <v>1</v>
      </c>
      <c r="S479">
        <f>Table1[[#This Row],[LAW]]-Table1[[#This Row],[LEW]]</f>
        <v>9.9999999999999978E-2</v>
      </c>
      <c r="V479">
        <f>COUNTIF(PASE!B:B,Table1[[#This Row],[Loser]])</f>
        <v>1</v>
      </c>
    </row>
    <row r="480" spans="1:22" x14ac:dyDescent="0.25">
      <c r="A480" s="65">
        <v>33684</v>
      </c>
      <c r="B480" s="50">
        <v>1992</v>
      </c>
      <c r="C480" s="1">
        <v>2</v>
      </c>
      <c r="D480" t="s">
        <v>38</v>
      </c>
      <c r="E480" s="1">
        <v>3</v>
      </c>
      <c r="F480" t="s">
        <v>208</v>
      </c>
      <c r="G480" t="str">
        <f>VLOOKUP(Table1[[#This Row],[Winner]],Ranking!D:E,2,FALSE)</f>
        <v>ACC</v>
      </c>
      <c r="H480" s="1">
        <v>78</v>
      </c>
      <c r="I480" s="1">
        <v>6</v>
      </c>
      <c r="J480" t="s">
        <v>66</v>
      </c>
      <c r="K480" t="str">
        <f>VLOOKUP(Table1[[#This Row],[Loser]],Ranking!D:E,2,FALSE)</f>
        <v>BE</v>
      </c>
      <c r="L480" s="1">
        <v>68</v>
      </c>
      <c r="N480" s="1">
        <f>Table1[[#This Row],[Winning Score]]-Table1[[#This Row],[Losing Score]]</f>
        <v>10</v>
      </c>
      <c r="O480" s="1">
        <f>Table1[[#This Row],[Losing Seed]]-Table1[[#This Row],[Winning Seed]]</f>
        <v>3</v>
      </c>
      <c r="P480" s="1" t="str">
        <f>IF(Table1[[#This Row],[SeD]]&lt;-2,Table1[[#This Row],[Winning Seed]]&amp; " over " &amp;Table1[[#This Row],[Losing Seed]],"")</f>
        <v/>
      </c>
      <c r="Q480">
        <f>VLOOKUP(Table1[[#This Row],[Losing Seed]],'Seed History'!$N$4:$O$19,2)</f>
        <v>1.0785714285714285</v>
      </c>
      <c r="R480" s="1">
        <f>IF(Table1[[#This Row],[Round]]="PI",0,Table1[[#This Row],[Round]]-1)</f>
        <v>1</v>
      </c>
      <c r="S480">
        <f>Table1[[#This Row],[LAW]]-Table1[[#This Row],[LEW]]</f>
        <v>-7.8571428571428514E-2</v>
      </c>
      <c r="V480">
        <f>COUNTIF(PASE!B:B,Table1[[#This Row],[Loser]])</f>
        <v>1</v>
      </c>
    </row>
    <row r="481" spans="1:22" x14ac:dyDescent="0.25">
      <c r="A481" s="65">
        <v>33684</v>
      </c>
      <c r="B481" s="50">
        <v>1992</v>
      </c>
      <c r="C481" s="1">
        <v>2</v>
      </c>
      <c r="D481" t="s">
        <v>440</v>
      </c>
      <c r="E481" s="1">
        <v>7</v>
      </c>
      <c r="F481" t="s">
        <v>217</v>
      </c>
      <c r="G481" t="str">
        <f>VLOOKUP(Table1[[#This Row],[Winner]],Ranking!D:E,2,FALSE)</f>
        <v>ACC</v>
      </c>
      <c r="H481" s="1">
        <v>79</v>
      </c>
      <c r="I481" s="1">
        <v>2</v>
      </c>
      <c r="J481" t="s">
        <v>85</v>
      </c>
      <c r="K481" t="str">
        <f>VLOOKUP(Table1[[#This Row],[Loser]],Ranking!D:E,2,FALSE)</f>
        <v>P12</v>
      </c>
      <c r="L481" s="1">
        <v>78</v>
      </c>
      <c r="N481" s="1">
        <f>Table1[[#This Row],[Winning Score]]-Table1[[#This Row],[Losing Score]]</f>
        <v>1</v>
      </c>
      <c r="O481" s="1">
        <f>Table1[[#This Row],[Losing Seed]]-Table1[[#This Row],[Winning Seed]]</f>
        <v>-5</v>
      </c>
      <c r="P481" s="1" t="str">
        <f>IF(Table1[[#This Row],[SeD]]&lt;-2,Table1[[#This Row],[Winning Seed]]&amp; " over " &amp;Table1[[#This Row],[Losing Seed]],"")</f>
        <v>7 over 2</v>
      </c>
      <c r="Q481">
        <f>VLOOKUP(Table1[[#This Row],[Losing Seed]],'Seed History'!$N$4:$O$19,2)</f>
        <v>2.3714285714285714</v>
      </c>
      <c r="R481" s="1">
        <f>IF(Table1[[#This Row],[Round]]="PI",0,Table1[[#This Row],[Round]]-1)</f>
        <v>1</v>
      </c>
      <c r="S481">
        <f>Table1[[#This Row],[LAW]]-Table1[[#This Row],[LEW]]</f>
        <v>-1.3714285714285714</v>
      </c>
      <c r="V481">
        <f>COUNTIF(PASE!B:B,Table1[[#This Row],[Loser]])</f>
        <v>1</v>
      </c>
    </row>
    <row r="482" spans="1:22" x14ac:dyDescent="0.25">
      <c r="A482" s="65">
        <v>33684</v>
      </c>
      <c r="B482" s="50">
        <v>1992</v>
      </c>
      <c r="C482" s="1">
        <v>2</v>
      </c>
      <c r="D482" t="s">
        <v>440</v>
      </c>
      <c r="E482" s="1">
        <v>6</v>
      </c>
      <c r="F482" t="s">
        <v>268</v>
      </c>
      <c r="G482" t="str">
        <f>VLOOKUP(Table1[[#This Row],[Winner]],Ranking!D:E,2,FALSE)</f>
        <v>Amer</v>
      </c>
      <c r="H482" s="1">
        <v>82</v>
      </c>
      <c r="I482" s="1">
        <v>3</v>
      </c>
      <c r="J482" t="s">
        <v>41</v>
      </c>
      <c r="K482" t="str">
        <f>VLOOKUP(Table1[[#This Row],[Loser]],Ranking!D:E,2,FALSE)</f>
        <v>SEC</v>
      </c>
      <c r="L482" s="1">
        <v>80</v>
      </c>
      <c r="N482" s="1">
        <f>Table1[[#This Row],[Winning Score]]-Table1[[#This Row],[Losing Score]]</f>
        <v>2</v>
      </c>
      <c r="O482" s="1">
        <f>Table1[[#This Row],[Losing Seed]]-Table1[[#This Row],[Winning Seed]]</f>
        <v>-3</v>
      </c>
      <c r="P482" s="1" t="str">
        <f>IF(Table1[[#This Row],[SeD]]&lt;-2,Table1[[#This Row],[Winning Seed]]&amp; " over " &amp;Table1[[#This Row],[Losing Seed]],"")</f>
        <v>6 over 3</v>
      </c>
      <c r="Q482">
        <f>VLOOKUP(Table1[[#This Row],[Losing Seed]],'Seed History'!$N$4:$O$19,2)</f>
        <v>1.8571428571428572</v>
      </c>
      <c r="R482" s="1">
        <f>IF(Table1[[#This Row],[Round]]="PI",0,Table1[[#This Row],[Round]]-1)</f>
        <v>1</v>
      </c>
      <c r="S482">
        <f>Table1[[#This Row],[LAW]]-Table1[[#This Row],[LEW]]</f>
        <v>-0.85714285714285721</v>
      </c>
      <c r="V482">
        <f>COUNTIF(PASE!B:B,Table1[[#This Row],[Loser]])</f>
        <v>1</v>
      </c>
    </row>
    <row r="483" spans="1:22" x14ac:dyDescent="0.25">
      <c r="A483" s="65">
        <v>33685</v>
      </c>
      <c r="B483" s="50">
        <v>1992</v>
      </c>
      <c r="C483" s="1">
        <v>2</v>
      </c>
      <c r="D483" t="s">
        <v>440</v>
      </c>
      <c r="E483" s="1">
        <v>9</v>
      </c>
      <c r="F483" t="s">
        <v>403</v>
      </c>
      <c r="G483" t="str">
        <f>VLOOKUP(Table1[[#This Row],[Winner]],Ranking!D:E,2,FALSE)</f>
        <v>CUSA</v>
      </c>
      <c r="H483" s="1">
        <v>66</v>
      </c>
      <c r="I483" s="1">
        <v>1</v>
      </c>
      <c r="J483" t="s">
        <v>37</v>
      </c>
      <c r="K483" t="str">
        <f>VLOOKUP(Table1[[#This Row],[Loser]],Ranking!D:E,2,FALSE)</f>
        <v>B12</v>
      </c>
      <c r="L483" s="1">
        <v>60</v>
      </c>
      <c r="N483" s="1">
        <f>Table1[[#This Row],[Winning Score]]-Table1[[#This Row],[Losing Score]]</f>
        <v>6</v>
      </c>
      <c r="O483" s="1">
        <f>Table1[[#This Row],[Losing Seed]]-Table1[[#This Row],[Winning Seed]]</f>
        <v>-8</v>
      </c>
      <c r="P483" s="1" t="str">
        <f>IF(Table1[[#This Row],[SeD]]&lt;-2,Table1[[#This Row],[Winning Seed]]&amp; " over " &amp;Table1[[#This Row],[Losing Seed]],"")</f>
        <v>9 over 1</v>
      </c>
      <c r="Q483">
        <f>VLOOKUP(Table1[[#This Row],[Losing Seed]],'Seed History'!$N$4:$O$19,2)</f>
        <v>3.342857142857143</v>
      </c>
      <c r="R483" s="1">
        <f>IF(Table1[[#This Row],[Round]]="PI",0,Table1[[#This Row],[Round]]-1)</f>
        <v>1</v>
      </c>
      <c r="S483">
        <f>Table1[[#This Row],[LAW]]-Table1[[#This Row],[LEW]]</f>
        <v>-2.342857142857143</v>
      </c>
      <c r="V483">
        <f>COUNTIF(PASE!B:B,Table1[[#This Row],[Loser]])</f>
        <v>1</v>
      </c>
    </row>
    <row r="484" spans="1:22" x14ac:dyDescent="0.25">
      <c r="A484" s="65">
        <v>33685</v>
      </c>
      <c r="B484" s="50">
        <v>1992</v>
      </c>
      <c r="C484" s="1">
        <v>2</v>
      </c>
      <c r="D484" t="s">
        <v>49</v>
      </c>
      <c r="E484" s="1">
        <v>2</v>
      </c>
      <c r="F484" t="s">
        <v>26</v>
      </c>
      <c r="G484" t="str">
        <f>VLOOKUP(Table1[[#This Row],[Winner]],Ranking!D:E,2,FALSE)</f>
        <v>SEC</v>
      </c>
      <c r="H484" s="1">
        <v>106</v>
      </c>
      <c r="I484" s="1">
        <v>10</v>
      </c>
      <c r="J484" t="s">
        <v>238</v>
      </c>
      <c r="K484" t="str">
        <f>VLOOKUP(Table1[[#This Row],[Loser]],Ranking!D:E,2,FALSE)</f>
        <v>B12</v>
      </c>
      <c r="L484" s="1">
        <v>98</v>
      </c>
      <c r="N484" s="1">
        <f>Table1[[#This Row],[Winning Score]]-Table1[[#This Row],[Losing Score]]</f>
        <v>8</v>
      </c>
      <c r="O484" s="1">
        <f>Table1[[#This Row],[Losing Seed]]-Table1[[#This Row],[Winning Seed]]</f>
        <v>8</v>
      </c>
      <c r="P484" s="1" t="str">
        <f>IF(Table1[[#This Row],[SeD]]&lt;-2,Table1[[#This Row],[Winning Seed]]&amp; " over " &amp;Table1[[#This Row],[Losing Seed]],"")</f>
        <v/>
      </c>
      <c r="Q484">
        <f>VLOOKUP(Table1[[#This Row],[Losing Seed]],'Seed History'!$N$4:$O$19,2)</f>
        <v>0.62142857142857144</v>
      </c>
      <c r="R484" s="1">
        <f>IF(Table1[[#This Row],[Round]]="PI",0,Table1[[#This Row],[Round]]-1)</f>
        <v>1</v>
      </c>
      <c r="S484">
        <f>Table1[[#This Row],[LAW]]-Table1[[#This Row],[LEW]]</f>
        <v>0.37857142857142856</v>
      </c>
      <c r="V484">
        <f>COUNTIF(PASE!B:B,Table1[[#This Row],[Loser]])</f>
        <v>1</v>
      </c>
    </row>
    <row r="485" spans="1:22" x14ac:dyDescent="0.25">
      <c r="A485" s="65">
        <v>33685</v>
      </c>
      <c r="B485" s="50">
        <v>1992</v>
      </c>
      <c r="C485" s="1">
        <v>2</v>
      </c>
      <c r="D485" t="s">
        <v>49</v>
      </c>
      <c r="E485" s="1">
        <v>3</v>
      </c>
      <c r="F485" t="s">
        <v>266</v>
      </c>
      <c r="G485" t="str">
        <f>VLOOKUP(Table1[[#This Row],[Winner]],Ranking!D:E,2,FALSE)</f>
        <v>A10</v>
      </c>
      <c r="H485" s="1">
        <v>77</v>
      </c>
      <c r="I485" s="1">
        <v>6</v>
      </c>
      <c r="J485" t="s">
        <v>86</v>
      </c>
      <c r="K485" t="str">
        <f>VLOOKUP(Table1[[#This Row],[Loser]],Ranking!D:E,2,FALSE)</f>
        <v>ACC</v>
      </c>
      <c r="L485" s="1">
        <v>71</v>
      </c>
      <c r="M485" s="1" t="s">
        <v>479</v>
      </c>
      <c r="N485" s="1">
        <f>Table1[[#This Row],[Winning Score]]-Table1[[#This Row],[Losing Score]]</f>
        <v>6</v>
      </c>
      <c r="O485" s="1">
        <f>Table1[[#This Row],[Losing Seed]]-Table1[[#This Row],[Winning Seed]]</f>
        <v>3</v>
      </c>
      <c r="P485" s="1" t="str">
        <f>IF(Table1[[#This Row],[SeD]]&lt;-2,Table1[[#This Row],[Winning Seed]]&amp; " over " &amp;Table1[[#This Row],[Losing Seed]],"")</f>
        <v/>
      </c>
      <c r="Q485">
        <f>VLOOKUP(Table1[[#This Row],[Losing Seed]],'Seed History'!$N$4:$O$19,2)</f>
        <v>1.0785714285714285</v>
      </c>
      <c r="R485" s="1">
        <f>IF(Table1[[#This Row],[Round]]="PI",0,Table1[[#This Row],[Round]]-1)</f>
        <v>1</v>
      </c>
      <c r="S485">
        <f>Table1[[#This Row],[LAW]]-Table1[[#This Row],[LEW]]</f>
        <v>-7.8571428571428514E-2</v>
      </c>
      <c r="V485">
        <f>COUNTIF(PASE!B:B,Table1[[#This Row],[Loser]])</f>
        <v>1</v>
      </c>
    </row>
    <row r="486" spans="1:22" x14ac:dyDescent="0.25">
      <c r="A486" s="65">
        <v>33685</v>
      </c>
      <c r="B486" s="50">
        <v>1992</v>
      </c>
      <c r="C486" s="1">
        <v>2</v>
      </c>
      <c r="D486" t="s">
        <v>440</v>
      </c>
      <c r="E486" s="1">
        <v>4</v>
      </c>
      <c r="F486" t="s">
        <v>28</v>
      </c>
      <c r="G486" t="str">
        <f>VLOOKUP(Table1[[#This Row],[Winner]],Ranking!D:E,2,FALSE)</f>
        <v>Amer</v>
      </c>
      <c r="H486" s="1">
        <v>77</v>
      </c>
      <c r="I486" s="1">
        <v>5</v>
      </c>
      <c r="J486" t="s">
        <v>272</v>
      </c>
      <c r="K486" t="str">
        <f>VLOOKUP(Table1[[#This Row],[Loser]],Ranking!D:E,2,FALSE)</f>
        <v>B10</v>
      </c>
      <c r="L486" s="1">
        <v>65</v>
      </c>
      <c r="N486" s="1">
        <f>Table1[[#This Row],[Winning Score]]-Table1[[#This Row],[Losing Score]]</f>
        <v>12</v>
      </c>
      <c r="O486" s="1">
        <f>Table1[[#This Row],[Losing Seed]]-Table1[[#This Row],[Winning Seed]]</f>
        <v>1</v>
      </c>
      <c r="P486" s="1" t="str">
        <f>IF(Table1[[#This Row],[SeD]]&lt;-2,Table1[[#This Row],[Winning Seed]]&amp; " over " &amp;Table1[[#This Row],[Losing Seed]],"")</f>
        <v/>
      </c>
      <c r="Q486">
        <f>VLOOKUP(Table1[[#This Row],[Losing Seed]],'Seed History'!$N$4:$O$19,2)</f>
        <v>1.1071428571428572</v>
      </c>
      <c r="R486" s="1">
        <f>IF(Table1[[#This Row],[Round]]="PI",0,Table1[[#This Row],[Round]]-1)</f>
        <v>1</v>
      </c>
      <c r="S486">
        <f>Table1[[#This Row],[LAW]]-Table1[[#This Row],[LEW]]</f>
        <v>-0.10714285714285721</v>
      </c>
      <c r="V486">
        <f>COUNTIF(PASE!B:B,Table1[[#This Row],[Loser]])</f>
        <v>1</v>
      </c>
    </row>
    <row r="487" spans="1:22" x14ac:dyDescent="0.25">
      <c r="A487" s="65">
        <v>33685</v>
      </c>
      <c r="B487" s="50">
        <v>1992</v>
      </c>
      <c r="C487" s="1">
        <v>2</v>
      </c>
      <c r="D487" t="s">
        <v>478</v>
      </c>
      <c r="E487" s="1">
        <v>2</v>
      </c>
      <c r="F487" t="s">
        <v>317</v>
      </c>
      <c r="G487" t="str">
        <f>VLOOKUP(Table1[[#This Row],[Winner]],Ranking!D:E,2,FALSE)</f>
        <v>B12</v>
      </c>
      <c r="H487" s="1">
        <v>87</v>
      </c>
      <c r="I487" s="1">
        <v>10</v>
      </c>
      <c r="J487" t="s">
        <v>386</v>
      </c>
      <c r="K487" t="str">
        <f>VLOOKUP(Table1[[#This Row],[Loser]],Ranking!D:E,2,FALSE)</f>
        <v>Amer</v>
      </c>
      <c r="L487" s="1">
        <v>71</v>
      </c>
      <c r="N487" s="1">
        <f>Table1[[#This Row],[Winning Score]]-Table1[[#This Row],[Losing Score]]</f>
        <v>16</v>
      </c>
      <c r="O487" s="1">
        <f>Table1[[#This Row],[Losing Seed]]-Table1[[#This Row],[Winning Seed]]</f>
        <v>8</v>
      </c>
      <c r="P487" s="1" t="str">
        <f>IF(Table1[[#This Row],[SeD]]&lt;-2,Table1[[#This Row],[Winning Seed]]&amp; " over " &amp;Table1[[#This Row],[Losing Seed]],"")</f>
        <v/>
      </c>
      <c r="Q487">
        <f>VLOOKUP(Table1[[#This Row],[Losing Seed]],'Seed History'!$N$4:$O$19,2)</f>
        <v>0.62142857142857144</v>
      </c>
      <c r="R487" s="1">
        <f>IF(Table1[[#This Row],[Round]]="PI",0,Table1[[#This Row],[Round]]-1)</f>
        <v>1</v>
      </c>
      <c r="S487">
        <f>Table1[[#This Row],[LAW]]-Table1[[#This Row],[LEW]]</f>
        <v>0.37857142857142856</v>
      </c>
      <c r="V487">
        <f>COUNTIF(PASE!B:B,Table1[[#This Row],[Loser]])</f>
        <v>1</v>
      </c>
    </row>
    <row r="488" spans="1:22" x14ac:dyDescent="0.25">
      <c r="A488" s="65">
        <v>33685</v>
      </c>
      <c r="B488" s="50">
        <v>1992</v>
      </c>
      <c r="C488" s="1">
        <v>2</v>
      </c>
      <c r="D488" t="s">
        <v>478</v>
      </c>
      <c r="E488" s="1">
        <v>6</v>
      </c>
      <c r="F488" t="s">
        <v>82</v>
      </c>
      <c r="G488" t="str">
        <f>VLOOKUP(Table1[[#This Row],[Winner]],Ranking!D:E,2,FALSE)</f>
        <v>B10</v>
      </c>
      <c r="H488" s="1">
        <v>102</v>
      </c>
      <c r="I488" s="1">
        <v>14</v>
      </c>
      <c r="J488" t="s">
        <v>193</v>
      </c>
      <c r="K488" t="str">
        <f>VLOOKUP(Table1[[#This Row],[Loser]],Ranking!D:E,2,FALSE)</f>
        <v>SC</v>
      </c>
      <c r="L488" s="1">
        <v>90</v>
      </c>
      <c r="N488" s="1">
        <f>Table1[[#This Row],[Winning Score]]-Table1[[#This Row],[Losing Score]]</f>
        <v>12</v>
      </c>
      <c r="O488" s="1">
        <f>Table1[[#This Row],[Losing Seed]]-Table1[[#This Row],[Winning Seed]]</f>
        <v>8</v>
      </c>
      <c r="P488" s="1" t="str">
        <f>IF(Table1[[#This Row],[SeD]]&lt;-2,Table1[[#This Row],[Winning Seed]]&amp; " over " &amp;Table1[[#This Row],[Losing Seed]],"")</f>
        <v/>
      </c>
      <c r="Q488">
        <f>VLOOKUP(Table1[[#This Row],[Losing Seed]],'Seed History'!$N$4:$O$19,2)</f>
        <v>0.16428571428571428</v>
      </c>
      <c r="R488" s="1">
        <f>IF(Table1[[#This Row],[Round]]="PI",0,Table1[[#This Row],[Round]]-1)</f>
        <v>1</v>
      </c>
      <c r="S488">
        <f>Table1[[#This Row],[LAW]]-Table1[[#This Row],[LEW]]</f>
        <v>0.83571428571428574</v>
      </c>
      <c r="V488">
        <f>COUNTIF(PASE!B:B,Table1[[#This Row],[Loser]])</f>
        <v>1</v>
      </c>
    </row>
    <row r="489" spans="1:22" x14ac:dyDescent="0.25">
      <c r="A489" s="65">
        <v>33685</v>
      </c>
      <c r="B489" s="50">
        <v>1992</v>
      </c>
      <c r="C489" s="1">
        <v>2</v>
      </c>
      <c r="D489" t="s">
        <v>38</v>
      </c>
      <c r="E489" s="1">
        <v>1</v>
      </c>
      <c r="F489" t="s">
        <v>67</v>
      </c>
      <c r="G489" t="str">
        <f>VLOOKUP(Table1[[#This Row],[Winner]],Ranking!D:E,2,FALSE)</f>
        <v>P12</v>
      </c>
      <c r="H489" s="1">
        <v>85</v>
      </c>
      <c r="I489" s="1">
        <v>8</v>
      </c>
      <c r="J489" t="s">
        <v>54</v>
      </c>
      <c r="K489" t="str">
        <f>VLOOKUP(Table1[[#This Row],[Loser]],Ranking!D:E,2,FALSE)</f>
        <v>ACC</v>
      </c>
      <c r="L489" s="1">
        <v>69</v>
      </c>
      <c r="N489" s="1">
        <f>Table1[[#This Row],[Winning Score]]-Table1[[#This Row],[Losing Score]]</f>
        <v>16</v>
      </c>
      <c r="O489" s="1">
        <f>Table1[[#This Row],[Losing Seed]]-Table1[[#This Row],[Winning Seed]]</f>
        <v>7</v>
      </c>
      <c r="P489" s="1" t="str">
        <f>IF(Table1[[#This Row],[SeD]]&lt;-2,Table1[[#This Row],[Winning Seed]]&amp; " over " &amp;Table1[[#This Row],[Losing Seed]],"")</f>
        <v/>
      </c>
      <c r="Q489">
        <f>VLOOKUP(Table1[[#This Row],[Losing Seed]],'Seed History'!$N$4:$O$19,2)</f>
        <v>0.7</v>
      </c>
      <c r="R489" s="1">
        <f>IF(Table1[[#This Row],[Round]]="PI",0,Table1[[#This Row],[Round]]-1)</f>
        <v>1</v>
      </c>
      <c r="S489">
        <f>Table1[[#This Row],[LAW]]-Table1[[#This Row],[LEW]]</f>
        <v>0.30000000000000004</v>
      </c>
      <c r="V489">
        <f>COUNTIF(PASE!B:B,Table1[[#This Row],[Loser]])</f>
        <v>1</v>
      </c>
    </row>
    <row r="490" spans="1:22" x14ac:dyDescent="0.25">
      <c r="A490" s="65">
        <v>33685</v>
      </c>
      <c r="B490" s="50">
        <v>1992</v>
      </c>
      <c r="C490" s="1">
        <v>2</v>
      </c>
      <c r="D490" t="s">
        <v>38</v>
      </c>
      <c r="E490" s="1">
        <v>12</v>
      </c>
      <c r="F490" t="s">
        <v>293</v>
      </c>
      <c r="G490" t="str">
        <f>VLOOKUP(Table1[[#This Row],[Winner]],Ranking!D:E,2,FALSE)</f>
        <v>WAC</v>
      </c>
      <c r="H490" s="1">
        <v>81</v>
      </c>
      <c r="I490" s="1">
        <v>13</v>
      </c>
      <c r="J490" t="s">
        <v>51</v>
      </c>
      <c r="K490" t="str">
        <f>VLOOKUP(Table1[[#This Row],[Loser]],Ranking!D:E,2,FALSE)</f>
        <v>Pat</v>
      </c>
      <c r="L490" s="1">
        <v>73</v>
      </c>
      <c r="N490" s="1">
        <f>Table1[[#This Row],[Winning Score]]-Table1[[#This Row],[Losing Score]]</f>
        <v>8</v>
      </c>
      <c r="O490" s="1">
        <f>Table1[[#This Row],[Losing Seed]]-Table1[[#This Row],[Winning Seed]]</f>
        <v>1</v>
      </c>
      <c r="P490" s="1" t="str">
        <f>IF(Table1[[#This Row],[SeD]]&lt;-2,Table1[[#This Row],[Winning Seed]]&amp; " over " &amp;Table1[[#This Row],[Losing Seed]],"")</f>
        <v/>
      </c>
      <c r="Q490">
        <f>VLOOKUP(Table1[[#This Row],[Losing Seed]],'Seed History'!$N$4:$O$19,2)</f>
        <v>0.25</v>
      </c>
      <c r="R490" s="1">
        <f>IF(Table1[[#This Row],[Round]]="PI",0,Table1[[#This Row],[Round]]-1)</f>
        <v>1</v>
      </c>
      <c r="S490">
        <f>Table1[[#This Row],[LAW]]-Table1[[#This Row],[LEW]]</f>
        <v>0.75</v>
      </c>
      <c r="V490">
        <f>COUNTIF(PASE!B:B,Table1[[#This Row],[Loser]])</f>
        <v>1</v>
      </c>
    </row>
    <row r="491" spans="1:22" x14ac:dyDescent="0.25">
      <c r="A491" s="65">
        <v>33689</v>
      </c>
      <c r="B491" s="50">
        <v>1992</v>
      </c>
      <c r="C491" s="1">
        <v>3</v>
      </c>
      <c r="D491" t="s">
        <v>49</v>
      </c>
      <c r="E491" s="1">
        <v>1</v>
      </c>
      <c r="F491" t="s">
        <v>64</v>
      </c>
      <c r="G491" t="str">
        <f>VLOOKUP(Table1[[#This Row],[Winner]],Ranking!D:E,2,FALSE)</f>
        <v>ACC</v>
      </c>
      <c r="H491" s="1">
        <v>81</v>
      </c>
      <c r="I491" s="1">
        <v>4</v>
      </c>
      <c r="J491" t="s">
        <v>87</v>
      </c>
      <c r="K491" t="str">
        <f>VLOOKUP(Table1[[#This Row],[Loser]],Ranking!D:E,2,FALSE)</f>
        <v>BE</v>
      </c>
      <c r="L491" s="1">
        <v>69</v>
      </c>
      <c r="N491" s="1">
        <f>Table1[[#This Row],[Winning Score]]-Table1[[#This Row],[Losing Score]]</f>
        <v>12</v>
      </c>
      <c r="O491" s="1">
        <f>Table1[[#This Row],[Losing Seed]]-Table1[[#This Row],[Winning Seed]]</f>
        <v>3</v>
      </c>
      <c r="P491" s="1" t="str">
        <f>IF(Table1[[#This Row],[SeD]]&lt;-2,Table1[[#This Row],[Winning Seed]]&amp; " over " &amp;Table1[[#This Row],[Losing Seed]],"")</f>
        <v/>
      </c>
      <c r="Q491">
        <f>VLOOKUP(Table1[[#This Row],[Losing Seed]],'Seed History'!$N$4:$O$19,2)</f>
        <v>1.5357142857142858</v>
      </c>
      <c r="R491" s="1">
        <f>IF(Table1[[#This Row],[Round]]="PI",0,Table1[[#This Row],[Round]]-1)</f>
        <v>2</v>
      </c>
      <c r="S491">
        <f>Table1[[#This Row],[LAW]]-Table1[[#This Row],[LEW]]</f>
        <v>0.46428571428571419</v>
      </c>
      <c r="V491">
        <f>COUNTIF(PASE!B:B,Table1[[#This Row],[Loser]])</f>
        <v>1</v>
      </c>
    </row>
    <row r="492" spans="1:22" x14ac:dyDescent="0.25">
      <c r="A492" s="65">
        <v>33689</v>
      </c>
      <c r="B492" s="50">
        <v>1992</v>
      </c>
      <c r="C492" s="1">
        <v>3</v>
      </c>
      <c r="D492" t="s">
        <v>49</v>
      </c>
      <c r="E492" s="1">
        <v>2</v>
      </c>
      <c r="F492" t="s">
        <v>26</v>
      </c>
      <c r="G492" t="str">
        <f>VLOOKUP(Table1[[#This Row],[Winner]],Ranking!D:E,2,FALSE)</f>
        <v>SEC</v>
      </c>
      <c r="H492" s="1">
        <v>87</v>
      </c>
      <c r="I492" s="1">
        <v>3</v>
      </c>
      <c r="J492" t="s">
        <v>266</v>
      </c>
      <c r="K492" t="str">
        <f>VLOOKUP(Table1[[#This Row],[Loser]],Ranking!D:E,2,FALSE)</f>
        <v>A10</v>
      </c>
      <c r="L492" s="1">
        <v>77</v>
      </c>
      <c r="N492" s="1">
        <f>Table1[[#This Row],[Winning Score]]-Table1[[#This Row],[Losing Score]]</f>
        <v>10</v>
      </c>
      <c r="O492" s="1">
        <f>Table1[[#This Row],[Losing Seed]]-Table1[[#This Row],[Winning Seed]]</f>
        <v>1</v>
      </c>
      <c r="P492" s="1" t="str">
        <f>IF(Table1[[#This Row],[SeD]]&lt;-2,Table1[[#This Row],[Winning Seed]]&amp; " over " &amp;Table1[[#This Row],[Losing Seed]],"")</f>
        <v/>
      </c>
      <c r="Q492">
        <f>VLOOKUP(Table1[[#This Row],[Losing Seed]],'Seed History'!$N$4:$O$19,2)</f>
        <v>1.8571428571428572</v>
      </c>
      <c r="R492" s="1">
        <f>IF(Table1[[#This Row],[Round]]="PI",0,Table1[[#This Row],[Round]]-1)</f>
        <v>2</v>
      </c>
      <c r="S492">
        <f>Table1[[#This Row],[LAW]]-Table1[[#This Row],[LEW]]</f>
        <v>0.14285714285714279</v>
      </c>
      <c r="V492">
        <f>COUNTIF(PASE!B:B,Table1[[#This Row],[Loser]])</f>
        <v>1</v>
      </c>
    </row>
    <row r="493" spans="1:22" x14ac:dyDescent="0.25">
      <c r="A493" s="65">
        <v>33689</v>
      </c>
      <c r="B493" s="50">
        <v>1992</v>
      </c>
      <c r="C493" s="1">
        <v>3</v>
      </c>
      <c r="D493" t="s">
        <v>38</v>
      </c>
      <c r="E493" s="1">
        <v>1</v>
      </c>
      <c r="F493" t="s">
        <v>67</v>
      </c>
      <c r="G493" t="str">
        <f>VLOOKUP(Table1[[#This Row],[Winner]],Ranking!D:E,2,FALSE)</f>
        <v>P12</v>
      </c>
      <c r="H493" s="1">
        <v>85</v>
      </c>
      <c r="I493" s="1">
        <v>12</v>
      </c>
      <c r="J493" t="s">
        <v>293</v>
      </c>
      <c r="K493" t="str">
        <f>VLOOKUP(Table1[[#This Row],[Loser]],Ranking!D:E,2,FALSE)</f>
        <v>WAC</v>
      </c>
      <c r="L493" s="1">
        <v>78</v>
      </c>
      <c r="N493" s="1">
        <f>Table1[[#This Row],[Winning Score]]-Table1[[#This Row],[Losing Score]]</f>
        <v>7</v>
      </c>
      <c r="O493" s="1">
        <f>Table1[[#This Row],[Losing Seed]]-Table1[[#This Row],[Winning Seed]]</f>
        <v>11</v>
      </c>
      <c r="P493" s="1" t="str">
        <f>IF(Table1[[#This Row],[SeD]]&lt;-2,Table1[[#This Row],[Winning Seed]]&amp; " over " &amp;Table1[[#This Row],[Losing Seed]],"")</f>
        <v/>
      </c>
      <c r="Q493">
        <f>VLOOKUP(Table1[[#This Row],[Losing Seed]],'Seed History'!$N$4:$O$19,2)</f>
        <v>0.51428571428571423</v>
      </c>
      <c r="R493" s="1">
        <f>IF(Table1[[#This Row],[Round]]="PI",0,Table1[[#This Row],[Round]]-1)</f>
        <v>2</v>
      </c>
      <c r="S493">
        <f>Table1[[#This Row],[LAW]]-Table1[[#This Row],[LEW]]</f>
        <v>1.4857142857142858</v>
      </c>
      <c r="V493">
        <f>COUNTIF(PASE!B:B,Table1[[#This Row],[Loser]])</f>
        <v>1</v>
      </c>
    </row>
    <row r="494" spans="1:22" x14ac:dyDescent="0.25">
      <c r="A494" s="65">
        <v>33689</v>
      </c>
      <c r="B494" s="50">
        <v>1992</v>
      </c>
      <c r="C494" s="1">
        <v>3</v>
      </c>
      <c r="D494" t="s">
        <v>38</v>
      </c>
      <c r="E494" s="1">
        <v>2</v>
      </c>
      <c r="F494" t="s">
        <v>36</v>
      </c>
      <c r="G494" t="str">
        <f>VLOOKUP(Table1[[#This Row],[Winner]],Ranking!D:E,2,FALSE)</f>
        <v>B10</v>
      </c>
      <c r="H494" s="1">
        <v>85</v>
      </c>
      <c r="I494" s="1">
        <v>3</v>
      </c>
      <c r="J494" t="s">
        <v>208</v>
      </c>
      <c r="K494" t="str">
        <f>VLOOKUP(Table1[[#This Row],[Loser]],Ranking!D:E,2,FALSE)</f>
        <v>ACC</v>
      </c>
      <c r="L494" s="1">
        <v>74</v>
      </c>
      <c r="N494" s="1">
        <f>Table1[[#This Row],[Winning Score]]-Table1[[#This Row],[Losing Score]]</f>
        <v>11</v>
      </c>
      <c r="O494" s="1">
        <f>Table1[[#This Row],[Losing Seed]]-Table1[[#This Row],[Winning Seed]]</f>
        <v>1</v>
      </c>
      <c r="P494" s="1" t="str">
        <f>IF(Table1[[#This Row],[SeD]]&lt;-2,Table1[[#This Row],[Winning Seed]]&amp; " over " &amp;Table1[[#This Row],[Losing Seed]],"")</f>
        <v/>
      </c>
      <c r="Q494">
        <f>VLOOKUP(Table1[[#This Row],[Losing Seed]],'Seed History'!$N$4:$O$19,2)</f>
        <v>1.8571428571428572</v>
      </c>
      <c r="R494" s="1">
        <f>IF(Table1[[#This Row],[Round]]="PI",0,Table1[[#This Row],[Round]]-1)</f>
        <v>2</v>
      </c>
      <c r="S494">
        <f>Table1[[#This Row],[LAW]]-Table1[[#This Row],[LEW]]</f>
        <v>0.14285714285714279</v>
      </c>
      <c r="V494">
        <f>COUNTIF(PASE!B:B,Table1[[#This Row],[Loser]])</f>
        <v>1</v>
      </c>
    </row>
    <row r="495" spans="1:22" x14ac:dyDescent="0.25">
      <c r="A495" s="65">
        <v>33690</v>
      </c>
      <c r="B495" s="50">
        <v>1992</v>
      </c>
      <c r="C495" s="1">
        <v>3</v>
      </c>
      <c r="D495" t="s">
        <v>440</v>
      </c>
      <c r="E495" s="1">
        <v>4</v>
      </c>
      <c r="F495" t="s">
        <v>28</v>
      </c>
      <c r="G495" t="str">
        <f>VLOOKUP(Table1[[#This Row],[Winner]],Ranking!D:E,2,FALSE)</f>
        <v>Amer</v>
      </c>
      <c r="H495" s="1">
        <v>69</v>
      </c>
      <c r="I495" s="1">
        <v>9</v>
      </c>
      <c r="J495" t="s">
        <v>403</v>
      </c>
      <c r="K495" t="str">
        <f>VLOOKUP(Table1[[#This Row],[Loser]],Ranking!D:E,2,FALSE)</f>
        <v>CUSA</v>
      </c>
      <c r="L495" s="1">
        <v>67</v>
      </c>
      <c r="N495" s="1">
        <f>Table1[[#This Row],[Winning Score]]-Table1[[#This Row],[Losing Score]]</f>
        <v>2</v>
      </c>
      <c r="O495" s="1">
        <f>Table1[[#This Row],[Losing Seed]]-Table1[[#This Row],[Winning Seed]]</f>
        <v>5</v>
      </c>
      <c r="P495" s="1" t="str">
        <f>IF(Table1[[#This Row],[SeD]]&lt;-2,Table1[[#This Row],[Winning Seed]]&amp; " over " &amp;Table1[[#This Row],[Losing Seed]],"")</f>
        <v/>
      </c>
      <c r="Q495">
        <f>VLOOKUP(Table1[[#This Row],[Losing Seed]],'Seed History'!$N$4:$O$19,2)</f>
        <v>0.6</v>
      </c>
      <c r="R495" s="1">
        <f>IF(Table1[[#This Row],[Round]]="PI",0,Table1[[#This Row],[Round]]-1)</f>
        <v>2</v>
      </c>
      <c r="S495">
        <f>Table1[[#This Row],[LAW]]-Table1[[#This Row],[LEW]]</f>
        <v>1.4</v>
      </c>
      <c r="V495">
        <f>COUNTIF(PASE!B:B,Table1[[#This Row],[Loser]])</f>
        <v>1</v>
      </c>
    </row>
    <row r="496" spans="1:22" x14ac:dyDescent="0.25">
      <c r="A496" s="65">
        <v>33690</v>
      </c>
      <c r="B496" s="50">
        <v>1992</v>
      </c>
      <c r="C496" s="1">
        <v>3</v>
      </c>
      <c r="D496" t="s">
        <v>440</v>
      </c>
      <c r="E496" s="1">
        <v>6</v>
      </c>
      <c r="F496" t="s">
        <v>268</v>
      </c>
      <c r="G496" t="str">
        <f>VLOOKUP(Table1[[#This Row],[Winner]],Ranking!D:E,2,FALSE)</f>
        <v>Amer</v>
      </c>
      <c r="H496" s="1">
        <v>83</v>
      </c>
      <c r="I496" s="1">
        <v>7</v>
      </c>
      <c r="J496" t="s">
        <v>217</v>
      </c>
      <c r="K496" t="str">
        <f>VLOOKUP(Table1[[#This Row],[Loser]],Ranking!D:E,2,FALSE)</f>
        <v>ACC</v>
      </c>
      <c r="L496" s="1">
        <v>79</v>
      </c>
      <c r="M496" s="1" t="s">
        <v>479</v>
      </c>
      <c r="N496" s="1">
        <f>Table1[[#This Row],[Winning Score]]-Table1[[#This Row],[Losing Score]]</f>
        <v>4</v>
      </c>
      <c r="O496" s="1">
        <f>Table1[[#This Row],[Losing Seed]]-Table1[[#This Row],[Winning Seed]]</f>
        <v>1</v>
      </c>
      <c r="P496" s="1" t="str">
        <f>IF(Table1[[#This Row],[SeD]]&lt;-2,Table1[[#This Row],[Winning Seed]]&amp; " over " &amp;Table1[[#This Row],[Losing Seed]],"")</f>
        <v/>
      </c>
      <c r="Q496">
        <f>VLOOKUP(Table1[[#This Row],[Losing Seed]],'Seed History'!$N$4:$O$19,2)</f>
        <v>0.9</v>
      </c>
      <c r="R496" s="1">
        <f>IF(Table1[[#This Row],[Round]]="PI",0,Table1[[#This Row],[Round]]-1)</f>
        <v>2</v>
      </c>
      <c r="S496">
        <f>Table1[[#This Row],[LAW]]-Table1[[#This Row],[LEW]]</f>
        <v>1.1000000000000001</v>
      </c>
      <c r="V496">
        <f>COUNTIF(PASE!B:B,Table1[[#This Row],[Loser]])</f>
        <v>1</v>
      </c>
    </row>
    <row r="497" spans="1:22" x14ac:dyDescent="0.25">
      <c r="A497" s="65">
        <v>33690</v>
      </c>
      <c r="B497" s="50">
        <v>1992</v>
      </c>
      <c r="C497" s="1">
        <v>3</v>
      </c>
      <c r="D497" t="s">
        <v>478</v>
      </c>
      <c r="E497" s="1">
        <v>1</v>
      </c>
      <c r="F497" t="s">
        <v>316</v>
      </c>
      <c r="G497" t="str">
        <f>VLOOKUP(Table1[[#This Row],[Winner]],Ranking!D:E,2,FALSE)</f>
        <v>B10</v>
      </c>
      <c r="H497" s="1">
        <v>80</v>
      </c>
      <c r="I497" s="1">
        <v>4</v>
      </c>
      <c r="J497" t="s">
        <v>299</v>
      </c>
      <c r="K497" t="str">
        <f>VLOOKUP(Table1[[#This Row],[Loser]],Ranking!D:E,2,FALSE)</f>
        <v>ACC</v>
      </c>
      <c r="L497" s="1">
        <v>73</v>
      </c>
      <c r="N497" s="1">
        <f>Table1[[#This Row],[Winning Score]]-Table1[[#This Row],[Losing Score]]</f>
        <v>7</v>
      </c>
      <c r="O497" s="1">
        <f>Table1[[#This Row],[Losing Seed]]-Table1[[#This Row],[Winning Seed]]</f>
        <v>3</v>
      </c>
      <c r="P497" s="1" t="str">
        <f>IF(Table1[[#This Row],[SeD]]&lt;-2,Table1[[#This Row],[Winning Seed]]&amp; " over " &amp;Table1[[#This Row],[Losing Seed]],"")</f>
        <v/>
      </c>
      <c r="Q497">
        <f>VLOOKUP(Table1[[#This Row],[Losing Seed]],'Seed History'!$N$4:$O$19,2)</f>
        <v>1.5357142857142858</v>
      </c>
      <c r="R497" s="1">
        <f>IF(Table1[[#This Row],[Round]]="PI",0,Table1[[#This Row],[Round]]-1)</f>
        <v>2</v>
      </c>
      <c r="S497">
        <f>Table1[[#This Row],[LAW]]-Table1[[#This Row],[LEW]]</f>
        <v>0.46428571428571419</v>
      </c>
      <c r="V497">
        <f>COUNTIF(PASE!B:B,Table1[[#This Row],[Loser]])</f>
        <v>1</v>
      </c>
    </row>
    <row r="498" spans="1:22" x14ac:dyDescent="0.25">
      <c r="A498" s="65">
        <v>33690</v>
      </c>
      <c r="B498" s="50">
        <v>1992</v>
      </c>
      <c r="C498" s="1">
        <v>3</v>
      </c>
      <c r="D498" t="s">
        <v>478</v>
      </c>
      <c r="E498" s="1">
        <v>6</v>
      </c>
      <c r="F498" t="s">
        <v>82</v>
      </c>
      <c r="G498" t="str">
        <f>VLOOKUP(Table1[[#This Row],[Winner]],Ranking!D:E,2,FALSE)</f>
        <v>B10</v>
      </c>
      <c r="H498" s="1">
        <v>75</v>
      </c>
      <c r="I498" s="1">
        <v>2</v>
      </c>
      <c r="J498" t="s">
        <v>317</v>
      </c>
      <c r="K498" t="str">
        <f>VLOOKUP(Table1[[#This Row],[Loser]],Ranking!D:E,2,FALSE)</f>
        <v>B12</v>
      </c>
      <c r="L498" s="1">
        <v>72</v>
      </c>
      <c r="N498" s="1">
        <f>Table1[[#This Row],[Winning Score]]-Table1[[#This Row],[Losing Score]]</f>
        <v>3</v>
      </c>
      <c r="O498" s="1">
        <f>Table1[[#This Row],[Losing Seed]]-Table1[[#This Row],[Winning Seed]]</f>
        <v>-4</v>
      </c>
      <c r="P498" s="1" t="str">
        <f>IF(Table1[[#This Row],[SeD]]&lt;-2,Table1[[#This Row],[Winning Seed]]&amp; " over " &amp;Table1[[#This Row],[Losing Seed]],"")</f>
        <v>6 over 2</v>
      </c>
      <c r="Q498">
        <f>VLOOKUP(Table1[[#This Row],[Losing Seed]],'Seed History'!$N$4:$O$19,2)</f>
        <v>2.3714285714285714</v>
      </c>
      <c r="R498" s="1">
        <f>IF(Table1[[#This Row],[Round]]="PI",0,Table1[[#This Row],[Round]]-1)</f>
        <v>2</v>
      </c>
      <c r="S498">
        <f>Table1[[#This Row],[LAW]]-Table1[[#This Row],[LEW]]</f>
        <v>-0.37142857142857144</v>
      </c>
      <c r="V498">
        <f>COUNTIF(PASE!B:B,Table1[[#This Row],[Loser]])</f>
        <v>1</v>
      </c>
    </row>
    <row r="499" spans="1:22" x14ac:dyDescent="0.25">
      <c r="A499" s="65">
        <v>33691</v>
      </c>
      <c r="B499" s="50">
        <v>1992</v>
      </c>
      <c r="C499" s="1">
        <v>4</v>
      </c>
      <c r="D499" t="s">
        <v>49</v>
      </c>
      <c r="E499" s="1">
        <v>1</v>
      </c>
      <c r="F499" t="s">
        <v>64</v>
      </c>
      <c r="G499" t="str">
        <f>VLOOKUP(Table1[[#This Row],[Winner]],Ranking!D:E,2,FALSE)</f>
        <v>ACC</v>
      </c>
      <c r="H499" s="1">
        <v>104</v>
      </c>
      <c r="I499" s="1">
        <v>2</v>
      </c>
      <c r="J499" t="s">
        <v>26</v>
      </c>
      <c r="K499" t="str">
        <f>VLOOKUP(Table1[[#This Row],[Loser]],Ranking!D:E,2,FALSE)</f>
        <v>SEC</v>
      </c>
      <c r="L499" s="1">
        <v>103</v>
      </c>
      <c r="M499" s="1" t="s">
        <v>479</v>
      </c>
      <c r="N499" s="1">
        <f>Table1[[#This Row],[Winning Score]]-Table1[[#This Row],[Losing Score]]</f>
        <v>1</v>
      </c>
      <c r="O499" s="1">
        <f>Table1[[#This Row],[Losing Seed]]-Table1[[#This Row],[Winning Seed]]</f>
        <v>1</v>
      </c>
      <c r="P499" s="1" t="str">
        <f>IF(Table1[[#This Row],[SeD]]&lt;-2,Table1[[#This Row],[Winning Seed]]&amp; " over " &amp;Table1[[#This Row],[Losing Seed]],"")</f>
        <v/>
      </c>
      <c r="Q499">
        <f>VLOOKUP(Table1[[#This Row],[Losing Seed]],'Seed History'!$N$4:$O$19,2)</f>
        <v>2.3714285714285714</v>
      </c>
      <c r="R499" s="1">
        <f>IF(Table1[[#This Row],[Round]]="PI",0,Table1[[#This Row],[Round]]-1)</f>
        <v>3</v>
      </c>
      <c r="S499">
        <f>Table1[[#This Row],[LAW]]-Table1[[#This Row],[LEW]]</f>
        <v>0.62857142857142856</v>
      </c>
      <c r="V499">
        <f>COUNTIF(PASE!B:B,Table1[[#This Row],[Loser]])</f>
        <v>1</v>
      </c>
    </row>
    <row r="500" spans="1:22" x14ac:dyDescent="0.25">
      <c r="A500" s="65">
        <v>33691</v>
      </c>
      <c r="B500" s="50">
        <v>1992</v>
      </c>
      <c r="C500" s="1">
        <v>4</v>
      </c>
      <c r="D500" t="s">
        <v>38</v>
      </c>
      <c r="E500" s="1">
        <v>2</v>
      </c>
      <c r="F500" t="s">
        <v>36</v>
      </c>
      <c r="G500" t="str">
        <f>VLOOKUP(Table1[[#This Row],[Winner]],Ranking!D:E,2,FALSE)</f>
        <v>B10</v>
      </c>
      <c r="H500" s="1">
        <v>106</v>
      </c>
      <c r="I500" s="1">
        <v>1</v>
      </c>
      <c r="J500" t="s">
        <v>67</v>
      </c>
      <c r="K500" t="str">
        <f>VLOOKUP(Table1[[#This Row],[Loser]],Ranking!D:E,2,FALSE)</f>
        <v>P12</v>
      </c>
      <c r="L500" s="1">
        <v>79</v>
      </c>
      <c r="N500" s="1">
        <f>Table1[[#This Row],[Winning Score]]-Table1[[#This Row],[Losing Score]]</f>
        <v>27</v>
      </c>
      <c r="O500" s="1">
        <f>Table1[[#This Row],[Losing Seed]]-Table1[[#This Row],[Winning Seed]]</f>
        <v>-1</v>
      </c>
      <c r="P500" s="1" t="str">
        <f>IF(Table1[[#This Row],[SeD]]&lt;-2,Table1[[#This Row],[Winning Seed]]&amp; " over " &amp;Table1[[#This Row],[Losing Seed]],"")</f>
        <v/>
      </c>
      <c r="Q500">
        <f>VLOOKUP(Table1[[#This Row],[Losing Seed]],'Seed History'!$N$4:$O$19,2)</f>
        <v>3.342857142857143</v>
      </c>
      <c r="R500" s="1">
        <f>IF(Table1[[#This Row],[Round]]="PI",0,Table1[[#This Row],[Round]]-1)</f>
        <v>3</v>
      </c>
      <c r="S500">
        <f>Table1[[#This Row],[LAW]]-Table1[[#This Row],[LEW]]</f>
        <v>-0.34285714285714297</v>
      </c>
      <c r="V500">
        <f>COUNTIF(PASE!B:B,Table1[[#This Row],[Loser]])</f>
        <v>1</v>
      </c>
    </row>
    <row r="501" spans="1:22" x14ac:dyDescent="0.25">
      <c r="A501" s="65">
        <v>33692</v>
      </c>
      <c r="B501" s="50">
        <v>1992</v>
      </c>
      <c r="C501" s="1">
        <v>4</v>
      </c>
      <c r="D501" t="s">
        <v>440</v>
      </c>
      <c r="E501" s="1">
        <v>4</v>
      </c>
      <c r="F501" t="s">
        <v>28</v>
      </c>
      <c r="G501" t="str">
        <f>VLOOKUP(Table1[[#This Row],[Winner]],Ranking!D:E,2,FALSE)</f>
        <v>Amer</v>
      </c>
      <c r="H501" s="1">
        <v>88</v>
      </c>
      <c r="I501" s="1">
        <v>6</v>
      </c>
      <c r="J501" t="s">
        <v>268</v>
      </c>
      <c r="K501" t="str">
        <f>VLOOKUP(Table1[[#This Row],[Loser]],Ranking!D:E,2,FALSE)</f>
        <v>Amer</v>
      </c>
      <c r="L501" s="1">
        <v>57</v>
      </c>
      <c r="N501" s="1">
        <f>Table1[[#This Row],[Winning Score]]-Table1[[#This Row],[Losing Score]]</f>
        <v>31</v>
      </c>
      <c r="O501" s="1">
        <f>Table1[[#This Row],[Losing Seed]]-Table1[[#This Row],[Winning Seed]]</f>
        <v>2</v>
      </c>
      <c r="P501" s="1" t="str">
        <f>IF(Table1[[#This Row],[SeD]]&lt;-2,Table1[[#This Row],[Winning Seed]]&amp; " over " &amp;Table1[[#This Row],[Losing Seed]],"")</f>
        <v/>
      </c>
      <c r="Q501">
        <f>VLOOKUP(Table1[[#This Row],[Losing Seed]],'Seed History'!$N$4:$O$19,2)</f>
        <v>1.0785714285714285</v>
      </c>
      <c r="R501" s="1">
        <f>IF(Table1[[#This Row],[Round]]="PI",0,Table1[[#This Row],[Round]]-1)</f>
        <v>3</v>
      </c>
      <c r="S501">
        <f>Table1[[#This Row],[LAW]]-Table1[[#This Row],[LEW]]</f>
        <v>1.9214285714285715</v>
      </c>
      <c r="V501">
        <f>COUNTIF(PASE!B:B,Table1[[#This Row],[Loser]])</f>
        <v>1</v>
      </c>
    </row>
    <row r="502" spans="1:22" x14ac:dyDescent="0.25">
      <c r="A502" s="65">
        <v>33692</v>
      </c>
      <c r="B502" s="50">
        <v>1992</v>
      </c>
      <c r="C502" s="1">
        <v>4</v>
      </c>
      <c r="D502" t="s">
        <v>478</v>
      </c>
      <c r="E502" s="1">
        <v>6</v>
      </c>
      <c r="F502" t="s">
        <v>82</v>
      </c>
      <c r="G502" t="str">
        <f>VLOOKUP(Table1[[#This Row],[Winner]],Ranking!D:E,2,FALSE)</f>
        <v>B10</v>
      </c>
      <c r="H502" s="1">
        <v>75</v>
      </c>
      <c r="I502" s="1">
        <v>1</v>
      </c>
      <c r="J502" t="s">
        <v>316</v>
      </c>
      <c r="K502" t="str">
        <f>VLOOKUP(Table1[[#This Row],[Loser]],Ranking!D:E,2,FALSE)</f>
        <v>B10</v>
      </c>
      <c r="L502" s="1">
        <v>71</v>
      </c>
      <c r="M502" s="1" t="s">
        <v>479</v>
      </c>
      <c r="N502" s="1">
        <f>Table1[[#This Row],[Winning Score]]-Table1[[#This Row],[Losing Score]]</f>
        <v>4</v>
      </c>
      <c r="O502" s="1">
        <f>Table1[[#This Row],[Losing Seed]]-Table1[[#This Row],[Winning Seed]]</f>
        <v>-5</v>
      </c>
      <c r="P502" s="1" t="str">
        <f>IF(Table1[[#This Row],[SeD]]&lt;-2,Table1[[#This Row],[Winning Seed]]&amp; " over " &amp;Table1[[#This Row],[Losing Seed]],"")</f>
        <v>6 over 1</v>
      </c>
      <c r="Q502">
        <f>VLOOKUP(Table1[[#This Row],[Losing Seed]],'Seed History'!$N$4:$O$19,2)</f>
        <v>3.342857142857143</v>
      </c>
      <c r="R502" s="1">
        <f>IF(Table1[[#This Row],[Round]]="PI",0,Table1[[#This Row],[Round]]-1)</f>
        <v>3</v>
      </c>
      <c r="S502">
        <f>Table1[[#This Row],[LAW]]-Table1[[#This Row],[LEW]]</f>
        <v>-0.34285714285714297</v>
      </c>
      <c r="V502">
        <f>COUNTIF(PASE!B:B,Table1[[#This Row],[Loser]])</f>
        <v>1</v>
      </c>
    </row>
    <row r="503" spans="1:22" x14ac:dyDescent="0.25">
      <c r="A503" s="65">
        <v>33698</v>
      </c>
      <c r="B503" s="50">
        <v>1992</v>
      </c>
      <c r="C503" s="1">
        <v>5</v>
      </c>
      <c r="D503" t="s">
        <v>484</v>
      </c>
      <c r="E503" s="1">
        <v>1</v>
      </c>
      <c r="F503" t="s">
        <v>64</v>
      </c>
      <c r="G503" t="str">
        <f>VLOOKUP(Table1[[#This Row],[Winner]],Ranking!D:E,2,FALSE)</f>
        <v>ACC</v>
      </c>
      <c r="H503" s="1">
        <v>81</v>
      </c>
      <c r="I503" s="1">
        <v>2</v>
      </c>
      <c r="J503" t="s">
        <v>36</v>
      </c>
      <c r="K503" t="str">
        <f>VLOOKUP(Table1[[#This Row],[Loser]],Ranking!D:E,2,FALSE)</f>
        <v>B10</v>
      </c>
      <c r="L503" s="1">
        <v>78</v>
      </c>
      <c r="N503" s="1">
        <f>Table1[[#This Row],[Winning Score]]-Table1[[#This Row],[Losing Score]]</f>
        <v>3</v>
      </c>
      <c r="O503" s="1">
        <f>Table1[[#This Row],[Losing Seed]]-Table1[[#This Row],[Winning Seed]]</f>
        <v>1</v>
      </c>
      <c r="P503" s="1" t="str">
        <f>IF(Table1[[#This Row],[SeD]]&lt;-2,Table1[[#This Row],[Winning Seed]]&amp; " over " &amp;Table1[[#This Row],[Losing Seed]],"")</f>
        <v/>
      </c>
      <c r="Q503">
        <f>VLOOKUP(Table1[[#This Row],[Losing Seed]],'Seed History'!$N$4:$O$19,2)</f>
        <v>2.3714285714285714</v>
      </c>
      <c r="R503" s="1">
        <f>IF(Table1[[#This Row],[Round]]="PI",0,Table1[[#This Row],[Round]]-1)</f>
        <v>4</v>
      </c>
      <c r="S503">
        <f>Table1[[#This Row],[LAW]]-Table1[[#This Row],[LEW]]</f>
        <v>1.6285714285714286</v>
      </c>
      <c r="V503">
        <f>COUNTIF(PASE!B:B,Table1[[#This Row],[Loser]])</f>
        <v>1</v>
      </c>
    </row>
    <row r="504" spans="1:22" x14ac:dyDescent="0.25">
      <c r="A504" s="65">
        <v>33698</v>
      </c>
      <c r="B504" s="50">
        <v>1992</v>
      </c>
      <c r="C504" s="1">
        <v>5</v>
      </c>
      <c r="D504" t="s">
        <v>484</v>
      </c>
      <c r="E504" s="1">
        <v>6</v>
      </c>
      <c r="F504" t="s">
        <v>82</v>
      </c>
      <c r="G504" t="str">
        <f>VLOOKUP(Table1[[#This Row],[Winner]],Ranking!D:E,2,FALSE)</f>
        <v>B10</v>
      </c>
      <c r="H504" s="1">
        <v>76</v>
      </c>
      <c r="I504" s="1">
        <v>4</v>
      </c>
      <c r="J504" t="s">
        <v>28</v>
      </c>
      <c r="K504" t="str">
        <f>VLOOKUP(Table1[[#This Row],[Loser]],Ranking!D:E,2,FALSE)</f>
        <v>Amer</v>
      </c>
      <c r="L504" s="1">
        <v>72</v>
      </c>
      <c r="N504" s="1">
        <f>Table1[[#This Row],[Winning Score]]-Table1[[#This Row],[Losing Score]]</f>
        <v>4</v>
      </c>
      <c r="O504" s="1">
        <f>Table1[[#This Row],[Losing Seed]]-Table1[[#This Row],[Winning Seed]]</f>
        <v>-2</v>
      </c>
      <c r="P504" s="1" t="str">
        <f>IF(Table1[[#This Row],[SeD]]&lt;-2,Table1[[#This Row],[Winning Seed]]&amp; " over " &amp;Table1[[#This Row],[Losing Seed]],"")</f>
        <v/>
      </c>
      <c r="Q504">
        <f>VLOOKUP(Table1[[#This Row],[Losing Seed]],'Seed History'!$N$4:$O$19,2)</f>
        <v>1.5357142857142858</v>
      </c>
      <c r="R504" s="1">
        <f>IF(Table1[[#This Row],[Round]]="PI",0,Table1[[#This Row],[Round]]-1)</f>
        <v>4</v>
      </c>
      <c r="S504">
        <f>Table1[[#This Row],[LAW]]-Table1[[#This Row],[LEW]]</f>
        <v>2.4642857142857144</v>
      </c>
      <c r="V504">
        <f>COUNTIF(PASE!B:B,Table1[[#This Row],[Loser]])</f>
        <v>1</v>
      </c>
    </row>
    <row r="505" spans="1:22" x14ac:dyDescent="0.25">
      <c r="A505" s="65">
        <v>33700</v>
      </c>
      <c r="B505" s="50">
        <v>1992</v>
      </c>
      <c r="C505" s="1">
        <v>6</v>
      </c>
      <c r="D505" t="s">
        <v>485</v>
      </c>
      <c r="E505" s="1">
        <v>1</v>
      </c>
      <c r="F505" t="s">
        <v>64</v>
      </c>
      <c r="G505" t="str">
        <f>VLOOKUP(Table1[[#This Row],[Winner]],Ranking!D:E,2,FALSE)</f>
        <v>ACC</v>
      </c>
      <c r="H505" s="1">
        <v>71</v>
      </c>
      <c r="I505" s="1">
        <v>6</v>
      </c>
      <c r="J505" t="s">
        <v>82</v>
      </c>
      <c r="K505" t="str">
        <f>VLOOKUP(Table1[[#This Row],[Loser]],Ranking!D:E,2,FALSE)</f>
        <v>B10</v>
      </c>
      <c r="L505" s="1">
        <v>51</v>
      </c>
      <c r="N505" s="1">
        <f>Table1[[#This Row],[Winning Score]]-Table1[[#This Row],[Losing Score]]</f>
        <v>20</v>
      </c>
      <c r="O505" s="1">
        <f>Table1[[#This Row],[Losing Seed]]-Table1[[#This Row],[Winning Seed]]</f>
        <v>5</v>
      </c>
      <c r="P505" s="1" t="str">
        <f>IF(Table1[[#This Row],[SeD]]&lt;-2,Table1[[#This Row],[Winning Seed]]&amp; " over " &amp;Table1[[#This Row],[Losing Seed]],"")</f>
        <v/>
      </c>
      <c r="Q505">
        <f>VLOOKUP(Table1[[#This Row],[Losing Seed]],'Seed History'!$N$4:$O$19,2)</f>
        <v>1.0785714285714285</v>
      </c>
      <c r="R505" s="1">
        <f>IF(Table1[[#This Row],[Round]]="PI",0,Table1[[#This Row],[Round]]-1)</f>
        <v>5</v>
      </c>
      <c r="S505">
        <f>Table1[[#This Row],[LAW]]-Table1[[#This Row],[LEW]]</f>
        <v>3.9214285714285717</v>
      </c>
      <c r="V505">
        <f>COUNTIF(PASE!B:B,Table1[[#This Row],[Loser]])</f>
        <v>1</v>
      </c>
    </row>
    <row r="506" spans="1:22" x14ac:dyDescent="0.25">
      <c r="A506" s="65">
        <v>34046</v>
      </c>
      <c r="B506" s="50">
        <v>1993</v>
      </c>
      <c r="C506" s="1">
        <v>1</v>
      </c>
      <c r="D506" t="s">
        <v>38</v>
      </c>
      <c r="E506" s="1">
        <v>15</v>
      </c>
      <c r="F506" t="s">
        <v>348</v>
      </c>
      <c r="G506" t="str">
        <f>VLOOKUP(Table1[[#This Row],[Winner]],Ranking!D:E,2,FALSE)</f>
        <v>WCC</v>
      </c>
      <c r="H506" s="1">
        <v>64</v>
      </c>
      <c r="I506" s="1">
        <v>2</v>
      </c>
      <c r="J506" t="s">
        <v>48</v>
      </c>
      <c r="K506" t="str">
        <f>VLOOKUP(Table1[[#This Row],[Loser]],Ranking!D:E,2,FALSE)</f>
        <v>P12</v>
      </c>
      <c r="L506" s="1">
        <v>61</v>
      </c>
      <c r="N506" s="1">
        <f>Table1[[#This Row],[Winning Score]]-Table1[[#This Row],[Losing Score]]</f>
        <v>3</v>
      </c>
      <c r="O506" s="1">
        <f>Table1[[#This Row],[Losing Seed]]-Table1[[#This Row],[Winning Seed]]</f>
        <v>-13</v>
      </c>
      <c r="P506" s="1" t="str">
        <f>IF(Table1[[#This Row],[SeD]]&lt;-2,Table1[[#This Row],[Winning Seed]]&amp; " over " &amp;Table1[[#This Row],[Losing Seed]],"")</f>
        <v>15 over 2</v>
      </c>
      <c r="Q506">
        <f>VLOOKUP(Table1[[#This Row],[Losing Seed]],'Seed History'!$N$4:$O$19,2)</f>
        <v>2.3714285714285714</v>
      </c>
      <c r="R506" s="1">
        <f>IF(Table1[[#This Row],[Round]]="PI",0,Table1[[#This Row],[Round]]-1)</f>
        <v>0</v>
      </c>
      <c r="S506">
        <f>Table1[[#This Row],[LAW]]-Table1[[#This Row],[LEW]]</f>
        <v>-2.3714285714285714</v>
      </c>
      <c r="V506">
        <f>COUNTIF(PASE!B:B,Table1[[#This Row],[Loser]])</f>
        <v>1</v>
      </c>
    </row>
    <row r="507" spans="1:22" x14ac:dyDescent="0.25">
      <c r="A507" s="65">
        <v>34046</v>
      </c>
      <c r="B507" s="50">
        <v>1993</v>
      </c>
      <c r="C507" s="1">
        <v>1</v>
      </c>
      <c r="D507" t="s">
        <v>49</v>
      </c>
      <c r="E507" s="1">
        <v>1</v>
      </c>
      <c r="F507" t="s">
        <v>299</v>
      </c>
      <c r="G507" t="str">
        <f>VLOOKUP(Table1[[#This Row],[Winner]],Ranking!D:E,2,FALSE)</f>
        <v>ACC</v>
      </c>
      <c r="H507" s="1">
        <v>85</v>
      </c>
      <c r="I507" s="1">
        <v>16</v>
      </c>
      <c r="J507" t="s">
        <v>192</v>
      </c>
      <c r="K507" t="str">
        <f>VLOOKUP(Table1[[#This Row],[Loser]],Ranking!D:E,2,FALSE)</f>
        <v>Amer</v>
      </c>
      <c r="L507" s="1">
        <v>65</v>
      </c>
      <c r="N507" s="1">
        <f>Table1[[#This Row],[Winning Score]]-Table1[[#This Row],[Losing Score]]</f>
        <v>20</v>
      </c>
      <c r="O507" s="1">
        <f>Table1[[#This Row],[Losing Seed]]-Table1[[#This Row],[Winning Seed]]</f>
        <v>15</v>
      </c>
      <c r="P507" s="1" t="str">
        <f>IF(Table1[[#This Row],[SeD]]&lt;-2,Table1[[#This Row],[Winning Seed]]&amp; " over " &amp;Table1[[#This Row],[Losing Seed]],"")</f>
        <v/>
      </c>
      <c r="Q507">
        <f>VLOOKUP(Table1[[#This Row],[Losing Seed]],'Seed History'!$N$4:$O$19,2)</f>
        <v>7.1428571428571426E-3</v>
      </c>
      <c r="R507" s="1">
        <f>IF(Table1[[#This Row],[Round]]="PI",0,Table1[[#This Row],[Round]]-1)</f>
        <v>0</v>
      </c>
      <c r="S507">
        <f>Table1[[#This Row],[LAW]]-Table1[[#This Row],[LEW]]</f>
        <v>-7.1428571428571426E-3</v>
      </c>
      <c r="V507">
        <f>COUNTIF(PASE!B:B,Table1[[#This Row],[Loser]])</f>
        <v>1</v>
      </c>
    </row>
    <row r="508" spans="1:22" x14ac:dyDescent="0.25">
      <c r="A508" s="65">
        <v>34046</v>
      </c>
      <c r="B508" s="50">
        <v>1993</v>
      </c>
      <c r="C508" s="1">
        <v>1</v>
      </c>
      <c r="D508" t="s">
        <v>49</v>
      </c>
      <c r="E508" s="1">
        <v>4</v>
      </c>
      <c r="F508" t="s">
        <v>41</v>
      </c>
      <c r="G508" t="str">
        <f>VLOOKUP(Table1[[#This Row],[Winner]],Ranking!D:E,2,FALSE)</f>
        <v>SEC</v>
      </c>
      <c r="H508" s="1">
        <v>94</v>
      </c>
      <c r="I508" s="1">
        <v>13</v>
      </c>
      <c r="J508" t="s">
        <v>225</v>
      </c>
      <c r="K508" t="str">
        <f>VLOOKUP(Table1[[#This Row],[Loser]],Ranking!D:E,2,FALSE)</f>
        <v>Pat</v>
      </c>
      <c r="L508" s="1">
        <v>64</v>
      </c>
      <c r="N508" s="1">
        <f>Table1[[#This Row],[Winning Score]]-Table1[[#This Row],[Losing Score]]</f>
        <v>30</v>
      </c>
      <c r="O508" s="1">
        <f>Table1[[#This Row],[Losing Seed]]-Table1[[#This Row],[Winning Seed]]</f>
        <v>9</v>
      </c>
      <c r="P508" s="1" t="str">
        <f>IF(Table1[[#This Row],[SeD]]&lt;-2,Table1[[#This Row],[Winning Seed]]&amp; " over " &amp;Table1[[#This Row],[Losing Seed]],"")</f>
        <v/>
      </c>
      <c r="Q508">
        <f>VLOOKUP(Table1[[#This Row],[Losing Seed]],'Seed History'!$N$4:$O$19,2)</f>
        <v>0.25</v>
      </c>
      <c r="R508" s="1">
        <f>IF(Table1[[#This Row],[Round]]="PI",0,Table1[[#This Row],[Round]]-1)</f>
        <v>0</v>
      </c>
      <c r="S508">
        <f>Table1[[#This Row],[LAW]]-Table1[[#This Row],[LEW]]</f>
        <v>-0.25</v>
      </c>
      <c r="V508">
        <f>COUNTIF(PASE!B:B,Table1[[#This Row],[Loser]])</f>
        <v>1</v>
      </c>
    </row>
    <row r="509" spans="1:22" x14ac:dyDescent="0.25">
      <c r="A509" s="65">
        <v>34046</v>
      </c>
      <c r="B509" s="50">
        <v>1993</v>
      </c>
      <c r="C509" s="1">
        <v>1</v>
      </c>
      <c r="D509" t="s">
        <v>49</v>
      </c>
      <c r="E509" s="1">
        <v>5</v>
      </c>
      <c r="F509" t="s">
        <v>369</v>
      </c>
      <c r="G509" t="str">
        <f>VLOOKUP(Table1[[#This Row],[Winner]],Ranking!D:E,2,FALSE)</f>
        <v>BE</v>
      </c>
      <c r="H509" s="1">
        <v>85</v>
      </c>
      <c r="I509" s="1">
        <v>12</v>
      </c>
      <c r="J509" t="s">
        <v>92</v>
      </c>
      <c r="K509" t="str">
        <f>VLOOKUP(Table1[[#This Row],[Loser]],Ranking!D:E,2,FALSE)</f>
        <v>B12</v>
      </c>
      <c r="L509" s="1">
        <v>67</v>
      </c>
      <c r="N509" s="1">
        <f>Table1[[#This Row],[Winning Score]]-Table1[[#This Row],[Losing Score]]</f>
        <v>18</v>
      </c>
      <c r="O509" s="1">
        <f>Table1[[#This Row],[Losing Seed]]-Table1[[#This Row],[Winning Seed]]</f>
        <v>7</v>
      </c>
      <c r="P509" s="1" t="str">
        <f>IF(Table1[[#This Row],[SeD]]&lt;-2,Table1[[#This Row],[Winning Seed]]&amp; " over " &amp;Table1[[#This Row],[Losing Seed]],"")</f>
        <v/>
      </c>
      <c r="Q509">
        <f>VLOOKUP(Table1[[#This Row],[Losing Seed]],'Seed History'!$N$4:$O$19,2)</f>
        <v>0.51428571428571423</v>
      </c>
      <c r="R509" s="1">
        <f>IF(Table1[[#This Row],[Round]]="PI",0,Table1[[#This Row],[Round]]-1)</f>
        <v>0</v>
      </c>
      <c r="S509">
        <f>Table1[[#This Row],[LAW]]-Table1[[#This Row],[LEW]]</f>
        <v>-0.51428571428571423</v>
      </c>
      <c r="V509">
        <f>COUNTIF(PASE!B:B,Table1[[#This Row],[Loser]])</f>
        <v>1</v>
      </c>
    </row>
    <row r="510" spans="1:22" x14ac:dyDescent="0.25">
      <c r="A510" s="65">
        <v>34046</v>
      </c>
      <c r="B510" s="50">
        <v>1993</v>
      </c>
      <c r="C510" s="1">
        <v>1</v>
      </c>
      <c r="D510" t="s">
        <v>49</v>
      </c>
      <c r="E510" s="1">
        <v>8</v>
      </c>
      <c r="F510" t="s">
        <v>96</v>
      </c>
      <c r="G510" t="str">
        <f>VLOOKUP(Table1[[#This Row],[Winner]],Ranking!D:E,2,FALSE)</f>
        <v>A10</v>
      </c>
      <c r="H510" s="1">
        <v>74</v>
      </c>
      <c r="I510" s="1">
        <v>9</v>
      </c>
      <c r="J510" t="s">
        <v>29</v>
      </c>
      <c r="K510" t="str">
        <f>VLOOKUP(Table1[[#This Row],[Loser]],Ranking!D:E,2,FALSE)</f>
        <v>B10</v>
      </c>
      <c r="L510" s="1">
        <v>68</v>
      </c>
      <c r="N510" s="1">
        <f>Table1[[#This Row],[Winning Score]]-Table1[[#This Row],[Losing Score]]</f>
        <v>6</v>
      </c>
      <c r="O510" s="1">
        <f>Table1[[#This Row],[Losing Seed]]-Table1[[#This Row],[Winning Seed]]</f>
        <v>1</v>
      </c>
      <c r="P510" s="1" t="str">
        <f>IF(Table1[[#This Row],[SeD]]&lt;-2,Table1[[#This Row],[Winning Seed]]&amp; " over " &amp;Table1[[#This Row],[Losing Seed]],"")</f>
        <v/>
      </c>
      <c r="Q510">
        <f>VLOOKUP(Table1[[#This Row],[Losing Seed]],'Seed History'!$N$4:$O$19,2)</f>
        <v>0.6</v>
      </c>
      <c r="R510" s="1">
        <f>IF(Table1[[#This Row],[Round]]="PI",0,Table1[[#This Row],[Round]]-1)</f>
        <v>0</v>
      </c>
      <c r="S510">
        <f>Table1[[#This Row],[LAW]]-Table1[[#This Row],[LEW]]</f>
        <v>-0.6</v>
      </c>
      <c r="V510">
        <f>COUNTIF(PASE!B:B,Table1[[#This Row],[Loser]])</f>
        <v>1</v>
      </c>
    </row>
    <row r="511" spans="1:22" x14ac:dyDescent="0.25">
      <c r="A511" s="65">
        <v>34046</v>
      </c>
      <c r="B511" s="50">
        <v>1993</v>
      </c>
      <c r="C511" s="1">
        <v>1</v>
      </c>
      <c r="D511" t="s">
        <v>440</v>
      </c>
      <c r="E511" s="1">
        <v>2</v>
      </c>
      <c r="F511" t="s">
        <v>37</v>
      </c>
      <c r="G511" t="str">
        <f>VLOOKUP(Table1[[#This Row],[Winner]],Ranking!D:E,2,FALSE)</f>
        <v>B12</v>
      </c>
      <c r="H511" s="1">
        <v>94</v>
      </c>
      <c r="I511" s="1">
        <v>15</v>
      </c>
      <c r="J511" t="s">
        <v>133</v>
      </c>
      <c r="K511" t="str">
        <f>VLOOKUP(Table1[[#This Row],[Loser]],Ranking!D:E,2,FALSE)</f>
        <v>MAC</v>
      </c>
      <c r="L511" s="1">
        <v>72</v>
      </c>
      <c r="N511" s="1">
        <f>Table1[[#This Row],[Winning Score]]-Table1[[#This Row],[Losing Score]]</f>
        <v>22</v>
      </c>
      <c r="O511" s="1">
        <f>Table1[[#This Row],[Losing Seed]]-Table1[[#This Row],[Winning Seed]]</f>
        <v>13</v>
      </c>
      <c r="P511" s="1" t="str">
        <f>IF(Table1[[#This Row],[SeD]]&lt;-2,Table1[[#This Row],[Winning Seed]]&amp; " over " &amp;Table1[[#This Row],[Losing Seed]],"")</f>
        <v/>
      </c>
      <c r="Q511">
        <f>VLOOKUP(Table1[[#This Row],[Losing Seed]],'Seed History'!$N$4:$O$19,2)</f>
        <v>6.4285714285714279E-2</v>
      </c>
      <c r="R511" s="1">
        <f>IF(Table1[[#This Row],[Round]]="PI",0,Table1[[#This Row],[Round]]-1)</f>
        <v>0</v>
      </c>
      <c r="S511">
        <f>Table1[[#This Row],[LAW]]-Table1[[#This Row],[LEW]]</f>
        <v>-6.4285714285714279E-2</v>
      </c>
      <c r="V511">
        <f>COUNTIF(PASE!B:B,Table1[[#This Row],[Loser]])</f>
        <v>1</v>
      </c>
    </row>
    <row r="512" spans="1:22" x14ac:dyDescent="0.25">
      <c r="A512" s="65">
        <v>34046</v>
      </c>
      <c r="B512" s="50">
        <v>1993</v>
      </c>
      <c r="C512" s="1">
        <v>1</v>
      </c>
      <c r="D512" t="s">
        <v>440</v>
      </c>
      <c r="E512" s="1">
        <v>3</v>
      </c>
      <c r="F512" t="s">
        <v>64</v>
      </c>
      <c r="G512" t="str">
        <f>VLOOKUP(Table1[[#This Row],[Winner]],Ranking!D:E,2,FALSE)</f>
        <v>ACC</v>
      </c>
      <c r="H512" s="1">
        <v>105</v>
      </c>
      <c r="I512" s="1">
        <v>14</v>
      </c>
      <c r="J512" t="s">
        <v>363</v>
      </c>
      <c r="K512" t="str">
        <f>VLOOKUP(Table1[[#This Row],[Loser]],Ranking!D:E,2,FALSE)</f>
        <v>MVC</v>
      </c>
      <c r="L512" s="1">
        <v>70</v>
      </c>
      <c r="N512" s="1">
        <f>Table1[[#This Row],[Winning Score]]-Table1[[#This Row],[Losing Score]]</f>
        <v>35</v>
      </c>
      <c r="O512" s="1">
        <f>Table1[[#This Row],[Losing Seed]]-Table1[[#This Row],[Winning Seed]]</f>
        <v>11</v>
      </c>
      <c r="P512" s="1" t="str">
        <f>IF(Table1[[#This Row],[SeD]]&lt;-2,Table1[[#This Row],[Winning Seed]]&amp; " over " &amp;Table1[[#This Row],[Losing Seed]],"")</f>
        <v/>
      </c>
      <c r="Q512">
        <f>VLOOKUP(Table1[[#This Row],[Losing Seed]],'Seed History'!$N$4:$O$19,2)</f>
        <v>0.16428571428571428</v>
      </c>
      <c r="R512" s="1">
        <f>IF(Table1[[#This Row],[Round]]="PI",0,Table1[[#This Row],[Round]]-1)</f>
        <v>0</v>
      </c>
      <c r="S512">
        <f>Table1[[#This Row],[LAW]]-Table1[[#This Row],[LEW]]</f>
        <v>-0.16428571428571428</v>
      </c>
      <c r="V512">
        <f>COUNTIF(PASE!B:B,Table1[[#This Row],[Loser]])</f>
        <v>1</v>
      </c>
    </row>
    <row r="513" spans="1:22" x14ac:dyDescent="0.25">
      <c r="A513" s="65">
        <v>34046</v>
      </c>
      <c r="B513" s="50">
        <v>1993</v>
      </c>
      <c r="C513" s="1">
        <v>1</v>
      </c>
      <c r="D513" t="s">
        <v>440</v>
      </c>
      <c r="E513" s="1">
        <v>6</v>
      </c>
      <c r="F513" t="s">
        <v>84</v>
      </c>
      <c r="G513" t="str">
        <f>VLOOKUP(Table1[[#This Row],[Winner]],Ranking!D:E,2,FALSE)</f>
        <v>P12</v>
      </c>
      <c r="H513" s="1">
        <v>66</v>
      </c>
      <c r="I513" s="1">
        <v>11</v>
      </c>
      <c r="J513" t="s">
        <v>52</v>
      </c>
      <c r="K513" t="str">
        <f>VLOOKUP(Table1[[#This Row],[Loser]],Ranking!D:E,2,FALSE)</f>
        <v>SEC</v>
      </c>
      <c r="L513" s="1">
        <v>64</v>
      </c>
      <c r="N513" s="1">
        <f>Table1[[#This Row],[Winning Score]]-Table1[[#This Row],[Losing Score]]</f>
        <v>2</v>
      </c>
      <c r="O513" s="1">
        <f>Table1[[#This Row],[Losing Seed]]-Table1[[#This Row],[Winning Seed]]</f>
        <v>5</v>
      </c>
      <c r="P513" s="1" t="str">
        <f>IF(Table1[[#This Row],[SeD]]&lt;-2,Table1[[#This Row],[Winning Seed]]&amp; " over " &amp;Table1[[#This Row],[Losing Seed]],"")</f>
        <v/>
      </c>
      <c r="Q513">
        <f>VLOOKUP(Table1[[#This Row],[Losing Seed]],'Seed History'!$N$4:$O$19,2)</f>
        <v>0.61428571428571432</v>
      </c>
      <c r="R513" s="1">
        <f>IF(Table1[[#This Row],[Round]]="PI",0,Table1[[#This Row],[Round]]-1)</f>
        <v>0</v>
      </c>
      <c r="S513">
        <f>Table1[[#This Row],[LAW]]-Table1[[#This Row],[LEW]]</f>
        <v>-0.61428571428571432</v>
      </c>
      <c r="V513">
        <f>COUNTIF(PASE!B:B,Table1[[#This Row],[Loser]])</f>
        <v>1</v>
      </c>
    </row>
    <row r="514" spans="1:22" x14ac:dyDescent="0.25">
      <c r="A514" s="65">
        <v>34046</v>
      </c>
      <c r="B514" s="50">
        <v>1993</v>
      </c>
      <c r="C514" s="1">
        <v>1</v>
      </c>
      <c r="D514" t="s">
        <v>440</v>
      </c>
      <c r="E514" s="1">
        <v>7</v>
      </c>
      <c r="F514" t="s">
        <v>72</v>
      </c>
      <c r="G514" t="str">
        <f>VLOOKUP(Table1[[#This Row],[Winner]],Ranking!D:E,2,FALSE)</f>
        <v>WCC</v>
      </c>
      <c r="H514" s="1">
        <v>80</v>
      </c>
      <c r="I514" s="1">
        <v>10</v>
      </c>
      <c r="J514" t="s">
        <v>353</v>
      </c>
      <c r="K514" t="str">
        <f>VLOOKUP(Table1[[#This Row],[Loser]],Ranking!D:E,2,FALSE)</f>
        <v>Amer</v>
      </c>
      <c r="L514" s="1">
        <v>71</v>
      </c>
      <c r="N514" s="1">
        <f>Table1[[#This Row],[Winning Score]]-Table1[[#This Row],[Losing Score]]</f>
        <v>9</v>
      </c>
      <c r="O514" s="1">
        <f>Table1[[#This Row],[Losing Seed]]-Table1[[#This Row],[Winning Seed]]</f>
        <v>3</v>
      </c>
      <c r="P514" s="1" t="str">
        <f>IF(Table1[[#This Row],[SeD]]&lt;-2,Table1[[#This Row],[Winning Seed]]&amp; " over " &amp;Table1[[#This Row],[Losing Seed]],"")</f>
        <v/>
      </c>
      <c r="Q514">
        <f>VLOOKUP(Table1[[#This Row],[Losing Seed]],'Seed History'!$N$4:$O$19,2)</f>
        <v>0.62142857142857144</v>
      </c>
      <c r="R514" s="1">
        <f>IF(Table1[[#This Row],[Round]]="PI",0,Table1[[#This Row],[Round]]-1)</f>
        <v>0</v>
      </c>
      <c r="S514">
        <f>Table1[[#This Row],[LAW]]-Table1[[#This Row],[LEW]]</f>
        <v>-0.62142857142857144</v>
      </c>
      <c r="V514">
        <f>COUNTIF(PASE!B:B,Table1[[#This Row],[Loser]])</f>
        <v>1</v>
      </c>
    </row>
    <row r="515" spans="1:22" x14ac:dyDescent="0.25">
      <c r="A515" s="65">
        <v>34046</v>
      </c>
      <c r="B515" s="50">
        <v>1993</v>
      </c>
      <c r="C515" s="1">
        <v>1</v>
      </c>
      <c r="D515" t="s">
        <v>478</v>
      </c>
      <c r="E515" s="1">
        <v>2</v>
      </c>
      <c r="F515" t="s">
        <v>87</v>
      </c>
      <c r="G515" t="str">
        <f>VLOOKUP(Table1[[#This Row],[Winner]],Ranking!D:E,2,FALSE)</f>
        <v>BE</v>
      </c>
      <c r="H515" s="1">
        <v>81</v>
      </c>
      <c r="I515" s="1">
        <v>15</v>
      </c>
      <c r="J515" t="s">
        <v>377</v>
      </c>
      <c r="K515" t="str">
        <f>VLOOKUP(Table1[[#This Row],[Loser]],Ranking!D:E,2,FALSE)</f>
        <v>OVC</v>
      </c>
      <c r="L515" s="1">
        <v>59</v>
      </c>
      <c r="N515" s="1">
        <f>Table1[[#This Row],[Winning Score]]-Table1[[#This Row],[Losing Score]]</f>
        <v>22</v>
      </c>
      <c r="O515" s="1">
        <f>Table1[[#This Row],[Losing Seed]]-Table1[[#This Row],[Winning Seed]]</f>
        <v>13</v>
      </c>
      <c r="P515" s="1" t="str">
        <f>IF(Table1[[#This Row],[SeD]]&lt;-2,Table1[[#This Row],[Winning Seed]]&amp; " over " &amp;Table1[[#This Row],[Losing Seed]],"")</f>
        <v/>
      </c>
      <c r="Q515">
        <f>VLOOKUP(Table1[[#This Row],[Losing Seed]],'Seed History'!$N$4:$O$19,2)</f>
        <v>6.4285714285714279E-2</v>
      </c>
      <c r="R515" s="1">
        <f>IF(Table1[[#This Row],[Round]]="PI",0,Table1[[#This Row],[Round]]-1)</f>
        <v>0</v>
      </c>
      <c r="S515">
        <f>Table1[[#This Row],[LAW]]-Table1[[#This Row],[LEW]]</f>
        <v>-6.4285714285714279E-2</v>
      </c>
      <c r="V515">
        <f>COUNTIF(PASE!B:B,Table1[[#This Row],[Loser]])</f>
        <v>1</v>
      </c>
    </row>
    <row r="516" spans="1:22" x14ac:dyDescent="0.25">
      <c r="A516" s="65">
        <v>34046</v>
      </c>
      <c r="B516" s="50">
        <v>1993</v>
      </c>
      <c r="C516" s="1">
        <v>1</v>
      </c>
      <c r="D516" t="s">
        <v>478</v>
      </c>
      <c r="E516" s="1">
        <v>3</v>
      </c>
      <c r="F516" t="s">
        <v>208</v>
      </c>
      <c r="G516" t="str">
        <f>VLOOKUP(Table1[[#This Row],[Winner]],Ranking!D:E,2,FALSE)</f>
        <v>ACC</v>
      </c>
      <c r="H516" s="1">
        <v>82</v>
      </c>
      <c r="I516" s="1">
        <v>14</v>
      </c>
      <c r="J516" t="s">
        <v>200</v>
      </c>
      <c r="K516" t="str">
        <f>VLOOKUP(Table1[[#This Row],[Loser]],Ranking!D:E,2,FALSE)</f>
        <v>MVC</v>
      </c>
      <c r="L516" s="1">
        <v>70</v>
      </c>
      <c r="N516" s="1">
        <f>Table1[[#This Row],[Winning Score]]-Table1[[#This Row],[Losing Score]]</f>
        <v>12</v>
      </c>
      <c r="O516" s="1">
        <f>Table1[[#This Row],[Losing Seed]]-Table1[[#This Row],[Winning Seed]]</f>
        <v>11</v>
      </c>
      <c r="P516" s="1" t="str">
        <f>IF(Table1[[#This Row],[SeD]]&lt;-2,Table1[[#This Row],[Winning Seed]]&amp; " over " &amp;Table1[[#This Row],[Losing Seed]],"")</f>
        <v/>
      </c>
      <c r="Q516">
        <f>VLOOKUP(Table1[[#This Row],[Losing Seed]],'Seed History'!$N$4:$O$19,2)</f>
        <v>0.16428571428571428</v>
      </c>
      <c r="R516" s="1">
        <f>IF(Table1[[#This Row],[Round]]="PI",0,Table1[[#This Row],[Round]]-1)</f>
        <v>0</v>
      </c>
      <c r="S516">
        <f>Table1[[#This Row],[LAW]]-Table1[[#This Row],[LEW]]</f>
        <v>-0.16428571428571428</v>
      </c>
      <c r="V516">
        <f>COUNTIF(PASE!B:B,Table1[[#This Row],[Loser]])</f>
        <v>1</v>
      </c>
    </row>
    <row r="517" spans="1:22" x14ac:dyDescent="0.25">
      <c r="A517" s="65">
        <v>34046</v>
      </c>
      <c r="B517" s="50">
        <v>1993</v>
      </c>
      <c r="C517" s="1">
        <v>1</v>
      </c>
      <c r="D517" t="s">
        <v>478</v>
      </c>
      <c r="E517" s="1">
        <v>7</v>
      </c>
      <c r="F517" t="s">
        <v>416</v>
      </c>
      <c r="G517" t="str">
        <f>VLOOKUP(Table1[[#This Row],[Winner]],Ranking!D:E,2,FALSE)</f>
        <v>CUSA</v>
      </c>
      <c r="H517" s="1">
        <v>55</v>
      </c>
      <c r="I517" s="1">
        <v>10</v>
      </c>
      <c r="J517" t="s">
        <v>268</v>
      </c>
      <c r="K517" t="str">
        <f>VLOOKUP(Table1[[#This Row],[Loser]],Ranking!D:E,2,FALSE)</f>
        <v>Amer</v>
      </c>
      <c r="L517" s="1">
        <v>52</v>
      </c>
      <c r="N517" s="1">
        <f>Table1[[#This Row],[Winning Score]]-Table1[[#This Row],[Losing Score]]</f>
        <v>3</v>
      </c>
      <c r="O517" s="1">
        <f>Table1[[#This Row],[Losing Seed]]-Table1[[#This Row],[Winning Seed]]</f>
        <v>3</v>
      </c>
      <c r="P517" s="1" t="str">
        <f>IF(Table1[[#This Row],[SeD]]&lt;-2,Table1[[#This Row],[Winning Seed]]&amp; " over " &amp;Table1[[#This Row],[Losing Seed]],"")</f>
        <v/>
      </c>
      <c r="Q517">
        <f>VLOOKUP(Table1[[#This Row],[Losing Seed]],'Seed History'!$N$4:$O$19,2)</f>
        <v>0.62142857142857144</v>
      </c>
      <c r="R517" s="1">
        <f>IF(Table1[[#This Row],[Round]]="PI",0,Table1[[#This Row],[Round]]-1)</f>
        <v>0</v>
      </c>
      <c r="S517">
        <f>Table1[[#This Row],[LAW]]-Table1[[#This Row],[LEW]]</f>
        <v>-0.62142857142857144</v>
      </c>
      <c r="V517">
        <f>COUNTIF(PASE!B:B,Table1[[#This Row],[Loser]])</f>
        <v>1</v>
      </c>
    </row>
    <row r="518" spans="1:22" x14ac:dyDescent="0.25">
      <c r="A518" s="65">
        <v>34046</v>
      </c>
      <c r="B518" s="50">
        <v>1993</v>
      </c>
      <c r="C518" s="1">
        <v>1</v>
      </c>
      <c r="D518" t="s">
        <v>38</v>
      </c>
      <c r="E518" s="1">
        <v>3</v>
      </c>
      <c r="F518" t="s">
        <v>78</v>
      </c>
      <c r="G518" t="str">
        <f>VLOOKUP(Table1[[#This Row],[Winner]],Ranking!D:E,2,FALSE)</f>
        <v>SEC</v>
      </c>
      <c r="H518" s="1">
        <v>92</v>
      </c>
      <c r="I518" s="1">
        <v>14</v>
      </c>
      <c r="J518" t="s">
        <v>138</v>
      </c>
      <c r="K518" t="str">
        <f>VLOOKUP(Table1[[#This Row],[Loser]],Ranking!D:E,2,FALSE)</f>
        <v>MWC</v>
      </c>
      <c r="L518" s="1">
        <v>72</v>
      </c>
      <c r="N518" s="1">
        <f>Table1[[#This Row],[Winning Score]]-Table1[[#This Row],[Losing Score]]</f>
        <v>20</v>
      </c>
      <c r="O518" s="1">
        <f>Table1[[#This Row],[Losing Seed]]-Table1[[#This Row],[Winning Seed]]</f>
        <v>11</v>
      </c>
      <c r="P518" s="1" t="str">
        <f>IF(Table1[[#This Row],[SeD]]&lt;-2,Table1[[#This Row],[Winning Seed]]&amp; " over " &amp;Table1[[#This Row],[Losing Seed]],"")</f>
        <v/>
      </c>
      <c r="Q518">
        <f>VLOOKUP(Table1[[#This Row],[Losing Seed]],'Seed History'!$N$4:$O$19,2)</f>
        <v>0.16428571428571428</v>
      </c>
      <c r="R518" s="1">
        <f>IF(Table1[[#This Row],[Round]]="PI",0,Table1[[#This Row],[Round]]-1)</f>
        <v>0</v>
      </c>
      <c r="S518">
        <f>Table1[[#This Row],[LAW]]-Table1[[#This Row],[LEW]]</f>
        <v>-0.16428571428571428</v>
      </c>
      <c r="V518">
        <f>COUNTIF(PASE!B:B,Table1[[#This Row],[Loser]])</f>
        <v>1</v>
      </c>
    </row>
    <row r="519" spans="1:22" x14ac:dyDescent="0.25">
      <c r="A519" s="65">
        <v>34046</v>
      </c>
      <c r="B519" s="50">
        <v>1993</v>
      </c>
      <c r="C519" s="1">
        <v>1</v>
      </c>
      <c r="D519" t="s">
        <v>38</v>
      </c>
      <c r="E519" s="1">
        <v>6</v>
      </c>
      <c r="F519" t="s">
        <v>231</v>
      </c>
      <c r="G519" t="str">
        <f>VLOOKUP(Table1[[#This Row],[Winner]],Ranking!D:E,2,FALSE)</f>
        <v>B10</v>
      </c>
      <c r="H519" s="1">
        <v>75</v>
      </c>
      <c r="I519" s="1">
        <v>11</v>
      </c>
      <c r="J519" t="s">
        <v>253</v>
      </c>
      <c r="K519" t="str">
        <f>VLOOKUP(Table1[[#This Row],[Loser]],Ranking!D:E,2,FALSE)</f>
        <v>BW</v>
      </c>
      <c r="L519" s="1">
        <v>72</v>
      </c>
      <c r="N519" s="1">
        <f>Table1[[#This Row],[Winning Score]]-Table1[[#This Row],[Losing Score]]</f>
        <v>3</v>
      </c>
      <c r="O519" s="1">
        <f>Table1[[#This Row],[Losing Seed]]-Table1[[#This Row],[Winning Seed]]</f>
        <v>5</v>
      </c>
      <c r="P519" s="1" t="str">
        <f>IF(Table1[[#This Row],[SeD]]&lt;-2,Table1[[#This Row],[Winning Seed]]&amp; " over " &amp;Table1[[#This Row],[Losing Seed]],"")</f>
        <v/>
      </c>
      <c r="Q519">
        <f>VLOOKUP(Table1[[#This Row],[Losing Seed]],'Seed History'!$N$4:$O$19,2)</f>
        <v>0.61428571428571432</v>
      </c>
      <c r="R519" s="1">
        <f>IF(Table1[[#This Row],[Round]]="PI",0,Table1[[#This Row],[Round]]-1)</f>
        <v>0</v>
      </c>
      <c r="S519">
        <f>Table1[[#This Row],[LAW]]-Table1[[#This Row],[LEW]]</f>
        <v>-0.61428571428571432</v>
      </c>
      <c r="V519">
        <f>COUNTIF(PASE!B:B,Table1[[#This Row],[Loser]])</f>
        <v>1</v>
      </c>
    </row>
    <row r="520" spans="1:22" x14ac:dyDescent="0.25">
      <c r="A520" s="65">
        <v>34046</v>
      </c>
      <c r="B520" s="50">
        <v>1993</v>
      </c>
      <c r="C520" s="1">
        <v>1</v>
      </c>
      <c r="D520" t="s">
        <v>38</v>
      </c>
      <c r="E520" s="1">
        <v>7</v>
      </c>
      <c r="F520" t="s">
        <v>374</v>
      </c>
      <c r="G520" t="str">
        <f>VLOOKUP(Table1[[#This Row],[Winner]],Ranking!D:E,2,FALSE)</f>
        <v>Amer</v>
      </c>
      <c r="H520" s="1">
        <v>75</v>
      </c>
      <c r="I520" s="1">
        <v>10</v>
      </c>
      <c r="J520" t="s">
        <v>278</v>
      </c>
      <c r="K520" t="str">
        <f>VLOOKUP(Table1[[#This Row],[Loser]],Ranking!D:E,2,FALSE)</f>
        <v>SEC</v>
      </c>
      <c r="L520" s="1">
        <v>61</v>
      </c>
      <c r="N520" s="1">
        <f>Table1[[#This Row],[Winning Score]]-Table1[[#This Row],[Losing Score]]</f>
        <v>14</v>
      </c>
      <c r="O520" s="1">
        <f>Table1[[#This Row],[Losing Seed]]-Table1[[#This Row],[Winning Seed]]</f>
        <v>3</v>
      </c>
      <c r="P520" s="1" t="str">
        <f>IF(Table1[[#This Row],[SeD]]&lt;-2,Table1[[#This Row],[Winning Seed]]&amp; " over " &amp;Table1[[#This Row],[Losing Seed]],"")</f>
        <v/>
      </c>
      <c r="Q520">
        <f>VLOOKUP(Table1[[#This Row],[Losing Seed]],'Seed History'!$N$4:$O$19,2)</f>
        <v>0.62142857142857144</v>
      </c>
      <c r="R520" s="1">
        <f>IF(Table1[[#This Row],[Round]]="PI",0,Table1[[#This Row],[Round]]-1)</f>
        <v>0</v>
      </c>
      <c r="S520">
        <f>Table1[[#This Row],[LAW]]-Table1[[#This Row],[LEW]]</f>
        <v>-0.62142857142857144</v>
      </c>
      <c r="V520">
        <f>COUNTIF(PASE!B:B,Table1[[#This Row],[Loser]])</f>
        <v>1</v>
      </c>
    </row>
    <row r="521" spans="1:22" x14ac:dyDescent="0.25">
      <c r="A521" s="65">
        <v>34046</v>
      </c>
      <c r="B521" s="50">
        <v>1993</v>
      </c>
      <c r="C521" s="1">
        <v>1</v>
      </c>
      <c r="D521" t="s">
        <v>478</v>
      </c>
      <c r="E521" s="1">
        <v>11</v>
      </c>
      <c r="F521" t="s">
        <v>386</v>
      </c>
      <c r="G521" t="str">
        <f>VLOOKUP(Table1[[#This Row],[Winner]],Ranking!D:E,2,FALSE)</f>
        <v>Amer</v>
      </c>
      <c r="H521" s="1">
        <v>55</v>
      </c>
      <c r="I521" s="1">
        <v>6</v>
      </c>
      <c r="J521" t="s">
        <v>244</v>
      </c>
      <c r="K521" t="str">
        <f>VLOOKUP(Table1[[#This Row],[Loser]],Ranking!D:E,2,FALSE)</f>
        <v>B12</v>
      </c>
      <c r="L521" s="1">
        <v>53</v>
      </c>
      <c r="N521" s="1">
        <f>Table1[[#This Row],[Winning Score]]-Table1[[#This Row],[Losing Score]]</f>
        <v>2</v>
      </c>
      <c r="O521" s="1">
        <f>Table1[[#This Row],[Losing Seed]]-Table1[[#This Row],[Winning Seed]]</f>
        <v>-5</v>
      </c>
      <c r="P521" s="1" t="str">
        <f>IF(Table1[[#This Row],[SeD]]&lt;-2,Table1[[#This Row],[Winning Seed]]&amp; " over " &amp;Table1[[#This Row],[Losing Seed]],"")</f>
        <v>11 over 6</v>
      </c>
      <c r="Q521">
        <f>VLOOKUP(Table1[[#This Row],[Losing Seed]],'Seed History'!$N$4:$O$19,2)</f>
        <v>1.0785714285714285</v>
      </c>
      <c r="R521" s="1">
        <f>IF(Table1[[#This Row],[Round]]="PI",0,Table1[[#This Row],[Round]]-1)</f>
        <v>0</v>
      </c>
      <c r="S521">
        <f>Table1[[#This Row],[LAW]]-Table1[[#This Row],[LEW]]</f>
        <v>-1.0785714285714285</v>
      </c>
      <c r="V521">
        <f>COUNTIF(PASE!B:B,Table1[[#This Row],[Loser]])</f>
        <v>1</v>
      </c>
    </row>
    <row r="522" spans="1:22" x14ac:dyDescent="0.25">
      <c r="A522" s="65">
        <v>34047</v>
      </c>
      <c r="B522" s="50">
        <v>1993</v>
      </c>
      <c r="C522" s="1">
        <v>1</v>
      </c>
      <c r="D522" t="s">
        <v>38</v>
      </c>
      <c r="E522" s="1">
        <v>13</v>
      </c>
      <c r="F522" t="s">
        <v>362</v>
      </c>
      <c r="G522" t="str">
        <f>VLOOKUP(Table1[[#This Row],[Winner]],Ranking!D:E,2,FALSE)</f>
        <v>SWAC</v>
      </c>
      <c r="H522" s="1">
        <v>93</v>
      </c>
      <c r="I522" s="1">
        <v>4</v>
      </c>
      <c r="J522" t="s">
        <v>217</v>
      </c>
      <c r="K522" t="str">
        <f>VLOOKUP(Table1[[#This Row],[Loser]],Ranking!D:E,2,FALSE)</f>
        <v>ACC</v>
      </c>
      <c r="L522" s="1">
        <v>78</v>
      </c>
      <c r="N522" s="1">
        <f>Table1[[#This Row],[Winning Score]]-Table1[[#This Row],[Losing Score]]</f>
        <v>15</v>
      </c>
      <c r="O522" s="1">
        <f>Table1[[#This Row],[Losing Seed]]-Table1[[#This Row],[Winning Seed]]</f>
        <v>-9</v>
      </c>
      <c r="P522" s="1" t="str">
        <f>IF(Table1[[#This Row],[SeD]]&lt;-2,Table1[[#This Row],[Winning Seed]]&amp; " over " &amp;Table1[[#This Row],[Losing Seed]],"")</f>
        <v>13 over 4</v>
      </c>
      <c r="Q522">
        <f>VLOOKUP(Table1[[#This Row],[Losing Seed]],'Seed History'!$N$4:$O$19,2)</f>
        <v>1.5357142857142858</v>
      </c>
      <c r="R522" s="1">
        <f>IF(Table1[[#This Row],[Round]]="PI",0,Table1[[#This Row],[Round]]-1)</f>
        <v>0</v>
      </c>
      <c r="S522">
        <f>Table1[[#This Row],[LAW]]-Table1[[#This Row],[LEW]]</f>
        <v>-1.5357142857142858</v>
      </c>
      <c r="V522">
        <f>COUNTIF(PASE!B:B,Table1[[#This Row],[Loser]])</f>
        <v>1</v>
      </c>
    </row>
    <row r="523" spans="1:22" x14ac:dyDescent="0.25">
      <c r="A523" s="65">
        <v>34047</v>
      </c>
      <c r="B523" s="50">
        <v>1993</v>
      </c>
      <c r="C523" s="1">
        <v>1</v>
      </c>
      <c r="D523" t="s">
        <v>38</v>
      </c>
      <c r="E523" s="1">
        <v>12</v>
      </c>
      <c r="F523" t="s">
        <v>214</v>
      </c>
      <c r="G523" t="str">
        <f>VLOOKUP(Table1[[#This Row],[Winner]],Ranking!D:E,2,FALSE)</f>
        <v>A10</v>
      </c>
      <c r="H523" s="1">
        <v>82</v>
      </c>
      <c r="I523" s="1">
        <v>5</v>
      </c>
      <c r="J523" t="s">
        <v>292</v>
      </c>
      <c r="K523" t="str">
        <f>VLOOKUP(Table1[[#This Row],[Loser]],Ranking!D:E,2,FALSE)</f>
        <v>MWC</v>
      </c>
      <c r="L523" s="1">
        <v>68</v>
      </c>
      <c r="N523" s="1">
        <f>Table1[[#This Row],[Winning Score]]-Table1[[#This Row],[Losing Score]]</f>
        <v>14</v>
      </c>
      <c r="O523" s="1">
        <f>Table1[[#This Row],[Losing Seed]]-Table1[[#This Row],[Winning Seed]]</f>
        <v>-7</v>
      </c>
      <c r="P523" s="1" t="str">
        <f>IF(Table1[[#This Row],[SeD]]&lt;-2,Table1[[#This Row],[Winning Seed]]&amp; " over " &amp;Table1[[#This Row],[Losing Seed]],"")</f>
        <v>12 over 5</v>
      </c>
      <c r="Q523">
        <f>VLOOKUP(Table1[[#This Row],[Losing Seed]],'Seed History'!$N$4:$O$19,2)</f>
        <v>1.1071428571428572</v>
      </c>
      <c r="R523" s="1">
        <f>IF(Table1[[#This Row],[Round]]="PI",0,Table1[[#This Row],[Round]]-1)</f>
        <v>0</v>
      </c>
      <c r="S523">
        <f>Table1[[#This Row],[LAW]]-Table1[[#This Row],[LEW]]</f>
        <v>-1.1071428571428572</v>
      </c>
      <c r="V523">
        <f>COUNTIF(PASE!B:B,Table1[[#This Row],[Loser]])</f>
        <v>1</v>
      </c>
    </row>
    <row r="524" spans="1:22" x14ac:dyDescent="0.25">
      <c r="A524" s="65">
        <v>34047</v>
      </c>
      <c r="B524" s="50">
        <v>1993</v>
      </c>
      <c r="C524" s="1">
        <v>1</v>
      </c>
      <c r="D524" t="s">
        <v>49</v>
      </c>
      <c r="E524" s="1">
        <v>2</v>
      </c>
      <c r="F524" t="s">
        <v>28</v>
      </c>
      <c r="G524" t="str">
        <f>VLOOKUP(Table1[[#This Row],[Winner]],Ranking!D:E,2,FALSE)</f>
        <v>Amer</v>
      </c>
      <c r="H524" s="1">
        <v>93</v>
      </c>
      <c r="I524" s="1">
        <v>15</v>
      </c>
      <c r="J524" t="s">
        <v>179</v>
      </c>
      <c r="K524" t="str">
        <f>VLOOKUP(Table1[[#This Row],[Loser]],Ranking!D:E,2,FALSE)</f>
        <v>MEAC</v>
      </c>
      <c r="L524" s="1">
        <v>66</v>
      </c>
      <c r="N524" s="1">
        <f>Table1[[#This Row],[Winning Score]]-Table1[[#This Row],[Losing Score]]</f>
        <v>27</v>
      </c>
      <c r="O524" s="1">
        <f>Table1[[#This Row],[Losing Seed]]-Table1[[#This Row],[Winning Seed]]</f>
        <v>13</v>
      </c>
      <c r="P524" s="1" t="str">
        <f>IF(Table1[[#This Row],[SeD]]&lt;-2,Table1[[#This Row],[Winning Seed]]&amp; " over " &amp;Table1[[#This Row],[Losing Seed]],"")</f>
        <v/>
      </c>
      <c r="Q524">
        <f>VLOOKUP(Table1[[#This Row],[Losing Seed]],'Seed History'!$N$4:$O$19,2)</f>
        <v>6.4285714285714279E-2</v>
      </c>
      <c r="R524" s="1">
        <f>IF(Table1[[#This Row],[Round]]="PI",0,Table1[[#This Row],[Round]]-1)</f>
        <v>0</v>
      </c>
      <c r="S524">
        <f>Table1[[#This Row],[LAW]]-Table1[[#This Row],[LEW]]</f>
        <v>-6.4285714285714279E-2</v>
      </c>
      <c r="V524">
        <f>COUNTIF(PASE!B:B,Table1[[#This Row],[Loser]])</f>
        <v>1</v>
      </c>
    </row>
    <row r="525" spans="1:22" x14ac:dyDescent="0.25">
      <c r="A525" s="65">
        <v>34047</v>
      </c>
      <c r="B525" s="50">
        <v>1993</v>
      </c>
      <c r="C525" s="1">
        <v>1</v>
      </c>
      <c r="D525" t="s">
        <v>49</v>
      </c>
      <c r="E525" s="1">
        <v>3</v>
      </c>
      <c r="F525" t="s">
        <v>266</v>
      </c>
      <c r="G525" t="str">
        <f>VLOOKUP(Table1[[#This Row],[Winner]],Ranking!D:E,2,FALSE)</f>
        <v>A10</v>
      </c>
      <c r="H525" s="1">
        <v>54</v>
      </c>
      <c r="I525" s="1">
        <v>14</v>
      </c>
      <c r="J525" t="s">
        <v>322</v>
      </c>
      <c r="K525" t="str">
        <f>VLOOKUP(Table1[[#This Row],[Loser]],Ranking!D:E,2,FALSE)</f>
        <v>Ivy</v>
      </c>
      <c r="L525" s="1">
        <v>50</v>
      </c>
      <c r="N525" s="1">
        <f>Table1[[#This Row],[Winning Score]]-Table1[[#This Row],[Losing Score]]</f>
        <v>4</v>
      </c>
      <c r="O525" s="1">
        <f>Table1[[#This Row],[Losing Seed]]-Table1[[#This Row],[Winning Seed]]</f>
        <v>11</v>
      </c>
      <c r="P525" s="1" t="str">
        <f>IF(Table1[[#This Row],[SeD]]&lt;-2,Table1[[#This Row],[Winning Seed]]&amp; " over " &amp;Table1[[#This Row],[Losing Seed]],"")</f>
        <v/>
      </c>
      <c r="Q525">
        <f>VLOOKUP(Table1[[#This Row],[Losing Seed]],'Seed History'!$N$4:$O$19,2)</f>
        <v>0.16428571428571428</v>
      </c>
      <c r="R525" s="1">
        <f>IF(Table1[[#This Row],[Round]]="PI",0,Table1[[#This Row],[Round]]-1)</f>
        <v>0</v>
      </c>
      <c r="S525">
        <f>Table1[[#This Row],[LAW]]-Table1[[#This Row],[LEW]]</f>
        <v>-0.16428571428571428</v>
      </c>
      <c r="V525">
        <f>COUNTIF(PASE!B:B,Table1[[#This Row],[Loser]])</f>
        <v>1</v>
      </c>
    </row>
    <row r="526" spans="1:22" x14ac:dyDescent="0.25">
      <c r="A526" s="65">
        <v>34047</v>
      </c>
      <c r="B526" s="50">
        <v>1993</v>
      </c>
      <c r="C526" s="1">
        <v>1</v>
      </c>
      <c r="D526" t="s">
        <v>49</v>
      </c>
      <c r="E526" s="1">
        <v>6</v>
      </c>
      <c r="F526" t="s">
        <v>61</v>
      </c>
      <c r="G526" t="str">
        <f>VLOOKUP(Table1[[#This Row],[Winner]],Ranking!D:E,2,FALSE)</f>
        <v>ACC</v>
      </c>
      <c r="H526" s="1">
        <v>78</v>
      </c>
      <c r="I526" s="1">
        <v>11</v>
      </c>
      <c r="J526" t="s">
        <v>73</v>
      </c>
      <c r="K526" t="str">
        <f>VLOOKUP(Table1[[#This Row],[Loser]],Ranking!D:E,2,FALSE)</f>
        <v>MAAC</v>
      </c>
      <c r="L526" s="1">
        <v>66</v>
      </c>
      <c r="N526" s="1">
        <f>Table1[[#This Row],[Winning Score]]-Table1[[#This Row],[Losing Score]]</f>
        <v>12</v>
      </c>
      <c r="O526" s="1">
        <f>Table1[[#This Row],[Losing Seed]]-Table1[[#This Row],[Winning Seed]]</f>
        <v>5</v>
      </c>
      <c r="P526" s="1" t="str">
        <f>IF(Table1[[#This Row],[SeD]]&lt;-2,Table1[[#This Row],[Winning Seed]]&amp; " over " &amp;Table1[[#This Row],[Losing Seed]],"")</f>
        <v/>
      </c>
      <c r="Q526">
        <f>VLOOKUP(Table1[[#This Row],[Losing Seed]],'Seed History'!$N$4:$O$19,2)</f>
        <v>0.61428571428571432</v>
      </c>
      <c r="R526" s="1">
        <f>IF(Table1[[#This Row],[Round]]="PI",0,Table1[[#This Row],[Round]]-1)</f>
        <v>0</v>
      </c>
      <c r="S526">
        <f>Table1[[#This Row],[LAW]]-Table1[[#This Row],[LEW]]</f>
        <v>-0.61428571428571432</v>
      </c>
      <c r="V526">
        <f>COUNTIF(PASE!B:B,Table1[[#This Row],[Loser]])</f>
        <v>1</v>
      </c>
    </row>
    <row r="527" spans="1:22" x14ac:dyDescent="0.25">
      <c r="A527" s="65">
        <v>34047</v>
      </c>
      <c r="B527" s="50">
        <v>1993</v>
      </c>
      <c r="C527" s="1">
        <v>1</v>
      </c>
      <c r="D527" t="s">
        <v>49</v>
      </c>
      <c r="E527" s="1">
        <v>7</v>
      </c>
      <c r="F527" t="s">
        <v>293</v>
      </c>
      <c r="G527" t="str">
        <f>VLOOKUP(Table1[[#This Row],[Winner]],Ranking!D:E,2,FALSE)</f>
        <v>WAC</v>
      </c>
      <c r="H527" s="1">
        <v>93</v>
      </c>
      <c r="I527" s="1">
        <v>10</v>
      </c>
      <c r="J527" t="s">
        <v>288</v>
      </c>
      <c r="K527" t="str">
        <f>VLOOKUP(Table1[[#This Row],[Loser]],Ranking!D:E,2,FALSE)</f>
        <v>B10</v>
      </c>
      <c r="L527" s="1">
        <v>79</v>
      </c>
      <c r="N527" s="1">
        <f>Table1[[#This Row],[Winning Score]]-Table1[[#This Row],[Losing Score]]</f>
        <v>14</v>
      </c>
      <c r="O527" s="1">
        <f>Table1[[#This Row],[Losing Seed]]-Table1[[#This Row],[Winning Seed]]</f>
        <v>3</v>
      </c>
      <c r="P527" s="1" t="str">
        <f>IF(Table1[[#This Row],[SeD]]&lt;-2,Table1[[#This Row],[Winning Seed]]&amp; " over " &amp;Table1[[#This Row],[Losing Seed]],"")</f>
        <v/>
      </c>
      <c r="Q527">
        <f>VLOOKUP(Table1[[#This Row],[Losing Seed]],'Seed History'!$N$4:$O$19,2)</f>
        <v>0.62142857142857144</v>
      </c>
      <c r="R527" s="1">
        <f>IF(Table1[[#This Row],[Round]]="PI",0,Table1[[#This Row],[Round]]-1)</f>
        <v>0</v>
      </c>
      <c r="S527">
        <f>Table1[[#This Row],[LAW]]-Table1[[#This Row],[LEW]]</f>
        <v>-0.62142857142857144</v>
      </c>
      <c r="V527">
        <f>COUNTIF(PASE!B:B,Table1[[#This Row],[Loser]])</f>
        <v>1</v>
      </c>
    </row>
    <row r="528" spans="1:22" x14ac:dyDescent="0.25">
      <c r="A528" s="65">
        <v>34047</v>
      </c>
      <c r="B528" s="50">
        <v>1993</v>
      </c>
      <c r="C528" s="1">
        <v>1</v>
      </c>
      <c r="D528" t="s">
        <v>440</v>
      </c>
      <c r="E528" s="1">
        <v>1</v>
      </c>
      <c r="F528" t="s">
        <v>36</v>
      </c>
      <c r="G528" t="str">
        <f>VLOOKUP(Table1[[#This Row],[Winner]],Ranking!D:E,2,FALSE)</f>
        <v>B10</v>
      </c>
      <c r="H528" s="1">
        <v>97</v>
      </c>
      <c r="I528" s="1">
        <v>16</v>
      </c>
      <c r="J528" t="s">
        <v>421</v>
      </c>
      <c r="K528" t="str">
        <f>VLOOKUP(Table1[[#This Row],[Loser]],Ranking!D:E,2,FALSE)</f>
        <v>Horz</v>
      </c>
      <c r="L528" s="1">
        <v>54</v>
      </c>
      <c r="N528" s="1">
        <f>Table1[[#This Row],[Winning Score]]-Table1[[#This Row],[Losing Score]]</f>
        <v>43</v>
      </c>
      <c r="O528" s="1">
        <f>Table1[[#This Row],[Losing Seed]]-Table1[[#This Row],[Winning Seed]]</f>
        <v>15</v>
      </c>
      <c r="P528" s="1" t="str">
        <f>IF(Table1[[#This Row],[SeD]]&lt;-2,Table1[[#This Row],[Winning Seed]]&amp; " over " &amp;Table1[[#This Row],[Losing Seed]],"")</f>
        <v/>
      </c>
      <c r="Q528">
        <f>VLOOKUP(Table1[[#This Row],[Losing Seed]],'Seed History'!$N$4:$O$19,2)</f>
        <v>7.1428571428571426E-3</v>
      </c>
      <c r="R528" s="1">
        <f>IF(Table1[[#This Row],[Round]]="PI",0,Table1[[#This Row],[Round]]-1)</f>
        <v>0</v>
      </c>
      <c r="S528">
        <f>Table1[[#This Row],[LAW]]-Table1[[#This Row],[LEW]]</f>
        <v>-7.1428571428571426E-3</v>
      </c>
      <c r="V528">
        <f>COUNTIF(PASE!B:B,Table1[[#This Row],[Loser]])</f>
        <v>1</v>
      </c>
    </row>
    <row r="529" spans="1:22" x14ac:dyDescent="0.25">
      <c r="A529" s="65">
        <v>34047</v>
      </c>
      <c r="B529" s="50">
        <v>1993</v>
      </c>
      <c r="C529" s="1">
        <v>1</v>
      </c>
      <c r="D529" t="s">
        <v>440</v>
      </c>
      <c r="E529" s="1">
        <v>4</v>
      </c>
      <c r="F529" t="s">
        <v>54</v>
      </c>
      <c r="G529" t="str">
        <f>VLOOKUP(Table1[[#This Row],[Winner]],Ranking!D:E,2,FALSE)</f>
        <v>ACC</v>
      </c>
      <c r="H529" s="1">
        <v>76</v>
      </c>
      <c r="I529" s="1">
        <v>13</v>
      </c>
      <c r="J529" t="s">
        <v>183</v>
      </c>
      <c r="K529" t="str">
        <f>VLOOKUP(Table1[[#This Row],[Loser]],Ranking!D:E,2,FALSE)</f>
        <v>CAA</v>
      </c>
      <c r="L529" s="1">
        <v>70</v>
      </c>
      <c r="N529" s="1">
        <f>Table1[[#This Row],[Winning Score]]-Table1[[#This Row],[Losing Score]]</f>
        <v>6</v>
      </c>
      <c r="O529" s="1">
        <f>Table1[[#This Row],[Losing Seed]]-Table1[[#This Row],[Winning Seed]]</f>
        <v>9</v>
      </c>
      <c r="P529" s="1" t="str">
        <f>IF(Table1[[#This Row],[SeD]]&lt;-2,Table1[[#This Row],[Winning Seed]]&amp; " over " &amp;Table1[[#This Row],[Losing Seed]],"")</f>
        <v/>
      </c>
      <c r="Q529">
        <f>VLOOKUP(Table1[[#This Row],[Losing Seed]],'Seed History'!$N$4:$O$19,2)</f>
        <v>0.25</v>
      </c>
      <c r="R529" s="1">
        <f>IF(Table1[[#This Row],[Round]]="PI",0,Table1[[#This Row],[Round]]-1)</f>
        <v>0</v>
      </c>
      <c r="S529">
        <f>Table1[[#This Row],[LAW]]-Table1[[#This Row],[LEW]]</f>
        <v>-0.25</v>
      </c>
      <c r="V529">
        <f>COUNTIF(PASE!B:B,Table1[[#This Row],[Loser]])</f>
        <v>1</v>
      </c>
    </row>
    <row r="530" spans="1:22" x14ac:dyDescent="0.25">
      <c r="A530" s="65">
        <v>34047</v>
      </c>
      <c r="B530" s="50">
        <v>1993</v>
      </c>
      <c r="C530" s="1">
        <v>1</v>
      </c>
      <c r="D530" t="s">
        <v>440</v>
      </c>
      <c r="E530" s="1">
        <v>5</v>
      </c>
      <c r="F530" t="s">
        <v>317</v>
      </c>
      <c r="G530" t="str">
        <f>VLOOKUP(Table1[[#This Row],[Winner]],Ranking!D:E,2,FALSE)</f>
        <v>B12</v>
      </c>
      <c r="H530" s="1">
        <v>74</v>
      </c>
      <c r="I530" s="1">
        <v>12</v>
      </c>
      <c r="J530" t="s">
        <v>263</v>
      </c>
      <c r="K530" t="str">
        <f>VLOOKUP(Table1[[#This Row],[Loser]],Ranking!D:E,2,FALSE)</f>
        <v>BE</v>
      </c>
      <c r="L530" s="1">
        <v>62</v>
      </c>
      <c r="N530" s="1">
        <f>Table1[[#This Row],[Winning Score]]-Table1[[#This Row],[Losing Score]]</f>
        <v>12</v>
      </c>
      <c r="O530" s="1">
        <f>Table1[[#This Row],[Losing Seed]]-Table1[[#This Row],[Winning Seed]]</f>
        <v>7</v>
      </c>
      <c r="P530" s="1" t="str">
        <f>IF(Table1[[#This Row],[SeD]]&lt;-2,Table1[[#This Row],[Winning Seed]]&amp; " over " &amp;Table1[[#This Row],[Losing Seed]],"")</f>
        <v/>
      </c>
      <c r="Q530">
        <f>VLOOKUP(Table1[[#This Row],[Losing Seed]],'Seed History'!$N$4:$O$19,2)</f>
        <v>0.51428571428571423</v>
      </c>
      <c r="R530" s="1">
        <f>IF(Table1[[#This Row],[Round]]="PI",0,Table1[[#This Row],[Round]]-1)</f>
        <v>0</v>
      </c>
      <c r="S530">
        <f>Table1[[#This Row],[LAW]]-Table1[[#This Row],[LEW]]</f>
        <v>-0.51428571428571423</v>
      </c>
      <c r="V530">
        <f>COUNTIF(PASE!B:B,Table1[[#This Row],[Loser]])</f>
        <v>1</v>
      </c>
    </row>
    <row r="531" spans="1:22" x14ac:dyDescent="0.25">
      <c r="A531" s="65">
        <v>34047</v>
      </c>
      <c r="B531" s="50">
        <v>1993</v>
      </c>
      <c r="C531" s="1">
        <v>1</v>
      </c>
      <c r="D531" t="s">
        <v>478</v>
      </c>
      <c r="E531" s="1">
        <v>1</v>
      </c>
      <c r="F531" t="s">
        <v>26</v>
      </c>
      <c r="G531" t="str">
        <f>VLOOKUP(Table1[[#This Row],[Winner]],Ranking!D:E,2,FALSE)</f>
        <v>SEC</v>
      </c>
      <c r="H531" s="1">
        <v>96</v>
      </c>
      <c r="I531" s="1">
        <v>16</v>
      </c>
      <c r="J531" t="s">
        <v>333</v>
      </c>
      <c r="K531" t="str">
        <f>VLOOKUP(Table1[[#This Row],[Loser]],Ranking!D:E,2,FALSE)</f>
        <v>MAAC</v>
      </c>
      <c r="L531" s="1">
        <v>52</v>
      </c>
      <c r="N531" s="1">
        <f>Table1[[#This Row],[Winning Score]]-Table1[[#This Row],[Losing Score]]</f>
        <v>44</v>
      </c>
      <c r="O531" s="1">
        <f>Table1[[#This Row],[Losing Seed]]-Table1[[#This Row],[Winning Seed]]</f>
        <v>15</v>
      </c>
      <c r="P531" s="1" t="str">
        <f>IF(Table1[[#This Row],[SeD]]&lt;-2,Table1[[#This Row],[Winning Seed]]&amp; " over " &amp;Table1[[#This Row],[Losing Seed]],"")</f>
        <v/>
      </c>
      <c r="Q531">
        <f>VLOOKUP(Table1[[#This Row],[Losing Seed]],'Seed History'!$N$4:$O$19,2)</f>
        <v>7.1428571428571426E-3</v>
      </c>
      <c r="R531" s="1">
        <f>IF(Table1[[#This Row],[Round]]="PI",0,Table1[[#This Row],[Round]]-1)</f>
        <v>0</v>
      </c>
      <c r="S531">
        <f>Table1[[#This Row],[LAW]]-Table1[[#This Row],[LEW]]</f>
        <v>-7.1428571428571426E-3</v>
      </c>
      <c r="V531">
        <f>COUNTIF(PASE!B:B,Table1[[#This Row],[Loser]])</f>
        <v>1</v>
      </c>
    </row>
    <row r="532" spans="1:22" x14ac:dyDescent="0.25">
      <c r="A532" s="65">
        <v>34047</v>
      </c>
      <c r="B532" s="50">
        <v>1993</v>
      </c>
      <c r="C532" s="1">
        <v>1</v>
      </c>
      <c r="D532" t="s">
        <v>478</v>
      </c>
      <c r="E532" s="1">
        <v>4</v>
      </c>
      <c r="F532" t="s">
        <v>69</v>
      </c>
      <c r="G532" t="str">
        <f>VLOOKUP(Table1[[#This Row],[Winner]],Ranking!D:E,2,FALSE)</f>
        <v>B10</v>
      </c>
      <c r="H532" s="1">
        <v>82</v>
      </c>
      <c r="I532" s="1">
        <v>13</v>
      </c>
      <c r="J532" t="s">
        <v>256</v>
      </c>
      <c r="K532" t="str">
        <f>VLOOKUP(Table1[[#This Row],[Loser]],Ranking!D:E,2,FALSE)</f>
        <v>SB</v>
      </c>
      <c r="L532" s="1">
        <v>69</v>
      </c>
      <c r="N532" s="1">
        <f>Table1[[#This Row],[Winning Score]]-Table1[[#This Row],[Losing Score]]</f>
        <v>13</v>
      </c>
      <c r="O532" s="1">
        <f>Table1[[#This Row],[Losing Seed]]-Table1[[#This Row],[Winning Seed]]</f>
        <v>9</v>
      </c>
      <c r="P532" s="1" t="str">
        <f>IF(Table1[[#This Row],[SeD]]&lt;-2,Table1[[#This Row],[Winning Seed]]&amp; " over " &amp;Table1[[#This Row],[Losing Seed]],"")</f>
        <v/>
      </c>
      <c r="Q532">
        <f>VLOOKUP(Table1[[#This Row],[Losing Seed]],'Seed History'!$N$4:$O$19,2)</f>
        <v>0.25</v>
      </c>
      <c r="R532" s="1">
        <f>IF(Table1[[#This Row],[Round]]="PI",0,Table1[[#This Row],[Round]]-1)</f>
        <v>0</v>
      </c>
      <c r="S532">
        <f>Table1[[#This Row],[LAW]]-Table1[[#This Row],[LEW]]</f>
        <v>-0.25</v>
      </c>
      <c r="V532">
        <f>COUNTIF(PASE!B:B,Table1[[#This Row],[Loser]])</f>
        <v>1</v>
      </c>
    </row>
    <row r="533" spans="1:22" x14ac:dyDescent="0.25">
      <c r="A533" s="65">
        <v>34047</v>
      </c>
      <c r="B533" s="50">
        <v>1993</v>
      </c>
      <c r="C533" s="1">
        <v>1</v>
      </c>
      <c r="D533" t="s">
        <v>478</v>
      </c>
      <c r="E533" s="1">
        <v>5</v>
      </c>
      <c r="F533" t="s">
        <v>409</v>
      </c>
      <c r="G533" t="str">
        <f>VLOOKUP(Table1[[#This Row],[Winner]],Ranking!D:E,2,FALSE)</f>
        <v>ACC</v>
      </c>
      <c r="H533" s="1">
        <v>81</v>
      </c>
      <c r="I533" s="1">
        <v>12</v>
      </c>
      <c r="J533" t="s">
        <v>168</v>
      </c>
      <c r="K533" t="str">
        <f>VLOOKUP(Table1[[#This Row],[Loser]],Ranking!D:E,2,FALSE)</f>
        <v>SC</v>
      </c>
      <c r="L533" s="1">
        <v>58</v>
      </c>
      <c r="N533" s="1">
        <f>Table1[[#This Row],[Winning Score]]-Table1[[#This Row],[Losing Score]]</f>
        <v>23</v>
      </c>
      <c r="O533" s="1">
        <f>Table1[[#This Row],[Losing Seed]]-Table1[[#This Row],[Winning Seed]]</f>
        <v>7</v>
      </c>
      <c r="P533" s="1" t="str">
        <f>IF(Table1[[#This Row],[SeD]]&lt;-2,Table1[[#This Row],[Winning Seed]]&amp; " over " &amp;Table1[[#This Row],[Losing Seed]],"")</f>
        <v/>
      </c>
      <c r="Q533">
        <f>VLOOKUP(Table1[[#This Row],[Losing Seed]],'Seed History'!$N$4:$O$19,2)</f>
        <v>0.51428571428571423</v>
      </c>
      <c r="R533" s="1">
        <f>IF(Table1[[#This Row],[Round]]="PI",0,Table1[[#This Row],[Round]]-1)</f>
        <v>0</v>
      </c>
      <c r="S533">
        <f>Table1[[#This Row],[LAW]]-Table1[[#This Row],[LEW]]</f>
        <v>-0.51428571428571423</v>
      </c>
      <c r="V533">
        <f>COUNTIF(PASE!B:B,Table1[[#This Row],[Loser]])</f>
        <v>1</v>
      </c>
    </row>
    <row r="534" spans="1:22" x14ac:dyDescent="0.25">
      <c r="A534" s="65">
        <v>34047</v>
      </c>
      <c r="B534" s="50">
        <v>1993</v>
      </c>
      <c r="C534" s="1">
        <v>1</v>
      </c>
      <c r="D534" t="s">
        <v>478</v>
      </c>
      <c r="E534" s="1">
        <v>8</v>
      </c>
      <c r="F534" t="s">
        <v>65</v>
      </c>
      <c r="G534" t="str">
        <f>VLOOKUP(Table1[[#This Row],[Winner]],Ranking!D:E,2,FALSE)</f>
        <v>P12</v>
      </c>
      <c r="H534" s="1">
        <v>86</v>
      </c>
      <c r="I534" s="1">
        <v>9</v>
      </c>
      <c r="J534" t="s">
        <v>83</v>
      </c>
      <c r="K534" t="str">
        <f>VLOOKUP(Table1[[#This Row],[Loser]],Ranking!D:E,2,FALSE)</f>
        <v>ACC</v>
      </c>
      <c r="L534" s="1">
        <v>85</v>
      </c>
      <c r="N534" s="1">
        <f>Table1[[#This Row],[Winning Score]]-Table1[[#This Row],[Losing Score]]</f>
        <v>1</v>
      </c>
      <c r="O534" s="1">
        <f>Table1[[#This Row],[Losing Seed]]-Table1[[#This Row],[Winning Seed]]</f>
        <v>1</v>
      </c>
      <c r="P534" s="1" t="str">
        <f>IF(Table1[[#This Row],[SeD]]&lt;-2,Table1[[#This Row],[Winning Seed]]&amp; " over " &amp;Table1[[#This Row],[Losing Seed]],"")</f>
        <v/>
      </c>
      <c r="Q534">
        <f>VLOOKUP(Table1[[#This Row],[Losing Seed]],'Seed History'!$N$4:$O$19,2)</f>
        <v>0.6</v>
      </c>
      <c r="R534" s="1">
        <f>IF(Table1[[#This Row],[Round]]="PI",0,Table1[[#This Row],[Round]]-1)</f>
        <v>0</v>
      </c>
      <c r="S534">
        <f>Table1[[#This Row],[LAW]]-Table1[[#This Row],[LEW]]</f>
        <v>-0.6</v>
      </c>
      <c r="V534">
        <f>COUNTIF(PASE!B:B,Table1[[#This Row],[Loser]])</f>
        <v>1</v>
      </c>
    </row>
    <row r="535" spans="1:22" x14ac:dyDescent="0.25">
      <c r="A535" s="65">
        <v>34047</v>
      </c>
      <c r="B535" s="50">
        <v>1993</v>
      </c>
      <c r="C535" s="1">
        <v>1</v>
      </c>
      <c r="D535" t="s">
        <v>38</v>
      </c>
      <c r="E535" s="1">
        <v>1</v>
      </c>
      <c r="F535" t="s">
        <v>82</v>
      </c>
      <c r="G535" t="str">
        <f>VLOOKUP(Table1[[#This Row],[Winner]],Ranking!D:E,2,FALSE)</f>
        <v>B10</v>
      </c>
      <c r="H535" s="1">
        <v>84</v>
      </c>
      <c r="I535" s="1">
        <v>16</v>
      </c>
      <c r="J535" t="s">
        <v>174</v>
      </c>
      <c r="K535" t="str">
        <f>VLOOKUP(Table1[[#This Row],[Loser]],Ranking!D:E,2,FALSE)</f>
        <v>SB</v>
      </c>
      <c r="L535" s="1">
        <v>53</v>
      </c>
      <c r="N535" s="1">
        <f>Table1[[#This Row],[Winning Score]]-Table1[[#This Row],[Losing Score]]</f>
        <v>31</v>
      </c>
      <c r="O535" s="1">
        <f>Table1[[#This Row],[Losing Seed]]-Table1[[#This Row],[Winning Seed]]</f>
        <v>15</v>
      </c>
      <c r="P535" s="1" t="str">
        <f>IF(Table1[[#This Row],[SeD]]&lt;-2,Table1[[#This Row],[Winning Seed]]&amp; " over " &amp;Table1[[#This Row],[Losing Seed]],"")</f>
        <v/>
      </c>
      <c r="Q535">
        <f>VLOOKUP(Table1[[#This Row],[Losing Seed]],'Seed History'!$N$4:$O$19,2)</f>
        <v>7.1428571428571426E-3</v>
      </c>
      <c r="R535" s="1">
        <f>IF(Table1[[#This Row],[Round]]="PI",0,Table1[[#This Row],[Round]]-1)</f>
        <v>0</v>
      </c>
      <c r="S535">
        <f>Table1[[#This Row],[LAW]]-Table1[[#This Row],[LEW]]</f>
        <v>-7.1428571428571426E-3</v>
      </c>
      <c r="V535">
        <f>COUNTIF(PASE!B:B,Table1[[#This Row],[Loser]])</f>
        <v>1</v>
      </c>
    </row>
    <row r="536" spans="1:22" x14ac:dyDescent="0.25">
      <c r="A536" s="65">
        <v>34047</v>
      </c>
      <c r="B536" s="50">
        <v>1993</v>
      </c>
      <c r="C536" s="1">
        <v>1</v>
      </c>
      <c r="D536" t="s">
        <v>440</v>
      </c>
      <c r="E536" s="1">
        <v>9</v>
      </c>
      <c r="F536" t="s">
        <v>44</v>
      </c>
      <c r="G536" t="str">
        <f>VLOOKUP(Table1[[#This Row],[Winner]],Ranking!D:E,2,FALSE)</f>
        <v>BE</v>
      </c>
      <c r="H536" s="1">
        <v>73</v>
      </c>
      <c r="I536" s="1">
        <v>8</v>
      </c>
      <c r="J536" t="s">
        <v>294</v>
      </c>
      <c r="K536" t="str">
        <f>VLOOKUP(Table1[[#This Row],[Loser]],Ranking!D:E,2,FALSE)</f>
        <v>Slnd</v>
      </c>
      <c r="L536" s="1">
        <v>55</v>
      </c>
      <c r="N536" s="1">
        <f>Table1[[#This Row],[Winning Score]]-Table1[[#This Row],[Losing Score]]</f>
        <v>18</v>
      </c>
      <c r="O536" s="1">
        <f>Table1[[#This Row],[Losing Seed]]-Table1[[#This Row],[Winning Seed]]</f>
        <v>-1</v>
      </c>
      <c r="P536" s="1" t="str">
        <f>IF(Table1[[#This Row],[SeD]]&lt;-2,Table1[[#This Row],[Winning Seed]]&amp; " over " &amp;Table1[[#This Row],[Losing Seed]],"")</f>
        <v/>
      </c>
      <c r="Q536">
        <f>VLOOKUP(Table1[[#This Row],[Losing Seed]],'Seed History'!$N$4:$O$19,2)</f>
        <v>0.7</v>
      </c>
      <c r="R536" s="1">
        <f>IF(Table1[[#This Row],[Round]]="PI",0,Table1[[#This Row],[Round]]-1)</f>
        <v>0</v>
      </c>
      <c r="S536">
        <f>Table1[[#This Row],[LAW]]-Table1[[#This Row],[LEW]]</f>
        <v>-0.7</v>
      </c>
      <c r="V536">
        <f>COUNTIF(PASE!B:B,Table1[[#This Row],[Loser]])</f>
        <v>1</v>
      </c>
    </row>
    <row r="537" spans="1:22" x14ac:dyDescent="0.25">
      <c r="A537" s="65">
        <v>34047</v>
      </c>
      <c r="B537" s="50">
        <v>1993</v>
      </c>
      <c r="C537" s="1">
        <v>1</v>
      </c>
      <c r="D537" t="s">
        <v>38</v>
      </c>
      <c r="E537" s="1">
        <v>9</v>
      </c>
      <c r="F537" t="s">
        <v>67</v>
      </c>
      <c r="G537" t="str">
        <f>VLOOKUP(Table1[[#This Row],[Winner]],Ranking!D:E,2,FALSE)</f>
        <v>P12</v>
      </c>
      <c r="H537" s="1">
        <v>81</v>
      </c>
      <c r="I537" s="1">
        <v>8</v>
      </c>
      <c r="J537" t="s">
        <v>238</v>
      </c>
      <c r="K537" t="str">
        <f>VLOOKUP(Table1[[#This Row],[Loser]],Ranking!D:E,2,FALSE)</f>
        <v>B12</v>
      </c>
      <c r="L537" s="1">
        <v>70</v>
      </c>
      <c r="N537" s="1">
        <f>Table1[[#This Row],[Winning Score]]-Table1[[#This Row],[Losing Score]]</f>
        <v>11</v>
      </c>
      <c r="O537" s="1">
        <f>Table1[[#This Row],[Losing Seed]]-Table1[[#This Row],[Winning Seed]]</f>
        <v>-1</v>
      </c>
      <c r="P537" s="1" t="str">
        <f>IF(Table1[[#This Row],[SeD]]&lt;-2,Table1[[#This Row],[Winning Seed]]&amp; " over " &amp;Table1[[#This Row],[Losing Seed]],"")</f>
        <v/>
      </c>
      <c r="Q537">
        <f>VLOOKUP(Table1[[#This Row],[Losing Seed]],'Seed History'!$N$4:$O$19,2)</f>
        <v>0.7</v>
      </c>
      <c r="R537" s="1">
        <f>IF(Table1[[#This Row],[Round]]="PI",0,Table1[[#This Row],[Round]]-1)</f>
        <v>0</v>
      </c>
      <c r="S537">
        <f>Table1[[#This Row],[LAW]]-Table1[[#This Row],[LEW]]</f>
        <v>-0.7</v>
      </c>
      <c r="V537">
        <f>COUNTIF(PASE!B:B,Table1[[#This Row],[Loser]])</f>
        <v>1</v>
      </c>
    </row>
    <row r="538" spans="1:22" x14ac:dyDescent="0.25">
      <c r="A538" s="65">
        <v>34048</v>
      </c>
      <c r="B538" s="50">
        <v>1993</v>
      </c>
      <c r="C538" s="1">
        <v>2</v>
      </c>
      <c r="D538" t="s">
        <v>49</v>
      </c>
      <c r="E538" s="1">
        <v>1</v>
      </c>
      <c r="F538" t="s">
        <v>299</v>
      </c>
      <c r="G538" t="str">
        <f>VLOOKUP(Table1[[#This Row],[Winner]],Ranking!D:E,2,FALSE)</f>
        <v>ACC</v>
      </c>
      <c r="H538" s="1">
        <v>112</v>
      </c>
      <c r="I538" s="1">
        <v>8</v>
      </c>
      <c r="J538" t="s">
        <v>96</v>
      </c>
      <c r="K538" t="str">
        <f>VLOOKUP(Table1[[#This Row],[Loser]],Ranking!D:E,2,FALSE)</f>
        <v>A10</v>
      </c>
      <c r="L538" s="1">
        <v>67</v>
      </c>
      <c r="N538" s="1">
        <f>Table1[[#This Row],[Winning Score]]-Table1[[#This Row],[Losing Score]]</f>
        <v>45</v>
      </c>
      <c r="O538" s="1">
        <f>Table1[[#This Row],[Losing Seed]]-Table1[[#This Row],[Winning Seed]]</f>
        <v>7</v>
      </c>
      <c r="P538" s="1" t="str">
        <f>IF(Table1[[#This Row],[SeD]]&lt;-2,Table1[[#This Row],[Winning Seed]]&amp; " over " &amp;Table1[[#This Row],[Losing Seed]],"")</f>
        <v/>
      </c>
      <c r="Q538">
        <f>VLOOKUP(Table1[[#This Row],[Losing Seed]],'Seed History'!$N$4:$O$19,2)</f>
        <v>0.7</v>
      </c>
      <c r="R538" s="1">
        <f>IF(Table1[[#This Row],[Round]]="PI",0,Table1[[#This Row],[Round]]-1)</f>
        <v>1</v>
      </c>
      <c r="S538">
        <f>Table1[[#This Row],[LAW]]-Table1[[#This Row],[LEW]]</f>
        <v>0.30000000000000004</v>
      </c>
      <c r="V538">
        <f>COUNTIF(PASE!B:B,Table1[[#This Row],[Loser]])</f>
        <v>1</v>
      </c>
    </row>
    <row r="539" spans="1:22" x14ac:dyDescent="0.25">
      <c r="A539" s="65">
        <v>34048</v>
      </c>
      <c r="B539" s="50">
        <v>1993</v>
      </c>
      <c r="C539" s="1">
        <v>2</v>
      </c>
      <c r="D539" t="s">
        <v>49</v>
      </c>
      <c r="E539" s="1">
        <v>4</v>
      </c>
      <c r="F539" t="s">
        <v>41</v>
      </c>
      <c r="G539" t="str">
        <f>VLOOKUP(Table1[[#This Row],[Winner]],Ranking!D:E,2,FALSE)</f>
        <v>SEC</v>
      </c>
      <c r="H539" s="1">
        <v>80</v>
      </c>
      <c r="I539" s="1">
        <v>5</v>
      </c>
      <c r="J539" t="s">
        <v>369</v>
      </c>
      <c r="K539" t="str">
        <f>VLOOKUP(Table1[[#This Row],[Loser]],Ranking!D:E,2,FALSE)</f>
        <v>BE</v>
      </c>
      <c r="L539" s="1">
        <v>74</v>
      </c>
      <c r="N539" s="1">
        <f>Table1[[#This Row],[Winning Score]]-Table1[[#This Row],[Losing Score]]</f>
        <v>6</v>
      </c>
      <c r="O539" s="1">
        <f>Table1[[#This Row],[Losing Seed]]-Table1[[#This Row],[Winning Seed]]</f>
        <v>1</v>
      </c>
      <c r="P539" s="1" t="str">
        <f>IF(Table1[[#This Row],[SeD]]&lt;-2,Table1[[#This Row],[Winning Seed]]&amp; " over " &amp;Table1[[#This Row],[Losing Seed]],"")</f>
        <v/>
      </c>
      <c r="Q539">
        <f>VLOOKUP(Table1[[#This Row],[Losing Seed]],'Seed History'!$N$4:$O$19,2)</f>
        <v>1.1071428571428572</v>
      </c>
      <c r="R539" s="1">
        <f>IF(Table1[[#This Row],[Round]]="PI",0,Table1[[#This Row],[Round]]-1)</f>
        <v>1</v>
      </c>
      <c r="S539">
        <f>Table1[[#This Row],[LAW]]-Table1[[#This Row],[LEW]]</f>
        <v>-0.10714285714285721</v>
      </c>
      <c r="V539">
        <f>COUNTIF(PASE!B:B,Table1[[#This Row],[Loser]])</f>
        <v>1</v>
      </c>
    </row>
    <row r="540" spans="1:22" x14ac:dyDescent="0.25">
      <c r="A540" s="65">
        <v>34048</v>
      </c>
      <c r="B540" s="50">
        <v>1993</v>
      </c>
      <c r="C540" s="1">
        <v>2</v>
      </c>
      <c r="D540" t="s">
        <v>440</v>
      </c>
      <c r="E540" s="1">
        <v>2</v>
      </c>
      <c r="F540" t="s">
        <v>37</v>
      </c>
      <c r="G540" t="str">
        <f>VLOOKUP(Table1[[#This Row],[Winner]],Ranking!D:E,2,FALSE)</f>
        <v>B12</v>
      </c>
      <c r="H540" s="1">
        <v>90</v>
      </c>
      <c r="I540" s="1">
        <v>7</v>
      </c>
      <c r="J540" t="s">
        <v>72</v>
      </c>
      <c r="K540" t="str">
        <f>VLOOKUP(Table1[[#This Row],[Loser]],Ranking!D:E,2,FALSE)</f>
        <v>WCC</v>
      </c>
      <c r="L540" s="1">
        <v>76</v>
      </c>
      <c r="N540" s="1">
        <f>Table1[[#This Row],[Winning Score]]-Table1[[#This Row],[Losing Score]]</f>
        <v>14</v>
      </c>
      <c r="O540" s="1">
        <f>Table1[[#This Row],[Losing Seed]]-Table1[[#This Row],[Winning Seed]]</f>
        <v>5</v>
      </c>
      <c r="P540" s="1" t="str">
        <f>IF(Table1[[#This Row],[SeD]]&lt;-2,Table1[[#This Row],[Winning Seed]]&amp; " over " &amp;Table1[[#This Row],[Losing Seed]],"")</f>
        <v/>
      </c>
      <c r="Q540">
        <f>VLOOKUP(Table1[[#This Row],[Losing Seed]],'Seed History'!$N$4:$O$19,2)</f>
        <v>0.9</v>
      </c>
      <c r="R540" s="1">
        <f>IF(Table1[[#This Row],[Round]]="PI",0,Table1[[#This Row],[Round]]-1)</f>
        <v>1</v>
      </c>
      <c r="S540">
        <f>Table1[[#This Row],[LAW]]-Table1[[#This Row],[LEW]]</f>
        <v>9.9999999999999978E-2</v>
      </c>
      <c r="V540">
        <f>COUNTIF(PASE!B:B,Table1[[#This Row],[Loser]])</f>
        <v>1</v>
      </c>
    </row>
    <row r="541" spans="1:22" x14ac:dyDescent="0.25">
      <c r="A541" s="65">
        <v>34048</v>
      </c>
      <c r="B541" s="50">
        <v>1993</v>
      </c>
      <c r="C541" s="1">
        <v>2</v>
      </c>
      <c r="D541" t="s">
        <v>478</v>
      </c>
      <c r="E541" s="1">
        <v>3</v>
      </c>
      <c r="F541" t="s">
        <v>208</v>
      </c>
      <c r="G541" t="str">
        <f>VLOOKUP(Table1[[#This Row],[Winner]],Ranking!D:E,2,FALSE)</f>
        <v>ACC</v>
      </c>
      <c r="H541" s="1">
        <v>94</v>
      </c>
      <c r="I541" s="1">
        <v>11</v>
      </c>
      <c r="J541" t="s">
        <v>386</v>
      </c>
      <c r="K541" t="str">
        <f>VLOOKUP(Table1[[#This Row],[Loser]],Ranking!D:E,2,FALSE)</f>
        <v>Amer</v>
      </c>
      <c r="L541" s="1">
        <v>63</v>
      </c>
      <c r="N541" s="1">
        <f>Table1[[#This Row],[Winning Score]]-Table1[[#This Row],[Losing Score]]</f>
        <v>31</v>
      </c>
      <c r="O541" s="1">
        <f>Table1[[#This Row],[Losing Seed]]-Table1[[#This Row],[Winning Seed]]</f>
        <v>8</v>
      </c>
      <c r="P541" s="1" t="str">
        <f>IF(Table1[[#This Row],[SeD]]&lt;-2,Table1[[#This Row],[Winning Seed]]&amp; " over " &amp;Table1[[#This Row],[Losing Seed]],"")</f>
        <v/>
      </c>
      <c r="Q541">
        <f>VLOOKUP(Table1[[#This Row],[Losing Seed]],'Seed History'!$N$4:$O$19,2)</f>
        <v>0.61428571428571432</v>
      </c>
      <c r="R541" s="1">
        <f>IF(Table1[[#This Row],[Round]]="PI",0,Table1[[#This Row],[Round]]-1)</f>
        <v>1</v>
      </c>
      <c r="S541">
        <f>Table1[[#This Row],[LAW]]-Table1[[#This Row],[LEW]]</f>
        <v>0.38571428571428568</v>
      </c>
      <c r="V541">
        <f>COUNTIF(PASE!B:B,Table1[[#This Row],[Loser]])</f>
        <v>1</v>
      </c>
    </row>
    <row r="542" spans="1:22" x14ac:dyDescent="0.25">
      <c r="A542" s="65">
        <v>34048</v>
      </c>
      <c r="B542" s="50">
        <v>1993</v>
      </c>
      <c r="C542" s="1">
        <v>2</v>
      </c>
      <c r="D542" t="s">
        <v>38</v>
      </c>
      <c r="E542" s="1">
        <v>3</v>
      </c>
      <c r="F542" t="s">
        <v>78</v>
      </c>
      <c r="G542" t="str">
        <f>VLOOKUP(Table1[[#This Row],[Winner]],Ranking!D:E,2,FALSE)</f>
        <v>SEC</v>
      </c>
      <c r="H542" s="1">
        <v>85</v>
      </c>
      <c r="I542" s="1">
        <v>6</v>
      </c>
      <c r="J542" t="s">
        <v>231</v>
      </c>
      <c r="K542" t="str">
        <f>VLOOKUP(Table1[[#This Row],[Loser]],Ranking!D:E,2,FALSE)</f>
        <v>B10</v>
      </c>
      <c r="L542" s="1">
        <v>68</v>
      </c>
      <c r="N542" s="1">
        <f>Table1[[#This Row],[Winning Score]]-Table1[[#This Row],[Losing Score]]</f>
        <v>17</v>
      </c>
      <c r="O542" s="1">
        <f>Table1[[#This Row],[Losing Seed]]-Table1[[#This Row],[Winning Seed]]</f>
        <v>3</v>
      </c>
      <c r="P542" s="1" t="str">
        <f>IF(Table1[[#This Row],[SeD]]&lt;-2,Table1[[#This Row],[Winning Seed]]&amp; " over " &amp;Table1[[#This Row],[Losing Seed]],"")</f>
        <v/>
      </c>
      <c r="Q542">
        <f>VLOOKUP(Table1[[#This Row],[Losing Seed]],'Seed History'!$N$4:$O$19,2)</f>
        <v>1.0785714285714285</v>
      </c>
      <c r="R542" s="1">
        <f>IF(Table1[[#This Row],[Round]]="PI",0,Table1[[#This Row],[Round]]-1)</f>
        <v>1</v>
      </c>
      <c r="S542">
        <f>Table1[[#This Row],[LAW]]-Table1[[#This Row],[LEW]]</f>
        <v>-7.8571428571428514E-2</v>
      </c>
      <c r="V542">
        <f>COUNTIF(PASE!B:B,Table1[[#This Row],[Loser]])</f>
        <v>1</v>
      </c>
    </row>
    <row r="543" spans="1:22" x14ac:dyDescent="0.25">
      <c r="A543" s="65">
        <v>34048</v>
      </c>
      <c r="B543" s="50">
        <v>1993</v>
      </c>
      <c r="C543" s="1">
        <v>2</v>
      </c>
      <c r="D543" t="s">
        <v>38</v>
      </c>
      <c r="E543" s="1">
        <v>7</v>
      </c>
      <c r="F543" t="s">
        <v>374</v>
      </c>
      <c r="G543" t="str">
        <f>VLOOKUP(Table1[[#This Row],[Winner]],Ranking!D:E,2,FALSE)</f>
        <v>Amer</v>
      </c>
      <c r="H543" s="1">
        <v>68</v>
      </c>
      <c r="I543" s="1">
        <v>15</v>
      </c>
      <c r="J543" t="s">
        <v>348</v>
      </c>
      <c r="K543" t="str">
        <f>VLOOKUP(Table1[[#This Row],[Loser]],Ranking!D:E,2,FALSE)</f>
        <v>WCC</v>
      </c>
      <c r="L543" s="1">
        <v>57</v>
      </c>
      <c r="N543" s="1">
        <f>Table1[[#This Row],[Winning Score]]-Table1[[#This Row],[Losing Score]]</f>
        <v>11</v>
      </c>
      <c r="O543" s="1">
        <f>Table1[[#This Row],[Losing Seed]]-Table1[[#This Row],[Winning Seed]]</f>
        <v>8</v>
      </c>
      <c r="P543" s="1" t="str">
        <f>IF(Table1[[#This Row],[SeD]]&lt;-2,Table1[[#This Row],[Winning Seed]]&amp; " over " &amp;Table1[[#This Row],[Losing Seed]],"")</f>
        <v/>
      </c>
      <c r="Q543">
        <f>VLOOKUP(Table1[[#This Row],[Losing Seed]],'Seed History'!$N$4:$O$19,2)</f>
        <v>6.4285714285714279E-2</v>
      </c>
      <c r="R543" s="1">
        <f>IF(Table1[[#This Row],[Round]]="PI",0,Table1[[#This Row],[Round]]-1)</f>
        <v>1</v>
      </c>
      <c r="S543">
        <f>Table1[[#This Row],[LAW]]-Table1[[#This Row],[LEW]]</f>
        <v>0.93571428571428572</v>
      </c>
      <c r="V543">
        <f>COUNTIF(PASE!B:B,Table1[[#This Row],[Loser]])</f>
        <v>1</v>
      </c>
    </row>
    <row r="544" spans="1:22" x14ac:dyDescent="0.25">
      <c r="A544" s="65">
        <v>34048</v>
      </c>
      <c r="B544" s="50">
        <v>1993</v>
      </c>
      <c r="C544" s="1">
        <v>2</v>
      </c>
      <c r="D544" t="s">
        <v>478</v>
      </c>
      <c r="E544" s="1">
        <v>7</v>
      </c>
      <c r="F544" t="s">
        <v>416</v>
      </c>
      <c r="G544" t="str">
        <f>VLOOKUP(Table1[[#This Row],[Winner]],Ranking!D:E,2,FALSE)</f>
        <v>CUSA</v>
      </c>
      <c r="H544" s="1">
        <v>72</v>
      </c>
      <c r="I544" s="1">
        <v>2</v>
      </c>
      <c r="J544" t="s">
        <v>87</v>
      </c>
      <c r="K544" t="str">
        <f>VLOOKUP(Table1[[#This Row],[Loser]],Ranking!D:E,2,FALSE)</f>
        <v>BE</v>
      </c>
      <c r="L544" s="1">
        <v>68</v>
      </c>
      <c r="N544" s="1">
        <f>Table1[[#This Row],[Winning Score]]-Table1[[#This Row],[Losing Score]]</f>
        <v>4</v>
      </c>
      <c r="O544" s="1">
        <f>Table1[[#This Row],[Losing Seed]]-Table1[[#This Row],[Winning Seed]]</f>
        <v>-5</v>
      </c>
      <c r="P544" s="1" t="str">
        <f>IF(Table1[[#This Row],[SeD]]&lt;-2,Table1[[#This Row],[Winning Seed]]&amp; " over " &amp;Table1[[#This Row],[Losing Seed]],"")</f>
        <v>7 over 2</v>
      </c>
      <c r="Q544">
        <f>VLOOKUP(Table1[[#This Row],[Losing Seed]],'Seed History'!$N$4:$O$19,2)</f>
        <v>2.3714285714285714</v>
      </c>
      <c r="R544" s="1">
        <f>IF(Table1[[#This Row],[Round]]="PI",0,Table1[[#This Row],[Round]]-1)</f>
        <v>1</v>
      </c>
      <c r="S544">
        <f>Table1[[#This Row],[LAW]]-Table1[[#This Row],[LEW]]</f>
        <v>-1.3714285714285714</v>
      </c>
      <c r="V544">
        <f>COUNTIF(PASE!B:B,Table1[[#This Row],[Loser]])</f>
        <v>1</v>
      </c>
    </row>
    <row r="545" spans="1:22" x14ac:dyDescent="0.25">
      <c r="A545" s="65">
        <v>34048</v>
      </c>
      <c r="B545" s="50">
        <v>1993</v>
      </c>
      <c r="C545" s="1">
        <v>2</v>
      </c>
      <c r="D545" t="s">
        <v>440</v>
      </c>
      <c r="E545" s="1">
        <v>6</v>
      </c>
      <c r="F545" t="s">
        <v>84</v>
      </c>
      <c r="G545" t="str">
        <f>VLOOKUP(Table1[[#This Row],[Winner]],Ranking!D:E,2,FALSE)</f>
        <v>P12</v>
      </c>
      <c r="H545" s="1">
        <v>82</v>
      </c>
      <c r="I545" s="1">
        <v>3</v>
      </c>
      <c r="J545" t="s">
        <v>64</v>
      </c>
      <c r="K545" t="str">
        <f>VLOOKUP(Table1[[#This Row],[Loser]],Ranking!D:E,2,FALSE)</f>
        <v>ACC</v>
      </c>
      <c r="L545" s="1">
        <v>77</v>
      </c>
      <c r="N545" s="1">
        <f>Table1[[#This Row],[Winning Score]]-Table1[[#This Row],[Losing Score]]</f>
        <v>5</v>
      </c>
      <c r="O545" s="1">
        <f>Table1[[#This Row],[Losing Seed]]-Table1[[#This Row],[Winning Seed]]</f>
        <v>-3</v>
      </c>
      <c r="P545" s="1" t="str">
        <f>IF(Table1[[#This Row],[SeD]]&lt;-2,Table1[[#This Row],[Winning Seed]]&amp; " over " &amp;Table1[[#This Row],[Losing Seed]],"")</f>
        <v>6 over 3</v>
      </c>
      <c r="Q545">
        <f>VLOOKUP(Table1[[#This Row],[Losing Seed]],'Seed History'!$N$4:$O$19,2)</f>
        <v>1.8571428571428572</v>
      </c>
      <c r="R545" s="1">
        <f>IF(Table1[[#This Row],[Round]]="PI",0,Table1[[#This Row],[Round]]-1)</f>
        <v>1</v>
      </c>
      <c r="S545">
        <f>Table1[[#This Row],[LAW]]-Table1[[#This Row],[LEW]]</f>
        <v>-0.85714285714285721</v>
      </c>
      <c r="V545">
        <f>COUNTIF(PASE!B:B,Table1[[#This Row],[Loser]])</f>
        <v>1</v>
      </c>
    </row>
    <row r="546" spans="1:22" x14ac:dyDescent="0.25">
      <c r="A546" s="65">
        <v>34049</v>
      </c>
      <c r="B546" s="50">
        <v>1993</v>
      </c>
      <c r="C546" s="1">
        <v>2</v>
      </c>
      <c r="D546" t="s">
        <v>49</v>
      </c>
      <c r="E546" s="1">
        <v>2</v>
      </c>
      <c r="F546" t="s">
        <v>28</v>
      </c>
      <c r="G546" t="str">
        <f>VLOOKUP(Table1[[#This Row],[Winner]],Ranking!D:E,2,FALSE)</f>
        <v>Amer</v>
      </c>
      <c r="H546" s="1">
        <v>92</v>
      </c>
      <c r="I546" s="1">
        <v>7</v>
      </c>
      <c r="J546" t="s">
        <v>293</v>
      </c>
      <c r="K546" t="str">
        <f>VLOOKUP(Table1[[#This Row],[Loser]],Ranking!D:E,2,FALSE)</f>
        <v>WAC</v>
      </c>
      <c r="L546" s="1">
        <v>55</v>
      </c>
      <c r="N546" s="1">
        <f>Table1[[#This Row],[Winning Score]]-Table1[[#This Row],[Losing Score]]</f>
        <v>37</v>
      </c>
      <c r="O546" s="1">
        <f>Table1[[#This Row],[Losing Seed]]-Table1[[#This Row],[Winning Seed]]</f>
        <v>5</v>
      </c>
      <c r="P546" s="1" t="str">
        <f>IF(Table1[[#This Row],[SeD]]&lt;-2,Table1[[#This Row],[Winning Seed]]&amp; " over " &amp;Table1[[#This Row],[Losing Seed]],"")</f>
        <v/>
      </c>
      <c r="Q546">
        <f>VLOOKUP(Table1[[#This Row],[Losing Seed]],'Seed History'!$N$4:$O$19,2)</f>
        <v>0.9</v>
      </c>
      <c r="R546" s="1">
        <f>IF(Table1[[#This Row],[Round]]="PI",0,Table1[[#This Row],[Round]]-1)</f>
        <v>1</v>
      </c>
      <c r="S546">
        <f>Table1[[#This Row],[LAW]]-Table1[[#This Row],[LEW]]</f>
        <v>9.9999999999999978E-2</v>
      </c>
      <c r="V546">
        <f>COUNTIF(PASE!B:B,Table1[[#This Row],[Loser]])</f>
        <v>1</v>
      </c>
    </row>
    <row r="547" spans="1:22" x14ac:dyDescent="0.25">
      <c r="A547" s="65">
        <v>34049</v>
      </c>
      <c r="B547" s="50">
        <v>1993</v>
      </c>
      <c r="C547" s="1">
        <v>2</v>
      </c>
      <c r="D547" t="s">
        <v>440</v>
      </c>
      <c r="E547" s="1">
        <v>1</v>
      </c>
      <c r="F547" t="s">
        <v>36</v>
      </c>
      <c r="G547" t="str">
        <f>VLOOKUP(Table1[[#This Row],[Winner]],Ranking!D:E,2,FALSE)</f>
        <v>B10</v>
      </c>
      <c r="H547" s="1">
        <v>73</v>
      </c>
      <c r="I547" s="1">
        <v>9</v>
      </c>
      <c r="J547" t="s">
        <v>44</v>
      </c>
      <c r="K547" t="str">
        <f>VLOOKUP(Table1[[#This Row],[Loser]],Ranking!D:E,2,FALSE)</f>
        <v>BE</v>
      </c>
      <c r="L547" s="1">
        <v>70</v>
      </c>
      <c r="N547" s="1">
        <f>Table1[[#This Row],[Winning Score]]-Table1[[#This Row],[Losing Score]]</f>
        <v>3</v>
      </c>
      <c r="O547" s="1">
        <f>Table1[[#This Row],[Losing Seed]]-Table1[[#This Row],[Winning Seed]]</f>
        <v>8</v>
      </c>
      <c r="P547" s="1" t="str">
        <f>IF(Table1[[#This Row],[SeD]]&lt;-2,Table1[[#This Row],[Winning Seed]]&amp; " over " &amp;Table1[[#This Row],[Losing Seed]],"")</f>
        <v/>
      </c>
      <c r="Q547">
        <f>VLOOKUP(Table1[[#This Row],[Losing Seed]],'Seed History'!$N$4:$O$19,2)</f>
        <v>0.6</v>
      </c>
      <c r="R547" s="1">
        <f>IF(Table1[[#This Row],[Round]]="PI",0,Table1[[#This Row],[Round]]-1)</f>
        <v>1</v>
      </c>
      <c r="S547">
        <f>Table1[[#This Row],[LAW]]-Table1[[#This Row],[LEW]]</f>
        <v>0.4</v>
      </c>
      <c r="V547">
        <f>COUNTIF(PASE!B:B,Table1[[#This Row],[Loser]])</f>
        <v>1</v>
      </c>
    </row>
    <row r="548" spans="1:22" x14ac:dyDescent="0.25">
      <c r="A548" s="65">
        <v>34049</v>
      </c>
      <c r="B548" s="50">
        <v>1993</v>
      </c>
      <c r="C548" s="1">
        <v>2</v>
      </c>
      <c r="D548" t="s">
        <v>440</v>
      </c>
      <c r="E548" s="1">
        <v>4</v>
      </c>
      <c r="F548" t="s">
        <v>54</v>
      </c>
      <c r="G548" t="str">
        <f>VLOOKUP(Table1[[#This Row],[Winner]],Ranking!D:E,2,FALSE)</f>
        <v>ACC</v>
      </c>
      <c r="H548" s="1">
        <v>78</v>
      </c>
      <c r="I548" s="1">
        <v>5</v>
      </c>
      <c r="J548" t="s">
        <v>317</v>
      </c>
      <c r="K548" t="str">
        <f>VLOOKUP(Table1[[#This Row],[Loser]],Ranking!D:E,2,FALSE)</f>
        <v>B12</v>
      </c>
      <c r="L548" s="1">
        <v>63</v>
      </c>
      <c r="N548" s="1">
        <f>Table1[[#This Row],[Winning Score]]-Table1[[#This Row],[Losing Score]]</f>
        <v>15</v>
      </c>
      <c r="O548" s="1">
        <f>Table1[[#This Row],[Losing Seed]]-Table1[[#This Row],[Winning Seed]]</f>
        <v>1</v>
      </c>
      <c r="P548" s="1" t="str">
        <f>IF(Table1[[#This Row],[SeD]]&lt;-2,Table1[[#This Row],[Winning Seed]]&amp; " over " &amp;Table1[[#This Row],[Losing Seed]],"")</f>
        <v/>
      </c>
      <c r="Q548">
        <f>VLOOKUP(Table1[[#This Row],[Losing Seed]],'Seed History'!$N$4:$O$19,2)</f>
        <v>1.1071428571428572</v>
      </c>
      <c r="R548" s="1">
        <f>IF(Table1[[#This Row],[Round]]="PI",0,Table1[[#This Row],[Round]]-1)</f>
        <v>1</v>
      </c>
      <c r="S548">
        <f>Table1[[#This Row],[LAW]]-Table1[[#This Row],[LEW]]</f>
        <v>-0.10714285714285721</v>
      </c>
      <c r="V548">
        <f>COUNTIF(PASE!B:B,Table1[[#This Row],[Loser]])</f>
        <v>1</v>
      </c>
    </row>
    <row r="549" spans="1:22" x14ac:dyDescent="0.25">
      <c r="A549" s="65">
        <v>34049</v>
      </c>
      <c r="B549" s="50">
        <v>1993</v>
      </c>
      <c r="C549" s="1">
        <v>2</v>
      </c>
      <c r="D549" t="s">
        <v>478</v>
      </c>
      <c r="E549" s="1">
        <v>1</v>
      </c>
      <c r="F549" t="s">
        <v>26</v>
      </c>
      <c r="G549" t="str">
        <f>VLOOKUP(Table1[[#This Row],[Winner]],Ranking!D:E,2,FALSE)</f>
        <v>SEC</v>
      </c>
      <c r="H549" s="1">
        <v>83</v>
      </c>
      <c r="I549" s="1">
        <v>8</v>
      </c>
      <c r="J549" t="s">
        <v>65</v>
      </c>
      <c r="K549" t="str">
        <f>VLOOKUP(Table1[[#This Row],[Loser]],Ranking!D:E,2,FALSE)</f>
        <v>P12</v>
      </c>
      <c r="L549" s="1">
        <v>62</v>
      </c>
      <c r="N549" s="1">
        <f>Table1[[#This Row],[Winning Score]]-Table1[[#This Row],[Losing Score]]</f>
        <v>21</v>
      </c>
      <c r="O549" s="1">
        <f>Table1[[#This Row],[Losing Seed]]-Table1[[#This Row],[Winning Seed]]</f>
        <v>7</v>
      </c>
      <c r="P549" s="1" t="str">
        <f>IF(Table1[[#This Row],[SeD]]&lt;-2,Table1[[#This Row],[Winning Seed]]&amp; " over " &amp;Table1[[#This Row],[Losing Seed]],"")</f>
        <v/>
      </c>
      <c r="Q549">
        <f>VLOOKUP(Table1[[#This Row],[Losing Seed]],'Seed History'!$N$4:$O$19,2)</f>
        <v>0.7</v>
      </c>
      <c r="R549" s="1">
        <f>IF(Table1[[#This Row],[Round]]="PI",0,Table1[[#This Row],[Round]]-1)</f>
        <v>1</v>
      </c>
      <c r="S549">
        <f>Table1[[#This Row],[LAW]]-Table1[[#This Row],[LEW]]</f>
        <v>0.30000000000000004</v>
      </c>
      <c r="V549">
        <f>COUNTIF(PASE!B:B,Table1[[#This Row],[Loser]])</f>
        <v>1</v>
      </c>
    </row>
    <row r="550" spans="1:22" x14ac:dyDescent="0.25">
      <c r="A550" s="65">
        <v>34049</v>
      </c>
      <c r="B550" s="50">
        <v>1993</v>
      </c>
      <c r="C550" s="1">
        <v>2</v>
      </c>
      <c r="D550" t="s">
        <v>38</v>
      </c>
      <c r="E550" s="1">
        <v>1</v>
      </c>
      <c r="F550" t="s">
        <v>82</v>
      </c>
      <c r="G550" t="str">
        <f>VLOOKUP(Table1[[#This Row],[Winner]],Ranking!D:E,2,FALSE)</f>
        <v>B10</v>
      </c>
      <c r="H550" s="1">
        <v>86</v>
      </c>
      <c r="I550" s="1">
        <v>9</v>
      </c>
      <c r="J550" t="s">
        <v>67</v>
      </c>
      <c r="K550" t="str">
        <f>VLOOKUP(Table1[[#This Row],[Loser]],Ranking!D:E,2,FALSE)</f>
        <v>P12</v>
      </c>
      <c r="L550" s="1">
        <v>84</v>
      </c>
      <c r="M550" s="1" t="s">
        <v>479</v>
      </c>
      <c r="N550" s="1">
        <f>Table1[[#This Row],[Winning Score]]-Table1[[#This Row],[Losing Score]]</f>
        <v>2</v>
      </c>
      <c r="O550" s="1">
        <f>Table1[[#This Row],[Losing Seed]]-Table1[[#This Row],[Winning Seed]]</f>
        <v>8</v>
      </c>
      <c r="P550" s="1" t="str">
        <f>IF(Table1[[#This Row],[SeD]]&lt;-2,Table1[[#This Row],[Winning Seed]]&amp; " over " &amp;Table1[[#This Row],[Losing Seed]],"")</f>
        <v/>
      </c>
      <c r="Q550">
        <f>VLOOKUP(Table1[[#This Row],[Losing Seed]],'Seed History'!$N$4:$O$19,2)</f>
        <v>0.6</v>
      </c>
      <c r="R550" s="1">
        <f>IF(Table1[[#This Row],[Round]]="PI",0,Table1[[#This Row],[Round]]-1)</f>
        <v>1</v>
      </c>
      <c r="S550">
        <f>Table1[[#This Row],[LAW]]-Table1[[#This Row],[LEW]]</f>
        <v>0.4</v>
      </c>
      <c r="V550">
        <f>COUNTIF(PASE!B:B,Table1[[#This Row],[Loser]])</f>
        <v>1</v>
      </c>
    </row>
    <row r="551" spans="1:22" x14ac:dyDescent="0.25">
      <c r="A551" s="65">
        <v>34049</v>
      </c>
      <c r="B551" s="50">
        <v>1993</v>
      </c>
      <c r="C551" s="1">
        <v>2</v>
      </c>
      <c r="D551" t="s">
        <v>38</v>
      </c>
      <c r="E551" s="1">
        <v>12</v>
      </c>
      <c r="F551" t="s">
        <v>214</v>
      </c>
      <c r="G551" t="str">
        <f>VLOOKUP(Table1[[#This Row],[Winner]],Ranking!D:E,2,FALSE)</f>
        <v>A10</v>
      </c>
      <c r="H551" s="1">
        <v>90</v>
      </c>
      <c r="I551" s="1">
        <v>13</v>
      </c>
      <c r="J551" t="s">
        <v>362</v>
      </c>
      <c r="K551" t="str">
        <f>VLOOKUP(Table1[[#This Row],[Loser]],Ranking!D:E,2,FALSE)</f>
        <v>SWAC</v>
      </c>
      <c r="L551" s="1">
        <v>80</v>
      </c>
      <c r="N551" s="1">
        <f>Table1[[#This Row],[Winning Score]]-Table1[[#This Row],[Losing Score]]</f>
        <v>10</v>
      </c>
      <c r="O551" s="1">
        <f>Table1[[#This Row],[Losing Seed]]-Table1[[#This Row],[Winning Seed]]</f>
        <v>1</v>
      </c>
      <c r="P551" s="1" t="str">
        <f>IF(Table1[[#This Row],[SeD]]&lt;-2,Table1[[#This Row],[Winning Seed]]&amp; " over " &amp;Table1[[#This Row],[Losing Seed]],"")</f>
        <v/>
      </c>
      <c r="Q551">
        <f>VLOOKUP(Table1[[#This Row],[Losing Seed]],'Seed History'!$N$4:$O$19,2)</f>
        <v>0.25</v>
      </c>
      <c r="R551" s="1">
        <f>IF(Table1[[#This Row],[Round]]="PI",0,Table1[[#This Row],[Round]]-1)</f>
        <v>1</v>
      </c>
      <c r="S551">
        <f>Table1[[#This Row],[LAW]]-Table1[[#This Row],[LEW]]</f>
        <v>0.75</v>
      </c>
      <c r="V551">
        <f>COUNTIF(PASE!B:B,Table1[[#This Row],[Loser]])</f>
        <v>1</v>
      </c>
    </row>
    <row r="552" spans="1:22" x14ac:dyDescent="0.25">
      <c r="A552" s="65">
        <v>34049</v>
      </c>
      <c r="B552" s="50">
        <v>1993</v>
      </c>
      <c r="C552" s="1">
        <v>2</v>
      </c>
      <c r="D552" t="s">
        <v>49</v>
      </c>
      <c r="E552" s="1">
        <v>6</v>
      </c>
      <c r="F552" t="s">
        <v>61</v>
      </c>
      <c r="G552" t="str">
        <f>VLOOKUP(Table1[[#This Row],[Winner]],Ranking!D:E,2,FALSE)</f>
        <v>ACC</v>
      </c>
      <c r="H552" s="1">
        <v>71</v>
      </c>
      <c r="I552" s="1">
        <v>3</v>
      </c>
      <c r="J552" t="s">
        <v>266</v>
      </c>
      <c r="K552" t="str">
        <f>VLOOKUP(Table1[[#This Row],[Loser]],Ranking!D:E,2,FALSE)</f>
        <v>A10</v>
      </c>
      <c r="L552" s="1">
        <v>56</v>
      </c>
      <c r="N552" s="1">
        <f>Table1[[#This Row],[Winning Score]]-Table1[[#This Row],[Losing Score]]</f>
        <v>15</v>
      </c>
      <c r="O552" s="1">
        <f>Table1[[#This Row],[Losing Seed]]-Table1[[#This Row],[Winning Seed]]</f>
        <v>-3</v>
      </c>
      <c r="P552" s="1" t="str">
        <f>IF(Table1[[#This Row],[SeD]]&lt;-2,Table1[[#This Row],[Winning Seed]]&amp; " over " &amp;Table1[[#This Row],[Losing Seed]],"")</f>
        <v>6 over 3</v>
      </c>
      <c r="Q552">
        <f>VLOOKUP(Table1[[#This Row],[Losing Seed]],'Seed History'!$N$4:$O$19,2)</f>
        <v>1.8571428571428572</v>
      </c>
      <c r="R552" s="1">
        <f>IF(Table1[[#This Row],[Round]]="PI",0,Table1[[#This Row],[Round]]-1)</f>
        <v>1</v>
      </c>
      <c r="S552">
        <f>Table1[[#This Row],[LAW]]-Table1[[#This Row],[LEW]]</f>
        <v>-0.85714285714285721</v>
      </c>
      <c r="V552">
        <f>COUNTIF(PASE!B:B,Table1[[#This Row],[Loser]])</f>
        <v>1</v>
      </c>
    </row>
    <row r="553" spans="1:22" x14ac:dyDescent="0.25">
      <c r="A553" s="65">
        <v>34049</v>
      </c>
      <c r="B553" s="50">
        <v>1993</v>
      </c>
      <c r="C553" s="1">
        <v>2</v>
      </c>
      <c r="D553" t="s">
        <v>478</v>
      </c>
      <c r="E553" s="1">
        <v>5</v>
      </c>
      <c r="F553" t="s">
        <v>409</v>
      </c>
      <c r="G553" t="str">
        <f>VLOOKUP(Table1[[#This Row],[Winner]],Ranking!D:E,2,FALSE)</f>
        <v>ACC</v>
      </c>
      <c r="H553" s="1">
        <v>84</v>
      </c>
      <c r="I553" s="1">
        <v>4</v>
      </c>
      <c r="J553" t="s">
        <v>69</v>
      </c>
      <c r="K553" t="str">
        <f>VLOOKUP(Table1[[#This Row],[Loser]],Ranking!D:E,2,FALSE)</f>
        <v>B10</v>
      </c>
      <c r="L553" s="1">
        <v>78</v>
      </c>
      <c r="N553" s="1">
        <f>Table1[[#This Row],[Winning Score]]-Table1[[#This Row],[Losing Score]]</f>
        <v>6</v>
      </c>
      <c r="O553" s="1">
        <f>Table1[[#This Row],[Losing Seed]]-Table1[[#This Row],[Winning Seed]]</f>
        <v>-1</v>
      </c>
      <c r="P553" s="1" t="str">
        <f>IF(Table1[[#This Row],[SeD]]&lt;-2,Table1[[#This Row],[Winning Seed]]&amp; " over " &amp;Table1[[#This Row],[Losing Seed]],"")</f>
        <v/>
      </c>
      <c r="Q553">
        <f>VLOOKUP(Table1[[#This Row],[Losing Seed]],'Seed History'!$N$4:$O$19,2)</f>
        <v>1.5357142857142858</v>
      </c>
      <c r="R553" s="1">
        <f>IF(Table1[[#This Row],[Round]]="PI",0,Table1[[#This Row],[Round]]-1)</f>
        <v>1</v>
      </c>
      <c r="S553">
        <f>Table1[[#This Row],[LAW]]-Table1[[#This Row],[LEW]]</f>
        <v>-0.53571428571428581</v>
      </c>
      <c r="V553">
        <f>COUNTIF(PASE!B:B,Table1[[#This Row],[Loser]])</f>
        <v>1</v>
      </c>
    </row>
    <row r="554" spans="1:22" x14ac:dyDescent="0.25">
      <c r="A554" s="65">
        <v>34053</v>
      </c>
      <c r="B554" s="50">
        <v>1993</v>
      </c>
      <c r="C554" s="1">
        <v>3</v>
      </c>
      <c r="D554" t="s">
        <v>440</v>
      </c>
      <c r="E554" s="1">
        <v>1</v>
      </c>
      <c r="F554" t="s">
        <v>36</v>
      </c>
      <c r="G554" t="str">
        <f>VLOOKUP(Table1[[#This Row],[Winner]],Ranking!D:E,2,FALSE)</f>
        <v>B10</v>
      </c>
      <c r="H554" s="1">
        <v>82</v>
      </c>
      <c r="I554" s="1">
        <v>4</v>
      </c>
      <c r="J554" t="s">
        <v>54</v>
      </c>
      <c r="K554" t="str">
        <f>VLOOKUP(Table1[[#This Row],[Loser]],Ranking!D:E,2,FALSE)</f>
        <v>ACC</v>
      </c>
      <c r="L554" s="1">
        <v>69</v>
      </c>
      <c r="N554" s="1">
        <f>Table1[[#This Row],[Winning Score]]-Table1[[#This Row],[Losing Score]]</f>
        <v>13</v>
      </c>
      <c r="O554" s="1">
        <f>Table1[[#This Row],[Losing Seed]]-Table1[[#This Row],[Winning Seed]]</f>
        <v>3</v>
      </c>
      <c r="P554" s="1" t="str">
        <f>IF(Table1[[#This Row],[SeD]]&lt;-2,Table1[[#This Row],[Winning Seed]]&amp; " over " &amp;Table1[[#This Row],[Losing Seed]],"")</f>
        <v/>
      </c>
      <c r="Q554">
        <f>VLOOKUP(Table1[[#This Row],[Losing Seed]],'Seed History'!$N$4:$O$19,2)</f>
        <v>1.5357142857142858</v>
      </c>
      <c r="R554" s="1">
        <f>IF(Table1[[#This Row],[Round]]="PI",0,Table1[[#This Row],[Round]]-1)</f>
        <v>2</v>
      </c>
      <c r="S554">
        <f>Table1[[#This Row],[LAW]]-Table1[[#This Row],[LEW]]</f>
        <v>0.46428571428571419</v>
      </c>
      <c r="V554">
        <f>COUNTIF(PASE!B:B,Table1[[#This Row],[Loser]])</f>
        <v>1</v>
      </c>
    </row>
    <row r="555" spans="1:22" x14ac:dyDescent="0.25">
      <c r="A555" s="65">
        <v>34053</v>
      </c>
      <c r="B555" s="50">
        <v>1993</v>
      </c>
      <c r="C555" s="1">
        <v>3</v>
      </c>
      <c r="D555" t="s">
        <v>440</v>
      </c>
      <c r="E555" s="1">
        <v>2</v>
      </c>
      <c r="F555" t="s">
        <v>37</v>
      </c>
      <c r="G555" t="str">
        <f>VLOOKUP(Table1[[#This Row],[Winner]],Ranking!D:E,2,FALSE)</f>
        <v>B12</v>
      </c>
      <c r="H555" s="1">
        <v>93</v>
      </c>
      <c r="I555" s="1">
        <v>6</v>
      </c>
      <c r="J555" t="s">
        <v>84</v>
      </c>
      <c r="K555" t="str">
        <f>VLOOKUP(Table1[[#This Row],[Loser]],Ranking!D:E,2,FALSE)</f>
        <v>P12</v>
      </c>
      <c r="L555" s="1">
        <v>76</v>
      </c>
      <c r="N555" s="1">
        <f>Table1[[#This Row],[Winning Score]]-Table1[[#This Row],[Losing Score]]</f>
        <v>17</v>
      </c>
      <c r="O555" s="1">
        <f>Table1[[#This Row],[Losing Seed]]-Table1[[#This Row],[Winning Seed]]</f>
        <v>4</v>
      </c>
      <c r="P555" s="1" t="str">
        <f>IF(Table1[[#This Row],[SeD]]&lt;-2,Table1[[#This Row],[Winning Seed]]&amp; " over " &amp;Table1[[#This Row],[Losing Seed]],"")</f>
        <v/>
      </c>
      <c r="Q555">
        <f>VLOOKUP(Table1[[#This Row],[Losing Seed]],'Seed History'!$N$4:$O$19,2)</f>
        <v>1.0785714285714285</v>
      </c>
      <c r="R555" s="1">
        <f>IF(Table1[[#This Row],[Round]]="PI",0,Table1[[#This Row],[Round]]-1)</f>
        <v>2</v>
      </c>
      <c r="S555">
        <f>Table1[[#This Row],[LAW]]-Table1[[#This Row],[LEW]]</f>
        <v>0.92142857142857149</v>
      </c>
      <c r="V555">
        <f>COUNTIF(PASE!B:B,Table1[[#This Row],[Loser]])</f>
        <v>1</v>
      </c>
    </row>
    <row r="556" spans="1:22" x14ac:dyDescent="0.25">
      <c r="A556" s="65">
        <v>34053</v>
      </c>
      <c r="B556" s="50">
        <v>1993</v>
      </c>
      <c r="C556" s="1">
        <v>3</v>
      </c>
      <c r="D556" t="s">
        <v>478</v>
      </c>
      <c r="E556" s="1">
        <v>1</v>
      </c>
      <c r="F556" t="s">
        <v>26</v>
      </c>
      <c r="G556" t="str">
        <f>VLOOKUP(Table1[[#This Row],[Winner]],Ranking!D:E,2,FALSE)</f>
        <v>SEC</v>
      </c>
      <c r="H556" s="1">
        <v>103</v>
      </c>
      <c r="I556" s="1">
        <v>5</v>
      </c>
      <c r="J556" t="s">
        <v>409</v>
      </c>
      <c r="K556" t="str">
        <f>VLOOKUP(Table1[[#This Row],[Loser]],Ranking!D:E,2,FALSE)</f>
        <v>ACC</v>
      </c>
      <c r="L556" s="1">
        <v>69</v>
      </c>
      <c r="N556" s="1">
        <f>Table1[[#This Row],[Winning Score]]-Table1[[#This Row],[Losing Score]]</f>
        <v>34</v>
      </c>
      <c r="O556" s="1">
        <f>Table1[[#This Row],[Losing Seed]]-Table1[[#This Row],[Winning Seed]]</f>
        <v>4</v>
      </c>
      <c r="P556" s="1" t="str">
        <f>IF(Table1[[#This Row],[SeD]]&lt;-2,Table1[[#This Row],[Winning Seed]]&amp; " over " &amp;Table1[[#This Row],[Losing Seed]],"")</f>
        <v/>
      </c>
      <c r="Q556">
        <f>VLOOKUP(Table1[[#This Row],[Losing Seed]],'Seed History'!$N$4:$O$19,2)</f>
        <v>1.1071428571428572</v>
      </c>
      <c r="R556" s="1">
        <f>IF(Table1[[#This Row],[Round]]="PI",0,Table1[[#This Row],[Round]]-1)</f>
        <v>2</v>
      </c>
      <c r="S556">
        <f>Table1[[#This Row],[LAW]]-Table1[[#This Row],[LEW]]</f>
        <v>0.89285714285714279</v>
      </c>
      <c r="V556">
        <f>COUNTIF(PASE!B:B,Table1[[#This Row],[Loser]])</f>
        <v>1</v>
      </c>
    </row>
    <row r="557" spans="1:22" x14ac:dyDescent="0.25">
      <c r="A557" s="65">
        <v>34053</v>
      </c>
      <c r="B557" s="50">
        <v>1993</v>
      </c>
      <c r="C557" s="1">
        <v>3</v>
      </c>
      <c r="D557" t="s">
        <v>478</v>
      </c>
      <c r="E557" s="1">
        <v>3</v>
      </c>
      <c r="F557" t="s">
        <v>208</v>
      </c>
      <c r="G557" t="str">
        <f>VLOOKUP(Table1[[#This Row],[Winner]],Ranking!D:E,2,FALSE)</f>
        <v>ACC</v>
      </c>
      <c r="H557" s="1">
        <v>81</v>
      </c>
      <c r="I557" s="1">
        <v>7</v>
      </c>
      <c r="J557" t="s">
        <v>416</v>
      </c>
      <c r="K557" t="str">
        <f>VLOOKUP(Table1[[#This Row],[Loser]],Ranking!D:E,2,FALSE)</f>
        <v>CUSA</v>
      </c>
      <c r="L557" s="1">
        <v>78</v>
      </c>
      <c r="M557" s="1" t="s">
        <v>479</v>
      </c>
      <c r="N557" s="1">
        <f>Table1[[#This Row],[Winning Score]]-Table1[[#This Row],[Losing Score]]</f>
        <v>3</v>
      </c>
      <c r="O557" s="1">
        <f>Table1[[#This Row],[Losing Seed]]-Table1[[#This Row],[Winning Seed]]</f>
        <v>4</v>
      </c>
      <c r="P557" s="1" t="str">
        <f>IF(Table1[[#This Row],[SeD]]&lt;-2,Table1[[#This Row],[Winning Seed]]&amp; " over " &amp;Table1[[#This Row],[Losing Seed]],"")</f>
        <v/>
      </c>
      <c r="Q557">
        <f>VLOOKUP(Table1[[#This Row],[Losing Seed]],'Seed History'!$N$4:$O$19,2)</f>
        <v>0.9</v>
      </c>
      <c r="R557" s="1">
        <f>IF(Table1[[#This Row],[Round]]="PI",0,Table1[[#This Row],[Round]]-1)</f>
        <v>2</v>
      </c>
      <c r="S557">
        <f>Table1[[#This Row],[LAW]]-Table1[[#This Row],[LEW]]</f>
        <v>1.1000000000000001</v>
      </c>
      <c r="V557">
        <f>COUNTIF(PASE!B:B,Table1[[#This Row],[Loser]])</f>
        <v>1</v>
      </c>
    </row>
    <row r="558" spans="1:22" x14ac:dyDescent="0.25">
      <c r="A558" s="65">
        <v>34054</v>
      </c>
      <c r="B558" s="50">
        <v>1993</v>
      </c>
      <c r="C558" s="1">
        <v>3</v>
      </c>
      <c r="D558" t="s">
        <v>49</v>
      </c>
      <c r="E558" s="1">
        <v>1</v>
      </c>
      <c r="F558" t="s">
        <v>299</v>
      </c>
      <c r="G558" t="str">
        <f>VLOOKUP(Table1[[#This Row],[Winner]],Ranking!D:E,2,FALSE)</f>
        <v>ACC</v>
      </c>
      <c r="H558" s="1">
        <v>80</v>
      </c>
      <c r="I558" s="1">
        <v>4</v>
      </c>
      <c r="J558" t="s">
        <v>41</v>
      </c>
      <c r="K558" t="str">
        <f>VLOOKUP(Table1[[#This Row],[Loser]],Ranking!D:E,2,FALSE)</f>
        <v>SEC</v>
      </c>
      <c r="L558" s="1">
        <v>74</v>
      </c>
      <c r="N558" s="1">
        <f>Table1[[#This Row],[Winning Score]]-Table1[[#This Row],[Losing Score]]</f>
        <v>6</v>
      </c>
      <c r="O558" s="1">
        <f>Table1[[#This Row],[Losing Seed]]-Table1[[#This Row],[Winning Seed]]</f>
        <v>3</v>
      </c>
      <c r="P558" s="1" t="str">
        <f>IF(Table1[[#This Row],[SeD]]&lt;-2,Table1[[#This Row],[Winning Seed]]&amp; " over " &amp;Table1[[#This Row],[Losing Seed]],"")</f>
        <v/>
      </c>
      <c r="Q558">
        <f>VLOOKUP(Table1[[#This Row],[Losing Seed]],'Seed History'!$N$4:$O$19,2)</f>
        <v>1.5357142857142858</v>
      </c>
      <c r="R558" s="1">
        <f>IF(Table1[[#This Row],[Round]]="PI",0,Table1[[#This Row],[Round]]-1)</f>
        <v>2</v>
      </c>
      <c r="S558">
        <f>Table1[[#This Row],[LAW]]-Table1[[#This Row],[LEW]]</f>
        <v>0.46428571428571419</v>
      </c>
      <c r="V558">
        <f>COUNTIF(PASE!B:B,Table1[[#This Row],[Loser]])</f>
        <v>1</v>
      </c>
    </row>
    <row r="559" spans="1:22" x14ac:dyDescent="0.25">
      <c r="A559" s="65">
        <v>34054</v>
      </c>
      <c r="B559" s="50">
        <v>1993</v>
      </c>
      <c r="C559" s="1">
        <v>3</v>
      </c>
      <c r="D559" t="s">
        <v>49</v>
      </c>
      <c r="E559" s="1">
        <v>2</v>
      </c>
      <c r="F559" t="s">
        <v>28</v>
      </c>
      <c r="G559" t="str">
        <f>VLOOKUP(Table1[[#This Row],[Winner]],Ranking!D:E,2,FALSE)</f>
        <v>Amer</v>
      </c>
      <c r="H559" s="1">
        <v>71</v>
      </c>
      <c r="I559" s="1">
        <v>6</v>
      </c>
      <c r="J559" t="s">
        <v>61</v>
      </c>
      <c r="K559" t="str">
        <f>VLOOKUP(Table1[[#This Row],[Loser]],Ranking!D:E,2,FALSE)</f>
        <v>ACC</v>
      </c>
      <c r="L559" s="1">
        <v>54</v>
      </c>
      <c r="N559" s="1">
        <f>Table1[[#This Row],[Winning Score]]-Table1[[#This Row],[Losing Score]]</f>
        <v>17</v>
      </c>
      <c r="O559" s="1">
        <f>Table1[[#This Row],[Losing Seed]]-Table1[[#This Row],[Winning Seed]]</f>
        <v>4</v>
      </c>
      <c r="P559" s="1" t="str">
        <f>IF(Table1[[#This Row],[SeD]]&lt;-2,Table1[[#This Row],[Winning Seed]]&amp; " over " &amp;Table1[[#This Row],[Losing Seed]],"")</f>
        <v/>
      </c>
      <c r="Q559">
        <f>VLOOKUP(Table1[[#This Row],[Losing Seed]],'Seed History'!$N$4:$O$19,2)</f>
        <v>1.0785714285714285</v>
      </c>
      <c r="R559" s="1">
        <f>IF(Table1[[#This Row],[Round]]="PI",0,Table1[[#This Row],[Round]]-1)</f>
        <v>2</v>
      </c>
      <c r="S559">
        <f>Table1[[#This Row],[LAW]]-Table1[[#This Row],[LEW]]</f>
        <v>0.92142857142857149</v>
      </c>
      <c r="V559">
        <f>COUNTIF(PASE!B:B,Table1[[#This Row],[Loser]])</f>
        <v>1</v>
      </c>
    </row>
    <row r="560" spans="1:22" x14ac:dyDescent="0.25">
      <c r="A560" s="65">
        <v>34054</v>
      </c>
      <c r="B560" s="50">
        <v>1993</v>
      </c>
      <c r="C560" s="1">
        <v>3</v>
      </c>
      <c r="D560" t="s">
        <v>38</v>
      </c>
      <c r="E560" s="1">
        <v>1</v>
      </c>
      <c r="F560" t="s">
        <v>82</v>
      </c>
      <c r="G560" t="str">
        <f>VLOOKUP(Table1[[#This Row],[Winner]],Ranking!D:E,2,FALSE)</f>
        <v>B10</v>
      </c>
      <c r="H560" s="1">
        <v>72</v>
      </c>
      <c r="I560" s="1">
        <v>12</v>
      </c>
      <c r="J560" t="s">
        <v>214</v>
      </c>
      <c r="K560" t="str">
        <f>VLOOKUP(Table1[[#This Row],[Loser]],Ranking!D:E,2,FALSE)</f>
        <v>A10</v>
      </c>
      <c r="L560" s="1">
        <v>64</v>
      </c>
      <c r="N560" s="1">
        <f>Table1[[#This Row],[Winning Score]]-Table1[[#This Row],[Losing Score]]</f>
        <v>8</v>
      </c>
      <c r="O560" s="1">
        <f>Table1[[#This Row],[Losing Seed]]-Table1[[#This Row],[Winning Seed]]</f>
        <v>11</v>
      </c>
      <c r="P560" s="1" t="str">
        <f>IF(Table1[[#This Row],[SeD]]&lt;-2,Table1[[#This Row],[Winning Seed]]&amp; " over " &amp;Table1[[#This Row],[Losing Seed]],"")</f>
        <v/>
      </c>
      <c r="Q560">
        <f>VLOOKUP(Table1[[#This Row],[Losing Seed]],'Seed History'!$N$4:$O$19,2)</f>
        <v>0.51428571428571423</v>
      </c>
      <c r="R560" s="1">
        <f>IF(Table1[[#This Row],[Round]]="PI",0,Table1[[#This Row],[Round]]-1)</f>
        <v>2</v>
      </c>
      <c r="S560">
        <f>Table1[[#This Row],[LAW]]-Table1[[#This Row],[LEW]]</f>
        <v>1.4857142857142858</v>
      </c>
      <c r="V560">
        <f>COUNTIF(PASE!B:B,Table1[[#This Row],[Loser]])</f>
        <v>1</v>
      </c>
    </row>
    <row r="561" spans="1:22" x14ac:dyDescent="0.25">
      <c r="A561" s="65">
        <v>34054</v>
      </c>
      <c r="B561" s="50">
        <v>1993</v>
      </c>
      <c r="C561" s="1">
        <v>3</v>
      </c>
      <c r="D561" t="s">
        <v>38</v>
      </c>
      <c r="E561" s="1">
        <v>7</v>
      </c>
      <c r="F561" t="s">
        <v>374</v>
      </c>
      <c r="G561" t="str">
        <f>VLOOKUP(Table1[[#This Row],[Winner]],Ranking!D:E,2,FALSE)</f>
        <v>Amer</v>
      </c>
      <c r="H561" s="1">
        <v>67</v>
      </c>
      <c r="I561" s="1">
        <v>3</v>
      </c>
      <c r="J561" t="s">
        <v>78</v>
      </c>
      <c r="K561" t="str">
        <f>VLOOKUP(Table1[[#This Row],[Loser]],Ranking!D:E,2,FALSE)</f>
        <v>SEC</v>
      </c>
      <c r="L561" s="1">
        <v>59</v>
      </c>
      <c r="N561" s="1">
        <f>Table1[[#This Row],[Winning Score]]-Table1[[#This Row],[Losing Score]]</f>
        <v>8</v>
      </c>
      <c r="O561" s="1">
        <f>Table1[[#This Row],[Losing Seed]]-Table1[[#This Row],[Winning Seed]]</f>
        <v>-4</v>
      </c>
      <c r="P561" s="1" t="str">
        <f>IF(Table1[[#This Row],[SeD]]&lt;-2,Table1[[#This Row],[Winning Seed]]&amp; " over " &amp;Table1[[#This Row],[Losing Seed]],"")</f>
        <v>7 over 3</v>
      </c>
      <c r="Q561">
        <f>VLOOKUP(Table1[[#This Row],[Losing Seed]],'Seed History'!$N$4:$O$19,2)</f>
        <v>1.8571428571428572</v>
      </c>
      <c r="R561" s="1">
        <f>IF(Table1[[#This Row],[Round]]="PI",0,Table1[[#This Row],[Round]]-1)</f>
        <v>2</v>
      </c>
      <c r="S561">
        <f>Table1[[#This Row],[LAW]]-Table1[[#This Row],[LEW]]</f>
        <v>0.14285714285714279</v>
      </c>
      <c r="V561">
        <f>COUNTIF(PASE!B:B,Table1[[#This Row],[Loser]])</f>
        <v>1</v>
      </c>
    </row>
    <row r="562" spans="1:22" x14ac:dyDescent="0.25">
      <c r="A562" s="65">
        <v>34055</v>
      </c>
      <c r="B562" s="50">
        <v>1993</v>
      </c>
      <c r="C562" s="1">
        <v>4</v>
      </c>
      <c r="D562" t="s">
        <v>478</v>
      </c>
      <c r="E562" s="1">
        <v>1</v>
      </c>
      <c r="F562" t="s">
        <v>26</v>
      </c>
      <c r="G562" t="str">
        <f>VLOOKUP(Table1[[#This Row],[Winner]],Ranking!D:E,2,FALSE)</f>
        <v>SEC</v>
      </c>
      <c r="H562" s="1">
        <v>106</v>
      </c>
      <c r="I562" s="1">
        <v>3</v>
      </c>
      <c r="J562" t="s">
        <v>208</v>
      </c>
      <c r="K562" t="str">
        <f>VLOOKUP(Table1[[#This Row],[Loser]],Ranking!D:E,2,FALSE)</f>
        <v>ACC</v>
      </c>
      <c r="L562" s="1">
        <v>81</v>
      </c>
      <c r="N562" s="1">
        <f>Table1[[#This Row],[Winning Score]]-Table1[[#This Row],[Losing Score]]</f>
        <v>25</v>
      </c>
      <c r="O562" s="1">
        <f>Table1[[#This Row],[Losing Seed]]-Table1[[#This Row],[Winning Seed]]</f>
        <v>2</v>
      </c>
      <c r="P562" s="1" t="str">
        <f>IF(Table1[[#This Row],[SeD]]&lt;-2,Table1[[#This Row],[Winning Seed]]&amp; " over " &amp;Table1[[#This Row],[Losing Seed]],"")</f>
        <v/>
      </c>
      <c r="Q562">
        <f>VLOOKUP(Table1[[#This Row],[Losing Seed]],'Seed History'!$N$4:$O$19,2)</f>
        <v>1.8571428571428572</v>
      </c>
      <c r="R562" s="1">
        <f>IF(Table1[[#This Row],[Round]]="PI",0,Table1[[#This Row],[Round]]-1)</f>
        <v>3</v>
      </c>
      <c r="S562">
        <f>Table1[[#This Row],[LAW]]-Table1[[#This Row],[LEW]]</f>
        <v>1.1428571428571428</v>
      </c>
      <c r="V562">
        <f>COUNTIF(PASE!B:B,Table1[[#This Row],[Loser]])</f>
        <v>1</v>
      </c>
    </row>
    <row r="563" spans="1:22" x14ac:dyDescent="0.25">
      <c r="A563" s="65">
        <v>34055</v>
      </c>
      <c r="B563" s="50">
        <v>1993</v>
      </c>
      <c r="C563" s="1">
        <v>4</v>
      </c>
      <c r="D563" t="s">
        <v>440</v>
      </c>
      <c r="E563" s="1">
        <v>2</v>
      </c>
      <c r="F563" t="s">
        <v>37</v>
      </c>
      <c r="G563" t="str">
        <f>VLOOKUP(Table1[[#This Row],[Winner]],Ranking!D:E,2,FALSE)</f>
        <v>B12</v>
      </c>
      <c r="H563" s="1">
        <v>83</v>
      </c>
      <c r="I563" s="1">
        <v>1</v>
      </c>
      <c r="J563" t="s">
        <v>36</v>
      </c>
      <c r="K563" t="str">
        <f>VLOOKUP(Table1[[#This Row],[Loser]],Ranking!D:E,2,FALSE)</f>
        <v>B10</v>
      </c>
      <c r="L563" s="1">
        <v>77</v>
      </c>
      <c r="N563" s="1">
        <f>Table1[[#This Row],[Winning Score]]-Table1[[#This Row],[Losing Score]]</f>
        <v>6</v>
      </c>
      <c r="O563" s="1">
        <f>Table1[[#This Row],[Losing Seed]]-Table1[[#This Row],[Winning Seed]]</f>
        <v>-1</v>
      </c>
      <c r="P563" s="1" t="str">
        <f>IF(Table1[[#This Row],[SeD]]&lt;-2,Table1[[#This Row],[Winning Seed]]&amp; " over " &amp;Table1[[#This Row],[Losing Seed]],"")</f>
        <v/>
      </c>
      <c r="Q563">
        <f>VLOOKUP(Table1[[#This Row],[Losing Seed]],'Seed History'!$N$4:$O$19,2)</f>
        <v>3.342857142857143</v>
      </c>
      <c r="R563" s="1">
        <f>IF(Table1[[#This Row],[Round]]="PI",0,Table1[[#This Row],[Round]]-1)</f>
        <v>3</v>
      </c>
      <c r="S563">
        <f>Table1[[#This Row],[LAW]]-Table1[[#This Row],[LEW]]</f>
        <v>-0.34285714285714297</v>
      </c>
      <c r="V563">
        <f>COUNTIF(PASE!B:B,Table1[[#This Row],[Loser]])</f>
        <v>1</v>
      </c>
    </row>
    <row r="564" spans="1:22" x14ac:dyDescent="0.25">
      <c r="A564" s="65">
        <v>34056</v>
      </c>
      <c r="B564" s="50">
        <v>1993</v>
      </c>
      <c r="C564" s="1">
        <v>4</v>
      </c>
      <c r="D564" t="s">
        <v>49</v>
      </c>
      <c r="E564" s="1">
        <v>1</v>
      </c>
      <c r="F564" t="s">
        <v>299</v>
      </c>
      <c r="G564" t="str">
        <f>VLOOKUP(Table1[[#This Row],[Winner]],Ranking!D:E,2,FALSE)</f>
        <v>ACC</v>
      </c>
      <c r="H564" s="1">
        <v>75</v>
      </c>
      <c r="I564" s="1">
        <v>2</v>
      </c>
      <c r="J564" t="s">
        <v>28</v>
      </c>
      <c r="K564" t="str">
        <f>VLOOKUP(Table1[[#This Row],[Loser]],Ranking!D:E,2,FALSE)</f>
        <v>Amer</v>
      </c>
      <c r="L564" s="1">
        <v>68</v>
      </c>
      <c r="M564" s="1" t="s">
        <v>479</v>
      </c>
      <c r="N564" s="1">
        <f>Table1[[#This Row],[Winning Score]]-Table1[[#This Row],[Losing Score]]</f>
        <v>7</v>
      </c>
      <c r="O564" s="1">
        <f>Table1[[#This Row],[Losing Seed]]-Table1[[#This Row],[Winning Seed]]</f>
        <v>1</v>
      </c>
      <c r="P564" s="1" t="str">
        <f>IF(Table1[[#This Row],[SeD]]&lt;-2,Table1[[#This Row],[Winning Seed]]&amp; " over " &amp;Table1[[#This Row],[Losing Seed]],"")</f>
        <v/>
      </c>
      <c r="Q564">
        <f>VLOOKUP(Table1[[#This Row],[Losing Seed]],'Seed History'!$N$4:$O$19,2)</f>
        <v>2.3714285714285714</v>
      </c>
      <c r="R564" s="1">
        <f>IF(Table1[[#This Row],[Round]]="PI",0,Table1[[#This Row],[Round]]-1)</f>
        <v>3</v>
      </c>
      <c r="S564">
        <f>Table1[[#This Row],[LAW]]-Table1[[#This Row],[LEW]]</f>
        <v>0.62857142857142856</v>
      </c>
      <c r="V564">
        <f>COUNTIF(PASE!B:B,Table1[[#This Row],[Loser]])</f>
        <v>1</v>
      </c>
    </row>
    <row r="565" spans="1:22" x14ac:dyDescent="0.25">
      <c r="A565" s="65">
        <v>34056</v>
      </c>
      <c r="B565" s="50">
        <v>1993</v>
      </c>
      <c r="C565" s="1">
        <v>4</v>
      </c>
      <c r="D565" t="s">
        <v>38</v>
      </c>
      <c r="E565" s="1">
        <v>1</v>
      </c>
      <c r="F565" t="s">
        <v>82</v>
      </c>
      <c r="G565" t="str">
        <f>VLOOKUP(Table1[[#This Row],[Winner]],Ranking!D:E,2,FALSE)</f>
        <v>B10</v>
      </c>
      <c r="H565" s="1">
        <v>77</v>
      </c>
      <c r="I565" s="1">
        <v>7</v>
      </c>
      <c r="J565" t="s">
        <v>374</v>
      </c>
      <c r="K565" t="str">
        <f>VLOOKUP(Table1[[#This Row],[Loser]],Ranking!D:E,2,FALSE)</f>
        <v>Amer</v>
      </c>
      <c r="L565" s="1">
        <v>72</v>
      </c>
      <c r="N565" s="1">
        <f>Table1[[#This Row],[Winning Score]]-Table1[[#This Row],[Losing Score]]</f>
        <v>5</v>
      </c>
      <c r="O565" s="1">
        <f>Table1[[#This Row],[Losing Seed]]-Table1[[#This Row],[Winning Seed]]</f>
        <v>6</v>
      </c>
      <c r="P565" s="1" t="str">
        <f>IF(Table1[[#This Row],[SeD]]&lt;-2,Table1[[#This Row],[Winning Seed]]&amp; " over " &amp;Table1[[#This Row],[Losing Seed]],"")</f>
        <v/>
      </c>
      <c r="Q565">
        <f>VLOOKUP(Table1[[#This Row],[Losing Seed]],'Seed History'!$N$4:$O$19,2)</f>
        <v>0.9</v>
      </c>
      <c r="R565" s="1">
        <f>IF(Table1[[#This Row],[Round]]="PI",0,Table1[[#This Row],[Round]]-1)</f>
        <v>3</v>
      </c>
      <c r="S565">
        <f>Table1[[#This Row],[LAW]]-Table1[[#This Row],[LEW]]</f>
        <v>2.1</v>
      </c>
      <c r="V565">
        <f>COUNTIF(PASE!B:B,Table1[[#This Row],[Loser]])</f>
        <v>1</v>
      </c>
    </row>
    <row r="566" spans="1:22" x14ac:dyDescent="0.25">
      <c r="A566" s="65">
        <v>34062</v>
      </c>
      <c r="B566" s="50">
        <v>1993</v>
      </c>
      <c r="C566" s="1">
        <v>5</v>
      </c>
      <c r="D566" t="s">
        <v>484</v>
      </c>
      <c r="E566" s="1">
        <v>1</v>
      </c>
      <c r="F566" t="s">
        <v>299</v>
      </c>
      <c r="G566" t="str">
        <f>VLOOKUP(Table1[[#This Row],[Winner]],Ranking!D:E,2,FALSE)</f>
        <v>ACC</v>
      </c>
      <c r="H566" s="1">
        <v>78</v>
      </c>
      <c r="I566" s="1">
        <v>2</v>
      </c>
      <c r="J566" t="s">
        <v>37</v>
      </c>
      <c r="K566" t="str">
        <f>VLOOKUP(Table1[[#This Row],[Loser]],Ranking!D:E,2,FALSE)</f>
        <v>B12</v>
      </c>
      <c r="L566" s="1">
        <v>68</v>
      </c>
      <c r="N566" s="1">
        <f>Table1[[#This Row],[Winning Score]]-Table1[[#This Row],[Losing Score]]</f>
        <v>10</v>
      </c>
      <c r="O566" s="1">
        <f>Table1[[#This Row],[Losing Seed]]-Table1[[#This Row],[Winning Seed]]</f>
        <v>1</v>
      </c>
      <c r="P566" s="1" t="str">
        <f>IF(Table1[[#This Row],[SeD]]&lt;-2,Table1[[#This Row],[Winning Seed]]&amp; " over " &amp;Table1[[#This Row],[Losing Seed]],"")</f>
        <v/>
      </c>
      <c r="Q566">
        <f>VLOOKUP(Table1[[#This Row],[Losing Seed]],'Seed History'!$N$4:$O$19,2)</f>
        <v>2.3714285714285714</v>
      </c>
      <c r="R566" s="1">
        <f>IF(Table1[[#This Row],[Round]]="PI",0,Table1[[#This Row],[Round]]-1)</f>
        <v>4</v>
      </c>
      <c r="S566">
        <f>Table1[[#This Row],[LAW]]-Table1[[#This Row],[LEW]]</f>
        <v>1.6285714285714286</v>
      </c>
      <c r="V566">
        <f>COUNTIF(PASE!B:B,Table1[[#This Row],[Loser]])</f>
        <v>1</v>
      </c>
    </row>
    <row r="567" spans="1:22" x14ac:dyDescent="0.25">
      <c r="A567" s="65">
        <v>34062</v>
      </c>
      <c r="B567" s="50">
        <v>1993</v>
      </c>
      <c r="C567" s="1">
        <v>5</v>
      </c>
      <c r="D567" t="s">
        <v>484</v>
      </c>
      <c r="E567" s="1">
        <v>1</v>
      </c>
      <c r="F567" t="s">
        <v>82</v>
      </c>
      <c r="G567" t="str">
        <f>VLOOKUP(Table1[[#This Row],[Winner]],Ranking!D:E,2,FALSE)</f>
        <v>B10</v>
      </c>
      <c r="H567" s="1">
        <v>81</v>
      </c>
      <c r="I567" s="1">
        <v>1</v>
      </c>
      <c r="J567" t="s">
        <v>26</v>
      </c>
      <c r="K567" t="str">
        <f>VLOOKUP(Table1[[#This Row],[Loser]],Ranking!D:E,2,FALSE)</f>
        <v>SEC</v>
      </c>
      <c r="L567" s="1">
        <v>78</v>
      </c>
      <c r="M567" s="1" t="s">
        <v>479</v>
      </c>
      <c r="N567" s="1">
        <f>Table1[[#This Row],[Winning Score]]-Table1[[#This Row],[Losing Score]]</f>
        <v>3</v>
      </c>
      <c r="O567" s="1">
        <f>Table1[[#This Row],[Losing Seed]]-Table1[[#This Row],[Winning Seed]]</f>
        <v>0</v>
      </c>
      <c r="P567" s="1" t="str">
        <f>IF(Table1[[#This Row],[SeD]]&lt;-2,Table1[[#This Row],[Winning Seed]]&amp; " over " &amp;Table1[[#This Row],[Losing Seed]],"")</f>
        <v/>
      </c>
      <c r="Q567">
        <f>VLOOKUP(Table1[[#This Row],[Losing Seed]],'Seed History'!$N$4:$O$19,2)</f>
        <v>3.342857142857143</v>
      </c>
      <c r="R567" s="1">
        <f>IF(Table1[[#This Row],[Round]]="PI",0,Table1[[#This Row],[Round]]-1)</f>
        <v>4</v>
      </c>
      <c r="S567">
        <f>Table1[[#This Row],[LAW]]-Table1[[#This Row],[LEW]]</f>
        <v>0.65714285714285703</v>
      </c>
      <c r="V567">
        <f>COUNTIF(PASE!B:B,Table1[[#This Row],[Loser]])</f>
        <v>1</v>
      </c>
    </row>
    <row r="568" spans="1:22" x14ac:dyDescent="0.25">
      <c r="A568" s="65">
        <v>34064</v>
      </c>
      <c r="B568" s="50">
        <v>1993</v>
      </c>
      <c r="C568" s="1">
        <v>6</v>
      </c>
      <c r="D568" t="s">
        <v>485</v>
      </c>
      <c r="E568" s="1">
        <v>1</v>
      </c>
      <c r="F568" t="s">
        <v>299</v>
      </c>
      <c r="G568" t="str">
        <f>VLOOKUP(Table1[[#This Row],[Winner]],Ranking!D:E,2,FALSE)</f>
        <v>ACC</v>
      </c>
      <c r="H568" s="1">
        <v>77</v>
      </c>
      <c r="I568" s="1">
        <v>1</v>
      </c>
      <c r="J568" t="s">
        <v>82</v>
      </c>
      <c r="K568" t="str">
        <f>VLOOKUP(Table1[[#This Row],[Loser]],Ranking!D:E,2,FALSE)</f>
        <v>B10</v>
      </c>
      <c r="L568" s="1">
        <v>71</v>
      </c>
      <c r="N568" s="1">
        <f>Table1[[#This Row],[Winning Score]]-Table1[[#This Row],[Losing Score]]</f>
        <v>6</v>
      </c>
      <c r="O568" s="1">
        <f>Table1[[#This Row],[Losing Seed]]-Table1[[#This Row],[Winning Seed]]</f>
        <v>0</v>
      </c>
      <c r="P568" s="1" t="str">
        <f>IF(Table1[[#This Row],[SeD]]&lt;-2,Table1[[#This Row],[Winning Seed]]&amp; " over " &amp;Table1[[#This Row],[Losing Seed]],"")</f>
        <v/>
      </c>
      <c r="Q568">
        <f>VLOOKUP(Table1[[#This Row],[Losing Seed]],'Seed History'!$N$4:$O$19,2)</f>
        <v>3.342857142857143</v>
      </c>
      <c r="R568" s="1">
        <f>IF(Table1[[#This Row],[Round]]="PI",0,Table1[[#This Row],[Round]]-1)</f>
        <v>5</v>
      </c>
      <c r="S568">
        <f>Table1[[#This Row],[LAW]]-Table1[[#This Row],[LEW]]</f>
        <v>1.657142857142857</v>
      </c>
      <c r="V568">
        <f>COUNTIF(PASE!B:B,Table1[[#This Row],[Loser]])</f>
        <v>1</v>
      </c>
    </row>
    <row r="569" spans="1:22" x14ac:dyDescent="0.25">
      <c r="A569" s="65">
        <v>34410</v>
      </c>
      <c r="B569" s="50">
        <v>1994</v>
      </c>
      <c r="C569" s="1">
        <v>1</v>
      </c>
      <c r="D569" t="s">
        <v>38</v>
      </c>
      <c r="E569" s="1">
        <v>12</v>
      </c>
      <c r="F569" t="s">
        <v>220</v>
      </c>
      <c r="G569" t="str">
        <f>VLOOKUP(Table1[[#This Row],[Winner]],Ranking!D:E,2,FALSE)</f>
        <v>Horz</v>
      </c>
      <c r="H569" s="1">
        <v>61</v>
      </c>
      <c r="I569" s="1">
        <v>5</v>
      </c>
      <c r="J569" t="s">
        <v>84</v>
      </c>
      <c r="K569" t="str">
        <f>VLOOKUP(Table1[[#This Row],[Loser]],Ranking!D:E,2,FALSE)</f>
        <v>P12</v>
      </c>
      <c r="L569" s="1">
        <v>57</v>
      </c>
      <c r="N569" s="1">
        <f>Table1[[#This Row],[Winning Score]]-Table1[[#This Row],[Losing Score]]</f>
        <v>4</v>
      </c>
      <c r="O569" s="1">
        <f>Table1[[#This Row],[Losing Seed]]-Table1[[#This Row],[Winning Seed]]</f>
        <v>-7</v>
      </c>
      <c r="P569" s="1" t="str">
        <f>IF(Table1[[#This Row],[SeD]]&lt;-2,Table1[[#This Row],[Winning Seed]]&amp; " over " &amp;Table1[[#This Row],[Losing Seed]],"")</f>
        <v>12 over 5</v>
      </c>
      <c r="Q569">
        <f>VLOOKUP(Table1[[#This Row],[Losing Seed]],'Seed History'!$N$4:$O$19,2)</f>
        <v>1.1071428571428572</v>
      </c>
      <c r="R569" s="1">
        <f>IF(Table1[[#This Row],[Round]]="PI",0,Table1[[#This Row],[Round]]-1)</f>
        <v>0</v>
      </c>
      <c r="S569">
        <f>Table1[[#This Row],[LAW]]-Table1[[#This Row],[LEW]]</f>
        <v>-1.1071428571428572</v>
      </c>
      <c r="V569">
        <f>COUNTIF(PASE!B:B,Table1[[#This Row],[Loser]])</f>
        <v>1</v>
      </c>
    </row>
    <row r="570" spans="1:22" x14ac:dyDescent="0.25">
      <c r="A570" s="65">
        <v>34410</v>
      </c>
      <c r="B570" s="50">
        <v>1994</v>
      </c>
      <c r="C570" s="1">
        <v>1</v>
      </c>
      <c r="D570" t="s">
        <v>49</v>
      </c>
      <c r="E570" s="1">
        <v>2</v>
      </c>
      <c r="F570" t="s">
        <v>80</v>
      </c>
      <c r="G570" t="str">
        <f>VLOOKUP(Table1[[#This Row],[Winner]],Ranking!D:E,2,FALSE)</f>
        <v>Amer</v>
      </c>
      <c r="H570" s="1">
        <v>64</v>
      </c>
      <c r="I570" s="1">
        <v>15</v>
      </c>
      <c r="J570" t="s">
        <v>333</v>
      </c>
      <c r="K570" t="str">
        <f>VLOOKUP(Table1[[#This Row],[Loser]],Ranking!D:E,2,FALSE)</f>
        <v>MAAC</v>
      </c>
      <c r="L570" s="1">
        <v>46</v>
      </c>
      <c r="N570" s="1">
        <f>Table1[[#This Row],[Winning Score]]-Table1[[#This Row],[Losing Score]]</f>
        <v>18</v>
      </c>
      <c r="O570" s="1">
        <f>Table1[[#This Row],[Losing Seed]]-Table1[[#This Row],[Winning Seed]]</f>
        <v>13</v>
      </c>
      <c r="P570" s="1" t="str">
        <f>IF(Table1[[#This Row],[SeD]]&lt;-2,Table1[[#This Row],[Winning Seed]]&amp; " over " &amp;Table1[[#This Row],[Losing Seed]],"")</f>
        <v/>
      </c>
      <c r="Q570">
        <f>VLOOKUP(Table1[[#This Row],[Losing Seed]],'Seed History'!$N$4:$O$19,2)</f>
        <v>6.4285714285714279E-2</v>
      </c>
      <c r="R570" s="1">
        <f>IF(Table1[[#This Row],[Round]]="PI",0,Table1[[#This Row],[Round]]-1)</f>
        <v>0</v>
      </c>
      <c r="S570">
        <f>Table1[[#This Row],[LAW]]-Table1[[#This Row],[LEW]]</f>
        <v>-6.4285714285714279E-2</v>
      </c>
      <c r="V570">
        <f>COUNTIF(PASE!B:B,Table1[[#This Row],[Loser]])</f>
        <v>1</v>
      </c>
    </row>
    <row r="571" spans="1:22" x14ac:dyDescent="0.25">
      <c r="A571" s="65">
        <v>34410</v>
      </c>
      <c r="B571" s="50">
        <v>1994</v>
      </c>
      <c r="C571" s="1">
        <v>1</v>
      </c>
      <c r="D571" t="s">
        <v>49</v>
      </c>
      <c r="E571" s="1">
        <v>3</v>
      </c>
      <c r="F571" t="s">
        <v>81</v>
      </c>
      <c r="G571" t="str">
        <f>VLOOKUP(Table1[[#This Row],[Winner]],Ranking!D:E,2,FALSE)</f>
        <v>SEC</v>
      </c>
      <c r="H571" s="1">
        <v>64</v>
      </c>
      <c r="I571" s="1">
        <v>14</v>
      </c>
      <c r="J571" t="s">
        <v>243</v>
      </c>
      <c r="K571" t="str">
        <f>VLOOKUP(Table1[[#This Row],[Loser]],Ranking!D:E,2,FALSE)</f>
        <v>CAA</v>
      </c>
      <c r="L571" s="1">
        <v>62</v>
      </c>
      <c r="N571" s="1">
        <f>Table1[[#This Row],[Winning Score]]-Table1[[#This Row],[Losing Score]]</f>
        <v>2</v>
      </c>
      <c r="O571" s="1">
        <f>Table1[[#This Row],[Losing Seed]]-Table1[[#This Row],[Winning Seed]]</f>
        <v>11</v>
      </c>
      <c r="P571" s="1" t="str">
        <f>IF(Table1[[#This Row],[SeD]]&lt;-2,Table1[[#This Row],[Winning Seed]]&amp; " over " &amp;Table1[[#This Row],[Losing Seed]],"")</f>
        <v/>
      </c>
      <c r="Q571">
        <f>VLOOKUP(Table1[[#This Row],[Losing Seed]],'Seed History'!$N$4:$O$19,2)</f>
        <v>0.16428571428571428</v>
      </c>
      <c r="R571" s="1">
        <f>IF(Table1[[#This Row],[Round]]="PI",0,Table1[[#This Row],[Round]]-1)</f>
        <v>0</v>
      </c>
      <c r="S571">
        <f>Table1[[#This Row],[LAW]]-Table1[[#This Row],[LEW]]</f>
        <v>-0.16428571428571428</v>
      </c>
      <c r="V571">
        <f>COUNTIF(PASE!B:B,Table1[[#This Row],[Loser]])</f>
        <v>1</v>
      </c>
    </row>
    <row r="572" spans="1:22" x14ac:dyDescent="0.25">
      <c r="A572" s="65">
        <v>34410</v>
      </c>
      <c r="B572" s="50">
        <v>1994</v>
      </c>
      <c r="C572" s="1">
        <v>1</v>
      </c>
      <c r="D572" t="s">
        <v>440</v>
      </c>
      <c r="E572" s="1">
        <v>2</v>
      </c>
      <c r="F572" t="s">
        <v>266</v>
      </c>
      <c r="G572" t="str">
        <f>VLOOKUP(Table1[[#This Row],[Winner]],Ranking!D:E,2,FALSE)</f>
        <v>A10</v>
      </c>
      <c r="H572" s="1">
        <v>78</v>
      </c>
      <c r="I572" s="1">
        <v>15</v>
      </c>
      <c r="J572" t="s">
        <v>381</v>
      </c>
      <c r="K572" t="str">
        <f>VLOOKUP(Table1[[#This Row],[Loser]],Ranking!D:E,2,FALSE)</f>
        <v>SB</v>
      </c>
      <c r="L572" s="1">
        <v>60</v>
      </c>
      <c r="N572" s="1">
        <f>Table1[[#This Row],[Winning Score]]-Table1[[#This Row],[Losing Score]]</f>
        <v>18</v>
      </c>
      <c r="O572" s="1">
        <f>Table1[[#This Row],[Losing Seed]]-Table1[[#This Row],[Winning Seed]]</f>
        <v>13</v>
      </c>
      <c r="P572" s="1" t="str">
        <f>IF(Table1[[#This Row],[SeD]]&lt;-2,Table1[[#This Row],[Winning Seed]]&amp; " over " &amp;Table1[[#This Row],[Losing Seed]],"")</f>
        <v/>
      </c>
      <c r="Q572">
        <f>VLOOKUP(Table1[[#This Row],[Losing Seed]],'Seed History'!$N$4:$O$19,2)</f>
        <v>6.4285714285714279E-2</v>
      </c>
      <c r="R572" s="1">
        <f>IF(Table1[[#This Row],[Round]]="PI",0,Table1[[#This Row],[Round]]-1)</f>
        <v>0</v>
      </c>
      <c r="S572">
        <f>Table1[[#This Row],[LAW]]-Table1[[#This Row],[LEW]]</f>
        <v>-6.4285714285714279E-2</v>
      </c>
      <c r="V572">
        <f>COUNTIF(PASE!B:B,Table1[[#This Row],[Loser]])</f>
        <v>1</v>
      </c>
    </row>
    <row r="573" spans="1:22" x14ac:dyDescent="0.25">
      <c r="A573" s="65">
        <v>34410</v>
      </c>
      <c r="B573" s="50">
        <v>1994</v>
      </c>
      <c r="C573" s="1">
        <v>1</v>
      </c>
      <c r="D573" t="s">
        <v>440</v>
      </c>
      <c r="E573" s="1">
        <v>3</v>
      </c>
      <c r="F573" t="s">
        <v>82</v>
      </c>
      <c r="G573" t="str">
        <f>VLOOKUP(Table1[[#This Row],[Winner]],Ranking!D:E,2,FALSE)</f>
        <v>B10</v>
      </c>
      <c r="H573" s="1">
        <v>78</v>
      </c>
      <c r="I573" s="1">
        <v>14</v>
      </c>
      <c r="J573" t="s">
        <v>324</v>
      </c>
      <c r="K573" t="str">
        <f>VLOOKUP(Table1[[#This Row],[Loser]],Ranking!D:E,2,FALSE)</f>
        <v>WCC</v>
      </c>
      <c r="L573" s="1">
        <v>74</v>
      </c>
      <c r="M573" s="1" t="s">
        <v>479</v>
      </c>
      <c r="N573" s="1">
        <f>Table1[[#This Row],[Winning Score]]-Table1[[#This Row],[Losing Score]]</f>
        <v>4</v>
      </c>
      <c r="O573" s="1">
        <f>Table1[[#This Row],[Losing Seed]]-Table1[[#This Row],[Winning Seed]]</f>
        <v>11</v>
      </c>
      <c r="P573" s="1" t="str">
        <f>IF(Table1[[#This Row],[SeD]]&lt;-2,Table1[[#This Row],[Winning Seed]]&amp; " over " &amp;Table1[[#This Row],[Losing Seed]],"")</f>
        <v/>
      </c>
      <c r="Q573">
        <f>VLOOKUP(Table1[[#This Row],[Losing Seed]],'Seed History'!$N$4:$O$19,2)</f>
        <v>0.16428571428571428</v>
      </c>
      <c r="R573" s="1">
        <f>IF(Table1[[#This Row],[Round]]="PI",0,Table1[[#This Row],[Round]]-1)</f>
        <v>0</v>
      </c>
      <c r="S573">
        <f>Table1[[#This Row],[LAW]]-Table1[[#This Row],[LEW]]</f>
        <v>-0.16428571428571428</v>
      </c>
      <c r="V573">
        <f>COUNTIF(PASE!B:B,Table1[[#This Row],[Loser]])</f>
        <v>1</v>
      </c>
    </row>
    <row r="574" spans="1:22" x14ac:dyDescent="0.25">
      <c r="A574" s="65">
        <v>34410</v>
      </c>
      <c r="B574" s="50">
        <v>1994</v>
      </c>
      <c r="C574" s="1">
        <v>1</v>
      </c>
      <c r="D574" t="s">
        <v>440</v>
      </c>
      <c r="E574" s="1">
        <v>6</v>
      </c>
      <c r="F574" t="s">
        <v>34</v>
      </c>
      <c r="G574" t="str">
        <f>VLOOKUP(Table1[[#This Row],[Winner]],Ranking!D:E,2,FALSE)</f>
        <v>B12</v>
      </c>
      <c r="H574" s="1">
        <v>91</v>
      </c>
      <c r="I574" s="1">
        <v>11</v>
      </c>
      <c r="J574" t="s">
        <v>416</v>
      </c>
      <c r="K574" t="str">
        <f>VLOOKUP(Table1[[#This Row],[Loser]],Ranking!D:E,2,FALSE)</f>
        <v>CUSA</v>
      </c>
      <c r="L574" s="1">
        <v>77</v>
      </c>
      <c r="N574" s="1">
        <f>Table1[[#This Row],[Winning Score]]-Table1[[#This Row],[Losing Score]]</f>
        <v>14</v>
      </c>
      <c r="O574" s="1">
        <f>Table1[[#This Row],[Losing Seed]]-Table1[[#This Row],[Winning Seed]]</f>
        <v>5</v>
      </c>
      <c r="P574" s="1" t="str">
        <f>IF(Table1[[#This Row],[SeD]]&lt;-2,Table1[[#This Row],[Winning Seed]]&amp; " over " &amp;Table1[[#This Row],[Losing Seed]],"")</f>
        <v/>
      </c>
      <c r="Q574">
        <f>VLOOKUP(Table1[[#This Row],[Losing Seed]],'Seed History'!$N$4:$O$19,2)</f>
        <v>0.61428571428571432</v>
      </c>
      <c r="R574" s="1">
        <f>IF(Table1[[#This Row],[Round]]="PI",0,Table1[[#This Row],[Round]]-1)</f>
        <v>0</v>
      </c>
      <c r="S574">
        <f>Table1[[#This Row],[LAW]]-Table1[[#This Row],[LEW]]</f>
        <v>-0.61428571428571432</v>
      </c>
      <c r="V574">
        <f>COUNTIF(PASE!B:B,Table1[[#This Row],[Loser]])</f>
        <v>1</v>
      </c>
    </row>
    <row r="575" spans="1:22" x14ac:dyDescent="0.25">
      <c r="A575" s="65">
        <v>34410</v>
      </c>
      <c r="B575" s="50">
        <v>1994</v>
      </c>
      <c r="C575" s="1">
        <v>1</v>
      </c>
      <c r="D575" t="s">
        <v>478</v>
      </c>
      <c r="E575" s="1">
        <v>1</v>
      </c>
      <c r="F575" t="s">
        <v>29</v>
      </c>
      <c r="G575" t="str">
        <f>VLOOKUP(Table1[[#This Row],[Winner]],Ranking!D:E,2,FALSE)</f>
        <v>B10</v>
      </c>
      <c r="H575" s="1">
        <v>98</v>
      </c>
      <c r="I575" s="1">
        <v>16</v>
      </c>
      <c r="J575" t="s">
        <v>390</v>
      </c>
      <c r="K575" t="str">
        <f>VLOOKUP(Table1[[#This Row],[Loser]],Ranking!D:E,2,FALSE)</f>
        <v>Amer</v>
      </c>
      <c r="L575" s="1">
        <v>67</v>
      </c>
      <c r="N575" s="1">
        <f>Table1[[#This Row],[Winning Score]]-Table1[[#This Row],[Losing Score]]</f>
        <v>31</v>
      </c>
      <c r="O575" s="1">
        <f>Table1[[#This Row],[Losing Seed]]-Table1[[#This Row],[Winning Seed]]</f>
        <v>15</v>
      </c>
      <c r="P575" s="1" t="str">
        <f>IF(Table1[[#This Row],[SeD]]&lt;-2,Table1[[#This Row],[Winning Seed]]&amp; " over " &amp;Table1[[#This Row],[Losing Seed]],"")</f>
        <v/>
      </c>
      <c r="Q575">
        <f>VLOOKUP(Table1[[#This Row],[Losing Seed]],'Seed History'!$N$4:$O$19,2)</f>
        <v>7.1428571428571426E-3</v>
      </c>
      <c r="R575" s="1">
        <f>IF(Table1[[#This Row],[Round]]="PI",0,Table1[[#This Row],[Round]]-1)</f>
        <v>0</v>
      </c>
      <c r="S575">
        <f>Table1[[#This Row],[LAW]]-Table1[[#This Row],[LEW]]</f>
        <v>-7.1428571428571426E-3</v>
      </c>
      <c r="V575">
        <f>COUNTIF(PASE!B:B,Table1[[#This Row],[Loser]])</f>
        <v>1</v>
      </c>
    </row>
    <row r="576" spans="1:22" x14ac:dyDescent="0.25">
      <c r="A576" s="65">
        <v>34410</v>
      </c>
      <c r="B576" s="50">
        <v>1994</v>
      </c>
      <c r="C576" s="1">
        <v>1</v>
      </c>
      <c r="D576" t="s">
        <v>478</v>
      </c>
      <c r="E576" s="1">
        <v>4</v>
      </c>
      <c r="F576" t="s">
        <v>37</v>
      </c>
      <c r="G576" t="str">
        <f>VLOOKUP(Table1[[#This Row],[Winner]],Ranking!D:E,2,FALSE)</f>
        <v>B12</v>
      </c>
      <c r="H576" s="1">
        <v>102</v>
      </c>
      <c r="I576" s="1">
        <v>13</v>
      </c>
      <c r="J576" t="s">
        <v>168</v>
      </c>
      <c r="K576" t="str">
        <f>VLOOKUP(Table1[[#This Row],[Loser]],Ranking!D:E,2,FALSE)</f>
        <v>SC</v>
      </c>
      <c r="L576" s="1">
        <v>73</v>
      </c>
      <c r="N576" s="1">
        <f>Table1[[#This Row],[Winning Score]]-Table1[[#This Row],[Losing Score]]</f>
        <v>29</v>
      </c>
      <c r="O576" s="1">
        <f>Table1[[#This Row],[Losing Seed]]-Table1[[#This Row],[Winning Seed]]</f>
        <v>9</v>
      </c>
      <c r="P576" s="1" t="str">
        <f>IF(Table1[[#This Row],[SeD]]&lt;-2,Table1[[#This Row],[Winning Seed]]&amp; " over " &amp;Table1[[#This Row],[Losing Seed]],"")</f>
        <v/>
      </c>
      <c r="Q576">
        <f>VLOOKUP(Table1[[#This Row],[Losing Seed]],'Seed History'!$N$4:$O$19,2)</f>
        <v>0.25</v>
      </c>
      <c r="R576" s="1">
        <f>IF(Table1[[#This Row],[Round]]="PI",0,Table1[[#This Row],[Round]]-1)</f>
        <v>0</v>
      </c>
      <c r="S576">
        <f>Table1[[#This Row],[LAW]]-Table1[[#This Row],[LEW]]</f>
        <v>-0.25</v>
      </c>
      <c r="V576">
        <f>COUNTIF(PASE!B:B,Table1[[#This Row],[Loser]])</f>
        <v>1</v>
      </c>
    </row>
    <row r="577" spans="1:22" x14ac:dyDescent="0.25">
      <c r="A577" s="65">
        <v>34410</v>
      </c>
      <c r="B577" s="50">
        <v>1994</v>
      </c>
      <c r="C577" s="1">
        <v>1</v>
      </c>
      <c r="D577" t="s">
        <v>478</v>
      </c>
      <c r="E577" s="1">
        <v>5</v>
      </c>
      <c r="F577" t="s">
        <v>409</v>
      </c>
      <c r="G577" t="str">
        <f>VLOOKUP(Table1[[#This Row],[Winner]],Ranking!D:E,2,FALSE)</f>
        <v>ACC</v>
      </c>
      <c r="H577" s="1">
        <v>68</v>
      </c>
      <c r="I577" s="1">
        <v>12</v>
      </c>
      <c r="J577" t="s">
        <v>165</v>
      </c>
      <c r="K577" t="str">
        <f>VLOOKUP(Table1[[#This Row],[Loser]],Ranking!D:E,2,FALSE)</f>
        <v>BSth</v>
      </c>
      <c r="L577" s="1">
        <v>58</v>
      </c>
      <c r="N577" s="1">
        <f>Table1[[#This Row],[Winning Score]]-Table1[[#This Row],[Losing Score]]</f>
        <v>10</v>
      </c>
      <c r="O577" s="1">
        <f>Table1[[#This Row],[Losing Seed]]-Table1[[#This Row],[Winning Seed]]</f>
        <v>7</v>
      </c>
      <c r="P577" s="1" t="str">
        <f>IF(Table1[[#This Row],[SeD]]&lt;-2,Table1[[#This Row],[Winning Seed]]&amp; " over " &amp;Table1[[#This Row],[Losing Seed]],"")</f>
        <v/>
      </c>
      <c r="Q577">
        <f>VLOOKUP(Table1[[#This Row],[Losing Seed]],'Seed History'!$N$4:$O$19,2)</f>
        <v>0.51428571428571423</v>
      </c>
      <c r="R577" s="1">
        <f>IF(Table1[[#This Row],[Round]]="PI",0,Table1[[#This Row],[Round]]-1)</f>
        <v>0</v>
      </c>
      <c r="S577">
        <f>Table1[[#This Row],[LAW]]-Table1[[#This Row],[LEW]]</f>
        <v>-0.51428571428571423</v>
      </c>
      <c r="V577">
        <f>COUNTIF(PASE!B:B,Table1[[#This Row],[Loser]])</f>
        <v>1</v>
      </c>
    </row>
    <row r="578" spans="1:22" x14ac:dyDescent="0.25">
      <c r="A578" s="65">
        <v>34410</v>
      </c>
      <c r="B578" s="50">
        <v>1994</v>
      </c>
      <c r="C578" s="1">
        <v>1</v>
      </c>
      <c r="D578" t="s">
        <v>38</v>
      </c>
      <c r="E578" s="1">
        <v>1</v>
      </c>
      <c r="F578" t="s">
        <v>278</v>
      </c>
      <c r="G578" t="str">
        <f>VLOOKUP(Table1[[#This Row],[Winner]],Ranking!D:E,2,FALSE)</f>
        <v>SEC</v>
      </c>
      <c r="H578" s="1">
        <v>76</v>
      </c>
      <c r="I578" s="1">
        <v>16</v>
      </c>
      <c r="J578" t="s">
        <v>287</v>
      </c>
      <c r="K578" t="str">
        <f>VLOOKUP(Table1[[#This Row],[Loser]],Ranking!D:E,2,FALSE)</f>
        <v>Pat</v>
      </c>
      <c r="L578" s="1">
        <v>53</v>
      </c>
      <c r="N578" s="1">
        <f>Table1[[#This Row],[Winning Score]]-Table1[[#This Row],[Losing Score]]</f>
        <v>23</v>
      </c>
      <c r="O578" s="1">
        <f>Table1[[#This Row],[Losing Seed]]-Table1[[#This Row],[Winning Seed]]</f>
        <v>15</v>
      </c>
      <c r="P578" s="1" t="str">
        <f>IF(Table1[[#This Row],[SeD]]&lt;-2,Table1[[#This Row],[Winning Seed]]&amp; " over " &amp;Table1[[#This Row],[Losing Seed]],"")</f>
        <v/>
      </c>
      <c r="Q578">
        <f>VLOOKUP(Table1[[#This Row],[Losing Seed]],'Seed History'!$N$4:$O$19,2)</f>
        <v>7.1428571428571426E-3</v>
      </c>
      <c r="R578" s="1">
        <f>IF(Table1[[#This Row],[Round]]="PI",0,Table1[[#This Row],[Round]]-1)</f>
        <v>0</v>
      </c>
      <c r="S578">
        <f>Table1[[#This Row],[LAW]]-Table1[[#This Row],[LEW]]</f>
        <v>-7.1428571428571426E-3</v>
      </c>
      <c r="V578">
        <f>COUNTIF(PASE!B:B,Table1[[#This Row],[Loser]])</f>
        <v>1</v>
      </c>
    </row>
    <row r="579" spans="1:22" x14ac:dyDescent="0.25">
      <c r="A579" s="65">
        <v>34410</v>
      </c>
      <c r="B579" s="50">
        <v>1994</v>
      </c>
      <c r="C579" s="1">
        <v>1</v>
      </c>
      <c r="D579" t="s">
        <v>38</v>
      </c>
      <c r="E579" s="1">
        <v>4</v>
      </c>
      <c r="F579" t="s">
        <v>86</v>
      </c>
      <c r="G579" t="str">
        <f>VLOOKUP(Table1[[#This Row],[Winner]],Ranking!D:E,2,FALSE)</f>
        <v>ACC</v>
      </c>
      <c r="H579" s="1">
        <v>92</v>
      </c>
      <c r="I579" s="1">
        <v>13</v>
      </c>
      <c r="J579" t="s">
        <v>222</v>
      </c>
      <c r="K579" t="str">
        <f>VLOOKUP(Table1[[#This Row],[Loser]],Ranking!D:E,2,FALSE)</f>
        <v>BW</v>
      </c>
      <c r="L579" s="1">
        <v>78</v>
      </c>
      <c r="N579" s="1">
        <f>Table1[[#This Row],[Winning Score]]-Table1[[#This Row],[Losing Score]]</f>
        <v>14</v>
      </c>
      <c r="O579" s="1">
        <f>Table1[[#This Row],[Losing Seed]]-Table1[[#This Row],[Winning Seed]]</f>
        <v>9</v>
      </c>
      <c r="P579" s="1" t="str">
        <f>IF(Table1[[#This Row],[SeD]]&lt;-2,Table1[[#This Row],[Winning Seed]]&amp; " over " &amp;Table1[[#This Row],[Losing Seed]],"")</f>
        <v/>
      </c>
      <c r="Q579">
        <f>VLOOKUP(Table1[[#This Row],[Losing Seed]],'Seed History'!$N$4:$O$19,2)</f>
        <v>0.25</v>
      </c>
      <c r="R579" s="1">
        <f>IF(Table1[[#This Row],[Round]]="PI",0,Table1[[#This Row],[Round]]-1)</f>
        <v>0</v>
      </c>
      <c r="S579">
        <f>Table1[[#This Row],[LAW]]-Table1[[#This Row],[LEW]]</f>
        <v>-0.25</v>
      </c>
      <c r="V579">
        <f>COUNTIF(PASE!B:B,Table1[[#This Row],[Loser]])</f>
        <v>1</v>
      </c>
    </row>
    <row r="580" spans="1:22" x14ac:dyDescent="0.25">
      <c r="A580" s="65">
        <v>34410</v>
      </c>
      <c r="B580" s="50">
        <v>1994</v>
      </c>
      <c r="C580" s="1">
        <v>1</v>
      </c>
      <c r="D580" t="s">
        <v>49</v>
      </c>
      <c r="E580" s="1">
        <v>11</v>
      </c>
      <c r="F580" t="s">
        <v>322</v>
      </c>
      <c r="G580" t="str">
        <f>VLOOKUP(Table1[[#This Row],[Winner]],Ranking!D:E,2,FALSE)</f>
        <v>Ivy</v>
      </c>
      <c r="H580" s="1">
        <v>90</v>
      </c>
      <c r="I580" s="1">
        <v>6</v>
      </c>
      <c r="J580" t="s">
        <v>288</v>
      </c>
      <c r="K580" t="str">
        <f>VLOOKUP(Table1[[#This Row],[Loser]],Ranking!D:E,2,FALSE)</f>
        <v>B10</v>
      </c>
      <c r="L580" s="1">
        <v>80</v>
      </c>
      <c r="N580" s="1">
        <f>Table1[[#This Row],[Winning Score]]-Table1[[#This Row],[Losing Score]]</f>
        <v>10</v>
      </c>
      <c r="O580" s="1">
        <f>Table1[[#This Row],[Losing Seed]]-Table1[[#This Row],[Winning Seed]]</f>
        <v>-5</v>
      </c>
      <c r="P580" s="1" t="str">
        <f>IF(Table1[[#This Row],[SeD]]&lt;-2,Table1[[#This Row],[Winning Seed]]&amp; " over " &amp;Table1[[#This Row],[Losing Seed]],"")</f>
        <v>11 over 6</v>
      </c>
      <c r="Q580">
        <f>VLOOKUP(Table1[[#This Row],[Losing Seed]],'Seed History'!$N$4:$O$19,2)</f>
        <v>1.0785714285714285</v>
      </c>
      <c r="R580" s="1">
        <f>IF(Table1[[#This Row],[Round]]="PI",0,Table1[[#This Row],[Round]]-1)</f>
        <v>0</v>
      </c>
      <c r="S580">
        <f>Table1[[#This Row],[LAW]]-Table1[[#This Row],[LEW]]</f>
        <v>-1.0785714285714285</v>
      </c>
      <c r="V580">
        <f>COUNTIF(PASE!B:B,Table1[[#This Row],[Loser]])</f>
        <v>1</v>
      </c>
    </row>
    <row r="581" spans="1:22" x14ac:dyDescent="0.25">
      <c r="A581" s="65">
        <v>34410</v>
      </c>
      <c r="B581" s="50">
        <v>1994</v>
      </c>
      <c r="C581" s="1">
        <v>1</v>
      </c>
      <c r="D581" t="s">
        <v>49</v>
      </c>
      <c r="E581" s="1">
        <v>10</v>
      </c>
      <c r="F581" t="s">
        <v>214</v>
      </c>
      <c r="G581" t="str">
        <f>VLOOKUP(Table1[[#This Row],[Winner]],Ranking!D:E,2,FALSE)</f>
        <v>A10</v>
      </c>
      <c r="H581" s="1">
        <v>51</v>
      </c>
      <c r="I581" s="1">
        <v>7</v>
      </c>
      <c r="J581" t="s">
        <v>68</v>
      </c>
      <c r="K581" t="str">
        <f>VLOOKUP(Table1[[#This Row],[Loser]],Ranking!D:E,2,FALSE)</f>
        <v>CUSA</v>
      </c>
      <c r="L581" s="1">
        <v>46</v>
      </c>
      <c r="N581" s="1">
        <f>Table1[[#This Row],[Winning Score]]-Table1[[#This Row],[Losing Score]]</f>
        <v>5</v>
      </c>
      <c r="O581" s="1">
        <f>Table1[[#This Row],[Losing Seed]]-Table1[[#This Row],[Winning Seed]]</f>
        <v>-3</v>
      </c>
      <c r="P581" s="1" t="str">
        <f>IF(Table1[[#This Row],[SeD]]&lt;-2,Table1[[#This Row],[Winning Seed]]&amp; " over " &amp;Table1[[#This Row],[Losing Seed]],"")</f>
        <v>10 over 7</v>
      </c>
      <c r="Q581">
        <f>VLOOKUP(Table1[[#This Row],[Losing Seed]],'Seed History'!$N$4:$O$19,2)</f>
        <v>0.9</v>
      </c>
      <c r="R581" s="1">
        <f>IF(Table1[[#This Row],[Round]]="PI",0,Table1[[#This Row],[Round]]-1)</f>
        <v>0</v>
      </c>
      <c r="S581">
        <f>Table1[[#This Row],[LAW]]-Table1[[#This Row],[LEW]]</f>
        <v>-0.9</v>
      </c>
      <c r="V581">
        <f>COUNTIF(PASE!B:B,Table1[[#This Row],[Loser]])</f>
        <v>1</v>
      </c>
    </row>
    <row r="582" spans="1:22" x14ac:dyDescent="0.25">
      <c r="A582" s="65">
        <v>34410</v>
      </c>
      <c r="B582" s="50">
        <v>1994</v>
      </c>
      <c r="C582" s="1">
        <v>1</v>
      </c>
      <c r="D582" t="s">
        <v>440</v>
      </c>
      <c r="E582" s="1">
        <v>10</v>
      </c>
      <c r="F582" t="s">
        <v>31</v>
      </c>
      <c r="G582" t="str">
        <f>VLOOKUP(Table1[[#This Row],[Winner]],Ranking!D:E,2,FALSE)</f>
        <v>B10</v>
      </c>
      <c r="H582" s="1">
        <v>74</v>
      </c>
      <c r="I582" s="1">
        <v>7</v>
      </c>
      <c r="J582" t="s">
        <v>339</v>
      </c>
      <c r="K582" t="str">
        <f>VLOOKUP(Table1[[#This Row],[Loser]],Ranking!D:E,2,FALSE)</f>
        <v>A10</v>
      </c>
      <c r="L582" s="1">
        <v>66</v>
      </c>
      <c r="N582" s="1">
        <f>Table1[[#This Row],[Winning Score]]-Table1[[#This Row],[Losing Score]]</f>
        <v>8</v>
      </c>
      <c r="O582" s="1">
        <f>Table1[[#This Row],[Losing Seed]]-Table1[[#This Row],[Winning Seed]]</f>
        <v>-3</v>
      </c>
      <c r="P582" s="1" t="str">
        <f>IF(Table1[[#This Row],[SeD]]&lt;-2,Table1[[#This Row],[Winning Seed]]&amp; " over " &amp;Table1[[#This Row],[Losing Seed]],"")</f>
        <v>10 over 7</v>
      </c>
      <c r="Q582">
        <f>VLOOKUP(Table1[[#This Row],[Losing Seed]],'Seed History'!$N$4:$O$19,2)</f>
        <v>0.9</v>
      </c>
      <c r="R582" s="1">
        <f>IF(Table1[[#This Row],[Round]]="PI",0,Table1[[#This Row],[Round]]-1)</f>
        <v>0</v>
      </c>
      <c r="S582">
        <f>Table1[[#This Row],[LAW]]-Table1[[#This Row],[LEW]]</f>
        <v>-0.9</v>
      </c>
      <c r="V582">
        <f>COUNTIF(PASE!B:B,Table1[[#This Row],[Loser]])</f>
        <v>1</v>
      </c>
    </row>
    <row r="583" spans="1:22" x14ac:dyDescent="0.25">
      <c r="A583" s="65">
        <v>34410</v>
      </c>
      <c r="B583" s="50">
        <v>1994</v>
      </c>
      <c r="C583" s="1">
        <v>1</v>
      </c>
      <c r="D583" t="s">
        <v>478</v>
      </c>
      <c r="E583" s="1">
        <v>9</v>
      </c>
      <c r="F583" t="s">
        <v>113</v>
      </c>
      <c r="G583" t="str">
        <f>VLOOKUP(Table1[[#This Row],[Winner]],Ranking!D:E,2,FALSE)</f>
        <v>SEC</v>
      </c>
      <c r="H583" s="1">
        <v>76</v>
      </c>
      <c r="I583" s="1">
        <v>8</v>
      </c>
      <c r="J583" t="s">
        <v>56</v>
      </c>
      <c r="K583" t="str">
        <f>VLOOKUP(Table1[[#This Row],[Loser]],Ranking!D:E,2,FALSE)</f>
        <v>BE</v>
      </c>
      <c r="L583" s="1">
        <v>70</v>
      </c>
      <c r="N583" s="1">
        <f>Table1[[#This Row],[Winning Score]]-Table1[[#This Row],[Losing Score]]</f>
        <v>6</v>
      </c>
      <c r="O583" s="1">
        <f>Table1[[#This Row],[Losing Seed]]-Table1[[#This Row],[Winning Seed]]</f>
        <v>-1</v>
      </c>
      <c r="P583" s="1" t="str">
        <f>IF(Table1[[#This Row],[SeD]]&lt;-2,Table1[[#This Row],[Winning Seed]]&amp; " over " &amp;Table1[[#This Row],[Losing Seed]],"")</f>
        <v/>
      </c>
      <c r="Q583">
        <f>VLOOKUP(Table1[[#This Row],[Losing Seed]],'Seed History'!$N$4:$O$19,2)</f>
        <v>0.7</v>
      </c>
      <c r="R583" s="1">
        <f>IF(Table1[[#This Row],[Round]]="PI",0,Table1[[#This Row],[Round]]-1)</f>
        <v>0</v>
      </c>
      <c r="S583">
        <f>Table1[[#This Row],[LAW]]-Table1[[#This Row],[LEW]]</f>
        <v>-0.7</v>
      </c>
      <c r="V583">
        <f>COUNTIF(PASE!B:B,Table1[[#This Row],[Loser]])</f>
        <v>1</v>
      </c>
    </row>
    <row r="584" spans="1:22" x14ac:dyDescent="0.25">
      <c r="A584" s="65">
        <v>34410</v>
      </c>
      <c r="B584" s="50">
        <v>1994</v>
      </c>
      <c r="C584" s="1">
        <v>1</v>
      </c>
      <c r="D584" t="s">
        <v>38</v>
      </c>
      <c r="E584" s="1">
        <v>9</v>
      </c>
      <c r="F584" t="s">
        <v>39</v>
      </c>
      <c r="G584" t="str">
        <f>VLOOKUP(Table1[[#This Row],[Winner]],Ranking!D:E,2,FALSE)</f>
        <v>B10</v>
      </c>
      <c r="H584" s="1">
        <v>80</v>
      </c>
      <c r="I584" s="1">
        <v>8</v>
      </c>
      <c r="J584" t="s">
        <v>28</v>
      </c>
      <c r="K584" t="str">
        <f>VLOOKUP(Table1[[#This Row],[Loser]],Ranking!D:E,2,FALSE)</f>
        <v>Amer</v>
      </c>
      <c r="L584" s="1">
        <v>72</v>
      </c>
      <c r="N584" s="1">
        <f>Table1[[#This Row],[Winning Score]]-Table1[[#This Row],[Losing Score]]</f>
        <v>8</v>
      </c>
      <c r="O584" s="1">
        <f>Table1[[#This Row],[Losing Seed]]-Table1[[#This Row],[Winning Seed]]</f>
        <v>-1</v>
      </c>
      <c r="P584" s="1" t="str">
        <f>IF(Table1[[#This Row],[SeD]]&lt;-2,Table1[[#This Row],[Winning Seed]]&amp; " over " &amp;Table1[[#This Row],[Losing Seed]],"")</f>
        <v/>
      </c>
      <c r="Q584">
        <f>VLOOKUP(Table1[[#This Row],[Losing Seed]],'Seed History'!$N$4:$O$19,2)</f>
        <v>0.7</v>
      </c>
      <c r="R584" s="1">
        <f>IF(Table1[[#This Row],[Round]]="PI",0,Table1[[#This Row],[Round]]-1)</f>
        <v>0</v>
      </c>
      <c r="S584">
        <f>Table1[[#This Row],[LAW]]-Table1[[#This Row],[LEW]]</f>
        <v>-0.7</v>
      </c>
      <c r="V584">
        <f>COUNTIF(PASE!B:B,Table1[[#This Row],[Loser]])</f>
        <v>1</v>
      </c>
    </row>
    <row r="585" spans="1:22" x14ac:dyDescent="0.25">
      <c r="A585" s="65">
        <v>34411</v>
      </c>
      <c r="B585" s="50">
        <v>1994</v>
      </c>
      <c r="C585" s="1">
        <v>1</v>
      </c>
      <c r="D585" t="s">
        <v>440</v>
      </c>
      <c r="E585" s="1">
        <v>12</v>
      </c>
      <c r="F585" t="s">
        <v>94</v>
      </c>
      <c r="G585" t="str">
        <f>VLOOKUP(Table1[[#This Row],[Winner]],Ranking!D:E,2,FALSE)</f>
        <v>Amer</v>
      </c>
      <c r="H585" s="1">
        <v>112</v>
      </c>
      <c r="I585" s="1">
        <v>5</v>
      </c>
      <c r="J585" t="s">
        <v>67</v>
      </c>
      <c r="K585" t="str">
        <f>VLOOKUP(Table1[[#This Row],[Loser]],Ranking!D:E,2,FALSE)</f>
        <v>P12</v>
      </c>
      <c r="L585" s="1">
        <v>102</v>
      </c>
      <c r="N585" s="1">
        <f>Table1[[#This Row],[Winning Score]]-Table1[[#This Row],[Losing Score]]</f>
        <v>10</v>
      </c>
      <c r="O585" s="1">
        <f>Table1[[#This Row],[Losing Seed]]-Table1[[#This Row],[Winning Seed]]</f>
        <v>-7</v>
      </c>
      <c r="P585" s="1" t="str">
        <f>IF(Table1[[#This Row],[SeD]]&lt;-2,Table1[[#This Row],[Winning Seed]]&amp; " over " &amp;Table1[[#This Row],[Losing Seed]],"")</f>
        <v>12 over 5</v>
      </c>
      <c r="Q585">
        <f>VLOOKUP(Table1[[#This Row],[Losing Seed]],'Seed History'!$N$4:$O$19,2)</f>
        <v>1.1071428571428572</v>
      </c>
      <c r="R585" s="1">
        <f>IF(Table1[[#This Row],[Round]]="PI",0,Table1[[#This Row],[Round]]-1)</f>
        <v>0</v>
      </c>
      <c r="S585">
        <f>Table1[[#This Row],[LAW]]-Table1[[#This Row],[LEW]]</f>
        <v>-1.1071428571428572</v>
      </c>
      <c r="V585">
        <f>COUNTIF(PASE!B:B,Table1[[#This Row],[Loser]])</f>
        <v>1</v>
      </c>
    </row>
    <row r="586" spans="1:22" x14ac:dyDescent="0.25">
      <c r="A586" s="65">
        <v>34411</v>
      </c>
      <c r="B586" s="50">
        <v>1994</v>
      </c>
      <c r="C586" s="1">
        <v>1</v>
      </c>
      <c r="D586" t="s">
        <v>49</v>
      </c>
      <c r="E586" s="1">
        <v>1</v>
      </c>
      <c r="F586" t="s">
        <v>299</v>
      </c>
      <c r="G586" t="str">
        <f>VLOOKUP(Table1[[#This Row],[Winner]],Ranking!D:E,2,FALSE)</f>
        <v>ACC</v>
      </c>
      <c r="H586" s="1">
        <v>71</v>
      </c>
      <c r="I586" s="1">
        <v>16</v>
      </c>
      <c r="J586" t="s">
        <v>250</v>
      </c>
      <c r="K586" t="str">
        <f>VLOOKUP(Table1[[#This Row],[Loser]],Ranking!D:E,2,FALSE)</f>
        <v>ASun</v>
      </c>
      <c r="L586" s="1">
        <v>51</v>
      </c>
      <c r="N586" s="1">
        <f>Table1[[#This Row],[Winning Score]]-Table1[[#This Row],[Losing Score]]</f>
        <v>20</v>
      </c>
      <c r="O586" s="1">
        <f>Table1[[#This Row],[Losing Seed]]-Table1[[#This Row],[Winning Seed]]</f>
        <v>15</v>
      </c>
      <c r="P586" s="1" t="str">
        <f>IF(Table1[[#This Row],[SeD]]&lt;-2,Table1[[#This Row],[Winning Seed]]&amp; " over " &amp;Table1[[#This Row],[Losing Seed]],"")</f>
        <v/>
      </c>
      <c r="Q586">
        <f>VLOOKUP(Table1[[#This Row],[Losing Seed]],'Seed History'!$N$4:$O$19,2)</f>
        <v>7.1428571428571426E-3</v>
      </c>
      <c r="R586" s="1">
        <f>IF(Table1[[#This Row],[Round]]="PI",0,Table1[[#This Row],[Round]]-1)</f>
        <v>0</v>
      </c>
      <c r="S586">
        <f>Table1[[#This Row],[LAW]]-Table1[[#This Row],[LEW]]</f>
        <v>-7.1428571428571426E-3</v>
      </c>
      <c r="V586">
        <f>COUNTIF(PASE!B:B,Table1[[#This Row],[Loser]])</f>
        <v>1</v>
      </c>
    </row>
    <row r="587" spans="1:22" x14ac:dyDescent="0.25">
      <c r="A587" s="65">
        <v>34411</v>
      </c>
      <c r="B587" s="50">
        <v>1994</v>
      </c>
      <c r="C587" s="1">
        <v>1</v>
      </c>
      <c r="D587" t="s">
        <v>49</v>
      </c>
      <c r="E587" s="1">
        <v>4</v>
      </c>
      <c r="F587" t="s">
        <v>374</v>
      </c>
      <c r="G587" t="str">
        <f>VLOOKUP(Table1[[#This Row],[Winner]],Ranking!D:E,2,FALSE)</f>
        <v>Amer</v>
      </c>
      <c r="H587" s="1">
        <v>61</v>
      </c>
      <c r="I587" s="1">
        <v>13</v>
      </c>
      <c r="J587" t="s">
        <v>190</v>
      </c>
      <c r="K587" t="str">
        <f>VLOOKUP(Table1[[#This Row],[Loser]],Ranking!D:E,2,FALSE)</f>
        <v>CAA</v>
      </c>
      <c r="L587" s="1">
        <v>39</v>
      </c>
      <c r="N587" s="1">
        <f>Table1[[#This Row],[Winning Score]]-Table1[[#This Row],[Losing Score]]</f>
        <v>22</v>
      </c>
      <c r="O587" s="1">
        <f>Table1[[#This Row],[Losing Seed]]-Table1[[#This Row],[Winning Seed]]</f>
        <v>9</v>
      </c>
      <c r="P587" s="1" t="str">
        <f>IF(Table1[[#This Row],[SeD]]&lt;-2,Table1[[#This Row],[Winning Seed]]&amp; " over " &amp;Table1[[#This Row],[Losing Seed]],"")</f>
        <v/>
      </c>
      <c r="Q587">
        <f>VLOOKUP(Table1[[#This Row],[Losing Seed]],'Seed History'!$N$4:$O$19,2)</f>
        <v>0.25</v>
      </c>
      <c r="R587" s="1">
        <f>IF(Table1[[#This Row],[Round]]="PI",0,Table1[[#This Row],[Round]]-1)</f>
        <v>0</v>
      </c>
      <c r="S587">
        <f>Table1[[#This Row],[LAW]]-Table1[[#This Row],[LEW]]</f>
        <v>-0.25</v>
      </c>
      <c r="V587">
        <f>COUNTIF(PASE!B:B,Table1[[#This Row],[Loser]])</f>
        <v>1</v>
      </c>
    </row>
    <row r="588" spans="1:22" x14ac:dyDescent="0.25">
      <c r="A588" s="65">
        <v>34411</v>
      </c>
      <c r="B588" s="50">
        <v>1994</v>
      </c>
      <c r="C588" s="1">
        <v>1</v>
      </c>
      <c r="D588" t="s">
        <v>49</v>
      </c>
      <c r="E588" s="1">
        <v>5</v>
      </c>
      <c r="F588" t="s">
        <v>36</v>
      </c>
      <c r="G588" t="str">
        <f>VLOOKUP(Table1[[#This Row],[Winner]],Ranking!D:E,2,FALSE)</f>
        <v>B10</v>
      </c>
      <c r="H588" s="1">
        <v>84</v>
      </c>
      <c r="I588" s="1">
        <v>12</v>
      </c>
      <c r="J588" t="s">
        <v>315</v>
      </c>
      <c r="K588" t="str">
        <f>VLOOKUP(Table1[[#This Row],[Loser]],Ranking!D:E,2,FALSE)</f>
        <v>MAC</v>
      </c>
      <c r="L588" s="1">
        <v>72</v>
      </c>
      <c r="N588" s="1">
        <f>Table1[[#This Row],[Winning Score]]-Table1[[#This Row],[Losing Score]]</f>
        <v>12</v>
      </c>
      <c r="O588" s="1">
        <f>Table1[[#This Row],[Losing Seed]]-Table1[[#This Row],[Winning Seed]]</f>
        <v>7</v>
      </c>
      <c r="P588" s="1" t="str">
        <f>IF(Table1[[#This Row],[SeD]]&lt;-2,Table1[[#This Row],[Winning Seed]]&amp; " over " &amp;Table1[[#This Row],[Losing Seed]],"")</f>
        <v/>
      </c>
      <c r="Q588">
        <f>VLOOKUP(Table1[[#This Row],[Losing Seed]],'Seed History'!$N$4:$O$19,2)</f>
        <v>0.51428571428571423</v>
      </c>
      <c r="R588" s="1">
        <f>IF(Table1[[#This Row],[Round]]="PI",0,Table1[[#This Row],[Round]]-1)</f>
        <v>0</v>
      </c>
      <c r="S588">
        <f>Table1[[#This Row],[LAW]]-Table1[[#This Row],[LEW]]</f>
        <v>-0.51428571428571423</v>
      </c>
      <c r="V588">
        <f>COUNTIF(PASE!B:B,Table1[[#This Row],[Loser]])</f>
        <v>1</v>
      </c>
    </row>
    <row r="589" spans="1:22" x14ac:dyDescent="0.25">
      <c r="A589" s="65">
        <v>34411</v>
      </c>
      <c r="B589" s="50">
        <v>1994</v>
      </c>
      <c r="C589" s="1">
        <v>1</v>
      </c>
      <c r="D589" t="s">
        <v>440</v>
      </c>
      <c r="E589" s="1">
        <v>1</v>
      </c>
      <c r="F589" t="s">
        <v>41</v>
      </c>
      <c r="G589" t="str">
        <f>VLOOKUP(Table1[[#This Row],[Winner]],Ranking!D:E,2,FALSE)</f>
        <v>SEC</v>
      </c>
      <c r="H589" s="1">
        <v>94</v>
      </c>
      <c r="I589" s="1">
        <v>16</v>
      </c>
      <c r="J589" t="s">
        <v>300</v>
      </c>
      <c r="K589" t="str">
        <f>VLOOKUP(Table1[[#This Row],[Loser]],Ranking!D:E,2,FALSE)</f>
        <v>MEAC</v>
      </c>
      <c r="L589" s="1">
        <v>79</v>
      </c>
      <c r="N589" s="1">
        <f>Table1[[#This Row],[Winning Score]]-Table1[[#This Row],[Losing Score]]</f>
        <v>15</v>
      </c>
      <c r="O589" s="1">
        <f>Table1[[#This Row],[Losing Seed]]-Table1[[#This Row],[Winning Seed]]</f>
        <v>15</v>
      </c>
      <c r="P589" s="1" t="str">
        <f>IF(Table1[[#This Row],[SeD]]&lt;-2,Table1[[#This Row],[Winning Seed]]&amp; " over " &amp;Table1[[#This Row],[Losing Seed]],"")</f>
        <v/>
      </c>
      <c r="Q589">
        <f>VLOOKUP(Table1[[#This Row],[Losing Seed]],'Seed History'!$N$4:$O$19,2)</f>
        <v>7.1428571428571426E-3</v>
      </c>
      <c r="R589" s="1">
        <f>IF(Table1[[#This Row],[Round]]="PI",0,Table1[[#This Row],[Round]]-1)</f>
        <v>0</v>
      </c>
      <c r="S589">
        <f>Table1[[#This Row],[LAW]]-Table1[[#This Row],[LEW]]</f>
        <v>-7.1428571428571426E-3</v>
      </c>
      <c r="V589">
        <f>COUNTIF(PASE!B:B,Table1[[#This Row],[Loser]])</f>
        <v>1</v>
      </c>
    </row>
    <row r="590" spans="1:22" x14ac:dyDescent="0.25">
      <c r="A590" s="65">
        <v>34411</v>
      </c>
      <c r="B590" s="50">
        <v>1994</v>
      </c>
      <c r="C590" s="1">
        <v>1</v>
      </c>
      <c r="D590" t="s">
        <v>440</v>
      </c>
      <c r="E590" s="1">
        <v>4</v>
      </c>
      <c r="F590" t="s">
        <v>317</v>
      </c>
      <c r="G590" t="str">
        <f>VLOOKUP(Table1[[#This Row],[Winner]],Ranking!D:E,2,FALSE)</f>
        <v>B12</v>
      </c>
      <c r="H590" s="1">
        <v>65</v>
      </c>
      <c r="I590" s="1">
        <v>13</v>
      </c>
      <c r="J590" t="s">
        <v>293</v>
      </c>
      <c r="K590" t="str">
        <f>VLOOKUP(Table1[[#This Row],[Loser]],Ranking!D:E,2,FALSE)</f>
        <v>WAC</v>
      </c>
      <c r="L590" s="1">
        <v>55</v>
      </c>
      <c r="N590" s="1">
        <f>Table1[[#This Row],[Winning Score]]-Table1[[#This Row],[Losing Score]]</f>
        <v>10</v>
      </c>
      <c r="O590" s="1">
        <f>Table1[[#This Row],[Losing Seed]]-Table1[[#This Row],[Winning Seed]]</f>
        <v>9</v>
      </c>
      <c r="P590" s="1" t="str">
        <f>IF(Table1[[#This Row],[SeD]]&lt;-2,Table1[[#This Row],[Winning Seed]]&amp; " over " &amp;Table1[[#This Row],[Losing Seed]],"")</f>
        <v/>
      </c>
      <c r="Q590">
        <f>VLOOKUP(Table1[[#This Row],[Losing Seed]],'Seed History'!$N$4:$O$19,2)</f>
        <v>0.25</v>
      </c>
      <c r="R590" s="1">
        <f>IF(Table1[[#This Row],[Round]]="PI",0,Table1[[#This Row],[Round]]-1)</f>
        <v>0</v>
      </c>
      <c r="S590">
        <f>Table1[[#This Row],[LAW]]-Table1[[#This Row],[LEW]]</f>
        <v>-0.25</v>
      </c>
      <c r="V590">
        <f>COUNTIF(PASE!B:B,Table1[[#This Row],[Loser]])</f>
        <v>1</v>
      </c>
    </row>
    <row r="591" spans="1:22" x14ac:dyDescent="0.25">
      <c r="A591" s="65">
        <v>34411</v>
      </c>
      <c r="B591" s="50">
        <v>1994</v>
      </c>
      <c r="C591" s="1">
        <v>1</v>
      </c>
      <c r="D591" t="s">
        <v>478</v>
      </c>
      <c r="E591" s="1">
        <v>2</v>
      </c>
      <c r="F591" t="s">
        <v>64</v>
      </c>
      <c r="G591" t="str">
        <f>VLOOKUP(Table1[[#This Row],[Winner]],Ranking!D:E,2,FALSE)</f>
        <v>ACC</v>
      </c>
      <c r="H591" s="1">
        <v>82</v>
      </c>
      <c r="I591" s="1">
        <v>15</v>
      </c>
      <c r="J591" t="s">
        <v>380</v>
      </c>
      <c r="K591" t="str">
        <f>VLOOKUP(Table1[[#This Row],[Loser]],Ranking!D:E,2,FALSE)</f>
        <v>SWAC</v>
      </c>
      <c r="L591" s="1">
        <v>70</v>
      </c>
      <c r="N591" s="1">
        <f>Table1[[#This Row],[Winning Score]]-Table1[[#This Row],[Losing Score]]</f>
        <v>12</v>
      </c>
      <c r="O591" s="1">
        <f>Table1[[#This Row],[Losing Seed]]-Table1[[#This Row],[Winning Seed]]</f>
        <v>13</v>
      </c>
      <c r="P591" s="1" t="str">
        <f>IF(Table1[[#This Row],[SeD]]&lt;-2,Table1[[#This Row],[Winning Seed]]&amp; " over " &amp;Table1[[#This Row],[Losing Seed]],"")</f>
        <v/>
      </c>
      <c r="Q591">
        <f>VLOOKUP(Table1[[#This Row],[Losing Seed]],'Seed History'!$N$4:$O$19,2)</f>
        <v>6.4285714285714279E-2</v>
      </c>
      <c r="R591" s="1">
        <f>IF(Table1[[#This Row],[Round]]="PI",0,Table1[[#This Row],[Round]]-1)</f>
        <v>0</v>
      </c>
      <c r="S591">
        <f>Table1[[#This Row],[LAW]]-Table1[[#This Row],[LEW]]</f>
        <v>-6.4285714285714279E-2</v>
      </c>
      <c r="V591">
        <f>COUNTIF(PASE!B:B,Table1[[#This Row],[Loser]])</f>
        <v>1</v>
      </c>
    </row>
    <row r="592" spans="1:22" x14ac:dyDescent="0.25">
      <c r="A592" s="65">
        <v>34411</v>
      </c>
      <c r="B592" s="50">
        <v>1994</v>
      </c>
      <c r="C592" s="1">
        <v>1</v>
      </c>
      <c r="D592" t="s">
        <v>478</v>
      </c>
      <c r="E592" s="1">
        <v>3</v>
      </c>
      <c r="F592" t="s">
        <v>26</v>
      </c>
      <c r="G592" t="str">
        <f>VLOOKUP(Table1[[#This Row],[Winner]],Ranking!D:E,2,FALSE)</f>
        <v>SEC</v>
      </c>
      <c r="H592" s="1">
        <v>83</v>
      </c>
      <c r="I592" s="1">
        <v>14</v>
      </c>
      <c r="J592" t="s">
        <v>377</v>
      </c>
      <c r="K592" t="str">
        <f>VLOOKUP(Table1[[#This Row],[Loser]],Ranking!D:E,2,FALSE)</f>
        <v>OVC</v>
      </c>
      <c r="L592" s="1">
        <v>70</v>
      </c>
      <c r="N592" s="1">
        <f>Table1[[#This Row],[Winning Score]]-Table1[[#This Row],[Losing Score]]</f>
        <v>13</v>
      </c>
      <c r="O592" s="1">
        <f>Table1[[#This Row],[Losing Seed]]-Table1[[#This Row],[Winning Seed]]</f>
        <v>11</v>
      </c>
      <c r="P592" s="1" t="str">
        <f>IF(Table1[[#This Row],[SeD]]&lt;-2,Table1[[#This Row],[Winning Seed]]&amp; " over " &amp;Table1[[#This Row],[Losing Seed]],"")</f>
        <v/>
      </c>
      <c r="Q592">
        <f>VLOOKUP(Table1[[#This Row],[Losing Seed]],'Seed History'!$N$4:$O$19,2)</f>
        <v>0.16428571428571428</v>
      </c>
      <c r="R592" s="1">
        <f>IF(Table1[[#This Row],[Round]]="PI",0,Table1[[#This Row],[Round]]-1)</f>
        <v>0</v>
      </c>
      <c r="S592">
        <f>Table1[[#This Row],[LAW]]-Table1[[#This Row],[LEW]]</f>
        <v>-0.16428571428571428</v>
      </c>
      <c r="V592">
        <f>COUNTIF(PASE!B:B,Table1[[#This Row],[Loser]])</f>
        <v>1</v>
      </c>
    </row>
    <row r="593" spans="1:22" x14ac:dyDescent="0.25">
      <c r="A593" s="65">
        <v>34411</v>
      </c>
      <c r="B593" s="50">
        <v>1994</v>
      </c>
      <c r="C593" s="1">
        <v>1</v>
      </c>
      <c r="D593" t="s">
        <v>478</v>
      </c>
      <c r="E593" s="1">
        <v>6</v>
      </c>
      <c r="F593" t="s">
        <v>263</v>
      </c>
      <c r="G593" t="str">
        <f>VLOOKUP(Table1[[#This Row],[Winner]],Ranking!D:E,2,FALSE)</f>
        <v>BE</v>
      </c>
      <c r="H593" s="1">
        <v>81</v>
      </c>
      <c r="I593" s="1">
        <v>11</v>
      </c>
      <c r="J593" t="s">
        <v>51</v>
      </c>
      <c r="K593" t="str">
        <f>VLOOKUP(Table1[[#This Row],[Loser]],Ranking!D:E,2,FALSE)</f>
        <v>Pat</v>
      </c>
      <c r="L593" s="1">
        <v>59</v>
      </c>
      <c r="N593" s="1">
        <f>Table1[[#This Row],[Winning Score]]-Table1[[#This Row],[Losing Score]]</f>
        <v>22</v>
      </c>
      <c r="O593" s="1">
        <f>Table1[[#This Row],[Losing Seed]]-Table1[[#This Row],[Winning Seed]]</f>
        <v>5</v>
      </c>
      <c r="P593" s="1" t="str">
        <f>IF(Table1[[#This Row],[SeD]]&lt;-2,Table1[[#This Row],[Winning Seed]]&amp; " over " &amp;Table1[[#This Row],[Losing Seed]],"")</f>
        <v/>
      </c>
      <c r="Q593">
        <f>VLOOKUP(Table1[[#This Row],[Losing Seed]],'Seed History'!$N$4:$O$19,2)</f>
        <v>0.61428571428571432</v>
      </c>
      <c r="R593" s="1">
        <f>IF(Table1[[#This Row],[Round]]="PI",0,Table1[[#This Row],[Round]]-1)</f>
        <v>0</v>
      </c>
      <c r="S593">
        <f>Table1[[#This Row],[LAW]]-Table1[[#This Row],[LEW]]</f>
        <v>-0.61428571428571432</v>
      </c>
      <c r="V593">
        <f>COUNTIF(PASE!B:B,Table1[[#This Row],[Loser]])</f>
        <v>1</v>
      </c>
    </row>
    <row r="594" spans="1:22" x14ac:dyDescent="0.25">
      <c r="A594" s="65">
        <v>34411</v>
      </c>
      <c r="B594" s="50">
        <v>1994</v>
      </c>
      <c r="C594" s="1">
        <v>1</v>
      </c>
      <c r="D594" t="s">
        <v>478</v>
      </c>
      <c r="E594" s="1">
        <v>7</v>
      </c>
      <c r="F594" t="s">
        <v>272</v>
      </c>
      <c r="G594" t="str">
        <f>VLOOKUP(Table1[[#This Row],[Winner]],Ranking!D:E,2,FALSE)</f>
        <v>B10</v>
      </c>
      <c r="H594" s="1">
        <v>84</v>
      </c>
      <c r="I594" s="1">
        <v>10</v>
      </c>
      <c r="J594" t="s">
        <v>87</v>
      </c>
      <c r="K594" t="str">
        <f>VLOOKUP(Table1[[#This Row],[Loser]],Ranking!D:E,2,FALSE)</f>
        <v>BE</v>
      </c>
      <c r="L594" s="1">
        <v>73</v>
      </c>
      <c r="N594" s="1">
        <f>Table1[[#This Row],[Winning Score]]-Table1[[#This Row],[Losing Score]]</f>
        <v>11</v>
      </c>
      <c r="O594" s="1">
        <f>Table1[[#This Row],[Losing Seed]]-Table1[[#This Row],[Winning Seed]]</f>
        <v>3</v>
      </c>
      <c r="P594" s="1" t="str">
        <f>IF(Table1[[#This Row],[SeD]]&lt;-2,Table1[[#This Row],[Winning Seed]]&amp; " over " &amp;Table1[[#This Row],[Losing Seed]],"")</f>
        <v/>
      </c>
      <c r="Q594">
        <f>VLOOKUP(Table1[[#This Row],[Losing Seed]],'Seed History'!$N$4:$O$19,2)</f>
        <v>0.62142857142857144</v>
      </c>
      <c r="R594" s="1">
        <f>IF(Table1[[#This Row],[Round]]="PI",0,Table1[[#This Row],[Round]]-1)</f>
        <v>0</v>
      </c>
      <c r="S594">
        <f>Table1[[#This Row],[LAW]]-Table1[[#This Row],[LEW]]</f>
        <v>-0.62142857142857144</v>
      </c>
      <c r="V594">
        <f>COUNTIF(PASE!B:B,Table1[[#This Row],[Loser]])</f>
        <v>1</v>
      </c>
    </row>
    <row r="595" spans="1:22" x14ac:dyDescent="0.25">
      <c r="A595" s="65">
        <v>34411</v>
      </c>
      <c r="B595" s="50">
        <v>1994</v>
      </c>
      <c r="C595" s="1">
        <v>1</v>
      </c>
      <c r="D595" t="s">
        <v>38</v>
      </c>
      <c r="E595" s="1">
        <v>2</v>
      </c>
      <c r="F595" t="s">
        <v>48</v>
      </c>
      <c r="G595" t="str">
        <f>VLOOKUP(Table1[[#This Row],[Winner]],Ranking!D:E,2,FALSE)</f>
        <v>P12</v>
      </c>
      <c r="H595" s="1">
        <v>81</v>
      </c>
      <c r="I595" s="1">
        <v>15</v>
      </c>
      <c r="J595" t="s">
        <v>260</v>
      </c>
      <c r="K595" t="str">
        <f>VLOOKUP(Table1[[#This Row],[Loser]],Ranking!D:E,2,FALSE)</f>
        <v>Pat</v>
      </c>
      <c r="L595" s="1">
        <v>55</v>
      </c>
      <c r="N595" s="1">
        <f>Table1[[#This Row],[Winning Score]]-Table1[[#This Row],[Losing Score]]</f>
        <v>26</v>
      </c>
      <c r="O595" s="1">
        <f>Table1[[#This Row],[Losing Seed]]-Table1[[#This Row],[Winning Seed]]</f>
        <v>13</v>
      </c>
      <c r="P595" s="1" t="str">
        <f>IF(Table1[[#This Row],[SeD]]&lt;-2,Table1[[#This Row],[Winning Seed]]&amp; " over " &amp;Table1[[#This Row],[Losing Seed]],"")</f>
        <v/>
      </c>
      <c r="Q595">
        <f>VLOOKUP(Table1[[#This Row],[Losing Seed]],'Seed History'!$N$4:$O$19,2)</f>
        <v>6.4285714285714279E-2</v>
      </c>
      <c r="R595" s="1">
        <f>IF(Table1[[#This Row],[Round]]="PI",0,Table1[[#This Row],[Round]]-1)</f>
        <v>0</v>
      </c>
      <c r="S595">
        <f>Table1[[#This Row],[LAW]]-Table1[[#This Row],[LEW]]</f>
        <v>-6.4285714285714279E-2</v>
      </c>
      <c r="V595">
        <f>COUNTIF(PASE!B:B,Table1[[#This Row],[Loser]])</f>
        <v>1</v>
      </c>
    </row>
    <row r="596" spans="1:22" x14ac:dyDescent="0.25">
      <c r="A596" s="65">
        <v>34411</v>
      </c>
      <c r="B596" s="50">
        <v>1994</v>
      </c>
      <c r="C596" s="1">
        <v>1</v>
      </c>
      <c r="D596" t="s">
        <v>38</v>
      </c>
      <c r="E596" s="1">
        <v>3</v>
      </c>
      <c r="F596" t="s">
        <v>54</v>
      </c>
      <c r="G596" t="str">
        <f>VLOOKUP(Table1[[#This Row],[Winner]],Ranking!D:E,2,FALSE)</f>
        <v>ACC</v>
      </c>
      <c r="H596" s="1">
        <v>67</v>
      </c>
      <c r="I596" s="1">
        <v>14</v>
      </c>
      <c r="J596" t="s">
        <v>138</v>
      </c>
      <c r="K596" t="str">
        <f>VLOOKUP(Table1[[#This Row],[Loser]],Ranking!D:E,2,FALSE)</f>
        <v>MWC</v>
      </c>
      <c r="L596" s="1">
        <v>58</v>
      </c>
      <c r="N596" s="1">
        <f>Table1[[#This Row],[Winning Score]]-Table1[[#This Row],[Losing Score]]</f>
        <v>9</v>
      </c>
      <c r="O596" s="1">
        <f>Table1[[#This Row],[Losing Seed]]-Table1[[#This Row],[Winning Seed]]</f>
        <v>11</v>
      </c>
      <c r="P596" s="1" t="str">
        <f>IF(Table1[[#This Row],[SeD]]&lt;-2,Table1[[#This Row],[Winning Seed]]&amp; " over " &amp;Table1[[#This Row],[Losing Seed]],"")</f>
        <v/>
      </c>
      <c r="Q596">
        <f>VLOOKUP(Table1[[#This Row],[Losing Seed]],'Seed History'!$N$4:$O$19,2)</f>
        <v>0.16428571428571428</v>
      </c>
      <c r="R596" s="1">
        <f>IF(Table1[[#This Row],[Round]]="PI",0,Table1[[#This Row],[Round]]-1)</f>
        <v>0</v>
      </c>
      <c r="S596">
        <f>Table1[[#This Row],[LAW]]-Table1[[#This Row],[LEW]]</f>
        <v>-0.16428571428571428</v>
      </c>
      <c r="V596">
        <f>COUNTIF(PASE!B:B,Table1[[#This Row],[Loser]])</f>
        <v>1</v>
      </c>
    </row>
    <row r="597" spans="1:22" x14ac:dyDescent="0.25">
      <c r="A597" s="65">
        <v>34411</v>
      </c>
      <c r="B597" s="50">
        <v>1994</v>
      </c>
      <c r="C597" s="1">
        <v>1</v>
      </c>
      <c r="D597" t="s">
        <v>38</v>
      </c>
      <c r="E597" s="1">
        <v>6</v>
      </c>
      <c r="F597" t="s">
        <v>275</v>
      </c>
      <c r="G597" t="str">
        <f>VLOOKUP(Table1[[#This Row],[Winner]],Ranking!D:E,2,FALSE)</f>
        <v>B10</v>
      </c>
      <c r="H597" s="1">
        <v>74</v>
      </c>
      <c r="I597" s="1">
        <v>11</v>
      </c>
      <c r="J597" t="s">
        <v>363</v>
      </c>
      <c r="K597" t="str">
        <f>VLOOKUP(Table1[[#This Row],[Loser]],Ranking!D:E,2,FALSE)</f>
        <v>MVC</v>
      </c>
      <c r="L597" s="1">
        <v>60</v>
      </c>
      <c r="N597" s="1">
        <f>Table1[[#This Row],[Winning Score]]-Table1[[#This Row],[Losing Score]]</f>
        <v>14</v>
      </c>
      <c r="O597" s="1">
        <f>Table1[[#This Row],[Losing Seed]]-Table1[[#This Row],[Winning Seed]]</f>
        <v>5</v>
      </c>
      <c r="P597" s="1" t="str">
        <f>IF(Table1[[#This Row],[SeD]]&lt;-2,Table1[[#This Row],[Winning Seed]]&amp; " over " &amp;Table1[[#This Row],[Losing Seed]],"")</f>
        <v/>
      </c>
      <c r="Q597">
        <f>VLOOKUP(Table1[[#This Row],[Losing Seed]],'Seed History'!$N$4:$O$19,2)</f>
        <v>0.61428571428571432</v>
      </c>
      <c r="R597" s="1">
        <f>IF(Table1[[#This Row],[Round]]="PI",0,Table1[[#This Row],[Round]]-1)</f>
        <v>0</v>
      </c>
      <c r="S597">
        <f>Table1[[#This Row],[LAW]]-Table1[[#This Row],[LEW]]</f>
        <v>-0.61428571428571432</v>
      </c>
      <c r="V597">
        <f>COUNTIF(PASE!B:B,Table1[[#This Row],[Loser]])</f>
        <v>1</v>
      </c>
    </row>
    <row r="598" spans="1:22" x14ac:dyDescent="0.25">
      <c r="A598" s="65">
        <v>34411</v>
      </c>
      <c r="B598" s="50">
        <v>1994</v>
      </c>
      <c r="C598" s="1">
        <v>1</v>
      </c>
      <c r="D598" t="s">
        <v>38</v>
      </c>
      <c r="E598" s="1">
        <v>7</v>
      </c>
      <c r="F598" t="s">
        <v>61</v>
      </c>
      <c r="G598" t="str">
        <f>VLOOKUP(Table1[[#This Row],[Winner]],Ranking!D:E,2,FALSE)</f>
        <v>ACC</v>
      </c>
      <c r="H598" s="1">
        <v>57</v>
      </c>
      <c r="I598" s="1">
        <v>10</v>
      </c>
      <c r="J598" t="s">
        <v>292</v>
      </c>
      <c r="K598" t="str">
        <f>VLOOKUP(Table1[[#This Row],[Loser]],Ranking!D:E,2,FALSE)</f>
        <v>MWC</v>
      </c>
      <c r="L598" s="1">
        <v>54</v>
      </c>
      <c r="N598" s="1">
        <f>Table1[[#This Row],[Winning Score]]-Table1[[#This Row],[Losing Score]]</f>
        <v>3</v>
      </c>
      <c r="O598" s="1">
        <f>Table1[[#This Row],[Losing Seed]]-Table1[[#This Row],[Winning Seed]]</f>
        <v>3</v>
      </c>
      <c r="P598" s="1" t="str">
        <f>IF(Table1[[#This Row],[SeD]]&lt;-2,Table1[[#This Row],[Winning Seed]]&amp; " over " &amp;Table1[[#This Row],[Losing Seed]],"")</f>
        <v/>
      </c>
      <c r="Q598">
        <f>VLOOKUP(Table1[[#This Row],[Losing Seed]],'Seed History'!$N$4:$O$19,2)</f>
        <v>0.62142857142857144</v>
      </c>
      <c r="R598" s="1">
        <f>IF(Table1[[#This Row],[Round]]="PI",0,Table1[[#This Row],[Round]]-1)</f>
        <v>0</v>
      </c>
      <c r="S598">
        <f>Table1[[#This Row],[LAW]]-Table1[[#This Row],[LEW]]</f>
        <v>-0.62142857142857144</v>
      </c>
      <c r="V598">
        <f>COUNTIF(PASE!B:B,Table1[[#This Row],[Loser]])</f>
        <v>1</v>
      </c>
    </row>
    <row r="599" spans="1:22" x14ac:dyDescent="0.25">
      <c r="A599" s="65">
        <v>34411</v>
      </c>
      <c r="B599" s="50">
        <v>1994</v>
      </c>
      <c r="C599" s="1">
        <v>1</v>
      </c>
      <c r="D599" t="s">
        <v>49</v>
      </c>
      <c r="E599" s="1">
        <v>9</v>
      </c>
      <c r="F599" t="s">
        <v>139</v>
      </c>
      <c r="G599" t="str">
        <f>VLOOKUP(Table1[[#This Row],[Winner]],Ranking!D:E,2,FALSE)</f>
        <v>ACC</v>
      </c>
      <c r="H599" s="1">
        <v>67</v>
      </c>
      <c r="I599" s="1">
        <v>8</v>
      </c>
      <c r="J599" t="s">
        <v>411</v>
      </c>
      <c r="K599" t="str">
        <f>VLOOKUP(Table1[[#This Row],[Loser]],Ranking!D:E,2,FALSE)</f>
        <v>P12</v>
      </c>
      <c r="L599" s="1">
        <v>64</v>
      </c>
      <c r="N599" s="1">
        <f>Table1[[#This Row],[Winning Score]]-Table1[[#This Row],[Losing Score]]</f>
        <v>3</v>
      </c>
      <c r="O599" s="1">
        <f>Table1[[#This Row],[Losing Seed]]-Table1[[#This Row],[Winning Seed]]</f>
        <v>-1</v>
      </c>
      <c r="P599" s="1" t="str">
        <f>IF(Table1[[#This Row],[SeD]]&lt;-2,Table1[[#This Row],[Winning Seed]]&amp; " over " &amp;Table1[[#This Row],[Losing Seed]],"")</f>
        <v/>
      </c>
      <c r="Q599">
        <f>VLOOKUP(Table1[[#This Row],[Losing Seed]],'Seed History'!$N$4:$O$19,2)</f>
        <v>0.7</v>
      </c>
      <c r="R599" s="1">
        <f>IF(Table1[[#This Row],[Round]]="PI",0,Table1[[#This Row],[Round]]-1)</f>
        <v>0</v>
      </c>
      <c r="S599">
        <f>Table1[[#This Row],[LAW]]-Table1[[#This Row],[LEW]]</f>
        <v>-0.7</v>
      </c>
      <c r="V599">
        <f>COUNTIF(PASE!B:B,Table1[[#This Row],[Loser]])</f>
        <v>1</v>
      </c>
    </row>
    <row r="600" spans="1:22" x14ac:dyDescent="0.25">
      <c r="A600" s="65">
        <v>34411</v>
      </c>
      <c r="B600" s="50">
        <v>1994</v>
      </c>
      <c r="C600" s="1">
        <v>1</v>
      </c>
      <c r="D600" t="s">
        <v>440</v>
      </c>
      <c r="E600" s="1">
        <v>9</v>
      </c>
      <c r="F600" t="s">
        <v>66</v>
      </c>
      <c r="G600" t="str">
        <f>VLOOKUP(Table1[[#This Row],[Winner]],Ranking!D:E,2,FALSE)</f>
        <v>BE</v>
      </c>
      <c r="H600" s="1">
        <v>84</v>
      </c>
      <c r="I600" s="1">
        <v>8</v>
      </c>
      <c r="J600" t="s">
        <v>231</v>
      </c>
      <c r="K600" t="str">
        <f>VLOOKUP(Table1[[#This Row],[Loser]],Ranking!D:E,2,FALSE)</f>
        <v>B10</v>
      </c>
      <c r="L600" s="1">
        <v>77</v>
      </c>
      <c r="N600" s="1">
        <f>Table1[[#This Row],[Winning Score]]-Table1[[#This Row],[Losing Score]]</f>
        <v>7</v>
      </c>
      <c r="O600" s="1">
        <f>Table1[[#This Row],[Losing Seed]]-Table1[[#This Row],[Winning Seed]]</f>
        <v>-1</v>
      </c>
      <c r="P600" s="1" t="str">
        <f>IF(Table1[[#This Row],[SeD]]&lt;-2,Table1[[#This Row],[Winning Seed]]&amp; " over " &amp;Table1[[#This Row],[Losing Seed]],"")</f>
        <v/>
      </c>
      <c r="Q600">
        <f>VLOOKUP(Table1[[#This Row],[Losing Seed]],'Seed History'!$N$4:$O$19,2)</f>
        <v>0.7</v>
      </c>
      <c r="R600" s="1">
        <f>IF(Table1[[#This Row],[Round]]="PI",0,Table1[[#This Row],[Round]]-1)</f>
        <v>0</v>
      </c>
      <c r="S600">
        <f>Table1[[#This Row],[LAW]]-Table1[[#This Row],[LEW]]</f>
        <v>-0.7</v>
      </c>
      <c r="V600">
        <f>COUNTIF(PASE!B:B,Table1[[#This Row],[Loser]])</f>
        <v>1</v>
      </c>
    </row>
    <row r="601" spans="1:22" x14ac:dyDescent="0.25">
      <c r="A601" s="65">
        <v>34412</v>
      </c>
      <c r="B601" s="50">
        <v>1994</v>
      </c>
      <c r="C601" s="1">
        <v>2</v>
      </c>
      <c r="D601" t="s">
        <v>440</v>
      </c>
      <c r="E601" s="1">
        <v>10</v>
      </c>
      <c r="F601" t="s">
        <v>31</v>
      </c>
      <c r="G601" t="str">
        <f>VLOOKUP(Table1[[#This Row],[Winner]],Ranking!D:E,2,FALSE)</f>
        <v>B10</v>
      </c>
      <c r="H601" s="1">
        <v>95</v>
      </c>
      <c r="I601" s="1">
        <v>2</v>
      </c>
      <c r="J601" t="s">
        <v>266</v>
      </c>
      <c r="K601" t="str">
        <f>VLOOKUP(Table1[[#This Row],[Loser]],Ranking!D:E,2,FALSE)</f>
        <v>A10</v>
      </c>
      <c r="L601" s="1">
        <v>87</v>
      </c>
      <c r="N601" s="1">
        <f>Table1[[#This Row],[Winning Score]]-Table1[[#This Row],[Losing Score]]</f>
        <v>8</v>
      </c>
      <c r="O601" s="1">
        <f>Table1[[#This Row],[Losing Seed]]-Table1[[#This Row],[Winning Seed]]</f>
        <v>-8</v>
      </c>
      <c r="P601" s="1" t="str">
        <f>IF(Table1[[#This Row],[SeD]]&lt;-2,Table1[[#This Row],[Winning Seed]]&amp; " over " &amp;Table1[[#This Row],[Losing Seed]],"")</f>
        <v>10 over 2</v>
      </c>
      <c r="Q601">
        <f>VLOOKUP(Table1[[#This Row],[Losing Seed]],'Seed History'!$N$4:$O$19,2)</f>
        <v>2.3714285714285714</v>
      </c>
      <c r="R601" s="1">
        <f>IF(Table1[[#This Row],[Round]]="PI",0,Table1[[#This Row],[Round]]-1)</f>
        <v>1</v>
      </c>
      <c r="S601">
        <f>Table1[[#This Row],[LAW]]-Table1[[#This Row],[LEW]]</f>
        <v>-1.3714285714285714</v>
      </c>
      <c r="V601">
        <f>COUNTIF(PASE!B:B,Table1[[#This Row],[Loser]])</f>
        <v>1</v>
      </c>
    </row>
    <row r="602" spans="1:22" x14ac:dyDescent="0.25">
      <c r="A602" s="65">
        <v>34412</v>
      </c>
      <c r="B602" s="50">
        <v>1994</v>
      </c>
      <c r="C602" s="1">
        <v>2</v>
      </c>
      <c r="D602" t="s">
        <v>49</v>
      </c>
      <c r="E602" s="1">
        <v>2</v>
      </c>
      <c r="F602" t="s">
        <v>80</v>
      </c>
      <c r="G602" t="str">
        <f>VLOOKUP(Table1[[#This Row],[Winner]],Ranking!D:E,2,FALSE)</f>
        <v>Amer</v>
      </c>
      <c r="H602" s="1">
        <v>75</v>
      </c>
      <c r="I602" s="1">
        <v>10</v>
      </c>
      <c r="J602" t="s">
        <v>214</v>
      </c>
      <c r="K602" t="str">
        <f>VLOOKUP(Table1[[#This Row],[Loser]],Ranking!D:E,2,FALSE)</f>
        <v>A10</v>
      </c>
      <c r="L602" s="1">
        <v>63</v>
      </c>
      <c r="N602" s="1">
        <f>Table1[[#This Row],[Winning Score]]-Table1[[#This Row],[Losing Score]]</f>
        <v>12</v>
      </c>
      <c r="O602" s="1">
        <f>Table1[[#This Row],[Losing Seed]]-Table1[[#This Row],[Winning Seed]]</f>
        <v>8</v>
      </c>
      <c r="P602" s="1" t="str">
        <f>IF(Table1[[#This Row],[SeD]]&lt;-2,Table1[[#This Row],[Winning Seed]]&amp; " over " &amp;Table1[[#This Row],[Losing Seed]],"")</f>
        <v/>
      </c>
      <c r="Q602">
        <f>VLOOKUP(Table1[[#This Row],[Losing Seed]],'Seed History'!$N$4:$O$19,2)</f>
        <v>0.62142857142857144</v>
      </c>
      <c r="R602" s="1">
        <f>IF(Table1[[#This Row],[Round]]="PI",0,Table1[[#This Row],[Round]]-1)</f>
        <v>1</v>
      </c>
      <c r="S602">
        <f>Table1[[#This Row],[LAW]]-Table1[[#This Row],[LEW]]</f>
        <v>0.37857142857142856</v>
      </c>
      <c r="V602">
        <f>COUNTIF(PASE!B:B,Table1[[#This Row],[Loser]])</f>
        <v>1</v>
      </c>
    </row>
    <row r="603" spans="1:22" x14ac:dyDescent="0.25">
      <c r="A603" s="65">
        <v>34412</v>
      </c>
      <c r="B603" s="50">
        <v>1994</v>
      </c>
      <c r="C603" s="1">
        <v>2</v>
      </c>
      <c r="D603" t="s">
        <v>49</v>
      </c>
      <c r="E603" s="1">
        <v>3</v>
      </c>
      <c r="F603" t="s">
        <v>81</v>
      </c>
      <c r="G603" t="str">
        <f>VLOOKUP(Table1[[#This Row],[Winner]],Ranking!D:E,2,FALSE)</f>
        <v>SEC</v>
      </c>
      <c r="H603" s="1">
        <v>70</v>
      </c>
      <c r="I603" s="1">
        <v>11</v>
      </c>
      <c r="J603" t="s">
        <v>322</v>
      </c>
      <c r="K603" t="str">
        <f>VLOOKUP(Table1[[#This Row],[Loser]],Ranking!D:E,2,FALSE)</f>
        <v>Ivy</v>
      </c>
      <c r="L603" s="1">
        <v>58</v>
      </c>
      <c r="N603" s="1">
        <f>Table1[[#This Row],[Winning Score]]-Table1[[#This Row],[Losing Score]]</f>
        <v>12</v>
      </c>
      <c r="O603" s="1">
        <f>Table1[[#This Row],[Losing Seed]]-Table1[[#This Row],[Winning Seed]]</f>
        <v>8</v>
      </c>
      <c r="P603" s="1" t="str">
        <f>IF(Table1[[#This Row],[SeD]]&lt;-2,Table1[[#This Row],[Winning Seed]]&amp; " over " &amp;Table1[[#This Row],[Losing Seed]],"")</f>
        <v/>
      </c>
      <c r="Q603">
        <f>VLOOKUP(Table1[[#This Row],[Losing Seed]],'Seed History'!$N$4:$O$19,2)</f>
        <v>0.61428571428571432</v>
      </c>
      <c r="R603" s="1">
        <f>IF(Table1[[#This Row],[Round]]="PI",0,Table1[[#This Row],[Round]]-1)</f>
        <v>1</v>
      </c>
      <c r="S603">
        <f>Table1[[#This Row],[LAW]]-Table1[[#This Row],[LEW]]</f>
        <v>0.38571428571428568</v>
      </c>
      <c r="V603">
        <f>COUNTIF(PASE!B:B,Table1[[#This Row],[Loser]])</f>
        <v>1</v>
      </c>
    </row>
    <row r="604" spans="1:22" x14ac:dyDescent="0.25">
      <c r="A604" s="65">
        <v>34412</v>
      </c>
      <c r="B604" s="50">
        <v>1994</v>
      </c>
      <c r="C604" s="1">
        <v>2</v>
      </c>
      <c r="D604" t="s">
        <v>440</v>
      </c>
      <c r="E604" s="1">
        <v>3</v>
      </c>
      <c r="F604" t="s">
        <v>82</v>
      </c>
      <c r="G604" t="str">
        <f>VLOOKUP(Table1[[#This Row],[Winner]],Ranking!D:E,2,FALSE)</f>
        <v>B10</v>
      </c>
      <c r="H604" s="1">
        <v>84</v>
      </c>
      <c r="I604" s="1">
        <v>6</v>
      </c>
      <c r="J604" t="s">
        <v>34</v>
      </c>
      <c r="K604" t="str">
        <f>VLOOKUP(Table1[[#This Row],[Loser]],Ranking!D:E,2,FALSE)</f>
        <v>B12</v>
      </c>
      <c r="L604" s="1">
        <v>79</v>
      </c>
      <c r="N604" s="1">
        <f>Table1[[#This Row],[Winning Score]]-Table1[[#This Row],[Losing Score]]</f>
        <v>5</v>
      </c>
      <c r="O604" s="1">
        <f>Table1[[#This Row],[Losing Seed]]-Table1[[#This Row],[Winning Seed]]</f>
        <v>3</v>
      </c>
      <c r="P604" s="1" t="str">
        <f>IF(Table1[[#This Row],[SeD]]&lt;-2,Table1[[#This Row],[Winning Seed]]&amp; " over " &amp;Table1[[#This Row],[Losing Seed]],"")</f>
        <v/>
      </c>
      <c r="Q604">
        <f>VLOOKUP(Table1[[#This Row],[Losing Seed]],'Seed History'!$N$4:$O$19,2)</f>
        <v>1.0785714285714285</v>
      </c>
      <c r="R604" s="1">
        <f>IF(Table1[[#This Row],[Round]]="PI",0,Table1[[#This Row],[Round]]-1)</f>
        <v>1</v>
      </c>
      <c r="S604">
        <f>Table1[[#This Row],[LAW]]-Table1[[#This Row],[LEW]]</f>
        <v>-7.8571428571428514E-2</v>
      </c>
      <c r="V604">
        <f>COUNTIF(PASE!B:B,Table1[[#This Row],[Loser]])</f>
        <v>1</v>
      </c>
    </row>
    <row r="605" spans="1:22" x14ac:dyDescent="0.25">
      <c r="A605" s="65">
        <v>34412</v>
      </c>
      <c r="B605" s="50">
        <v>1994</v>
      </c>
      <c r="C605" s="1">
        <v>2</v>
      </c>
      <c r="D605" t="s">
        <v>478</v>
      </c>
      <c r="E605" s="1">
        <v>1</v>
      </c>
      <c r="F605" t="s">
        <v>29</v>
      </c>
      <c r="G605" t="str">
        <f>VLOOKUP(Table1[[#This Row],[Winner]],Ranking!D:E,2,FALSE)</f>
        <v>B10</v>
      </c>
      <c r="H605" s="1">
        <v>83</v>
      </c>
      <c r="I605" s="1">
        <v>9</v>
      </c>
      <c r="J605" t="s">
        <v>113</v>
      </c>
      <c r="K605" t="str">
        <f>VLOOKUP(Table1[[#This Row],[Loser]],Ranking!D:E,2,FALSE)</f>
        <v>SEC</v>
      </c>
      <c r="L605" s="1">
        <v>73</v>
      </c>
      <c r="N605" s="1">
        <f>Table1[[#This Row],[Winning Score]]-Table1[[#This Row],[Losing Score]]</f>
        <v>10</v>
      </c>
      <c r="O605" s="1">
        <f>Table1[[#This Row],[Losing Seed]]-Table1[[#This Row],[Winning Seed]]</f>
        <v>8</v>
      </c>
      <c r="P605" s="1" t="str">
        <f>IF(Table1[[#This Row],[SeD]]&lt;-2,Table1[[#This Row],[Winning Seed]]&amp; " over " &amp;Table1[[#This Row],[Losing Seed]],"")</f>
        <v/>
      </c>
      <c r="Q605">
        <f>VLOOKUP(Table1[[#This Row],[Losing Seed]],'Seed History'!$N$4:$O$19,2)</f>
        <v>0.6</v>
      </c>
      <c r="R605" s="1">
        <f>IF(Table1[[#This Row],[Round]]="PI",0,Table1[[#This Row],[Round]]-1)</f>
        <v>1</v>
      </c>
      <c r="S605">
        <f>Table1[[#This Row],[LAW]]-Table1[[#This Row],[LEW]]</f>
        <v>0.4</v>
      </c>
      <c r="V605">
        <f>COUNTIF(PASE!B:B,Table1[[#This Row],[Loser]])</f>
        <v>1</v>
      </c>
    </row>
    <row r="606" spans="1:22" x14ac:dyDescent="0.25">
      <c r="A606" s="65">
        <v>34412</v>
      </c>
      <c r="B606" s="50">
        <v>1994</v>
      </c>
      <c r="C606" s="1">
        <v>2</v>
      </c>
      <c r="D606" t="s">
        <v>478</v>
      </c>
      <c r="E606" s="1">
        <v>4</v>
      </c>
      <c r="F606" t="s">
        <v>37</v>
      </c>
      <c r="G606" t="str">
        <f>VLOOKUP(Table1[[#This Row],[Winner]],Ranking!D:E,2,FALSE)</f>
        <v>B12</v>
      </c>
      <c r="H606" s="1">
        <v>69</v>
      </c>
      <c r="I606" s="1">
        <v>5</v>
      </c>
      <c r="J606" t="s">
        <v>409</v>
      </c>
      <c r="K606" t="str">
        <f>VLOOKUP(Table1[[#This Row],[Loser]],Ranking!D:E,2,FALSE)</f>
        <v>ACC</v>
      </c>
      <c r="L606" s="1">
        <v>58</v>
      </c>
      <c r="N606" s="1">
        <f>Table1[[#This Row],[Winning Score]]-Table1[[#This Row],[Losing Score]]</f>
        <v>11</v>
      </c>
      <c r="O606" s="1">
        <f>Table1[[#This Row],[Losing Seed]]-Table1[[#This Row],[Winning Seed]]</f>
        <v>1</v>
      </c>
      <c r="P606" s="1" t="str">
        <f>IF(Table1[[#This Row],[SeD]]&lt;-2,Table1[[#This Row],[Winning Seed]]&amp; " over " &amp;Table1[[#This Row],[Losing Seed]],"")</f>
        <v/>
      </c>
      <c r="Q606">
        <f>VLOOKUP(Table1[[#This Row],[Losing Seed]],'Seed History'!$N$4:$O$19,2)</f>
        <v>1.1071428571428572</v>
      </c>
      <c r="R606" s="1">
        <f>IF(Table1[[#This Row],[Round]]="PI",0,Table1[[#This Row],[Round]]-1)</f>
        <v>1</v>
      </c>
      <c r="S606">
        <f>Table1[[#This Row],[LAW]]-Table1[[#This Row],[LEW]]</f>
        <v>-0.10714285714285721</v>
      </c>
      <c r="V606">
        <f>COUNTIF(PASE!B:B,Table1[[#This Row],[Loser]])</f>
        <v>1</v>
      </c>
    </row>
    <row r="607" spans="1:22" x14ac:dyDescent="0.25">
      <c r="A607" s="65">
        <v>34412</v>
      </c>
      <c r="B607" s="50">
        <v>1994</v>
      </c>
      <c r="C607" s="1">
        <v>2</v>
      </c>
      <c r="D607" t="s">
        <v>38</v>
      </c>
      <c r="E607" s="1">
        <v>1</v>
      </c>
      <c r="F607" t="s">
        <v>278</v>
      </c>
      <c r="G607" t="str">
        <f>VLOOKUP(Table1[[#This Row],[Winner]],Ranking!D:E,2,FALSE)</f>
        <v>SEC</v>
      </c>
      <c r="H607" s="1">
        <v>109</v>
      </c>
      <c r="I607" s="1">
        <v>9</v>
      </c>
      <c r="J607" t="s">
        <v>39</v>
      </c>
      <c r="K607" t="str">
        <f>VLOOKUP(Table1[[#This Row],[Loser]],Ranking!D:E,2,FALSE)</f>
        <v>B10</v>
      </c>
      <c r="L607" s="1">
        <v>96</v>
      </c>
      <c r="N607" s="1">
        <f>Table1[[#This Row],[Winning Score]]-Table1[[#This Row],[Losing Score]]</f>
        <v>13</v>
      </c>
      <c r="O607" s="1">
        <f>Table1[[#This Row],[Losing Seed]]-Table1[[#This Row],[Winning Seed]]</f>
        <v>8</v>
      </c>
      <c r="P607" s="1" t="str">
        <f>IF(Table1[[#This Row],[SeD]]&lt;-2,Table1[[#This Row],[Winning Seed]]&amp; " over " &amp;Table1[[#This Row],[Losing Seed]],"")</f>
        <v/>
      </c>
      <c r="Q607">
        <f>VLOOKUP(Table1[[#This Row],[Losing Seed]],'Seed History'!$N$4:$O$19,2)</f>
        <v>0.6</v>
      </c>
      <c r="R607" s="1">
        <f>IF(Table1[[#This Row],[Round]]="PI",0,Table1[[#This Row],[Round]]-1)</f>
        <v>1</v>
      </c>
      <c r="S607">
        <f>Table1[[#This Row],[LAW]]-Table1[[#This Row],[LEW]]</f>
        <v>0.4</v>
      </c>
      <c r="V607">
        <f>COUNTIF(PASE!B:B,Table1[[#This Row],[Loser]])</f>
        <v>1</v>
      </c>
    </row>
    <row r="608" spans="1:22" x14ac:dyDescent="0.25">
      <c r="A608" s="65">
        <v>34412</v>
      </c>
      <c r="B608" s="50">
        <v>1994</v>
      </c>
      <c r="C608" s="1">
        <v>2</v>
      </c>
      <c r="D608" t="s">
        <v>38</v>
      </c>
      <c r="E608" s="1">
        <v>4</v>
      </c>
      <c r="F608" t="s">
        <v>86</v>
      </c>
      <c r="G608" t="str">
        <f>VLOOKUP(Table1[[#This Row],[Winner]],Ranking!D:E,2,FALSE)</f>
        <v>ACC</v>
      </c>
      <c r="H608" s="1">
        <v>64</v>
      </c>
      <c r="I608" s="1">
        <v>12</v>
      </c>
      <c r="J608" t="s">
        <v>220</v>
      </c>
      <c r="K608" t="str">
        <f>VLOOKUP(Table1[[#This Row],[Loser]],Ranking!D:E,2,FALSE)</f>
        <v>Horz</v>
      </c>
      <c r="L608" s="1">
        <v>59</v>
      </c>
      <c r="N608" s="1">
        <f>Table1[[#This Row],[Winning Score]]-Table1[[#This Row],[Losing Score]]</f>
        <v>5</v>
      </c>
      <c r="O608" s="1">
        <f>Table1[[#This Row],[Losing Seed]]-Table1[[#This Row],[Winning Seed]]</f>
        <v>8</v>
      </c>
      <c r="P608" s="1" t="str">
        <f>IF(Table1[[#This Row],[SeD]]&lt;-2,Table1[[#This Row],[Winning Seed]]&amp; " over " &amp;Table1[[#This Row],[Losing Seed]],"")</f>
        <v/>
      </c>
      <c r="Q608">
        <f>VLOOKUP(Table1[[#This Row],[Losing Seed]],'Seed History'!$N$4:$O$19,2)</f>
        <v>0.51428571428571423</v>
      </c>
      <c r="R608" s="1">
        <f>IF(Table1[[#This Row],[Round]]="PI",0,Table1[[#This Row],[Round]]-1)</f>
        <v>1</v>
      </c>
      <c r="S608">
        <f>Table1[[#This Row],[LAW]]-Table1[[#This Row],[LEW]]</f>
        <v>0.48571428571428577</v>
      </c>
      <c r="V608">
        <f>COUNTIF(PASE!B:B,Table1[[#This Row],[Loser]])</f>
        <v>1</v>
      </c>
    </row>
    <row r="609" spans="1:22" x14ac:dyDescent="0.25">
      <c r="A609" s="65">
        <v>34413</v>
      </c>
      <c r="B609" s="50">
        <v>1994</v>
      </c>
      <c r="C609" s="1">
        <v>2</v>
      </c>
      <c r="D609" t="s">
        <v>49</v>
      </c>
      <c r="E609" s="1">
        <v>9</v>
      </c>
      <c r="F609" t="s">
        <v>139</v>
      </c>
      <c r="G609" t="str">
        <f>VLOOKUP(Table1[[#This Row],[Winner]],Ranking!D:E,2,FALSE)</f>
        <v>ACC</v>
      </c>
      <c r="H609" s="1">
        <v>75</v>
      </c>
      <c r="I609" s="1">
        <v>1</v>
      </c>
      <c r="J609" t="s">
        <v>299</v>
      </c>
      <c r="K609" t="str">
        <f>VLOOKUP(Table1[[#This Row],[Loser]],Ranking!D:E,2,FALSE)</f>
        <v>ACC</v>
      </c>
      <c r="L609" s="1">
        <v>72</v>
      </c>
      <c r="N609" s="1">
        <f>Table1[[#This Row],[Winning Score]]-Table1[[#This Row],[Losing Score]]</f>
        <v>3</v>
      </c>
      <c r="O609" s="1">
        <f>Table1[[#This Row],[Losing Seed]]-Table1[[#This Row],[Winning Seed]]</f>
        <v>-8</v>
      </c>
      <c r="P609" s="1" t="str">
        <f>IF(Table1[[#This Row],[SeD]]&lt;-2,Table1[[#This Row],[Winning Seed]]&amp; " over " &amp;Table1[[#This Row],[Losing Seed]],"")</f>
        <v>9 over 1</v>
      </c>
      <c r="Q609">
        <f>VLOOKUP(Table1[[#This Row],[Losing Seed]],'Seed History'!$N$4:$O$19,2)</f>
        <v>3.342857142857143</v>
      </c>
      <c r="R609" s="1">
        <f>IF(Table1[[#This Row],[Round]]="PI",0,Table1[[#This Row],[Round]]-1)</f>
        <v>1</v>
      </c>
      <c r="S609">
        <f>Table1[[#This Row],[LAW]]-Table1[[#This Row],[LEW]]</f>
        <v>-2.342857142857143</v>
      </c>
      <c r="V609">
        <f>COUNTIF(PASE!B:B,Table1[[#This Row],[Loser]])</f>
        <v>1</v>
      </c>
    </row>
    <row r="610" spans="1:22" x14ac:dyDescent="0.25">
      <c r="A610" s="65">
        <v>34413</v>
      </c>
      <c r="B610" s="50">
        <v>1994</v>
      </c>
      <c r="C610" s="1">
        <v>2</v>
      </c>
      <c r="D610" t="s">
        <v>440</v>
      </c>
      <c r="E610" s="1">
        <v>12</v>
      </c>
      <c r="F610" t="s">
        <v>94</v>
      </c>
      <c r="G610" t="str">
        <f>VLOOKUP(Table1[[#This Row],[Winner]],Ranking!D:E,2,FALSE)</f>
        <v>Amer</v>
      </c>
      <c r="H610" s="1">
        <v>82</v>
      </c>
      <c r="I610" s="1">
        <v>4</v>
      </c>
      <c r="J610" t="s">
        <v>317</v>
      </c>
      <c r="K610" t="str">
        <f>VLOOKUP(Table1[[#This Row],[Loser]],Ranking!D:E,2,FALSE)</f>
        <v>B12</v>
      </c>
      <c r="L610" s="1">
        <v>80</v>
      </c>
      <c r="N610" s="1">
        <f>Table1[[#This Row],[Winning Score]]-Table1[[#This Row],[Losing Score]]</f>
        <v>2</v>
      </c>
      <c r="O610" s="1">
        <f>Table1[[#This Row],[Losing Seed]]-Table1[[#This Row],[Winning Seed]]</f>
        <v>-8</v>
      </c>
      <c r="P610" s="1" t="str">
        <f>IF(Table1[[#This Row],[SeD]]&lt;-2,Table1[[#This Row],[Winning Seed]]&amp; " over " &amp;Table1[[#This Row],[Losing Seed]],"")</f>
        <v>12 over 4</v>
      </c>
      <c r="Q610">
        <f>VLOOKUP(Table1[[#This Row],[Losing Seed]],'Seed History'!$N$4:$O$19,2)</f>
        <v>1.5357142857142858</v>
      </c>
      <c r="R610" s="1">
        <f>IF(Table1[[#This Row],[Round]]="PI",0,Table1[[#This Row],[Round]]-1)</f>
        <v>1</v>
      </c>
      <c r="S610">
        <f>Table1[[#This Row],[LAW]]-Table1[[#This Row],[LEW]]</f>
        <v>-0.53571428571428581</v>
      </c>
      <c r="V610">
        <f>COUNTIF(PASE!B:B,Table1[[#This Row],[Loser]])</f>
        <v>1</v>
      </c>
    </row>
    <row r="611" spans="1:22" x14ac:dyDescent="0.25">
      <c r="A611" s="65">
        <v>34413</v>
      </c>
      <c r="B611" s="50">
        <v>1994</v>
      </c>
      <c r="C611" s="1">
        <v>2</v>
      </c>
      <c r="D611" t="s">
        <v>440</v>
      </c>
      <c r="E611" s="1">
        <v>1</v>
      </c>
      <c r="F611" t="s">
        <v>41</v>
      </c>
      <c r="G611" t="str">
        <f>VLOOKUP(Table1[[#This Row],[Winner]],Ranking!D:E,2,FALSE)</f>
        <v>SEC</v>
      </c>
      <c r="H611" s="1">
        <v>85</v>
      </c>
      <c r="I611" s="1">
        <v>9</v>
      </c>
      <c r="J611" t="s">
        <v>66</v>
      </c>
      <c r="K611" t="str">
        <f>VLOOKUP(Table1[[#This Row],[Loser]],Ranking!D:E,2,FALSE)</f>
        <v>BE</v>
      </c>
      <c r="L611" s="1">
        <v>73</v>
      </c>
      <c r="N611" s="1">
        <f>Table1[[#This Row],[Winning Score]]-Table1[[#This Row],[Losing Score]]</f>
        <v>12</v>
      </c>
      <c r="O611" s="1">
        <f>Table1[[#This Row],[Losing Seed]]-Table1[[#This Row],[Winning Seed]]</f>
        <v>8</v>
      </c>
      <c r="P611" s="1" t="str">
        <f>IF(Table1[[#This Row],[SeD]]&lt;-2,Table1[[#This Row],[Winning Seed]]&amp; " over " &amp;Table1[[#This Row],[Losing Seed]],"")</f>
        <v/>
      </c>
      <c r="Q611">
        <f>VLOOKUP(Table1[[#This Row],[Losing Seed]],'Seed History'!$N$4:$O$19,2)</f>
        <v>0.6</v>
      </c>
      <c r="R611" s="1">
        <f>IF(Table1[[#This Row],[Round]]="PI",0,Table1[[#This Row],[Round]]-1)</f>
        <v>1</v>
      </c>
      <c r="S611">
        <f>Table1[[#This Row],[LAW]]-Table1[[#This Row],[LEW]]</f>
        <v>0.4</v>
      </c>
      <c r="V611">
        <f>COUNTIF(PASE!B:B,Table1[[#This Row],[Loser]])</f>
        <v>1</v>
      </c>
    </row>
    <row r="612" spans="1:22" x14ac:dyDescent="0.25">
      <c r="A612" s="65">
        <v>34413</v>
      </c>
      <c r="B612" s="50">
        <v>1994</v>
      </c>
      <c r="C612" s="1">
        <v>2</v>
      </c>
      <c r="D612" t="s">
        <v>478</v>
      </c>
      <c r="E612" s="1">
        <v>2</v>
      </c>
      <c r="F612" t="s">
        <v>64</v>
      </c>
      <c r="G612" t="str">
        <f>VLOOKUP(Table1[[#This Row],[Winner]],Ranking!D:E,2,FALSE)</f>
        <v>ACC</v>
      </c>
      <c r="H612" s="1">
        <v>85</v>
      </c>
      <c r="I612" s="1">
        <v>7</v>
      </c>
      <c r="J612" t="s">
        <v>272</v>
      </c>
      <c r="K612" t="str">
        <f>VLOOKUP(Table1[[#This Row],[Loser]],Ranking!D:E,2,FALSE)</f>
        <v>B10</v>
      </c>
      <c r="L612" s="1">
        <v>74</v>
      </c>
      <c r="N612" s="1">
        <f>Table1[[#This Row],[Winning Score]]-Table1[[#This Row],[Losing Score]]</f>
        <v>11</v>
      </c>
      <c r="O612" s="1">
        <f>Table1[[#This Row],[Losing Seed]]-Table1[[#This Row],[Winning Seed]]</f>
        <v>5</v>
      </c>
      <c r="P612" s="1" t="str">
        <f>IF(Table1[[#This Row],[SeD]]&lt;-2,Table1[[#This Row],[Winning Seed]]&amp; " over " &amp;Table1[[#This Row],[Losing Seed]],"")</f>
        <v/>
      </c>
      <c r="Q612">
        <f>VLOOKUP(Table1[[#This Row],[Losing Seed]],'Seed History'!$N$4:$O$19,2)</f>
        <v>0.9</v>
      </c>
      <c r="R612" s="1">
        <f>IF(Table1[[#This Row],[Round]]="PI",0,Table1[[#This Row],[Round]]-1)</f>
        <v>1</v>
      </c>
      <c r="S612">
        <f>Table1[[#This Row],[LAW]]-Table1[[#This Row],[LEW]]</f>
        <v>9.9999999999999978E-2</v>
      </c>
      <c r="V612">
        <f>COUNTIF(PASE!B:B,Table1[[#This Row],[Loser]])</f>
        <v>1</v>
      </c>
    </row>
    <row r="613" spans="1:22" x14ac:dyDescent="0.25">
      <c r="A613" s="65">
        <v>34413</v>
      </c>
      <c r="B613" s="50">
        <v>1994</v>
      </c>
      <c r="C613" s="1">
        <v>2</v>
      </c>
      <c r="D613" t="s">
        <v>38</v>
      </c>
      <c r="E613" s="1">
        <v>2</v>
      </c>
      <c r="F613" t="s">
        <v>48</v>
      </c>
      <c r="G613" t="str">
        <f>VLOOKUP(Table1[[#This Row],[Winner]],Ranking!D:E,2,FALSE)</f>
        <v>P12</v>
      </c>
      <c r="H613" s="1">
        <v>71</v>
      </c>
      <c r="I613" s="1">
        <v>7</v>
      </c>
      <c r="J613" t="s">
        <v>61</v>
      </c>
      <c r="K613" t="str">
        <f>VLOOKUP(Table1[[#This Row],[Loser]],Ranking!D:E,2,FALSE)</f>
        <v>ACC</v>
      </c>
      <c r="L613" s="1">
        <v>58</v>
      </c>
      <c r="N613" s="1">
        <f>Table1[[#This Row],[Winning Score]]-Table1[[#This Row],[Losing Score]]</f>
        <v>13</v>
      </c>
      <c r="O613" s="1">
        <f>Table1[[#This Row],[Losing Seed]]-Table1[[#This Row],[Winning Seed]]</f>
        <v>5</v>
      </c>
      <c r="P613" s="1" t="str">
        <f>IF(Table1[[#This Row],[SeD]]&lt;-2,Table1[[#This Row],[Winning Seed]]&amp; " over " &amp;Table1[[#This Row],[Losing Seed]],"")</f>
        <v/>
      </c>
      <c r="Q613">
        <f>VLOOKUP(Table1[[#This Row],[Losing Seed]],'Seed History'!$N$4:$O$19,2)</f>
        <v>0.9</v>
      </c>
      <c r="R613" s="1">
        <f>IF(Table1[[#This Row],[Round]]="PI",0,Table1[[#This Row],[Round]]-1)</f>
        <v>1</v>
      </c>
      <c r="S613">
        <f>Table1[[#This Row],[LAW]]-Table1[[#This Row],[LEW]]</f>
        <v>9.9999999999999978E-2</v>
      </c>
      <c r="V613">
        <f>COUNTIF(PASE!B:B,Table1[[#This Row],[Loser]])</f>
        <v>1</v>
      </c>
    </row>
    <row r="614" spans="1:22" x14ac:dyDescent="0.25">
      <c r="A614" s="65">
        <v>34413</v>
      </c>
      <c r="B614" s="50">
        <v>1994</v>
      </c>
      <c r="C614" s="1">
        <v>2</v>
      </c>
      <c r="D614" t="s">
        <v>38</v>
      </c>
      <c r="E614" s="1">
        <v>3</v>
      </c>
      <c r="F614" t="s">
        <v>54</v>
      </c>
      <c r="G614" t="str">
        <f>VLOOKUP(Table1[[#This Row],[Winner]],Ranking!D:E,2,FALSE)</f>
        <v>ACC</v>
      </c>
      <c r="H614" s="1">
        <v>60</v>
      </c>
      <c r="I614" s="1">
        <v>6</v>
      </c>
      <c r="J614" t="s">
        <v>275</v>
      </c>
      <c r="K614" t="str">
        <f>VLOOKUP(Table1[[#This Row],[Loser]],Ranking!D:E,2,FALSE)</f>
        <v>B10</v>
      </c>
      <c r="L614" s="1">
        <v>55</v>
      </c>
      <c r="N614" s="1">
        <f>Table1[[#This Row],[Winning Score]]-Table1[[#This Row],[Losing Score]]</f>
        <v>5</v>
      </c>
      <c r="O614" s="1">
        <f>Table1[[#This Row],[Losing Seed]]-Table1[[#This Row],[Winning Seed]]</f>
        <v>3</v>
      </c>
      <c r="P614" s="1" t="str">
        <f>IF(Table1[[#This Row],[SeD]]&lt;-2,Table1[[#This Row],[Winning Seed]]&amp; " over " &amp;Table1[[#This Row],[Losing Seed]],"")</f>
        <v/>
      </c>
      <c r="Q614">
        <f>VLOOKUP(Table1[[#This Row],[Losing Seed]],'Seed History'!$N$4:$O$19,2)</f>
        <v>1.0785714285714285</v>
      </c>
      <c r="R614" s="1">
        <f>IF(Table1[[#This Row],[Round]]="PI",0,Table1[[#This Row],[Round]]-1)</f>
        <v>1</v>
      </c>
      <c r="S614">
        <f>Table1[[#This Row],[LAW]]-Table1[[#This Row],[LEW]]</f>
        <v>-7.8571428571428514E-2</v>
      </c>
      <c r="V614">
        <f>COUNTIF(PASE!B:B,Table1[[#This Row],[Loser]])</f>
        <v>1</v>
      </c>
    </row>
    <row r="615" spans="1:22" x14ac:dyDescent="0.25">
      <c r="A615" s="65">
        <v>34413</v>
      </c>
      <c r="B615" s="50">
        <v>1994</v>
      </c>
      <c r="C615" s="1">
        <v>2</v>
      </c>
      <c r="D615" t="s">
        <v>478</v>
      </c>
      <c r="E615" s="1">
        <v>6</v>
      </c>
      <c r="F615" t="s">
        <v>263</v>
      </c>
      <c r="G615" t="str">
        <f>VLOOKUP(Table1[[#This Row],[Winner]],Ranking!D:E,2,FALSE)</f>
        <v>BE</v>
      </c>
      <c r="H615" s="1">
        <v>75</v>
      </c>
      <c r="I615" s="1">
        <v>3</v>
      </c>
      <c r="J615" t="s">
        <v>26</v>
      </c>
      <c r="K615" t="str">
        <f>VLOOKUP(Table1[[#This Row],[Loser]],Ranking!D:E,2,FALSE)</f>
        <v>SEC</v>
      </c>
      <c r="L615" s="1">
        <v>63</v>
      </c>
      <c r="N615" s="1">
        <f>Table1[[#This Row],[Winning Score]]-Table1[[#This Row],[Losing Score]]</f>
        <v>12</v>
      </c>
      <c r="O615" s="1">
        <f>Table1[[#This Row],[Losing Seed]]-Table1[[#This Row],[Winning Seed]]</f>
        <v>-3</v>
      </c>
      <c r="P615" s="1" t="str">
        <f>IF(Table1[[#This Row],[SeD]]&lt;-2,Table1[[#This Row],[Winning Seed]]&amp; " over " &amp;Table1[[#This Row],[Losing Seed]],"")</f>
        <v>6 over 3</v>
      </c>
      <c r="Q615">
        <f>VLOOKUP(Table1[[#This Row],[Losing Seed]],'Seed History'!$N$4:$O$19,2)</f>
        <v>1.8571428571428572</v>
      </c>
      <c r="R615" s="1">
        <f>IF(Table1[[#This Row],[Round]]="PI",0,Table1[[#This Row],[Round]]-1)</f>
        <v>1</v>
      </c>
      <c r="S615">
        <f>Table1[[#This Row],[LAW]]-Table1[[#This Row],[LEW]]</f>
        <v>-0.85714285714285721</v>
      </c>
      <c r="V615">
        <f>COUNTIF(PASE!B:B,Table1[[#This Row],[Loser]])</f>
        <v>1</v>
      </c>
    </row>
    <row r="616" spans="1:22" x14ac:dyDescent="0.25">
      <c r="A616" s="65">
        <v>34413</v>
      </c>
      <c r="B616" s="50">
        <v>1994</v>
      </c>
      <c r="C616" s="1">
        <v>2</v>
      </c>
      <c r="D616" t="s">
        <v>49</v>
      </c>
      <c r="E616" s="1">
        <v>5</v>
      </c>
      <c r="F616" t="s">
        <v>36</v>
      </c>
      <c r="G616" t="str">
        <f>VLOOKUP(Table1[[#This Row],[Winner]],Ranking!D:E,2,FALSE)</f>
        <v>B10</v>
      </c>
      <c r="H616" s="1">
        <v>67</v>
      </c>
      <c r="I616" s="1">
        <v>4</v>
      </c>
      <c r="J616" t="s">
        <v>374</v>
      </c>
      <c r="K616" t="str">
        <f>VLOOKUP(Table1[[#This Row],[Loser]],Ranking!D:E,2,FALSE)</f>
        <v>Amer</v>
      </c>
      <c r="L616" s="1">
        <v>58</v>
      </c>
      <c r="N616" s="1">
        <f>Table1[[#This Row],[Winning Score]]-Table1[[#This Row],[Losing Score]]</f>
        <v>9</v>
      </c>
      <c r="O616" s="1">
        <f>Table1[[#This Row],[Losing Seed]]-Table1[[#This Row],[Winning Seed]]</f>
        <v>-1</v>
      </c>
      <c r="P616" s="1" t="str">
        <f>IF(Table1[[#This Row],[SeD]]&lt;-2,Table1[[#This Row],[Winning Seed]]&amp; " over " &amp;Table1[[#This Row],[Losing Seed]],"")</f>
        <v/>
      </c>
      <c r="Q616">
        <f>VLOOKUP(Table1[[#This Row],[Losing Seed]],'Seed History'!$N$4:$O$19,2)</f>
        <v>1.5357142857142858</v>
      </c>
      <c r="R616" s="1">
        <f>IF(Table1[[#This Row],[Round]]="PI",0,Table1[[#This Row],[Round]]-1)</f>
        <v>1</v>
      </c>
      <c r="S616">
        <f>Table1[[#This Row],[LAW]]-Table1[[#This Row],[LEW]]</f>
        <v>-0.53571428571428581</v>
      </c>
      <c r="V616">
        <f>COUNTIF(PASE!B:B,Table1[[#This Row],[Loser]])</f>
        <v>1</v>
      </c>
    </row>
    <row r="617" spans="1:22" x14ac:dyDescent="0.25">
      <c r="A617" s="65">
        <v>34417</v>
      </c>
      <c r="B617" s="50">
        <v>1994</v>
      </c>
      <c r="C617" s="1">
        <v>3</v>
      </c>
      <c r="D617" t="s">
        <v>478</v>
      </c>
      <c r="E617" s="1">
        <v>1</v>
      </c>
      <c r="F617" t="s">
        <v>29</v>
      </c>
      <c r="G617" t="str">
        <f>VLOOKUP(Table1[[#This Row],[Winner]],Ranking!D:E,2,FALSE)</f>
        <v>B10</v>
      </c>
      <c r="H617" s="1">
        <v>83</v>
      </c>
      <c r="I617" s="1">
        <v>4</v>
      </c>
      <c r="J617" t="s">
        <v>37</v>
      </c>
      <c r="K617" t="str">
        <f>VLOOKUP(Table1[[#This Row],[Loser]],Ranking!D:E,2,FALSE)</f>
        <v>B12</v>
      </c>
      <c r="L617" s="1">
        <v>78</v>
      </c>
      <c r="N617" s="1">
        <f>Table1[[#This Row],[Winning Score]]-Table1[[#This Row],[Losing Score]]</f>
        <v>5</v>
      </c>
      <c r="O617" s="1">
        <f>Table1[[#This Row],[Losing Seed]]-Table1[[#This Row],[Winning Seed]]</f>
        <v>3</v>
      </c>
      <c r="P617" s="1" t="str">
        <f>IF(Table1[[#This Row],[SeD]]&lt;-2,Table1[[#This Row],[Winning Seed]]&amp; " over " &amp;Table1[[#This Row],[Losing Seed]],"")</f>
        <v/>
      </c>
      <c r="Q617">
        <f>VLOOKUP(Table1[[#This Row],[Losing Seed]],'Seed History'!$N$4:$O$19,2)</f>
        <v>1.5357142857142858</v>
      </c>
      <c r="R617" s="1">
        <f>IF(Table1[[#This Row],[Round]]="PI",0,Table1[[#This Row],[Round]]-1)</f>
        <v>2</v>
      </c>
      <c r="S617">
        <f>Table1[[#This Row],[LAW]]-Table1[[#This Row],[LEW]]</f>
        <v>0.46428571428571419</v>
      </c>
      <c r="V617">
        <f>COUNTIF(PASE!B:B,Table1[[#This Row],[Loser]])</f>
        <v>1</v>
      </c>
    </row>
    <row r="618" spans="1:22" x14ac:dyDescent="0.25">
      <c r="A618" s="65">
        <v>34417</v>
      </c>
      <c r="B618" s="50">
        <v>1994</v>
      </c>
      <c r="C618" s="1">
        <v>3</v>
      </c>
      <c r="D618" t="s">
        <v>478</v>
      </c>
      <c r="E618" s="1">
        <v>2</v>
      </c>
      <c r="F618" t="s">
        <v>64</v>
      </c>
      <c r="G618" t="str">
        <f>VLOOKUP(Table1[[#This Row],[Winner]],Ranking!D:E,2,FALSE)</f>
        <v>ACC</v>
      </c>
      <c r="H618" s="1">
        <v>59</v>
      </c>
      <c r="I618" s="1">
        <v>6</v>
      </c>
      <c r="J618" t="s">
        <v>263</v>
      </c>
      <c r="K618" t="str">
        <f>VLOOKUP(Table1[[#This Row],[Loser]],Ranking!D:E,2,FALSE)</f>
        <v>BE</v>
      </c>
      <c r="L618" s="1">
        <v>49</v>
      </c>
      <c r="N618" s="1">
        <f>Table1[[#This Row],[Winning Score]]-Table1[[#This Row],[Losing Score]]</f>
        <v>10</v>
      </c>
      <c r="O618" s="1">
        <f>Table1[[#This Row],[Losing Seed]]-Table1[[#This Row],[Winning Seed]]</f>
        <v>4</v>
      </c>
      <c r="P618" s="1" t="str">
        <f>IF(Table1[[#This Row],[SeD]]&lt;-2,Table1[[#This Row],[Winning Seed]]&amp; " over " &amp;Table1[[#This Row],[Losing Seed]],"")</f>
        <v/>
      </c>
      <c r="Q618">
        <f>VLOOKUP(Table1[[#This Row],[Losing Seed]],'Seed History'!$N$4:$O$19,2)</f>
        <v>1.0785714285714285</v>
      </c>
      <c r="R618" s="1">
        <f>IF(Table1[[#This Row],[Round]]="PI",0,Table1[[#This Row],[Round]]-1)</f>
        <v>2</v>
      </c>
      <c r="S618">
        <f>Table1[[#This Row],[LAW]]-Table1[[#This Row],[LEW]]</f>
        <v>0.92142857142857149</v>
      </c>
      <c r="V618">
        <f>COUNTIF(PASE!B:B,Table1[[#This Row],[Loser]])</f>
        <v>1</v>
      </c>
    </row>
    <row r="619" spans="1:22" x14ac:dyDescent="0.25">
      <c r="A619" s="65">
        <v>34417</v>
      </c>
      <c r="B619" s="50">
        <v>1994</v>
      </c>
      <c r="C619" s="1">
        <v>3</v>
      </c>
      <c r="D619" t="s">
        <v>38</v>
      </c>
      <c r="E619" s="1">
        <v>1</v>
      </c>
      <c r="F619" t="s">
        <v>278</v>
      </c>
      <c r="G619" t="str">
        <f>VLOOKUP(Table1[[#This Row],[Winner]],Ranking!D:E,2,FALSE)</f>
        <v>SEC</v>
      </c>
      <c r="H619" s="1">
        <v>98</v>
      </c>
      <c r="I619" s="1">
        <v>4</v>
      </c>
      <c r="J619" t="s">
        <v>86</v>
      </c>
      <c r="K619" t="str">
        <f>VLOOKUP(Table1[[#This Row],[Loser]],Ranking!D:E,2,FALSE)</f>
        <v>ACC</v>
      </c>
      <c r="L619" s="1">
        <v>88</v>
      </c>
      <c r="M619" s="1" t="s">
        <v>479</v>
      </c>
      <c r="N619" s="1">
        <f>Table1[[#This Row],[Winning Score]]-Table1[[#This Row],[Losing Score]]</f>
        <v>10</v>
      </c>
      <c r="O619" s="1">
        <f>Table1[[#This Row],[Losing Seed]]-Table1[[#This Row],[Winning Seed]]</f>
        <v>3</v>
      </c>
      <c r="P619" s="1" t="str">
        <f>IF(Table1[[#This Row],[SeD]]&lt;-2,Table1[[#This Row],[Winning Seed]]&amp; " over " &amp;Table1[[#This Row],[Losing Seed]],"")</f>
        <v/>
      </c>
      <c r="Q619">
        <f>VLOOKUP(Table1[[#This Row],[Losing Seed]],'Seed History'!$N$4:$O$19,2)</f>
        <v>1.5357142857142858</v>
      </c>
      <c r="R619" s="1">
        <f>IF(Table1[[#This Row],[Round]]="PI",0,Table1[[#This Row],[Round]]-1)</f>
        <v>2</v>
      </c>
      <c r="S619">
        <f>Table1[[#This Row],[LAW]]-Table1[[#This Row],[LEW]]</f>
        <v>0.46428571428571419</v>
      </c>
      <c r="V619">
        <f>COUNTIF(PASE!B:B,Table1[[#This Row],[Loser]])</f>
        <v>1</v>
      </c>
    </row>
    <row r="620" spans="1:22" x14ac:dyDescent="0.25">
      <c r="A620" s="65">
        <v>34417</v>
      </c>
      <c r="B620" s="50">
        <v>1994</v>
      </c>
      <c r="C620" s="1">
        <v>3</v>
      </c>
      <c r="D620" t="s">
        <v>38</v>
      </c>
      <c r="E620" s="1">
        <v>2</v>
      </c>
      <c r="F620" t="s">
        <v>48</v>
      </c>
      <c r="G620" t="str">
        <f>VLOOKUP(Table1[[#This Row],[Winner]],Ranking!D:E,2,FALSE)</f>
        <v>P12</v>
      </c>
      <c r="H620" s="1">
        <v>82</v>
      </c>
      <c r="I620" s="1">
        <v>3</v>
      </c>
      <c r="J620" t="s">
        <v>54</v>
      </c>
      <c r="K620" t="str">
        <f>VLOOKUP(Table1[[#This Row],[Loser]],Ranking!D:E,2,FALSE)</f>
        <v>ACC</v>
      </c>
      <c r="L620" s="1">
        <v>70</v>
      </c>
      <c r="N620" s="1">
        <f>Table1[[#This Row],[Winning Score]]-Table1[[#This Row],[Losing Score]]</f>
        <v>12</v>
      </c>
      <c r="O620" s="1">
        <f>Table1[[#This Row],[Losing Seed]]-Table1[[#This Row],[Winning Seed]]</f>
        <v>1</v>
      </c>
      <c r="P620" s="1" t="str">
        <f>IF(Table1[[#This Row],[SeD]]&lt;-2,Table1[[#This Row],[Winning Seed]]&amp; " over " &amp;Table1[[#This Row],[Losing Seed]],"")</f>
        <v/>
      </c>
      <c r="Q620">
        <f>VLOOKUP(Table1[[#This Row],[Losing Seed]],'Seed History'!$N$4:$O$19,2)</f>
        <v>1.8571428571428572</v>
      </c>
      <c r="R620" s="1">
        <f>IF(Table1[[#This Row],[Round]]="PI",0,Table1[[#This Row],[Round]]-1)</f>
        <v>2</v>
      </c>
      <c r="S620">
        <f>Table1[[#This Row],[LAW]]-Table1[[#This Row],[LEW]]</f>
        <v>0.14285714285714279</v>
      </c>
      <c r="V620">
        <f>COUNTIF(PASE!B:B,Table1[[#This Row],[Loser]])</f>
        <v>1</v>
      </c>
    </row>
    <row r="621" spans="1:22" x14ac:dyDescent="0.25">
      <c r="A621" s="65">
        <v>34418</v>
      </c>
      <c r="B621" s="50">
        <v>1994</v>
      </c>
      <c r="C621" s="1">
        <v>3</v>
      </c>
      <c r="D621" t="s">
        <v>440</v>
      </c>
      <c r="E621" s="1">
        <v>1</v>
      </c>
      <c r="F621" t="s">
        <v>41</v>
      </c>
      <c r="G621" t="str">
        <f>VLOOKUP(Table1[[#This Row],[Winner]],Ranking!D:E,2,FALSE)</f>
        <v>SEC</v>
      </c>
      <c r="H621" s="1">
        <v>103</v>
      </c>
      <c r="I621" s="1">
        <v>12</v>
      </c>
      <c r="J621" t="s">
        <v>94</v>
      </c>
      <c r="K621" t="str">
        <f>VLOOKUP(Table1[[#This Row],[Loser]],Ranking!D:E,2,FALSE)</f>
        <v>Amer</v>
      </c>
      <c r="L621" s="1">
        <v>84</v>
      </c>
      <c r="N621" s="1">
        <f>Table1[[#This Row],[Winning Score]]-Table1[[#This Row],[Losing Score]]</f>
        <v>19</v>
      </c>
      <c r="O621" s="1">
        <f>Table1[[#This Row],[Losing Seed]]-Table1[[#This Row],[Winning Seed]]</f>
        <v>11</v>
      </c>
      <c r="P621" s="1" t="str">
        <f>IF(Table1[[#This Row],[SeD]]&lt;-2,Table1[[#This Row],[Winning Seed]]&amp; " over " &amp;Table1[[#This Row],[Losing Seed]],"")</f>
        <v/>
      </c>
      <c r="Q621">
        <f>VLOOKUP(Table1[[#This Row],[Losing Seed]],'Seed History'!$N$4:$O$19,2)</f>
        <v>0.51428571428571423</v>
      </c>
      <c r="R621" s="1">
        <f>IF(Table1[[#This Row],[Round]]="PI",0,Table1[[#This Row],[Round]]-1)</f>
        <v>2</v>
      </c>
      <c r="S621">
        <f>Table1[[#This Row],[LAW]]-Table1[[#This Row],[LEW]]</f>
        <v>1.4857142857142858</v>
      </c>
      <c r="V621">
        <f>COUNTIF(PASE!B:B,Table1[[#This Row],[Loser]])</f>
        <v>1</v>
      </c>
    </row>
    <row r="622" spans="1:22" x14ac:dyDescent="0.25">
      <c r="A622" s="65">
        <v>34418</v>
      </c>
      <c r="B622" s="50">
        <v>1994</v>
      </c>
      <c r="C622" s="1">
        <v>3</v>
      </c>
      <c r="D622" t="s">
        <v>440</v>
      </c>
      <c r="E622" s="1">
        <v>3</v>
      </c>
      <c r="F622" t="s">
        <v>82</v>
      </c>
      <c r="G622" t="str">
        <f>VLOOKUP(Table1[[#This Row],[Winner]],Ranking!D:E,2,FALSE)</f>
        <v>B10</v>
      </c>
      <c r="H622" s="1">
        <v>78</v>
      </c>
      <c r="I622" s="1">
        <v>10</v>
      </c>
      <c r="J622" t="s">
        <v>31</v>
      </c>
      <c r="K622" t="str">
        <f>VLOOKUP(Table1[[#This Row],[Loser]],Ranking!D:E,2,FALSE)</f>
        <v>B10</v>
      </c>
      <c r="L622" s="1">
        <v>71</v>
      </c>
      <c r="N622" s="1">
        <f>Table1[[#This Row],[Winning Score]]-Table1[[#This Row],[Losing Score]]</f>
        <v>7</v>
      </c>
      <c r="O622" s="1">
        <f>Table1[[#This Row],[Losing Seed]]-Table1[[#This Row],[Winning Seed]]</f>
        <v>7</v>
      </c>
      <c r="P622" s="1" t="str">
        <f>IF(Table1[[#This Row],[SeD]]&lt;-2,Table1[[#This Row],[Winning Seed]]&amp; " over " &amp;Table1[[#This Row],[Losing Seed]],"")</f>
        <v/>
      </c>
      <c r="Q622">
        <f>VLOOKUP(Table1[[#This Row],[Losing Seed]],'Seed History'!$N$4:$O$19,2)</f>
        <v>0.62142857142857144</v>
      </c>
      <c r="R622" s="1">
        <f>IF(Table1[[#This Row],[Round]]="PI",0,Table1[[#This Row],[Round]]-1)</f>
        <v>2</v>
      </c>
      <c r="S622">
        <f>Table1[[#This Row],[LAW]]-Table1[[#This Row],[LEW]]</f>
        <v>1.3785714285714286</v>
      </c>
      <c r="V622">
        <f>COUNTIF(PASE!B:B,Table1[[#This Row],[Loser]])</f>
        <v>1</v>
      </c>
    </row>
    <row r="623" spans="1:22" x14ac:dyDescent="0.25">
      <c r="A623" s="65">
        <v>34418</v>
      </c>
      <c r="B623" s="50">
        <v>1994</v>
      </c>
      <c r="C623" s="1">
        <v>3</v>
      </c>
      <c r="D623" t="s">
        <v>49</v>
      </c>
      <c r="E623" s="1">
        <v>9</v>
      </c>
      <c r="F623" t="s">
        <v>139</v>
      </c>
      <c r="G623" t="str">
        <f>VLOOKUP(Table1[[#This Row],[Winner]],Ranking!D:E,2,FALSE)</f>
        <v>ACC</v>
      </c>
      <c r="H623" s="1">
        <v>77</v>
      </c>
      <c r="I623" s="1">
        <v>5</v>
      </c>
      <c r="J623" t="s">
        <v>36</v>
      </c>
      <c r="K623" t="str">
        <f>VLOOKUP(Table1[[#This Row],[Loser]],Ranking!D:E,2,FALSE)</f>
        <v>B10</v>
      </c>
      <c r="L623" s="1">
        <v>68</v>
      </c>
      <c r="N623" s="1">
        <f>Table1[[#This Row],[Winning Score]]-Table1[[#This Row],[Losing Score]]</f>
        <v>9</v>
      </c>
      <c r="O623" s="1">
        <f>Table1[[#This Row],[Losing Seed]]-Table1[[#This Row],[Winning Seed]]</f>
        <v>-4</v>
      </c>
      <c r="P623" s="1" t="str">
        <f>IF(Table1[[#This Row],[SeD]]&lt;-2,Table1[[#This Row],[Winning Seed]]&amp; " over " &amp;Table1[[#This Row],[Losing Seed]],"")</f>
        <v>9 over 5</v>
      </c>
      <c r="Q623">
        <f>VLOOKUP(Table1[[#This Row],[Losing Seed]],'Seed History'!$N$4:$O$19,2)</f>
        <v>1.1071428571428572</v>
      </c>
      <c r="R623" s="1">
        <f>IF(Table1[[#This Row],[Round]]="PI",0,Table1[[#This Row],[Round]]-1)</f>
        <v>2</v>
      </c>
      <c r="S623">
        <f>Table1[[#This Row],[LAW]]-Table1[[#This Row],[LEW]]</f>
        <v>0.89285714285714279</v>
      </c>
      <c r="V623">
        <f>COUNTIF(PASE!B:B,Table1[[#This Row],[Loser]])</f>
        <v>1</v>
      </c>
    </row>
    <row r="624" spans="1:22" x14ac:dyDescent="0.25">
      <c r="A624" s="65">
        <v>34418</v>
      </c>
      <c r="B624" s="50">
        <v>1994</v>
      </c>
      <c r="C624" s="1">
        <v>3</v>
      </c>
      <c r="D624" t="s">
        <v>49</v>
      </c>
      <c r="E624" s="1">
        <v>3</v>
      </c>
      <c r="F624" t="s">
        <v>81</v>
      </c>
      <c r="G624" t="str">
        <f>VLOOKUP(Table1[[#This Row],[Winner]],Ranking!D:E,2,FALSE)</f>
        <v>SEC</v>
      </c>
      <c r="H624" s="1">
        <v>69</v>
      </c>
      <c r="I624" s="1">
        <v>2</v>
      </c>
      <c r="J624" t="s">
        <v>80</v>
      </c>
      <c r="K624" t="str">
        <f>VLOOKUP(Table1[[#This Row],[Loser]],Ranking!D:E,2,FALSE)</f>
        <v>Amer</v>
      </c>
      <c r="L624" s="1">
        <v>60</v>
      </c>
      <c r="M624" s="1" t="s">
        <v>479</v>
      </c>
      <c r="N624" s="1">
        <f>Table1[[#This Row],[Winning Score]]-Table1[[#This Row],[Losing Score]]</f>
        <v>9</v>
      </c>
      <c r="O624" s="1">
        <f>Table1[[#This Row],[Losing Seed]]-Table1[[#This Row],[Winning Seed]]</f>
        <v>-1</v>
      </c>
      <c r="P624" s="1" t="str">
        <f>IF(Table1[[#This Row],[SeD]]&lt;-2,Table1[[#This Row],[Winning Seed]]&amp; " over " &amp;Table1[[#This Row],[Losing Seed]],"")</f>
        <v/>
      </c>
      <c r="Q624">
        <f>VLOOKUP(Table1[[#This Row],[Losing Seed]],'Seed History'!$N$4:$O$19,2)</f>
        <v>2.3714285714285714</v>
      </c>
      <c r="R624" s="1">
        <f>IF(Table1[[#This Row],[Round]]="PI",0,Table1[[#This Row],[Round]]-1)</f>
        <v>2</v>
      </c>
      <c r="S624">
        <f>Table1[[#This Row],[LAW]]-Table1[[#This Row],[LEW]]</f>
        <v>-0.37142857142857144</v>
      </c>
      <c r="V624">
        <f>COUNTIF(PASE!B:B,Table1[[#This Row],[Loser]])</f>
        <v>1</v>
      </c>
    </row>
    <row r="625" spans="1:22" x14ac:dyDescent="0.25">
      <c r="A625" s="65">
        <v>34419</v>
      </c>
      <c r="B625" s="50">
        <v>1994</v>
      </c>
      <c r="C625" s="1">
        <v>4</v>
      </c>
      <c r="D625" t="s">
        <v>478</v>
      </c>
      <c r="E625" s="1">
        <v>2</v>
      </c>
      <c r="F625" t="s">
        <v>64</v>
      </c>
      <c r="G625" t="str">
        <f>VLOOKUP(Table1[[#This Row],[Winner]],Ranking!D:E,2,FALSE)</f>
        <v>ACC</v>
      </c>
      <c r="H625" s="1">
        <v>69</v>
      </c>
      <c r="I625" s="1">
        <v>1</v>
      </c>
      <c r="J625" t="s">
        <v>29</v>
      </c>
      <c r="K625" t="str">
        <f>VLOOKUP(Table1[[#This Row],[Loser]],Ranking!D:E,2,FALSE)</f>
        <v>B10</v>
      </c>
      <c r="L625" s="1">
        <v>60</v>
      </c>
      <c r="N625" s="1">
        <f>Table1[[#This Row],[Winning Score]]-Table1[[#This Row],[Losing Score]]</f>
        <v>9</v>
      </c>
      <c r="O625" s="1">
        <f>Table1[[#This Row],[Losing Seed]]-Table1[[#This Row],[Winning Seed]]</f>
        <v>-1</v>
      </c>
      <c r="P625" s="1" t="str">
        <f>IF(Table1[[#This Row],[SeD]]&lt;-2,Table1[[#This Row],[Winning Seed]]&amp; " over " &amp;Table1[[#This Row],[Losing Seed]],"")</f>
        <v/>
      </c>
      <c r="Q625">
        <f>VLOOKUP(Table1[[#This Row],[Losing Seed]],'Seed History'!$N$4:$O$19,2)</f>
        <v>3.342857142857143</v>
      </c>
      <c r="R625" s="1">
        <f>IF(Table1[[#This Row],[Round]]="PI",0,Table1[[#This Row],[Round]]-1)</f>
        <v>3</v>
      </c>
      <c r="S625">
        <f>Table1[[#This Row],[LAW]]-Table1[[#This Row],[LEW]]</f>
        <v>-0.34285714285714297</v>
      </c>
      <c r="V625">
        <f>COUNTIF(PASE!B:B,Table1[[#This Row],[Loser]])</f>
        <v>1</v>
      </c>
    </row>
    <row r="626" spans="1:22" x14ac:dyDescent="0.25">
      <c r="A626" s="65">
        <v>34419</v>
      </c>
      <c r="B626" s="50">
        <v>1994</v>
      </c>
      <c r="C626" s="1">
        <v>4</v>
      </c>
      <c r="D626" t="s">
        <v>38</v>
      </c>
      <c r="E626" s="1">
        <v>2</v>
      </c>
      <c r="F626" t="s">
        <v>48</v>
      </c>
      <c r="G626" t="str">
        <f>VLOOKUP(Table1[[#This Row],[Winner]],Ranking!D:E,2,FALSE)</f>
        <v>P12</v>
      </c>
      <c r="H626" s="1">
        <v>92</v>
      </c>
      <c r="I626" s="1">
        <v>1</v>
      </c>
      <c r="J626" t="s">
        <v>278</v>
      </c>
      <c r="K626" t="str">
        <f>VLOOKUP(Table1[[#This Row],[Loser]],Ranking!D:E,2,FALSE)</f>
        <v>SEC</v>
      </c>
      <c r="L626" s="1">
        <v>72</v>
      </c>
      <c r="N626" s="1">
        <f>Table1[[#This Row],[Winning Score]]-Table1[[#This Row],[Losing Score]]</f>
        <v>20</v>
      </c>
      <c r="O626" s="1">
        <f>Table1[[#This Row],[Losing Seed]]-Table1[[#This Row],[Winning Seed]]</f>
        <v>-1</v>
      </c>
      <c r="P626" s="1" t="str">
        <f>IF(Table1[[#This Row],[SeD]]&lt;-2,Table1[[#This Row],[Winning Seed]]&amp; " over " &amp;Table1[[#This Row],[Losing Seed]],"")</f>
        <v/>
      </c>
      <c r="Q626">
        <f>VLOOKUP(Table1[[#This Row],[Losing Seed]],'Seed History'!$N$4:$O$19,2)</f>
        <v>3.342857142857143</v>
      </c>
      <c r="R626" s="1">
        <f>IF(Table1[[#This Row],[Round]]="PI",0,Table1[[#This Row],[Round]]-1)</f>
        <v>3</v>
      </c>
      <c r="S626">
        <f>Table1[[#This Row],[LAW]]-Table1[[#This Row],[LEW]]</f>
        <v>-0.34285714285714297</v>
      </c>
      <c r="V626">
        <f>COUNTIF(PASE!B:B,Table1[[#This Row],[Loser]])</f>
        <v>1</v>
      </c>
    </row>
    <row r="627" spans="1:22" x14ac:dyDescent="0.25">
      <c r="A627" s="65">
        <v>34420</v>
      </c>
      <c r="B627" s="50">
        <v>1994</v>
      </c>
      <c r="C627" s="1">
        <v>4</v>
      </c>
      <c r="D627" t="s">
        <v>49</v>
      </c>
      <c r="E627" s="1">
        <v>3</v>
      </c>
      <c r="F627" t="s">
        <v>81</v>
      </c>
      <c r="G627" t="str">
        <f>VLOOKUP(Table1[[#This Row],[Winner]],Ranking!D:E,2,FALSE)</f>
        <v>SEC</v>
      </c>
      <c r="H627" s="1">
        <v>74</v>
      </c>
      <c r="I627" s="1">
        <v>9</v>
      </c>
      <c r="J627" t="s">
        <v>139</v>
      </c>
      <c r="K627" t="str">
        <f>VLOOKUP(Table1[[#This Row],[Loser]],Ranking!D:E,2,FALSE)</f>
        <v>ACC</v>
      </c>
      <c r="L627" s="1">
        <v>66</v>
      </c>
      <c r="N627" s="1">
        <f>Table1[[#This Row],[Winning Score]]-Table1[[#This Row],[Losing Score]]</f>
        <v>8</v>
      </c>
      <c r="O627" s="1">
        <f>Table1[[#This Row],[Losing Seed]]-Table1[[#This Row],[Winning Seed]]</f>
        <v>6</v>
      </c>
      <c r="P627" s="1" t="str">
        <f>IF(Table1[[#This Row],[SeD]]&lt;-2,Table1[[#This Row],[Winning Seed]]&amp; " over " &amp;Table1[[#This Row],[Losing Seed]],"")</f>
        <v/>
      </c>
      <c r="Q627">
        <f>VLOOKUP(Table1[[#This Row],[Losing Seed]],'Seed History'!$N$4:$O$19,2)</f>
        <v>0.6</v>
      </c>
      <c r="R627" s="1">
        <f>IF(Table1[[#This Row],[Round]]="PI",0,Table1[[#This Row],[Round]]-1)</f>
        <v>3</v>
      </c>
      <c r="S627">
        <f>Table1[[#This Row],[LAW]]-Table1[[#This Row],[LEW]]</f>
        <v>2.4</v>
      </c>
      <c r="V627">
        <f>COUNTIF(PASE!B:B,Table1[[#This Row],[Loser]])</f>
        <v>1</v>
      </c>
    </row>
    <row r="628" spans="1:22" x14ac:dyDescent="0.25">
      <c r="A628" s="65">
        <v>34420</v>
      </c>
      <c r="B628" s="50">
        <v>1994</v>
      </c>
      <c r="C628" s="1">
        <v>4</v>
      </c>
      <c r="D628" t="s">
        <v>440</v>
      </c>
      <c r="E628" s="1">
        <v>1</v>
      </c>
      <c r="F628" t="s">
        <v>41</v>
      </c>
      <c r="G628" t="str">
        <f>VLOOKUP(Table1[[#This Row],[Winner]],Ranking!D:E,2,FALSE)</f>
        <v>SEC</v>
      </c>
      <c r="H628" s="1">
        <v>76</v>
      </c>
      <c r="I628" s="1">
        <v>3</v>
      </c>
      <c r="J628" t="s">
        <v>82</v>
      </c>
      <c r="K628" t="str">
        <f>VLOOKUP(Table1[[#This Row],[Loser]],Ranking!D:E,2,FALSE)</f>
        <v>B10</v>
      </c>
      <c r="L628" s="1">
        <v>68</v>
      </c>
      <c r="N628" s="1">
        <f>Table1[[#This Row],[Winning Score]]-Table1[[#This Row],[Losing Score]]</f>
        <v>8</v>
      </c>
      <c r="O628" s="1">
        <f>Table1[[#This Row],[Losing Seed]]-Table1[[#This Row],[Winning Seed]]</f>
        <v>2</v>
      </c>
      <c r="P628" s="1" t="str">
        <f>IF(Table1[[#This Row],[SeD]]&lt;-2,Table1[[#This Row],[Winning Seed]]&amp; " over " &amp;Table1[[#This Row],[Losing Seed]],"")</f>
        <v/>
      </c>
      <c r="Q628">
        <f>VLOOKUP(Table1[[#This Row],[Losing Seed]],'Seed History'!$N$4:$O$19,2)</f>
        <v>1.8571428571428572</v>
      </c>
      <c r="R628" s="1">
        <f>IF(Table1[[#This Row],[Round]]="PI",0,Table1[[#This Row],[Round]]-1)</f>
        <v>3</v>
      </c>
      <c r="S628">
        <f>Table1[[#This Row],[LAW]]-Table1[[#This Row],[LEW]]</f>
        <v>1.1428571428571428</v>
      </c>
      <c r="V628">
        <f>COUNTIF(PASE!B:B,Table1[[#This Row],[Loser]])</f>
        <v>1</v>
      </c>
    </row>
    <row r="629" spans="1:22" x14ac:dyDescent="0.25">
      <c r="A629" s="65">
        <v>34426</v>
      </c>
      <c r="B629" s="50">
        <v>1994</v>
      </c>
      <c r="C629" s="1">
        <v>5</v>
      </c>
      <c r="D629" t="s">
        <v>484</v>
      </c>
      <c r="E629" s="1">
        <v>1</v>
      </c>
      <c r="F629" t="s">
        <v>41</v>
      </c>
      <c r="G629" t="str">
        <f>VLOOKUP(Table1[[#This Row],[Winner]],Ranking!D:E,2,FALSE)</f>
        <v>SEC</v>
      </c>
      <c r="H629" s="1">
        <v>91</v>
      </c>
      <c r="I629" s="1">
        <v>2</v>
      </c>
      <c r="J629" t="s">
        <v>48</v>
      </c>
      <c r="K629" t="str">
        <f>VLOOKUP(Table1[[#This Row],[Loser]],Ranking!D:E,2,FALSE)</f>
        <v>P12</v>
      </c>
      <c r="L629" s="1">
        <v>82</v>
      </c>
      <c r="N629" s="1">
        <f>Table1[[#This Row],[Winning Score]]-Table1[[#This Row],[Losing Score]]</f>
        <v>9</v>
      </c>
      <c r="O629" s="1">
        <f>Table1[[#This Row],[Losing Seed]]-Table1[[#This Row],[Winning Seed]]</f>
        <v>1</v>
      </c>
      <c r="P629" s="1" t="str">
        <f>IF(Table1[[#This Row],[SeD]]&lt;-2,Table1[[#This Row],[Winning Seed]]&amp; " over " &amp;Table1[[#This Row],[Losing Seed]],"")</f>
        <v/>
      </c>
      <c r="Q629">
        <f>VLOOKUP(Table1[[#This Row],[Losing Seed]],'Seed History'!$N$4:$O$19,2)</f>
        <v>2.3714285714285714</v>
      </c>
      <c r="R629" s="1">
        <f>IF(Table1[[#This Row],[Round]]="PI",0,Table1[[#This Row],[Round]]-1)</f>
        <v>4</v>
      </c>
      <c r="S629">
        <f>Table1[[#This Row],[LAW]]-Table1[[#This Row],[LEW]]</f>
        <v>1.6285714285714286</v>
      </c>
      <c r="V629">
        <f>COUNTIF(PASE!B:B,Table1[[#This Row],[Loser]])</f>
        <v>1</v>
      </c>
    </row>
    <row r="630" spans="1:22" x14ac:dyDescent="0.25">
      <c r="A630" s="65">
        <v>34426</v>
      </c>
      <c r="B630" s="50">
        <v>1994</v>
      </c>
      <c r="C630" s="1">
        <v>5</v>
      </c>
      <c r="D630" t="s">
        <v>484</v>
      </c>
      <c r="E630" s="1">
        <v>2</v>
      </c>
      <c r="F630" t="s">
        <v>64</v>
      </c>
      <c r="G630" t="str">
        <f>VLOOKUP(Table1[[#This Row],[Winner]],Ranking!D:E,2,FALSE)</f>
        <v>ACC</v>
      </c>
      <c r="H630" s="1">
        <v>70</v>
      </c>
      <c r="I630" s="1">
        <v>3</v>
      </c>
      <c r="J630" t="s">
        <v>81</v>
      </c>
      <c r="K630" t="str">
        <f>VLOOKUP(Table1[[#This Row],[Loser]],Ranking!D:E,2,FALSE)</f>
        <v>SEC</v>
      </c>
      <c r="L630" s="1">
        <v>65</v>
      </c>
      <c r="N630" s="1">
        <f>Table1[[#This Row],[Winning Score]]-Table1[[#This Row],[Losing Score]]</f>
        <v>5</v>
      </c>
      <c r="O630" s="1">
        <f>Table1[[#This Row],[Losing Seed]]-Table1[[#This Row],[Winning Seed]]</f>
        <v>1</v>
      </c>
      <c r="P630" s="1" t="str">
        <f>IF(Table1[[#This Row],[SeD]]&lt;-2,Table1[[#This Row],[Winning Seed]]&amp; " over " &amp;Table1[[#This Row],[Losing Seed]],"")</f>
        <v/>
      </c>
      <c r="Q630">
        <f>VLOOKUP(Table1[[#This Row],[Losing Seed]],'Seed History'!$N$4:$O$19,2)</f>
        <v>1.8571428571428572</v>
      </c>
      <c r="R630" s="1">
        <f>IF(Table1[[#This Row],[Round]]="PI",0,Table1[[#This Row],[Round]]-1)</f>
        <v>4</v>
      </c>
      <c r="S630">
        <f>Table1[[#This Row],[LAW]]-Table1[[#This Row],[LEW]]</f>
        <v>2.1428571428571428</v>
      </c>
      <c r="V630">
        <f>COUNTIF(PASE!B:B,Table1[[#This Row],[Loser]])</f>
        <v>1</v>
      </c>
    </row>
    <row r="631" spans="1:22" x14ac:dyDescent="0.25">
      <c r="A631" s="65">
        <v>34428</v>
      </c>
      <c r="B631" s="50">
        <v>1994</v>
      </c>
      <c r="C631" s="1">
        <v>6</v>
      </c>
      <c r="D631" t="s">
        <v>485</v>
      </c>
      <c r="E631" s="1">
        <v>1</v>
      </c>
      <c r="F631" t="s">
        <v>41</v>
      </c>
      <c r="G631" t="str">
        <f>VLOOKUP(Table1[[#This Row],[Winner]],Ranking!D:E,2,FALSE)</f>
        <v>SEC</v>
      </c>
      <c r="H631" s="1">
        <v>76</v>
      </c>
      <c r="I631" s="1">
        <v>2</v>
      </c>
      <c r="J631" t="s">
        <v>64</v>
      </c>
      <c r="K631" t="str">
        <f>VLOOKUP(Table1[[#This Row],[Loser]],Ranking!D:E,2,FALSE)</f>
        <v>ACC</v>
      </c>
      <c r="L631" s="1">
        <v>72</v>
      </c>
      <c r="N631" s="1">
        <f>Table1[[#This Row],[Winning Score]]-Table1[[#This Row],[Losing Score]]</f>
        <v>4</v>
      </c>
      <c r="O631" s="1">
        <f>Table1[[#This Row],[Losing Seed]]-Table1[[#This Row],[Winning Seed]]</f>
        <v>1</v>
      </c>
      <c r="P631" s="1" t="str">
        <f>IF(Table1[[#This Row],[SeD]]&lt;-2,Table1[[#This Row],[Winning Seed]]&amp; " over " &amp;Table1[[#This Row],[Losing Seed]],"")</f>
        <v/>
      </c>
      <c r="Q631">
        <f>VLOOKUP(Table1[[#This Row],[Losing Seed]],'Seed History'!$N$4:$O$19,2)</f>
        <v>2.3714285714285714</v>
      </c>
      <c r="R631" s="1">
        <f>IF(Table1[[#This Row],[Round]]="PI",0,Table1[[#This Row],[Round]]-1)</f>
        <v>5</v>
      </c>
      <c r="S631">
        <f>Table1[[#This Row],[LAW]]-Table1[[#This Row],[LEW]]</f>
        <v>2.6285714285714286</v>
      </c>
      <c r="V631">
        <f>COUNTIF(PASE!B:B,Table1[[#This Row],[Loser]])</f>
        <v>1</v>
      </c>
    </row>
    <row r="632" spans="1:22" x14ac:dyDescent="0.25">
      <c r="A632" s="65">
        <v>34774</v>
      </c>
      <c r="B632" s="50">
        <v>1995</v>
      </c>
      <c r="C632" s="1">
        <v>1</v>
      </c>
      <c r="D632" t="s">
        <v>478</v>
      </c>
      <c r="E632" s="1">
        <v>13</v>
      </c>
      <c r="F632" t="s">
        <v>73</v>
      </c>
      <c r="G632" t="str">
        <f>VLOOKUP(Table1[[#This Row],[Winner]],Ranking!D:E,2,FALSE)</f>
        <v>MAAC</v>
      </c>
      <c r="H632" s="1">
        <v>77</v>
      </c>
      <c r="I632" s="1">
        <v>4</v>
      </c>
      <c r="J632" t="s">
        <v>58</v>
      </c>
      <c r="K632" t="str">
        <f>VLOOKUP(Table1[[#This Row],[Loser]],Ranking!D:E,2,FALSE)</f>
        <v>B12</v>
      </c>
      <c r="L632" s="1">
        <v>67</v>
      </c>
      <c r="N632" s="1">
        <f>Table1[[#This Row],[Winning Score]]-Table1[[#This Row],[Losing Score]]</f>
        <v>10</v>
      </c>
      <c r="O632" s="1">
        <f>Table1[[#This Row],[Losing Seed]]-Table1[[#This Row],[Winning Seed]]</f>
        <v>-9</v>
      </c>
      <c r="P632" s="1" t="str">
        <f>IF(Table1[[#This Row],[SeD]]&lt;-2,Table1[[#This Row],[Winning Seed]]&amp; " over " &amp;Table1[[#This Row],[Losing Seed]],"")</f>
        <v>13 over 4</v>
      </c>
      <c r="Q632">
        <f>VLOOKUP(Table1[[#This Row],[Losing Seed]],'Seed History'!$N$4:$O$19,2)</f>
        <v>1.5357142857142858</v>
      </c>
      <c r="R632" s="1">
        <f>IF(Table1[[#This Row],[Round]]="PI",0,Table1[[#This Row],[Round]]-1)</f>
        <v>0</v>
      </c>
      <c r="S632">
        <f>Table1[[#This Row],[LAW]]-Table1[[#This Row],[LEW]]</f>
        <v>-1.5357142857142858</v>
      </c>
      <c r="V632">
        <f>COUNTIF(PASE!B:B,Table1[[#This Row],[Loser]])</f>
        <v>1</v>
      </c>
    </row>
    <row r="633" spans="1:22" x14ac:dyDescent="0.25">
      <c r="A633" s="65">
        <v>34774</v>
      </c>
      <c r="B633" s="50">
        <v>1995</v>
      </c>
      <c r="C633" s="1">
        <v>1</v>
      </c>
      <c r="D633" t="s">
        <v>440</v>
      </c>
      <c r="E633" s="1">
        <v>12</v>
      </c>
      <c r="F633" t="s">
        <v>271</v>
      </c>
      <c r="G633" t="str">
        <f>VLOOKUP(Table1[[#This Row],[Winner]],Ranking!D:E,2,FALSE)</f>
        <v>MAC</v>
      </c>
      <c r="H633" s="1">
        <v>71</v>
      </c>
      <c r="I633" s="1">
        <v>5</v>
      </c>
      <c r="J633" t="s">
        <v>48</v>
      </c>
      <c r="K633" t="str">
        <f>VLOOKUP(Table1[[#This Row],[Loser]],Ranking!D:E,2,FALSE)</f>
        <v>P12</v>
      </c>
      <c r="L633" s="1">
        <v>62</v>
      </c>
      <c r="N633" s="1">
        <f>Table1[[#This Row],[Winning Score]]-Table1[[#This Row],[Losing Score]]</f>
        <v>9</v>
      </c>
      <c r="O633" s="1">
        <f>Table1[[#This Row],[Losing Seed]]-Table1[[#This Row],[Winning Seed]]</f>
        <v>-7</v>
      </c>
      <c r="P633" s="1" t="str">
        <f>IF(Table1[[#This Row],[SeD]]&lt;-2,Table1[[#This Row],[Winning Seed]]&amp; " over " &amp;Table1[[#This Row],[Losing Seed]],"")</f>
        <v>12 over 5</v>
      </c>
      <c r="Q633">
        <f>VLOOKUP(Table1[[#This Row],[Losing Seed]],'Seed History'!$N$4:$O$19,2)</f>
        <v>1.1071428571428572</v>
      </c>
      <c r="R633" s="1">
        <f>IF(Table1[[#This Row],[Round]]="PI",0,Table1[[#This Row],[Round]]-1)</f>
        <v>0</v>
      </c>
      <c r="S633">
        <f>Table1[[#This Row],[LAW]]-Table1[[#This Row],[LEW]]</f>
        <v>-1.1071428571428572</v>
      </c>
      <c r="V633">
        <f>COUNTIF(PASE!B:B,Table1[[#This Row],[Loser]])</f>
        <v>1</v>
      </c>
    </row>
    <row r="634" spans="1:22" x14ac:dyDescent="0.25">
      <c r="A634" s="65">
        <v>34774</v>
      </c>
      <c r="B634" s="50">
        <v>1995</v>
      </c>
      <c r="C634" s="1">
        <v>1</v>
      </c>
      <c r="D634" t="s">
        <v>49</v>
      </c>
      <c r="E634" s="1">
        <v>1</v>
      </c>
      <c r="F634" t="s">
        <v>409</v>
      </c>
      <c r="G634" t="str">
        <f>VLOOKUP(Table1[[#This Row],[Winner]],Ranking!D:E,2,FALSE)</f>
        <v>ACC</v>
      </c>
      <c r="H634" s="1">
        <v>79</v>
      </c>
      <c r="I634" s="1">
        <v>16</v>
      </c>
      <c r="J634" t="s">
        <v>300</v>
      </c>
      <c r="K634" t="str">
        <f>VLOOKUP(Table1[[#This Row],[Loser]],Ranking!D:E,2,FALSE)</f>
        <v>MEAC</v>
      </c>
      <c r="L634" s="1">
        <v>47</v>
      </c>
      <c r="N634" s="1">
        <f>Table1[[#This Row],[Winning Score]]-Table1[[#This Row],[Losing Score]]</f>
        <v>32</v>
      </c>
      <c r="O634" s="1">
        <f>Table1[[#This Row],[Losing Seed]]-Table1[[#This Row],[Winning Seed]]</f>
        <v>15</v>
      </c>
      <c r="P634" s="1" t="str">
        <f>IF(Table1[[#This Row],[SeD]]&lt;-2,Table1[[#This Row],[Winning Seed]]&amp; " over " &amp;Table1[[#This Row],[Losing Seed]],"")</f>
        <v/>
      </c>
      <c r="Q634">
        <f>VLOOKUP(Table1[[#This Row],[Losing Seed]],'Seed History'!$N$4:$O$19,2)</f>
        <v>7.1428571428571426E-3</v>
      </c>
      <c r="R634" s="1">
        <f>IF(Table1[[#This Row],[Round]]="PI",0,Table1[[#This Row],[Round]]-1)</f>
        <v>0</v>
      </c>
      <c r="S634">
        <f>Table1[[#This Row],[LAW]]-Table1[[#This Row],[LEW]]</f>
        <v>-7.1428571428571426E-3</v>
      </c>
      <c r="V634">
        <f>COUNTIF(PASE!B:B,Table1[[#This Row],[Loser]])</f>
        <v>1</v>
      </c>
    </row>
    <row r="635" spans="1:22" x14ac:dyDescent="0.25">
      <c r="A635" s="65">
        <v>34774</v>
      </c>
      <c r="B635" s="50">
        <v>1995</v>
      </c>
      <c r="C635" s="1">
        <v>1</v>
      </c>
      <c r="D635" t="s">
        <v>49</v>
      </c>
      <c r="E635" s="1">
        <v>4</v>
      </c>
      <c r="F635" t="s">
        <v>317</v>
      </c>
      <c r="G635" t="str">
        <f>VLOOKUP(Table1[[#This Row],[Winner]],Ranking!D:E,2,FALSE)</f>
        <v>B12</v>
      </c>
      <c r="H635" s="1">
        <v>73</v>
      </c>
      <c r="I635" s="1">
        <v>13</v>
      </c>
      <c r="J635" t="s">
        <v>190</v>
      </c>
      <c r="K635" t="str">
        <f>VLOOKUP(Table1[[#This Row],[Loser]],Ranking!D:E,2,FALSE)</f>
        <v>CAA</v>
      </c>
      <c r="L635" s="1">
        <v>49</v>
      </c>
      <c r="N635" s="1">
        <f>Table1[[#This Row],[Winning Score]]-Table1[[#This Row],[Losing Score]]</f>
        <v>24</v>
      </c>
      <c r="O635" s="1">
        <f>Table1[[#This Row],[Losing Seed]]-Table1[[#This Row],[Winning Seed]]</f>
        <v>9</v>
      </c>
      <c r="P635" s="1" t="str">
        <f>IF(Table1[[#This Row],[SeD]]&lt;-2,Table1[[#This Row],[Winning Seed]]&amp; " over " &amp;Table1[[#This Row],[Losing Seed]],"")</f>
        <v/>
      </c>
      <c r="Q635">
        <f>VLOOKUP(Table1[[#This Row],[Losing Seed]],'Seed History'!$N$4:$O$19,2)</f>
        <v>0.25</v>
      </c>
      <c r="R635" s="1">
        <f>IF(Table1[[#This Row],[Round]]="PI",0,Table1[[#This Row],[Round]]-1)</f>
        <v>0</v>
      </c>
      <c r="S635">
        <f>Table1[[#This Row],[LAW]]-Table1[[#This Row],[LEW]]</f>
        <v>-0.25</v>
      </c>
      <c r="V635">
        <f>COUNTIF(PASE!B:B,Table1[[#This Row],[Loser]])</f>
        <v>1</v>
      </c>
    </row>
    <row r="636" spans="1:22" x14ac:dyDescent="0.25">
      <c r="A636" s="65">
        <v>34774</v>
      </c>
      <c r="B636" s="50">
        <v>1995</v>
      </c>
      <c r="C636" s="1">
        <v>1</v>
      </c>
      <c r="D636" t="s">
        <v>49</v>
      </c>
      <c r="E636" s="1">
        <v>5</v>
      </c>
      <c r="F636" t="s">
        <v>113</v>
      </c>
      <c r="G636" t="str">
        <f>VLOOKUP(Table1[[#This Row],[Winner]],Ranking!D:E,2,FALSE)</f>
        <v>SEC</v>
      </c>
      <c r="H636" s="1">
        <v>91</v>
      </c>
      <c r="I636" s="1">
        <v>12</v>
      </c>
      <c r="J636" t="s">
        <v>322</v>
      </c>
      <c r="K636" t="str">
        <f>VLOOKUP(Table1[[#This Row],[Loser]],Ranking!D:E,2,FALSE)</f>
        <v>Ivy</v>
      </c>
      <c r="L636" s="1">
        <v>85</v>
      </c>
      <c r="M636" s="1" t="s">
        <v>479</v>
      </c>
      <c r="N636" s="1">
        <f>Table1[[#This Row],[Winning Score]]-Table1[[#This Row],[Losing Score]]</f>
        <v>6</v>
      </c>
      <c r="O636" s="1">
        <f>Table1[[#This Row],[Losing Seed]]-Table1[[#This Row],[Winning Seed]]</f>
        <v>7</v>
      </c>
      <c r="P636" s="1" t="str">
        <f>IF(Table1[[#This Row],[SeD]]&lt;-2,Table1[[#This Row],[Winning Seed]]&amp; " over " &amp;Table1[[#This Row],[Losing Seed]],"")</f>
        <v/>
      </c>
      <c r="Q636">
        <f>VLOOKUP(Table1[[#This Row],[Losing Seed]],'Seed History'!$N$4:$O$19,2)</f>
        <v>0.51428571428571423</v>
      </c>
      <c r="R636" s="1">
        <f>IF(Table1[[#This Row],[Round]]="PI",0,Table1[[#This Row],[Round]]-1)</f>
        <v>0</v>
      </c>
      <c r="S636">
        <f>Table1[[#This Row],[LAW]]-Table1[[#This Row],[LEW]]</f>
        <v>-0.51428571428571423</v>
      </c>
      <c r="V636">
        <f>COUNTIF(PASE!B:B,Table1[[#This Row],[Loser]])</f>
        <v>1</v>
      </c>
    </row>
    <row r="637" spans="1:22" x14ac:dyDescent="0.25">
      <c r="A637" s="65">
        <v>34774</v>
      </c>
      <c r="B637" s="50">
        <v>1995</v>
      </c>
      <c r="C637" s="1">
        <v>1</v>
      </c>
      <c r="D637" t="s">
        <v>440</v>
      </c>
      <c r="E637" s="1">
        <v>1</v>
      </c>
      <c r="F637" t="s">
        <v>37</v>
      </c>
      <c r="G637" t="str">
        <f>VLOOKUP(Table1[[#This Row],[Winner]],Ranking!D:E,2,FALSE)</f>
        <v>B12</v>
      </c>
      <c r="H637" s="1">
        <v>82</v>
      </c>
      <c r="I637" s="1">
        <v>16</v>
      </c>
      <c r="J637" t="s">
        <v>175</v>
      </c>
      <c r="K637" t="str">
        <f>VLOOKUP(Table1[[#This Row],[Loser]],Ranking!D:E,2,FALSE)</f>
        <v>Pat</v>
      </c>
      <c r="L637" s="1">
        <v>68</v>
      </c>
      <c r="N637" s="1">
        <f>Table1[[#This Row],[Winning Score]]-Table1[[#This Row],[Losing Score]]</f>
        <v>14</v>
      </c>
      <c r="O637" s="1">
        <f>Table1[[#This Row],[Losing Seed]]-Table1[[#This Row],[Winning Seed]]</f>
        <v>15</v>
      </c>
      <c r="P637" s="1" t="str">
        <f>IF(Table1[[#This Row],[SeD]]&lt;-2,Table1[[#This Row],[Winning Seed]]&amp; " over " &amp;Table1[[#This Row],[Losing Seed]],"")</f>
        <v/>
      </c>
      <c r="Q637">
        <f>VLOOKUP(Table1[[#This Row],[Losing Seed]],'Seed History'!$N$4:$O$19,2)</f>
        <v>7.1428571428571426E-3</v>
      </c>
      <c r="R637" s="1">
        <f>IF(Table1[[#This Row],[Round]]="PI",0,Table1[[#This Row],[Round]]-1)</f>
        <v>0</v>
      </c>
      <c r="S637">
        <f>Table1[[#This Row],[LAW]]-Table1[[#This Row],[LEW]]</f>
        <v>-7.1428571428571426E-3</v>
      </c>
      <c r="V637">
        <f>COUNTIF(PASE!B:B,Table1[[#This Row],[Loser]])</f>
        <v>1</v>
      </c>
    </row>
    <row r="638" spans="1:22" x14ac:dyDescent="0.25">
      <c r="A638" s="65">
        <v>34774</v>
      </c>
      <c r="B638" s="50">
        <v>1995</v>
      </c>
      <c r="C638" s="1">
        <v>1</v>
      </c>
      <c r="D638" t="s">
        <v>440</v>
      </c>
      <c r="E638" s="1">
        <v>4</v>
      </c>
      <c r="F638" t="s">
        <v>61</v>
      </c>
      <c r="G638" t="str">
        <f>VLOOKUP(Table1[[#This Row],[Winner]],Ranking!D:E,2,FALSE)</f>
        <v>ACC</v>
      </c>
      <c r="H638" s="1">
        <v>96</v>
      </c>
      <c r="I638" s="1">
        <v>13</v>
      </c>
      <c r="J638" t="s">
        <v>296</v>
      </c>
      <c r="K638" t="str">
        <f>VLOOKUP(Table1[[#This Row],[Loser]],Ranking!D:E,2,FALSE)</f>
        <v>Slnd</v>
      </c>
      <c r="L638" s="1">
        <v>72</v>
      </c>
      <c r="N638" s="1">
        <f>Table1[[#This Row],[Winning Score]]-Table1[[#This Row],[Losing Score]]</f>
        <v>24</v>
      </c>
      <c r="O638" s="1">
        <f>Table1[[#This Row],[Losing Seed]]-Table1[[#This Row],[Winning Seed]]</f>
        <v>9</v>
      </c>
      <c r="P638" s="1" t="str">
        <f>IF(Table1[[#This Row],[SeD]]&lt;-2,Table1[[#This Row],[Winning Seed]]&amp; " over " &amp;Table1[[#This Row],[Losing Seed]],"")</f>
        <v/>
      </c>
      <c r="Q638">
        <f>VLOOKUP(Table1[[#This Row],[Losing Seed]],'Seed History'!$N$4:$O$19,2)</f>
        <v>0.25</v>
      </c>
      <c r="R638" s="1">
        <f>IF(Table1[[#This Row],[Round]]="PI",0,Table1[[#This Row],[Round]]-1)</f>
        <v>0</v>
      </c>
      <c r="S638">
        <f>Table1[[#This Row],[LAW]]-Table1[[#This Row],[LEW]]</f>
        <v>-0.25</v>
      </c>
      <c r="V638">
        <f>COUNTIF(PASE!B:B,Table1[[#This Row],[Loser]])</f>
        <v>1</v>
      </c>
    </row>
    <row r="639" spans="1:22" x14ac:dyDescent="0.25">
      <c r="A639" s="65">
        <v>34774</v>
      </c>
      <c r="B639" s="50">
        <v>1995</v>
      </c>
      <c r="C639" s="1">
        <v>1</v>
      </c>
      <c r="D639" t="s">
        <v>440</v>
      </c>
      <c r="E639" s="1">
        <v>8</v>
      </c>
      <c r="F639" t="s">
        <v>416</v>
      </c>
      <c r="G639" t="str">
        <f>VLOOKUP(Table1[[#This Row],[Winner]],Ranking!D:E,2,FALSE)</f>
        <v>CUSA</v>
      </c>
      <c r="H639" s="1">
        <v>82</v>
      </c>
      <c r="I639" s="1">
        <v>9</v>
      </c>
      <c r="J639" t="s">
        <v>82</v>
      </c>
      <c r="K639" t="str">
        <f>VLOOKUP(Table1[[#This Row],[Loser]],Ranking!D:E,2,FALSE)</f>
        <v>B10</v>
      </c>
      <c r="L639" s="1">
        <v>76</v>
      </c>
      <c r="M639" s="1" t="s">
        <v>479</v>
      </c>
      <c r="N639" s="1">
        <f>Table1[[#This Row],[Winning Score]]-Table1[[#This Row],[Losing Score]]</f>
        <v>6</v>
      </c>
      <c r="O639" s="1">
        <f>Table1[[#This Row],[Losing Seed]]-Table1[[#This Row],[Winning Seed]]</f>
        <v>1</v>
      </c>
      <c r="P639" s="1" t="str">
        <f>IF(Table1[[#This Row],[SeD]]&lt;-2,Table1[[#This Row],[Winning Seed]]&amp; " over " &amp;Table1[[#This Row],[Losing Seed]],"")</f>
        <v/>
      </c>
      <c r="Q639">
        <f>VLOOKUP(Table1[[#This Row],[Losing Seed]],'Seed History'!$N$4:$O$19,2)</f>
        <v>0.6</v>
      </c>
      <c r="R639" s="1">
        <f>IF(Table1[[#This Row],[Round]]="PI",0,Table1[[#This Row],[Round]]-1)</f>
        <v>0</v>
      </c>
      <c r="S639">
        <f>Table1[[#This Row],[LAW]]-Table1[[#This Row],[LEW]]</f>
        <v>-0.6</v>
      </c>
      <c r="V639">
        <f>COUNTIF(PASE!B:B,Table1[[#This Row],[Loser]])</f>
        <v>1</v>
      </c>
    </row>
    <row r="640" spans="1:22" x14ac:dyDescent="0.25">
      <c r="A640" s="65">
        <v>34774</v>
      </c>
      <c r="B640" s="50">
        <v>1995</v>
      </c>
      <c r="C640" s="1">
        <v>1</v>
      </c>
      <c r="D640" t="s">
        <v>478</v>
      </c>
      <c r="E640" s="1">
        <v>1</v>
      </c>
      <c r="F640" t="s">
        <v>26</v>
      </c>
      <c r="G640" t="str">
        <f>VLOOKUP(Table1[[#This Row],[Winner]],Ranking!D:E,2,FALSE)</f>
        <v>SEC</v>
      </c>
      <c r="H640" s="1">
        <v>113</v>
      </c>
      <c r="I640" s="1">
        <v>16</v>
      </c>
      <c r="J640" t="s">
        <v>285</v>
      </c>
      <c r="K640" t="str">
        <f>VLOOKUP(Table1[[#This Row],[Loser]],Ranking!D:E,2,FALSE)</f>
        <v>NEC</v>
      </c>
      <c r="L640" s="1">
        <v>67</v>
      </c>
      <c r="N640" s="1">
        <f>Table1[[#This Row],[Winning Score]]-Table1[[#This Row],[Losing Score]]</f>
        <v>46</v>
      </c>
      <c r="O640" s="1">
        <f>Table1[[#This Row],[Losing Seed]]-Table1[[#This Row],[Winning Seed]]</f>
        <v>15</v>
      </c>
      <c r="P640" s="1" t="str">
        <f>IF(Table1[[#This Row],[SeD]]&lt;-2,Table1[[#This Row],[Winning Seed]]&amp; " over " &amp;Table1[[#This Row],[Losing Seed]],"")</f>
        <v/>
      </c>
      <c r="Q640">
        <f>VLOOKUP(Table1[[#This Row],[Losing Seed]],'Seed History'!$N$4:$O$19,2)</f>
        <v>7.1428571428571426E-3</v>
      </c>
      <c r="R640" s="1">
        <f>IF(Table1[[#This Row],[Round]]="PI",0,Table1[[#This Row],[Round]]-1)</f>
        <v>0</v>
      </c>
      <c r="S640">
        <f>Table1[[#This Row],[LAW]]-Table1[[#This Row],[LEW]]</f>
        <v>-7.1428571428571426E-3</v>
      </c>
      <c r="V640">
        <f>COUNTIF(PASE!B:B,Table1[[#This Row],[Loser]])</f>
        <v>1</v>
      </c>
    </row>
    <row r="641" spans="1:22" x14ac:dyDescent="0.25">
      <c r="A641" s="65">
        <v>34774</v>
      </c>
      <c r="B641" s="50">
        <v>1995</v>
      </c>
      <c r="C641" s="1">
        <v>1</v>
      </c>
      <c r="D641" t="s">
        <v>478</v>
      </c>
      <c r="E641" s="1">
        <v>5</v>
      </c>
      <c r="F641" t="s">
        <v>125</v>
      </c>
      <c r="G641" t="str">
        <f>VLOOKUP(Table1[[#This Row],[Winner]],Ranking!D:E,2,FALSE)</f>
        <v>P12</v>
      </c>
      <c r="H641" s="1">
        <v>81</v>
      </c>
      <c r="I641" s="1">
        <v>12</v>
      </c>
      <c r="J641" t="s">
        <v>133</v>
      </c>
      <c r="K641" t="str">
        <f>VLOOKUP(Table1[[#This Row],[Loser]],Ranking!D:E,2,FALSE)</f>
        <v>MAC</v>
      </c>
      <c r="L641" s="1">
        <v>66</v>
      </c>
      <c r="N641" s="1">
        <f>Table1[[#This Row],[Winning Score]]-Table1[[#This Row],[Losing Score]]</f>
        <v>15</v>
      </c>
      <c r="O641" s="1">
        <f>Table1[[#This Row],[Losing Seed]]-Table1[[#This Row],[Winning Seed]]</f>
        <v>7</v>
      </c>
      <c r="P641" s="1" t="str">
        <f>IF(Table1[[#This Row],[SeD]]&lt;-2,Table1[[#This Row],[Winning Seed]]&amp; " over " &amp;Table1[[#This Row],[Losing Seed]],"")</f>
        <v/>
      </c>
      <c r="Q641">
        <f>VLOOKUP(Table1[[#This Row],[Losing Seed]],'Seed History'!$N$4:$O$19,2)</f>
        <v>0.51428571428571423</v>
      </c>
      <c r="R641" s="1">
        <f>IF(Table1[[#This Row],[Round]]="PI",0,Table1[[#This Row],[Round]]-1)</f>
        <v>0</v>
      </c>
      <c r="S641">
        <f>Table1[[#This Row],[LAW]]-Table1[[#This Row],[LEW]]</f>
        <v>-0.51428571428571423</v>
      </c>
      <c r="V641">
        <f>COUNTIF(PASE!B:B,Table1[[#This Row],[Loser]])</f>
        <v>1</v>
      </c>
    </row>
    <row r="642" spans="1:22" x14ac:dyDescent="0.25">
      <c r="A642" s="65">
        <v>34774</v>
      </c>
      <c r="B642" s="50">
        <v>1995</v>
      </c>
      <c r="C642" s="1">
        <v>1</v>
      </c>
      <c r="D642" t="s">
        <v>38</v>
      </c>
      <c r="E642" s="1">
        <v>2</v>
      </c>
      <c r="F642" t="s">
        <v>80</v>
      </c>
      <c r="G642" t="str">
        <f>VLOOKUP(Table1[[#This Row],[Winner]],Ranking!D:E,2,FALSE)</f>
        <v>Amer</v>
      </c>
      <c r="H642" s="1">
        <v>100</v>
      </c>
      <c r="I642" s="1">
        <v>15</v>
      </c>
      <c r="J642" t="s">
        <v>168</v>
      </c>
      <c r="K642" t="str">
        <f>VLOOKUP(Table1[[#This Row],[Loser]],Ranking!D:E,2,FALSE)</f>
        <v>SC</v>
      </c>
      <c r="L642" s="1">
        <v>71</v>
      </c>
      <c r="N642" s="1">
        <f>Table1[[#This Row],[Winning Score]]-Table1[[#This Row],[Losing Score]]</f>
        <v>29</v>
      </c>
      <c r="O642" s="1">
        <f>Table1[[#This Row],[Losing Seed]]-Table1[[#This Row],[Winning Seed]]</f>
        <v>13</v>
      </c>
      <c r="P642" s="1" t="str">
        <f>IF(Table1[[#This Row],[SeD]]&lt;-2,Table1[[#This Row],[Winning Seed]]&amp; " over " &amp;Table1[[#This Row],[Losing Seed]],"")</f>
        <v/>
      </c>
      <c r="Q642">
        <f>VLOOKUP(Table1[[#This Row],[Losing Seed]],'Seed History'!$N$4:$O$19,2)</f>
        <v>6.4285714285714279E-2</v>
      </c>
      <c r="R642" s="1">
        <f>IF(Table1[[#This Row],[Round]]="PI",0,Table1[[#This Row],[Round]]-1)</f>
        <v>0</v>
      </c>
      <c r="S642">
        <f>Table1[[#This Row],[LAW]]-Table1[[#This Row],[LEW]]</f>
        <v>-6.4285714285714279E-2</v>
      </c>
      <c r="V642">
        <f>COUNTIF(PASE!B:B,Table1[[#This Row],[Loser]])</f>
        <v>1</v>
      </c>
    </row>
    <row r="643" spans="1:22" x14ac:dyDescent="0.25">
      <c r="A643" s="65">
        <v>34774</v>
      </c>
      <c r="B643" s="50">
        <v>1995</v>
      </c>
      <c r="C643" s="1">
        <v>1</v>
      </c>
      <c r="D643" t="s">
        <v>38</v>
      </c>
      <c r="E643" s="1">
        <v>3</v>
      </c>
      <c r="F643" t="s">
        <v>31</v>
      </c>
      <c r="G643" t="str">
        <f>VLOOKUP(Table1[[#This Row],[Winner]],Ranking!D:E,2,FALSE)</f>
        <v>B10</v>
      </c>
      <c r="H643" s="1">
        <v>87</v>
      </c>
      <c r="I643" s="1">
        <v>14</v>
      </c>
      <c r="J643" t="s">
        <v>71</v>
      </c>
      <c r="K643" t="str">
        <f>VLOOKUP(Table1[[#This Row],[Loser]],Ranking!D:E,2,FALSE)</f>
        <v>WCC</v>
      </c>
      <c r="L643" s="1">
        <v>63</v>
      </c>
      <c r="N643" s="1">
        <f>Table1[[#This Row],[Winning Score]]-Table1[[#This Row],[Losing Score]]</f>
        <v>24</v>
      </c>
      <c r="O643" s="1">
        <f>Table1[[#This Row],[Losing Seed]]-Table1[[#This Row],[Winning Seed]]</f>
        <v>11</v>
      </c>
      <c r="P643" s="1" t="str">
        <f>IF(Table1[[#This Row],[SeD]]&lt;-2,Table1[[#This Row],[Winning Seed]]&amp; " over " &amp;Table1[[#This Row],[Losing Seed]],"")</f>
        <v/>
      </c>
      <c r="Q643">
        <f>VLOOKUP(Table1[[#This Row],[Losing Seed]],'Seed History'!$N$4:$O$19,2)</f>
        <v>0.16428571428571428</v>
      </c>
      <c r="R643" s="1">
        <f>IF(Table1[[#This Row],[Round]]="PI",0,Table1[[#This Row],[Round]]-1)</f>
        <v>0</v>
      </c>
      <c r="S643">
        <f>Table1[[#This Row],[LAW]]-Table1[[#This Row],[LEW]]</f>
        <v>-0.16428571428571428</v>
      </c>
      <c r="V643">
        <f>COUNTIF(PASE!B:B,Table1[[#This Row],[Loser]])</f>
        <v>1</v>
      </c>
    </row>
    <row r="644" spans="1:22" x14ac:dyDescent="0.25">
      <c r="A644" s="65">
        <v>34774</v>
      </c>
      <c r="B644" s="50">
        <v>1995</v>
      </c>
      <c r="C644" s="1">
        <v>1</v>
      </c>
      <c r="D644" t="s">
        <v>38</v>
      </c>
      <c r="E644" s="1">
        <v>7</v>
      </c>
      <c r="F644" t="s">
        <v>28</v>
      </c>
      <c r="G644" t="str">
        <f>VLOOKUP(Table1[[#This Row],[Winner]],Ranking!D:E,2,FALSE)</f>
        <v>Amer</v>
      </c>
      <c r="H644" s="1">
        <v>77</v>
      </c>
      <c r="I644" s="1">
        <v>10</v>
      </c>
      <c r="J644" t="s">
        <v>374</v>
      </c>
      <c r="K644" t="str">
        <f>VLOOKUP(Table1[[#This Row],[Loser]],Ranking!D:E,2,FALSE)</f>
        <v>Amer</v>
      </c>
      <c r="L644" s="1">
        <v>71</v>
      </c>
      <c r="N644" s="1">
        <f>Table1[[#This Row],[Winning Score]]-Table1[[#This Row],[Losing Score]]</f>
        <v>6</v>
      </c>
      <c r="O644" s="1">
        <f>Table1[[#This Row],[Losing Seed]]-Table1[[#This Row],[Winning Seed]]</f>
        <v>3</v>
      </c>
      <c r="P644" s="1" t="str">
        <f>IF(Table1[[#This Row],[SeD]]&lt;-2,Table1[[#This Row],[Winning Seed]]&amp; " over " &amp;Table1[[#This Row],[Losing Seed]],"")</f>
        <v/>
      </c>
      <c r="Q644">
        <f>VLOOKUP(Table1[[#This Row],[Losing Seed]],'Seed History'!$N$4:$O$19,2)</f>
        <v>0.62142857142857144</v>
      </c>
      <c r="R644" s="1">
        <f>IF(Table1[[#This Row],[Round]]="PI",0,Table1[[#This Row],[Round]]-1)</f>
        <v>0</v>
      </c>
      <c r="S644">
        <f>Table1[[#This Row],[LAW]]-Table1[[#This Row],[LEW]]</f>
        <v>-0.62142857142857144</v>
      </c>
      <c r="V644">
        <f>COUNTIF(PASE!B:B,Table1[[#This Row],[Loser]])</f>
        <v>1</v>
      </c>
    </row>
    <row r="645" spans="1:22" x14ac:dyDescent="0.25">
      <c r="A645" s="65">
        <v>34774</v>
      </c>
      <c r="B645" s="50">
        <v>1995</v>
      </c>
      <c r="C645" s="1">
        <v>1</v>
      </c>
      <c r="D645" t="s">
        <v>38</v>
      </c>
      <c r="E645" s="1">
        <v>11</v>
      </c>
      <c r="F645" t="s">
        <v>34</v>
      </c>
      <c r="G645" t="str">
        <f>VLOOKUP(Table1[[#This Row],[Winner]],Ranking!D:E,2,FALSE)</f>
        <v>B12</v>
      </c>
      <c r="H645" s="1">
        <v>90</v>
      </c>
      <c r="I645" s="1">
        <v>6</v>
      </c>
      <c r="J645" t="s">
        <v>40</v>
      </c>
      <c r="K645" t="str">
        <f>VLOOKUP(Table1[[#This Row],[Loser]],Ranking!D:E,2,FALSE)</f>
        <v>P12</v>
      </c>
      <c r="L645" s="1">
        <v>73</v>
      </c>
      <c r="N645" s="1">
        <f>Table1[[#This Row],[Winning Score]]-Table1[[#This Row],[Losing Score]]</f>
        <v>17</v>
      </c>
      <c r="O645" s="1">
        <f>Table1[[#This Row],[Losing Seed]]-Table1[[#This Row],[Winning Seed]]</f>
        <v>-5</v>
      </c>
      <c r="P645" s="1" t="str">
        <f>IF(Table1[[#This Row],[SeD]]&lt;-2,Table1[[#This Row],[Winning Seed]]&amp; " over " &amp;Table1[[#This Row],[Losing Seed]],"")</f>
        <v>11 over 6</v>
      </c>
      <c r="Q645">
        <f>VLOOKUP(Table1[[#This Row],[Losing Seed]],'Seed History'!$N$4:$O$19,2)</f>
        <v>1.0785714285714285</v>
      </c>
      <c r="R645" s="1">
        <f>IF(Table1[[#This Row],[Round]]="PI",0,Table1[[#This Row],[Round]]-1)</f>
        <v>0</v>
      </c>
      <c r="S645">
        <f>Table1[[#This Row],[LAW]]-Table1[[#This Row],[LEW]]</f>
        <v>-1.0785714285714285</v>
      </c>
      <c r="V645">
        <f>COUNTIF(PASE!B:B,Table1[[#This Row],[Loser]])</f>
        <v>1</v>
      </c>
    </row>
    <row r="646" spans="1:22" x14ac:dyDescent="0.25">
      <c r="A646" s="65">
        <v>34774</v>
      </c>
      <c r="B646" s="50">
        <v>1995</v>
      </c>
      <c r="C646" s="1">
        <v>1</v>
      </c>
      <c r="D646" t="s">
        <v>49</v>
      </c>
      <c r="E646" s="1">
        <v>9</v>
      </c>
      <c r="F646" t="s">
        <v>339</v>
      </c>
      <c r="G646" t="str">
        <f>VLOOKUP(Table1[[#This Row],[Winner]],Ranking!D:E,2,FALSE)</f>
        <v>A10</v>
      </c>
      <c r="H646" s="1">
        <v>64</v>
      </c>
      <c r="I646" s="1">
        <v>8</v>
      </c>
      <c r="J646" t="s">
        <v>275</v>
      </c>
      <c r="K646" t="str">
        <f>VLOOKUP(Table1[[#This Row],[Loser]],Ranking!D:E,2,FALSE)</f>
        <v>B10</v>
      </c>
      <c r="L646" s="1">
        <v>61</v>
      </c>
      <c r="M646" s="1" t="s">
        <v>479</v>
      </c>
      <c r="N646" s="1">
        <f>Table1[[#This Row],[Winning Score]]-Table1[[#This Row],[Losing Score]]</f>
        <v>3</v>
      </c>
      <c r="O646" s="1">
        <f>Table1[[#This Row],[Losing Seed]]-Table1[[#This Row],[Winning Seed]]</f>
        <v>-1</v>
      </c>
      <c r="P646" s="1" t="str">
        <f>IF(Table1[[#This Row],[SeD]]&lt;-2,Table1[[#This Row],[Winning Seed]]&amp; " over " &amp;Table1[[#This Row],[Losing Seed]],"")</f>
        <v/>
      </c>
      <c r="Q646">
        <f>VLOOKUP(Table1[[#This Row],[Losing Seed]],'Seed History'!$N$4:$O$19,2)</f>
        <v>0.7</v>
      </c>
      <c r="R646" s="1">
        <f>IF(Table1[[#This Row],[Round]]="PI",0,Table1[[#This Row],[Round]]-1)</f>
        <v>0</v>
      </c>
      <c r="S646">
        <f>Table1[[#This Row],[LAW]]-Table1[[#This Row],[LEW]]</f>
        <v>-0.7</v>
      </c>
      <c r="V646">
        <f>COUNTIF(PASE!B:B,Table1[[#This Row],[Loser]])</f>
        <v>1</v>
      </c>
    </row>
    <row r="647" spans="1:22" x14ac:dyDescent="0.25">
      <c r="A647" s="65">
        <v>34774</v>
      </c>
      <c r="B647" s="50">
        <v>1995</v>
      </c>
      <c r="C647" s="1">
        <v>1</v>
      </c>
      <c r="D647" t="s">
        <v>478</v>
      </c>
      <c r="E647" s="1">
        <v>9</v>
      </c>
      <c r="F647" t="s">
        <v>386</v>
      </c>
      <c r="G647" t="str">
        <f>VLOOKUP(Table1[[#This Row],[Winner]],Ranking!D:E,2,FALSE)</f>
        <v>Amer</v>
      </c>
      <c r="H647" s="1">
        <v>76</v>
      </c>
      <c r="I647" s="1">
        <v>8</v>
      </c>
      <c r="J647" t="s">
        <v>72</v>
      </c>
      <c r="K647" t="str">
        <f>VLOOKUP(Table1[[#This Row],[Loser]],Ranking!D:E,2,FALSE)</f>
        <v>WCC</v>
      </c>
      <c r="L647" s="1">
        <v>70</v>
      </c>
      <c r="N647" s="1">
        <f>Table1[[#This Row],[Winning Score]]-Table1[[#This Row],[Losing Score]]</f>
        <v>6</v>
      </c>
      <c r="O647" s="1">
        <f>Table1[[#This Row],[Losing Seed]]-Table1[[#This Row],[Winning Seed]]</f>
        <v>-1</v>
      </c>
      <c r="P647" s="1" t="str">
        <f>IF(Table1[[#This Row],[SeD]]&lt;-2,Table1[[#This Row],[Winning Seed]]&amp; " over " &amp;Table1[[#This Row],[Losing Seed]],"")</f>
        <v/>
      </c>
      <c r="Q647">
        <f>VLOOKUP(Table1[[#This Row],[Losing Seed]],'Seed History'!$N$4:$O$19,2)</f>
        <v>0.7</v>
      </c>
      <c r="R647" s="1">
        <f>IF(Table1[[#This Row],[Round]]="PI",0,Table1[[#This Row],[Round]]-1)</f>
        <v>0</v>
      </c>
      <c r="S647">
        <f>Table1[[#This Row],[LAW]]-Table1[[#This Row],[LEW]]</f>
        <v>-0.7</v>
      </c>
      <c r="V647">
        <f>COUNTIF(PASE!B:B,Table1[[#This Row],[Loser]])</f>
        <v>1</v>
      </c>
    </row>
    <row r="648" spans="1:22" x14ac:dyDescent="0.25">
      <c r="A648" s="65">
        <v>34775</v>
      </c>
      <c r="B648" s="50">
        <v>1995</v>
      </c>
      <c r="C648" s="1">
        <v>1</v>
      </c>
      <c r="D648" t="s">
        <v>49</v>
      </c>
      <c r="E648" s="1">
        <v>14</v>
      </c>
      <c r="F648" t="s">
        <v>318</v>
      </c>
      <c r="G648" t="str">
        <f>VLOOKUP(Table1[[#This Row],[Winner]],Ranking!D:E,2,FALSE)</f>
        <v>CUSA</v>
      </c>
      <c r="H648" s="1">
        <v>89</v>
      </c>
      <c r="I648" s="1">
        <v>3</v>
      </c>
      <c r="J648" t="s">
        <v>50</v>
      </c>
      <c r="K648" t="str">
        <f>VLOOKUP(Table1[[#This Row],[Loser]],Ranking!D:E,2,FALSE)</f>
        <v>BE</v>
      </c>
      <c r="L648" s="1">
        <v>81</v>
      </c>
      <c r="M648" s="1" t="s">
        <v>481</v>
      </c>
      <c r="N648" s="1">
        <f>Table1[[#This Row],[Winning Score]]-Table1[[#This Row],[Losing Score]]</f>
        <v>8</v>
      </c>
      <c r="O648" s="1">
        <f>Table1[[#This Row],[Losing Seed]]-Table1[[#This Row],[Winning Seed]]</f>
        <v>-11</v>
      </c>
      <c r="P648" s="1" t="str">
        <f>IF(Table1[[#This Row],[SeD]]&lt;-2,Table1[[#This Row],[Winning Seed]]&amp; " over " &amp;Table1[[#This Row],[Losing Seed]],"")</f>
        <v>14 over 3</v>
      </c>
      <c r="Q648">
        <f>VLOOKUP(Table1[[#This Row],[Losing Seed]],'Seed History'!$N$4:$O$19,2)</f>
        <v>1.8571428571428572</v>
      </c>
      <c r="R648" s="1">
        <f>IF(Table1[[#This Row],[Round]]="PI",0,Table1[[#This Row],[Round]]-1)</f>
        <v>0</v>
      </c>
      <c r="S648">
        <f>Table1[[#This Row],[LAW]]-Table1[[#This Row],[LEW]]</f>
        <v>-1.8571428571428572</v>
      </c>
      <c r="V648">
        <f>COUNTIF(PASE!B:B,Table1[[#This Row],[Loser]])</f>
        <v>1</v>
      </c>
    </row>
    <row r="649" spans="1:22" x14ac:dyDescent="0.25">
      <c r="A649" s="65">
        <v>34775</v>
      </c>
      <c r="B649" s="50">
        <v>1995</v>
      </c>
      <c r="C649" s="1">
        <v>1</v>
      </c>
      <c r="D649" t="s">
        <v>478</v>
      </c>
      <c r="E649" s="1">
        <v>14</v>
      </c>
      <c r="F649" t="s">
        <v>412</v>
      </c>
      <c r="G649" t="str">
        <f>VLOOKUP(Table1[[#This Row],[Winner]],Ranking!D:E,2,FALSE)</f>
        <v>BSky</v>
      </c>
      <c r="H649" s="1">
        <v>79</v>
      </c>
      <c r="I649" s="1">
        <v>3</v>
      </c>
      <c r="J649" t="s">
        <v>272</v>
      </c>
      <c r="K649" t="str">
        <f>VLOOKUP(Table1[[#This Row],[Loser]],Ranking!D:E,2,FALSE)</f>
        <v>B10</v>
      </c>
      <c r="L649" s="1">
        <v>72</v>
      </c>
      <c r="N649" s="1">
        <f>Table1[[#This Row],[Winning Score]]-Table1[[#This Row],[Losing Score]]</f>
        <v>7</v>
      </c>
      <c r="O649" s="1">
        <f>Table1[[#This Row],[Losing Seed]]-Table1[[#This Row],[Winning Seed]]</f>
        <v>-11</v>
      </c>
      <c r="P649" s="1" t="str">
        <f>IF(Table1[[#This Row],[SeD]]&lt;-2,Table1[[#This Row],[Winning Seed]]&amp; " over " &amp;Table1[[#This Row],[Losing Seed]],"")</f>
        <v>14 over 3</v>
      </c>
      <c r="Q649">
        <f>VLOOKUP(Table1[[#This Row],[Losing Seed]],'Seed History'!$N$4:$O$19,2)</f>
        <v>1.8571428571428572</v>
      </c>
      <c r="R649" s="1">
        <f>IF(Table1[[#This Row],[Round]]="PI",0,Table1[[#This Row],[Round]]-1)</f>
        <v>0</v>
      </c>
      <c r="S649">
        <f>Table1[[#This Row],[LAW]]-Table1[[#This Row],[LEW]]</f>
        <v>-1.8571428571428572</v>
      </c>
      <c r="V649">
        <f>COUNTIF(PASE!B:B,Table1[[#This Row],[Loser]])</f>
        <v>1</v>
      </c>
    </row>
    <row r="650" spans="1:22" x14ac:dyDescent="0.25">
      <c r="A650" s="65">
        <v>34775</v>
      </c>
      <c r="B650" s="50">
        <v>1995</v>
      </c>
      <c r="C650" s="1">
        <v>1</v>
      </c>
      <c r="D650" t="s">
        <v>49</v>
      </c>
      <c r="E650" s="1">
        <v>2</v>
      </c>
      <c r="F650" t="s">
        <v>266</v>
      </c>
      <c r="G650" t="str">
        <f>VLOOKUP(Table1[[#This Row],[Winner]],Ranking!D:E,2,FALSE)</f>
        <v>A10</v>
      </c>
      <c r="H650" s="1">
        <v>68</v>
      </c>
      <c r="I650" s="1">
        <v>15</v>
      </c>
      <c r="J650" t="s">
        <v>341</v>
      </c>
      <c r="K650" t="str">
        <f>VLOOKUP(Table1[[#This Row],[Loser]],Ranking!D:E,2,FALSE)</f>
        <v>MAAC</v>
      </c>
      <c r="L650" s="1">
        <v>51</v>
      </c>
      <c r="N650" s="1">
        <f>Table1[[#This Row],[Winning Score]]-Table1[[#This Row],[Losing Score]]</f>
        <v>17</v>
      </c>
      <c r="O650" s="1">
        <f>Table1[[#This Row],[Losing Seed]]-Table1[[#This Row],[Winning Seed]]</f>
        <v>13</v>
      </c>
      <c r="P650" s="1" t="str">
        <f>IF(Table1[[#This Row],[SeD]]&lt;-2,Table1[[#This Row],[Winning Seed]]&amp; " over " &amp;Table1[[#This Row],[Losing Seed]],"")</f>
        <v/>
      </c>
      <c r="Q650">
        <f>VLOOKUP(Table1[[#This Row],[Losing Seed]],'Seed History'!$N$4:$O$19,2)</f>
        <v>6.4285714285714279E-2</v>
      </c>
      <c r="R650" s="1">
        <f>IF(Table1[[#This Row],[Round]]="PI",0,Table1[[#This Row],[Round]]-1)</f>
        <v>0</v>
      </c>
      <c r="S650">
        <f>Table1[[#This Row],[LAW]]-Table1[[#This Row],[LEW]]</f>
        <v>-6.4285714285714279E-2</v>
      </c>
      <c r="V650">
        <f>COUNTIF(PASE!B:B,Table1[[#This Row],[Loser]])</f>
        <v>1</v>
      </c>
    </row>
    <row r="651" spans="1:22" x14ac:dyDescent="0.25">
      <c r="A651" s="65">
        <v>34775</v>
      </c>
      <c r="B651" s="50">
        <v>1995</v>
      </c>
      <c r="C651" s="1">
        <v>1</v>
      </c>
      <c r="D651" t="s">
        <v>49</v>
      </c>
      <c r="E651" s="1">
        <v>6</v>
      </c>
      <c r="F651" t="s">
        <v>94</v>
      </c>
      <c r="G651" t="str">
        <f>VLOOKUP(Table1[[#This Row],[Winner]],Ranking!D:E,2,FALSE)</f>
        <v>Amer</v>
      </c>
      <c r="H651" s="1">
        <v>68</v>
      </c>
      <c r="I651" s="1">
        <v>11</v>
      </c>
      <c r="J651" t="s">
        <v>231</v>
      </c>
      <c r="K651" t="str">
        <f>VLOOKUP(Table1[[#This Row],[Loser]],Ranking!D:E,2,FALSE)</f>
        <v>B10</v>
      </c>
      <c r="L651" s="1">
        <v>62</v>
      </c>
      <c r="N651" s="1">
        <f>Table1[[#This Row],[Winning Score]]-Table1[[#This Row],[Losing Score]]</f>
        <v>6</v>
      </c>
      <c r="O651" s="1">
        <f>Table1[[#This Row],[Losing Seed]]-Table1[[#This Row],[Winning Seed]]</f>
        <v>5</v>
      </c>
      <c r="P651" s="1" t="str">
        <f>IF(Table1[[#This Row],[SeD]]&lt;-2,Table1[[#This Row],[Winning Seed]]&amp; " over " &amp;Table1[[#This Row],[Losing Seed]],"")</f>
        <v/>
      </c>
      <c r="Q651">
        <f>VLOOKUP(Table1[[#This Row],[Losing Seed]],'Seed History'!$N$4:$O$19,2)</f>
        <v>0.61428571428571432</v>
      </c>
      <c r="R651" s="1">
        <f>IF(Table1[[#This Row],[Round]]="PI",0,Table1[[#This Row],[Round]]-1)</f>
        <v>0</v>
      </c>
      <c r="S651">
        <f>Table1[[#This Row],[LAW]]-Table1[[#This Row],[LEW]]</f>
        <v>-0.61428571428571432</v>
      </c>
      <c r="V651">
        <f>COUNTIF(PASE!B:B,Table1[[#This Row],[Loser]])</f>
        <v>1</v>
      </c>
    </row>
    <row r="652" spans="1:22" x14ac:dyDescent="0.25">
      <c r="A652" s="65">
        <v>34775</v>
      </c>
      <c r="B652" s="50">
        <v>1995</v>
      </c>
      <c r="C652" s="1">
        <v>1</v>
      </c>
      <c r="D652" t="s">
        <v>440</v>
      </c>
      <c r="E652" s="1">
        <v>2</v>
      </c>
      <c r="F652" t="s">
        <v>41</v>
      </c>
      <c r="G652" t="str">
        <f>VLOOKUP(Table1[[#This Row],[Winner]],Ranking!D:E,2,FALSE)</f>
        <v>SEC</v>
      </c>
      <c r="H652" s="1">
        <v>79</v>
      </c>
      <c r="I652" s="1">
        <v>15</v>
      </c>
      <c r="J652" t="s">
        <v>380</v>
      </c>
      <c r="K652" t="str">
        <f>VLOOKUP(Table1[[#This Row],[Loser]],Ranking!D:E,2,FALSE)</f>
        <v>SWAC</v>
      </c>
      <c r="L652" s="1">
        <v>78</v>
      </c>
      <c r="N652" s="1">
        <f>Table1[[#This Row],[Winning Score]]-Table1[[#This Row],[Losing Score]]</f>
        <v>1</v>
      </c>
      <c r="O652" s="1">
        <f>Table1[[#This Row],[Losing Seed]]-Table1[[#This Row],[Winning Seed]]</f>
        <v>13</v>
      </c>
      <c r="P652" s="1" t="str">
        <f>IF(Table1[[#This Row],[SeD]]&lt;-2,Table1[[#This Row],[Winning Seed]]&amp; " over " &amp;Table1[[#This Row],[Losing Seed]],"")</f>
        <v/>
      </c>
      <c r="Q652">
        <f>VLOOKUP(Table1[[#This Row],[Losing Seed]],'Seed History'!$N$4:$O$19,2)</f>
        <v>6.4285714285714279E-2</v>
      </c>
      <c r="R652" s="1">
        <f>IF(Table1[[#This Row],[Round]]="PI",0,Table1[[#This Row],[Round]]-1)</f>
        <v>0</v>
      </c>
      <c r="S652">
        <f>Table1[[#This Row],[LAW]]-Table1[[#This Row],[LEW]]</f>
        <v>-6.4285714285714279E-2</v>
      </c>
      <c r="V652">
        <f>COUNTIF(PASE!B:B,Table1[[#This Row],[Loser]])</f>
        <v>1</v>
      </c>
    </row>
    <row r="653" spans="1:22" x14ac:dyDescent="0.25">
      <c r="A653" s="65">
        <v>34775</v>
      </c>
      <c r="B653" s="50">
        <v>1995</v>
      </c>
      <c r="C653" s="1">
        <v>1</v>
      </c>
      <c r="D653" t="s">
        <v>440</v>
      </c>
      <c r="E653" s="1">
        <v>3</v>
      </c>
      <c r="F653" t="s">
        <v>29</v>
      </c>
      <c r="G653" t="str">
        <f>VLOOKUP(Table1[[#This Row],[Winner]],Ranking!D:E,2,FALSE)</f>
        <v>B10</v>
      </c>
      <c r="H653" s="1">
        <v>49</v>
      </c>
      <c r="I653" s="1">
        <v>14</v>
      </c>
      <c r="J653" t="s">
        <v>220</v>
      </c>
      <c r="K653" t="str">
        <f>VLOOKUP(Table1[[#This Row],[Loser]],Ranking!D:E,2,FALSE)</f>
        <v>Horz</v>
      </c>
      <c r="L653" s="1">
        <v>48</v>
      </c>
      <c r="N653" s="1">
        <f>Table1[[#This Row],[Winning Score]]-Table1[[#This Row],[Losing Score]]</f>
        <v>1</v>
      </c>
      <c r="O653" s="1">
        <f>Table1[[#This Row],[Losing Seed]]-Table1[[#This Row],[Winning Seed]]</f>
        <v>11</v>
      </c>
      <c r="P653" s="1" t="str">
        <f>IF(Table1[[#This Row],[SeD]]&lt;-2,Table1[[#This Row],[Winning Seed]]&amp; " over " &amp;Table1[[#This Row],[Losing Seed]],"")</f>
        <v/>
      </c>
      <c r="Q653">
        <f>VLOOKUP(Table1[[#This Row],[Losing Seed]],'Seed History'!$N$4:$O$19,2)</f>
        <v>0.16428571428571428</v>
      </c>
      <c r="R653" s="1">
        <f>IF(Table1[[#This Row],[Round]]="PI",0,Table1[[#This Row],[Round]]-1)</f>
        <v>0</v>
      </c>
      <c r="S653">
        <f>Table1[[#This Row],[LAW]]-Table1[[#This Row],[LEW]]</f>
        <v>-0.16428571428571428</v>
      </c>
      <c r="V653">
        <f>COUNTIF(PASE!B:B,Table1[[#This Row],[Loser]])</f>
        <v>1</v>
      </c>
    </row>
    <row r="654" spans="1:22" x14ac:dyDescent="0.25">
      <c r="A654" s="65">
        <v>34775</v>
      </c>
      <c r="B654" s="50">
        <v>1995</v>
      </c>
      <c r="C654" s="1">
        <v>1</v>
      </c>
      <c r="D654" t="s">
        <v>440</v>
      </c>
      <c r="E654" s="1">
        <v>6</v>
      </c>
      <c r="F654" t="s">
        <v>268</v>
      </c>
      <c r="G654" t="str">
        <f>VLOOKUP(Table1[[#This Row],[Winner]],Ranking!D:E,2,FALSE)</f>
        <v>Amer</v>
      </c>
      <c r="H654" s="1">
        <v>77</v>
      </c>
      <c r="I654" s="1">
        <v>11</v>
      </c>
      <c r="J654" t="s">
        <v>54</v>
      </c>
      <c r="K654" t="str">
        <f>VLOOKUP(Table1[[#This Row],[Loser]],Ranking!D:E,2,FALSE)</f>
        <v>ACC</v>
      </c>
      <c r="L654" s="1">
        <v>56</v>
      </c>
      <c r="N654" s="1">
        <f>Table1[[#This Row],[Winning Score]]-Table1[[#This Row],[Losing Score]]</f>
        <v>21</v>
      </c>
      <c r="O654" s="1">
        <f>Table1[[#This Row],[Losing Seed]]-Table1[[#This Row],[Winning Seed]]</f>
        <v>5</v>
      </c>
      <c r="P654" s="1" t="str">
        <f>IF(Table1[[#This Row],[SeD]]&lt;-2,Table1[[#This Row],[Winning Seed]]&amp; " over " &amp;Table1[[#This Row],[Losing Seed]],"")</f>
        <v/>
      </c>
      <c r="Q654">
        <f>VLOOKUP(Table1[[#This Row],[Losing Seed]],'Seed History'!$N$4:$O$19,2)</f>
        <v>0.61428571428571432</v>
      </c>
      <c r="R654" s="1">
        <f>IF(Table1[[#This Row],[Round]]="PI",0,Table1[[#This Row],[Round]]-1)</f>
        <v>0</v>
      </c>
      <c r="S654">
        <f>Table1[[#This Row],[LAW]]-Table1[[#This Row],[LEW]]</f>
        <v>-0.61428571428571432</v>
      </c>
      <c r="V654">
        <f>COUNTIF(PASE!B:B,Table1[[#This Row],[Loser]])</f>
        <v>1</v>
      </c>
    </row>
    <row r="655" spans="1:22" x14ac:dyDescent="0.25">
      <c r="A655" s="65">
        <v>34775</v>
      </c>
      <c r="B655" s="50">
        <v>1995</v>
      </c>
      <c r="C655" s="1">
        <v>1</v>
      </c>
      <c r="D655" t="s">
        <v>440</v>
      </c>
      <c r="E655" s="1">
        <v>7</v>
      </c>
      <c r="F655" t="s">
        <v>86</v>
      </c>
      <c r="G655" t="str">
        <f>VLOOKUP(Table1[[#This Row],[Winner]],Ranking!D:E,2,FALSE)</f>
        <v>ACC</v>
      </c>
      <c r="H655" s="1">
        <v>96</v>
      </c>
      <c r="I655" s="1">
        <v>10</v>
      </c>
      <c r="J655" t="s">
        <v>363</v>
      </c>
      <c r="K655" t="str">
        <f>VLOOKUP(Table1[[#This Row],[Loser]],Ranking!D:E,2,FALSE)</f>
        <v>MVC</v>
      </c>
      <c r="L655" s="1">
        <v>92</v>
      </c>
      <c r="N655" s="1">
        <f>Table1[[#This Row],[Winning Score]]-Table1[[#This Row],[Losing Score]]</f>
        <v>4</v>
      </c>
      <c r="O655" s="1">
        <f>Table1[[#This Row],[Losing Seed]]-Table1[[#This Row],[Winning Seed]]</f>
        <v>3</v>
      </c>
      <c r="P655" s="1" t="str">
        <f>IF(Table1[[#This Row],[SeD]]&lt;-2,Table1[[#This Row],[Winning Seed]]&amp; " over " &amp;Table1[[#This Row],[Losing Seed]],"")</f>
        <v/>
      </c>
      <c r="Q655">
        <f>VLOOKUP(Table1[[#This Row],[Losing Seed]],'Seed History'!$N$4:$O$19,2)</f>
        <v>0.62142857142857144</v>
      </c>
      <c r="R655" s="1">
        <f>IF(Table1[[#This Row],[Round]]="PI",0,Table1[[#This Row],[Round]]-1)</f>
        <v>0</v>
      </c>
      <c r="S655">
        <f>Table1[[#This Row],[LAW]]-Table1[[#This Row],[LEW]]</f>
        <v>-0.62142857142857144</v>
      </c>
      <c r="V655">
        <f>COUNTIF(PASE!B:B,Table1[[#This Row],[Loser]])</f>
        <v>1</v>
      </c>
    </row>
    <row r="656" spans="1:22" x14ac:dyDescent="0.25">
      <c r="A656" s="65">
        <v>34775</v>
      </c>
      <c r="B656" s="50">
        <v>1995</v>
      </c>
      <c r="C656" s="1">
        <v>1</v>
      </c>
      <c r="D656" t="s">
        <v>478</v>
      </c>
      <c r="E656" s="1">
        <v>2</v>
      </c>
      <c r="F656" t="s">
        <v>299</v>
      </c>
      <c r="G656" t="str">
        <f>VLOOKUP(Table1[[#This Row],[Winner]],Ranking!D:E,2,FALSE)</f>
        <v>ACC</v>
      </c>
      <c r="H656" s="1">
        <v>80</v>
      </c>
      <c r="I656" s="1">
        <v>15</v>
      </c>
      <c r="J656" t="s">
        <v>286</v>
      </c>
      <c r="K656" t="str">
        <f>VLOOKUP(Table1[[#This Row],[Loser]],Ranking!D:E,2,FALSE)</f>
        <v>OVC</v>
      </c>
      <c r="L656" s="1">
        <v>70</v>
      </c>
      <c r="N656" s="1">
        <f>Table1[[#This Row],[Winning Score]]-Table1[[#This Row],[Losing Score]]</f>
        <v>10</v>
      </c>
      <c r="O656" s="1">
        <f>Table1[[#This Row],[Losing Seed]]-Table1[[#This Row],[Winning Seed]]</f>
        <v>13</v>
      </c>
      <c r="P656" s="1" t="str">
        <f>IF(Table1[[#This Row],[SeD]]&lt;-2,Table1[[#This Row],[Winning Seed]]&amp; " over " &amp;Table1[[#This Row],[Losing Seed]],"")</f>
        <v/>
      </c>
      <c r="Q656">
        <f>VLOOKUP(Table1[[#This Row],[Losing Seed]],'Seed History'!$N$4:$O$19,2)</f>
        <v>6.4285714285714279E-2</v>
      </c>
      <c r="R656" s="1">
        <f>IF(Table1[[#This Row],[Round]]="PI",0,Table1[[#This Row],[Round]]-1)</f>
        <v>0</v>
      </c>
      <c r="S656">
        <f>Table1[[#This Row],[LAW]]-Table1[[#This Row],[LEW]]</f>
        <v>-6.4285714285714279E-2</v>
      </c>
      <c r="V656">
        <f>COUNTIF(PASE!B:B,Table1[[#This Row],[Loser]])</f>
        <v>1</v>
      </c>
    </row>
    <row r="657" spans="1:22" x14ac:dyDescent="0.25">
      <c r="A657" s="65">
        <v>34775</v>
      </c>
      <c r="B657" s="50">
        <v>1995</v>
      </c>
      <c r="C657" s="1">
        <v>1</v>
      </c>
      <c r="D657" t="s">
        <v>478</v>
      </c>
      <c r="E657" s="1">
        <v>6</v>
      </c>
      <c r="F657" t="s">
        <v>66</v>
      </c>
      <c r="G657" t="str">
        <f>VLOOKUP(Table1[[#This Row],[Winner]],Ranking!D:E,2,FALSE)</f>
        <v>BE</v>
      </c>
      <c r="H657" s="1">
        <v>68</v>
      </c>
      <c r="I657" s="1">
        <v>11</v>
      </c>
      <c r="J657" t="s">
        <v>44</v>
      </c>
      <c r="K657" t="str">
        <f>VLOOKUP(Table1[[#This Row],[Loser]],Ranking!D:E,2,FALSE)</f>
        <v>BE</v>
      </c>
      <c r="L657" s="1">
        <v>63</v>
      </c>
      <c r="N657" s="1">
        <f>Table1[[#This Row],[Winning Score]]-Table1[[#This Row],[Losing Score]]</f>
        <v>5</v>
      </c>
      <c r="O657" s="1">
        <f>Table1[[#This Row],[Losing Seed]]-Table1[[#This Row],[Winning Seed]]</f>
        <v>5</v>
      </c>
      <c r="P657" s="1" t="str">
        <f>IF(Table1[[#This Row],[SeD]]&lt;-2,Table1[[#This Row],[Winning Seed]]&amp; " over " &amp;Table1[[#This Row],[Losing Seed]],"")</f>
        <v/>
      </c>
      <c r="Q657">
        <f>VLOOKUP(Table1[[#This Row],[Losing Seed]],'Seed History'!$N$4:$O$19,2)</f>
        <v>0.61428571428571432</v>
      </c>
      <c r="R657" s="1">
        <f>IF(Table1[[#This Row],[Round]]="PI",0,Table1[[#This Row],[Round]]-1)</f>
        <v>0</v>
      </c>
      <c r="S657">
        <f>Table1[[#This Row],[LAW]]-Table1[[#This Row],[LEW]]</f>
        <v>-0.61428571428571432</v>
      </c>
      <c r="V657">
        <f>COUNTIF(PASE!B:B,Table1[[#This Row],[Loser]])</f>
        <v>1</v>
      </c>
    </row>
    <row r="658" spans="1:22" x14ac:dyDescent="0.25">
      <c r="A658" s="65">
        <v>34775</v>
      </c>
      <c r="B658" s="50">
        <v>1995</v>
      </c>
      <c r="C658" s="1">
        <v>1</v>
      </c>
      <c r="D658" t="s">
        <v>478</v>
      </c>
      <c r="E658" s="1">
        <v>7</v>
      </c>
      <c r="F658" t="s">
        <v>238</v>
      </c>
      <c r="G658" t="str">
        <f>VLOOKUP(Table1[[#This Row],[Winner]],Ranking!D:E,2,FALSE)</f>
        <v>B12</v>
      </c>
      <c r="H658" s="1">
        <v>64</v>
      </c>
      <c r="I658" s="1">
        <v>10</v>
      </c>
      <c r="J658" t="s">
        <v>81</v>
      </c>
      <c r="K658" t="str">
        <f>VLOOKUP(Table1[[#This Row],[Loser]],Ranking!D:E,2,FALSE)</f>
        <v>SEC</v>
      </c>
      <c r="L658" s="1">
        <v>61</v>
      </c>
      <c r="N658" s="1">
        <f>Table1[[#This Row],[Winning Score]]-Table1[[#This Row],[Losing Score]]</f>
        <v>3</v>
      </c>
      <c r="O658" s="1">
        <f>Table1[[#This Row],[Losing Seed]]-Table1[[#This Row],[Winning Seed]]</f>
        <v>3</v>
      </c>
      <c r="P658" s="1" t="str">
        <f>IF(Table1[[#This Row],[SeD]]&lt;-2,Table1[[#This Row],[Winning Seed]]&amp; " over " &amp;Table1[[#This Row],[Losing Seed]],"")</f>
        <v/>
      </c>
      <c r="Q658">
        <f>VLOOKUP(Table1[[#This Row],[Losing Seed]],'Seed History'!$N$4:$O$19,2)</f>
        <v>0.62142857142857144</v>
      </c>
      <c r="R658" s="1">
        <f>IF(Table1[[#This Row],[Round]]="PI",0,Table1[[#This Row],[Round]]-1)</f>
        <v>0</v>
      </c>
      <c r="S658">
        <f>Table1[[#This Row],[LAW]]-Table1[[#This Row],[LEW]]</f>
        <v>-0.62142857142857144</v>
      </c>
      <c r="V658">
        <f>COUNTIF(PASE!B:B,Table1[[#This Row],[Loser]])</f>
        <v>1</v>
      </c>
    </row>
    <row r="659" spans="1:22" x14ac:dyDescent="0.25">
      <c r="A659" s="65">
        <v>34775</v>
      </c>
      <c r="B659" s="50">
        <v>1995</v>
      </c>
      <c r="C659" s="1">
        <v>1</v>
      </c>
      <c r="D659" t="s">
        <v>38</v>
      </c>
      <c r="E659" s="1">
        <v>1</v>
      </c>
      <c r="F659" t="s">
        <v>67</v>
      </c>
      <c r="G659" t="str">
        <f>VLOOKUP(Table1[[#This Row],[Winner]],Ranking!D:E,2,FALSE)</f>
        <v>P12</v>
      </c>
      <c r="H659" s="1">
        <v>92</v>
      </c>
      <c r="I659" s="1">
        <v>16</v>
      </c>
      <c r="J659" t="s">
        <v>203</v>
      </c>
      <c r="K659" t="str">
        <f>VLOOKUP(Table1[[#This Row],[Loser]],Ranking!D:E,2,FALSE)</f>
        <v>CUSA</v>
      </c>
      <c r="L659" s="1">
        <v>56</v>
      </c>
      <c r="N659" s="1">
        <f>Table1[[#This Row],[Winning Score]]-Table1[[#This Row],[Losing Score]]</f>
        <v>36</v>
      </c>
      <c r="O659" s="1">
        <f>Table1[[#This Row],[Losing Seed]]-Table1[[#This Row],[Winning Seed]]</f>
        <v>15</v>
      </c>
      <c r="P659" s="1" t="str">
        <f>IF(Table1[[#This Row],[SeD]]&lt;-2,Table1[[#This Row],[Winning Seed]]&amp; " over " &amp;Table1[[#This Row],[Losing Seed]],"")</f>
        <v/>
      </c>
      <c r="Q659">
        <f>VLOOKUP(Table1[[#This Row],[Losing Seed]],'Seed History'!$N$4:$O$19,2)</f>
        <v>7.1428571428571426E-3</v>
      </c>
      <c r="R659" s="1">
        <f>IF(Table1[[#This Row],[Round]]="PI",0,Table1[[#This Row],[Round]]-1)</f>
        <v>0</v>
      </c>
      <c r="S659">
        <f>Table1[[#This Row],[LAW]]-Table1[[#This Row],[LEW]]</f>
        <v>-7.1428571428571426E-3</v>
      </c>
      <c r="V659">
        <f>COUNTIF(PASE!B:B,Table1[[#This Row],[Loser]])</f>
        <v>1</v>
      </c>
    </row>
    <row r="660" spans="1:22" x14ac:dyDescent="0.25">
      <c r="A660" s="65">
        <v>34775</v>
      </c>
      <c r="B660" s="50">
        <v>1995</v>
      </c>
      <c r="C660" s="1">
        <v>1</v>
      </c>
      <c r="D660" t="s">
        <v>38</v>
      </c>
      <c r="E660" s="1">
        <v>4</v>
      </c>
      <c r="F660" t="s">
        <v>65</v>
      </c>
      <c r="G660" t="str">
        <f>VLOOKUP(Table1[[#This Row],[Winner]],Ranking!D:E,2,FALSE)</f>
        <v>P12</v>
      </c>
      <c r="H660" s="1">
        <v>76</v>
      </c>
      <c r="I660" s="1">
        <v>13</v>
      </c>
      <c r="J660" t="s">
        <v>253</v>
      </c>
      <c r="K660" t="str">
        <f>VLOOKUP(Table1[[#This Row],[Loser]],Ranking!D:E,2,FALSE)</f>
        <v>BW</v>
      </c>
      <c r="L660" s="1">
        <v>64</v>
      </c>
      <c r="N660" s="1">
        <f>Table1[[#This Row],[Winning Score]]-Table1[[#This Row],[Losing Score]]</f>
        <v>12</v>
      </c>
      <c r="O660" s="1">
        <f>Table1[[#This Row],[Losing Seed]]-Table1[[#This Row],[Winning Seed]]</f>
        <v>9</v>
      </c>
      <c r="P660" s="1" t="str">
        <f>IF(Table1[[#This Row],[SeD]]&lt;-2,Table1[[#This Row],[Winning Seed]]&amp; " over " &amp;Table1[[#This Row],[Losing Seed]],"")</f>
        <v/>
      </c>
      <c r="Q660">
        <f>VLOOKUP(Table1[[#This Row],[Losing Seed]],'Seed History'!$N$4:$O$19,2)</f>
        <v>0.25</v>
      </c>
      <c r="R660" s="1">
        <f>IF(Table1[[#This Row],[Round]]="PI",0,Table1[[#This Row],[Round]]-1)</f>
        <v>0</v>
      </c>
      <c r="S660">
        <f>Table1[[#This Row],[LAW]]-Table1[[#This Row],[LEW]]</f>
        <v>-0.25</v>
      </c>
      <c r="V660">
        <f>COUNTIF(PASE!B:B,Table1[[#This Row],[Loser]])</f>
        <v>1</v>
      </c>
    </row>
    <row r="661" spans="1:22" x14ac:dyDescent="0.25">
      <c r="A661" s="65">
        <v>34775</v>
      </c>
      <c r="B661" s="50">
        <v>1995</v>
      </c>
      <c r="C661" s="1">
        <v>1</v>
      </c>
      <c r="D661" t="s">
        <v>38</v>
      </c>
      <c r="E661" s="1">
        <v>5</v>
      </c>
      <c r="F661" t="s">
        <v>276</v>
      </c>
      <c r="G661" t="str">
        <f>VLOOKUP(Table1[[#This Row],[Winner]],Ranking!D:E,2,FALSE)</f>
        <v>SEC</v>
      </c>
      <c r="H661" s="1">
        <v>75</v>
      </c>
      <c r="I661" s="1">
        <v>12</v>
      </c>
      <c r="J661" t="s">
        <v>348</v>
      </c>
      <c r="K661" t="str">
        <f>VLOOKUP(Table1[[#This Row],[Loser]],Ranking!D:E,2,FALSE)</f>
        <v>WCC</v>
      </c>
      <c r="L661" s="1">
        <v>67</v>
      </c>
      <c r="N661" s="1">
        <f>Table1[[#This Row],[Winning Score]]-Table1[[#This Row],[Losing Score]]</f>
        <v>8</v>
      </c>
      <c r="O661" s="1">
        <f>Table1[[#This Row],[Losing Seed]]-Table1[[#This Row],[Winning Seed]]</f>
        <v>7</v>
      </c>
      <c r="P661" s="1" t="str">
        <f>IF(Table1[[#This Row],[SeD]]&lt;-2,Table1[[#This Row],[Winning Seed]]&amp; " over " &amp;Table1[[#This Row],[Losing Seed]],"")</f>
        <v/>
      </c>
      <c r="Q661">
        <f>VLOOKUP(Table1[[#This Row],[Losing Seed]],'Seed History'!$N$4:$O$19,2)</f>
        <v>0.51428571428571423</v>
      </c>
      <c r="R661" s="1">
        <f>IF(Table1[[#This Row],[Round]]="PI",0,Table1[[#This Row],[Round]]-1)</f>
        <v>0</v>
      </c>
      <c r="S661">
        <f>Table1[[#This Row],[LAW]]-Table1[[#This Row],[LEW]]</f>
        <v>-0.51428571428571423</v>
      </c>
      <c r="V661">
        <f>COUNTIF(PASE!B:B,Table1[[#This Row],[Loser]])</f>
        <v>1</v>
      </c>
    </row>
    <row r="662" spans="1:22" x14ac:dyDescent="0.25">
      <c r="A662" s="65">
        <v>34775</v>
      </c>
      <c r="B662" s="50">
        <v>1995</v>
      </c>
      <c r="C662" s="1">
        <v>1</v>
      </c>
      <c r="D662" t="s">
        <v>38</v>
      </c>
      <c r="E662" s="1">
        <v>8</v>
      </c>
      <c r="F662" t="s">
        <v>278</v>
      </c>
      <c r="G662" t="str">
        <f>VLOOKUP(Table1[[#This Row],[Winner]],Ranking!D:E,2,FALSE)</f>
        <v>SEC</v>
      </c>
      <c r="H662" s="1">
        <v>65</v>
      </c>
      <c r="I662" s="1">
        <v>9</v>
      </c>
      <c r="J662" t="s">
        <v>36</v>
      </c>
      <c r="K662" t="str">
        <f>VLOOKUP(Table1[[#This Row],[Loser]],Ranking!D:E,2,FALSE)</f>
        <v>B10</v>
      </c>
      <c r="L662" s="1">
        <v>60</v>
      </c>
      <c r="N662" s="1">
        <f>Table1[[#This Row],[Winning Score]]-Table1[[#This Row],[Losing Score]]</f>
        <v>5</v>
      </c>
      <c r="O662" s="1">
        <f>Table1[[#This Row],[Losing Seed]]-Table1[[#This Row],[Winning Seed]]</f>
        <v>1</v>
      </c>
      <c r="P662" s="1" t="str">
        <f>IF(Table1[[#This Row],[SeD]]&lt;-2,Table1[[#This Row],[Winning Seed]]&amp; " over " &amp;Table1[[#This Row],[Losing Seed]],"")</f>
        <v/>
      </c>
      <c r="Q662">
        <f>VLOOKUP(Table1[[#This Row],[Losing Seed]],'Seed History'!$N$4:$O$19,2)</f>
        <v>0.6</v>
      </c>
      <c r="R662" s="1">
        <f>IF(Table1[[#This Row],[Round]]="PI",0,Table1[[#This Row],[Round]]-1)</f>
        <v>0</v>
      </c>
      <c r="S662">
        <f>Table1[[#This Row],[LAW]]-Table1[[#This Row],[LEW]]</f>
        <v>-0.6</v>
      </c>
      <c r="V662">
        <f>COUNTIF(PASE!B:B,Table1[[#This Row],[Loser]])</f>
        <v>1</v>
      </c>
    </row>
    <row r="663" spans="1:22" x14ac:dyDescent="0.25">
      <c r="A663" s="65">
        <v>34775</v>
      </c>
      <c r="B663" s="50">
        <v>1995</v>
      </c>
      <c r="C663" s="1">
        <v>1</v>
      </c>
      <c r="D663" t="s">
        <v>49</v>
      </c>
      <c r="E663" s="1">
        <v>10</v>
      </c>
      <c r="F663" t="s">
        <v>370</v>
      </c>
      <c r="G663" t="str">
        <f>VLOOKUP(Table1[[#This Row],[Winner]],Ranking!D:E,2,FALSE)</f>
        <v>P12</v>
      </c>
      <c r="H663" s="1">
        <v>70</v>
      </c>
      <c r="I663" s="1">
        <v>7</v>
      </c>
      <c r="J663" t="s">
        <v>166</v>
      </c>
      <c r="K663" t="str">
        <f>VLOOKUP(Table1[[#This Row],[Loser]],Ranking!D:E,2,FALSE)</f>
        <v>CUSA</v>
      </c>
      <c r="L663" s="1">
        <v>68</v>
      </c>
      <c r="N663" s="1">
        <f>Table1[[#This Row],[Winning Score]]-Table1[[#This Row],[Losing Score]]</f>
        <v>2</v>
      </c>
      <c r="O663" s="1">
        <f>Table1[[#This Row],[Losing Seed]]-Table1[[#This Row],[Winning Seed]]</f>
        <v>-3</v>
      </c>
      <c r="P663" s="1" t="str">
        <f>IF(Table1[[#This Row],[SeD]]&lt;-2,Table1[[#This Row],[Winning Seed]]&amp; " over " &amp;Table1[[#This Row],[Losing Seed]],"")</f>
        <v>10 over 7</v>
      </c>
      <c r="Q663">
        <f>VLOOKUP(Table1[[#This Row],[Losing Seed]],'Seed History'!$N$4:$O$19,2)</f>
        <v>0.9</v>
      </c>
      <c r="R663" s="1">
        <f>IF(Table1[[#This Row],[Round]]="PI",0,Table1[[#This Row],[Round]]-1)</f>
        <v>0</v>
      </c>
      <c r="S663">
        <f>Table1[[#This Row],[LAW]]-Table1[[#This Row],[LEW]]</f>
        <v>-0.9</v>
      </c>
      <c r="V663">
        <f>COUNTIF(PASE!B:B,Table1[[#This Row],[Loser]])</f>
        <v>1</v>
      </c>
    </row>
    <row r="664" spans="1:22" x14ac:dyDescent="0.25">
      <c r="A664" s="65">
        <v>34776</v>
      </c>
      <c r="B664" s="50">
        <v>1995</v>
      </c>
      <c r="C664" s="1">
        <v>2</v>
      </c>
      <c r="D664" t="s">
        <v>49</v>
      </c>
      <c r="E664" s="1">
        <v>1</v>
      </c>
      <c r="F664" t="s">
        <v>409</v>
      </c>
      <c r="G664" t="str">
        <f>VLOOKUP(Table1[[#This Row],[Winner]],Ranking!D:E,2,FALSE)</f>
        <v>ACC</v>
      </c>
      <c r="H664" s="1">
        <v>64</v>
      </c>
      <c r="I664" s="1">
        <v>9</v>
      </c>
      <c r="J664" t="s">
        <v>339</v>
      </c>
      <c r="K664" t="str">
        <f>VLOOKUP(Table1[[#This Row],[Loser]],Ranking!D:E,2,FALSE)</f>
        <v>A10</v>
      </c>
      <c r="L664" s="1">
        <v>59</v>
      </c>
      <c r="N664" s="1">
        <f>Table1[[#This Row],[Winning Score]]-Table1[[#This Row],[Losing Score]]</f>
        <v>5</v>
      </c>
      <c r="O664" s="1">
        <f>Table1[[#This Row],[Losing Seed]]-Table1[[#This Row],[Winning Seed]]</f>
        <v>8</v>
      </c>
      <c r="P664" s="1" t="str">
        <f>IF(Table1[[#This Row],[SeD]]&lt;-2,Table1[[#This Row],[Winning Seed]]&amp; " over " &amp;Table1[[#This Row],[Losing Seed]],"")</f>
        <v/>
      </c>
      <c r="Q664">
        <f>VLOOKUP(Table1[[#This Row],[Losing Seed]],'Seed History'!$N$4:$O$19,2)</f>
        <v>0.6</v>
      </c>
      <c r="R664" s="1">
        <f>IF(Table1[[#This Row],[Round]]="PI",0,Table1[[#This Row],[Round]]-1)</f>
        <v>1</v>
      </c>
      <c r="S664">
        <f>Table1[[#This Row],[LAW]]-Table1[[#This Row],[LEW]]</f>
        <v>0.4</v>
      </c>
      <c r="V664">
        <f>COUNTIF(PASE!B:B,Table1[[#This Row],[Loser]])</f>
        <v>1</v>
      </c>
    </row>
    <row r="665" spans="1:22" x14ac:dyDescent="0.25">
      <c r="A665" s="65">
        <v>34776</v>
      </c>
      <c r="B665" s="50">
        <v>1995</v>
      </c>
      <c r="C665" s="1">
        <v>2</v>
      </c>
      <c r="D665" t="s">
        <v>49</v>
      </c>
      <c r="E665" s="1">
        <v>4</v>
      </c>
      <c r="F665" t="s">
        <v>317</v>
      </c>
      <c r="G665" t="str">
        <f>VLOOKUP(Table1[[#This Row],[Winner]],Ranking!D:E,2,FALSE)</f>
        <v>B12</v>
      </c>
      <c r="H665" s="1">
        <v>66</v>
      </c>
      <c r="I665" s="1">
        <v>5</v>
      </c>
      <c r="J665" t="s">
        <v>113</v>
      </c>
      <c r="K665" t="str">
        <f>VLOOKUP(Table1[[#This Row],[Loser]],Ranking!D:E,2,FALSE)</f>
        <v>SEC</v>
      </c>
      <c r="L665" s="1">
        <v>52</v>
      </c>
      <c r="N665" s="1">
        <f>Table1[[#This Row],[Winning Score]]-Table1[[#This Row],[Losing Score]]</f>
        <v>14</v>
      </c>
      <c r="O665" s="1">
        <f>Table1[[#This Row],[Losing Seed]]-Table1[[#This Row],[Winning Seed]]</f>
        <v>1</v>
      </c>
      <c r="P665" s="1" t="str">
        <f>IF(Table1[[#This Row],[SeD]]&lt;-2,Table1[[#This Row],[Winning Seed]]&amp; " over " &amp;Table1[[#This Row],[Losing Seed]],"")</f>
        <v/>
      </c>
      <c r="Q665">
        <f>VLOOKUP(Table1[[#This Row],[Losing Seed]],'Seed History'!$N$4:$O$19,2)</f>
        <v>1.1071428571428572</v>
      </c>
      <c r="R665" s="1">
        <f>IF(Table1[[#This Row],[Round]]="PI",0,Table1[[#This Row],[Round]]-1)</f>
        <v>1</v>
      </c>
      <c r="S665">
        <f>Table1[[#This Row],[LAW]]-Table1[[#This Row],[LEW]]</f>
        <v>-0.10714285714285721</v>
      </c>
      <c r="V665">
        <f>COUNTIF(PASE!B:B,Table1[[#This Row],[Loser]])</f>
        <v>1</v>
      </c>
    </row>
    <row r="666" spans="1:22" x14ac:dyDescent="0.25">
      <c r="A666" s="65">
        <v>34776</v>
      </c>
      <c r="B666" s="50">
        <v>1995</v>
      </c>
      <c r="C666" s="1">
        <v>2</v>
      </c>
      <c r="D666" t="s">
        <v>440</v>
      </c>
      <c r="E666" s="1">
        <v>1</v>
      </c>
      <c r="F666" t="s">
        <v>37</v>
      </c>
      <c r="G666" t="str">
        <f>VLOOKUP(Table1[[#This Row],[Winner]],Ranking!D:E,2,FALSE)</f>
        <v>B12</v>
      </c>
      <c r="H666" s="1">
        <v>75</v>
      </c>
      <c r="I666" s="1">
        <v>8</v>
      </c>
      <c r="J666" t="s">
        <v>416</v>
      </c>
      <c r="K666" t="str">
        <f>VLOOKUP(Table1[[#This Row],[Loser]],Ranking!D:E,2,FALSE)</f>
        <v>CUSA</v>
      </c>
      <c r="L666" s="1">
        <v>70</v>
      </c>
      <c r="N666" s="1">
        <f>Table1[[#This Row],[Winning Score]]-Table1[[#This Row],[Losing Score]]</f>
        <v>5</v>
      </c>
      <c r="O666" s="1">
        <f>Table1[[#This Row],[Losing Seed]]-Table1[[#This Row],[Winning Seed]]</f>
        <v>7</v>
      </c>
      <c r="P666" s="1" t="str">
        <f>IF(Table1[[#This Row],[SeD]]&lt;-2,Table1[[#This Row],[Winning Seed]]&amp; " over " &amp;Table1[[#This Row],[Losing Seed]],"")</f>
        <v/>
      </c>
      <c r="Q666">
        <f>VLOOKUP(Table1[[#This Row],[Losing Seed]],'Seed History'!$N$4:$O$19,2)</f>
        <v>0.7</v>
      </c>
      <c r="R666" s="1">
        <f>IF(Table1[[#This Row],[Round]]="PI",0,Table1[[#This Row],[Round]]-1)</f>
        <v>1</v>
      </c>
      <c r="S666">
        <f>Table1[[#This Row],[LAW]]-Table1[[#This Row],[LEW]]</f>
        <v>0.30000000000000004</v>
      </c>
      <c r="V666">
        <f>COUNTIF(PASE!B:B,Table1[[#This Row],[Loser]])</f>
        <v>1</v>
      </c>
    </row>
    <row r="667" spans="1:22" x14ac:dyDescent="0.25">
      <c r="A667" s="65">
        <v>34776</v>
      </c>
      <c r="B667" s="50">
        <v>1995</v>
      </c>
      <c r="C667" s="1">
        <v>2</v>
      </c>
      <c r="D667" t="s">
        <v>440</v>
      </c>
      <c r="E667" s="1">
        <v>4</v>
      </c>
      <c r="F667" t="s">
        <v>61</v>
      </c>
      <c r="G667" t="str">
        <f>VLOOKUP(Table1[[#This Row],[Winner]],Ranking!D:E,2,FALSE)</f>
        <v>ACC</v>
      </c>
      <c r="H667" s="1">
        <v>60</v>
      </c>
      <c r="I667" s="1">
        <v>12</v>
      </c>
      <c r="J667" t="s">
        <v>271</v>
      </c>
      <c r="K667" t="str">
        <f>VLOOKUP(Table1[[#This Row],[Loser]],Ranking!D:E,2,FALSE)</f>
        <v>MAC</v>
      </c>
      <c r="L667" s="1">
        <v>54</v>
      </c>
      <c r="M667" s="1" t="s">
        <v>479</v>
      </c>
      <c r="N667" s="1">
        <f>Table1[[#This Row],[Winning Score]]-Table1[[#This Row],[Losing Score]]</f>
        <v>6</v>
      </c>
      <c r="O667" s="1">
        <f>Table1[[#This Row],[Losing Seed]]-Table1[[#This Row],[Winning Seed]]</f>
        <v>8</v>
      </c>
      <c r="P667" s="1" t="str">
        <f>IF(Table1[[#This Row],[SeD]]&lt;-2,Table1[[#This Row],[Winning Seed]]&amp; " over " &amp;Table1[[#This Row],[Losing Seed]],"")</f>
        <v/>
      </c>
      <c r="Q667">
        <f>VLOOKUP(Table1[[#This Row],[Losing Seed]],'Seed History'!$N$4:$O$19,2)</f>
        <v>0.51428571428571423</v>
      </c>
      <c r="R667" s="1">
        <f>IF(Table1[[#This Row],[Round]]="PI",0,Table1[[#This Row],[Round]]-1)</f>
        <v>1</v>
      </c>
      <c r="S667">
        <f>Table1[[#This Row],[LAW]]-Table1[[#This Row],[LEW]]</f>
        <v>0.48571428571428577</v>
      </c>
      <c r="V667">
        <f>COUNTIF(PASE!B:B,Table1[[#This Row],[Loser]])</f>
        <v>1</v>
      </c>
    </row>
    <row r="668" spans="1:22" x14ac:dyDescent="0.25">
      <c r="A668" s="65">
        <v>34776</v>
      </c>
      <c r="B668" s="50">
        <v>1995</v>
      </c>
      <c r="C668" s="1">
        <v>2</v>
      </c>
      <c r="D668" t="s">
        <v>478</v>
      </c>
      <c r="E668" s="1">
        <v>1</v>
      </c>
      <c r="F668" t="s">
        <v>26</v>
      </c>
      <c r="G668" t="str">
        <f>VLOOKUP(Table1[[#This Row],[Winner]],Ranking!D:E,2,FALSE)</f>
        <v>SEC</v>
      </c>
      <c r="H668" s="1">
        <v>82</v>
      </c>
      <c r="I668" s="1">
        <v>9</v>
      </c>
      <c r="J668" t="s">
        <v>386</v>
      </c>
      <c r="K668" t="str">
        <f>VLOOKUP(Table1[[#This Row],[Loser]],Ranking!D:E,2,FALSE)</f>
        <v>Amer</v>
      </c>
      <c r="L668" s="1">
        <v>60</v>
      </c>
      <c r="N668" s="1">
        <f>Table1[[#This Row],[Winning Score]]-Table1[[#This Row],[Losing Score]]</f>
        <v>22</v>
      </c>
      <c r="O668" s="1">
        <f>Table1[[#This Row],[Losing Seed]]-Table1[[#This Row],[Winning Seed]]</f>
        <v>8</v>
      </c>
      <c r="P668" s="1" t="str">
        <f>IF(Table1[[#This Row],[SeD]]&lt;-2,Table1[[#This Row],[Winning Seed]]&amp; " over " &amp;Table1[[#This Row],[Losing Seed]],"")</f>
        <v/>
      </c>
      <c r="Q668">
        <f>VLOOKUP(Table1[[#This Row],[Losing Seed]],'Seed History'!$N$4:$O$19,2)</f>
        <v>0.6</v>
      </c>
      <c r="R668" s="1">
        <f>IF(Table1[[#This Row],[Round]]="PI",0,Table1[[#This Row],[Round]]-1)</f>
        <v>1</v>
      </c>
      <c r="S668">
        <f>Table1[[#This Row],[LAW]]-Table1[[#This Row],[LEW]]</f>
        <v>0.4</v>
      </c>
      <c r="V668">
        <f>COUNTIF(PASE!B:B,Table1[[#This Row],[Loser]])</f>
        <v>1</v>
      </c>
    </row>
    <row r="669" spans="1:22" x14ac:dyDescent="0.25">
      <c r="A669" s="65">
        <v>34776</v>
      </c>
      <c r="B669" s="50">
        <v>1995</v>
      </c>
      <c r="C669" s="1">
        <v>2</v>
      </c>
      <c r="D669" t="s">
        <v>478</v>
      </c>
      <c r="E669" s="1">
        <v>5</v>
      </c>
      <c r="F669" t="s">
        <v>125</v>
      </c>
      <c r="G669" t="str">
        <f>VLOOKUP(Table1[[#This Row],[Winner]],Ranking!D:E,2,FALSE)</f>
        <v>P12</v>
      </c>
      <c r="H669" s="1">
        <v>64</v>
      </c>
      <c r="I669" s="1">
        <v>13</v>
      </c>
      <c r="J669" t="s">
        <v>73</v>
      </c>
      <c r="K669" t="str">
        <f>VLOOKUP(Table1[[#This Row],[Loser]],Ranking!D:E,2,FALSE)</f>
        <v>MAAC</v>
      </c>
      <c r="L669" s="1">
        <v>54</v>
      </c>
      <c r="N669" s="1">
        <f>Table1[[#This Row],[Winning Score]]-Table1[[#This Row],[Losing Score]]</f>
        <v>10</v>
      </c>
      <c r="O669" s="1">
        <f>Table1[[#This Row],[Losing Seed]]-Table1[[#This Row],[Winning Seed]]</f>
        <v>8</v>
      </c>
      <c r="P669" s="1" t="str">
        <f>IF(Table1[[#This Row],[SeD]]&lt;-2,Table1[[#This Row],[Winning Seed]]&amp; " over " &amp;Table1[[#This Row],[Losing Seed]],"")</f>
        <v/>
      </c>
      <c r="Q669">
        <f>VLOOKUP(Table1[[#This Row],[Losing Seed]],'Seed History'!$N$4:$O$19,2)</f>
        <v>0.25</v>
      </c>
      <c r="R669" s="1">
        <f>IF(Table1[[#This Row],[Round]]="PI",0,Table1[[#This Row],[Round]]-1)</f>
        <v>1</v>
      </c>
      <c r="S669">
        <f>Table1[[#This Row],[LAW]]-Table1[[#This Row],[LEW]]</f>
        <v>0.75</v>
      </c>
      <c r="V669">
        <f>COUNTIF(PASE!B:B,Table1[[#This Row],[Loser]])</f>
        <v>1</v>
      </c>
    </row>
    <row r="670" spans="1:22" x14ac:dyDescent="0.25">
      <c r="A670" s="65">
        <v>34776</v>
      </c>
      <c r="B670" s="50">
        <v>1995</v>
      </c>
      <c r="C670" s="1">
        <v>2</v>
      </c>
      <c r="D670" t="s">
        <v>38</v>
      </c>
      <c r="E670" s="1">
        <v>2</v>
      </c>
      <c r="F670" t="s">
        <v>80</v>
      </c>
      <c r="G670" t="str">
        <f>VLOOKUP(Table1[[#This Row],[Winner]],Ranking!D:E,2,FALSE)</f>
        <v>Amer</v>
      </c>
      <c r="H670" s="1">
        <v>96</v>
      </c>
      <c r="I670" s="1">
        <v>7</v>
      </c>
      <c r="J670" t="s">
        <v>28</v>
      </c>
      <c r="K670" t="str">
        <f>VLOOKUP(Table1[[#This Row],[Loser]],Ranking!D:E,2,FALSE)</f>
        <v>Amer</v>
      </c>
      <c r="L670" s="1">
        <v>91</v>
      </c>
      <c r="N670" s="1">
        <f>Table1[[#This Row],[Winning Score]]-Table1[[#This Row],[Losing Score]]</f>
        <v>5</v>
      </c>
      <c r="O670" s="1">
        <f>Table1[[#This Row],[Losing Seed]]-Table1[[#This Row],[Winning Seed]]</f>
        <v>5</v>
      </c>
      <c r="P670" s="1" t="str">
        <f>IF(Table1[[#This Row],[SeD]]&lt;-2,Table1[[#This Row],[Winning Seed]]&amp; " over " &amp;Table1[[#This Row],[Losing Seed]],"")</f>
        <v/>
      </c>
      <c r="Q670">
        <f>VLOOKUP(Table1[[#This Row],[Losing Seed]],'Seed History'!$N$4:$O$19,2)</f>
        <v>0.9</v>
      </c>
      <c r="R670" s="1">
        <f>IF(Table1[[#This Row],[Round]]="PI",0,Table1[[#This Row],[Round]]-1)</f>
        <v>1</v>
      </c>
      <c r="S670">
        <f>Table1[[#This Row],[LAW]]-Table1[[#This Row],[LEW]]</f>
        <v>9.9999999999999978E-2</v>
      </c>
      <c r="V670">
        <f>COUNTIF(PASE!B:B,Table1[[#This Row],[Loser]])</f>
        <v>1</v>
      </c>
    </row>
    <row r="671" spans="1:22" x14ac:dyDescent="0.25">
      <c r="A671" s="65">
        <v>34776</v>
      </c>
      <c r="B671" s="50">
        <v>1995</v>
      </c>
      <c r="C671" s="1">
        <v>2</v>
      </c>
      <c r="D671" t="s">
        <v>38</v>
      </c>
      <c r="E671" s="1">
        <v>3</v>
      </c>
      <c r="F671" t="s">
        <v>31</v>
      </c>
      <c r="G671" t="str">
        <f>VLOOKUP(Table1[[#This Row],[Winner]],Ranking!D:E,2,FALSE)</f>
        <v>B10</v>
      </c>
      <c r="H671" s="1">
        <v>82</v>
      </c>
      <c r="I671" s="1">
        <v>11</v>
      </c>
      <c r="J671" t="s">
        <v>34</v>
      </c>
      <c r="K671" t="str">
        <f>VLOOKUP(Table1[[#This Row],[Loser]],Ranking!D:E,2,FALSE)</f>
        <v>B12</v>
      </c>
      <c r="L671" s="1">
        <v>68</v>
      </c>
      <c r="N671" s="1">
        <f>Table1[[#This Row],[Winning Score]]-Table1[[#This Row],[Losing Score]]</f>
        <v>14</v>
      </c>
      <c r="O671" s="1">
        <f>Table1[[#This Row],[Losing Seed]]-Table1[[#This Row],[Winning Seed]]</f>
        <v>8</v>
      </c>
      <c r="P671" s="1" t="str">
        <f>IF(Table1[[#This Row],[SeD]]&lt;-2,Table1[[#This Row],[Winning Seed]]&amp; " over " &amp;Table1[[#This Row],[Losing Seed]],"")</f>
        <v/>
      </c>
      <c r="Q671">
        <f>VLOOKUP(Table1[[#This Row],[Losing Seed]],'Seed History'!$N$4:$O$19,2)</f>
        <v>0.61428571428571432</v>
      </c>
      <c r="R671" s="1">
        <f>IF(Table1[[#This Row],[Round]]="PI",0,Table1[[#This Row],[Round]]-1)</f>
        <v>1</v>
      </c>
      <c r="S671">
        <f>Table1[[#This Row],[LAW]]-Table1[[#This Row],[LEW]]</f>
        <v>0.38571428571428568</v>
      </c>
      <c r="V671">
        <f>COUNTIF(PASE!B:B,Table1[[#This Row],[Loser]])</f>
        <v>1</v>
      </c>
    </row>
    <row r="672" spans="1:22" x14ac:dyDescent="0.25">
      <c r="A672" s="65">
        <v>34777</v>
      </c>
      <c r="B672" s="50">
        <v>1995</v>
      </c>
      <c r="C672" s="1">
        <v>2</v>
      </c>
      <c r="D672" t="s">
        <v>49</v>
      </c>
      <c r="E672" s="1">
        <v>2</v>
      </c>
      <c r="F672" t="s">
        <v>266</v>
      </c>
      <c r="G672" t="str">
        <f>VLOOKUP(Table1[[#This Row],[Winner]],Ranking!D:E,2,FALSE)</f>
        <v>A10</v>
      </c>
      <c r="H672" s="1">
        <v>75</v>
      </c>
      <c r="I672" s="1">
        <v>10</v>
      </c>
      <c r="J672" t="s">
        <v>370</v>
      </c>
      <c r="K672" t="str">
        <f>VLOOKUP(Table1[[#This Row],[Loser]],Ranking!D:E,2,FALSE)</f>
        <v>P12</v>
      </c>
      <c r="L672" s="1">
        <v>53</v>
      </c>
      <c r="N672" s="1">
        <f>Table1[[#This Row],[Winning Score]]-Table1[[#This Row],[Losing Score]]</f>
        <v>22</v>
      </c>
      <c r="O672" s="1">
        <f>Table1[[#This Row],[Losing Seed]]-Table1[[#This Row],[Winning Seed]]</f>
        <v>8</v>
      </c>
      <c r="P672" s="1" t="str">
        <f>IF(Table1[[#This Row],[SeD]]&lt;-2,Table1[[#This Row],[Winning Seed]]&amp; " over " &amp;Table1[[#This Row],[Losing Seed]],"")</f>
        <v/>
      </c>
      <c r="Q672">
        <f>VLOOKUP(Table1[[#This Row],[Losing Seed]],'Seed History'!$N$4:$O$19,2)</f>
        <v>0.62142857142857144</v>
      </c>
      <c r="R672" s="1">
        <f>IF(Table1[[#This Row],[Round]]="PI",0,Table1[[#This Row],[Round]]-1)</f>
        <v>1</v>
      </c>
      <c r="S672">
        <f>Table1[[#This Row],[LAW]]-Table1[[#This Row],[LEW]]</f>
        <v>0.37857142857142856</v>
      </c>
      <c r="V672">
        <f>COUNTIF(PASE!B:B,Table1[[#This Row],[Loser]])</f>
        <v>1</v>
      </c>
    </row>
    <row r="673" spans="1:22" x14ac:dyDescent="0.25">
      <c r="A673" s="65">
        <v>34777</v>
      </c>
      <c r="B673" s="50">
        <v>1995</v>
      </c>
      <c r="C673" s="1">
        <v>2</v>
      </c>
      <c r="D673" t="s">
        <v>49</v>
      </c>
      <c r="E673" s="1">
        <v>6</v>
      </c>
      <c r="F673" t="s">
        <v>94</v>
      </c>
      <c r="G673" t="str">
        <f>VLOOKUP(Table1[[#This Row],[Winner]],Ranking!D:E,2,FALSE)</f>
        <v>Amer</v>
      </c>
      <c r="H673" s="1">
        <v>64</v>
      </c>
      <c r="I673" s="1">
        <v>14</v>
      </c>
      <c r="J673" t="s">
        <v>318</v>
      </c>
      <c r="K673" t="str">
        <f>VLOOKUP(Table1[[#This Row],[Loser]],Ranking!D:E,2,FALSE)</f>
        <v>CUSA</v>
      </c>
      <c r="L673" s="1">
        <v>52</v>
      </c>
      <c r="N673" s="1">
        <f>Table1[[#This Row],[Winning Score]]-Table1[[#This Row],[Losing Score]]</f>
        <v>12</v>
      </c>
      <c r="O673" s="1">
        <f>Table1[[#This Row],[Losing Seed]]-Table1[[#This Row],[Winning Seed]]</f>
        <v>8</v>
      </c>
      <c r="P673" s="1" t="str">
        <f>IF(Table1[[#This Row],[SeD]]&lt;-2,Table1[[#This Row],[Winning Seed]]&amp; " over " &amp;Table1[[#This Row],[Losing Seed]],"")</f>
        <v/>
      </c>
      <c r="Q673">
        <f>VLOOKUP(Table1[[#This Row],[Losing Seed]],'Seed History'!$N$4:$O$19,2)</f>
        <v>0.16428571428571428</v>
      </c>
      <c r="R673" s="1">
        <f>IF(Table1[[#This Row],[Round]]="PI",0,Table1[[#This Row],[Round]]-1)</f>
        <v>1</v>
      </c>
      <c r="S673">
        <f>Table1[[#This Row],[LAW]]-Table1[[#This Row],[LEW]]</f>
        <v>0.83571428571428574</v>
      </c>
      <c r="V673">
        <f>COUNTIF(PASE!B:B,Table1[[#This Row],[Loser]])</f>
        <v>1</v>
      </c>
    </row>
    <row r="674" spans="1:22" x14ac:dyDescent="0.25">
      <c r="A674" s="65">
        <v>34777</v>
      </c>
      <c r="B674" s="50">
        <v>1995</v>
      </c>
      <c r="C674" s="1">
        <v>2</v>
      </c>
      <c r="D674" t="s">
        <v>440</v>
      </c>
      <c r="E674" s="1">
        <v>2</v>
      </c>
      <c r="F674" t="s">
        <v>41</v>
      </c>
      <c r="G674" t="str">
        <f>VLOOKUP(Table1[[#This Row],[Winner]],Ranking!D:E,2,FALSE)</f>
        <v>SEC</v>
      </c>
      <c r="H674" s="1">
        <v>96</v>
      </c>
      <c r="I674" s="1">
        <v>7</v>
      </c>
      <c r="J674" t="s">
        <v>86</v>
      </c>
      <c r="K674" t="str">
        <f>VLOOKUP(Table1[[#This Row],[Loser]],Ranking!D:E,2,FALSE)</f>
        <v>ACC</v>
      </c>
      <c r="L674" s="1">
        <v>94</v>
      </c>
      <c r="M674" s="1" t="s">
        <v>479</v>
      </c>
      <c r="N674" s="1">
        <f>Table1[[#This Row],[Winning Score]]-Table1[[#This Row],[Losing Score]]</f>
        <v>2</v>
      </c>
      <c r="O674" s="1">
        <f>Table1[[#This Row],[Losing Seed]]-Table1[[#This Row],[Winning Seed]]</f>
        <v>5</v>
      </c>
      <c r="P674" s="1" t="str">
        <f>IF(Table1[[#This Row],[SeD]]&lt;-2,Table1[[#This Row],[Winning Seed]]&amp; " over " &amp;Table1[[#This Row],[Losing Seed]],"")</f>
        <v/>
      </c>
      <c r="Q674">
        <f>VLOOKUP(Table1[[#This Row],[Losing Seed]],'Seed History'!$N$4:$O$19,2)</f>
        <v>0.9</v>
      </c>
      <c r="R674" s="1">
        <f>IF(Table1[[#This Row],[Round]]="PI",0,Table1[[#This Row],[Round]]-1)</f>
        <v>1</v>
      </c>
      <c r="S674">
        <f>Table1[[#This Row],[LAW]]-Table1[[#This Row],[LEW]]</f>
        <v>9.9999999999999978E-2</v>
      </c>
      <c r="V674">
        <f>COUNTIF(PASE!B:B,Table1[[#This Row],[Loser]])</f>
        <v>1</v>
      </c>
    </row>
    <row r="675" spans="1:22" x14ac:dyDescent="0.25">
      <c r="A675" s="65">
        <v>34777</v>
      </c>
      <c r="B675" s="50">
        <v>1995</v>
      </c>
      <c r="C675" s="1">
        <v>2</v>
      </c>
      <c r="D675" t="s">
        <v>478</v>
      </c>
      <c r="E675" s="1">
        <v>2</v>
      </c>
      <c r="F675" t="s">
        <v>299</v>
      </c>
      <c r="G675" t="str">
        <f>VLOOKUP(Table1[[#This Row],[Winner]],Ranking!D:E,2,FALSE)</f>
        <v>ACC</v>
      </c>
      <c r="H675" s="1">
        <v>73</v>
      </c>
      <c r="I675" s="1">
        <v>7</v>
      </c>
      <c r="J675" t="s">
        <v>238</v>
      </c>
      <c r="K675" t="str">
        <f>VLOOKUP(Table1[[#This Row],[Loser]],Ranking!D:E,2,FALSE)</f>
        <v>B12</v>
      </c>
      <c r="L675" s="1">
        <v>51</v>
      </c>
      <c r="N675" s="1">
        <f>Table1[[#This Row],[Winning Score]]-Table1[[#This Row],[Losing Score]]</f>
        <v>22</v>
      </c>
      <c r="O675" s="1">
        <f>Table1[[#This Row],[Losing Seed]]-Table1[[#This Row],[Winning Seed]]</f>
        <v>5</v>
      </c>
      <c r="P675" s="1" t="str">
        <f>IF(Table1[[#This Row],[SeD]]&lt;-2,Table1[[#This Row],[Winning Seed]]&amp; " over " &amp;Table1[[#This Row],[Losing Seed]],"")</f>
        <v/>
      </c>
      <c r="Q675">
        <f>VLOOKUP(Table1[[#This Row],[Losing Seed]],'Seed History'!$N$4:$O$19,2)</f>
        <v>0.9</v>
      </c>
      <c r="R675" s="1">
        <f>IF(Table1[[#This Row],[Round]]="PI",0,Table1[[#This Row],[Round]]-1)</f>
        <v>1</v>
      </c>
      <c r="S675">
        <f>Table1[[#This Row],[LAW]]-Table1[[#This Row],[LEW]]</f>
        <v>9.9999999999999978E-2</v>
      </c>
      <c r="V675">
        <f>COUNTIF(PASE!B:B,Table1[[#This Row],[Loser]])</f>
        <v>1</v>
      </c>
    </row>
    <row r="676" spans="1:22" x14ac:dyDescent="0.25">
      <c r="A676" s="65">
        <v>34777</v>
      </c>
      <c r="B676" s="50">
        <v>1995</v>
      </c>
      <c r="C676" s="1">
        <v>2</v>
      </c>
      <c r="D676" t="s">
        <v>478</v>
      </c>
      <c r="E676" s="1">
        <v>6</v>
      </c>
      <c r="F676" t="s">
        <v>66</v>
      </c>
      <c r="G676" t="str">
        <f>VLOOKUP(Table1[[#This Row],[Winner]],Ranking!D:E,2,FALSE)</f>
        <v>BE</v>
      </c>
      <c r="H676" s="1">
        <v>53</v>
      </c>
      <c r="I676" s="1">
        <v>14</v>
      </c>
      <c r="J676" t="s">
        <v>412</v>
      </c>
      <c r="K676" t="str">
        <f>VLOOKUP(Table1[[#This Row],[Loser]],Ranking!D:E,2,FALSE)</f>
        <v>BSky</v>
      </c>
      <c r="L676" s="1">
        <v>51</v>
      </c>
      <c r="N676" s="1">
        <f>Table1[[#This Row],[Winning Score]]-Table1[[#This Row],[Losing Score]]</f>
        <v>2</v>
      </c>
      <c r="O676" s="1">
        <f>Table1[[#This Row],[Losing Seed]]-Table1[[#This Row],[Winning Seed]]</f>
        <v>8</v>
      </c>
      <c r="P676" s="1" t="str">
        <f>IF(Table1[[#This Row],[SeD]]&lt;-2,Table1[[#This Row],[Winning Seed]]&amp; " over " &amp;Table1[[#This Row],[Losing Seed]],"")</f>
        <v/>
      </c>
      <c r="Q676">
        <f>VLOOKUP(Table1[[#This Row],[Losing Seed]],'Seed History'!$N$4:$O$19,2)</f>
        <v>0.16428571428571428</v>
      </c>
      <c r="R676" s="1">
        <f>IF(Table1[[#This Row],[Round]]="PI",0,Table1[[#This Row],[Round]]-1)</f>
        <v>1</v>
      </c>
      <c r="S676">
        <f>Table1[[#This Row],[LAW]]-Table1[[#This Row],[LEW]]</f>
        <v>0.83571428571428574</v>
      </c>
      <c r="V676">
        <f>COUNTIF(PASE!B:B,Table1[[#This Row],[Loser]])</f>
        <v>1</v>
      </c>
    </row>
    <row r="677" spans="1:22" x14ac:dyDescent="0.25">
      <c r="A677" s="65">
        <v>34777</v>
      </c>
      <c r="B677" s="50">
        <v>1995</v>
      </c>
      <c r="C677" s="1">
        <v>2</v>
      </c>
      <c r="D677" t="s">
        <v>38</v>
      </c>
      <c r="E677" s="1">
        <v>1</v>
      </c>
      <c r="F677" t="s">
        <v>67</v>
      </c>
      <c r="G677" t="str">
        <f>VLOOKUP(Table1[[#This Row],[Winner]],Ranking!D:E,2,FALSE)</f>
        <v>P12</v>
      </c>
      <c r="H677" s="1">
        <v>75</v>
      </c>
      <c r="I677" s="1">
        <v>8</v>
      </c>
      <c r="J677" t="s">
        <v>278</v>
      </c>
      <c r="K677" t="str">
        <f>VLOOKUP(Table1[[#This Row],[Loser]],Ranking!D:E,2,FALSE)</f>
        <v>SEC</v>
      </c>
      <c r="L677" s="1">
        <v>74</v>
      </c>
      <c r="N677" s="1">
        <f>Table1[[#This Row],[Winning Score]]-Table1[[#This Row],[Losing Score]]</f>
        <v>1</v>
      </c>
      <c r="O677" s="1">
        <f>Table1[[#This Row],[Losing Seed]]-Table1[[#This Row],[Winning Seed]]</f>
        <v>7</v>
      </c>
      <c r="P677" s="1" t="str">
        <f>IF(Table1[[#This Row],[SeD]]&lt;-2,Table1[[#This Row],[Winning Seed]]&amp; " over " &amp;Table1[[#This Row],[Losing Seed]],"")</f>
        <v/>
      </c>
      <c r="Q677">
        <f>VLOOKUP(Table1[[#This Row],[Losing Seed]],'Seed History'!$N$4:$O$19,2)</f>
        <v>0.7</v>
      </c>
      <c r="R677" s="1">
        <f>IF(Table1[[#This Row],[Round]]="PI",0,Table1[[#This Row],[Round]]-1)</f>
        <v>1</v>
      </c>
      <c r="S677">
        <f>Table1[[#This Row],[LAW]]-Table1[[#This Row],[LEW]]</f>
        <v>0.30000000000000004</v>
      </c>
      <c r="V677">
        <f>COUNTIF(PASE!B:B,Table1[[#This Row],[Loser]])</f>
        <v>1</v>
      </c>
    </row>
    <row r="678" spans="1:22" x14ac:dyDescent="0.25">
      <c r="A678" s="65">
        <v>34777</v>
      </c>
      <c r="B678" s="50">
        <v>1995</v>
      </c>
      <c r="C678" s="1">
        <v>2</v>
      </c>
      <c r="D678" t="s">
        <v>440</v>
      </c>
      <c r="E678" s="1">
        <v>6</v>
      </c>
      <c r="F678" t="s">
        <v>268</v>
      </c>
      <c r="G678" t="str">
        <f>VLOOKUP(Table1[[#This Row],[Winner]],Ranking!D:E,2,FALSE)</f>
        <v>Amer</v>
      </c>
      <c r="H678" s="1">
        <v>75</v>
      </c>
      <c r="I678" s="1">
        <v>3</v>
      </c>
      <c r="J678" t="s">
        <v>29</v>
      </c>
      <c r="K678" t="str">
        <f>VLOOKUP(Table1[[#This Row],[Loser]],Ranking!D:E,2,FALSE)</f>
        <v>B10</v>
      </c>
      <c r="L678" s="1">
        <v>73</v>
      </c>
      <c r="N678" s="1">
        <f>Table1[[#This Row],[Winning Score]]-Table1[[#This Row],[Losing Score]]</f>
        <v>2</v>
      </c>
      <c r="O678" s="1">
        <f>Table1[[#This Row],[Losing Seed]]-Table1[[#This Row],[Winning Seed]]</f>
        <v>-3</v>
      </c>
      <c r="P678" s="1" t="str">
        <f>IF(Table1[[#This Row],[SeD]]&lt;-2,Table1[[#This Row],[Winning Seed]]&amp; " over " &amp;Table1[[#This Row],[Losing Seed]],"")</f>
        <v>6 over 3</v>
      </c>
      <c r="Q678">
        <f>VLOOKUP(Table1[[#This Row],[Losing Seed]],'Seed History'!$N$4:$O$19,2)</f>
        <v>1.8571428571428572</v>
      </c>
      <c r="R678" s="1">
        <f>IF(Table1[[#This Row],[Round]]="PI",0,Table1[[#This Row],[Round]]-1)</f>
        <v>1</v>
      </c>
      <c r="S678">
        <f>Table1[[#This Row],[LAW]]-Table1[[#This Row],[LEW]]</f>
        <v>-0.85714285714285721</v>
      </c>
      <c r="V678">
        <f>COUNTIF(PASE!B:B,Table1[[#This Row],[Loser]])</f>
        <v>1</v>
      </c>
    </row>
    <row r="679" spans="1:22" x14ac:dyDescent="0.25">
      <c r="A679" s="65">
        <v>34777</v>
      </c>
      <c r="B679" s="50">
        <v>1995</v>
      </c>
      <c r="C679" s="1">
        <v>2</v>
      </c>
      <c r="D679" t="s">
        <v>38</v>
      </c>
      <c r="E679" s="1">
        <v>5</v>
      </c>
      <c r="F679" t="s">
        <v>276</v>
      </c>
      <c r="G679" t="str">
        <f>VLOOKUP(Table1[[#This Row],[Winner]],Ranking!D:E,2,FALSE)</f>
        <v>SEC</v>
      </c>
      <c r="H679" s="1">
        <v>78</v>
      </c>
      <c r="I679" s="1">
        <v>4</v>
      </c>
      <c r="J679" t="s">
        <v>65</v>
      </c>
      <c r="K679" t="str">
        <f>VLOOKUP(Table1[[#This Row],[Loser]],Ranking!D:E,2,FALSE)</f>
        <v>P12</v>
      </c>
      <c r="L679" s="1">
        <v>64</v>
      </c>
      <c r="N679" s="1">
        <f>Table1[[#This Row],[Winning Score]]-Table1[[#This Row],[Losing Score]]</f>
        <v>14</v>
      </c>
      <c r="O679" s="1">
        <f>Table1[[#This Row],[Losing Seed]]-Table1[[#This Row],[Winning Seed]]</f>
        <v>-1</v>
      </c>
      <c r="P679" s="1" t="str">
        <f>IF(Table1[[#This Row],[SeD]]&lt;-2,Table1[[#This Row],[Winning Seed]]&amp; " over " &amp;Table1[[#This Row],[Losing Seed]],"")</f>
        <v/>
      </c>
      <c r="Q679">
        <f>VLOOKUP(Table1[[#This Row],[Losing Seed]],'Seed History'!$N$4:$O$19,2)</f>
        <v>1.5357142857142858</v>
      </c>
      <c r="R679" s="1">
        <f>IF(Table1[[#This Row],[Round]]="PI",0,Table1[[#This Row],[Round]]-1)</f>
        <v>1</v>
      </c>
      <c r="S679">
        <f>Table1[[#This Row],[LAW]]-Table1[[#This Row],[LEW]]</f>
        <v>-0.53571428571428581</v>
      </c>
      <c r="V679">
        <f>COUNTIF(PASE!B:B,Table1[[#This Row],[Loser]])</f>
        <v>1</v>
      </c>
    </row>
    <row r="680" spans="1:22" x14ac:dyDescent="0.25">
      <c r="A680" s="65">
        <v>34781</v>
      </c>
      <c r="B680" s="50">
        <v>1995</v>
      </c>
      <c r="C680" s="1">
        <v>3</v>
      </c>
      <c r="D680" t="s">
        <v>478</v>
      </c>
      <c r="E680" s="1">
        <v>1</v>
      </c>
      <c r="F680" t="s">
        <v>26</v>
      </c>
      <c r="G680" t="str">
        <f>VLOOKUP(Table1[[#This Row],[Winner]],Ranking!D:E,2,FALSE)</f>
        <v>SEC</v>
      </c>
      <c r="H680" s="1">
        <v>97</v>
      </c>
      <c r="I680" s="1">
        <v>5</v>
      </c>
      <c r="J680" t="s">
        <v>125</v>
      </c>
      <c r="K680" t="str">
        <f>VLOOKUP(Table1[[#This Row],[Loser]],Ranking!D:E,2,FALSE)</f>
        <v>P12</v>
      </c>
      <c r="L680" s="1">
        <v>73</v>
      </c>
      <c r="N680" s="1">
        <f>Table1[[#This Row],[Winning Score]]-Table1[[#This Row],[Losing Score]]</f>
        <v>24</v>
      </c>
      <c r="O680" s="1">
        <f>Table1[[#This Row],[Losing Seed]]-Table1[[#This Row],[Winning Seed]]</f>
        <v>4</v>
      </c>
      <c r="P680" s="1" t="str">
        <f>IF(Table1[[#This Row],[SeD]]&lt;-2,Table1[[#This Row],[Winning Seed]]&amp; " over " &amp;Table1[[#This Row],[Losing Seed]],"")</f>
        <v/>
      </c>
      <c r="Q680">
        <f>VLOOKUP(Table1[[#This Row],[Losing Seed]],'Seed History'!$N$4:$O$19,2)</f>
        <v>1.1071428571428572</v>
      </c>
      <c r="R680" s="1">
        <f>IF(Table1[[#This Row],[Round]]="PI",0,Table1[[#This Row],[Round]]-1)</f>
        <v>2</v>
      </c>
      <c r="S680">
        <f>Table1[[#This Row],[LAW]]-Table1[[#This Row],[LEW]]</f>
        <v>0.89285714285714279</v>
      </c>
      <c r="V680">
        <f>COUNTIF(PASE!B:B,Table1[[#This Row],[Loser]])</f>
        <v>1</v>
      </c>
    </row>
    <row r="681" spans="1:22" x14ac:dyDescent="0.25">
      <c r="A681" s="65">
        <v>34781</v>
      </c>
      <c r="B681" s="50">
        <v>1995</v>
      </c>
      <c r="C681" s="1">
        <v>3</v>
      </c>
      <c r="D681" t="s">
        <v>478</v>
      </c>
      <c r="E681" s="1">
        <v>2</v>
      </c>
      <c r="F681" t="s">
        <v>299</v>
      </c>
      <c r="G681" t="str">
        <f>VLOOKUP(Table1[[#This Row],[Winner]],Ranking!D:E,2,FALSE)</f>
        <v>ACC</v>
      </c>
      <c r="H681" s="1">
        <v>74</v>
      </c>
      <c r="I681" s="1">
        <v>6</v>
      </c>
      <c r="J681" t="s">
        <v>66</v>
      </c>
      <c r="K681" t="str">
        <f>VLOOKUP(Table1[[#This Row],[Loser]],Ranking!D:E,2,FALSE)</f>
        <v>BE</v>
      </c>
      <c r="L681" s="1">
        <v>64</v>
      </c>
      <c r="N681" s="1">
        <f>Table1[[#This Row],[Winning Score]]-Table1[[#This Row],[Losing Score]]</f>
        <v>10</v>
      </c>
      <c r="O681" s="1">
        <f>Table1[[#This Row],[Losing Seed]]-Table1[[#This Row],[Winning Seed]]</f>
        <v>4</v>
      </c>
      <c r="P681" s="1" t="str">
        <f>IF(Table1[[#This Row],[SeD]]&lt;-2,Table1[[#This Row],[Winning Seed]]&amp; " over " &amp;Table1[[#This Row],[Losing Seed]],"")</f>
        <v/>
      </c>
      <c r="Q681">
        <f>VLOOKUP(Table1[[#This Row],[Losing Seed]],'Seed History'!$N$4:$O$19,2)</f>
        <v>1.0785714285714285</v>
      </c>
      <c r="R681" s="1">
        <f>IF(Table1[[#This Row],[Round]]="PI",0,Table1[[#This Row],[Round]]-1)</f>
        <v>2</v>
      </c>
      <c r="S681">
        <f>Table1[[#This Row],[LAW]]-Table1[[#This Row],[LEW]]</f>
        <v>0.92142857142857149</v>
      </c>
      <c r="V681">
        <f>COUNTIF(PASE!B:B,Table1[[#This Row],[Loser]])</f>
        <v>1</v>
      </c>
    </row>
    <row r="682" spans="1:22" x14ac:dyDescent="0.25">
      <c r="A682" s="65">
        <v>34781</v>
      </c>
      <c r="B682" s="50">
        <v>1995</v>
      </c>
      <c r="C682" s="1">
        <v>3</v>
      </c>
      <c r="D682" t="s">
        <v>38</v>
      </c>
      <c r="E682" s="1">
        <v>1</v>
      </c>
      <c r="F682" t="s">
        <v>67</v>
      </c>
      <c r="G682" t="str">
        <f>VLOOKUP(Table1[[#This Row],[Winner]],Ranking!D:E,2,FALSE)</f>
        <v>P12</v>
      </c>
      <c r="H682" s="1">
        <v>86</v>
      </c>
      <c r="I682" s="1">
        <v>5</v>
      </c>
      <c r="J682" t="s">
        <v>276</v>
      </c>
      <c r="K682" t="str">
        <f>VLOOKUP(Table1[[#This Row],[Loser]],Ranking!D:E,2,FALSE)</f>
        <v>SEC</v>
      </c>
      <c r="L682" s="1">
        <v>67</v>
      </c>
      <c r="N682" s="1">
        <f>Table1[[#This Row],[Winning Score]]-Table1[[#This Row],[Losing Score]]</f>
        <v>19</v>
      </c>
      <c r="O682" s="1">
        <f>Table1[[#This Row],[Losing Seed]]-Table1[[#This Row],[Winning Seed]]</f>
        <v>4</v>
      </c>
      <c r="P682" s="1" t="str">
        <f>IF(Table1[[#This Row],[SeD]]&lt;-2,Table1[[#This Row],[Winning Seed]]&amp; " over " &amp;Table1[[#This Row],[Losing Seed]],"")</f>
        <v/>
      </c>
      <c r="Q682">
        <f>VLOOKUP(Table1[[#This Row],[Losing Seed]],'Seed History'!$N$4:$O$19,2)</f>
        <v>1.1071428571428572</v>
      </c>
      <c r="R682" s="1">
        <f>IF(Table1[[#This Row],[Round]]="PI",0,Table1[[#This Row],[Round]]-1)</f>
        <v>2</v>
      </c>
      <c r="S682">
        <f>Table1[[#This Row],[LAW]]-Table1[[#This Row],[LEW]]</f>
        <v>0.89285714285714279</v>
      </c>
      <c r="V682">
        <f>COUNTIF(PASE!B:B,Table1[[#This Row],[Loser]])</f>
        <v>1</v>
      </c>
    </row>
    <row r="683" spans="1:22" x14ac:dyDescent="0.25">
      <c r="A683" s="65">
        <v>34781</v>
      </c>
      <c r="B683" s="50">
        <v>1995</v>
      </c>
      <c r="C683" s="1">
        <v>3</v>
      </c>
      <c r="D683" t="s">
        <v>38</v>
      </c>
      <c r="E683" s="1">
        <v>2</v>
      </c>
      <c r="F683" t="s">
        <v>80</v>
      </c>
      <c r="G683" t="str">
        <f>VLOOKUP(Table1[[#This Row],[Winner]],Ranking!D:E,2,FALSE)</f>
        <v>Amer</v>
      </c>
      <c r="H683" s="1">
        <v>99</v>
      </c>
      <c r="I683" s="1">
        <v>3</v>
      </c>
      <c r="J683" t="s">
        <v>31</v>
      </c>
      <c r="K683" t="str">
        <f>VLOOKUP(Table1[[#This Row],[Loser]],Ranking!D:E,2,FALSE)</f>
        <v>B10</v>
      </c>
      <c r="L683" s="1">
        <v>89</v>
      </c>
      <c r="N683" s="1">
        <f>Table1[[#This Row],[Winning Score]]-Table1[[#This Row],[Losing Score]]</f>
        <v>10</v>
      </c>
      <c r="O683" s="1">
        <f>Table1[[#This Row],[Losing Seed]]-Table1[[#This Row],[Winning Seed]]</f>
        <v>1</v>
      </c>
      <c r="P683" s="1" t="str">
        <f>IF(Table1[[#This Row],[SeD]]&lt;-2,Table1[[#This Row],[Winning Seed]]&amp; " over " &amp;Table1[[#This Row],[Losing Seed]],"")</f>
        <v/>
      </c>
      <c r="Q683">
        <f>VLOOKUP(Table1[[#This Row],[Losing Seed]],'Seed History'!$N$4:$O$19,2)</f>
        <v>1.8571428571428572</v>
      </c>
      <c r="R683" s="1">
        <f>IF(Table1[[#This Row],[Round]]="PI",0,Table1[[#This Row],[Round]]-1)</f>
        <v>2</v>
      </c>
      <c r="S683">
        <f>Table1[[#This Row],[LAW]]-Table1[[#This Row],[LEW]]</f>
        <v>0.14285714285714279</v>
      </c>
      <c r="V683">
        <f>COUNTIF(PASE!B:B,Table1[[#This Row],[Loser]])</f>
        <v>1</v>
      </c>
    </row>
    <row r="684" spans="1:22" x14ac:dyDescent="0.25">
      <c r="A684" s="65">
        <v>34782</v>
      </c>
      <c r="B684" s="50">
        <v>1995</v>
      </c>
      <c r="C684" s="1">
        <v>3</v>
      </c>
      <c r="D684" t="s">
        <v>49</v>
      </c>
      <c r="E684" s="1">
        <v>2</v>
      </c>
      <c r="F684" t="s">
        <v>266</v>
      </c>
      <c r="G684" t="str">
        <f>VLOOKUP(Table1[[#This Row],[Winner]],Ranking!D:E,2,FALSE)</f>
        <v>A10</v>
      </c>
      <c r="H684" s="1">
        <v>76</v>
      </c>
      <c r="I684" s="1">
        <v>6</v>
      </c>
      <c r="J684" t="s">
        <v>94</v>
      </c>
      <c r="K684" t="str">
        <f>VLOOKUP(Table1[[#This Row],[Loser]],Ranking!D:E,2,FALSE)</f>
        <v>Amer</v>
      </c>
      <c r="L684" s="1">
        <v>51</v>
      </c>
      <c r="N684" s="1">
        <f>Table1[[#This Row],[Winning Score]]-Table1[[#This Row],[Losing Score]]</f>
        <v>25</v>
      </c>
      <c r="O684" s="1">
        <f>Table1[[#This Row],[Losing Seed]]-Table1[[#This Row],[Winning Seed]]</f>
        <v>4</v>
      </c>
      <c r="P684" s="1" t="str">
        <f>IF(Table1[[#This Row],[SeD]]&lt;-2,Table1[[#This Row],[Winning Seed]]&amp; " over " &amp;Table1[[#This Row],[Losing Seed]],"")</f>
        <v/>
      </c>
      <c r="Q684">
        <f>VLOOKUP(Table1[[#This Row],[Losing Seed]],'Seed History'!$N$4:$O$19,2)</f>
        <v>1.0785714285714285</v>
      </c>
      <c r="R684" s="1">
        <f>IF(Table1[[#This Row],[Round]]="PI",0,Table1[[#This Row],[Round]]-1)</f>
        <v>2</v>
      </c>
      <c r="S684">
        <f>Table1[[#This Row],[LAW]]-Table1[[#This Row],[LEW]]</f>
        <v>0.92142857142857149</v>
      </c>
      <c r="V684">
        <f>COUNTIF(PASE!B:B,Table1[[#This Row],[Loser]])</f>
        <v>1</v>
      </c>
    </row>
    <row r="685" spans="1:22" x14ac:dyDescent="0.25">
      <c r="A685" s="65">
        <v>34782</v>
      </c>
      <c r="B685" s="50">
        <v>1995</v>
      </c>
      <c r="C685" s="1">
        <v>3</v>
      </c>
      <c r="D685" t="s">
        <v>440</v>
      </c>
      <c r="E685" s="1">
        <v>2</v>
      </c>
      <c r="F685" t="s">
        <v>41</v>
      </c>
      <c r="G685" t="str">
        <f>VLOOKUP(Table1[[#This Row],[Winner]],Ranking!D:E,2,FALSE)</f>
        <v>SEC</v>
      </c>
      <c r="H685" s="1">
        <v>96</v>
      </c>
      <c r="I685" s="1">
        <v>6</v>
      </c>
      <c r="J685" t="s">
        <v>268</v>
      </c>
      <c r="K685" t="str">
        <f>VLOOKUP(Table1[[#This Row],[Loser]],Ranking!D:E,2,FALSE)</f>
        <v>Amer</v>
      </c>
      <c r="L685" s="1">
        <v>91</v>
      </c>
      <c r="M685" s="1" t="s">
        <v>479</v>
      </c>
      <c r="N685" s="1">
        <f>Table1[[#This Row],[Winning Score]]-Table1[[#This Row],[Losing Score]]</f>
        <v>5</v>
      </c>
      <c r="O685" s="1">
        <f>Table1[[#This Row],[Losing Seed]]-Table1[[#This Row],[Winning Seed]]</f>
        <v>4</v>
      </c>
      <c r="P685" s="1" t="str">
        <f>IF(Table1[[#This Row],[SeD]]&lt;-2,Table1[[#This Row],[Winning Seed]]&amp; " over " &amp;Table1[[#This Row],[Losing Seed]],"")</f>
        <v/>
      </c>
      <c r="Q685">
        <f>VLOOKUP(Table1[[#This Row],[Losing Seed]],'Seed History'!$N$4:$O$19,2)</f>
        <v>1.0785714285714285</v>
      </c>
      <c r="R685" s="1">
        <f>IF(Table1[[#This Row],[Round]]="PI",0,Table1[[#This Row],[Round]]-1)</f>
        <v>2</v>
      </c>
      <c r="S685">
        <f>Table1[[#This Row],[LAW]]-Table1[[#This Row],[LEW]]</f>
        <v>0.92142857142857149</v>
      </c>
      <c r="V685">
        <f>COUNTIF(PASE!B:B,Table1[[#This Row],[Loser]])</f>
        <v>1</v>
      </c>
    </row>
    <row r="686" spans="1:22" x14ac:dyDescent="0.25">
      <c r="A686" s="65">
        <v>34782</v>
      </c>
      <c r="B686" s="50">
        <v>1995</v>
      </c>
      <c r="C686" s="1">
        <v>3</v>
      </c>
      <c r="D686" t="s">
        <v>49</v>
      </c>
      <c r="E686" s="1">
        <v>4</v>
      </c>
      <c r="F686" t="s">
        <v>317</v>
      </c>
      <c r="G686" t="str">
        <f>VLOOKUP(Table1[[#This Row],[Winner]],Ranking!D:E,2,FALSE)</f>
        <v>B12</v>
      </c>
      <c r="H686" s="1">
        <v>71</v>
      </c>
      <c r="I686" s="1">
        <v>1</v>
      </c>
      <c r="J686" t="s">
        <v>409</v>
      </c>
      <c r="K686" t="str">
        <f>VLOOKUP(Table1[[#This Row],[Loser]],Ranking!D:E,2,FALSE)</f>
        <v>ACC</v>
      </c>
      <c r="L686" s="1">
        <v>66</v>
      </c>
      <c r="N686" s="1">
        <f>Table1[[#This Row],[Winning Score]]-Table1[[#This Row],[Losing Score]]</f>
        <v>5</v>
      </c>
      <c r="O686" s="1">
        <f>Table1[[#This Row],[Losing Seed]]-Table1[[#This Row],[Winning Seed]]</f>
        <v>-3</v>
      </c>
      <c r="P686" s="1" t="str">
        <f>IF(Table1[[#This Row],[SeD]]&lt;-2,Table1[[#This Row],[Winning Seed]]&amp; " over " &amp;Table1[[#This Row],[Losing Seed]],"")</f>
        <v>4 over 1</v>
      </c>
      <c r="Q686">
        <f>VLOOKUP(Table1[[#This Row],[Losing Seed]],'Seed History'!$N$4:$O$19,2)</f>
        <v>3.342857142857143</v>
      </c>
      <c r="R686" s="1">
        <f>IF(Table1[[#This Row],[Round]]="PI",0,Table1[[#This Row],[Round]]-1)</f>
        <v>2</v>
      </c>
      <c r="S686">
        <f>Table1[[#This Row],[LAW]]-Table1[[#This Row],[LEW]]</f>
        <v>-1.342857142857143</v>
      </c>
      <c r="V686">
        <f>COUNTIF(PASE!B:B,Table1[[#This Row],[Loser]])</f>
        <v>1</v>
      </c>
    </row>
    <row r="687" spans="1:22" x14ac:dyDescent="0.25">
      <c r="A687" s="65">
        <v>34782</v>
      </c>
      <c r="B687" s="50">
        <v>1995</v>
      </c>
      <c r="C687" s="1">
        <v>3</v>
      </c>
      <c r="D687" t="s">
        <v>440</v>
      </c>
      <c r="E687" s="1">
        <v>4</v>
      </c>
      <c r="F687" t="s">
        <v>61</v>
      </c>
      <c r="G687" t="str">
        <f>VLOOKUP(Table1[[#This Row],[Winner]],Ranking!D:E,2,FALSE)</f>
        <v>ACC</v>
      </c>
      <c r="H687" s="1">
        <v>67</v>
      </c>
      <c r="I687" s="1">
        <v>1</v>
      </c>
      <c r="J687" t="s">
        <v>37</v>
      </c>
      <c r="K687" t="str">
        <f>VLOOKUP(Table1[[#This Row],[Loser]],Ranking!D:E,2,FALSE)</f>
        <v>B12</v>
      </c>
      <c r="L687" s="1">
        <v>58</v>
      </c>
      <c r="N687" s="1">
        <f>Table1[[#This Row],[Winning Score]]-Table1[[#This Row],[Losing Score]]</f>
        <v>9</v>
      </c>
      <c r="O687" s="1">
        <f>Table1[[#This Row],[Losing Seed]]-Table1[[#This Row],[Winning Seed]]</f>
        <v>-3</v>
      </c>
      <c r="P687" s="1" t="str">
        <f>IF(Table1[[#This Row],[SeD]]&lt;-2,Table1[[#This Row],[Winning Seed]]&amp; " over " &amp;Table1[[#This Row],[Losing Seed]],"")</f>
        <v>4 over 1</v>
      </c>
      <c r="Q687">
        <f>VLOOKUP(Table1[[#This Row],[Losing Seed]],'Seed History'!$N$4:$O$19,2)</f>
        <v>3.342857142857143</v>
      </c>
      <c r="R687" s="1">
        <f>IF(Table1[[#This Row],[Round]]="PI",0,Table1[[#This Row],[Round]]-1)</f>
        <v>2</v>
      </c>
      <c r="S687">
        <f>Table1[[#This Row],[LAW]]-Table1[[#This Row],[LEW]]</f>
        <v>-1.342857142857143</v>
      </c>
      <c r="V687">
        <f>COUNTIF(PASE!B:B,Table1[[#This Row],[Loser]])</f>
        <v>1</v>
      </c>
    </row>
    <row r="688" spans="1:22" x14ac:dyDescent="0.25">
      <c r="A688" s="65">
        <v>34783</v>
      </c>
      <c r="B688" s="50">
        <v>1995</v>
      </c>
      <c r="C688" s="1">
        <v>4</v>
      </c>
      <c r="D688" t="s">
        <v>38</v>
      </c>
      <c r="E688" s="1">
        <v>1</v>
      </c>
      <c r="F688" t="s">
        <v>67</v>
      </c>
      <c r="G688" t="str">
        <f>VLOOKUP(Table1[[#This Row],[Winner]],Ranking!D:E,2,FALSE)</f>
        <v>P12</v>
      </c>
      <c r="H688" s="1">
        <v>102</v>
      </c>
      <c r="I688" s="1">
        <v>2</v>
      </c>
      <c r="J688" t="s">
        <v>80</v>
      </c>
      <c r="K688" t="str">
        <f>VLOOKUP(Table1[[#This Row],[Loser]],Ranking!D:E,2,FALSE)</f>
        <v>Amer</v>
      </c>
      <c r="L688" s="1">
        <v>96</v>
      </c>
      <c r="N688" s="1">
        <f>Table1[[#This Row],[Winning Score]]-Table1[[#This Row],[Losing Score]]</f>
        <v>6</v>
      </c>
      <c r="O688" s="1">
        <f>Table1[[#This Row],[Losing Seed]]-Table1[[#This Row],[Winning Seed]]</f>
        <v>1</v>
      </c>
      <c r="P688" s="1" t="str">
        <f>IF(Table1[[#This Row],[SeD]]&lt;-2,Table1[[#This Row],[Winning Seed]]&amp; " over " &amp;Table1[[#This Row],[Losing Seed]],"")</f>
        <v/>
      </c>
      <c r="Q688">
        <f>VLOOKUP(Table1[[#This Row],[Losing Seed]],'Seed History'!$N$4:$O$19,2)</f>
        <v>2.3714285714285714</v>
      </c>
      <c r="R688" s="1">
        <f>IF(Table1[[#This Row],[Round]]="PI",0,Table1[[#This Row],[Round]]-1)</f>
        <v>3</v>
      </c>
      <c r="S688">
        <f>Table1[[#This Row],[LAW]]-Table1[[#This Row],[LEW]]</f>
        <v>0.62857142857142856</v>
      </c>
      <c r="V688">
        <f>COUNTIF(PASE!B:B,Table1[[#This Row],[Loser]])</f>
        <v>1</v>
      </c>
    </row>
    <row r="689" spans="1:22" x14ac:dyDescent="0.25">
      <c r="A689" s="65">
        <v>34783</v>
      </c>
      <c r="B689" s="50">
        <v>1995</v>
      </c>
      <c r="C689" s="1">
        <v>4</v>
      </c>
      <c r="D689" t="s">
        <v>478</v>
      </c>
      <c r="E689" s="1">
        <v>2</v>
      </c>
      <c r="F689" t="s">
        <v>299</v>
      </c>
      <c r="G689" t="str">
        <f>VLOOKUP(Table1[[#This Row],[Winner]],Ranking!D:E,2,FALSE)</f>
        <v>ACC</v>
      </c>
      <c r="H689" s="1">
        <v>74</v>
      </c>
      <c r="I689" s="1">
        <v>1</v>
      </c>
      <c r="J689" t="s">
        <v>26</v>
      </c>
      <c r="K689" t="str">
        <f>VLOOKUP(Table1[[#This Row],[Loser]],Ranking!D:E,2,FALSE)</f>
        <v>SEC</v>
      </c>
      <c r="L689" s="1">
        <v>61</v>
      </c>
      <c r="N689" s="1">
        <f>Table1[[#This Row],[Winning Score]]-Table1[[#This Row],[Losing Score]]</f>
        <v>13</v>
      </c>
      <c r="O689" s="1">
        <f>Table1[[#This Row],[Losing Seed]]-Table1[[#This Row],[Winning Seed]]</f>
        <v>-1</v>
      </c>
      <c r="P689" s="1" t="str">
        <f>IF(Table1[[#This Row],[SeD]]&lt;-2,Table1[[#This Row],[Winning Seed]]&amp; " over " &amp;Table1[[#This Row],[Losing Seed]],"")</f>
        <v/>
      </c>
      <c r="Q689">
        <f>VLOOKUP(Table1[[#This Row],[Losing Seed]],'Seed History'!$N$4:$O$19,2)</f>
        <v>3.342857142857143</v>
      </c>
      <c r="R689" s="1">
        <f>IF(Table1[[#This Row],[Round]]="PI",0,Table1[[#This Row],[Round]]-1)</f>
        <v>3</v>
      </c>
      <c r="S689">
        <f>Table1[[#This Row],[LAW]]-Table1[[#This Row],[LEW]]</f>
        <v>-0.34285714285714297</v>
      </c>
      <c r="V689">
        <f>COUNTIF(PASE!B:B,Table1[[#This Row],[Loser]])</f>
        <v>1</v>
      </c>
    </row>
    <row r="690" spans="1:22" x14ac:dyDescent="0.25">
      <c r="A690" s="65">
        <v>34784</v>
      </c>
      <c r="B690" s="50">
        <v>1995</v>
      </c>
      <c r="C690" s="1">
        <v>4</v>
      </c>
      <c r="D690" t="s">
        <v>440</v>
      </c>
      <c r="E690" s="1">
        <v>2</v>
      </c>
      <c r="F690" t="s">
        <v>41</v>
      </c>
      <c r="G690" t="str">
        <f>VLOOKUP(Table1[[#This Row],[Winner]],Ranking!D:E,2,FALSE)</f>
        <v>SEC</v>
      </c>
      <c r="H690" s="1">
        <v>68</v>
      </c>
      <c r="I690" s="1">
        <v>4</v>
      </c>
      <c r="J690" t="s">
        <v>61</v>
      </c>
      <c r="K690" t="str">
        <f>VLOOKUP(Table1[[#This Row],[Loser]],Ranking!D:E,2,FALSE)</f>
        <v>ACC</v>
      </c>
      <c r="L690" s="1">
        <v>61</v>
      </c>
      <c r="N690" s="1">
        <f>Table1[[#This Row],[Winning Score]]-Table1[[#This Row],[Losing Score]]</f>
        <v>7</v>
      </c>
      <c r="O690" s="1">
        <f>Table1[[#This Row],[Losing Seed]]-Table1[[#This Row],[Winning Seed]]</f>
        <v>2</v>
      </c>
      <c r="P690" s="1" t="str">
        <f>IF(Table1[[#This Row],[SeD]]&lt;-2,Table1[[#This Row],[Winning Seed]]&amp; " over " &amp;Table1[[#This Row],[Losing Seed]],"")</f>
        <v/>
      </c>
      <c r="Q690">
        <f>VLOOKUP(Table1[[#This Row],[Losing Seed]],'Seed History'!$N$4:$O$19,2)</f>
        <v>1.5357142857142858</v>
      </c>
      <c r="R690" s="1">
        <f>IF(Table1[[#This Row],[Round]]="PI",0,Table1[[#This Row],[Round]]-1)</f>
        <v>3</v>
      </c>
      <c r="S690">
        <f>Table1[[#This Row],[LAW]]-Table1[[#This Row],[LEW]]</f>
        <v>1.4642857142857142</v>
      </c>
      <c r="V690">
        <f>COUNTIF(PASE!B:B,Table1[[#This Row],[Loser]])</f>
        <v>1</v>
      </c>
    </row>
    <row r="691" spans="1:22" x14ac:dyDescent="0.25">
      <c r="A691" s="65">
        <v>34784</v>
      </c>
      <c r="B691" s="50">
        <v>1995</v>
      </c>
      <c r="C691" s="1">
        <v>4</v>
      </c>
      <c r="D691" t="s">
        <v>49</v>
      </c>
      <c r="E691" s="1">
        <v>4</v>
      </c>
      <c r="F691" t="s">
        <v>317</v>
      </c>
      <c r="G691" t="str">
        <f>VLOOKUP(Table1[[#This Row],[Winner]],Ranking!D:E,2,FALSE)</f>
        <v>B12</v>
      </c>
      <c r="H691" s="1">
        <v>68</v>
      </c>
      <c r="I691" s="1">
        <v>2</v>
      </c>
      <c r="J691" t="s">
        <v>266</v>
      </c>
      <c r="K691" t="str">
        <f>VLOOKUP(Table1[[#This Row],[Loser]],Ranking!D:E,2,FALSE)</f>
        <v>A10</v>
      </c>
      <c r="L691" s="1">
        <v>54</v>
      </c>
      <c r="N691" s="1">
        <f>Table1[[#This Row],[Winning Score]]-Table1[[#This Row],[Losing Score]]</f>
        <v>14</v>
      </c>
      <c r="O691" s="1">
        <f>Table1[[#This Row],[Losing Seed]]-Table1[[#This Row],[Winning Seed]]</f>
        <v>-2</v>
      </c>
      <c r="P691" s="1" t="str">
        <f>IF(Table1[[#This Row],[SeD]]&lt;-2,Table1[[#This Row],[Winning Seed]]&amp; " over " &amp;Table1[[#This Row],[Losing Seed]],"")</f>
        <v/>
      </c>
      <c r="Q691">
        <f>VLOOKUP(Table1[[#This Row],[Losing Seed]],'Seed History'!$N$4:$O$19,2)</f>
        <v>2.3714285714285714</v>
      </c>
      <c r="R691" s="1">
        <f>IF(Table1[[#This Row],[Round]]="PI",0,Table1[[#This Row],[Round]]-1)</f>
        <v>3</v>
      </c>
      <c r="S691">
        <f>Table1[[#This Row],[LAW]]-Table1[[#This Row],[LEW]]</f>
        <v>0.62857142857142856</v>
      </c>
      <c r="V691">
        <f>COUNTIF(PASE!B:B,Table1[[#This Row],[Loser]])</f>
        <v>1</v>
      </c>
    </row>
    <row r="692" spans="1:22" x14ac:dyDescent="0.25">
      <c r="A692" s="65">
        <v>34790</v>
      </c>
      <c r="B692" s="50">
        <v>1995</v>
      </c>
      <c r="C692" s="1">
        <v>5</v>
      </c>
      <c r="D692" t="s">
        <v>484</v>
      </c>
      <c r="E692" s="1">
        <v>1</v>
      </c>
      <c r="F692" t="s">
        <v>67</v>
      </c>
      <c r="G692" t="str">
        <f>VLOOKUP(Table1[[#This Row],[Winner]],Ranking!D:E,2,FALSE)</f>
        <v>P12</v>
      </c>
      <c r="H692" s="1">
        <v>74</v>
      </c>
      <c r="I692" s="1">
        <v>4</v>
      </c>
      <c r="J692" t="s">
        <v>317</v>
      </c>
      <c r="K692" t="str">
        <f>VLOOKUP(Table1[[#This Row],[Loser]],Ranking!D:E,2,FALSE)</f>
        <v>B12</v>
      </c>
      <c r="L692" s="1">
        <v>61</v>
      </c>
      <c r="N692" s="1">
        <f>Table1[[#This Row],[Winning Score]]-Table1[[#This Row],[Losing Score]]</f>
        <v>13</v>
      </c>
      <c r="O692" s="1">
        <f>Table1[[#This Row],[Losing Seed]]-Table1[[#This Row],[Winning Seed]]</f>
        <v>3</v>
      </c>
      <c r="P692" s="1" t="str">
        <f>IF(Table1[[#This Row],[SeD]]&lt;-2,Table1[[#This Row],[Winning Seed]]&amp; " over " &amp;Table1[[#This Row],[Losing Seed]],"")</f>
        <v/>
      </c>
      <c r="Q692">
        <f>VLOOKUP(Table1[[#This Row],[Losing Seed]],'Seed History'!$N$4:$O$19,2)</f>
        <v>1.5357142857142858</v>
      </c>
      <c r="R692" s="1">
        <f>IF(Table1[[#This Row],[Round]]="PI",0,Table1[[#This Row],[Round]]-1)</f>
        <v>4</v>
      </c>
      <c r="S692">
        <f>Table1[[#This Row],[LAW]]-Table1[[#This Row],[LEW]]</f>
        <v>2.4642857142857144</v>
      </c>
      <c r="V692">
        <f>COUNTIF(PASE!B:B,Table1[[#This Row],[Loser]])</f>
        <v>1</v>
      </c>
    </row>
    <row r="693" spans="1:22" x14ac:dyDescent="0.25">
      <c r="A693" s="65">
        <v>34790</v>
      </c>
      <c r="B693" s="50">
        <v>1995</v>
      </c>
      <c r="C693" s="1">
        <v>5</v>
      </c>
      <c r="D693" t="s">
        <v>484</v>
      </c>
      <c r="E693" s="1">
        <v>2</v>
      </c>
      <c r="F693" t="s">
        <v>41</v>
      </c>
      <c r="G693" t="str">
        <f>VLOOKUP(Table1[[#This Row],[Winner]],Ranking!D:E,2,FALSE)</f>
        <v>SEC</v>
      </c>
      <c r="H693" s="1">
        <v>75</v>
      </c>
      <c r="I693" s="1">
        <v>2</v>
      </c>
      <c r="J693" t="s">
        <v>299</v>
      </c>
      <c r="K693" t="str">
        <f>VLOOKUP(Table1[[#This Row],[Loser]],Ranking!D:E,2,FALSE)</f>
        <v>ACC</v>
      </c>
      <c r="L693" s="1">
        <v>68</v>
      </c>
      <c r="N693" s="1">
        <f>Table1[[#This Row],[Winning Score]]-Table1[[#This Row],[Losing Score]]</f>
        <v>7</v>
      </c>
      <c r="O693" s="1">
        <f>Table1[[#This Row],[Losing Seed]]-Table1[[#This Row],[Winning Seed]]</f>
        <v>0</v>
      </c>
      <c r="P693" s="1" t="str">
        <f>IF(Table1[[#This Row],[SeD]]&lt;-2,Table1[[#This Row],[Winning Seed]]&amp; " over " &amp;Table1[[#This Row],[Losing Seed]],"")</f>
        <v/>
      </c>
      <c r="Q693">
        <f>VLOOKUP(Table1[[#This Row],[Losing Seed]],'Seed History'!$N$4:$O$19,2)</f>
        <v>2.3714285714285714</v>
      </c>
      <c r="R693" s="1">
        <f>IF(Table1[[#This Row],[Round]]="PI",0,Table1[[#This Row],[Round]]-1)</f>
        <v>4</v>
      </c>
      <c r="S693">
        <f>Table1[[#This Row],[LAW]]-Table1[[#This Row],[LEW]]</f>
        <v>1.6285714285714286</v>
      </c>
      <c r="V693">
        <f>COUNTIF(PASE!B:B,Table1[[#This Row],[Loser]])</f>
        <v>1</v>
      </c>
    </row>
    <row r="694" spans="1:22" x14ac:dyDescent="0.25">
      <c r="A694" s="65">
        <v>34792</v>
      </c>
      <c r="B694" s="50">
        <v>1995</v>
      </c>
      <c r="C694" s="1">
        <v>6</v>
      </c>
      <c r="D694" t="s">
        <v>485</v>
      </c>
      <c r="E694" s="1">
        <v>1</v>
      </c>
      <c r="F694" t="s">
        <v>67</v>
      </c>
      <c r="G694" t="str">
        <f>VLOOKUP(Table1[[#This Row],[Winner]],Ranking!D:E,2,FALSE)</f>
        <v>P12</v>
      </c>
      <c r="H694" s="1">
        <v>89</v>
      </c>
      <c r="I694" s="1">
        <v>2</v>
      </c>
      <c r="J694" t="s">
        <v>41</v>
      </c>
      <c r="K694" t="str">
        <f>VLOOKUP(Table1[[#This Row],[Loser]],Ranking!D:E,2,FALSE)</f>
        <v>SEC</v>
      </c>
      <c r="L694" s="1">
        <v>78</v>
      </c>
      <c r="N694" s="1">
        <f>Table1[[#This Row],[Winning Score]]-Table1[[#This Row],[Losing Score]]</f>
        <v>11</v>
      </c>
      <c r="O694" s="1">
        <f>Table1[[#This Row],[Losing Seed]]-Table1[[#This Row],[Winning Seed]]</f>
        <v>1</v>
      </c>
      <c r="P694" s="1" t="str">
        <f>IF(Table1[[#This Row],[SeD]]&lt;-2,Table1[[#This Row],[Winning Seed]]&amp; " over " &amp;Table1[[#This Row],[Losing Seed]],"")</f>
        <v/>
      </c>
      <c r="Q694">
        <f>VLOOKUP(Table1[[#This Row],[Losing Seed]],'Seed History'!$N$4:$O$19,2)</f>
        <v>2.3714285714285714</v>
      </c>
      <c r="R694" s="1">
        <f>IF(Table1[[#This Row],[Round]]="PI",0,Table1[[#This Row],[Round]]-1)</f>
        <v>5</v>
      </c>
      <c r="S694">
        <f>Table1[[#This Row],[LAW]]-Table1[[#This Row],[LEW]]</f>
        <v>2.6285714285714286</v>
      </c>
      <c r="V694">
        <f>COUNTIF(PASE!B:B,Table1[[#This Row],[Loser]])</f>
        <v>1</v>
      </c>
    </row>
    <row r="695" spans="1:22" x14ac:dyDescent="0.25">
      <c r="A695" s="65">
        <v>35138</v>
      </c>
      <c r="B695" s="50">
        <v>1996</v>
      </c>
      <c r="C695" s="1">
        <v>1</v>
      </c>
      <c r="D695" t="s">
        <v>478</v>
      </c>
      <c r="E695" s="1">
        <v>13</v>
      </c>
      <c r="F695" t="s">
        <v>91</v>
      </c>
      <c r="G695" t="str">
        <f>VLOOKUP(Table1[[#This Row],[Winner]],Ranking!D:E,2,FALSE)</f>
        <v>Ivy</v>
      </c>
      <c r="H695" s="1">
        <v>43</v>
      </c>
      <c r="I695" s="1">
        <v>4</v>
      </c>
      <c r="J695" t="s">
        <v>67</v>
      </c>
      <c r="K695" t="str">
        <f>VLOOKUP(Table1[[#This Row],[Loser]],Ranking!D:E,2,FALSE)</f>
        <v>P12</v>
      </c>
      <c r="L695" s="1">
        <v>41</v>
      </c>
      <c r="N695" s="1">
        <f>Table1[[#This Row],[Winning Score]]-Table1[[#This Row],[Losing Score]]</f>
        <v>2</v>
      </c>
      <c r="O695" s="1">
        <f>Table1[[#This Row],[Losing Seed]]-Table1[[#This Row],[Winning Seed]]</f>
        <v>-9</v>
      </c>
      <c r="P695" s="1" t="str">
        <f>IF(Table1[[#This Row],[SeD]]&lt;-2,Table1[[#This Row],[Winning Seed]]&amp; " over " &amp;Table1[[#This Row],[Losing Seed]],"")</f>
        <v>13 over 4</v>
      </c>
      <c r="Q695">
        <f>VLOOKUP(Table1[[#This Row],[Losing Seed]],'Seed History'!$N$4:$O$19,2)</f>
        <v>1.5357142857142858</v>
      </c>
      <c r="R695" s="1">
        <f>IF(Table1[[#This Row],[Round]]="PI",0,Table1[[#This Row],[Round]]-1)</f>
        <v>0</v>
      </c>
      <c r="S695">
        <f>Table1[[#This Row],[LAW]]-Table1[[#This Row],[LEW]]</f>
        <v>-1.5357142857142858</v>
      </c>
      <c r="V695">
        <f>COUNTIF(PASE!B:B,Table1[[#This Row],[Loser]])</f>
        <v>1</v>
      </c>
    </row>
    <row r="696" spans="1:22" x14ac:dyDescent="0.25">
      <c r="A696" s="65">
        <v>35138</v>
      </c>
      <c r="B696" s="50">
        <v>1996</v>
      </c>
      <c r="C696" s="1">
        <v>1</v>
      </c>
      <c r="D696" t="s">
        <v>49</v>
      </c>
      <c r="E696" s="1">
        <v>12</v>
      </c>
      <c r="F696" t="s">
        <v>41</v>
      </c>
      <c r="G696" t="str">
        <f>VLOOKUP(Table1[[#This Row],[Winner]],Ranking!D:E,2,FALSE)</f>
        <v>SEC</v>
      </c>
      <c r="H696" s="1">
        <v>86</v>
      </c>
      <c r="I696" s="1">
        <v>5</v>
      </c>
      <c r="J696" t="s">
        <v>323</v>
      </c>
      <c r="K696" t="str">
        <f>VLOOKUP(Table1[[#This Row],[Loser]],Ranking!D:E,2,FALSE)</f>
        <v>B10</v>
      </c>
      <c r="L696" s="1">
        <v>80</v>
      </c>
      <c r="N696" s="1">
        <f>Table1[[#This Row],[Winning Score]]-Table1[[#This Row],[Losing Score]]</f>
        <v>6</v>
      </c>
      <c r="O696" s="1">
        <f>Table1[[#This Row],[Losing Seed]]-Table1[[#This Row],[Winning Seed]]</f>
        <v>-7</v>
      </c>
      <c r="P696" s="1" t="str">
        <f>IF(Table1[[#This Row],[SeD]]&lt;-2,Table1[[#This Row],[Winning Seed]]&amp; " over " &amp;Table1[[#This Row],[Losing Seed]],"")</f>
        <v>12 over 5</v>
      </c>
      <c r="Q696">
        <f>VLOOKUP(Table1[[#This Row],[Losing Seed]],'Seed History'!$N$4:$O$19,2)</f>
        <v>1.1071428571428572</v>
      </c>
      <c r="R696" s="1">
        <f>IF(Table1[[#This Row],[Round]]="PI",0,Table1[[#This Row],[Round]]-1)</f>
        <v>0</v>
      </c>
      <c r="S696">
        <f>Table1[[#This Row],[LAW]]-Table1[[#This Row],[LEW]]</f>
        <v>-1.1071428571428572</v>
      </c>
      <c r="V696">
        <f>COUNTIF(PASE!B:B,Table1[[#This Row],[Loser]])</f>
        <v>1</v>
      </c>
    </row>
    <row r="697" spans="1:22" x14ac:dyDescent="0.25">
      <c r="A697" s="65">
        <v>35138</v>
      </c>
      <c r="B697" s="50">
        <v>1996</v>
      </c>
      <c r="C697" s="1">
        <v>1</v>
      </c>
      <c r="D697" t="s">
        <v>38</v>
      </c>
      <c r="E697" s="1">
        <v>12</v>
      </c>
      <c r="F697" t="s">
        <v>190</v>
      </c>
      <c r="G697" t="str">
        <f>VLOOKUP(Table1[[#This Row],[Winner]],Ranking!D:E,2,FALSE)</f>
        <v>CAA</v>
      </c>
      <c r="H697" s="1">
        <v>75</v>
      </c>
      <c r="I697" s="1">
        <v>5</v>
      </c>
      <c r="J697" t="s">
        <v>268</v>
      </c>
      <c r="K697" t="str">
        <f>VLOOKUP(Table1[[#This Row],[Loser]],Ranking!D:E,2,FALSE)</f>
        <v>Amer</v>
      </c>
      <c r="L697" s="1">
        <v>63</v>
      </c>
      <c r="N697" s="1">
        <f>Table1[[#This Row],[Winning Score]]-Table1[[#This Row],[Losing Score]]</f>
        <v>12</v>
      </c>
      <c r="O697" s="1">
        <f>Table1[[#This Row],[Losing Seed]]-Table1[[#This Row],[Winning Seed]]</f>
        <v>-7</v>
      </c>
      <c r="P697" s="1" t="str">
        <f>IF(Table1[[#This Row],[SeD]]&lt;-2,Table1[[#This Row],[Winning Seed]]&amp; " over " &amp;Table1[[#This Row],[Losing Seed]],"")</f>
        <v>12 over 5</v>
      </c>
      <c r="Q697">
        <f>VLOOKUP(Table1[[#This Row],[Losing Seed]],'Seed History'!$N$4:$O$19,2)</f>
        <v>1.1071428571428572</v>
      </c>
      <c r="R697" s="1">
        <f>IF(Table1[[#This Row],[Round]]="PI",0,Table1[[#This Row],[Round]]-1)</f>
        <v>0</v>
      </c>
      <c r="S697">
        <f>Table1[[#This Row],[LAW]]-Table1[[#This Row],[LEW]]</f>
        <v>-1.1071428571428572</v>
      </c>
      <c r="V697">
        <f>COUNTIF(PASE!B:B,Table1[[#This Row],[Loser]])</f>
        <v>1</v>
      </c>
    </row>
    <row r="698" spans="1:22" x14ac:dyDescent="0.25">
      <c r="A698" s="65">
        <v>35138</v>
      </c>
      <c r="B698" s="50">
        <v>1996</v>
      </c>
      <c r="C698" s="1">
        <v>1</v>
      </c>
      <c r="D698" t="s">
        <v>49</v>
      </c>
      <c r="E698" s="1">
        <v>1</v>
      </c>
      <c r="F698" t="s">
        <v>266</v>
      </c>
      <c r="G698" t="str">
        <f>VLOOKUP(Table1[[#This Row],[Winner]],Ranking!D:E,2,FALSE)</f>
        <v>A10</v>
      </c>
      <c r="H698" s="1">
        <v>92</v>
      </c>
      <c r="I698" s="1">
        <v>16</v>
      </c>
      <c r="J698" t="s">
        <v>390</v>
      </c>
      <c r="K698" t="str">
        <f>VLOOKUP(Table1[[#This Row],[Loser]],Ranking!D:E,2,FALSE)</f>
        <v>Amer</v>
      </c>
      <c r="L698" s="1">
        <v>70</v>
      </c>
      <c r="N698" s="1">
        <f>Table1[[#This Row],[Winning Score]]-Table1[[#This Row],[Losing Score]]</f>
        <v>22</v>
      </c>
      <c r="O698" s="1">
        <f>Table1[[#This Row],[Losing Seed]]-Table1[[#This Row],[Winning Seed]]</f>
        <v>15</v>
      </c>
      <c r="P698" s="1" t="str">
        <f>IF(Table1[[#This Row],[SeD]]&lt;-2,Table1[[#This Row],[Winning Seed]]&amp; " over " &amp;Table1[[#This Row],[Losing Seed]],"")</f>
        <v/>
      </c>
      <c r="Q698">
        <f>VLOOKUP(Table1[[#This Row],[Losing Seed]],'Seed History'!$N$4:$O$19,2)</f>
        <v>7.1428571428571426E-3</v>
      </c>
      <c r="R698" s="1">
        <f>IF(Table1[[#This Row],[Round]]="PI",0,Table1[[#This Row],[Round]]-1)</f>
        <v>0</v>
      </c>
      <c r="S698">
        <f>Table1[[#This Row],[LAW]]-Table1[[#This Row],[LEW]]</f>
        <v>-7.1428571428571426E-3</v>
      </c>
      <c r="V698">
        <f>COUNTIF(PASE!B:B,Table1[[#This Row],[Loser]])</f>
        <v>1</v>
      </c>
    </row>
    <row r="699" spans="1:22" x14ac:dyDescent="0.25">
      <c r="A699" s="65">
        <v>35138</v>
      </c>
      <c r="B699" s="50">
        <v>1996</v>
      </c>
      <c r="C699" s="1">
        <v>1</v>
      </c>
      <c r="D699" t="s">
        <v>49</v>
      </c>
      <c r="E699" s="1">
        <v>4</v>
      </c>
      <c r="F699" t="s">
        <v>263</v>
      </c>
      <c r="G699" t="str">
        <f>VLOOKUP(Table1[[#This Row],[Winner]],Ranking!D:E,2,FALSE)</f>
        <v>BE</v>
      </c>
      <c r="H699" s="1">
        <v>68</v>
      </c>
      <c r="I699" s="1">
        <v>13</v>
      </c>
      <c r="J699" t="s">
        <v>280</v>
      </c>
      <c r="K699" t="str">
        <f>VLOOKUP(Table1[[#This Row],[Loser]],Ranking!D:E,2,FALSE)</f>
        <v>MAAC</v>
      </c>
      <c r="L699" s="1">
        <v>44</v>
      </c>
      <c r="N699" s="1">
        <f>Table1[[#This Row],[Winning Score]]-Table1[[#This Row],[Losing Score]]</f>
        <v>24</v>
      </c>
      <c r="O699" s="1">
        <f>Table1[[#This Row],[Losing Seed]]-Table1[[#This Row],[Winning Seed]]</f>
        <v>9</v>
      </c>
      <c r="P699" s="1" t="str">
        <f>IF(Table1[[#This Row],[SeD]]&lt;-2,Table1[[#This Row],[Winning Seed]]&amp; " over " &amp;Table1[[#This Row],[Losing Seed]],"")</f>
        <v/>
      </c>
      <c r="Q699">
        <f>VLOOKUP(Table1[[#This Row],[Losing Seed]],'Seed History'!$N$4:$O$19,2)</f>
        <v>0.25</v>
      </c>
      <c r="R699" s="1">
        <f>IF(Table1[[#This Row],[Round]]="PI",0,Table1[[#This Row],[Round]]-1)</f>
        <v>0</v>
      </c>
      <c r="S699">
        <f>Table1[[#This Row],[LAW]]-Table1[[#This Row],[LEW]]</f>
        <v>-0.25</v>
      </c>
      <c r="V699">
        <f>COUNTIF(PASE!B:B,Table1[[#This Row],[Loser]])</f>
        <v>1</v>
      </c>
    </row>
    <row r="700" spans="1:22" x14ac:dyDescent="0.25">
      <c r="A700" s="65">
        <v>35138</v>
      </c>
      <c r="B700" s="50">
        <v>1996</v>
      </c>
      <c r="C700" s="1">
        <v>1</v>
      </c>
      <c r="D700" t="s">
        <v>440</v>
      </c>
      <c r="E700" s="1">
        <v>1</v>
      </c>
      <c r="F700" t="s">
        <v>26</v>
      </c>
      <c r="G700" t="str">
        <f>VLOOKUP(Table1[[#This Row],[Winner]],Ranking!D:E,2,FALSE)</f>
        <v>SEC</v>
      </c>
      <c r="H700" s="1">
        <v>110</v>
      </c>
      <c r="I700" s="1">
        <v>16</v>
      </c>
      <c r="J700" t="s">
        <v>347</v>
      </c>
      <c r="K700" t="str">
        <f>VLOOKUP(Table1[[#This Row],[Loser]],Ranking!D:E,2,FALSE)</f>
        <v>MWC</v>
      </c>
      <c r="L700" s="1">
        <v>72</v>
      </c>
      <c r="N700" s="1">
        <f>Table1[[#This Row],[Winning Score]]-Table1[[#This Row],[Losing Score]]</f>
        <v>38</v>
      </c>
      <c r="O700" s="1">
        <f>Table1[[#This Row],[Losing Seed]]-Table1[[#This Row],[Winning Seed]]</f>
        <v>15</v>
      </c>
      <c r="P700" s="1" t="str">
        <f>IF(Table1[[#This Row],[SeD]]&lt;-2,Table1[[#This Row],[Winning Seed]]&amp; " over " &amp;Table1[[#This Row],[Losing Seed]],"")</f>
        <v/>
      </c>
      <c r="Q700">
        <f>VLOOKUP(Table1[[#This Row],[Losing Seed]],'Seed History'!$N$4:$O$19,2)</f>
        <v>7.1428571428571426E-3</v>
      </c>
      <c r="R700" s="1">
        <f>IF(Table1[[#This Row],[Round]]="PI",0,Table1[[#This Row],[Round]]-1)</f>
        <v>0</v>
      </c>
      <c r="S700">
        <f>Table1[[#This Row],[LAW]]-Table1[[#This Row],[LEW]]</f>
        <v>-7.1428571428571426E-3</v>
      </c>
      <c r="V700">
        <f>COUNTIF(PASE!B:B,Table1[[#This Row],[Loser]])</f>
        <v>1</v>
      </c>
    </row>
    <row r="701" spans="1:22" x14ac:dyDescent="0.25">
      <c r="A701" s="65">
        <v>35138</v>
      </c>
      <c r="B701" s="50">
        <v>1996</v>
      </c>
      <c r="C701" s="1">
        <v>1</v>
      </c>
      <c r="D701" t="s">
        <v>440</v>
      </c>
      <c r="E701" s="1">
        <v>4</v>
      </c>
      <c r="F701" t="s">
        <v>65</v>
      </c>
      <c r="G701" t="str">
        <f>VLOOKUP(Table1[[#This Row],[Winner]],Ranking!D:E,2,FALSE)</f>
        <v>P12</v>
      </c>
      <c r="H701" s="1">
        <v>72</v>
      </c>
      <c r="I701" s="1">
        <v>13</v>
      </c>
      <c r="J701" t="s">
        <v>160</v>
      </c>
      <c r="K701" t="str">
        <f>VLOOKUP(Table1[[#This Row],[Loser]],Ranking!D:E,2,FALSE)</f>
        <v>MAAC</v>
      </c>
      <c r="L701" s="1">
        <v>43</v>
      </c>
      <c r="N701" s="1">
        <f>Table1[[#This Row],[Winning Score]]-Table1[[#This Row],[Losing Score]]</f>
        <v>29</v>
      </c>
      <c r="O701" s="1">
        <f>Table1[[#This Row],[Losing Seed]]-Table1[[#This Row],[Winning Seed]]</f>
        <v>9</v>
      </c>
      <c r="P701" s="1" t="str">
        <f>IF(Table1[[#This Row],[SeD]]&lt;-2,Table1[[#This Row],[Winning Seed]]&amp; " over " &amp;Table1[[#This Row],[Losing Seed]],"")</f>
        <v/>
      </c>
      <c r="Q701">
        <f>VLOOKUP(Table1[[#This Row],[Losing Seed]],'Seed History'!$N$4:$O$19,2)</f>
        <v>0.25</v>
      </c>
      <c r="R701" s="1">
        <f>IF(Table1[[#This Row],[Round]]="PI",0,Table1[[#This Row],[Round]]-1)</f>
        <v>0</v>
      </c>
      <c r="S701">
        <f>Table1[[#This Row],[LAW]]-Table1[[#This Row],[LEW]]</f>
        <v>-0.25</v>
      </c>
      <c r="V701">
        <f>COUNTIF(PASE!B:B,Table1[[#This Row],[Loser]])</f>
        <v>1</v>
      </c>
    </row>
    <row r="702" spans="1:22" x14ac:dyDescent="0.25">
      <c r="A702" s="65">
        <v>35138</v>
      </c>
      <c r="B702" s="50">
        <v>1996</v>
      </c>
      <c r="C702" s="1">
        <v>1</v>
      </c>
      <c r="D702" t="s">
        <v>440</v>
      </c>
      <c r="E702" s="1">
        <v>5</v>
      </c>
      <c r="F702" t="s">
        <v>238</v>
      </c>
      <c r="G702" t="str">
        <f>VLOOKUP(Table1[[#This Row],[Winner]],Ranking!D:E,2,FALSE)</f>
        <v>B12</v>
      </c>
      <c r="H702" s="1">
        <v>74</v>
      </c>
      <c r="I702" s="1">
        <v>12</v>
      </c>
      <c r="J702" t="s">
        <v>84</v>
      </c>
      <c r="K702" t="str">
        <f>VLOOKUP(Table1[[#This Row],[Loser]],Ranking!D:E,2,FALSE)</f>
        <v>P12</v>
      </c>
      <c r="L702" s="1">
        <v>64</v>
      </c>
      <c r="N702" s="1">
        <f>Table1[[#This Row],[Winning Score]]-Table1[[#This Row],[Losing Score]]</f>
        <v>10</v>
      </c>
      <c r="O702" s="1">
        <f>Table1[[#This Row],[Losing Seed]]-Table1[[#This Row],[Winning Seed]]</f>
        <v>7</v>
      </c>
      <c r="P702" s="1" t="str">
        <f>IF(Table1[[#This Row],[SeD]]&lt;-2,Table1[[#This Row],[Winning Seed]]&amp; " over " &amp;Table1[[#This Row],[Losing Seed]],"")</f>
        <v/>
      </c>
      <c r="Q702">
        <f>VLOOKUP(Table1[[#This Row],[Losing Seed]],'Seed History'!$N$4:$O$19,2)</f>
        <v>0.51428571428571423</v>
      </c>
      <c r="R702" s="1">
        <f>IF(Table1[[#This Row],[Round]]="PI",0,Table1[[#This Row],[Round]]-1)</f>
        <v>0</v>
      </c>
      <c r="S702">
        <f>Table1[[#This Row],[LAW]]-Table1[[#This Row],[LEW]]</f>
        <v>-0.51428571428571423</v>
      </c>
      <c r="V702">
        <f>COUNTIF(PASE!B:B,Table1[[#This Row],[Loser]])</f>
        <v>1</v>
      </c>
    </row>
    <row r="703" spans="1:22" x14ac:dyDescent="0.25">
      <c r="A703" s="65">
        <v>35138</v>
      </c>
      <c r="B703" s="50">
        <v>1996</v>
      </c>
      <c r="C703" s="1">
        <v>1</v>
      </c>
      <c r="D703" t="s">
        <v>478</v>
      </c>
      <c r="E703" s="1">
        <v>1</v>
      </c>
      <c r="F703" t="s">
        <v>80</v>
      </c>
      <c r="G703" t="str">
        <f>VLOOKUP(Table1[[#This Row],[Winner]],Ranking!D:E,2,FALSE)</f>
        <v>Amer</v>
      </c>
      <c r="H703" s="1">
        <v>68</v>
      </c>
      <c r="I703" s="1">
        <v>16</v>
      </c>
      <c r="J703" t="s">
        <v>175</v>
      </c>
      <c r="K703" t="str">
        <f>VLOOKUP(Table1[[#This Row],[Loser]],Ranking!D:E,2,FALSE)</f>
        <v>Pat</v>
      </c>
      <c r="L703" s="1">
        <v>59</v>
      </c>
      <c r="N703" s="1">
        <f>Table1[[#This Row],[Winning Score]]-Table1[[#This Row],[Losing Score]]</f>
        <v>9</v>
      </c>
      <c r="O703" s="1">
        <f>Table1[[#This Row],[Losing Seed]]-Table1[[#This Row],[Winning Seed]]</f>
        <v>15</v>
      </c>
      <c r="P703" s="1" t="str">
        <f>IF(Table1[[#This Row],[SeD]]&lt;-2,Table1[[#This Row],[Winning Seed]]&amp; " over " &amp;Table1[[#This Row],[Losing Seed]],"")</f>
        <v/>
      </c>
      <c r="Q703">
        <f>VLOOKUP(Table1[[#This Row],[Losing Seed]],'Seed History'!$N$4:$O$19,2)</f>
        <v>7.1428571428571426E-3</v>
      </c>
      <c r="R703" s="1">
        <f>IF(Table1[[#This Row],[Round]]="PI",0,Table1[[#This Row],[Round]]-1)</f>
        <v>0</v>
      </c>
      <c r="S703">
        <f>Table1[[#This Row],[LAW]]-Table1[[#This Row],[LEW]]</f>
        <v>-7.1428571428571426E-3</v>
      </c>
      <c r="V703">
        <f>COUNTIF(PASE!B:B,Table1[[#This Row],[Loser]])</f>
        <v>1</v>
      </c>
    </row>
    <row r="704" spans="1:22" x14ac:dyDescent="0.25">
      <c r="A704" s="65">
        <v>35138</v>
      </c>
      <c r="B704" s="50">
        <v>1996</v>
      </c>
      <c r="C704" s="1">
        <v>1</v>
      </c>
      <c r="D704" t="s">
        <v>478</v>
      </c>
      <c r="E704" s="1">
        <v>5</v>
      </c>
      <c r="F704" t="s">
        <v>276</v>
      </c>
      <c r="G704" t="str">
        <f>VLOOKUP(Table1[[#This Row],[Winner]],Ranking!D:E,2,FALSE)</f>
        <v>SEC</v>
      </c>
      <c r="H704" s="1">
        <v>58</v>
      </c>
      <c r="I704" s="1">
        <v>12</v>
      </c>
      <c r="J704" t="s">
        <v>47</v>
      </c>
      <c r="K704" t="str">
        <f>VLOOKUP(Table1[[#This Row],[Loser]],Ranking!D:E,2,FALSE)</f>
        <v>A10</v>
      </c>
      <c r="L704" s="1">
        <v>51</v>
      </c>
      <c r="N704" s="1">
        <f>Table1[[#This Row],[Winning Score]]-Table1[[#This Row],[Losing Score]]</f>
        <v>7</v>
      </c>
      <c r="O704" s="1">
        <f>Table1[[#This Row],[Losing Seed]]-Table1[[#This Row],[Winning Seed]]</f>
        <v>7</v>
      </c>
      <c r="P704" s="1" t="str">
        <f>IF(Table1[[#This Row],[SeD]]&lt;-2,Table1[[#This Row],[Winning Seed]]&amp; " over " &amp;Table1[[#This Row],[Losing Seed]],"")</f>
        <v/>
      </c>
      <c r="Q704">
        <f>VLOOKUP(Table1[[#This Row],[Losing Seed]],'Seed History'!$N$4:$O$19,2)</f>
        <v>0.51428571428571423</v>
      </c>
      <c r="R704" s="1">
        <f>IF(Table1[[#This Row],[Round]]="PI",0,Table1[[#This Row],[Round]]-1)</f>
        <v>0</v>
      </c>
      <c r="S704">
        <f>Table1[[#This Row],[LAW]]-Table1[[#This Row],[LEW]]</f>
        <v>-0.51428571428571423</v>
      </c>
      <c r="V704">
        <f>COUNTIF(PASE!B:B,Table1[[#This Row],[Loser]])</f>
        <v>1</v>
      </c>
    </row>
    <row r="705" spans="1:22" x14ac:dyDescent="0.25">
      <c r="A705" s="65">
        <v>35138</v>
      </c>
      <c r="B705" s="50">
        <v>1996</v>
      </c>
      <c r="C705" s="1">
        <v>1</v>
      </c>
      <c r="D705" t="s">
        <v>38</v>
      </c>
      <c r="E705" s="1">
        <v>1</v>
      </c>
      <c r="F705" t="s">
        <v>29</v>
      </c>
      <c r="G705" t="str">
        <f>VLOOKUP(Table1[[#This Row],[Winner]],Ranking!D:E,2,FALSE)</f>
        <v>B10</v>
      </c>
      <c r="H705" s="1">
        <v>73</v>
      </c>
      <c r="I705" s="1">
        <v>16</v>
      </c>
      <c r="J705" t="s">
        <v>414</v>
      </c>
      <c r="K705" t="str">
        <f>VLOOKUP(Table1[[#This Row],[Loser]],Ranking!D:E,2,FALSE)</f>
        <v>SC</v>
      </c>
      <c r="L705" s="1">
        <v>71</v>
      </c>
      <c r="N705" s="1">
        <f>Table1[[#This Row],[Winning Score]]-Table1[[#This Row],[Losing Score]]</f>
        <v>2</v>
      </c>
      <c r="O705" s="1">
        <f>Table1[[#This Row],[Losing Seed]]-Table1[[#This Row],[Winning Seed]]</f>
        <v>15</v>
      </c>
      <c r="P705" s="1" t="str">
        <f>IF(Table1[[#This Row],[SeD]]&lt;-2,Table1[[#This Row],[Winning Seed]]&amp; " over " &amp;Table1[[#This Row],[Losing Seed]],"")</f>
        <v/>
      </c>
      <c r="Q705">
        <f>VLOOKUP(Table1[[#This Row],[Losing Seed]],'Seed History'!$N$4:$O$19,2)</f>
        <v>7.1428571428571426E-3</v>
      </c>
      <c r="R705" s="1">
        <f>IF(Table1[[#This Row],[Round]]="PI",0,Table1[[#This Row],[Round]]-1)</f>
        <v>0</v>
      </c>
      <c r="S705">
        <f>Table1[[#This Row],[LAW]]-Table1[[#This Row],[LEW]]</f>
        <v>-7.1428571428571426E-3</v>
      </c>
      <c r="V705">
        <f>COUNTIF(PASE!B:B,Table1[[#This Row],[Loser]])</f>
        <v>1</v>
      </c>
    </row>
    <row r="706" spans="1:22" x14ac:dyDescent="0.25">
      <c r="A706" s="65">
        <v>35138</v>
      </c>
      <c r="B706" s="50">
        <v>1996</v>
      </c>
      <c r="C706" s="1">
        <v>1</v>
      </c>
      <c r="D706" t="s">
        <v>38</v>
      </c>
      <c r="E706" s="1">
        <v>4</v>
      </c>
      <c r="F706" t="s">
        <v>86</v>
      </c>
      <c r="G706" t="str">
        <f>VLOOKUP(Table1[[#This Row],[Winner]],Ranking!D:E,2,FALSE)</f>
        <v>ACC</v>
      </c>
      <c r="H706" s="1">
        <v>88</v>
      </c>
      <c r="I706" s="1">
        <v>13</v>
      </c>
      <c r="J706" t="s">
        <v>282</v>
      </c>
      <c r="K706" t="str">
        <f>VLOOKUP(Table1[[#This Row],[Loser]],Ranking!D:E,2,FALSE)</f>
        <v>BSky</v>
      </c>
      <c r="L706" s="1">
        <v>55</v>
      </c>
      <c r="N706" s="1">
        <f>Table1[[#This Row],[Winning Score]]-Table1[[#This Row],[Losing Score]]</f>
        <v>33</v>
      </c>
      <c r="O706" s="1">
        <f>Table1[[#This Row],[Losing Seed]]-Table1[[#This Row],[Winning Seed]]</f>
        <v>9</v>
      </c>
      <c r="P706" s="1" t="str">
        <f>IF(Table1[[#This Row],[SeD]]&lt;-2,Table1[[#This Row],[Winning Seed]]&amp; " over " &amp;Table1[[#This Row],[Losing Seed]],"")</f>
        <v/>
      </c>
      <c r="Q706">
        <f>VLOOKUP(Table1[[#This Row],[Losing Seed]],'Seed History'!$N$4:$O$19,2)</f>
        <v>0.25</v>
      </c>
      <c r="R706" s="1">
        <f>IF(Table1[[#This Row],[Round]]="PI",0,Table1[[#This Row],[Round]]-1)</f>
        <v>0</v>
      </c>
      <c r="S706">
        <f>Table1[[#This Row],[LAW]]-Table1[[#This Row],[LEW]]</f>
        <v>-0.25</v>
      </c>
      <c r="V706">
        <f>COUNTIF(PASE!B:B,Table1[[#This Row],[Loser]])</f>
        <v>1</v>
      </c>
    </row>
    <row r="707" spans="1:22" x14ac:dyDescent="0.25">
      <c r="A707" s="65">
        <v>35138</v>
      </c>
      <c r="B707" s="50">
        <v>1996</v>
      </c>
      <c r="C707" s="1">
        <v>1</v>
      </c>
      <c r="D707" t="s">
        <v>38</v>
      </c>
      <c r="E707" s="1">
        <v>8</v>
      </c>
      <c r="F707" t="s">
        <v>60</v>
      </c>
      <c r="G707" t="str">
        <f>VLOOKUP(Table1[[#This Row],[Winner]],Ranking!D:E,2,FALSE)</f>
        <v>SEC</v>
      </c>
      <c r="H707" s="1">
        <v>81</v>
      </c>
      <c r="I707" s="1">
        <v>9</v>
      </c>
      <c r="J707" t="s">
        <v>89</v>
      </c>
      <c r="K707" t="str">
        <f>VLOOKUP(Table1[[#This Row],[Loser]],Ranking!D:E,2,FALSE)</f>
        <v>ACC</v>
      </c>
      <c r="L707" s="1">
        <v>74</v>
      </c>
      <c r="N707" s="1">
        <f>Table1[[#This Row],[Winning Score]]-Table1[[#This Row],[Losing Score]]</f>
        <v>7</v>
      </c>
      <c r="O707" s="1">
        <f>Table1[[#This Row],[Losing Seed]]-Table1[[#This Row],[Winning Seed]]</f>
        <v>1</v>
      </c>
      <c r="P707" s="1" t="str">
        <f>IF(Table1[[#This Row],[SeD]]&lt;-2,Table1[[#This Row],[Winning Seed]]&amp; " over " &amp;Table1[[#This Row],[Losing Seed]],"")</f>
        <v/>
      </c>
      <c r="Q707">
        <f>VLOOKUP(Table1[[#This Row],[Losing Seed]],'Seed History'!$N$4:$O$19,2)</f>
        <v>0.6</v>
      </c>
      <c r="R707" s="1">
        <f>IF(Table1[[#This Row],[Round]]="PI",0,Table1[[#This Row],[Round]]-1)</f>
        <v>0</v>
      </c>
      <c r="S707">
        <f>Table1[[#This Row],[LAW]]-Table1[[#This Row],[LEW]]</f>
        <v>-0.6</v>
      </c>
      <c r="V707">
        <f>COUNTIF(PASE!B:B,Table1[[#This Row],[Loser]])</f>
        <v>1</v>
      </c>
    </row>
    <row r="708" spans="1:22" x14ac:dyDescent="0.25">
      <c r="A708" s="65">
        <v>35138</v>
      </c>
      <c r="B708" s="50">
        <v>1996</v>
      </c>
      <c r="C708" s="1">
        <v>1</v>
      </c>
      <c r="D708" t="s">
        <v>49</v>
      </c>
      <c r="E708" s="1">
        <v>9</v>
      </c>
      <c r="F708" t="s">
        <v>370</v>
      </c>
      <c r="G708" t="str">
        <f>VLOOKUP(Table1[[#This Row],[Winner]],Ranking!D:E,2,FALSE)</f>
        <v>P12</v>
      </c>
      <c r="H708" s="1">
        <v>66</v>
      </c>
      <c r="I708" s="1">
        <v>8</v>
      </c>
      <c r="J708" t="s">
        <v>143</v>
      </c>
      <c r="K708" t="str">
        <f>VLOOKUP(Table1[[#This Row],[Loser]],Ranking!D:E,2,FALSE)</f>
        <v>MVC</v>
      </c>
      <c r="L708" s="1">
        <v>58</v>
      </c>
      <c r="N708" s="1">
        <f>Table1[[#This Row],[Winning Score]]-Table1[[#This Row],[Losing Score]]</f>
        <v>8</v>
      </c>
      <c r="O708" s="1">
        <f>Table1[[#This Row],[Losing Seed]]-Table1[[#This Row],[Winning Seed]]</f>
        <v>-1</v>
      </c>
      <c r="P708" s="1" t="str">
        <f>IF(Table1[[#This Row],[SeD]]&lt;-2,Table1[[#This Row],[Winning Seed]]&amp; " over " &amp;Table1[[#This Row],[Losing Seed]],"")</f>
        <v/>
      </c>
      <c r="Q708">
        <f>VLOOKUP(Table1[[#This Row],[Losing Seed]],'Seed History'!$N$4:$O$19,2)</f>
        <v>0.7</v>
      </c>
      <c r="R708" s="1">
        <f>IF(Table1[[#This Row],[Round]]="PI",0,Table1[[#This Row],[Round]]-1)</f>
        <v>0</v>
      </c>
      <c r="S708">
        <f>Table1[[#This Row],[LAW]]-Table1[[#This Row],[LEW]]</f>
        <v>-0.7</v>
      </c>
      <c r="V708">
        <f>COUNTIF(PASE!B:B,Table1[[#This Row],[Loser]])</f>
        <v>1</v>
      </c>
    </row>
    <row r="709" spans="1:22" x14ac:dyDescent="0.25">
      <c r="A709" s="65">
        <v>35138</v>
      </c>
      <c r="B709" s="50">
        <v>1996</v>
      </c>
      <c r="C709" s="1">
        <v>1</v>
      </c>
      <c r="D709" t="s">
        <v>440</v>
      </c>
      <c r="E709" s="1">
        <v>9</v>
      </c>
      <c r="F709" t="s">
        <v>406</v>
      </c>
      <c r="G709" t="str">
        <f>VLOOKUP(Table1[[#This Row],[Winner]],Ranking!D:E,2,FALSE)</f>
        <v>ACC</v>
      </c>
      <c r="H709" s="1">
        <v>61</v>
      </c>
      <c r="I709" s="1">
        <v>8</v>
      </c>
      <c r="J709" t="s">
        <v>220</v>
      </c>
      <c r="K709" t="str">
        <f>VLOOKUP(Table1[[#This Row],[Loser]],Ranking!D:E,2,FALSE)</f>
        <v>Horz</v>
      </c>
      <c r="L709" s="1">
        <v>48</v>
      </c>
      <c r="N709" s="1">
        <f>Table1[[#This Row],[Winning Score]]-Table1[[#This Row],[Losing Score]]</f>
        <v>13</v>
      </c>
      <c r="O709" s="1">
        <f>Table1[[#This Row],[Losing Seed]]-Table1[[#This Row],[Winning Seed]]</f>
        <v>-1</v>
      </c>
      <c r="P709" s="1" t="str">
        <f>IF(Table1[[#This Row],[SeD]]&lt;-2,Table1[[#This Row],[Winning Seed]]&amp; " over " &amp;Table1[[#This Row],[Losing Seed]],"")</f>
        <v/>
      </c>
      <c r="Q709">
        <f>VLOOKUP(Table1[[#This Row],[Losing Seed]],'Seed History'!$N$4:$O$19,2)</f>
        <v>0.7</v>
      </c>
      <c r="R709" s="1">
        <f>IF(Table1[[#This Row],[Round]]="PI",0,Table1[[#This Row],[Round]]-1)</f>
        <v>0</v>
      </c>
      <c r="S709">
        <f>Table1[[#This Row],[LAW]]-Table1[[#This Row],[LEW]]</f>
        <v>-0.7</v>
      </c>
      <c r="V709">
        <f>COUNTIF(PASE!B:B,Table1[[#This Row],[Loser]])</f>
        <v>1</v>
      </c>
    </row>
    <row r="710" spans="1:22" x14ac:dyDescent="0.25">
      <c r="A710" s="65">
        <v>35138</v>
      </c>
      <c r="B710" s="50">
        <v>1996</v>
      </c>
      <c r="C710" s="1">
        <v>1</v>
      </c>
      <c r="D710" t="s">
        <v>478</v>
      </c>
      <c r="E710" s="1">
        <v>9</v>
      </c>
      <c r="F710" t="s">
        <v>196</v>
      </c>
      <c r="G710" t="str">
        <f>VLOOKUP(Table1[[#This Row],[Winner]],Ranking!D:E,2,FALSE)</f>
        <v>MAC</v>
      </c>
      <c r="H710" s="1">
        <v>75</v>
      </c>
      <c r="I710" s="1">
        <v>8</v>
      </c>
      <c r="J710" t="s">
        <v>64</v>
      </c>
      <c r="K710" t="str">
        <f>VLOOKUP(Table1[[#This Row],[Loser]],Ranking!D:E,2,FALSE)</f>
        <v>ACC</v>
      </c>
      <c r="L710" s="1">
        <v>60</v>
      </c>
      <c r="N710" s="1">
        <f>Table1[[#This Row],[Winning Score]]-Table1[[#This Row],[Losing Score]]</f>
        <v>15</v>
      </c>
      <c r="O710" s="1">
        <f>Table1[[#This Row],[Losing Seed]]-Table1[[#This Row],[Winning Seed]]</f>
        <v>-1</v>
      </c>
      <c r="P710" s="1" t="str">
        <f>IF(Table1[[#This Row],[SeD]]&lt;-2,Table1[[#This Row],[Winning Seed]]&amp; " over " &amp;Table1[[#This Row],[Losing Seed]],"")</f>
        <v/>
      </c>
      <c r="Q710">
        <f>VLOOKUP(Table1[[#This Row],[Losing Seed]],'Seed History'!$N$4:$O$19,2)</f>
        <v>0.7</v>
      </c>
      <c r="R710" s="1">
        <f>IF(Table1[[#This Row],[Round]]="PI",0,Table1[[#This Row],[Round]]-1)</f>
        <v>0</v>
      </c>
      <c r="S710">
        <f>Table1[[#This Row],[LAW]]-Table1[[#This Row],[LEW]]</f>
        <v>-0.7</v>
      </c>
      <c r="V710">
        <f>COUNTIF(PASE!B:B,Table1[[#This Row],[Loser]])</f>
        <v>1</v>
      </c>
    </row>
    <row r="711" spans="1:22" x14ac:dyDescent="0.25">
      <c r="A711" s="65">
        <v>35139</v>
      </c>
      <c r="B711" s="50">
        <v>1996</v>
      </c>
      <c r="C711" s="1">
        <v>1</v>
      </c>
      <c r="D711" t="s">
        <v>49</v>
      </c>
      <c r="E711" s="1">
        <v>2</v>
      </c>
      <c r="F711" t="s">
        <v>66</v>
      </c>
      <c r="G711" t="str">
        <f>VLOOKUP(Table1[[#This Row],[Winner]],Ranking!D:E,2,FALSE)</f>
        <v>BE</v>
      </c>
      <c r="H711" s="1">
        <v>93</v>
      </c>
      <c r="I711" s="1">
        <v>15</v>
      </c>
      <c r="J711" t="s">
        <v>277</v>
      </c>
      <c r="K711" t="str">
        <f>VLOOKUP(Table1[[#This Row],[Loser]],Ranking!D:E,2,FALSE)</f>
        <v>SWAC</v>
      </c>
      <c r="L711" s="1">
        <v>56</v>
      </c>
      <c r="N711" s="1">
        <f>Table1[[#This Row],[Winning Score]]-Table1[[#This Row],[Losing Score]]</f>
        <v>37</v>
      </c>
      <c r="O711" s="1">
        <f>Table1[[#This Row],[Losing Seed]]-Table1[[#This Row],[Winning Seed]]</f>
        <v>13</v>
      </c>
      <c r="P711" s="1" t="str">
        <f>IF(Table1[[#This Row],[SeD]]&lt;-2,Table1[[#This Row],[Winning Seed]]&amp; " over " &amp;Table1[[#This Row],[Losing Seed]],"")</f>
        <v/>
      </c>
      <c r="Q711">
        <f>VLOOKUP(Table1[[#This Row],[Losing Seed]],'Seed History'!$N$4:$O$19,2)</f>
        <v>6.4285714285714279E-2</v>
      </c>
      <c r="R711" s="1">
        <f>IF(Table1[[#This Row],[Round]]="PI",0,Table1[[#This Row],[Round]]-1)</f>
        <v>0</v>
      </c>
      <c r="S711">
        <f>Table1[[#This Row],[LAW]]-Table1[[#This Row],[LEW]]</f>
        <v>-6.4285714285714279E-2</v>
      </c>
      <c r="V711">
        <f>COUNTIF(PASE!B:B,Table1[[#This Row],[Loser]])</f>
        <v>1</v>
      </c>
    </row>
    <row r="712" spans="1:22" x14ac:dyDescent="0.25">
      <c r="A712" s="65">
        <v>35139</v>
      </c>
      <c r="B712" s="50">
        <v>1996</v>
      </c>
      <c r="C712" s="1">
        <v>1</v>
      </c>
      <c r="D712" t="s">
        <v>49</v>
      </c>
      <c r="E712" s="1">
        <v>3</v>
      </c>
      <c r="F712" t="s">
        <v>92</v>
      </c>
      <c r="G712" t="str">
        <f>VLOOKUP(Table1[[#This Row],[Winner]],Ranking!D:E,2,FALSE)</f>
        <v>B12</v>
      </c>
      <c r="H712" s="1">
        <v>74</v>
      </c>
      <c r="I712" s="1">
        <v>14</v>
      </c>
      <c r="J712" t="s">
        <v>310</v>
      </c>
      <c r="K712" t="str">
        <f>VLOOKUP(Table1[[#This Row],[Loser]],Ranking!D:E,2,FALSE)</f>
        <v>MAC</v>
      </c>
      <c r="L712" s="1">
        <v>73</v>
      </c>
      <c r="N712" s="1">
        <f>Table1[[#This Row],[Winning Score]]-Table1[[#This Row],[Losing Score]]</f>
        <v>1</v>
      </c>
      <c r="O712" s="1">
        <f>Table1[[#This Row],[Losing Seed]]-Table1[[#This Row],[Winning Seed]]</f>
        <v>11</v>
      </c>
      <c r="P712" s="1" t="str">
        <f>IF(Table1[[#This Row],[SeD]]&lt;-2,Table1[[#This Row],[Winning Seed]]&amp; " over " &amp;Table1[[#This Row],[Losing Seed]],"")</f>
        <v/>
      </c>
      <c r="Q712">
        <f>VLOOKUP(Table1[[#This Row],[Losing Seed]],'Seed History'!$N$4:$O$19,2)</f>
        <v>0.16428571428571428</v>
      </c>
      <c r="R712" s="1">
        <f>IF(Table1[[#This Row],[Round]]="PI",0,Table1[[#This Row],[Round]]-1)</f>
        <v>0</v>
      </c>
      <c r="S712">
        <f>Table1[[#This Row],[LAW]]-Table1[[#This Row],[LEW]]</f>
        <v>-0.16428571428571428</v>
      </c>
      <c r="V712">
        <f>COUNTIF(PASE!B:B,Table1[[#This Row],[Loser]])</f>
        <v>1</v>
      </c>
    </row>
    <row r="713" spans="1:22" x14ac:dyDescent="0.25">
      <c r="A713" s="65">
        <v>35139</v>
      </c>
      <c r="B713" s="50">
        <v>1996</v>
      </c>
      <c r="C713" s="1">
        <v>1</v>
      </c>
      <c r="D713" t="s">
        <v>49</v>
      </c>
      <c r="E713" s="1">
        <v>6</v>
      </c>
      <c r="F713" t="s">
        <v>299</v>
      </c>
      <c r="G713" t="str">
        <f>VLOOKUP(Table1[[#This Row],[Winner]],Ranking!D:E,2,FALSE)</f>
        <v>ACC</v>
      </c>
      <c r="H713" s="1">
        <v>83</v>
      </c>
      <c r="I713" s="1">
        <v>11</v>
      </c>
      <c r="J713" t="s">
        <v>294</v>
      </c>
      <c r="K713" t="str">
        <f>VLOOKUP(Table1[[#This Row],[Loser]],Ranking!D:E,2,FALSE)</f>
        <v>Slnd</v>
      </c>
      <c r="L713" s="1">
        <v>62</v>
      </c>
      <c r="N713" s="1">
        <f>Table1[[#This Row],[Winning Score]]-Table1[[#This Row],[Losing Score]]</f>
        <v>21</v>
      </c>
      <c r="O713" s="1">
        <f>Table1[[#This Row],[Losing Seed]]-Table1[[#This Row],[Winning Seed]]</f>
        <v>5</v>
      </c>
      <c r="P713" s="1" t="str">
        <f>IF(Table1[[#This Row],[SeD]]&lt;-2,Table1[[#This Row],[Winning Seed]]&amp; " over " &amp;Table1[[#This Row],[Losing Seed]],"")</f>
        <v/>
      </c>
      <c r="Q713">
        <f>VLOOKUP(Table1[[#This Row],[Losing Seed]],'Seed History'!$N$4:$O$19,2)</f>
        <v>0.61428571428571432</v>
      </c>
      <c r="R713" s="1">
        <f>IF(Table1[[#This Row],[Round]]="PI",0,Table1[[#This Row],[Round]]-1)</f>
        <v>0</v>
      </c>
      <c r="S713">
        <f>Table1[[#This Row],[LAW]]-Table1[[#This Row],[LEW]]</f>
        <v>-0.61428571428571432</v>
      </c>
      <c r="V713">
        <f>COUNTIF(PASE!B:B,Table1[[#This Row],[Loser]])</f>
        <v>1</v>
      </c>
    </row>
    <row r="714" spans="1:22" x14ac:dyDescent="0.25">
      <c r="A714" s="65">
        <v>35139</v>
      </c>
      <c r="B714" s="50">
        <v>1996</v>
      </c>
      <c r="C714" s="1">
        <v>1</v>
      </c>
      <c r="D714" t="s">
        <v>49</v>
      </c>
      <c r="E714" s="1">
        <v>7</v>
      </c>
      <c r="F714" t="s">
        <v>292</v>
      </c>
      <c r="G714" t="str">
        <f>VLOOKUP(Table1[[#This Row],[Winner]],Ranking!D:E,2,FALSE)</f>
        <v>MWC</v>
      </c>
      <c r="H714" s="1">
        <v>69</v>
      </c>
      <c r="I714" s="1">
        <v>10</v>
      </c>
      <c r="J714" t="s">
        <v>244</v>
      </c>
      <c r="K714" t="str">
        <f>VLOOKUP(Table1[[#This Row],[Loser]],Ranking!D:E,2,FALSE)</f>
        <v>B12</v>
      </c>
      <c r="L714" s="1">
        <v>48</v>
      </c>
      <c r="N714" s="1">
        <f>Table1[[#This Row],[Winning Score]]-Table1[[#This Row],[Losing Score]]</f>
        <v>21</v>
      </c>
      <c r="O714" s="1">
        <f>Table1[[#This Row],[Losing Seed]]-Table1[[#This Row],[Winning Seed]]</f>
        <v>3</v>
      </c>
      <c r="P714" s="1" t="str">
        <f>IF(Table1[[#This Row],[SeD]]&lt;-2,Table1[[#This Row],[Winning Seed]]&amp; " over " &amp;Table1[[#This Row],[Losing Seed]],"")</f>
        <v/>
      </c>
      <c r="Q714">
        <f>VLOOKUP(Table1[[#This Row],[Losing Seed]],'Seed History'!$N$4:$O$19,2)</f>
        <v>0.62142857142857144</v>
      </c>
      <c r="R714" s="1">
        <f>IF(Table1[[#This Row],[Round]]="PI",0,Table1[[#This Row],[Round]]-1)</f>
        <v>0</v>
      </c>
      <c r="S714">
        <f>Table1[[#This Row],[LAW]]-Table1[[#This Row],[LEW]]</f>
        <v>-0.62142857142857144</v>
      </c>
      <c r="V714">
        <f>COUNTIF(PASE!B:B,Table1[[#This Row],[Loser]])</f>
        <v>1</v>
      </c>
    </row>
    <row r="715" spans="1:22" x14ac:dyDescent="0.25">
      <c r="A715" s="65">
        <v>35139</v>
      </c>
      <c r="B715" s="50">
        <v>1996</v>
      </c>
      <c r="C715" s="1">
        <v>1</v>
      </c>
      <c r="D715" t="s">
        <v>440</v>
      </c>
      <c r="E715" s="1">
        <v>2</v>
      </c>
      <c r="F715" t="s">
        <v>409</v>
      </c>
      <c r="G715" t="str">
        <f>VLOOKUP(Table1[[#This Row],[Winner]],Ranking!D:E,2,FALSE)</f>
        <v>ACC</v>
      </c>
      <c r="H715" s="1">
        <v>62</v>
      </c>
      <c r="I715" s="1">
        <v>15</v>
      </c>
      <c r="J715" t="s">
        <v>256</v>
      </c>
      <c r="K715" t="str">
        <f>VLOOKUP(Table1[[#This Row],[Loser]],Ranking!D:E,2,FALSE)</f>
        <v>SB</v>
      </c>
      <c r="L715" s="1">
        <v>50</v>
      </c>
      <c r="N715" s="1">
        <f>Table1[[#This Row],[Winning Score]]-Table1[[#This Row],[Losing Score]]</f>
        <v>12</v>
      </c>
      <c r="O715" s="1">
        <f>Table1[[#This Row],[Losing Seed]]-Table1[[#This Row],[Winning Seed]]</f>
        <v>13</v>
      </c>
      <c r="P715" s="1" t="str">
        <f>IF(Table1[[#This Row],[SeD]]&lt;-2,Table1[[#This Row],[Winning Seed]]&amp; " over " &amp;Table1[[#This Row],[Losing Seed]],"")</f>
        <v/>
      </c>
      <c r="Q715">
        <f>VLOOKUP(Table1[[#This Row],[Losing Seed]],'Seed History'!$N$4:$O$19,2)</f>
        <v>6.4285714285714279E-2</v>
      </c>
      <c r="R715" s="1">
        <f>IF(Table1[[#This Row],[Round]]="PI",0,Table1[[#This Row],[Round]]-1)</f>
        <v>0</v>
      </c>
      <c r="S715">
        <f>Table1[[#This Row],[LAW]]-Table1[[#This Row],[LEW]]</f>
        <v>-6.4285714285714279E-2</v>
      </c>
      <c r="V715">
        <f>COUNTIF(PASE!B:B,Table1[[#This Row],[Loser]])</f>
        <v>1</v>
      </c>
    </row>
    <row r="716" spans="1:22" x14ac:dyDescent="0.25">
      <c r="A716" s="65">
        <v>35139</v>
      </c>
      <c r="B716" s="50">
        <v>1996</v>
      </c>
      <c r="C716" s="1">
        <v>1</v>
      </c>
      <c r="D716" t="s">
        <v>440</v>
      </c>
      <c r="E716" s="1">
        <v>3</v>
      </c>
      <c r="F716" t="s">
        <v>50</v>
      </c>
      <c r="G716" t="str">
        <f>VLOOKUP(Table1[[#This Row],[Winner]],Ranking!D:E,2,FALSE)</f>
        <v>BE</v>
      </c>
      <c r="H716" s="1">
        <v>92</v>
      </c>
      <c r="I716" s="1">
        <v>14</v>
      </c>
      <c r="J716" t="s">
        <v>325</v>
      </c>
      <c r="K716" t="str">
        <f>VLOOKUP(Table1[[#This Row],[Loser]],Ranking!D:E,2,FALSE)</f>
        <v>WCC</v>
      </c>
      <c r="L716" s="1">
        <v>58</v>
      </c>
      <c r="N716" s="1">
        <f>Table1[[#This Row],[Winning Score]]-Table1[[#This Row],[Losing Score]]</f>
        <v>34</v>
      </c>
      <c r="O716" s="1">
        <f>Table1[[#This Row],[Losing Seed]]-Table1[[#This Row],[Winning Seed]]</f>
        <v>11</v>
      </c>
      <c r="P716" s="1" t="str">
        <f>IF(Table1[[#This Row],[SeD]]&lt;-2,Table1[[#This Row],[Winning Seed]]&amp; " over " &amp;Table1[[#This Row],[Losing Seed]],"")</f>
        <v/>
      </c>
      <c r="Q716">
        <f>VLOOKUP(Table1[[#This Row],[Losing Seed]],'Seed History'!$N$4:$O$19,2)</f>
        <v>0.16428571428571428</v>
      </c>
      <c r="R716" s="1">
        <f>IF(Table1[[#This Row],[Round]]="PI",0,Table1[[#This Row],[Round]]-1)</f>
        <v>0</v>
      </c>
      <c r="S716">
        <f>Table1[[#This Row],[LAW]]-Table1[[#This Row],[LEW]]</f>
        <v>-0.16428571428571428</v>
      </c>
      <c r="V716">
        <f>COUNTIF(PASE!B:B,Table1[[#This Row],[Loser]])</f>
        <v>1</v>
      </c>
    </row>
    <row r="717" spans="1:22" x14ac:dyDescent="0.25">
      <c r="A717" s="65">
        <v>35139</v>
      </c>
      <c r="B717" s="50">
        <v>1996</v>
      </c>
      <c r="C717" s="1">
        <v>1</v>
      </c>
      <c r="D717" t="s">
        <v>440</v>
      </c>
      <c r="E717" s="1">
        <v>6</v>
      </c>
      <c r="F717" t="s">
        <v>54</v>
      </c>
      <c r="G717" t="str">
        <f>VLOOKUP(Table1[[#This Row],[Winner]],Ranking!D:E,2,FALSE)</f>
        <v>ACC</v>
      </c>
      <c r="H717" s="1">
        <v>82</v>
      </c>
      <c r="I717" s="1">
        <v>11</v>
      </c>
      <c r="J717" t="s">
        <v>94</v>
      </c>
      <c r="K717" t="str">
        <f>VLOOKUP(Table1[[#This Row],[Loser]],Ranking!D:E,2,FALSE)</f>
        <v>Amer</v>
      </c>
      <c r="L717" s="1">
        <v>80</v>
      </c>
      <c r="M717" s="1" t="s">
        <v>479</v>
      </c>
      <c r="N717" s="1">
        <f>Table1[[#This Row],[Winning Score]]-Table1[[#This Row],[Losing Score]]</f>
        <v>2</v>
      </c>
      <c r="O717" s="1">
        <f>Table1[[#This Row],[Losing Seed]]-Table1[[#This Row],[Winning Seed]]</f>
        <v>5</v>
      </c>
      <c r="P717" s="1" t="str">
        <f>IF(Table1[[#This Row],[SeD]]&lt;-2,Table1[[#This Row],[Winning Seed]]&amp; " over " &amp;Table1[[#This Row],[Losing Seed]],"")</f>
        <v/>
      </c>
      <c r="Q717">
        <f>VLOOKUP(Table1[[#This Row],[Losing Seed]],'Seed History'!$N$4:$O$19,2)</f>
        <v>0.61428571428571432</v>
      </c>
      <c r="R717" s="1">
        <f>IF(Table1[[#This Row],[Round]]="PI",0,Table1[[#This Row],[Round]]-1)</f>
        <v>0</v>
      </c>
      <c r="S717">
        <f>Table1[[#This Row],[LAW]]-Table1[[#This Row],[LEW]]</f>
        <v>-0.61428571428571432</v>
      </c>
      <c r="V717">
        <f>COUNTIF(PASE!B:B,Table1[[#This Row],[Loser]])</f>
        <v>1</v>
      </c>
    </row>
    <row r="718" spans="1:22" x14ac:dyDescent="0.25">
      <c r="A718" s="65">
        <v>35139</v>
      </c>
      <c r="B718" s="50">
        <v>1996</v>
      </c>
      <c r="C718" s="1">
        <v>1</v>
      </c>
      <c r="D718" t="s">
        <v>478</v>
      </c>
      <c r="E718" s="1">
        <v>2</v>
      </c>
      <c r="F718" t="s">
        <v>28</v>
      </c>
      <c r="G718" t="str">
        <f>VLOOKUP(Table1[[#This Row],[Winner]],Ranking!D:E,2,FALSE)</f>
        <v>Amer</v>
      </c>
      <c r="H718" s="1">
        <v>66</v>
      </c>
      <c r="I718" s="1">
        <v>15</v>
      </c>
      <c r="J718" t="s">
        <v>395</v>
      </c>
      <c r="K718" t="str">
        <f>VLOOKUP(Table1[[#This Row],[Loser]],Ranking!D:E,2,FALSE)</f>
        <v>SC</v>
      </c>
      <c r="L718" s="1">
        <v>61</v>
      </c>
      <c r="N718" s="1">
        <f>Table1[[#This Row],[Winning Score]]-Table1[[#This Row],[Losing Score]]</f>
        <v>5</v>
      </c>
      <c r="O718" s="1">
        <f>Table1[[#This Row],[Losing Seed]]-Table1[[#This Row],[Winning Seed]]</f>
        <v>13</v>
      </c>
      <c r="P718" s="1" t="str">
        <f>IF(Table1[[#This Row],[SeD]]&lt;-2,Table1[[#This Row],[Winning Seed]]&amp; " over " &amp;Table1[[#This Row],[Losing Seed]],"")</f>
        <v/>
      </c>
      <c r="Q718">
        <f>VLOOKUP(Table1[[#This Row],[Losing Seed]],'Seed History'!$N$4:$O$19,2)</f>
        <v>6.4285714285714279E-2</v>
      </c>
      <c r="R718" s="1">
        <f>IF(Table1[[#This Row],[Round]]="PI",0,Table1[[#This Row],[Round]]-1)</f>
        <v>0</v>
      </c>
      <c r="S718">
        <f>Table1[[#This Row],[LAW]]-Table1[[#This Row],[LEW]]</f>
        <v>-6.4285714285714279E-2</v>
      </c>
      <c r="V718">
        <f>COUNTIF(PASE!B:B,Table1[[#This Row],[Loser]])</f>
        <v>1</v>
      </c>
    </row>
    <row r="719" spans="1:22" x14ac:dyDescent="0.25">
      <c r="A719" s="65">
        <v>35139</v>
      </c>
      <c r="B719" s="50">
        <v>1996</v>
      </c>
      <c r="C719" s="1">
        <v>1</v>
      </c>
      <c r="D719" t="s">
        <v>478</v>
      </c>
      <c r="E719" s="1">
        <v>3</v>
      </c>
      <c r="F719" t="s">
        <v>217</v>
      </c>
      <c r="G719" t="str">
        <f>VLOOKUP(Table1[[#This Row],[Winner]],Ranking!D:E,2,FALSE)</f>
        <v>ACC</v>
      </c>
      <c r="H719" s="1">
        <v>90</v>
      </c>
      <c r="I719" s="1">
        <v>14</v>
      </c>
      <c r="J719" t="s">
        <v>131</v>
      </c>
      <c r="K719" t="str">
        <f>VLOOKUP(Table1[[#This Row],[Loser]],Ranking!D:E,2,FALSE)</f>
        <v>OVC</v>
      </c>
      <c r="L719" s="1">
        <v>79</v>
      </c>
      <c r="N719" s="1">
        <f>Table1[[#This Row],[Winning Score]]-Table1[[#This Row],[Losing Score]]</f>
        <v>11</v>
      </c>
      <c r="O719" s="1">
        <f>Table1[[#This Row],[Losing Seed]]-Table1[[#This Row],[Winning Seed]]</f>
        <v>11</v>
      </c>
      <c r="P719" s="1" t="str">
        <f>IF(Table1[[#This Row],[SeD]]&lt;-2,Table1[[#This Row],[Winning Seed]]&amp; " over " &amp;Table1[[#This Row],[Losing Seed]],"")</f>
        <v/>
      </c>
      <c r="Q719">
        <f>VLOOKUP(Table1[[#This Row],[Losing Seed]],'Seed History'!$N$4:$O$19,2)</f>
        <v>0.16428571428571428</v>
      </c>
      <c r="R719" s="1">
        <f>IF(Table1[[#This Row],[Round]]="PI",0,Table1[[#This Row],[Round]]-1)</f>
        <v>0</v>
      </c>
      <c r="S719">
        <f>Table1[[#This Row],[LAW]]-Table1[[#This Row],[LEW]]</f>
        <v>-0.16428571428571428</v>
      </c>
      <c r="V719">
        <f>COUNTIF(PASE!B:B,Table1[[#This Row],[Loser]])</f>
        <v>1</v>
      </c>
    </row>
    <row r="720" spans="1:22" x14ac:dyDescent="0.25">
      <c r="A720" s="65">
        <v>35139</v>
      </c>
      <c r="B720" s="50">
        <v>1996</v>
      </c>
      <c r="C720" s="1">
        <v>1</v>
      </c>
      <c r="D720" t="s">
        <v>478</v>
      </c>
      <c r="E720" s="1">
        <v>7</v>
      </c>
      <c r="F720" t="s">
        <v>374</v>
      </c>
      <c r="G720" t="str">
        <f>VLOOKUP(Table1[[#This Row],[Winner]],Ranking!D:E,2,FALSE)</f>
        <v>Amer</v>
      </c>
      <c r="H720" s="1">
        <v>61</v>
      </c>
      <c r="I720" s="1">
        <v>10</v>
      </c>
      <c r="J720" t="s">
        <v>58</v>
      </c>
      <c r="K720" t="str">
        <f>VLOOKUP(Table1[[#This Row],[Loser]],Ranking!D:E,2,FALSE)</f>
        <v>B12</v>
      </c>
      <c r="L720" s="1">
        <v>43</v>
      </c>
      <c r="N720" s="1">
        <f>Table1[[#This Row],[Winning Score]]-Table1[[#This Row],[Losing Score]]</f>
        <v>18</v>
      </c>
      <c r="O720" s="1">
        <f>Table1[[#This Row],[Losing Seed]]-Table1[[#This Row],[Winning Seed]]</f>
        <v>3</v>
      </c>
      <c r="P720" s="1" t="str">
        <f>IF(Table1[[#This Row],[SeD]]&lt;-2,Table1[[#This Row],[Winning Seed]]&amp; " over " &amp;Table1[[#This Row],[Losing Seed]],"")</f>
        <v/>
      </c>
      <c r="Q720">
        <f>VLOOKUP(Table1[[#This Row],[Losing Seed]],'Seed History'!$N$4:$O$19,2)</f>
        <v>0.62142857142857144</v>
      </c>
      <c r="R720" s="1">
        <f>IF(Table1[[#This Row],[Round]]="PI",0,Table1[[#This Row],[Round]]-1)</f>
        <v>0</v>
      </c>
      <c r="S720">
        <f>Table1[[#This Row],[LAW]]-Table1[[#This Row],[LEW]]</f>
        <v>-0.62142857142857144</v>
      </c>
      <c r="V720">
        <f>COUNTIF(PASE!B:B,Table1[[#This Row],[Loser]])</f>
        <v>1</v>
      </c>
    </row>
    <row r="721" spans="1:22" x14ac:dyDescent="0.25">
      <c r="A721" s="65">
        <v>35139</v>
      </c>
      <c r="B721" s="50">
        <v>1996</v>
      </c>
      <c r="C721" s="1">
        <v>1</v>
      </c>
      <c r="D721" t="s">
        <v>38</v>
      </c>
      <c r="E721" s="1">
        <v>2</v>
      </c>
      <c r="F721" t="s">
        <v>37</v>
      </c>
      <c r="G721" t="str">
        <f>VLOOKUP(Table1[[#This Row],[Winner]],Ranking!D:E,2,FALSE)</f>
        <v>B12</v>
      </c>
      <c r="H721" s="1">
        <v>92</v>
      </c>
      <c r="I721" s="1">
        <v>15</v>
      </c>
      <c r="J721" t="s">
        <v>356</v>
      </c>
      <c r="K721" t="str">
        <f>VLOOKUP(Table1[[#This Row],[Loser]],Ranking!D:E,2,FALSE)</f>
        <v>MEAC</v>
      </c>
      <c r="L721" s="1">
        <v>54</v>
      </c>
      <c r="N721" s="1">
        <f>Table1[[#This Row],[Winning Score]]-Table1[[#This Row],[Losing Score]]</f>
        <v>38</v>
      </c>
      <c r="O721" s="1">
        <f>Table1[[#This Row],[Losing Seed]]-Table1[[#This Row],[Winning Seed]]</f>
        <v>13</v>
      </c>
      <c r="P721" s="1" t="str">
        <f>IF(Table1[[#This Row],[SeD]]&lt;-2,Table1[[#This Row],[Winning Seed]]&amp; " over " &amp;Table1[[#This Row],[Losing Seed]],"")</f>
        <v/>
      </c>
      <c r="Q721">
        <f>VLOOKUP(Table1[[#This Row],[Losing Seed]],'Seed History'!$N$4:$O$19,2)</f>
        <v>6.4285714285714279E-2</v>
      </c>
      <c r="R721" s="1">
        <f>IF(Table1[[#This Row],[Round]]="PI",0,Table1[[#This Row],[Round]]-1)</f>
        <v>0</v>
      </c>
      <c r="S721">
        <f>Table1[[#This Row],[LAW]]-Table1[[#This Row],[LEW]]</f>
        <v>-6.4285714285714279E-2</v>
      </c>
      <c r="V721">
        <f>COUNTIF(PASE!B:B,Table1[[#This Row],[Loser]])</f>
        <v>1</v>
      </c>
    </row>
    <row r="722" spans="1:22" x14ac:dyDescent="0.25">
      <c r="A722" s="65">
        <v>35139</v>
      </c>
      <c r="B722" s="50">
        <v>1996</v>
      </c>
      <c r="C722" s="1">
        <v>1</v>
      </c>
      <c r="D722" t="s">
        <v>38</v>
      </c>
      <c r="E722" s="1">
        <v>3</v>
      </c>
      <c r="F722" t="s">
        <v>48</v>
      </c>
      <c r="G722" t="str">
        <f>VLOOKUP(Table1[[#This Row],[Winner]],Ranking!D:E,2,FALSE)</f>
        <v>P12</v>
      </c>
      <c r="H722" s="1">
        <v>90</v>
      </c>
      <c r="I722" s="1">
        <v>14</v>
      </c>
      <c r="J722" t="s">
        <v>32</v>
      </c>
      <c r="K722" t="str">
        <f>VLOOKUP(Table1[[#This Row],[Loser]],Ranking!D:E,2,FALSE)</f>
        <v>MVC</v>
      </c>
      <c r="L722" s="1">
        <v>51</v>
      </c>
      <c r="N722" s="1">
        <f>Table1[[#This Row],[Winning Score]]-Table1[[#This Row],[Losing Score]]</f>
        <v>39</v>
      </c>
      <c r="O722" s="1">
        <f>Table1[[#This Row],[Losing Seed]]-Table1[[#This Row],[Winning Seed]]</f>
        <v>11</v>
      </c>
      <c r="P722" s="1" t="str">
        <f>IF(Table1[[#This Row],[SeD]]&lt;-2,Table1[[#This Row],[Winning Seed]]&amp; " over " &amp;Table1[[#This Row],[Losing Seed]],"")</f>
        <v/>
      </c>
      <c r="Q722">
        <f>VLOOKUP(Table1[[#This Row],[Losing Seed]],'Seed History'!$N$4:$O$19,2)</f>
        <v>0.16428571428571428</v>
      </c>
      <c r="R722" s="1">
        <f>IF(Table1[[#This Row],[Round]]="PI",0,Table1[[#This Row],[Round]]-1)</f>
        <v>0</v>
      </c>
      <c r="S722">
        <f>Table1[[#This Row],[LAW]]-Table1[[#This Row],[LEW]]</f>
        <v>-0.16428571428571428</v>
      </c>
      <c r="V722">
        <f>COUNTIF(PASE!B:B,Table1[[#This Row],[Loser]])</f>
        <v>1</v>
      </c>
    </row>
    <row r="723" spans="1:22" x14ac:dyDescent="0.25">
      <c r="A723" s="65">
        <v>35139</v>
      </c>
      <c r="B723" s="50">
        <v>1996</v>
      </c>
      <c r="C723" s="1">
        <v>1</v>
      </c>
      <c r="D723" t="s">
        <v>38</v>
      </c>
      <c r="E723" s="1">
        <v>6</v>
      </c>
      <c r="F723" t="s">
        <v>69</v>
      </c>
      <c r="G723" t="str">
        <f>VLOOKUP(Table1[[#This Row],[Winner]],Ranking!D:E,2,FALSE)</f>
        <v>B10</v>
      </c>
      <c r="H723" s="1">
        <v>81</v>
      </c>
      <c r="I723" s="1">
        <v>11</v>
      </c>
      <c r="J723" t="s">
        <v>214</v>
      </c>
      <c r="K723" t="str">
        <f>VLOOKUP(Table1[[#This Row],[Loser]],Ranking!D:E,2,FALSE)</f>
        <v>A10</v>
      </c>
      <c r="L723" s="1">
        <v>79</v>
      </c>
      <c r="N723" s="1">
        <f>Table1[[#This Row],[Winning Score]]-Table1[[#This Row],[Losing Score]]</f>
        <v>2</v>
      </c>
      <c r="O723" s="1">
        <f>Table1[[#This Row],[Losing Seed]]-Table1[[#This Row],[Winning Seed]]</f>
        <v>5</v>
      </c>
      <c r="P723" s="1" t="str">
        <f>IF(Table1[[#This Row],[SeD]]&lt;-2,Table1[[#This Row],[Winning Seed]]&amp; " over " &amp;Table1[[#This Row],[Losing Seed]],"")</f>
        <v/>
      </c>
      <c r="Q723">
        <f>VLOOKUP(Table1[[#This Row],[Losing Seed]],'Seed History'!$N$4:$O$19,2)</f>
        <v>0.61428571428571432</v>
      </c>
      <c r="R723" s="1">
        <f>IF(Table1[[#This Row],[Round]]="PI",0,Table1[[#This Row],[Round]]-1)</f>
        <v>0</v>
      </c>
      <c r="S723">
        <f>Table1[[#This Row],[LAW]]-Table1[[#This Row],[LEW]]</f>
        <v>-0.61428571428571432</v>
      </c>
      <c r="V723">
        <f>COUNTIF(PASE!B:B,Table1[[#This Row],[Loser]])</f>
        <v>1</v>
      </c>
    </row>
    <row r="724" spans="1:22" x14ac:dyDescent="0.25">
      <c r="A724" s="65">
        <v>35139</v>
      </c>
      <c r="B724" s="50">
        <v>1996</v>
      </c>
      <c r="C724" s="1">
        <v>1</v>
      </c>
      <c r="D724" t="s">
        <v>478</v>
      </c>
      <c r="E724" s="1">
        <v>11</v>
      </c>
      <c r="F724" t="s">
        <v>139</v>
      </c>
      <c r="G724" t="str">
        <f>VLOOKUP(Table1[[#This Row],[Winner]],Ranking!D:E,2,FALSE)</f>
        <v>ACC</v>
      </c>
      <c r="H724" s="1">
        <v>64</v>
      </c>
      <c r="I724" s="1">
        <v>6</v>
      </c>
      <c r="J724" t="s">
        <v>36</v>
      </c>
      <c r="K724" t="str">
        <f>VLOOKUP(Table1[[#This Row],[Loser]],Ranking!D:E,2,FALSE)</f>
        <v>B10</v>
      </c>
      <c r="L724" s="1">
        <v>51</v>
      </c>
      <c r="N724" s="1">
        <f>Table1[[#This Row],[Winning Score]]-Table1[[#This Row],[Losing Score]]</f>
        <v>13</v>
      </c>
      <c r="O724" s="1">
        <f>Table1[[#This Row],[Losing Seed]]-Table1[[#This Row],[Winning Seed]]</f>
        <v>-5</v>
      </c>
      <c r="P724" s="1" t="str">
        <f>IF(Table1[[#This Row],[SeD]]&lt;-2,Table1[[#This Row],[Winning Seed]]&amp; " over " &amp;Table1[[#This Row],[Losing Seed]],"")</f>
        <v>11 over 6</v>
      </c>
      <c r="Q724">
        <f>VLOOKUP(Table1[[#This Row],[Losing Seed]],'Seed History'!$N$4:$O$19,2)</f>
        <v>1.0785714285714285</v>
      </c>
      <c r="R724" s="1">
        <f>IF(Table1[[#This Row],[Round]]="PI",0,Table1[[#This Row],[Round]]-1)</f>
        <v>0</v>
      </c>
      <c r="S724">
        <f>Table1[[#This Row],[LAW]]-Table1[[#This Row],[LEW]]</f>
        <v>-1.0785714285714285</v>
      </c>
      <c r="V724">
        <f>COUNTIF(PASE!B:B,Table1[[#This Row],[Loser]])</f>
        <v>1</v>
      </c>
    </row>
    <row r="725" spans="1:22" x14ac:dyDescent="0.25">
      <c r="A725" s="65">
        <v>35139</v>
      </c>
      <c r="B725" s="50">
        <v>1996</v>
      </c>
      <c r="C725" s="1">
        <v>1</v>
      </c>
      <c r="D725" t="s">
        <v>440</v>
      </c>
      <c r="E725" s="1">
        <v>10</v>
      </c>
      <c r="F725" t="s">
        <v>34</v>
      </c>
      <c r="G725" t="str">
        <f>VLOOKUP(Table1[[#This Row],[Winner]],Ranking!D:E,2,FALSE)</f>
        <v>B12</v>
      </c>
      <c r="H725" s="1">
        <v>80</v>
      </c>
      <c r="I725" s="1">
        <v>7</v>
      </c>
      <c r="J725" t="s">
        <v>82</v>
      </c>
      <c r="K725" t="str">
        <f>VLOOKUP(Table1[[#This Row],[Loser]],Ranking!D:E,2,FALSE)</f>
        <v>B10</v>
      </c>
      <c r="L725" s="1">
        <v>76</v>
      </c>
      <c r="N725" s="1">
        <f>Table1[[#This Row],[Winning Score]]-Table1[[#This Row],[Losing Score]]</f>
        <v>4</v>
      </c>
      <c r="O725" s="1">
        <f>Table1[[#This Row],[Losing Seed]]-Table1[[#This Row],[Winning Seed]]</f>
        <v>-3</v>
      </c>
      <c r="P725" s="1" t="str">
        <f>IF(Table1[[#This Row],[SeD]]&lt;-2,Table1[[#This Row],[Winning Seed]]&amp; " over " &amp;Table1[[#This Row],[Losing Seed]],"")</f>
        <v>10 over 7</v>
      </c>
      <c r="Q725">
        <f>VLOOKUP(Table1[[#This Row],[Losing Seed]],'Seed History'!$N$4:$O$19,2)</f>
        <v>0.9</v>
      </c>
      <c r="R725" s="1">
        <f>IF(Table1[[#This Row],[Round]]="PI",0,Table1[[#This Row],[Round]]-1)</f>
        <v>0</v>
      </c>
      <c r="S725">
        <f>Table1[[#This Row],[LAW]]-Table1[[#This Row],[LEW]]</f>
        <v>-0.9</v>
      </c>
      <c r="V725">
        <f>COUNTIF(PASE!B:B,Table1[[#This Row],[Loser]])</f>
        <v>1</v>
      </c>
    </row>
    <row r="726" spans="1:22" x14ac:dyDescent="0.25">
      <c r="A726" s="65">
        <v>35139</v>
      </c>
      <c r="B726" s="50">
        <v>1996</v>
      </c>
      <c r="C726" s="1">
        <v>1</v>
      </c>
      <c r="D726" t="s">
        <v>38</v>
      </c>
      <c r="E726" s="1">
        <v>10</v>
      </c>
      <c r="F726" t="s">
        <v>348</v>
      </c>
      <c r="G726" t="str">
        <f>VLOOKUP(Table1[[#This Row],[Winner]],Ranking!D:E,2,FALSE)</f>
        <v>WCC</v>
      </c>
      <c r="H726" s="1">
        <v>91</v>
      </c>
      <c r="I726" s="1">
        <v>7</v>
      </c>
      <c r="J726" t="s">
        <v>31</v>
      </c>
      <c r="K726" t="str">
        <f>VLOOKUP(Table1[[#This Row],[Loser]],Ranking!D:E,2,FALSE)</f>
        <v>B10</v>
      </c>
      <c r="L726" s="1">
        <v>79</v>
      </c>
      <c r="N726" s="1">
        <f>Table1[[#This Row],[Winning Score]]-Table1[[#This Row],[Losing Score]]</f>
        <v>12</v>
      </c>
      <c r="O726" s="1">
        <f>Table1[[#This Row],[Losing Seed]]-Table1[[#This Row],[Winning Seed]]</f>
        <v>-3</v>
      </c>
      <c r="P726" s="1" t="str">
        <f>IF(Table1[[#This Row],[SeD]]&lt;-2,Table1[[#This Row],[Winning Seed]]&amp; " over " &amp;Table1[[#This Row],[Losing Seed]],"")</f>
        <v>10 over 7</v>
      </c>
      <c r="Q726">
        <f>VLOOKUP(Table1[[#This Row],[Losing Seed]],'Seed History'!$N$4:$O$19,2)</f>
        <v>0.9</v>
      </c>
      <c r="R726" s="1">
        <f>IF(Table1[[#This Row],[Round]]="PI",0,Table1[[#This Row],[Round]]-1)</f>
        <v>0</v>
      </c>
      <c r="S726">
        <f>Table1[[#This Row],[LAW]]-Table1[[#This Row],[LEW]]</f>
        <v>-0.9</v>
      </c>
      <c r="V726">
        <f>COUNTIF(PASE!B:B,Table1[[#This Row],[Loser]])</f>
        <v>1</v>
      </c>
    </row>
    <row r="727" spans="1:22" x14ac:dyDescent="0.25">
      <c r="A727" s="65">
        <v>35140</v>
      </c>
      <c r="B727" s="50">
        <v>1996</v>
      </c>
      <c r="C727" s="1">
        <v>2</v>
      </c>
      <c r="D727" t="s">
        <v>49</v>
      </c>
      <c r="E727" s="1">
        <v>12</v>
      </c>
      <c r="F727" t="s">
        <v>41</v>
      </c>
      <c r="G727" t="str">
        <f>VLOOKUP(Table1[[#This Row],[Winner]],Ranking!D:E,2,FALSE)</f>
        <v>SEC</v>
      </c>
      <c r="H727" s="1">
        <v>65</v>
      </c>
      <c r="I727" s="1">
        <v>4</v>
      </c>
      <c r="J727" t="s">
        <v>263</v>
      </c>
      <c r="K727" t="str">
        <f>VLOOKUP(Table1[[#This Row],[Loser]],Ranking!D:E,2,FALSE)</f>
        <v>BE</v>
      </c>
      <c r="L727" s="1">
        <v>56</v>
      </c>
      <c r="N727" s="1">
        <f>Table1[[#This Row],[Winning Score]]-Table1[[#This Row],[Losing Score]]</f>
        <v>9</v>
      </c>
      <c r="O727" s="1">
        <f>Table1[[#This Row],[Losing Seed]]-Table1[[#This Row],[Winning Seed]]</f>
        <v>-8</v>
      </c>
      <c r="P727" s="1" t="str">
        <f>IF(Table1[[#This Row],[SeD]]&lt;-2,Table1[[#This Row],[Winning Seed]]&amp; " over " &amp;Table1[[#This Row],[Losing Seed]],"")</f>
        <v>12 over 4</v>
      </c>
      <c r="Q727">
        <f>VLOOKUP(Table1[[#This Row],[Losing Seed]],'Seed History'!$N$4:$O$19,2)</f>
        <v>1.5357142857142858</v>
      </c>
      <c r="R727" s="1">
        <f>IF(Table1[[#This Row],[Round]]="PI",0,Table1[[#This Row],[Round]]-1)</f>
        <v>1</v>
      </c>
      <c r="S727">
        <f>Table1[[#This Row],[LAW]]-Table1[[#This Row],[LEW]]</f>
        <v>-0.53571428571428581</v>
      </c>
      <c r="V727">
        <f>COUNTIF(PASE!B:B,Table1[[#This Row],[Loser]])</f>
        <v>1</v>
      </c>
    </row>
    <row r="728" spans="1:22" x14ac:dyDescent="0.25">
      <c r="A728" s="65">
        <v>35140</v>
      </c>
      <c r="B728" s="50">
        <v>1996</v>
      </c>
      <c r="C728" s="1">
        <v>2</v>
      </c>
      <c r="D728" t="s">
        <v>38</v>
      </c>
      <c r="E728" s="1">
        <v>8</v>
      </c>
      <c r="F728" t="s">
        <v>60</v>
      </c>
      <c r="G728" t="str">
        <f>VLOOKUP(Table1[[#This Row],[Winner]],Ranking!D:E,2,FALSE)</f>
        <v>SEC</v>
      </c>
      <c r="H728" s="1">
        <v>76</v>
      </c>
      <c r="I728" s="1">
        <v>1</v>
      </c>
      <c r="J728" t="s">
        <v>29</v>
      </c>
      <c r="K728" t="str">
        <f>VLOOKUP(Table1[[#This Row],[Loser]],Ranking!D:E,2,FALSE)</f>
        <v>B10</v>
      </c>
      <c r="L728" s="1">
        <v>69</v>
      </c>
      <c r="N728" s="1">
        <f>Table1[[#This Row],[Winning Score]]-Table1[[#This Row],[Losing Score]]</f>
        <v>7</v>
      </c>
      <c r="O728" s="1">
        <f>Table1[[#This Row],[Losing Seed]]-Table1[[#This Row],[Winning Seed]]</f>
        <v>-7</v>
      </c>
      <c r="P728" s="1" t="str">
        <f>IF(Table1[[#This Row],[SeD]]&lt;-2,Table1[[#This Row],[Winning Seed]]&amp; " over " &amp;Table1[[#This Row],[Losing Seed]],"")</f>
        <v>8 over 1</v>
      </c>
      <c r="Q728">
        <f>VLOOKUP(Table1[[#This Row],[Losing Seed]],'Seed History'!$N$4:$O$19,2)</f>
        <v>3.342857142857143</v>
      </c>
      <c r="R728" s="1">
        <f>IF(Table1[[#This Row],[Round]]="PI",0,Table1[[#This Row],[Round]]-1)</f>
        <v>1</v>
      </c>
      <c r="S728">
        <f>Table1[[#This Row],[LAW]]-Table1[[#This Row],[LEW]]</f>
        <v>-2.342857142857143</v>
      </c>
      <c r="V728">
        <f>COUNTIF(PASE!B:B,Table1[[#This Row],[Loser]])</f>
        <v>1</v>
      </c>
    </row>
    <row r="729" spans="1:22" x14ac:dyDescent="0.25">
      <c r="A729" s="65">
        <v>35140</v>
      </c>
      <c r="B729" s="50">
        <v>1996</v>
      </c>
      <c r="C729" s="1">
        <v>2</v>
      </c>
      <c r="D729" t="s">
        <v>49</v>
      </c>
      <c r="E729" s="1">
        <v>1</v>
      </c>
      <c r="F729" t="s">
        <v>266</v>
      </c>
      <c r="G729" t="str">
        <f>VLOOKUP(Table1[[#This Row],[Winner]],Ranking!D:E,2,FALSE)</f>
        <v>A10</v>
      </c>
      <c r="H729" s="1">
        <v>79</v>
      </c>
      <c r="I729" s="1">
        <v>9</v>
      </c>
      <c r="J729" t="s">
        <v>370</v>
      </c>
      <c r="K729" t="str">
        <f>VLOOKUP(Table1[[#This Row],[Loser]],Ranking!D:E,2,FALSE)</f>
        <v>P12</v>
      </c>
      <c r="L729" s="1">
        <v>74</v>
      </c>
      <c r="N729" s="1">
        <f>Table1[[#This Row],[Winning Score]]-Table1[[#This Row],[Losing Score]]</f>
        <v>5</v>
      </c>
      <c r="O729" s="1">
        <f>Table1[[#This Row],[Losing Seed]]-Table1[[#This Row],[Winning Seed]]</f>
        <v>8</v>
      </c>
      <c r="P729" s="1" t="str">
        <f>IF(Table1[[#This Row],[SeD]]&lt;-2,Table1[[#This Row],[Winning Seed]]&amp; " over " &amp;Table1[[#This Row],[Losing Seed]],"")</f>
        <v/>
      </c>
      <c r="Q729">
        <f>VLOOKUP(Table1[[#This Row],[Losing Seed]],'Seed History'!$N$4:$O$19,2)</f>
        <v>0.6</v>
      </c>
      <c r="R729" s="1">
        <f>IF(Table1[[#This Row],[Round]]="PI",0,Table1[[#This Row],[Round]]-1)</f>
        <v>1</v>
      </c>
      <c r="S729">
        <f>Table1[[#This Row],[LAW]]-Table1[[#This Row],[LEW]]</f>
        <v>0.4</v>
      </c>
      <c r="V729">
        <f>COUNTIF(PASE!B:B,Table1[[#This Row],[Loser]])</f>
        <v>1</v>
      </c>
    </row>
    <row r="730" spans="1:22" x14ac:dyDescent="0.25">
      <c r="A730" s="65">
        <v>35140</v>
      </c>
      <c r="B730" s="50">
        <v>1996</v>
      </c>
      <c r="C730" s="1">
        <v>2</v>
      </c>
      <c r="D730" t="s">
        <v>440</v>
      </c>
      <c r="E730" s="1">
        <v>1</v>
      </c>
      <c r="F730" t="s">
        <v>26</v>
      </c>
      <c r="G730" t="str">
        <f>VLOOKUP(Table1[[#This Row],[Winner]],Ranking!D:E,2,FALSE)</f>
        <v>SEC</v>
      </c>
      <c r="H730" s="1">
        <v>84</v>
      </c>
      <c r="I730" s="1">
        <v>9</v>
      </c>
      <c r="J730" t="s">
        <v>406</v>
      </c>
      <c r="K730" t="str">
        <f>VLOOKUP(Table1[[#This Row],[Loser]],Ranking!D:E,2,FALSE)</f>
        <v>ACC</v>
      </c>
      <c r="L730" s="1">
        <v>60</v>
      </c>
      <c r="N730" s="1">
        <f>Table1[[#This Row],[Winning Score]]-Table1[[#This Row],[Losing Score]]</f>
        <v>24</v>
      </c>
      <c r="O730" s="1">
        <f>Table1[[#This Row],[Losing Seed]]-Table1[[#This Row],[Winning Seed]]</f>
        <v>8</v>
      </c>
      <c r="P730" s="1" t="str">
        <f>IF(Table1[[#This Row],[SeD]]&lt;-2,Table1[[#This Row],[Winning Seed]]&amp; " over " &amp;Table1[[#This Row],[Losing Seed]],"")</f>
        <v/>
      </c>
      <c r="Q730">
        <f>VLOOKUP(Table1[[#This Row],[Losing Seed]],'Seed History'!$N$4:$O$19,2)</f>
        <v>0.6</v>
      </c>
      <c r="R730" s="1">
        <f>IF(Table1[[#This Row],[Round]]="PI",0,Table1[[#This Row],[Round]]-1)</f>
        <v>1</v>
      </c>
      <c r="S730">
        <f>Table1[[#This Row],[LAW]]-Table1[[#This Row],[LEW]]</f>
        <v>0.4</v>
      </c>
      <c r="V730">
        <f>COUNTIF(PASE!B:B,Table1[[#This Row],[Loser]])</f>
        <v>1</v>
      </c>
    </row>
    <row r="731" spans="1:22" x14ac:dyDescent="0.25">
      <c r="A731" s="65">
        <v>35140</v>
      </c>
      <c r="B731" s="50">
        <v>1996</v>
      </c>
      <c r="C731" s="1">
        <v>2</v>
      </c>
      <c r="D731" t="s">
        <v>440</v>
      </c>
      <c r="E731" s="1">
        <v>4</v>
      </c>
      <c r="F731" t="s">
        <v>65</v>
      </c>
      <c r="G731" t="str">
        <f>VLOOKUP(Table1[[#This Row],[Winner]],Ranking!D:E,2,FALSE)</f>
        <v>P12</v>
      </c>
      <c r="H731" s="1">
        <v>73</v>
      </c>
      <c r="I731" s="1">
        <v>5</v>
      </c>
      <c r="J731" t="s">
        <v>238</v>
      </c>
      <c r="K731" t="str">
        <f>VLOOKUP(Table1[[#This Row],[Loser]],Ranking!D:E,2,FALSE)</f>
        <v>B12</v>
      </c>
      <c r="L731" s="1">
        <v>67</v>
      </c>
      <c r="N731" s="1">
        <f>Table1[[#This Row],[Winning Score]]-Table1[[#This Row],[Losing Score]]</f>
        <v>6</v>
      </c>
      <c r="O731" s="1">
        <f>Table1[[#This Row],[Losing Seed]]-Table1[[#This Row],[Winning Seed]]</f>
        <v>1</v>
      </c>
      <c r="P731" s="1" t="str">
        <f>IF(Table1[[#This Row],[SeD]]&lt;-2,Table1[[#This Row],[Winning Seed]]&amp; " over " &amp;Table1[[#This Row],[Losing Seed]],"")</f>
        <v/>
      </c>
      <c r="Q731">
        <f>VLOOKUP(Table1[[#This Row],[Losing Seed]],'Seed History'!$N$4:$O$19,2)</f>
        <v>1.1071428571428572</v>
      </c>
      <c r="R731" s="1">
        <f>IF(Table1[[#This Row],[Round]]="PI",0,Table1[[#This Row],[Round]]-1)</f>
        <v>1</v>
      </c>
      <c r="S731">
        <f>Table1[[#This Row],[LAW]]-Table1[[#This Row],[LEW]]</f>
        <v>-0.10714285714285721</v>
      </c>
      <c r="V731">
        <f>COUNTIF(PASE!B:B,Table1[[#This Row],[Loser]])</f>
        <v>1</v>
      </c>
    </row>
    <row r="732" spans="1:22" x14ac:dyDescent="0.25">
      <c r="A732" s="65">
        <v>35140</v>
      </c>
      <c r="B732" s="50">
        <v>1996</v>
      </c>
      <c r="C732" s="1">
        <v>2</v>
      </c>
      <c r="D732" t="s">
        <v>478</v>
      </c>
      <c r="E732" s="1">
        <v>1</v>
      </c>
      <c r="F732" t="s">
        <v>80</v>
      </c>
      <c r="G732" t="str">
        <f>VLOOKUP(Table1[[#This Row],[Winner]],Ranking!D:E,2,FALSE)</f>
        <v>Amer</v>
      </c>
      <c r="H732" s="1">
        <v>95</v>
      </c>
      <c r="I732" s="1">
        <v>9</v>
      </c>
      <c r="J732" t="s">
        <v>196</v>
      </c>
      <c r="K732" t="str">
        <f>VLOOKUP(Table1[[#This Row],[Loser]],Ranking!D:E,2,FALSE)</f>
        <v>MAC</v>
      </c>
      <c r="L732" s="1">
        <v>81</v>
      </c>
      <c r="N732" s="1">
        <f>Table1[[#This Row],[Winning Score]]-Table1[[#This Row],[Losing Score]]</f>
        <v>14</v>
      </c>
      <c r="O732" s="1">
        <f>Table1[[#This Row],[Losing Seed]]-Table1[[#This Row],[Winning Seed]]</f>
        <v>8</v>
      </c>
      <c r="P732" s="1" t="str">
        <f>IF(Table1[[#This Row],[SeD]]&lt;-2,Table1[[#This Row],[Winning Seed]]&amp; " over " &amp;Table1[[#This Row],[Losing Seed]],"")</f>
        <v/>
      </c>
      <c r="Q732">
        <f>VLOOKUP(Table1[[#This Row],[Losing Seed]],'Seed History'!$N$4:$O$19,2)</f>
        <v>0.6</v>
      </c>
      <c r="R732" s="1">
        <f>IF(Table1[[#This Row],[Round]]="PI",0,Table1[[#This Row],[Round]]-1)</f>
        <v>1</v>
      </c>
      <c r="S732">
        <f>Table1[[#This Row],[LAW]]-Table1[[#This Row],[LEW]]</f>
        <v>0.4</v>
      </c>
      <c r="V732">
        <f>COUNTIF(PASE!B:B,Table1[[#This Row],[Loser]])</f>
        <v>1</v>
      </c>
    </row>
    <row r="733" spans="1:22" x14ac:dyDescent="0.25">
      <c r="A733" s="65">
        <v>35140</v>
      </c>
      <c r="B733" s="50">
        <v>1996</v>
      </c>
      <c r="C733" s="1">
        <v>2</v>
      </c>
      <c r="D733" t="s">
        <v>478</v>
      </c>
      <c r="E733" s="1">
        <v>5</v>
      </c>
      <c r="F733" t="s">
        <v>276</v>
      </c>
      <c r="G733" t="str">
        <f>VLOOKUP(Table1[[#This Row],[Winner]],Ranking!D:E,2,FALSE)</f>
        <v>SEC</v>
      </c>
      <c r="H733" s="1">
        <v>63</v>
      </c>
      <c r="I733" s="1">
        <v>13</v>
      </c>
      <c r="J733" t="s">
        <v>91</v>
      </c>
      <c r="K733" t="str">
        <f>VLOOKUP(Table1[[#This Row],[Loser]],Ranking!D:E,2,FALSE)</f>
        <v>Ivy</v>
      </c>
      <c r="L733" s="1">
        <v>41</v>
      </c>
      <c r="N733" s="1">
        <f>Table1[[#This Row],[Winning Score]]-Table1[[#This Row],[Losing Score]]</f>
        <v>22</v>
      </c>
      <c r="O733" s="1">
        <f>Table1[[#This Row],[Losing Seed]]-Table1[[#This Row],[Winning Seed]]</f>
        <v>8</v>
      </c>
      <c r="P733" s="1" t="str">
        <f>IF(Table1[[#This Row],[SeD]]&lt;-2,Table1[[#This Row],[Winning Seed]]&amp; " over " &amp;Table1[[#This Row],[Losing Seed]],"")</f>
        <v/>
      </c>
      <c r="Q733">
        <f>VLOOKUP(Table1[[#This Row],[Losing Seed]],'Seed History'!$N$4:$O$19,2)</f>
        <v>0.25</v>
      </c>
      <c r="R733" s="1">
        <f>IF(Table1[[#This Row],[Round]]="PI",0,Table1[[#This Row],[Round]]-1)</f>
        <v>1</v>
      </c>
      <c r="S733">
        <f>Table1[[#This Row],[LAW]]-Table1[[#This Row],[LEW]]</f>
        <v>0.75</v>
      </c>
      <c r="V733">
        <f>COUNTIF(PASE!B:B,Table1[[#This Row],[Loser]])</f>
        <v>1</v>
      </c>
    </row>
    <row r="734" spans="1:22" x14ac:dyDescent="0.25">
      <c r="A734" s="65">
        <v>35140</v>
      </c>
      <c r="B734" s="50">
        <v>1996</v>
      </c>
      <c r="C734" s="1">
        <v>2</v>
      </c>
      <c r="D734" t="s">
        <v>38</v>
      </c>
      <c r="E734" s="1">
        <v>4</v>
      </c>
      <c r="F734" t="s">
        <v>86</v>
      </c>
      <c r="G734" t="str">
        <f>VLOOKUP(Table1[[#This Row],[Winner]],Ranking!D:E,2,FALSE)</f>
        <v>ACC</v>
      </c>
      <c r="H734" s="1">
        <v>69</v>
      </c>
      <c r="I734" s="1">
        <v>12</v>
      </c>
      <c r="J734" t="s">
        <v>190</v>
      </c>
      <c r="K734" t="str">
        <f>VLOOKUP(Table1[[#This Row],[Loser]],Ranking!D:E,2,FALSE)</f>
        <v>CAA</v>
      </c>
      <c r="L734" s="1">
        <v>58</v>
      </c>
      <c r="N734" s="1">
        <f>Table1[[#This Row],[Winning Score]]-Table1[[#This Row],[Losing Score]]</f>
        <v>11</v>
      </c>
      <c r="O734" s="1">
        <f>Table1[[#This Row],[Losing Seed]]-Table1[[#This Row],[Winning Seed]]</f>
        <v>8</v>
      </c>
      <c r="P734" s="1" t="str">
        <f>IF(Table1[[#This Row],[SeD]]&lt;-2,Table1[[#This Row],[Winning Seed]]&amp; " over " &amp;Table1[[#This Row],[Losing Seed]],"")</f>
        <v/>
      </c>
      <c r="Q734">
        <f>VLOOKUP(Table1[[#This Row],[Losing Seed]],'Seed History'!$N$4:$O$19,2)</f>
        <v>0.51428571428571423</v>
      </c>
      <c r="R734" s="1">
        <f>IF(Table1[[#This Row],[Round]]="PI",0,Table1[[#This Row],[Round]]-1)</f>
        <v>1</v>
      </c>
      <c r="S734">
        <f>Table1[[#This Row],[LAW]]-Table1[[#This Row],[LEW]]</f>
        <v>0.48571428571428577</v>
      </c>
      <c r="V734">
        <f>COUNTIF(PASE!B:B,Table1[[#This Row],[Loser]])</f>
        <v>1</v>
      </c>
    </row>
    <row r="735" spans="1:22" x14ac:dyDescent="0.25">
      <c r="A735" s="65">
        <v>35141</v>
      </c>
      <c r="B735" s="50">
        <v>1996</v>
      </c>
      <c r="C735" s="1">
        <v>2</v>
      </c>
      <c r="D735" t="s">
        <v>49</v>
      </c>
      <c r="E735" s="1">
        <v>2</v>
      </c>
      <c r="F735" t="s">
        <v>66</v>
      </c>
      <c r="G735" t="str">
        <f>VLOOKUP(Table1[[#This Row],[Winner]],Ranking!D:E,2,FALSE)</f>
        <v>BE</v>
      </c>
      <c r="H735" s="1">
        <v>73</v>
      </c>
      <c r="I735" s="1">
        <v>7</v>
      </c>
      <c r="J735" t="s">
        <v>292</v>
      </c>
      <c r="K735" t="str">
        <f>VLOOKUP(Table1[[#This Row],[Loser]],Ranking!D:E,2,FALSE)</f>
        <v>MWC</v>
      </c>
      <c r="L735" s="1">
        <v>62</v>
      </c>
      <c r="N735" s="1">
        <f>Table1[[#This Row],[Winning Score]]-Table1[[#This Row],[Losing Score]]</f>
        <v>11</v>
      </c>
      <c r="O735" s="1">
        <f>Table1[[#This Row],[Losing Seed]]-Table1[[#This Row],[Winning Seed]]</f>
        <v>5</v>
      </c>
      <c r="P735" s="1" t="str">
        <f>IF(Table1[[#This Row],[SeD]]&lt;-2,Table1[[#This Row],[Winning Seed]]&amp; " over " &amp;Table1[[#This Row],[Losing Seed]],"")</f>
        <v/>
      </c>
      <c r="Q735">
        <f>VLOOKUP(Table1[[#This Row],[Losing Seed]],'Seed History'!$N$4:$O$19,2)</f>
        <v>0.9</v>
      </c>
      <c r="R735" s="1">
        <f>IF(Table1[[#This Row],[Round]]="PI",0,Table1[[#This Row],[Round]]-1)</f>
        <v>1</v>
      </c>
      <c r="S735">
        <f>Table1[[#This Row],[LAW]]-Table1[[#This Row],[LEW]]</f>
        <v>9.9999999999999978E-2</v>
      </c>
      <c r="V735">
        <f>COUNTIF(PASE!B:B,Table1[[#This Row],[Loser]])</f>
        <v>1</v>
      </c>
    </row>
    <row r="736" spans="1:22" x14ac:dyDescent="0.25">
      <c r="A736" s="65">
        <v>35141</v>
      </c>
      <c r="B736" s="50">
        <v>1996</v>
      </c>
      <c r="C736" s="1">
        <v>2</v>
      </c>
      <c r="D736" t="s">
        <v>49</v>
      </c>
      <c r="E736" s="1">
        <v>3</v>
      </c>
      <c r="F736" t="s">
        <v>92</v>
      </c>
      <c r="G736" t="str">
        <f>VLOOKUP(Table1[[#This Row],[Winner]],Ranking!D:E,2,FALSE)</f>
        <v>B12</v>
      </c>
      <c r="H736" s="1">
        <v>92</v>
      </c>
      <c r="I736" s="1">
        <v>6</v>
      </c>
      <c r="J736" t="s">
        <v>299</v>
      </c>
      <c r="K736" t="str">
        <f>VLOOKUP(Table1[[#This Row],[Loser]],Ranking!D:E,2,FALSE)</f>
        <v>ACC</v>
      </c>
      <c r="L736" s="1">
        <v>73</v>
      </c>
      <c r="N736" s="1">
        <f>Table1[[#This Row],[Winning Score]]-Table1[[#This Row],[Losing Score]]</f>
        <v>19</v>
      </c>
      <c r="O736" s="1">
        <f>Table1[[#This Row],[Losing Seed]]-Table1[[#This Row],[Winning Seed]]</f>
        <v>3</v>
      </c>
      <c r="P736" s="1" t="str">
        <f>IF(Table1[[#This Row],[SeD]]&lt;-2,Table1[[#This Row],[Winning Seed]]&amp; " over " &amp;Table1[[#This Row],[Losing Seed]],"")</f>
        <v/>
      </c>
      <c r="Q736">
        <f>VLOOKUP(Table1[[#This Row],[Losing Seed]],'Seed History'!$N$4:$O$19,2)</f>
        <v>1.0785714285714285</v>
      </c>
      <c r="R736" s="1">
        <f>IF(Table1[[#This Row],[Round]]="PI",0,Table1[[#This Row],[Round]]-1)</f>
        <v>1</v>
      </c>
      <c r="S736">
        <f>Table1[[#This Row],[LAW]]-Table1[[#This Row],[LEW]]</f>
        <v>-7.8571428571428514E-2</v>
      </c>
      <c r="V736">
        <f>COUNTIF(PASE!B:B,Table1[[#This Row],[Loser]])</f>
        <v>1</v>
      </c>
    </row>
    <row r="737" spans="1:22" x14ac:dyDescent="0.25">
      <c r="A737" s="65">
        <v>35141</v>
      </c>
      <c r="B737" s="50">
        <v>1996</v>
      </c>
      <c r="C737" s="1">
        <v>2</v>
      </c>
      <c r="D737" t="s">
        <v>440</v>
      </c>
      <c r="E737" s="1">
        <v>2</v>
      </c>
      <c r="F737" t="s">
        <v>409</v>
      </c>
      <c r="G737" t="str">
        <f>VLOOKUP(Table1[[#This Row],[Winner]],Ranking!D:E,2,FALSE)</f>
        <v>ACC</v>
      </c>
      <c r="H737" s="1">
        <v>65</v>
      </c>
      <c r="I737" s="1">
        <v>10</v>
      </c>
      <c r="J737" t="s">
        <v>34</v>
      </c>
      <c r="K737" t="str">
        <f>VLOOKUP(Table1[[#This Row],[Loser]],Ranking!D:E,2,FALSE)</f>
        <v>B12</v>
      </c>
      <c r="L737" s="1">
        <v>62</v>
      </c>
      <c r="N737" s="1">
        <f>Table1[[#This Row],[Winning Score]]-Table1[[#This Row],[Losing Score]]</f>
        <v>3</v>
      </c>
      <c r="O737" s="1">
        <f>Table1[[#This Row],[Losing Seed]]-Table1[[#This Row],[Winning Seed]]</f>
        <v>8</v>
      </c>
      <c r="P737" s="1" t="str">
        <f>IF(Table1[[#This Row],[SeD]]&lt;-2,Table1[[#This Row],[Winning Seed]]&amp; " over " &amp;Table1[[#This Row],[Losing Seed]],"")</f>
        <v/>
      </c>
      <c r="Q737">
        <f>VLOOKUP(Table1[[#This Row],[Losing Seed]],'Seed History'!$N$4:$O$19,2)</f>
        <v>0.62142857142857144</v>
      </c>
      <c r="R737" s="1">
        <f>IF(Table1[[#This Row],[Round]]="PI",0,Table1[[#This Row],[Round]]-1)</f>
        <v>1</v>
      </c>
      <c r="S737">
        <f>Table1[[#This Row],[LAW]]-Table1[[#This Row],[LEW]]</f>
        <v>0.37857142857142856</v>
      </c>
      <c r="V737">
        <f>COUNTIF(PASE!B:B,Table1[[#This Row],[Loser]])</f>
        <v>1</v>
      </c>
    </row>
    <row r="738" spans="1:22" x14ac:dyDescent="0.25">
      <c r="A738" s="65">
        <v>35141</v>
      </c>
      <c r="B738" s="50">
        <v>1996</v>
      </c>
      <c r="C738" s="1">
        <v>2</v>
      </c>
      <c r="D738" t="s">
        <v>478</v>
      </c>
      <c r="E738" s="1">
        <v>2</v>
      </c>
      <c r="F738" t="s">
        <v>28</v>
      </c>
      <c r="G738" t="str">
        <f>VLOOKUP(Table1[[#This Row],[Winner]],Ranking!D:E,2,FALSE)</f>
        <v>Amer</v>
      </c>
      <c r="H738" s="1">
        <v>78</v>
      </c>
      <c r="I738" s="1">
        <v>7</v>
      </c>
      <c r="J738" t="s">
        <v>374</v>
      </c>
      <c r="K738" t="str">
        <f>VLOOKUP(Table1[[#This Row],[Loser]],Ranking!D:E,2,FALSE)</f>
        <v>Amer</v>
      </c>
      <c r="L738" s="1">
        <v>65</v>
      </c>
      <c r="N738" s="1">
        <f>Table1[[#This Row],[Winning Score]]-Table1[[#This Row],[Losing Score]]</f>
        <v>13</v>
      </c>
      <c r="O738" s="1">
        <f>Table1[[#This Row],[Losing Seed]]-Table1[[#This Row],[Winning Seed]]</f>
        <v>5</v>
      </c>
      <c r="P738" s="1" t="str">
        <f>IF(Table1[[#This Row],[SeD]]&lt;-2,Table1[[#This Row],[Winning Seed]]&amp; " over " &amp;Table1[[#This Row],[Losing Seed]],"")</f>
        <v/>
      </c>
      <c r="Q738">
        <f>VLOOKUP(Table1[[#This Row],[Losing Seed]],'Seed History'!$N$4:$O$19,2)</f>
        <v>0.9</v>
      </c>
      <c r="R738" s="1">
        <f>IF(Table1[[#This Row],[Round]]="PI",0,Table1[[#This Row],[Round]]-1)</f>
        <v>1</v>
      </c>
      <c r="S738">
        <f>Table1[[#This Row],[LAW]]-Table1[[#This Row],[LEW]]</f>
        <v>9.9999999999999978E-2</v>
      </c>
      <c r="V738">
        <f>COUNTIF(PASE!B:B,Table1[[#This Row],[Loser]])</f>
        <v>1</v>
      </c>
    </row>
    <row r="739" spans="1:22" x14ac:dyDescent="0.25">
      <c r="A739" s="65">
        <v>35141</v>
      </c>
      <c r="B739" s="50">
        <v>1996</v>
      </c>
      <c r="C739" s="1">
        <v>2</v>
      </c>
      <c r="D739" t="s">
        <v>478</v>
      </c>
      <c r="E739" s="1">
        <v>3</v>
      </c>
      <c r="F739" t="s">
        <v>217</v>
      </c>
      <c r="G739" t="str">
        <f>VLOOKUP(Table1[[#This Row],[Winner]],Ranking!D:E,2,FALSE)</f>
        <v>ACC</v>
      </c>
      <c r="H739" s="1">
        <v>103</v>
      </c>
      <c r="I739" s="1">
        <v>11</v>
      </c>
      <c r="J739" t="s">
        <v>139</v>
      </c>
      <c r="K739" t="str">
        <f>VLOOKUP(Table1[[#This Row],[Loser]],Ranking!D:E,2,FALSE)</f>
        <v>ACC</v>
      </c>
      <c r="L739" s="1">
        <v>89</v>
      </c>
      <c r="N739" s="1">
        <f>Table1[[#This Row],[Winning Score]]-Table1[[#This Row],[Losing Score]]</f>
        <v>14</v>
      </c>
      <c r="O739" s="1">
        <f>Table1[[#This Row],[Losing Seed]]-Table1[[#This Row],[Winning Seed]]</f>
        <v>8</v>
      </c>
      <c r="P739" s="1" t="str">
        <f>IF(Table1[[#This Row],[SeD]]&lt;-2,Table1[[#This Row],[Winning Seed]]&amp; " over " &amp;Table1[[#This Row],[Losing Seed]],"")</f>
        <v/>
      </c>
      <c r="Q739">
        <f>VLOOKUP(Table1[[#This Row],[Losing Seed]],'Seed History'!$N$4:$O$19,2)</f>
        <v>0.61428571428571432</v>
      </c>
      <c r="R739" s="1">
        <f>IF(Table1[[#This Row],[Round]]="PI",0,Table1[[#This Row],[Round]]-1)</f>
        <v>1</v>
      </c>
      <c r="S739">
        <f>Table1[[#This Row],[LAW]]-Table1[[#This Row],[LEW]]</f>
        <v>0.38571428571428568</v>
      </c>
      <c r="V739">
        <f>COUNTIF(PASE!B:B,Table1[[#This Row],[Loser]])</f>
        <v>1</v>
      </c>
    </row>
    <row r="740" spans="1:22" x14ac:dyDescent="0.25">
      <c r="A740" s="65">
        <v>35141</v>
      </c>
      <c r="B740" s="50">
        <v>1996</v>
      </c>
      <c r="C740" s="1">
        <v>2</v>
      </c>
      <c r="D740" t="s">
        <v>38</v>
      </c>
      <c r="E740" s="1">
        <v>2</v>
      </c>
      <c r="F740" t="s">
        <v>37</v>
      </c>
      <c r="G740" t="str">
        <f>VLOOKUP(Table1[[#This Row],[Winner]],Ranking!D:E,2,FALSE)</f>
        <v>B12</v>
      </c>
      <c r="H740" s="1">
        <v>76</v>
      </c>
      <c r="I740" s="1">
        <v>10</v>
      </c>
      <c r="J740" t="s">
        <v>348</v>
      </c>
      <c r="K740" t="str">
        <f>VLOOKUP(Table1[[#This Row],[Loser]],Ranking!D:E,2,FALSE)</f>
        <v>WCC</v>
      </c>
      <c r="L740" s="1">
        <v>51</v>
      </c>
      <c r="N740" s="1">
        <f>Table1[[#This Row],[Winning Score]]-Table1[[#This Row],[Losing Score]]</f>
        <v>25</v>
      </c>
      <c r="O740" s="1">
        <f>Table1[[#This Row],[Losing Seed]]-Table1[[#This Row],[Winning Seed]]</f>
        <v>8</v>
      </c>
      <c r="P740" s="1" t="str">
        <f>IF(Table1[[#This Row],[SeD]]&lt;-2,Table1[[#This Row],[Winning Seed]]&amp; " over " &amp;Table1[[#This Row],[Losing Seed]],"")</f>
        <v/>
      </c>
      <c r="Q740">
        <f>VLOOKUP(Table1[[#This Row],[Losing Seed]],'Seed History'!$N$4:$O$19,2)</f>
        <v>0.62142857142857144</v>
      </c>
      <c r="R740" s="1">
        <f>IF(Table1[[#This Row],[Round]]="PI",0,Table1[[#This Row],[Round]]-1)</f>
        <v>1</v>
      </c>
      <c r="S740">
        <f>Table1[[#This Row],[LAW]]-Table1[[#This Row],[LEW]]</f>
        <v>0.37857142857142856</v>
      </c>
      <c r="V740">
        <f>COUNTIF(PASE!B:B,Table1[[#This Row],[Loser]])</f>
        <v>1</v>
      </c>
    </row>
    <row r="741" spans="1:22" x14ac:dyDescent="0.25">
      <c r="A741" s="65">
        <v>35141</v>
      </c>
      <c r="B741" s="50">
        <v>1996</v>
      </c>
      <c r="C741" s="1">
        <v>2</v>
      </c>
      <c r="D741" t="s">
        <v>38</v>
      </c>
      <c r="E741" s="1">
        <v>3</v>
      </c>
      <c r="F741" t="s">
        <v>48</v>
      </c>
      <c r="G741" t="str">
        <f>VLOOKUP(Table1[[#This Row],[Winner]],Ranking!D:E,2,FALSE)</f>
        <v>P12</v>
      </c>
      <c r="H741" s="1">
        <v>87</v>
      </c>
      <c r="I741" s="1">
        <v>6</v>
      </c>
      <c r="J741" t="s">
        <v>69</v>
      </c>
      <c r="K741" t="str">
        <f>VLOOKUP(Table1[[#This Row],[Loser]],Ranking!D:E,2,FALSE)</f>
        <v>B10</v>
      </c>
      <c r="L741" s="1">
        <v>73</v>
      </c>
      <c r="N741" s="1">
        <f>Table1[[#This Row],[Winning Score]]-Table1[[#This Row],[Losing Score]]</f>
        <v>14</v>
      </c>
      <c r="O741" s="1">
        <f>Table1[[#This Row],[Losing Seed]]-Table1[[#This Row],[Winning Seed]]</f>
        <v>3</v>
      </c>
      <c r="P741" s="1" t="str">
        <f>IF(Table1[[#This Row],[SeD]]&lt;-2,Table1[[#This Row],[Winning Seed]]&amp; " over " &amp;Table1[[#This Row],[Losing Seed]],"")</f>
        <v/>
      </c>
      <c r="Q741">
        <f>VLOOKUP(Table1[[#This Row],[Losing Seed]],'Seed History'!$N$4:$O$19,2)</f>
        <v>1.0785714285714285</v>
      </c>
      <c r="R741" s="1">
        <f>IF(Table1[[#This Row],[Round]]="PI",0,Table1[[#This Row],[Round]]-1)</f>
        <v>1</v>
      </c>
      <c r="S741">
        <f>Table1[[#This Row],[LAW]]-Table1[[#This Row],[LEW]]</f>
        <v>-7.8571428571428514E-2</v>
      </c>
      <c r="V741">
        <f>COUNTIF(PASE!B:B,Table1[[#This Row],[Loser]])</f>
        <v>1</v>
      </c>
    </row>
    <row r="742" spans="1:22" x14ac:dyDescent="0.25">
      <c r="A742" s="65">
        <v>35141</v>
      </c>
      <c r="B742" s="50">
        <v>1996</v>
      </c>
      <c r="C742" s="1">
        <v>2</v>
      </c>
      <c r="D742" t="s">
        <v>440</v>
      </c>
      <c r="E742" s="1">
        <v>6</v>
      </c>
      <c r="F742" t="s">
        <v>54</v>
      </c>
      <c r="G742" t="str">
        <f>VLOOKUP(Table1[[#This Row],[Winner]],Ranking!D:E,2,FALSE)</f>
        <v>ACC</v>
      </c>
      <c r="H742" s="1">
        <v>68</v>
      </c>
      <c r="I742" s="1">
        <v>3</v>
      </c>
      <c r="J742" t="s">
        <v>50</v>
      </c>
      <c r="K742" t="str">
        <f>VLOOKUP(Table1[[#This Row],[Loser]],Ranking!D:E,2,FALSE)</f>
        <v>BE</v>
      </c>
      <c r="L742" s="1">
        <v>64</v>
      </c>
      <c r="N742" s="1">
        <f>Table1[[#This Row],[Winning Score]]-Table1[[#This Row],[Losing Score]]</f>
        <v>4</v>
      </c>
      <c r="O742" s="1">
        <f>Table1[[#This Row],[Losing Seed]]-Table1[[#This Row],[Winning Seed]]</f>
        <v>-3</v>
      </c>
      <c r="P742" s="1" t="str">
        <f>IF(Table1[[#This Row],[SeD]]&lt;-2,Table1[[#This Row],[Winning Seed]]&amp; " over " &amp;Table1[[#This Row],[Losing Seed]],"")</f>
        <v>6 over 3</v>
      </c>
      <c r="Q742">
        <f>VLOOKUP(Table1[[#This Row],[Losing Seed]],'Seed History'!$N$4:$O$19,2)</f>
        <v>1.8571428571428572</v>
      </c>
      <c r="R742" s="1">
        <f>IF(Table1[[#This Row],[Round]]="PI",0,Table1[[#This Row],[Round]]-1)</f>
        <v>1</v>
      </c>
      <c r="S742">
        <f>Table1[[#This Row],[LAW]]-Table1[[#This Row],[LEW]]</f>
        <v>-0.85714285714285721</v>
      </c>
      <c r="V742">
        <f>COUNTIF(PASE!B:B,Table1[[#This Row],[Loser]])</f>
        <v>1</v>
      </c>
    </row>
    <row r="743" spans="1:22" x14ac:dyDescent="0.25">
      <c r="A743" s="65">
        <v>35145</v>
      </c>
      <c r="B743" s="50">
        <v>1996</v>
      </c>
      <c r="C743" s="1">
        <v>3</v>
      </c>
      <c r="D743" t="s">
        <v>49</v>
      </c>
      <c r="E743" s="1">
        <v>1</v>
      </c>
      <c r="F743" t="s">
        <v>266</v>
      </c>
      <c r="G743" t="str">
        <f>VLOOKUP(Table1[[#This Row],[Winner]],Ranking!D:E,2,FALSE)</f>
        <v>A10</v>
      </c>
      <c r="H743" s="1">
        <v>79</v>
      </c>
      <c r="I743" s="1">
        <v>12</v>
      </c>
      <c r="J743" t="s">
        <v>41</v>
      </c>
      <c r="K743" t="str">
        <f>VLOOKUP(Table1[[#This Row],[Loser]],Ranking!D:E,2,FALSE)</f>
        <v>SEC</v>
      </c>
      <c r="L743" s="1">
        <v>63</v>
      </c>
      <c r="N743" s="1">
        <f>Table1[[#This Row],[Winning Score]]-Table1[[#This Row],[Losing Score]]</f>
        <v>16</v>
      </c>
      <c r="O743" s="1">
        <f>Table1[[#This Row],[Losing Seed]]-Table1[[#This Row],[Winning Seed]]</f>
        <v>11</v>
      </c>
      <c r="P743" s="1" t="str">
        <f>IF(Table1[[#This Row],[SeD]]&lt;-2,Table1[[#This Row],[Winning Seed]]&amp; " over " &amp;Table1[[#This Row],[Losing Seed]],"")</f>
        <v/>
      </c>
      <c r="Q743">
        <f>VLOOKUP(Table1[[#This Row],[Losing Seed]],'Seed History'!$N$4:$O$19,2)</f>
        <v>0.51428571428571423</v>
      </c>
      <c r="R743" s="1">
        <f>IF(Table1[[#This Row],[Round]]="PI",0,Table1[[#This Row],[Round]]-1)</f>
        <v>2</v>
      </c>
      <c r="S743">
        <f>Table1[[#This Row],[LAW]]-Table1[[#This Row],[LEW]]</f>
        <v>1.4857142857142858</v>
      </c>
      <c r="V743">
        <f>COUNTIF(PASE!B:B,Table1[[#This Row],[Loser]])</f>
        <v>1</v>
      </c>
    </row>
    <row r="744" spans="1:22" x14ac:dyDescent="0.25">
      <c r="A744" s="65">
        <v>35145</v>
      </c>
      <c r="B744" s="50">
        <v>1996</v>
      </c>
      <c r="C744" s="1">
        <v>3</v>
      </c>
      <c r="D744" t="s">
        <v>49</v>
      </c>
      <c r="E744" s="1">
        <v>2</v>
      </c>
      <c r="F744" t="s">
        <v>66</v>
      </c>
      <c r="G744" t="str">
        <f>VLOOKUP(Table1[[#This Row],[Winner]],Ranking!D:E,2,FALSE)</f>
        <v>BE</v>
      </c>
      <c r="H744" s="1">
        <v>98</v>
      </c>
      <c r="I744" s="1">
        <v>3</v>
      </c>
      <c r="J744" t="s">
        <v>92</v>
      </c>
      <c r="K744" t="str">
        <f>VLOOKUP(Table1[[#This Row],[Loser]],Ranking!D:E,2,FALSE)</f>
        <v>B12</v>
      </c>
      <c r="L744" s="1">
        <v>90</v>
      </c>
      <c r="N744" s="1">
        <f>Table1[[#This Row],[Winning Score]]-Table1[[#This Row],[Losing Score]]</f>
        <v>8</v>
      </c>
      <c r="O744" s="1">
        <f>Table1[[#This Row],[Losing Seed]]-Table1[[#This Row],[Winning Seed]]</f>
        <v>1</v>
      </c>
      <c r="P744" s="1" t="str">
        <f>IF(Table1[[#This Row],[SeD]]&lt;-2,Table1[[#This Row],[Winning Seed]]&amp; " over " &amp;Table1[[#This Row],[Losing Seed]],"")</f>
        <v/>
      </c>
      <c r="Q744">
        <f>VLOOKUP(Table1[[#This Row],[Losing Seed]],'Seed History'!$N$4:$O$19,2)</f>
        <v>1.8571428571428572</v>
      </c>
      <c r="R744" s="1">
        <f>IF(Table1[[#This Row],[Round]]="PI",0,Table1[[#This Row],[Round]]-1)</f>
        <v>2</v>
      </c>
      <c r="S744">
        <f>Table1[[#This Row],[LAW]]-Table1[[#This Row],[LEW]]</f>
        <v>0.14285714285714279</v>
      </c>
      <c r="V744">
        <f>COUNTIF(PASE!B:B,Table1[[#This Row],[Loser]])</f>
        <v>1</v>
      </c>
    </row>
    <row r="745" spans="1:22" x14ac:dyDescent="0.25">
      <c r="A745" s="65">
        <v>35145</v>
      </c>
      <c r="B745" s="50">
        <v>1996</v>
      </c>
      <c r="C745" s="1">
        <v>3</v>
      </c>
      <c r="D745" t="s">
        <v>440</v>
      </c>
      <c r="E745" s="1">
        <v>1</v>
      </c>
      <c r="F745" t="s">
        <v>26</v>
      </c>
      <c r="G745" t="str">
        <f>VLOOKUP(Table1[[#This Row],[Winner]],Ranking!D:E,2,FALSE)</f>
        <v>SEC</v>
      </c>
      <c r="H745" s="1">
        <v>101</v>
      </c>
      <c r="I745" s="1">
        <v>4</v>
      </c>
      <c r="J745" t="s">
        <v>65</v>
      </c>
      <c r="K745" t="str">
        <f>VLOOKUP(Table1[[#This Row],[Loser]],Ranking!D:E,2,FALSE)</f>
        <v>P12</v>
      </c>
      <c r="L745" s="1">
        <v>70</v>
      </c>
      <c r="N745" s="1">
        <f>Table1[[#This Row],[Winning Score]]-Table1[[#This Row],[Losing Score]]</f>
        <v>31</v>
      </c>
      <c r="O745" s="1">
        <f>Table1[[#This Row],[Losing Seed]]-Table1[[#This Row],[Winning Seed]]</f>
        <v>3</v>
      </c>
      <c r="P745" s="1" t="str">
        <f>IF(Table1[[#This Row],[SeD]]&lt;-2,Table1[[#This Row],[Winning Seed]]&amp; " over " &amp;Table1[[#This Row],[Losing Seed]],"")</f>
        <v/>
      </c>
      <c r="Q745">
        <f>VLOOKUP(Table1[[#This Row],[Losing Seed]],'Seed History'!$N$4:$O$19,2)</f>
        <v>1.5357142857142858</v>
      </c>
      <c r="R745" s="1">
        <f>IF(Table1[[#This Row],[Round]]="PI",0,Table1[[#This Row],[Round]]-1)</f>
        <v>2</v>
      </c>
      <c r="S745">
        <f>Table1[[#This Row],[LAW]]-Table1[[#This Row],[LEW]]</f>
        <v>0.46428571428571419</v>
      </c>
      <c r="V745">
        <f>COUNTIF(PASE!B:B,Table1[[#This Row],[Loser]])</f>
        <v>1</v>
      </c>
    </row>
    <row r="746" spans="1:22" x14ac:dyDescent="0.25">
      <c r="A746" s="65">
        <v>35145</v>
      </c>
      <c r="B746" s="50">
        <v>1996</v>
      </c>
      <c r="C746" s="1">
        <v>3</v>
      </c>
      <c r="D746" t="s">
        <v>440</v>
      </c>
      <c r="E746" s="1">
        <v>2</v>
      </c>
      <c r="F746" t="s">
        <v>409</v>
      </c>
      <c r="G746" t="str">
        <f>VLOOKUP(Table1[[#This Row],[Winner]],Ranking!D:E,2,FALSE)</f>
        <v>ACC</v>
      </c>
      <c r="H746" s="1">
        <v>60</v>
      </c>
      <c r="I746" s="1">
        <v>6</v>
      </c>
      <c r="J746" t="s">
        <v>54</v>
      </c>
      <c r="K746" t="str">
        <f>VLOOKUP(Table1[[#This Row],[Loser]],Ranking!D:E,2,FALSE)</f>
        <v>ACC</v>
      </c>
      <c r="L746" s="1">
        <v>59</v>
      </c>
      <c r="N746" s="1">
        <f>Table1[[#This Row],[Winning Score]]-Table1[[#This Row],[Losing Score]]</f>
        <v>1</v>
      </c>
      <c r="O746" s="1">
        <f>Table1[[#This Row],[Losing Seed]]-Table1[[#This Row],[Winning Seed]]</f>
        <v>4</v>
      </c>
      <c r="P746" s="1" t="str">
        <f>IF(Table1[[#This Row],[SeD]]&lt;-2,Table1[[#This Row],[Winning Seed]]&amp; " over " &amp;Table1[[#This Row],[Losing Seed]],"")</f>
        <v/>
      </c>
      <c r="Q746">
        <f>VLOOKUP(Table1[[#This Row],[Losing Seed]],'Seed History'!$N$4:$O$19,2)</f>
        <v>1.0785714285714285</v>
      </c>
      <c r="R746" s="1">
        <f>IF(Table1[[#This Row],[Round]]="PI",0,Table1[[#This Row],[Round]]-1)</f>
        <v>2</v>
      </c>
      <c r="S746">
        <f>Table1[[#This Row],[LAW]]-Table1[[#This Row],[LEW]]</f>
        <v>0.92142857142857149</v>
      </c>
      <c r="V746">
        <f>COUNTIF(PASE!B:B,Table1[[#This Row],[Loser]])</f>
        <v>1</v>
      </c>
    </row>
    <row r="747" spans="1:22" x14ac:dyDescent="0.25">
      <c r="A747" s="65">
        <v>35146</v>
      </c>
      <c r="B747" s="50">
        <v>1996</v>
      </c>
      <c r="C747" s="1">
        <v>3</v>
      </c>
      <c r="D747" t="s">
        <v>478</v>
      </c>
      <c r="E747" s="1">
        <v>2</v>
      </c>
      <c r="F747" t="s">
        <v>28</v>
      </c>
      <c r="G747" t="str">
        <f>VLOOKUP(Table1[[#This Row],[Winner]],Ranking!D:E,2,FALSE)</f>
        <v>Amer</v>
      </c>
      <c r="H747" s="1">
        <v>87</v>
      </c>
      <c r="I747" s="1">
        <v>3</v>
      </c>
      <c r="J747" t="s">
        <v>217</v>
      </c>
      <c r="K747" t="str">
        <f>VLOOKUP(Table1[[#This Row],[Loser]],Ranking!D:E,2,FALSE)</f>
        <v>ACC</v>
      </c>
      <c r="L747" s="1">
        <v>70</v>
      </c>
      <c r="N747" s="1">
        <f>Table1[[#This Row],[Winning Score]]-Table1[[#This Row],[Losing Score]]</f>
        <v>17</v>
      </c>
      <c r="O747" s="1">
        <f>Table1[[#This Row],[Losing Seed]]-Table1[[#This Row],[Winning Seed]]</f>
        <v>1</v>
      </c>
      <c r="P747" s="1" t="str">
        <f>IF(Table1[[#This Row],[SeD]]&lt;-2,Table1[[#This Row],[Winning Seed]]&amp; " over " &amp;Table1[[#This Row],[Losing Seed]],"")</f>
        <v/>
      </c>
      <c r="Q747">
        <f>VLOOKUP(Table1[[#This Row],[Losing Seed]],'Seed History'!$N$4:$O$19,2)</f>
        <v>1.8571428571428572</v>
      </c>
      <c r="R747" s="1">
        <f>IF(Table1[[#This Row],[Round]]="PI",0,Table1[[#This Row],[Round]]-1)</f>
        <v>2</v>
      </c>
      <c r="S747">
        <f>Table1[[#This Row],[LAW]]-Table1[[#This Row],[LEW]]</f>
        <v>0.14285714285714279</v>
      </c>
      <c r="V747">
        <f>COUNTIF(PASE!B:B,Table1[[#This Row],[Loser]])</f>
        <v>1</v>
      </c>
    </row>
    <row r="748" spans="1:22" x14ac:dyDescent="0.25">
      <c r="A748" s="65">
        <v>35146</v>
      </c>
      <c r="B748" s="50">
        <v>1996</v>
      </c>
      <c r="C748" s="1">
        <v>3</v>
      </c>
      <c r="D748" t="s">
        <v>38</v>
      </c>
      <c r="E748" s="1">
        <v>2</v>
      </c>
      <c r="F748" t="s">
        <v>37</v>
      </c>
      <c r="G748" t="str">
        <f>VLOOKUP(Table1[[#This Row],[Winner]],Ranking!D:E,2,FALSE)</f>
        <v>B12</v>
      </c>
      <c r="H748" s="1">
        <v>83</v>
      </c>
      <c r="I748" s="1">
        <v>3</v>
      </c>
      <c r="J748" t="s">
        <v>48</v>
      </c>
      <c r="K748" t="str">
        <f>VLOOKUP(Table1[[#This Row],[Loser]],Ranking!D:E,2,FALSE)</f>
        <v>P12</v>
      </c>
      <c r="L748" s="1">
        <v>80</v>
      </c>
      <c r="N748" s="1">
        <f>Table1[[#This Row],[Winning Score]]-Table1[[#This Row],[Losing Score]]</f>
        <v>3</v>
      </c>
      <c r="O748" s="1">
        <f>Table1[[#This Row],[Losing Seed]]-Table1[[#This Row],[Winning Seed]]</f>
        <v>1</v>
      </c>
      <c r="P748" s="1" t="str">
        <f>IF(Table1[[#This Row],[SeD]]&lt;-2,Table1[[#This Row],[Winning Seed]]&amp; " over " &amp;Table1[[#This Row],[Losing Seed]],"")</f>
        <v/>
      </c>
      <c r="Q748">
        <f>VLOOKUP(Table1[[#This Row],[Losing Seed]],'Seed History'!$N$4:$O$19,2)</f>
        <v>1.8571428571428572</v>
      </c>
      <c r="R748" s="1">
        <f>IF(Table1[[#This Row],[Round]]="PI",0,Table1[[#This Row],[Round]]-1)</f>
        <v>2</v>
      </c>
      <c r="S748">
        <f>Table1[[#This Row],[LAW]]-Table1[[#This Row],[LEW]]</f>
        <v>0.14285714285714279</v>
      </c>
      <c r="V748">
        <f>COUNTIF(PASE!B:B,Table1[[#This Row],[Loser]])</f>
        <v>1</v>
      </c>
    </row>
    <row r="749" spans="1:22" x14ac:dyDescent="0.25">
      <c r="A749" s="65">
        <v>35146</v>
      </c>
      <c r="B749" s="50">
        <v>1996</v>
      </c>
      <c r="C749" s="1">
        <v>3</v>
      </c>
      <c r="D749" t="s">
        <v>38</v>
      </c>
      <c r="E749" s="1">
        <v>4</v>
      </c>
      <c r="F749" t="s">
        <v>86</v>
      </c>
      <c r="G749" t="str">
        <f>VLOOKUP(Table1[[#This Row],[Winner]],Ranking!D:E,2,FALSE)</f>
        <v>ACC</v>
      </c>
      <c r="H749" s="1">
        <v>83</v>
      </c>
      <c r="I749" s="1">
        <v>8</v>
      </c>
      <c r="J749" t="s">
        <v>60</v>
      </c>
      <c r="K749" t="str">
        <f>VLOOKUP(Table1[[#This Row],[Loser]],Ranking!D:E,2,FALSE)</f>
        <v>SEC</v>
      </c>
      <c r="L749" s="1">
        <v>81</v>
      </c>
      <c r="M749" s="1" t="s">
        <v>479</v>
      </c>
      <c r="N749" s="1">
        <f>Table1[[#This Row],[Winning Score]]-Table1[[#This Row],[Losing Score]]</f>
        <v>2</v>
      </c>
      <c r="O749" s="1">
        <f>Table1[[#This Row],[Losing Seed]]-Table1[[#This Row],[Winning Seed]]</f>
        <v>4</v>
      </c>
      <c r="P749" s="1" t="str">
        <f>IF(Table1[[#This Row],[SeD]]&lt;-2,Table1[[#This Row],[Winning Seed]]&amp; " over " &amp;Table1[[#This Row],[Losing Seed]],"")</f>
        <v/>
      </c>
      <c r="Q749">
        <f>VLOOKUP(Table1[[#This Row],[Losing Seed]],'Seed History'!$N$4:$O$19,2)</f>
        <v>0.7</v>
      </c>
      <c r="R749" s="1">
        <f>IF(Table1[[#This Row],[Round]]="PI",0,Table1[[#This Row],[Round]]-1)</f>
        <v>2</v>
      </c>
      <c r="S749">
        <f>Table1[[#This Row],[LAW]]-Table1[[#This Row],[LEW]]</f>
        <v>1.3</v>
      </c>
      <c r="V749">
        <f>COUNTIF(PASE!B:B,Table1[[#This Row],[Loser]])</f>
        <v>1</v>
      </c>
    </row>
    <row r="750" spans="1:22" x14ac:dyDescent="0.25">
      <c r="A750" s="65">
        <v>35146</v>
      </c>
      <c r="B750" s="50">
        <v>1996</v>
      </c>
      <c r="C750" s="1">
        <v>3</v>
      </c>
      <c r="D750" t="s">
        <v>478</v>
      </c>
      <c r="E750" s="1">
        <v>5</v>
      </c>
      <c r="F750" t="s">
        <v>276</v>
      </c>
      <c r="G750" t="str">
        <f>VLOOKUP(Table1[[#This Row],[Winner]],Ranking!D:E,2,FALSE)</f>
        <v>SEC</v>
      </c>
      <c r="H750" s="1">
        <v>60</v>
      </c>
      <c r="I750" s="1">
        <v>1</v>
      </c>
      <c r="J750" t="s">
        <v>80</v>
      </c>
      <c r="K750" t="str">
        <f>VLOOKUP(Table1[[#This Row],[Loser]],Ranking!D:E,2,FALSE)</f>
        <v>Amer</v>
      </c>
      <c r="L750" s="1">
        <v>55</v>
      </c>
      <c r="N750" s="1">
        <f>Table1[[#This Row],[Winning Score]]-Table1[[#This Row],[Losing Score]]</f>
        <v>5</v>
      </c>
      <c r="O750" s="1">
        <f>Table1[[#This Row],[Losing Seed]]-Table1[[#This Row],[Winning Seed]]</f>
        <v>-4</v>
      </c>
      <c r="P750" s="1" t="str">
        <f>IF(Table1[[#This Row],[SeD]]&lt;-2,Table1[[#This Row],[Winning Seed]]&amp; " over " &amp;Table1[[#This Row],[Losing Seed]],"")</f>
        <v>5 over 1</v>
      </c>
      <c r="Q750">
        <f>VLOOKUP(Table1[[#This Row],[Losing Seed]],'Seed History'!$N$4:$O$19,2)</f>
        <v>3.342857142857143</v>
      </c>
      <c r="R750" s="1">
        <f>IF(Table1[[#This Row],[Round]]="PI",0,Table1[[#This Row],[Round]]-1)</f>
        <v>2</v>
      </c>
      <c r="S750">
        <f>Table1[[#This Row],[LAW]]-Table1[[#This Row],[LEW]]</f>
        <v>-1.342857142857143</v>
      </c>
      <c r="V750">
        <f>COUNTIF(PASE!B:B,Table1[[#This Row],[Loser]])</f>
        <v>1</v>
      </c>
    </row>
    <row r="751" spans="1:22" x14ac:dyDescent="0.25">
      <c r="A751" s="65">
        <v>35147</v>
      </c>
      <c r="B751" s="50">
        <v>1996</v>
      </c>
      <c r="C751" s="1">
        <v>4</v>
      </c>
      <c r="D751" t="s">
        <v>49</v>
      </c>
      <c r="E751" s="1">
        <v>1</v>
      </c>
      <c r="F751" t="s">
        <v>266</v>
      </c>
      <c r="G751" t="str">
        <f>VLOOKUP(Table1[[#This Row],[Winner]],Ranking!D:E,2,FALSE)</f>
        <v>A10</v>
      </c>
      <c r="H751" s="1">
        <v>86</v>
      </c>
      <c r="I751" s="1">
        <v>2</v>
      </c>
      <c r="J751" t="s">
        <v>66</v>
      </c>
      <c r="K751" t="str">
        <f>VLOOKUP(Table1[[#This Row],[Loser]],Ranking!D:E,2,FALSE)</f>
        <v>BE</v>
      </c>
      <c r="L751" s="1">
        <v>62</v>
      </c>
      <c r="N751" s="1">
        <f>Table1[[#This Row],[Winning Score]]-Table1[[#This Row],[Losing Score]]</f>
        <v>24</v>
      </c>
      <c r="O751" s="1">
        <f>Table1[[#This Row],[Losing Seed]]-Table1[[#This Row],[Winning Seed]]</f>
        <v>1</v>
      </c>
      <c r="P751" s="1" t="str">
        <f>IF(Table1[[#This Row],[SeD]]&lt;-2,Table1[[#This Row],[Winning Seed]]&amp; " over " &amp;Table1[[#This Row],[Losing Seed]],"")</f>
        <v/>
      </c>
      <c r="Q751">
        <f>VLOOKUP(Table1[[#This Row],[Losing Seed]],'Seed History'!$N$4:$O$19,2)</f>
        <v>2.3714285714285714</v>
      </c>
      <c r="R751" s="1">
        <f>IF(Table1[[#This Row],[Round]]="PI",0,Table1[[#This Row],[Round]]-1)</f>
        <v>3</v>
      </c>
      <c r="S751">
        <f>Table1[[#This Row],[LAW]]-Table1[[#This Row],[LEW]]</f>
        <v>0.62857142857142856</v>
      </c>
      <c r="V751">
        <f>COUNTIF(PASE!B:B,Table1[[#This Row],[Loser]])</f>
        <v>1</v>
      </c>
    </row>
    <row r="752" spans="1:22" x14ac:dyDescent="0.25">
      <c r="A752" s="65">
        <v>35147</v>
      </c>
      <c r="B752" s="50">
        <v>1996</v>
      </c>
      <c r="C752" s="1">
        <v>4</v>
      </c>
      <c r="D752" t="s">
        <v>440</v>
      </c>
      <c r="E752" s="1">
        <v>1</v>
      </c>
      <c r="F752" t="s">
        <v>26</v>
      </c>
      <c r="G752" t="str">
        <f>VLOOKUP(Table1[[#This Row],[Winner]],Ranking!D:E,2,FALSE)</f>
        <v>SEC</v>
      </c>
      <c r="H752" s="1">
        <v>83</v>
      </c>
      <c r="I752" s="1">
        <v>2</v>
      </c>
      <c r="J752" t="s">
        <v>409</v>
      </c>
      <c r="K752" t="str">
        <f>VLOOKUP(Table1[[#This Row],[Loser]],Ranking!D:E,2,FALSE)</f>
        <v>ACC</v>
      </c>
      <c r="L752" s="1">
        <v>63</v>
      </c>
      <c r="N752" s="1">
        <f>Table1[[#This Row],[Winning Score]]-Table1[[#This Row],[Losing Score]]</f>
        <v>20</v>
      </c>
      <c r="O752" s="1">
        <f>Table1[[#This Row],[Losing Seed]]-Table1[[#This Row],[Winning Seed]]</f>
        <v>1</v>
      </c>
      <c r="P752" s="1" t="str">
        <f>IF(Table1[[#This Row],[SeD]]&lt;-2,Table1[[#This Row],[Winning Seed]]&amp; " over " &amp;Table1[[#This Row],[Losing Seed]],"")</f>
        <v/>
      </c>
      <c r="Q752">
        <f>VLOOKUP(Table1[[#This Row],[Losing Seed]],'Seed History'!$N$4:$O$19,2)</f>
        <v>2.3714285714285714</v>
      </c>
      <c r="R752" s="1">
        <f>IF(Table1[[#This Row],[Round]]="PI",0,Table1[[#This Row],[Round]]-1)</f>
        <v>3</v>
      </c>
      <c r="S752">
        <f>Table1[[#This Row],[LAW]]-Table1[[#This Row],[LEW]]</f>
        <v>0.62857142857142856</v>
      </c>
      <c r="V752">
        <f>COUNTIF(PASE!B:B,Table1[[#This Row],[Loser]])</f>
        <v>1</v>
      </c>
    </row>
    <row r="753" spans="1:22" x14ac:dyDescent="0.25">
      <c r="A753" s="65">
        <v>35148</v>
      </c>
      <c r="B753" s="50">
        <v>1996</v>
      </c>
      <c r="C753" s="1">
        <v>4</v>
      </c>
      <c r="D753" t="s">
        <v>478</v>
      </c>
      <c r="E753" s="1">
        <v>5</v>
      </c>
      <c r="F753" t="s">
        <v>276</v>
      </c>
      <c r="G753" t="str">
        <f>VLOOKUP(Table1[[#This Row],[Winner]],Ranking!D:E,2,FALSE)</f>
        <v>SEC</v>
      </c>
      <c r="H753" s="1">
        <v>73</v>
      </c>
      <c r="I753" s="1">
        <v>2</v>
      </c>
      <c r="J753" t="s">
        <v>28</v>
      </c>
      <c r="K753" t="str">
        <f>VLOOKUP(Table1[[#This Row],[Loser]],Ranking!D:E,2,FALSE)</f>
        <v>Amer</v>
      </c>
      <c r="L753" s="1">
        <v>63</v>
      </c>
      <c r="N753" s="1">
        <f>Table1[[#This Row],[Winning Score]]-Table1[[#This Row],[Losing Score]]</f>
        <v>10</v>
      </c>
      <c r="O753" s="1">
        <f>Table1[[#This Row],[Losing Seed]]-Table1[[#This Row],[Winning Seed]]</f>
        <v>-3</v>
      </c>
      <c r="P753" s="1" t="str">
        <f>IF(Table1[[#This Row],[SeD]]&lt;-2,Table1[[#This Row],[Winning Seed]]&amp; " over " &amp;Table1[[#This Row],[Losing Seed]],"")</f>
        <v>5 over 2</v>
      </c>
      <c r="Q753">
        <f>VLOOKUP(Table1[[#This Row],[Losing Seed]],'Seed History'!$N$4:$O$19,2)</f>
        <v>2.3714285714285714</v>
      </c>
      <c r="R753" s="1">
        <f>IF(Table1[[#This Row],[Round]]="PI",0,Table1[[#This Row],[Round]]-1)</f>
        <v>3</v>
      </c>
      <c r="S753">
        <f>Table1[[#This Row],[LAW]]-Table1[[#This Row],[LEW]]</f>
        <v>0.62857142857142856</v>
      </c>
      <c r="V753">
        <f>COUNTIF(PASE!B:B,Table1[[#This Row],[Loser]])</f>
        <v>1</v>
      </c>
    </row>
    <row r="754" spans="1:22" x14ac:dyDescent="0.25">
      <c r="A754" s="65">
        <v>35148</v>
      </c>
      <c r="B754" s="50">
        <v>1996</v>
      </c>
      <c r="C754" s="1">
        <v>4</v>
      </c>
      <c r="D754" t="s">
        <v>38</v>
      </c>
      <c r="E754" s="1">
        <v>4</v>
      </c>
      <c r="F754" t="s">
        <v>86</v>
      </c>
      <c r="G754" t="str">
        <f>VLOOKUP(Table1[[#This Row],[Winner]],Ranking!D:E,2,FALSE)</f>
        <v>ACC</v>
      </c>
      <c r="H754" s="1">
        <v>60</v>
      </c>
      <c r="I754" s="1">
        <v>2</v>
      </c>
      <c r="J754" t="s">
        <v>37</v>
      </c>
      <c r="K754" t="str">
        <f>VLOOKUP(Table1[[#This Row],[Loser]],Ranking!D:E,2,FALSE)</f>
        <v>B12</v>
      </c>
      <c r="L754" s="1">
        <v>57</v>
      </c>
      <c r="N754" s="1">
        <f>Table1[[#This Row],[Winning Score]]-Table1[[#This Row],[Losing Score]]</f>
        <v>3</v>
      </c>
      <c r="O754" s="1">
        <f>Table1[[#This Row],[Losing Seed]]-Table1[[#This Row],[Winning Seed]]</f>
        <v>-2</v>
      </c>
      <c r="P754" s="1" t="str">
        <f>IF(Table1[[#This Row],[SeD]]&lt;-2,Table1[[#This Row],[Winning Seed]]&amp; " over " &amp;Table1[[#This Row],[Losing Seed]],"")</f>
        <v/>
      </c>
      <c r="Q754">
        <f>VLOOKUP(Table1[[#This Row],[Losing Seed]],'Seed History'!$N$4:$O$19,2)</f>
        <v>2.3714285714285714</v>
      </c>
      <c r="R754" s="1">
        <f>IF(Table1[[#This Row],[Round]]="PI",0,Table1[[#This Row],[Round]]-1)</f>
        <v>3</v>
      </c>
      <c r="S754">
        <f>Table1[[#This Row],[LAW]]-Table1[[#This Row],[LEW]]</f>
        <v>0.62857142857142856</v>
      </c>
      <c r="V754">
        <f>COUNTIF(PASE!B:B,Table1[[#This Row],[Loser]])</f>
        <v>1</v>
      </c>
    </row>
    <row r="755" spans="1:22" x14ac:dyDescent="0.25">
      <c r="A755" s="65">
        <v>35154</v>
      </c>
      <c r="B755" s="50">
        <v>1996</v>
      </c>
      <c r="C755" s="1">
        <v>5</v>
      </c>
      <c r="D755" t="s">
        <v>484</v>
      </c>
      <c r="E755" s="1">
        <v>1</v>
      </c>
      <c r="F755" t="s">
        <v>26</v>
      </c>
      <c r="G755" t="str">
        <f>VLOOKUP(Table1[[#This Row],[Winner]],Ranking!D:E,2,FALSE)</f>
        <v>SEC</v>
      </c>
      <c r="H755" s="1">
        <v>81</v>
      </c>
      <c r="I755" s="1">
        <v>1</v>
      </c>
      <c r="J755" t="s">
        <v>266</v>
      </c>
      <c r="K755" t="str">
        <f>VLOOKUP(Table1[[#This Row],[Loser]],Ranking!D:E,2,FALSE)</f>
        <v>A10</v>
      </c>
      <c r="L755" s="1">
        <v>74</v>
      </c>
      <c r="N755" s="1">
        <f>Table1[[#This Row],[Winning Score]]-Table1[[#This Row],[Losing Score]]</f>
        <v>7</v>
      </c>
      <c r="O755" s="1">
        <f>Table1[[#This Row],[Losing Seed]]-Table1[[#This Row],[Winning Seed]]</f>
        <v>0</v>
      </c>
      <c r="P755" s="1" t="str">
        <f>IF(Table1[[#This Row],[SeD]]&lt;-2,Table1[[#This Row],[Winning Seed]]&amp; " over " &amp;Table1[[#This Row],[Losing Seed]],"")</f>
        <v/>
      </c>
      <c r="Q755">
        <f>VLOOKUP(Table1[[#This Row],[Losing Seed]],'Seed History'!$N$4:$O$19,2)</f>
        <v>3.342857142857143</v>
      </c>
      <c r="R755" s="1">
        <f>IF(Table1[[#This Row],[Round]]="PI",0,Table1[[#This Row],[Round]]-1)</f>
        <v>4</v>
      </c>
      <c r="S755">
        <f>Table1[[#This Row],[LAW]]-Table1[[#This Row],[LEW]]</f>
        <v>0.65714285714285703</v>
      </c>
      <c r="V755">
        <f>COUNTIF(PASE!B:B,Table1[[#This Row],[Loser]])</f>
        <v>1</v>
      </c>
    </row>
    <row r="756" spans="1:22" x14ac:dyDescent="0.25">
      <c r="A756" s="65">
        <v>35154</v>
      </c>
      <c r="B756" s="50">
        <v>1996</v>
      </c>
      <c r="C756" s="1">
        <v>5</v>
      </c>
      <c r="D756" t="s">
        <v>484</v>
      </c>
      <c r="E756" s="1">
        <v>4</v>
      </c>
      <c r="F756" t="s">
        <v>86</v>
      </c>
      <c r="G756" t="str">
        <f>VLOOKUP(Table1[[#This Row],[Winner]],Ranking!D:E,2,FALSE)</f>
        <v>ACC</v>
      </c>
      <c r="H756" s="1">
        <v>77</v>
      </c>
      <c r="I756" s="1">
        <v>5</v>
      </c>
      <c r="J756" t="s">
        <v>276</v>
      </c>
      <c r="K756" t="str">
        <f>VLOOKUP(Table1[[#This Row],[Loser]],Ranking!D:E,2,FALSE)</f>
        <v>SEC</v>
      </c>
      <c r="L756" s="1">
        <v>69</v>
      </c>
      <c r="N756" s="1">
        <f>Table1[[#This Row],[Winning Score]]-Table1[[#This Row],[Losing Score]]</f>
        <v>8</v>
      </c>
      <c r="O756" s="1">
        <f>Table1[[#This Row],[Losing Seed]]-Table1[[#This Row],[Winning Seed]]</f>
        <v>1</v>
      </c>
      <c r="P756" s="1" t="str">
        <f>IF(Table1[[#This Row],[SeD]]&lt;-2,Table1[[#This Row],[Winning Seed]]&amp; " over " &amp;Table1[[#This Row],[Losing Seed]],"")</f>
        <v/>
      </c>
      <c r="Q756">
        <f>VLOOKUP(Table1[[#This Row],[Losing Seed]],'Seed History'!$N$4:$O$19,2)</f>
        <v>1.1071428571428572</v>
      </c>
      <c r="R756" s="1">
        <f>IF(Table1[[#This Row],[Round]]="PI",0,Table1[[#This Row],[Round]]-1)</f>
        <v>4</v>
      </c>
      <c r="S756">
        <f>Table1[[#This Row],[LAW]]-Table1[[#This Row],[LEW]]</f>
        <v>2.8928571428571428</v>
      </c>
      <c r="V756">
        <f>COUNTIF(PASE!B:B,Table1[[#This Row],[Loser]])</f>
        <v>1</v>
      </c>
    </row>
    <row r="757" spans="1:22" x14ac:dyDescent="0.25">
      <c r="A757" s="65">
        <v>35156</v>
      </c>
      <c r="B757" s="50">
        <v>1996</v>
      </c>
      <c r="C757" s="1">
        <v>6</v>
      </c>
      <c r="D757" t="s">
        <v>485</v>
      </c>
      <c r="E757" s="1">
        <v>1</v>
      </c>
      <c r="F757" t="s">
        <v>26</v>
      </c>
      <c r="G757" t="str">
        <f>VLOOKUP(Table1[[#This Row],[Winner]],Ranking!D:E,2,FALSE)</f>
        <v>SEC</v>
      </c>
      <c r="H757" s="1">
        <v>76</v>
      </c>
      <c r="I757" s="1">
        <v>4</v>
      </c>
      <c r="J757" t="s">
        <v>86</v>
      </c>
      <c r="K757" t="str">
        <f>VLOOKUP(Table1[[#This Row],[Loser]],Ranking!D:E,2,FALSE)</f>
        <v>ACC</v>
      </c>
      <c r="L757" s="1">
        <v>67</v>
      </c>
      <c r="N757" s="1">
        <f>Table1[[#This Row],[Winning Score]]-Table1[[#This Row],[Losing Score]]</f>
        <v>9</v>
      </c>
      <c r="O757" s="1">
        <f>Table1[[#This Row],[Losing Seed]]-Table1[[#This Row],[Winning Seed]]</f>
        <v>3</v>
      </c>
      <c r="P757" s="1" t="str">
        <f>IF(Table1[[#This Row],[SeD]]&lt;-2,Table1[[#This Row],[Winning Seed]]&amp; " over " &amp;Table1[[#This Row],[Losing Seed]],"")</f>
        <v/>
      </c>
      <c r="Q757">
        <f>VLOOKUP(Table1[[#This Row],[Losing Seed]],'Seed History'!$N$4:$O$19,2)</f>
        <v>1.5357142857142858</v>
      </c>
      <c r="R757" s="1">
        <f>IF(Table1[[#This Row],[Round]]="PI",0,Table1[[#This Row],[Round]]-1)</f>
        <v>5</v>
      </c>
      <c r="S757">
        <f>Table1[[#This Row],[LAW]]-Table1[[#This Row],[LEW]]</f>
        <v>3.4642857142857144</v>
      </c>
      <c r="V757">
        <f>COUNTIF(PASE!B:B,Table1[[#This Row],[Loser]])</f>
        <v>1</v>
      </c>
    </row>
    <row r="758" spans="1:22" x14ac:dyDescent="0.25">
      <c r="A758" s="65">
        <v>35502</v>
      </c>
      <c r="B758" s="50">
        <v>1997</v>
      </c>
      <c r="C758" s="1">
        <v>1</v>
      </c>
      <c r="D758" t="s">
        <v>478</v>
      </c>
      <c r="E758" s="1">
        <v>12</v>
      </c>
      <c r="F758" t="s">
        <v>165</v>
      </c>
      <c r="G758" t="str">
        <f>VLOOKUP(Table1[[#This Row],[Winner]],Ranking!D:E,2,FALSE)</f>
        <v>BSth</v>
      </c>
      <c r="H758" s="1">
        <v>75</v>
      </c>
      <c r="I758" s="1">
        <v>5</v>
      </c>
      <c r="J758" t="s">
        <v>31</v>
      </c>
      <c r="K758" t="str">
        <f>VLOOKUP(Table1[[#This Row],[Loser]],Ranking!D:E,2,FALSE)</f>
        <v>B10</v>
      </c>
      <c r="L758" s="1">
        <v>66</v>
      </c>
      <c r="N758" s="1">
        <f>Table1[[#This Row],[Winning Score]]-Table1[[#This Row],[Losing Score]]</f>
        <v>9</v>
      </c>
      <c r="O758" s="1">
        <f>Table1[[#This Row],[Losing Seed]]-Table1[[#This Row],[Winning Seed]]</f>
        <v>-7</v>
      </c>
      <c r="P758" s="1" t="str">
        <f>IF(Table1[[#This Row],[SeD]]&lt;-2,Table1[[#This Row],[Winning Seed]]&amp; " over " &amp;Table1[[#This Row],[Losing Seed]],"")</f>
        <v>12 over 5</v>
      </c>
      <c r="Q758">
        <f>VLOOKUP(Table1[[#This Row],[Losing Seed]],'Seed History'!$N$4:$O$19,2)</f>
        <v>1.1071428571428572</v>
      </c>
      <c r="R758" s="1">
        <f>IF(Table1[[#This Row],[Round]]="PI",0,Table1[[#This Row],[Round]]-1)</f>
        <v>0</v>
      </c>
      <c r="S758">
        <f>Table1[[#This Row],[LAW]]-Table1[[#This Row],[LEW]]</f>
        <v>-1.1071428571428572</v>
      </c>
      <c r="V758">
        <f>COUNTIF(PASE!B:B,Table1[[#This Row],[Loser]])</f>
        <v>1</v>
      </c>
    </row>
    <row r="759" spans="1:22" x14ac:dyDescent="0.25">
      <c r="A759" s="65">
        <v>35502</v>
      </c>
      <c r="B759" s="50">
        <v>1997</v>
      </c>
      <c r="C759" s="1">
        <v>1</v>
      </c>
      <c r="D759" t="s">
        <v>49</v>
      </c>
      <c r="E759" s="1">
        <v>1</v>
      </c>
      <c r="F759" t="s">
        <v>299</v>
      </c>
      <c r="G759" t="str">
        <f>VLOOKUP(Table1[[#This Row],[Winner]],Ranking!D:E,2,FALSE)</f>
        <v>ACC</v>
      </c>
      <c r="H759" s="1">
        <v>82</v>
      </c>
      <c r="I759" s="1">
        <v>16</v>
      </c>
      <c r="J759" t="s">
        <v>201</v>
      </c>
      <c r="K759" t="str">
        <f>VLOOKUP(Table1[[#This Row],[Loser]],Ranking!D:E,2,FALSE)</f>
        <v>MAAC</v>
      </c>
      <c r="L759" s="1">
        <v>74</v>
      </c>
      <c r="N759" s="1">
        <f>Table1[[#This Row],[Winning Score]]-Table1[[#This Row],[Losing Score]]</f>
        <v>8</v>
      </c>
      <c r="O759" s="1">
        <f>Table1[[#This Row],[Losing Seed]]-Table1[[#This Row],[Winning Seed]]</f>
        <v>15</v>
      </c>
      <c r="P759" s="1" t="str">
        <f>IF(Table1[[#This Row],[SeD]]&lt;-2,Table1[[#This Row],[Winning Seed]]&amp; " over " &amp;Table1[[#This Row],[Losing Seed]],"")</f>
        <v/>
      </c>
      <c r="Q759">
        <f>VLOOKUP(Table1[[#This Row],[Losing Seed]],'Seed History'!$N$4:$O$19,2)</f>
        <v>7.1428571428571426E-3</v>
      </c>
      <c r="R759" s="1">
        <f>IF(Table1[[#This Row],[Round]]="PI",0,Table1[[#This Row],[Round]]-1)</f>
        <v>0</v>
      </c>
      <c r="S759">
        <f>Table1[[#This Row],[LAW]]-Table1[[#This Row],[LEW]]</f>
        <v>-7.1428571428571426E-3</v>
      </c>
      <c r="V759">
        <f>COUNTIF(PASE!B:B,Table1[[#This Row],[Loser]])</f>
        <v>1</v>
      </c>
    </row>
    <row r="760" spans="1:22" x14ac:dyDescent="0.25">
      <c r="A760" s="65">
        <v>35502</v>
      </c>
      <c r="B760" s="50">
        <v>1997</v>
      </c>
      <c r="C760" s="1">
        <v>1</v>
      </c>
      <c r="D760" t="s">
        <v>49</v>
      </c>
      <c r="E760" s="1">
        <v>4</v>
      </c>
      <c r="F760" t="s">
        <v>50</v>
      </c>
      <c r="G760" t="str">
        <f>VLOOKUP(Table1[[#This Row],[Winner]],Ranking!D:E,2,FALSE)</f>
        <v>BE</v>
      </c>
      <c r="H760" s="1">
        <v>101</v>
      </c>
      <c r="I760" s="1">
        <v>13</v>
      </c>
      <c r="J760" t="s">
        <v>252</v>
      </c>
      <c r="K760" t="str">
        <f>VLOOKUP(Table1[[#This Row],[Loser]],Ranking!D:E,2,FALSE)</f>
        <v>NEC</v>
      </c>
      <c r="L760" s="1">
        <v>91</v>
      </c>
      <c r="N760" s="1">
        <f>Table1[[#This Row],[Winning Score]]-Table1[[#This Row],[Losing Score]]</f>
        <v>10</v>
      </c>
      <c r="O760" s="1">
        <f>Table1[[#This Row],[Losing Seed]]-Table1[[#This Row],[Winning Seed]]</f>
        <v>9</v>
      </c>
      <c r="P760" s="1" t="str">
        <f>IF(Table1[[#This Row],[SeD]]&lt;-2,Table1[[#This Row],[Winning Seed]]&amp; " over " &amp;Table1[[#This Row],[Losing Seed]],"")</f>
        <v/>
      </c>
      <c r="Q760">
        <f>VLOOKUP(Table1[[#This Row],[Losing Seed]],'Seed History'!$N$4:$O$19,2)</f>
        <v>0.25</v>
      </c>
      <c r="R760" s="1">
        <f>IF(Table1[[#This Row],[Round]]="PI",0,Table1[[#This Row],[Round]]-1)</f>
        <v>0</v>
      </c>
      <c r="S760">
        <f>Table1[[#This Row],[LAW]]-Table1[[#This Row],[LEW]]</f>
        <v>-0.25</v>
      </c>
      <c r="V760">
        <f>COUNTIF(PASE!B:B,Table1[[#This Row],[Loser]])</f>
        <v>1</v>
      </c>
    </row>
    <row r="761" spans="1:22" x14ac:dyDescent="0.25">
      <c r="A761" s="65">
        <v>35502</v>
      </c>
      <c r="B761" s="50">
        <v>1997</v>
      </c>
      <c r="C761" s="1">
        <v>1</v>
      </c>
      <c r="D761" t="s">
        <v>49</v>
      </c>
      <c r="E761" s="1">
        <v>5</v>
      </c>
      <c r="F761" t="s">
        <v>84</v>
      </c>
      <c r="G761" t="str">
        <f>VLOOKUP(Table1[[#This Row],[Winner]],Ranking!D:E,2,FALSE)</f>
        <v>P12</v>
      </c>
      <c r="H761" s="1">
        <v>55</v>
      </c>
      <c r="I761" s="1">
        <v>12</v>
      </c>
      <c r="J761" t="s">
        <v>91</v>
      </c>
      <c r="K761" t="str">
        <f>VLOOKUP(Table1[[#This Row],[Loser]],Ranking!D:E,2,FALSE)</f>
        <v>Ivy</v>
      </c>
      <c r="L761" s="1">
        <v>52</v>
      </c>
      <c r="N761" s="1">
        <f>Table1[[#This Row],[Winning Score]]-Table1[[#This Row],[Losing Score]]</f>
        <v>3</v>
      </c>
      <c r="O761" s="1">
        <f>Table1[[#This Row],[Losing Seed]]-Table1[[#This Row],[Winning Seed]]</f>
        <v>7</v>
      </c>
      <c r="P761" s="1" t="str">
        <f>IF(Table1[[#This Row],[SeD]]&lt;-2,Table1[[#This Row],[Winning Seed]]&amp; " over " &amp;Table1[[#This Row],[Losing Seed]],"")</f>
        <v/>
      </c>
      <c r="Q761">
        <f>VLOOKUP(Table1[[#This Row],[Losing Seed]],'Seed History'!$N$4:$O$19,2)</f>
        <v>0.51428571428571423</v>
      </c>
      <c r="R761" s="1">
        <f>IF(Table1[[#This Row],[Round]]="PI",0,Table1[[#This Row],[Round]]-1)</f>
        <v>0</v>
      </c>
      <c r="S761">
        <f>Table1[[#This Row],[LAW]]-Table1[[#This Row],[LEW]]</f>
        <v>-0.51428571428571423</v>
      </c>
      <c r="V761">
        <f>COUNTIF(PASE!B:B,Table1[[#This Row],[Loser]])</f>
        <v>1</v>
      </c>
    </row>
    <row r="762" spans="1:22" x14ac:dyDescent="0.25">
      <c r="A762" s="65">
        <v>35502</v>
      </c>
      <c r="B762" s="50">
        <v>1997</v>
      </c>
      <c r="C762" s="1">
        <v>1</v>
      </c>
      <c r="D762" t="s">
        <v>440</v>
      </c>
      <c r="E762" s="1">
        <v>2</v>
      </c>
      <c r="F762" t="s">
        <v>67</v>
      </c>
      <c r="G762" t="str">
        <f>VLOOKUP(Table1[[#This Row],[Winner]],Ranking!D:E,2,FALSE)</f>
        <v>P12</v>
      </c>
      <c r="H762" s="1">
        <v>109</v>
      </c>
      <c r="I762" s="1">
        <v>15</v>
      </c>
      <c r="J762" t="s">
        <v>165</v>
      </c>
      <c r="K762" t="str">
        <f>VLOOKUP(Table1[[#This Row],[Loser]],Ranking!D:E,2,FALSE)</f>
        <v>BSth</v>
      </c>
      <c r="L762" s="1">
        <v>75</v>
      </c>
      <c r="N762" s="1">
        <f>Table1[[#This Row],[Winning Score]]-Table1[[#This Row],[Losing Score]]</f>
        <v>34</v>
      </c>
      <c r="O762" s="1">
        <f>Table1[[#This Row],[Losing Seed]]-Table1[[#This Row],[Winning Seed]]</f>
        <v>13</v>
      </c>
      <c r="P762" s="1" t="str">
        <f>IF(Table1[[#This Row],[SeD]]&lt;-2,Table1[[#This Row],[Winning Seed]]&amp; " over " &amp;Table1[[#This Row],[Losing Seed]],"")</f>
        <v/>
      </c>
      <c r="Q762">
        <f>VLOOKUP(Table1[[#This Row],[Losing Seed]],'Seed History'!$N$4:$O$19,2)</f>
        <v>6.4285714285714279E-2</v>
      </c>
      <c r="R762" s="1">
        <f>IF(Table1[[#This Row],[Round]]="PI",0,Table1[[#This Row],[Round]]-1)</f>
        <v>0</v>
      </c>
      <c r="S762">
        <f>Table1[[#This Row],[LAW]]-Table1[[#This Row],[LEW]]</f>
        <v>-6.4285714285714279E-2</v>
      </c>
      <c r="V762">
        <f>COUNTIF(PASE!B:B,Table1[[#This Row],[Loser]])</f>
        <v>1</v>
      </c>
    </row>
    <row r="763" spans="1:22" x14ac:dyDescent="0.25">
      <c r="A763" s="65">
        <v>35502</v>
      </c>
      <c r="B763" s="50">
        <v>1997</v>
      </c>
      <c r="C763" s="1">
        <v>1</v>
      </c>
      <c r="D763" t="s">
        <v>440</v>
      </c>
      <c r="E763" s="1">
        <v>3</v>
      </c>
      <c r="F763" t="s">
        <v>28</v>
      </c>
      <c r="G763" t="str">
        <f>VLOOKUP(Table1[[#This Row],[Winner]],Ranking!D:E,2,FALSE)</f>
        <v>Amer</v>
      </c>
      <c r="H763" s="1">
        <v>86</v>
      </c>
      <c r="I763" s="1">
        <v>14</v>
      </c>
      <c r="J763" t="s">
        <v>33</v>
      </c>
      <c r="K763" t="str">
        <f>VLOOKUP(Table1[[#This Row],[Loser]],Ranking!D:E,2,FALSE)</f>
        <v>BE</v>
      </c>
      <c r="L763" s="1">
        <v>69</v>
      </c>
      <c r="N763" s="1">
        <f>Table1[[#This Row],[Winning Score]]-Table1[[#This Row],[Losing Score]]</f>
        <v>17</v>
      </c>
      <c r="O763" s="1">
        <f>Table1[[#This Row],[Losing Seed]]-Table1[[#This Row],[Winning Seed]]</f>
        <v>11</v>
      </c>
      <c r="P763" s="1" t="str">
        <f>IF(Table1[[#This Row],[SeD]]&lt;-2,Table1[[#This Row],[Winning Seed]]&amp; " over " &amp;Table1[[#This Row],[Losing Seed]],"")</f>
        <v/>
      </c>
      <c r="Q763">
        <f>VLOOKUP(Table1[[#This Row],[Losing Seed]],'Seed History'!$N$4:$O$19,2)</f>
        <v>0.16428571428571428</v>
      </c>
      <c r="R763" s="1">
        <f>IF(Table1[[#This Row],[Round]]="PI",0,Table1[[#This Row],[Round]]-1)</f>
        <v>0</v>
      </c>
      <c r="S763">
        <f>Table1[[#This Row],[LAW]]-Table1[[#This Row],[LEW]]</f>
        <v>-0.16428571428571428</v>
      </c>
      <c r="V763">
        <f>COUNTIF(PASE!B:B,Table1[[#This Row],[Loser]])</f>
        <v>1</v>
      </c>
    </row>
    <row r="764" spans="1:22" x14ac:dyDescent="0.25">
      <c r="A764" s="65">
        <v>35502</v>
      </c>
      <c r="B764" s="50">
        <v>1997</v>
      </c>
      <c r="C764" s="1">
        <v>1</v>
      </c>
      <c r="D764" t="s">
        <v>440</v>
      </c>
      <c r="E764" s="1">
        <v>6</v>
      </c>
      <c r="F764" t="s">
        <v>238</v>
      </c>
      <c r="G764" t="str">
        <f>VLOOKUP(Table1[[#This Row],[Winner]],Ranking!D:E,2,FALSE)</f>
        <v>B12</v>
      </c>
      <c r="H764" s="1">
        <v>69</v>
      </c>
      <c r="I764" s="1">
        <v>11</v>
      </c>
      <c r="J764" t="s">
        <v>234</v>
      </c>
      <c r="K764" t="str">
        <f>VLOOKUP(Table1[[#This Row],[Loser]],Ranking!D:E,2,FALSE)</f>
        <v>MVC</v>
      </c>
      <c r="L764" s="1">
        <v>57</v>
      </c>
      <c r="N764" s="1">
        <f>Table1[[#This Row],[Winning Score]]-Table1[[#This Row],[Losing Score]]</f>
        <v>12</v>
      </c>
      <c r="O764" s="1">
        <f>Table1[[#This Row],[Losing Seed]]-Table1[[#This Row],[Winning Seed]]</f>
        <v>5</v>
      </c>
      <c r="P764" s="1" t="str">
        <f>IF(Table1[[#This Row],[SeD]]&lt;-2,Table1[[#This Row],[Winning Seed]]&amp; " over " &amp;Table1[[#This Row],[Losing Seed]],"")</f>
        <v/>
      </c>
      <c r="Q764">
        <f>VLOOKUP(Table1[[#This Row],[Losing Seed]],'Seed History'!$N$4:$O$19,2)</f>
        <v>0.61428571428571432</v>
      </c>
      <c r="R764" s="1">
        <f>IF(Table1[[#This Row],[Round]]="PI",0,Table1[[#This Row],[Round]]-1)</f>
        <v>0</v>
      </c>
      <c r="S764">
        <f>Table1[[#This Row],[LAW]]-Table1[[#This Row],[LEW]]</f>
        <v>-0.61428571428571432</v>
      </c>
      <c r="V764">
        <f>COUNTIF(PASE!B:B,Table1[[#This Row],[Loser]])</f>
        <v>1</v>
      </c>
    </row>
    <row r="765" spans="1:22" x14ac:dyDescent="0.25">
      <c r="A765" s="65">
        <v>35502</v>
      </c>
      <c r="B765" s="50">
        <v>1997</v>
      </c>
      <c r="C765" s="1">
        <v>1</v>
      </c>
      <c r="D765" t="s">
        <v>440</v>
      </c>
      <c r="E765" s="1">
        <v>7</v>
      </c>
      <c r="F765" t="s">
        <v>44</v>
      </c>
      <c r="G765" t="str">
        <f>VLOOKUP(Table1[[#This Row],[Winner]],Ranking!D:E,2,FALSE)</f>
        <v>BE</v>
      </c>
      <c r="H765" s="1">
        <v>80</v>
      </c>
      <c r="I765" s="1">
        <v>10</v>
      </c>
      <c r="J765" t="s">
        <v>78</v>
      </c>
      <c r="K765" t="str">
        <f>VLOOKUP(Table1[[#This Row],[Loser]],Ranking!D:E,2,FALSE)</f>
        <v>SEC</v>
      </c>
      <c r="L765" s="1">
        <v>68</v>
      </c>
      <c r="N765" s="1">
        <f>Table1[[#This Row],[Winning Score]]-Table1[[#This Row],[Losing Score]]</f>
        <v>12</v>
      </c>
      <c r="O765" s="1">
        <f>Table1[[#This Row],[Losing Seed]]-Table1[[#This Row],[Winning Seed]]</f>
        <v>3</v>
      </c>
      <c r="P765" s="1" t="str">
        <f>IF(Table1[[#This Row],[SeD]]&lt;-2,Table1[[#This Row],[Winning Seed]]&amp; " over " &amp;Table1[[#This Row],[Losing Seed]],"")</f>
        <v/>
      </c>
      <c r="Q765">
        <f>VLOOKUP(Table1[[#This Row],[Losing Seed]],'Seed History'!$N$4:$O$19,2)</f>
        <v>0.62142857142857144</v>
      </c>
      <c r="R765" s="1">
        <f>IF(Table1[[#This Row],[Round]]="PI",0,Table1[[#This Row],[Round]]-1)</f>
        <v>0</v>
      </c>
      <c r="S765">
        <f>Table1[[#This Row],[LAW]]-Table1[[#This Row],[LEW]]</f>
        <v>-0.62142857142857144</v>
      </c>
      <c r="V765">
        <f>COUNTIF(PASE!B:B,Table1[[#This Row],[Loser]])</f>
        <v>1</v>
      </c>
    </row>
    <row r="766" spans="1:22" x14ac:dyDescent="0.25">
      <c r="A766" s="65">
        <v>35502</v>
      </c>
      <c r="B766" s="50">
        <v>1997</v>
      </c>
      <c r="C766" s="1">
        <v>1</v>
      </c>
      <c r="D766" t="s">
        <v>478</v>
      </c>
      <c r="E766" s="1">
        <v>1</v>
      </c>
      <c r="F766" t="s">
        <v>37</v>
      </c>
      <c r="G766" t="str">
        <f>VLOOKUP(Table1[[#This Row],[Winner]],Ranking!D:E,2,FALSE)</f>
        <v>B12</v>
      </c>
      <c r="H766" s="1">
        <v>78</v>
      </c>
      <c r="I766" s="1">
        <v>16</v>
      </c>
      <c r="J766" t="s">
        <v>240</v>
      </c>
      <c r="K766" t="str">
        <f>VLOOKUP(Table1[[#This Row],[Loser]],Ranking!D:E,2,FALSE)</f>
        <v>SWAC</v>
      </c>
      <c r="L766" s="1">
        <v>64</v>
      </c>
      <c r="N766" s="1">
        <f>Table1[[#This Row],[Winning Score]]-Table1[[#This Row],[Losing Score]]</f>
        <v>14</v>
      </c>
      <c r="O766" s="1">
        <f>Table1[[#This Row],[Losing Seed]]-Table1[[#This Row],[Winning Seed]]</f>
        <v>15</v>
      </c>
      <c r="P766" s="1" t="str">
        <f>IF(Table1[[#This Row],[SeD]]&lt;-2,Table1[[#This Row],[Winning Seed]]&amp; " over " &amp;Table1[[#This Row],[Losing Seed]],"")</f>
        <v/>
      </c>
      <c r="Q766">
        <f>VLOOKUP(Table1[[#This Row],[Losing Seed]],'Seed History'!$N$4:$O$19,2)</f>
        <v>7.1428571428571426E-3</v>
      </c>
      <c r="R766" s="1">
        <f>IF(Table1[[#This Row],[Round]]="PI",0,Table1[[#This Row],[Round]]-1)</f>
        <v>0</v>
      </c>
      <c r="S766">
        <f>Table1[[#This Row],[LAW]]-Table1[[#This Row],[LEW]]</f>
        <v>-7.1428571428571426E-3</v>
      </c>
      <c r="V766">
        <f>COUNTIF(PASE!B:B,Table1[[#This Row],[Loser]])</f>
        <v>1</v>
      </c>
    </row>
    <row r="767" spans="1:22" x14ac:dyDescent="0.25">
      <c r="A767" s="65">
        <v>35502</v>
      </c>
      <c r="B767" s="50">
        <v>1997</v>
      </c>
      <c r="C767" s="1">
        <v>1</v>
      </c>
      <c r="D767" t="s">
        <v>478</v>
      </c>
      <c r="E767" s="1">
        <v>4</v>
      </c>
      <c r="F767" t="s">
        <v>48</v>
      </c>
      <c r="G767" t="str">
        <f>VLOOKUP(Table1[[#This Row],[Winner]],Ranking!D:E,2,FALSE)</f>
        <v>P12</v>
      </c>
      <c r="H767" s="1">
        <v>65</v>
      </c>
      <c r="I767" s="1">
        <v>13</v>
      </c>
      <c r="J767" t="s">
        <v>354</v>
      </c>
      <c r="K767" t="str">
        <f>VLOOKUP(Table1[[#This Row],[Loser]],Ranking!D:E,2,FALSE)</f>
        <v>SB</v>
      </c>
      <c r="L767" s="1">
        <v>57</v>
      </c>
      <c r="N767" s="1">
        <f>Table1[[#This Row],[Winning Score]]-Table1[[#This Row],[Losing Score]]</f>
        <v>8</v>
      </c>
      <c r="O767" s="1">
        <f>Table1[[#This Row],[Losing Seed]]-Table1[[#This Row],[Winning Seed]]</f>
        <v>9</v>
      </c>
      <c r="P767" s="1" t="str">
        <f>IF(Table1[[#This Row],[SeD]]&lt;-2,Table1[[#This Row],[Winning Seed]]&amp; " over " &amp;Table1[[#This Row],[Losing Seed]],"")</f>
        <v/>
      </c>
      <c r="Q767">
        <f>VLOOKUP(Table1[[#This Row],[Losing Seed]],'Seed History'!$N$4:$O$19,2)</f>
        <v>0.25</v>
      </c>
      <c r="R767" s="1">
        <f>IF(Table1[[#This Row],[Round]]="PI",0,Table1[[#This Row],[Round]]-1)</f>
        <v>0</v>
      </c>
      <c r="S767">
        <f>Table1[[#This Row],[LAW]]-Table1[[#This Row],[LEW]]</f>
        <v>-0.25</v>
      </c>
      <c r="V767">
        <f>COUNTIF(PASE!B:B,Table1[[#This Row],[Loser]])</f>
        <v>1</v>
      </c>
    </row>
    <row r="768" spans="1:22" x14ac:dyDescent="0.25">
      <c r="A768" s="65">
        <v>35502</v>
      </c>
      <c r="B768" s="50">
        <v>1997</v>
      </c>
      <c r="C768" s="1">
        <v>1</v>
      </c>
      <c r="D768" t="s">
        <v>478</v>
      </c>
      <c r="E768" s="1">
        <v>8</v>
      </c>
      <c r="F768" t="s">
        <v>29</v>
      </c>
      <c r="G768" t="str">
        <f>VLOOKUP(Table1[[#This Row],[Winner]],Ranking!D:E,2,FALSE)</f>
        <v>B10</v>
      </c>
      <c r="H768" s="1">
        <v>83</v>
      </c>
      <c r="I768" s="1">
        <v>9</v>
      </c>
      <c r="J768" t="s">
        <v>96</v>
      </c>
      <c r="K768" t="str">
        <f>VLOOKUP(Table1[[#This Row],[Loser]],Ranking!D:E,2,FALSE)</f>
        <v>A10</v>
      </c>
      <c r="L768" s="1">
        <v>76</v>
      </c>
      <c r="M768" s="1" t="s">
        <v>479</v>
      </c>
      <c r="N768" s="1">
        <f>Table1[[#This Row],[Winning Score]]-Table1[[#This Row],[Losing Score]]</f>
        <v>7</v>
      </c>
      <c r="O768" s="1">
        <f>Table1[[#This Row],[Losing Seed]]-Table1[[#This Row],[Winning Seed]]</f>
        <v>1</v>
      </c>
      <c r="P768" s="1" t="str">
        <f>IF(Table1[[#This Row],[SeD]]&lt;-2,Table1[[#This Row],[Winning Seed]]&amp; " over " &amp;Table1[[#This Row],[Losing Seed]],"")</f>
        <v/>
      </c>
      <c r="Q768">
        <f>VLOOKUP(Table1[[#This Row],[Losing Seed]],'Seed History'!$N$4:$O$19,2)</f>
        <v>0.6</v>
      </c>
      <c r="R768" s="1">
        <f>IF(Table1[[#This Row],[Round]]="PI",0,Table1[[#This Row],[Round]]-1)</f>
        <v>0</v>
      </c>
      <c r="S768">
        <f>Table1[[#This Row],[LAW]]-Table1[[#This Row],[LEW]]</f>
        <v>-0.6</v>
      </c>
      <c r="V768">
        <f>COUNTIF(PASE!B:B,Table1[[#This Row],[Loser]])</f>
        <v>1</v>
      </c>
    </row>
    <row r="769" spans="1:22" x14ac:dyDescent="0.25">
      <c r="A769" s="65">
        <v>35502</v>
      </c>
      <c r="B769" s="50">
        <v>1997</v>
      </c>
      <c r="C769" s="1">
        <v>1</v>
      </c>
      <c r="D769" t="s">
        <v>38</v>
      </c>
      <c r="E769" s="1">
        <v>1</v>
      </c>
      <c r="F769" t="s">
        <v>26</v>
      </c>
      <c r="G769" t="str">
        <f>VLOOKUP(Table1[[#This Row],[Winner]],Ranking!D:E,2,FALSE)</f>
        <v>SEC</v>
      </c>
      <c r="H769" s="1">
        <v>92</v>
      </c>
      <c r="I769" s="1">
        <v>16</v>
      </c>
      <c r="J769" t="s">
        <v>281</v>
      </c>
      <c r="K769" t="str">
        <f>VLOOKUP(Table1[[#This Row],[Loser]],Ranking!D:E,2,FALSE)</f>
        <v>BSky</v>
      </c>
      <c r="L769" s="1">
        <v>54</v>
      </c>
      <c r="N769" s="1">
        <f>Table1[[#This Row],[Winning Score]]-Table1[[#This Row],[Losing Score]]</f>
        <v>38</v>
      </c>
      <c r="O769" s="1">
        <f>Table1[[#This Row],[Losing Seed]]-Table1[[#This Row],[Winning Seed]]</f>
        <v>15</v>
      </c>
      <c r="P769" s="1" t="str">
        <f>IF(Table1[[#This Row],[SeD]]&lt;-2,Table1[[#This Row],[Winning Seed]]&amp; " over " &amp;Table1[[#This Row],[Losing Seed]],"")</f>
        <v/>
      </c>
      <c r="Q769">
        <f>VLOOKUP(Table1[[#This Row],[Losing Seed]],'Seed History'!$N$4:$O$19,2)</f>
        <v>7.1428571428571426E-3</v>
      </c>
      <c r="R769" s="1">
        <f>IF(Table1[[#This Row],[Round]]="PI",0,Table1[[#This Row],[Round]]-1)</f>
        <v>0</v>
      </c>
      <c r="S769">
        <f>Table1[[#This Row],[LAW]]-Table1[[#This Row],[LEW]]</f>
        <v>-7.1428571428571426E-3</v>
      </c>
      <c r="V769">
        <f>COUNTIF(PASE!B:B,Table1[[#This Row],[Loser]])</f>
        <v>1</v>
      </c>
    </row>
    <row r="770" spans="1:22" x14ac:dyDescent="0.25">
      <c r="A770" s="65">
        <v>35502</v>
      </c>
      <c r="B770" s="50">
        <v>1997</v>
      </c>
      <c r="C770" s="1">
        <v>1</v>
      </c>
      <c r="D770" t="s">
        <v>38</v>
      </c>
      <c r="E770" s="1">
        <v>4</v>
      </c>
      <c r="F770" t="s">
        <v>338</v>
      </c>
      <c r="G770" t="str">
        <f>VLOOKUP(Table1[[#This Row],[Winner]],Ranking!D:E,2,FALSE)</f>
        <v>A10</v>
      </c>
      <c r="H770" s="1">
        <v>75</v>
      </c>
      <c r="I770" s="1">
        <v>13</v>
      </c>
      <c r="J770" t="s">
        <v>321</v>
      </c>
      <c r="K770" t="str">
        <f>VLOOKUP(Table1[[#This Row],[Loser]],Ranking!D:E,2,FALSE)</f>
        <v>WCC</v>
      </c>
      <c r="L770" s="1">
        <v>65</v>
      </c>
      <c r="N770" s="1">
        <f>Table1[[#This Row],[Winning Score]]-Table1[[#This Row],[Losing Score]]</f>
        <v>10</v>
      </c>
      <c r="O770" s="1">
        <f>Table1[[#This Row],[Losing Seed]]-Table1[[#This Row],[Winning Seed]]</f>
        <v>9</v>
      </c>
      <c r="P770" s="1" t="str">
        <f>IF(Table1[[#This Row],[SeD]]&lt;-2,Table1[[#This Row],[Winning Seed]]&amp; " over " &amp;Table1[[#This Row],[Losing Seed]],"")</f>
        <v/>
      </c>
      <c r="Q770">
        <f>VLOOKUP(Table1[[#This Row],[Losing Seed]],'Seed History'!$N$4:$O$19,2)</f>
        <v>0.25</v>
      </c>
      <c r="R770" s="1">
        <f>IF(Table1[[#This Row],[Round]]="PI",0,Table1[[#This Row],[Round]]-1)</f>
        <v>0</v>
      </c>
      <c r="S770">
        <f>Table1[[#This Row],[LAW]]-Table1[[#This Row],[LEW]]</f>
        <v>-0.25</v>
      </c>
      <c r="V770">
        <f>COUNTIF(PASE!B:B,Table1[[#This Row],[Loser]])</f>
        <v>1</v>
      </c>
    </row>
    <row r="771" spans="1:22" x14ac:dyDescent="0.25">
      <c r="A771" s="65">
        <v>35502</v>
      </c>
      <c r="B771" s="50">
        <v>1997</v>
      </c>
      <c r="C771" s="1">
        <v>1</v>
      </c>
      <c r="D771" t="s">
        <v>38</v>
      </c>
      <c r="E771" s="1">
        <v>5</v>
      </c>
      <c r="F771" t="s">
        <v>139</v>
      </c>
      <c r="G771" t="str">
        <f>VLOOKUP(Table1[[#This Row],[Winner]],Ranking!D:E,2,FALSE)</f>
        <v>ACC</v>
      </c>
      <c r="H771" s="1">
        <v>73</v>
      </c>
      <c r="I771" s="1">
        <v>12</v>
      </c>
      <c r="J771" t="s">
        <v>32</v>
      </c>
      <c r="K771" t="str">
        <f>VLOOKUP(Table1[[#This Row],[Loser]],Ranking!D:E,2,FALSE)</f>
        <v>MVC</v>
      </c>
      <c r="L771" s="1">
        <v>66</v>
      </c>
      <c r="N771" s="1">
        <f>Table1[[#This Row],[Winning Score]]-Table1[[#This Row],[Losing Score]]</f>
        <v>7</v>
      </c>
      <c r="O771" s="1">
        <f>Table1[[#This Row],[Losing Seed]]-Table1[[#This Row],[Winning Seed]]</f>
        <v>7</v>
      </c>
      <c r="P771" s="1" t="str">
        <f>IF(Table1[[#This Row],[SeD]]&lt;-2,Table1[[#This Row],[Winning Seed]]&amp; " over " &amp;Table1[[#This Row],[Losing Seed]],"")</f>
        <v/>
      </c>
      <c r="Q771">
        <f>VLOOKUP(Table1[[#This Row],[Losing Seed]],'Seed History'!$N$4:$O$19,2)</f>
        <v>0.51428571428571423</v>
      </c>
      <c r="R771" s="1">
        <f>IF(Table1[[#This Row],[Round]]="PI",0,Table1[[#This Row],[Round]]-1)</f>
        <v>0</v>
      </c>
      <c r="S771">
        <f>Table1[[#This Row],[LAW]]-Table1[[#This Row],[LEW]]</f>
        <v>-0.51428571428571423</v>
      </c>
      <c r="V771">
        <f>COUNTIF(PASE!B:B,Table1[[#This Row],[Loser]])</f>
        <v>1</v>
      </c>
    </row>
    <row r="772" spans="1:22" x14ac:dyDescent="0.25">
      <c r="A772" s="65">
        <v>35502</v>
      </c>
      <c r="B772" s="50">
        <v>1997</v>
      </c>
      <c r="C772" s="1">
        <v>1</v>
      </c>
      <c r="D772" t="s">
        <v>38</v>
      </c>
      <c r="E772" s="1">
        <v>8</v>
      </c>
      <c r="F772" t="s">
        <v>69</v>
      </c>
      <c r="G772" t="str">
        <f>VLOOKUP(Table1[[#This Row],[Winner]],Ranking!D:E,2,FALSE)</f>
        <v>B10</v>
      </c>
      <c r="H772" s="1">
        <v>73</v>
      </c>
      <c r="I772" s="1">
        <v>9</v>
      </c>
      <c r="J772" t="s">
        <v>61</v>
      </c>
      <c r="K772" t="str">
        <f>VLOOKUP(Table1[[#This Row],[Loser]],Ranking!D:E,2,FALSE)</f>
        <v>ACC</v>
      </c>
      <c r="L772" s="1">
        <v>60</v>
      </c>
      <c r="N772" s="1">
        <f>Table1[[#This Row],[Winning Score]]-Table1[[#This Row],[Losing Score]]</f>
        <v>13</v>
      </c>
      <c r="O772" s="1">
        <f>Table1[[#This Row],[Losing Seed]]-Table1[[#This Row],[Winning Seed]]</f>
        <v>1</v>
      </c>
      <c r="P772" s="1" t="str">
        <f>IF(Table1[[#This Row],[SeD]]&lt;-2,Table1[[#This Row],[Winning Seed]]&amp; " over " &amp;Table1[[#This Row],[Losing Seed]],"")</f>
        <v/>
      </c>
      <c r="Q772">
        <f>VLOOKUP(Table1[[#This Row],[Losing Seed]],'Seed History'!$N$4:$O$19,2)</f>
        <v>0.6</v>
      </c>
      <c r="R772" s="1">
        <f>IF(Table1[[#This Row],[Round]]="PI",0,Table1[[#This Row],[Round]]-1)</f>
        <v>0</v>
      </c>
      <c r="S772">
        <f>Table1[[#This Row],[LAW]]-Table1[[#This Row],[LEW]]</f>
        <v>-0.6</v>
      </c>
      <c r="V772">
        <f>COUNTIF(PASE!B:B,Table1[[#This Row],[Loser]])</f>
        <v>1</v>
      </c>
    </row>
    <row r="773" spans="1:22" x14ac:dyDescent="0.25">
      <c r="A773" s="65">
        <v>35502</v>
      </c>
      <c r="B773" s="50">
        <v>1997</v>
      </c>
      <c r="C773" s="1">
        <v>1</v>
      </c>
      <c r="D773" t="s">
        <v>49</v>
      </c>
      <c r="E773" s="1">
        <v>9</v>
      </c>
      <c r="F773" t="s">
        <v>95</v>
      </c>
      <c r="G773" t="str">
        <f>VLOOKUP(Table1[[#This Row],[Winner]],Ranking!D:E,2,FALSE)</f>
        <v>P12</v>
      </c>
      <c r="H773" s="1">
        <v>80</v>
      </c>
      <c r="I773" s="1">
        <v>8</v>
      </c>
      <c r="J773" t="s">
        <v>36</v>
      </c>
      <c r="K773" t="str">
        <f>VLOOKUP(Table1[[#This Row],[Loser]],Ranking!D:E,2,FALSE)</f>
        <v>B10</v>
      </c>
      <c r="L773" s="1">
        <v>62</v>
      </c>
      <c r="N773" s="1">
        <f>Table1[[#This Row],[Winning Score]]-Table1[[#This Row],[Losing Score]]</f>
        <v>18</v>
      </c>
      <c r="O773" s="1">
        <f>Table1[[#This Row],[Losing Seed]]-Table1[[#This Row],[Winning Seed]]</f>
        <v>-1</v>
      </c>
      <c r="P773" s="1" t="str">
        <f>IF(Table1[[#This Row],[SeD]]&lt;-2,Table1[[#This Row],[Winning Seed]]&amp; " over " &amp;Table1[[#This Row],[Losing Seed]],"")</f>
        <v/>
      </c>
      <c r="Q773">
        <f>VLOOKUP(Table1[[#This Row],[Losing Seed]],'Seed History'!$N$4:$O$19,2)</f>
        <v>0.7</v>
      </c>
      <c r="R773" s="1">
        <f>IF(Table1[[#This Row],[Round]]="PI",0,Table1[[#This Row],[Round]]-1)</f>
        <v>0</v>
      </c>
      <c r="S773">
        <f>Table1[[#This Row],[LAW]]-Table1[[#This Row],[LEW]]</f>
        <v>-0.7</v>
      </c>
      <c r="V773">
        <f>COUNTIF(PASE!B:B,Table1[[#This Row],[Loser]])</f>
        <v>1</v>
      </c>
    </row>
    <row r="774" spans="1:22" x14ac:dyDescent="0.25">
      <c r="A774" s="65">
        <v>35503</v>
      </c>
      <c r="B774" s="50">
        <v>1997</v>
      </c>
      <c r="C774" s="1">
        <v>1</v>
      </c>
      <c r="D774" t="s">
        <v>49</v>
      </c>
      <c r="E774" s="1">
        <v>15</v>
      </c>
      <c r="F774" t="s">
        <v>179</v>
      </c>
      <c r="G774" t="str">
        <f>VLOOKUP(Table1[[#This Row],[Winner]],Ranking!D:E,2,FALSE)</f>
        <v>MEAC</v>
      </c>
      <c r="H774" s="1">
        <v>78</v>
      </c>
      <c r="I774" s="1">
        <v>2</v>
      </c>
      <c r="J774" t="s">
        <v>355</v>
      </c>
      <c r="K774" t="str">
        <f>VLOOKUP(Table1[[#This Row],[Loser]],Ranking!D:E,2,FALSE)</f>
        <v>SEC</v>
      </c>
      <c r="L774" s="1">
        <v>65</v>
      </c>
      <c r="N774" s="1">
        <f>Table1[[#This Row],[Winning Score]]-Table1[[#This Row],[Losing Score]]</f>
        <v>13</v>
      </c>
      <c r="O774" s="1">
        <f>Table1[[#This Row],[Losing Seed]]-Table1[[#This Row],[Winning Seed]]</f>
        <v>-13</v>
      </c>
      <c r="P774" s="1" t="str">
        <f>IF(Table1[[#This Row],[SeD]]&lt;-2,Table1[[#This Row],[Winning Seed]]&amp; " over " &amp;Table1[[#This Row],[Losing Seed]],"")</f>
        <v>15 over 2</v>
      </c>
      <c r="Q774">
        <f>VLOOKUP(Table1[[#This Row],[Losing Seed]],'Seed History'!$N$4:$O$19,2)</f>
        <v>2.3714285714285714</v>
      </c>
      <c r="R774" s="1">
        <f>IF(Table1[[#This Row],[Round]]="PI",0,Table1[[#This Row],[Round]]-1)</f>
        <v>0</v>
      </c>
      <c r="S774">
        <f>Table1[[#This Row],[LAW]]-Table1[[#This Row],[LEW]]</f>
        <v>-2.3714285714285714</v>
      </c>
      <c r="V774">
        <f>COUNTIF(PASE!B:B,Table1[[#This Row],[Loser]])</f>
        <v>1</v>
      </c>
    </row>
    <row r="775" spans="1:22" x14ac:dyDescent="0.25">
      <c r="A775" s="65">
        <v>35503</v>
      </c>
      <c r="B775" s="50">
        <v>1997</v>
      </c>
      <c r="C775" s="1">
        <v>1</v>
      </c>
      <c r="D775" t="s">
        <v>478</v>
      </c>
      <c r="E775" s="1">
        <v>14</v>
      </c>
      <c r="F775" t="s">
        <v>168</v>
      </c>
      <c r="G775" t="str">
        <f>VLOOKUP(Table1[[#This Row],[Winner]],Ranking!D:E,2,FALSE)</f>
        <v>SC</v>
      </c>
      <c r="H775" s="1">
        <v>73</v>
      </c>
      <c r="I775" s="1">
        <v>3</v>
      </c>
      <c r="J775" t="s">
        <v>60</v>
      </c>
      <c r="K775" t="str">
        <f>VLOOKUP(Table1[[#This Row],[Loser]],Ranking!D:E,2,FALSE)</f>
        <v>SEC</v>
      </c>
      <c r="L775" s="1">
        <v>70</v>
      </c>
      <c r="N775" s="1">
        <f>Table1[[#This Row],[Winning Score]]-Table1[[#This Row],[Losing Score]]</f>
        <v>3</v>
      </c>
      <c r="O775" s="1">
        <f>Table1[[#This Row],[Losing Seed]]-Table1[[#This Row],[Winning Seed]]</f>
        <v>-11</v>
      </c>
      <c r="P775" s="1" t="str">
        <f>IF(Table1[[#This Row],[SeD]]&lt;-2,Table1[[#This Row],[Winning Seed]]&amp; " over " &amp;Table1[[#This Row],[Losing Seed]],"")</f>
        <v>14 over 3</v>
      </c>
      <c r="Q775">
        <f>VLOOKUP(Table1[[#This Row],[Losing Seed]],'Seed History'!$N$4:$O$19,2)</f>
        <v>1.8571428571428572</v>
      </c>
      <c r="R775" s="1">
        <f>IF(Table1[[#This Row],[Round]]="PI",0,Table1[[#This Row],[Round]]-1)</f>
        <v>0</v>
      </c>
      <c r="S775">
        <f>Table1[[#This Row],[LAW]]-Table1[[#This Row],[LEW]]</f>
        <v>-1.8571428571428572</v>
      </c>
      <c r="V775">
        <f>COUNTIF(PASE!B:B,Table1[[#This Row],[Loser]])</f>
        <v>1</v>
      </c>
    </row>
    <row r="776" spans="1:22" x14ac:dyDescent="0.25">
      <c r="A776" s="65">
        <v>35503</v>
      </c>
      <c r="B776" s="50">
        <v>1997</v>
      </c>
      <c r="C776" s="1">
        <v>1</v>
      </c>
      <c r="D776" t="s">
        <v>49</v>
      </c>
      <c r="E776" s="1">
        <v>3</v>
      </c>
      <c r="F776" t="s">
        <v>292</v>
      </c>
      <c r="G776" t="str">
        <f>VLOOKUP(Table1[[#This Row],[Winner]],Ranking!D:E,2,FALSE)</f>
        <v>MWC</v>
      </c>
      <c r="H776" s="1">
        <v>59</v>
      </c>
      <c r="I776" s="1">
        <v>14</v>
      </c>
      <c r="J776" t="s">
        <v>318</v>
      </c>
      <c r="K776" t="str">
        <f>VLOOKUP(Table1[[#This Row],[Loser]],Ranking!D:E,2,FALSE)</f>
        <v>CUSA</v>
      </c>
      <c r="L776" s="1">
        <v>55</v>
      </c>
      <c r="N776" s="1">
        <f>Table1[[#This Row],[Winning Score]]-Table1[[#This Row],[Losing Score]]</f>
        <v>4</v>
      </c>
      <c r="O776" s="1">
        <f>Table1[[#This Row],[Losing Seed]]-Table1[[#This Row],[Winning Seed]]</f>
        <v>11</v>
      </c>
      <c r="P776" s="1" t="str">
        <f>IF(Table1[[#This Row],[SeD]]&lt;-2,Table1[[#This Row],[Winning Seed]]&amp; " over " &amp;Table1[[#This Row],[Losing Seed]],"")</f>
        <v/>
      </c>
      <c r="Q776">
        <f>VLOOKUP(Table1[[#This Row],[Losing Seed]],'Seed History'!$N$4:$O$19,2)</f>
        <v>0.16428571428571428</v>
      </c>
      <c r="R776" s="1">
        <f>IF(Table1[[#This Row],[Round]]="PI",0,Table1[[#This Row],[Round]]-1)</f>
        <v>0</v>
      </c>
      <c r="S776">
        <f>Table1[[#This Row],[LAW]]-Table1[[#This Row],[LEW]]</f>
        <v>-0.16428571428571428</v>
      </c>
      <c r="V776">
        <f>COUNTIF(PASE!B:B,Table1[[#This Row],[Loser]])</f>
        <v>1</v>
      </c>
    </row>
    <row r="777" spans="1:22" x14ac:dyDescent="0.25">
      <c r="A777" s="65">
        <v>35503</v>
      </c>
      <c r="B777" s="50">
        <v>1997</v>
      </c>
      <c r="C777" s="1">
        <v>1</v>
      </c>
      <c r="D777" t="s">
        <v>49</v>
      </c>
      <c r="E777" s="1">
        <v>6</v>
      </c>
      <c r="F777" t="s">
        <v>54</v>
      </c>
      <c r="G777" t="str">
        <f>VLOOKUP(Table1[[#This Row],[Winner]],Ranking!D:E,2,FALSE)</f>
        <v>ACC</v>
      </c>
      <c r="H777" s="1">
        <v>65</v>
      </c>
      <c r="I777" s="1">
        <v>11</v>
      </c>
      <c r="J777" t="s">
        <v>266</v>
      </c>
      <c r="K777" t="str">
        <f>VLOOKUP(Table1[[#This Row],[Loser]],Ranking!D:E,2,FALSE)</f>
        <v>A10</v>
      </c>
      <c r="L777" s="1">
        <v>57</v>
      </c>
      <c r="N777" s="1">
        <f>Table1[[#This Row],[Winning Score]]-Table1[[#This Row],[Losing Score]]</f>
        <v>8</v>
      </c>
      <c r="O777" s="1">
        <f>Table1[[#This Row],[Losing Seed]]-Table1[[#This Row],[Winning Seed]]</f>
        <v>5</v>
      </c>
      <c r="P777" s="1" t="str">
        <f>IF(Table1[[#This Row],[SeD]]&lt;-2,Table1[[#This Row],[Winning Seed]]&amp; " over " &amp;Table1[[#This Row],[Losing Seed]],"")</f>
        <v/>
      </c>
      <c r="Q777">
        <f>VLOOKUP(Table1[[#This Row],[Losing Seed]],'Seed History'!$N$4:$O$19,2)</f>
        <v>0.61428571428571432</v>
      </c>
      <c r="R777" s="1">
        <f>IF(Table1[[#This Row],[Round]]="PI",0,Table1[[#This Row],[Round]]-1)</f>
        <v>0</v>
      </c>
      <c r="S777">
        <f>Table1[[#This Row],[LAW]]-Table1[[#This Row],[LEW]]</f>
        <v>-0.61428571428571432</v>
      </c>
      <c r="V777">
        <f>COUNTIF(PASE!B:B,Table1[[#This Row],[Loser]])</f>
        <v>1</v>
      </c>
    </row>
    <row r="778" spans="1:22" x14ac:dyDescent="0.25">
      <c r="A778" s="65">
        <v>35503</v>
      </c>
      <c r="B778" s="50">
        <v>1997</v>
      </c>
      <c r="C778" s="1">
        <v>1</v>
      </c>
      <c r="D778" t="s">
        <v>440</v>
      </c>
      <c r="E778" s="1">
        <v>1</v>
      </c>
      <c r="F778" t="s">
        <v>275</v>
      </c>
      <c r="G778" t="str">
        <f>VLOOKUP(Table1[[#This Row],[Winner]],Ranking!D:E,2,FALSE)</f>
        <v>B10</v>
      </c>
      <c r="H778" s="1">
        <v>78</v>
      </c>
      <c r="I778" s="1">
        <v>16</v>
      </c>
      <c r="J778" t="s">
        <v>381</v>
      </c>
      <c r="K778" t="str">
        <f>VLOOKUP(Table1[[#This Row],[Loser]],Ranking!D:E,2,FALSE)</f>
        <v>SB</v>
      </c>
      <c r="L778" s="1">
        <v>46</v>
      </c>
      <c r="N778" s="1">
        <f>Table1[[#This Row],[Winning Score]]-Table1[[#This Row],[Losing Score]]</f>
        <v>32</v>
      </c>
      <c r="O778" s="1">
        <f>Table1[[#This Row],[Losing Seed]]-Table1[[#This Row],[Winning Seed]]</f>
        <v>15</v>
      </c>
      <c r="P778" s="1" t="str">
        <f>IF(Table1[[#This Row],[SeD]]&lt;-2,Table1[[#This Row],[Winning Seed]]&amp; " over " &amp;Table1[[#This Row],[Losing Seed]],"")</f>
        <v/>
      </c>
      <c r="Q778">
        <f>VLOOKUP(Table1[[#This Row],[Losing Seed]],'Seed History'!$N$4:$O$19,2)</f>
        <v>7.1428571428571426E-3</v>
      </c>
      <c r="R778" s="1">
        <f>IF(Table1[[#This Row],[Round]]="PI",0,Table1[[#This Row],[Round]]-1)</f>
        <v>0</v>
      </c>
      <c r="S778">
        <f>Table1[[#This Row],[LAW]]-Table1[[#This Row],[LEW]]</f>
        <v>-7.1428571428571426E-3</v>
      </c>
      <c r="V778">
        <f>COUNTIF(PASE!B:B,Table1[[#This Row],[Loser]])</f>
        <v>1</v>
      </c>
    </row>
    <row r="779" spans="1:22" x14ac:dyDescent="0.25">
      <c r="A779" s="65">
        <v>35503</v>
      </c>
      <c r="B779" s="50">
        <v>1997</v>
      </c>
      <c r="C779" s="1">
        <v>1</v>
      </c>
      <c r="D779" t="s">
        <v>440</v>
      </c>
      <c r="E779" s="1">
        <v>4</v>
      </c>
      <c r="F779" t="s">
        <v>89</v>
      </c>
      <c r="G779" t="str">
        <f>VLOOKUP(Table1[[#This Row],[Winner]],Ranking!D:E,2,FALSE)</f>
        <v>ACC</v>
      </c>
      <c r="H779" s="1">
        <v>68</v>
      </c>
      <c r="I779" s="1">
        <v>13</v>
      </c>
      <c r="J779" t="s">
        <v>271</v>
      </c>
      <c r="K779" t="str">
        <f>VLOOKUP(Table1[[#This Row],[Loser]],Ranking!D:E,2,FALSE)</f>
        <v>MAC</v>
      </c>
      <c r="L779" s="1">
        <v>56</v>
      </c>
      <c r="N779" s="1">
        <f>Table1[[#This Row],[Winning Score]]-Table1[[#This Row],[Losing Score]]</f>
        <v>12</v>
      </c>
      <c r="O779" s="1">
        <f>Table1[[#This Row],[Losing Seed]]-Table1[[#This Row],[Winning Seed]]</f>
        <v>9</v>
      </c>
      <c r="P779" s="1" t="str">
        <f>IF(Table1[[#This Row],[SeD]]&lt;-2,Table1[[#This Row],[Winning Seed]]&amp; " over " &amp;Table1[[#This Row],[Losing Seed]],"")</f>
        <v/>
      </c>
      <c r="Q779">
        <f>VLOOKUP(Table1[[#This Row],[Losing Seed]],'Seed History'!$N$4:$O$19,2)</f>
        <v>0.25</v>
      </c>
      <c r="R779" s="1">
        <f>IF(Table1[[#This Row],[Round]]="PI",0,Table1[[#This Row],[Round]]-1)</f>
        <v>0</v>
      </c>
      <c r="S779">
        <f>Table1[[#This Row],[LAW]]-Table1[[#This Row],[LEW]]</f>
        <v>-0.25</v>
      </c>
      <c r="V779">
        <f>COUNTIF(PASE!B:B,Table1[[#This Row],[Loser]])</f>
        <v>1</v>
      </c>
    </row>
    <row r="780" spans="1:22" x14ac:dyDescent="0.25">
      <c r="A780" s="65">
        <v>35503</v>
      </c>
      <c r="B780" s="50">
        <v>1997</v>
      </c>
      <c r="C780" s="1">
        <v>1</v>
      </c>
      <c r="D780" t="s">
        <v>440</v>
      </c>
      <c r="E780" s="1">
        <v>5</v>
      </c>
      <c r="F780" t="s">
        <v>94</v>
      </c>
      <c r="G780" t="str">
        <f>VLOOKUP(Table1[[#This Row],[Winner]],Ranking!D:E,2,FALSE)</f>
        <v>Amer</v>
      </c>
      <c r="H780" s="1">
        <v>81</v>
      </c>
      <c r="I780" s="1">
        <v>12</v>
      </c>
      <c r="J780" t="s">
        <v>141</v>
      </c>
      <c r="K780" t="str">
        <f>VLOOKUP(Table1[[#This Row],[Loser]],Ranking!D:E,2,FALSE)</f>
        <v>Pat</v>
      </c>
      <c r="L780" s="1">
        <v>52</v>
      </c>
      <c r="N780" s="1">
        <f>Table1[[#This Row],[Winning Score]]-Table1[[#This Row],[Losing Score]]</f>
        <v>29</v>
      </c>
      <c r="O780" s="1">
        <f>Table1[[#This Row],[Losing Seed]]-Table1[[#This Row],[Winning Seed]]</f>
        <v>7</v>
      </c>
      <c r="P780" s="1" t="str">
        <f>IF(Table1[[#This Row],[SeD]]&lt;-2,Table1[[#This Row],[Winning Seed]]&amp; " over " &amp;Table1[[#This Row],[Losing Seed]],"")</f>
        <v/>
      </c>
      <c r="Q780">
        <f>VLOOKUP(Table1[[#This Row],[Losing Seed]],'Seed History'!$N$4:$O$19,2)</f>
        <v>0.51428571428571423</v>
      </c>
      <c r="R780" s="1">
        <f>IF(Table1[[#This Row],[Round]]="PI",0,Table1[[#This Row],[Round]]-1)</f>
        <v>0</v>
      </c>
      <c r="S780">
        <f>Table1[[#This Row],[LAW]]-Table1[[#This Row],[LEW]]</f>
        <v>-0.51428571428571423</v>
      </c>
      <c r="V780">
        <f>COUNTIF(PASE!B:B,Table1[[#This Row],[Loser]])</f>
        <v>1</v>
      </c>
    </row>
    <row r="781" spans="1:22" x14ac:dyDescent="0.25">
      <c r="A781" s="65">
        <v>35503</v>
      </c>
      <c r="B781" s="50">
        <v>1997</v>
      </c>
      <c r="C781" s="1">
        <v>1</v>
      </c>
      <c r="D781" t="s">
        <v>478</v>
      </c>
      <c r="E781" s="1">
        <v>2</v>
      </c>
      <c r="F781" t="s">
        <v>64</v>
      </c>
      <c r="G781" t="str">
        <f>VLOOKUP(Table1[[#This Row],[Winner]],Ranking!D:E,2,FALSE)</f>
        <v>ACC</v>
      </c>
      <c r="H781" s="1">
        <v>81</v>
      </c>
      <c r="I781" s="1">
        <v>15</v>
      </c>
      <c r="J781" t="s">
        <v>286</v>
      </c>
      <c r="K781" t="str">
        <f>VLOOKUP(Table1[[#This Row],[Loser]],Ranking!D:E,2,FALSE)</f>
        <v>OVC</v>
      </c>
      <c r="L781" s="1">
        <v>78</v>
      </c>
      <c r="N781" s="1">
        <f>Table1[[#This Row],[Winning Score]]-Table1[[#This Row],[Losing Score]]</f>
        <v>3</v>
      </c>
      <c r="O781" s="1">
        <f>Table1[[#This Row],[Losing Seed]]-Table1[[#This Row],[Winning Seed]]</f>
        <v>13</v>
      </c>
      <c r="P781" s="1" t="str">
        <f>IF(Table1[[#This Row],[SeD]]&lt;-2,Table1[[#This Row],[Winning Seed]]&amp; " over " &amp;Table1[[#This Row],[Losing Seed]],"")</f>
        <v/>
      </c>
      <c r="Q781">
        <f>VLOOKUP(Table1[[#This Row],[Losing Seed]],'Seed History'!$N$4:$O$19,2)</f>
        <v>6.4285714285714279E-2</v>
      </c>
      <c r="R781" s="1">
        <f>IF(Table1[[#This Row],[Round]]="PI",0,Table1[[#This Row],[Round]]-1)</f>
        <v>0</v>
      </c>
      <c r="S781">
        <f>Table1[[#This Row],[LAW]]-Table1[[#This Row],[LEW]]</f>
        <v>-6.4285714285714279E-2</v>
      </c>
      <c r="V781">
        <f>COUNTIF(PASE!B:B,Table1[[#This Row],[Loser]])</f>
        <v>1</v>
      </c>
    </row>
    <row r="782" spans="1:22" x14ac:dyDescent="0.25">
      <c r="A782" s="65">
        <v>35503</v>
      </c>
      <c r="B782" s="50">
        <v>1997</v>
      </c>
      <c r="C782" s="1">
        <v>1</v>
      </c>
      <c r="D782" t="s">
        <v>478</v>
      </c>
      <c r="E782" s="1">
        <v>6</v>
      </c>
      <c r="F782" t="s">
        <v>231</v>
      </c>
      <c r="G782" t="str">
        <f>VLOOKUP(Table1[[#This Row],[Winner]],Ranking!D:E,2,FALSE)</f>
        <v>B10</v>
      </c>
      <c r="H782" s="1">
        <v>90</v>
      </c>
      <c r="I782" s="1">
        <v>11</v>
      </c>
      <c r="J782" t="s">
        <v>85</v>
      </c>
      <c r="K782" t="str">
        <f>VLOOKUP(Table1[[#This Row],[Loser]],Ranking!D:E,2,FALSE)</f>
        <v>P12</v>
      </c>
      <c r="L782" s="1">
        <v>77</v>
      </c>
      <c r="N782" s="1">
        <f>Table1[[#This Row],[Winning Score]]-Table1[[#This Row],[Losing Score]]</f>
        <v>13</v>
      </c>
      <c r="O782" s="1">
        <f>Table1[[#This Row],[Losing Seed]]-Table1[[#This Row],[Winning Seed]]</f>
        <v>5</v>
      </c>
      <c r="P782" s="1" t="str">
        <f>IF(Table1[[#This Row],[SeD]]&lt;-2,Table1[[#This Row],[Winning Seed]]&amp; " over " &amp;Table1[[#This Row],[Losing Seed]],"")</f>
        <v/>
      </c>
      <c r="Q782">
        <f>VLOOKUP(Table1[[#This Row],[Losing Seed]],'Seed History'!$N$4:$O$19,2)</f>
        <v>0.61428571428571432</v>
      </c>
      <c r="R782" s="1">
        <f>IF(Table1[[#This Row],[Round]]="PI",0,Table1[[#This Row],[Round]]-1)</f>
        <v>0</v>
      </c>
      <c r="S782">
        <f>Table1[[#This Row],[LAW]]-Table1[[#This Row],[LEW]]</f>
        <v>-0.61428571428571432</v>
      </c>
      <c r="V782">
        <f>COUNTIF(PASE!B:B,Table1[[#This Row],[Loser]])</f>
        <v>1</v>
      </c>
    </row>
    <row r="783" spans="1:22" x14ac:dyDescent="0.25">
      <c r="A783" s="65">
        <v>35503</v>
      </c>
      <c r="B783" s="50">
        <v>1997</v>
      </c>
      <c r="C783" s="1">
        <v>1</v>
      </c>
      <c r="D783" t="s">
        <v>38</v>
      </c>
      <c r="E783" s="1">
        <v>2</v>
      </c>
      <c r="F783" t="s">
        <v>65</v>
      </c>
      <c r="G783" t="str">
        <f>VLOOKUP(Table1[[#This Row],[Winner]],Ranking!D:E,2,FALSE)</f>
        <v>P12</v>
      </c>
      <c r="H783" s="1">
        <v>75</v>
      </c>
      <c r="I783" s="1">
        <v>15</v>
      </c>
      <c r="J783" t="s">
        <v>287</v>
      </c>
      <c r="K783" t="str">
        <f>VLOOKUP(Table1[[#This Row],[Loser]],Ranking!D:E,2,FALSE)</f>
        <v>Pat</v>
      </c>
      <c r="L783" s="1">
        <v>61</v>
      </c>
      <c r="N783" s="1">
        <f>Table1[[#This Row],[Winning Score]]-Table1[[#This Row],[Losing Score]]</f>
        <v>14</v>
      </c>
      <c r="O783" s="1">
        <f>Table1[[#This Row],[Losing Seed]]-Table1[[#This Row],[Winning Seed]]</f>
        <v>13</v>
      </c>
      <c r="P783" s="1" t="str">
        <f>IF(Table1[[#This Row],[SeD]]&lt;-2,Table1[[#This Row],[Winning Seed]]&amp; " over " &amp;Table1[[#This Row],[Losing Seed]],"")</f>
        <v/>
      </c>
      <c r="Q783">
        <f>VLOOKUP(Table1[[#This Row],[Losing Seed]],'Seed History'!$N$4:$O$19,2)</f>
        <v>6.4285714285714279E-2</v>
      </c>
      <c r="R783" s="1">
        <f>IF(Table1[[#This Row],[Round]]="PI",0,Table1[[#This Row],[Round]]-1)</f>
        <v>0</v>
      </c>
      <c r="S783">
        <f>Table1[[#This Row],[LAW]]-Table1[[#This Row],[LEW]]</f>
        <v>-6.4285714285714279E-2</v>
      </c>
      <c r="V783">
        <f>COUNTIF(PASE!B:B,Table1[[#This Row],[Loser]])</f>
        <v>1</v>
      </c>
    </row>
    <row r="784" spans="1:22" x14ac:dyDescent="0.25">
      <c r="A784" s="65">
        <v>35503</v>
      </c>
      <c r="B784" s="50">
        <v>1997</v>
      </c>
      <c r="C784" s="1">
        <v>1</v>
      </c>
      <c r="D784" t="s">
        <v>38</v>
      </c>
      <c r="E784" s="1">
        <v>3</v>
      </c>
      <c r="F784" t="s">
        <v>409</v>
      </c>
      <c r="G784" t="str">
        <f>VLOOKUP(Table1[[#This Row],[Winner]],Ranking!D:E,2,FALSE)</f>
        <v>ACC</v>
      </c>
      <c r="H784" s="1">
        <v>68</v>
      </c>
      <c r="I784" s="1">
        <v>14</v>
      </c>
      <c r="J784" t="s">
        <v>340</v>
      </c>
      <c r="K784" t="str">
        <f>VLOOKUP(Table1[[#This Row],[Loser]],Ranking!D:E,2,FALSE)</f>
        <v>WCC</v>
      </c>
      <c r="L784" s="1">
        <v>46</v>
      </c>
      <c r="N784" s="1">
        <f>Table1[[#This Row],[Winning Score]]-Table1[[#This Row],[Losing Score]]</f>
        <v>22</v>
      </c>
      <c r="O784" s="1">
        <f>Table1[[#This Row],[Losing Seed]]-Table1[[#This Row],[Winning Seed]]</f>
        <v>11</v>
      </c>
      <c r="P784" s="1" t="str">
        <f>IF(Table1[[#This Row],[SeD]]&lt;-2,Table1[[#This Row],[Winning Seed]]&amp; " over " &amp;Table1[[#This Row],[Losing Seed]],"")</f>
        <v/>
      </c>
      <c r="Q784">
        <f>VLOOKUP(Table1[[#This Row],[Losing Seed]],'Seed History'!$N$4:$O$19,2)</f>
        <v>0.16428571428571428</v>
      </c>
      <c r="R784" s="1">
        <f>IF(Table1[[#This Row],[Round]]="PI",0,Table1[[#This Row],[Round]]-1)</f>
        <v>0</v>
      </c>
      <c r="S784">
        <f>Table1[[#This Row],[LAW]]-Table1[[#This Row],[LEW]]</f>
        <v>-0.16428571428571428</v>
      </c>
      <c r="V784">
        <f>COUNTIF(PASE!B:B,Table1[[#This Row],[Loser]])</f>
        <v>1</v>
      </c>
    </row>
    <row r="785" spans="1:22" x14ac:dyDescent="0.25">
      <c r="A785" s="65">
        <v>35503</v>
      </c>
      <c r="B785" s="50">
        <v>1997</v>
      </c>
      <c r="C785" s="1">
        <v>1</v>
      </c>
      <c r="D785" t="s">
        <v>38</v>
      </c>
      <c r="E785" s="1">
        <v>6</v>
      </c>
      <c r="F785" t="s">
        <v>370</v>
      </c>
      <c r="G785" t="str">
        <f>VLOOKUP(Table1[[#This Row],[Winner]],Ranking!D:E,2,FALSE)</f>
        <v>P12</v>
      </c>
      <c r="H785" s="1">
        <v>80</v>
      </c>
      <c r="I785" s="1">
        <v>11</v>
      </c>
      <c r="J785" t="s">
        <v>58</v>
      </c>
      <c r="K785" t="str">
        <f>VLOOKUP(Table1[[#This Row],[Loser]],Ranking!D:E,2,FALSE)</f>
        <v>B12</v>
      </c>
      <c r="L785" s="1">
        <v>67</v>
      </c>
      <c r="N785" s="1">
        <f>Table1[[#This Row],[Winning Score]]-Table1[[#This Row],[Losing Score]]</f>
        <v>13</v>
      </c>
      <c r="O785" s="1">
        <f>Table1[[#This Row],[Losing Seed]]-Table1[[#This Row],[Winning Seed]]</f>
        <v>5</v>
      </c>
      <c r="P785" s="1" t="str">
        <f>IF(Table1[[#This Row],[SeD]]&lt;-2,Table1[[#This Row],[Winning Seed]]&amp; " over " &amp;Table1[[#This Row],[Losing Seed]],"")</f>
        <v/>
      </c>
      <c r="Q785">
        <f>VLOOKUP(Table1[[#This Row],[Losing Seed]],'Seed History'!$N$4:$O$19,2)</f>
        <v>0.61428571428571432</v>
      </c>
      <c r="R785" s="1">
        <f>IF(Table1[[#This Row],[Round]]="PI",0,Table1[[#This Row],[Round]]-1)</f>
        <v>0</v>
      </c>
      <c r="S785">
        <f>Table1[[#This Row],[LAW]]-Table1[[#This Row],[LEW]]</f>
        <v>-0.61428571428571432</v>
      </c>
      <c r="V785">
        <f>COUNTIF(PASE!B:B,Table1[[#This Row],[Loser]])</f>
        <v>1</v>
      </c>
    </row>
    <row r="786" spans="1:22" x14ac:dyDescent="0.25">
      <c r="A786" s="65">
        <v>35503</v>
      </c>
      <c r="B786" s="50">
        <v>1997</v>
      </c>
      <c r="C786" s="1">
        <v>1</v>
      </c>
      <c r="D786" t="s">
        <v>38</v>
      </c>
      <c r="E786" s="1">
        <v>7</v>
      </c>
      <c r="F786" t="s">
        <v>166</v>
      </c>
      <c r="G786" t="str">
        <f>VLOOKUP(Table1[[#This Row],[Winner]],Ranking!D:E,2,FALSE)</f>
        <v>CUSA</v>
      </c>
      <c r="H786" s="1">
        <v>79</v>
      </c>
      <c r="I786" s="1">
        <v>10</v>
      </c>
      <c r="J786" t="s">
        <v>66</v>
      </c>
      <c r="K786" t="str">
        <f>VLOOKUP(Table1[[#This Row],[Loser]],Ranking!D:E,2,FALSE)</f>
        <v>BE</v>
      </c>
      <c r="L786" s="1">
        <v>67</v>
      </c>
      <c r="N786" s="1">
        <f>Table1[[#This Row],[Winning Score]]-Table1[[#This Row],[Losing Score]]</f>
        <v>12</v>
      </c>
      <c r="O786" s="1">
        <f>Table1[[#This Row],[Losing Seed]]-Table1[[#This Row],[Winning Seed]]</f>
        <v>3</v>
      </c>
      <c r="P786" s="1" t="str">
        <f>IF(Table1[[#This Row],[SeD]]&lt;-2,Table1[[#This Row],[Winning Seed]]&amp; " over " &amp;Table1[[#This Row],[Losing Seed]],"")</f>
        <v/>
      </c>
      <c r="Q786">
        <f>VLOOKUP(Table1[[#This Row],[Losing Seed]],'Seed History'!$N$4:$O$19,2)</f>
        <v>0.62142857142857144</v>
      </c>
      <c r="R786" s="1">
        <f>IF(Table1[[#This Row],[Round]]="PI",0,Table1[[#This Row],[Round]]-1)</f>
        <v>0</v>
      </c>
      <c r="S786">
        <f>Table1[[#This Row],[LAW]]-Table1[[#This Row],[LEW]]</f>
        <v>-0.62142857142857144</v>
      </c>
      <c r="V786">
        <f>COUNTIF(PASE!B:B,Table1[[#This Row],[Loser]])</f>
        <v>1</v>
      </c>
    </row>
    <row r="787" spans="1:22" x14ac:dyDescent="0.25">
      <c r="A787" s="65">
        <v>35503</v>
      </c>
      <c r="B787" s="50">
        <v>1997</v>
      </c>
      <c r="C787" s="1">
        <v>1</v>
      </c>
      <c r="D787" t="s">
        <v>49</v>
      </c>
      <c r="E787" s="1">
        <v>10</v>
      </c>
      <c r="F787" t="s">
        <v>34</v>
      </c>
      <c r="G787" t="str">
        <f>VLOOKUP(Table1[[#This Row],[Winner]],Ranking!D:E,2,FALSE)</f>
        <v>B12</v>
      </c>
      <c r="H787" s="1">
        <v>71</v>
      </c>
      <c r="I787" s="1">
        <v>7</v>
      </c>
      <c r="J787" t="s">
        <v>39</v>
      </c>
      <c r="K787" t="str">
        <f>VLOOKUP(Table1[[#This Row],[Loser]],Ranking!D:E,2,FALSE)</f>
        <v>B10</v>
      </c>
      <c r="L787" s="1">
        <v>58</v>
      </c>
      <c r="N787" s="1">
        <f>Table1[[#This Row],[Winning Score]]-Table1[[#This Row],[Losing Score]]</f>
        <v>13</v>
      </c>
      <c r="O787" s="1">
        <f>Table1[[#This Row],[Losing Seed]]-Table1[[#This Row],[Winning Seed]]</f>
        <v>-3</v>
      </c>
      <c r="P787" s="1" t="str">
        <f>IF(Table1[[#This Row],[SeD]]&lt;-2,Table1[[#This Row],[Winning Seed]]&amp; " over " &amp;Table1[[#This Row],[Losing Seed]],"")</f>
        <v>10 over 7</v>
      </c>
      <c r="Q787">
        <f>VLOOKUP(Table1[[#This Row],[Losing Seed]],'Seed History'!$N$4:$O$19,2)</f>
        <v>0.9</v>
      </c>
      <c r="R787" s="1">
        <f>IF(Table1[[#This Row],[Round]]="PI",0,Table1[[#This Row],[Round]]-1)</f>
        <v>0</v>
      </c>
      <c r="S787">
        <f>Table1[[#This Row],[LAW]]-Table1[[#This Row],[LEW]]</f>
        <v>-0.9</v>
      </c>
      <c r="V787">
        <f>COUNTIF(PASE!B:B,Table1[[#This Row],[Loser]])</f>
        <v>1</v>
      </c>
    </row>
    <row r="788" spans="1:22" x14ac:dyDescent="0.25">
      <c r="A788" s="65">
        <v>35503</v>
      </c>
      <c r="B788" s="50">
        <v>1997</v>
      </c>
      <c r="C788" s="1">
        <v>1</v>
      </c>
      <c r="D788" t="s">
        <v>478</v>
      </c>
      <c r="E788" s="1">
        <v>10</v>
      </c>
      <c r="F788" t="s">
        <v>56</v>
      </c>
      <c r="G788" t="str">
        <f>VLOOKUP(Table1[[#This Row],[Winner]],Ranking!D:E,2,FALSE)</f>
        <v>BE</v>
      </c>
      <c r="H788" s="1">
        <v>81</v>
      </c>
      <c r="I788" s="1">
        <v>7</v>
      </c>
      <c r="J788" t="s">
        <v>263</v>
      </c>
      <c r="K788" t="str">
        <f>VLOOKUP(Table1[[#This Row],[Loser]],Ranking!D:E,2,FALSE)</f>
        <v>BE</v>
      </c>
      <c r="L788" s="1">
        <v>59</v>
      </c>
      <c r="N788" s="1">
        <f>Table1[[#This Row],[Winning Score]]-Table1[[#This Row],[Losing Score]]</f>
        <v>22</v>
      </c>
      <c r="O788" s="1">
        <f>Table1[[#This Row],[Losing Seed]]-Table1[[#This Row],[Winning Seed]]</f>
        <v>-3</v>
      </c>
      <c r="P788" s="1" t="str">
        <f>IF(Table1[[#This Row],[SeD]]&lt;-2,Table1[[#This Row],[Winning Seed]]&amp; " over " &amp;Table1[[#This Row],[Losing Seed]],"")</f>
        <v>10 over 7</v>
      </c>
      <c r="Q788">
        <f>VLOOKUP(Table1[[#This Row],[Losing Seed]],'Seed History'!$N$4:$O$19,2)</f>
        <v>0.9</v>
      </c>
      <c r="R788" s="1">
        <f>IF(Table1[[#This Row],[Round]]="PI",0,Table1[[#This Row],[Round]]-1)</f>
        <v>0</v>
      </c>
      <c r="S788">
        <f>Table1[[#This Row],[LAW]]-Table1[[#This Row],[LEW]]</f>
        <v>-0.9</v>
      </c>
      <c r="V788">
        <f>COUNTIF(PASE!B:B,Table1[[#This Row],[Loser]])</f>
        <v>1</v>
      </c>
    </row>
    <row r="789" spans="1:22" x14ac:dyDescent="0.25">
      <c r="A789" s="65">
        <v>35503</v>
      </c>
      <c r="B789" s="50">
        <v>1997</v>
      </c>
      <c r="C789" s="1">
        <v>1</v>
      </c>
      <c r="D789" t="s">
        <v>440</v>
      </c>
      <c r="E789" s="1">
        <v>9</v>
      </c>
      <c r="F789" t="s">
        <v>374</v>
      </c>
      <c r="G789" t="str">
        <f>VLOOKUP(Table1[[#This Row],[Winner]],Ranking!D:E,2,FALSE)</f>
        <v>Amer</v>
      </c>
      <c r="H789" s="1">
        <v>62</v>
      </c>
      <c r="I789" s="1">
        <v>8</v>
      </c>
      <c r="J789" t="s">
        <v>45</v>
      </c>
      <c r="K789" t="str">
        <f>VLOOKUP(Table1[[#This Row],[Loser]],Ranking!D:E,2,FALSE)</f>
        <v>SEC</v>
      </c>
      <c r="L789" s="1">
        <v>40</v>
      </c>
      <c r="N789" s="1">
        <f>Table1[[#This Row],[Winning Score]]-Table1[[#This Row],[Losing Score]]</f>
        <v>22</v>
      </c>
      <c r="O789" s="1">
        <f>Table1[[#This Row],[Losing Seed]]-Table1[[#This Row],[Winning Seed]]</f>
        <v>-1</v>
      </c>
      <c r="P789" s="1" t="str">
        <f>IF(Table1[[#This Row],[SeD]]&lt;-2,Table1[[#This Row],[Winning Seed]]&amp; " over " &amp;Table1[[#This Row],[Losing Seed]],"")</f>
        <v/>
      </c>
      <c r="Q789">
        <f>VLOOKUP(Table1[[#This Row],[Losing Seed]],'Seed History'!$N$4:$O$19,2)</f>
        <v>0.7</v>
      </c>
      <c r="R789" s="1">
        <f>IF(Table1[[#This Row],[Round]]="PI",0,Table1[[#This Row],[Round]]-1)</f>
        <v>0</v>
      </c>
      <c r="S789">
        <f>Table1[[#This Row],[LAW]]-Table1[[#This Row],[LEW]]</f>
        <v>-0.7</v>
      </c>
      <c r="V789">
        <f>COUNTIF(PASE!B:B,Table1[[#This Row],[Loser]])</f>
        <v>1</v>
      </c>
    </row>
    <row r="790" spans="1:22" x14ac:dyDescent="0.25">
      <c r="A790" s="65">
        <v>35504</v>
      </c>
      <c r="B790" s="50">
        <v>1997</v>
      </c>
      <c r="C790" s="1">
        <v>2</v>
      </c>
      <c r="D790" t="s">
        <v>49</v>
      </c>
      <c r="E790" s="1">
        <v>1</v>
      </c>
      <c r="F790" t="s">
        <v>299</v>
      </c>
      <c r="G790" t="str">
        <f>VLOOKUP(Table1[[#This Row],[Winner]],Ranking!D:E,2,FALSE)</f>
        <v>ACC</v>
      </c>
      <c r="H790" s="1">
        <v>73</v>
      </c>
      <c r="I790" s="1">
        <v>9</v>
      </c>
      <c r="J790" t="s">
        <v>95</v>
      </c>
      <c r="K790" t="str">
        <f>VLOOKUP(Table1[[#This Row],[Loser]],Ranking!D:E,2,FALSE)</f>
        <v>P12</v>
      </c>
      <c r="L790" s="1">
        <v>56</v>
      </c>
      <c r="N790" s="1">
        <f>Table1[[#This Row],[Winning Score]]-Table1[[#This Row],[Losing Score]]</f>
        <v>17</v>
      </c>
      <c r="O790" s="1">
        <f>Table1[[#This Row],[Losing Seed]]-Table1[[#This Row],[Winning Seed]]</f>
        <v>8</v>
      </c>
      <c r="P790" s="1" t="str">
        <f>IF(Table1[[#This Row],[SeD]]&lt;-2,Table1[[#This Row],[Winning Seed]]&amp; " over " &amp;Table1[[#This Row],[Losing Seed]],"")</f>
        <v/>
      </c>
      <c r="Q790">
        <f>VLOOKUP(Table1[[#This Row],[Losing Seed]],'Seed History'!$N$4:$O$19,2)</f>
        <v>0.6</v>
      </c>
      <c r="R790" s="1">
        <f>IF(Table1[[#This Row],[Round]]="PI",0,Table1[[#This Row],[Round]]-1)</f>
        <v>1</v>
      </c>
      <c r="S790">
        <f>Table1[[#This Row],[LAW]]-Table1[[#This Row],[LEW]]</f>
        <v>0.4</v>
      </c>
      <c r="V790">
        <f>COUNTIF(PASE!B:B,Table1[[#This Row],[Loser]])</f>
        <v>1</v>
      </c>
    </row>
    <row r="791" spans="1:22" x14ac:dyDescent="0.25">
      <c r="A791" s="65">
        <v>35504</v>
      </c>
      <c r="B791" s="50">
        <v>1997</v>
      </c>
      <c r="C791" s="1">
        <v>2</v>
      </c>
      <c r="D791" t="s">
        <v>440</v>
      </c>
      <c r="E791" s="1">
        <v>2</v>
      </c>
      <c r="F791" t="s">
        <v>67</v>
      </c>
      <c r="G791" t="str">
        <f>VLOOKUP(Table1[[#This Row],[Winner]],Ranking!D:E,2,FALSE)</f>
        <v>P12</v>
      </c>
      <c r="H791" s="1">
        <v>96</v>
      </c>
      <c r="I791" s="1">
        <v>7</v>
      </c>
      <c r="J791" t="s">
        <v>44</v>
      </c>
      <c r="K791" t="str">
        <f>VLOOKUP(Table1[[#This Row],[Loser]],Ranking!D:E,2,FALSE)</f>
        <v>BE</v>
      </c>
      <c r="L791" s="1">
        <v>83</v>
      </c>
      <c r="N791" s="1">
        <f>Table1[[#This Row],[Winning Score]]-Table1[[#This Row],[Losing Score]]</f>
        <v>13</v>
      </c>
      <c r="O791" s="1">
        <f>Table1[[#This Row],[Losing Seed]]-Table1[[#This Row],[Winning Seed]]</f>
        <v>5</v>
      </c>
      <c r="P791" s="1" t="str">
        <f>IF(Table1[[#This Row],[SeD]]&lt;-2,Table1[[#This Row],[Winning Seed]]&amp; " over " &amp;Table1[[#This Row],[Losing Seed]],"")</f>
        <v/>
      </c>
      <c r="Q791">
        <f>VLOOKUP(Table1[[#This Row],[Losing Seed]],'Seed History'!$N$4:$O$19,2)</f>
        <v>0.9</v>
      </c>
      <c r="R791" s="1">
        <f>IF(Table1[[#This Row],[Round]]="PI",0,Table1[[#This Row],[Round]]-1)</f>
        <v>1</v>
      </c>
      <c r="S791">
        <f>Table1[[#This Row],[LAW]]-Table1[[#This Row],[LEW]]</f>
        <v>9.9999999999999978E-2</v>
      </c>
      <c r="V791">
        <f>COUNTIF(PASE!B:B,Table1[[#This Row],[Loser]])</f>
        <v>1</v>
      </c>
    </row>
    <row r="792" spans="1:22" x14ac:dyDescent="0.25">
      <c r="A792" s="65">
        <v>35504</v>
      </c>
      <c r="B792" s="50">
        <v>1997</v>
      </c>
      <c r="C792" s="1">
        <v>2</v>
      </c>
      <c r="D792" t="s">
        <v>478</v>
      </c>
      <c r="E792" s="1">
        <v>1</v>
      </c>
      <c r="F792" t="s">
        <v>37</v>
      </c>
      <c r="G792" t="str">
        <f>VLOOKUP(Table1[[#This Row],[Winner]],Ranking!D:E,2,FALSE)</f>
        <v>B12</v>
      </c>
      <c r="H792" s="1">
        <v>75</v>
      </c>
      <c r="I792" s="1">
        <v>8</v>
      </c>
      <c r="J792" t="s">
        <v>29</v>
      </c>
      <c r="K792" t="str">
        <f>VLOOKUP(Table1[[#This Row],[Loser]],Ranking!D:E,2,FALSE)</f>
        <v>B10</v>
      </c>
      <c r="L792" s="1">
        <v>61</v>
      </c>
      <c r="N792" s="1">
        <f>Table1[[#This Row],[Winning Score]]-Table1[[#This Row],[Losing Score]]</f>
        <v>14</v>
      </c>
      <c r="O792" s="1">
        <f>Table1[[#This Row],[Losing Seed]]-Table1[[#This Row],[Winning Seed]]</f>
        <v>7</v>
      </c>
      <c r="P792" s="1" t="str">
        <f>IF(Table1[[#This Row],[SeD]]&lt;-2,Table1[[#This Row],[Winning Seed]]&amp; " over " &amp;Table1[[#This Row],[Losing Seed]],"")</f>
        <v/>
      </c>
      <c r="Q792">
        <f>VLOOKUP(Table1[[#This Row],[Losing Seed]],'Seed History'!$N$4:$O$19,2)</f>
        <v>0.7</v>
      </c>
      <c r="R792" s="1">
        <f>IF(Table1[[#This Row],[Round]]="PI",0,Table1[[#This Row],[Round]]-1)</f>
        <v>1</v>
      </c>
      <c r="S792">
        <f>Table1[[#This Row],[LAW]]-Table1[[#This Row],[LEW]]</f>
        <v>0.30000000000000004</v>
      </c>
      <c r="V792">
        <f>COUNTIF(PASE!B:B,Table1[[#This Row],[Loser]])</f>
        <v>1</v>
      </c>
    </row>
    <row r="793" spans="1:22" x14ac:dyDescent="0.25">
      <c r="A793" s="65">
        <v>35504</v>
      </c>
      <c r="B793" s="50">
        <v>1997</v>
      </c>
      <c r="C793" s="1">
        <v>2</v>
      </c>
      <c r="D793" t="s">
        <v>478</v>
      </c>
      <c r="E793" s="1">
        <v>4</v>
      </c>
      <c r="F793" t="s">
        <v>48</v>
      </c>
      <c r="G793" t="str">
        <f>VLOOKUP(Table1[[#This Row],[Winner]],Ranking!D:E,2,FALSE)</f>
        <v>P12</v>
      </c>
      <c r="H793" s="1">
        <v>73</v>
      </c>
      <c r="I793" s="1">
        <v>12</v>
      </c>
      <c r="J793" t="s">
        <v>165</v>
      </c>
      <c r="K793" t="str">
        <f>VLOOKUP(Table1[[#This Row],[Loser]],Ranking!D:E,2,FALSE)</f>
        <v>BSth</v>
      </c>
      <c r="L793" s="1">
        <v>69</v>
      </c>
      <c r="N793" s="1">
        <f>Table1[[#This Row],[Winning Score]]-Table1[[#This Row],[Losing Score]]</f>
        <v>4</v>
      </c>
      <c r="O793" s="1">
        <f>Table1[[#This Row],[Losing Seed]]-Table1[[#This Row],[Winning Seed]]</f>
        <v>8</v>
      </c>
      <c r="P793" s="1" t="str">
        <f>IF(Table1[[#This Row],[SeD]]&lt;-2,Table1[[#This Row],[Winning Seed]]&amp; " over " &amp;Table1[[#This Row],[Losing Seed]],"")</f>
        <v/>
      </c>
      <c r="Q793">
        <f>VLOOKUP(Table1[[#This Row],[Losing Seed]],'Seed History'!$N$4:$O$19,2)</f>
        <v>0.51428571428571423</v>
      </c>
      <c r="R793" s="1">
        <f>IF(Table1[[#This Row],[Round]]="PI",0,Table1[[#This Row],[Round]]-1)</f>
        <v>1</v>
      </c>
      <c r="S793">
        <f>Table1[[#This Row],[LAW]]-Table1[[#This Row],[LEW]]</f>
        <v>0.48571428571428577</v>
      </c>
      <c r="V793">
        <f>COUNTIF(PASE!B:B,Table1[[#This Row],[Loser]])</f>
        <v>1</v>
      </c>
    </row>
    <row r="794" spans="1:22" x14ac:dyDescent="0.25">
      <c r="A794" s="65">
        <v>35504</v>
      </c>
      <c r="B794" s="50">
        <v>1997</v>
      </c>
      <c r="C794" s="1">
        <v>2</v>
      </c>
      <c r="D794" t="s">
        <v>38</v>
      </c>
      <c r="E794" s="1">
        <v>1</v>
      </c>
      <c r="F794" t="s">
        <v>26</v>
      </c>
      <c r="G794" t="str">
        <f>VLOOKUP(Table1[[#This Row],[Winner]],Ranking!D:E,2,FALSE)</f>
        <v>SEC</v>
      </c>
      <c r="H794" s="1">
        <v>75</v>
      </c>
      <c r="I794" s="1">
        <v>8</v>
      </c>
      <c r="J794" t="s">
        <v>69</v>
      </c>
      <c r="K794" t="str">
        <f>VLOOKUP(Table1[[#This Row],[Loser]],Ranking!D:E,2,FALSE)</f>
        <v>B10</v>
      </c>
      <c r="L794" s="1">
        <v>69</v>
      </c>
      <c r="N794" s="1">
        <f>Table1[[#This Row],[Winning Score]]-Table1[[#This Row],[Losing Score]]</f>
        <v>6</v>
      </c>
      <c r="O794" s="1">
        <f>Table1[[#This Row],[Losing Seed]]-Table1[[#This Row],[Winning Seed]]</f>
        <v>7</v>
      </c>
      <c r="P794" s="1" t="str">
        <f>IF(Table1[[#This Row],[SeD]]&lt;-2,Table1[[#This Row],[Winning Seed]]&amp; " over " &amp;Table1[[#This Row],[Losing Seed]],"")</f>
        <v/>
      </c>
      <c r="Q794">
        <f>VLOOKUP(Table1[[#This Row],[Losing Seed]],'Seed History'!$N$4:$O$19,2)</f>
        <v>0.7</v>
      </c>
      <c r="R794" s="1">
        <f>IF(Table1[[#This Row],[Round]]="PI",0,Table1[[#This Row],[Round]]-1)</f>
        <v>1</v>
      </c>
      <c r="S794">
        <f>Table1[[#This Row],[LAW]]-Table1[[#This Row],[LEW]]</f>
        <v>0.30000000000000004</v>
      </c>
      <c r="V794">
        <f>COUNTIF(PASE!B:B,Table1[[#This Row],[Loser]])</f>
        <v>1</v>
      </c>
    </row>
    <row r="795" spans="1:22" x14ac:dyDescent="0.25">
      <c r="A795" s="65">
        <v>35504</v>
      </c>
      <c r="B795" s="50">
        <v>1997</v>
      </c>
      <c r="C795" s="1">
        <v>2</v>
      </c>
      <c r="D795" t="s">
        <v>38</v>
      </c>
      <c r="E795" s="1">
        <v>4</v>
      </c>
      <c r="F795" t="s">
        <v>338</v>
      </c>
      <c r="G795" t="str">
        <f>VLOOKUP(Table1[[#This Row],[Winner]],Ranking!D:E,2,FALSE)</f>
        <v>A10</v>
      </c>
      <c r="H795" s="1">
        <v>81</v>
      </c>
      <c r="I795" s="1">
        <v>5</v>
      </c>
      <c r="J795" t="s">
        <v>139</v>
      </c>
      <c r="K795" t="str">
        <f>VLOOKUP(Table1[[#This Row],[Loser]],Ranking!D:E,2,FALSE)</f>
        <v>ACC</v>
      </c>
      <c r="L795" s="1">
        <v>77</v>
      </c>
      <c r="M795" s="1" t="s">
        <v>479</v>
      </c>
      <c r="N795" s="1">
        <f>Table1[[#This Row],[Winning Score]]-Table1[[#This Row],[Losing Score]]</f>
        <v>4</v>
      </c>
      <c r="O795" s="1">
        <f>Table1[[#This Row],[Losing Seed]]-Table1[[#This Row],[Winning Seed]]</f>
        <v>1</v>
      </c>
      <c r="P795" s="1" t="str">
        <f>IF(Table1[[#This Row],[SeD]]&lt;-2,Table1[[#This Row],[Winning Seed]]&amp; " over " &amp;Table1[[#This Row],[Losing Seed]],"")</f>
        <v/>
      </c>
      <c r="Q795">
        <f>VLOOKUP(Table1[[#This Row],[Losing Seed]],'Seed History'!$N$4:$O$19,2)</f>
        <v>1.1071428571428572</v>
      </c>
      <c r="R795" s="1">
        <f>IF(Table1[[#This Row],[Round]]="PI",0,Table1[[#This Row],[Round]]-1)</f>
        <v>1</v>
      </c>
      <c r="S795">
        <f>Table1[[#This Row],[LAW]]-Table1[[#This Row],[LEW]]</f>
        <v>-0.10714285714285721</v>
      </c>
      <c r="V795">
        <f>COUNTIF(PASE!B:B,Table1[[#This Row],[Loser]])</f>
        <v>1</v>
      </c>
    </row>
    <row r="796" spans="1:22" x14ac:dyDescent="0.25">
      <c r="A796" s="65">
        <v>35504</v>
      </c>
      <c r="B796" s="50">
        <v>1997</v>
      </c>
      <c r="C796" s="1">
        <v>2</v>
      </c>
      <c r="D796" t="s">
        <v>440</v>
      </c>
      <c r="E796" s="1">
        <v>6</v>
      </c>
      <c r="F796" t="s">
        <v>238</v>
      </c>
      <c r="G796" t="str">
        <f>VLOOKUP(Table1[[#This Row],[Winner]],Ranking!D:E,2,FALSE)</f>
        <v>B12</v>
      </c>
      <c r="H796" s="1">
        <v>67</v>
      </c>
      <c r="I796" s="1">
        <v>3</v>
      </c>
      <c r="J796" t="s">
        <v>28</v>
      </c>
      <c r="K796" t="str">
        <f>VLOOKUP(Table1[[#This Row],[Loser]],Ranking!D:E,2,FALSE)</f>
        <v>Amer</v>
      </c>
      <c r="L796" s="1">
        <v>66</v>
      </c>
      <c r="N796" s="1">
        <f>Table1[[#This Row],[Winning Score]]-Table1[[#This Row],[Losing Score]]</f>
        <v>1</v>
      </c>
      <c r="O796" s="1">
        <f>Table1[[#This Row],[Losing Seed]]-Table1[[#This Row],[Winning Seed]]</f>
        <v>-3</v>
      </c>
      <c r="P796" s="1" t="str">
        <f>IF(Table1[[#This Row],[SeD]]&lt;-2,Table1[[#This Row],[Winning Seed]]&amp; " over " &amp;Table1[[#This Row],[Losing Seed]],"")</f>
        <v>6 over 3</v>
      </c>
      <c r="Q796">
        <f>VLOOKUP(Table1[[#This Row],[Losing Seed]],'Seed History'!$N$4:$O$19,2)</f>
        <v>1.8571428571428572</v>
      </c>
      <c r="R796" s="1">
        <f>IF(Table1[[#This Row],[Round]]="PI",0,Table1[[#This Row],[Round]]-1)</f>
        <v>1</v>
      </c>
      <c r="S796">
        <f>Table1[[#This Row],[LAW]]-Table1[[#This Row],[LEW]]</f>
        <v>-0.85714285714285721</v>
      </c>
      <c r="V796">
        <f>COUNTIF(PASE!B:B,Table1[[#This Row],[Loser]])</f>
        <v>1</v>
      </c>
    </row>
    <row r="797" spans="1:22" x14ac:dyDescent="0.25">
      <c r="A797" s="65">
        <v>35504</v>
      </c>
      <c r="B797" s="50">
        <v>1997</v>
      </c>
      <c r="C797" s="1">
        <v>2</v>
      </c>
      <c r="D797" t="s">
        <v>49</v>
      </c>
      <c r="E797" s="1">
        <v>5</v>
      </c>
      <c r="F797" t="s">
        <v>84</v>
      </c>
      <c r="G797" t="str">
        <f>VLOOKUP(Table1[[#This Row],[Winner]],Ranking!D:E,2,FALSE)</f>
        <v>P12</v>
      </c>
      <c r="H797" s="1">
        <v>75</v>
      </c>
      <c r="I797" s="1">
        <v>4</v>
      </c>
      <c r="J797" t="s">
        <v>50</v>
      </c>
      <c r="K797" t="str">
        <f>VLOOKUP(Table1[[#This Row],[Loser]],Ranking!D:E,2,FALSE)</f>
        <v>BE</v>
      </c>
      <c r="L797" s="1">
        <v>68</v>
      </c>
      <c r="N797" s="1">
        <f>Table1[[#This Row],[Winning Score]]-Table1[[#This Row],[Losing Score]]</f>
        <v>7</v>
      </c>
      <c r="O797" s="1">
        <f>Table1[[#This Row],[Losing Seed]]-Table1[[#This Row],[Winning Seed]]</f>
        <v>-1</v>
      </c>
      <c r="P797" s="1" t="str">
        <f>IF(Table1[[#This Row],[SeD]]&lt;-2,Table1[[#This Row],[Winning Seed]]&amp; " over " &amp;Table1[[#This Row],[Losing Seed]],"")</f>
        <v/>
      </c>
      <c r="Q797">
        <f>VLOOKUP(Table1[[#This Row],[Losing Seed]],'Seed History'!$N$4:$O$19,2)</f>
        <v>1.5357142857142858</v>
      </c>
      <c r="R797" s="1">
        <f>IF(Table1[[#This Row],[Round]]="PI",0,Table1[[#This Row],[Round]]-1)</f>
        <v>1</v>
      </c>
      <c r="S797">
        <f>Table1[[#This Row],[LAW]]-Table1[[#This Row],[LEW]]</f>
        <v>-0.53571428571428581</v>
      </c>
      <c r="V797">
        <f>COUNTIF(PASE!B:B,Table1[[#This Row],[Loser]])</f>
        <v>1</v>
      </c>
    </row>
    <row r="798" spans="1:22" x14ac:dyDescent="0.25">
      <c r="A798" s="65">
        <v>35505</v>
      </c>
      <c r="B798" s="50">
        <v>1997</v>
      </c>
      <c r="C798" s="1">
        <v>2</v>
      </c>
      <c r="D798" t="s">
        <v>478</v>
      </c>
      <c r="E798" s="1">
        <v>10</v>
      </c>
      <c r="F798" t="s">
        <v>56</v>
      </c>
      <c r="G798" t="str">
        <f>VLOOKUP(Table1[[#This Row],[Winner]],Ranking!D:E,2,FALSE)</f>
        <v>BE</v>
      </c>
      <c r="H798" s="1">
        <v>98</v>
      </c>
      <c r="I798" s="1">
        <v>2</v>
      </c>
      <c r="J798" t="s">
        <v>64</v>
      </c>
      <c r="K798" t="str">
        <f>VLOOKUP(Table1[[#This Row],[Loser]],Ranking!D:E,2,FALSE)</f>
        <v>ACC</v>
      </c>
      <c r="L798" s="1">
        <v>87</v>
      </c>
      <c r="N798" s="1">
        <f>Table1[[#This Row],[Winning Score]]-Table1[[#This Row],[Losing Score]]</f>
        <v>11</v>
      </c>
      <c r="O798" s="1">
        <f>Table1[[#This Row],[Losing Seed]]-Table1[[#This Row],[Winning Seed]]</f>
        <v>-8</v>
      </c>
      <c r="P798" s="1" t="str">
        <f>IF(Table1[[#This Row],[SeD]]&lt;-2,Table1[[#This Row],[Winning Seed]]&amp; " over " &amp;Table1[[#This Row],[Losing Seed]],"")</f>
        <v>10 over 2</v>
      </c>
      <c r="Q798">
        <f>VLOOKUP(Table1[[#This Row],[Losing Seed]],'Seed History'!$N$4:$O$19,2)</f>
        <v>2.3714285714285714</v>
      </c>
      <c r="R798" s="1">
        <f>IF(Table1[[#This Row],[Round]]="PI",0,Table1[[#This Row],[Round]]-1)</f>
        <v>1</v>
      </c>
      <c r="S798">
        <f>Table1[[#This Row],[LAW]]-Table1[[#This Row],[LEW]]</f>
        <v>-1.3714285714285714</v>
      </c>
      <c r="V798">
        <f>COUNTIF(PASE!B:B,Table1[[#This Row],[Loser]])</f>
        <v>1</v>
      </c>
    </row>
    <row r="799" spans="1:22" x14ac:dyDescent="0.25">
      <c r="A799" s="65">
        <v>35505</v>
      </c>
      <c r="B799" s="50">
        <v>1997</v>
      </c>
      <c r="C799" s="1">
        <v>2</v>
      </c>
      <c r="D799" t="s">
        <v>478</v>
      </c>
      <c r="E799" s="1">
        <v>14</v>
      </c>
      <c r="F799" t="s">
        <v>168</v>
      </c>
      <c r="G799" t="str">
        <f>VLOOKUP(Table1[[#This Row],[Winner]],Ranking!D:E,2,FALSE)</f>
        <v>SC</v>
      </c>
      <c r="H799" s="1">
        <v>75</v>
      </c>
      <c r="I799" s="1">
        <v>6</v>
      </c>
      <c r="J799" t="s">
        <v>231</v>
      </c>
      <c r="K799" t="str">
        <f>VLOOKUP(Table1[[#This Row],[Loser]],Ranking!D:E,2,FALSE)</f>
        <v>B10</v>
      </c>
      <c r="L799" s="1">
        <v>63</v>
      </c>
      <c r="N799" s="1">
        <f>Table1[[#This Row],[Winning Score]]-Table1[[#This Row],[Losing Score]]</f>
        <v>12</v>
      </c>
      <c r="O799" s="1">
        <f>Table1[[#This Row],[Losing Seed]]-Table1[[#This Row],[Winning Seed]]</f>
        <v>-8</v>
      </c>
      <c r="P799" s="1" t="str">
        <f>IF(Table1[[#This Row],[SeD]]&lt;-2,Table1[[#This Row],[Winning Seed]]&amp; " over " &amp;Table1[[#This Row],[Losing Seed]],"")</f>
        <v>14 over 6</v>
      </c>
      <c r="Q799">
        <f>VLOOKUP(Table1[[#This Row],[Losing Seed]],'Seed History'!$N$4:$O$19,2)</f>
        <v>1.0785714285714285</v>
      </c>
      <c r="R799" s="1">
        <f>IF(Table1[[#This Row],[Round]]="PI",0,Table1[[#This Row],[Round]]-1)</f>
        <v>1</v>
      </c>
      <c r="S799">
        <f>Table1[[#This Row],[LAW]]-Table1[[#This Row],[LEW]]</f>
        <v>-7.8571428571428514E-2</v>
      </c>
      <c r="V799">
        <f>COUNTIF(PASE!B:B,Table1[[#This Row],[Loser]])</f>
        <v>1</v>
      </c>
    </row>
    <row r="800" spans="1:22" x14ac:dyDescent="0.25">
      <c r="A800" s="65">
        <v>35505</v>
      </c>
      <c r="B800" s="50">
        <v>1997</v>
      </c>
      <c r="C800" s="1">
        <v>2</v>
      </c>
      <c r="D800" t="s">
        <v>49</v>
      </c>
      <c r="E800" s="1">
        <v>10</v>
      </c>
      <c r="F800" t="s">
        <v>34</v>
      </c>
      <c r="G800" t="str">
        <f>VLOOKUP(Table1[[#This Row],[Winner]],Ranking!D:E,2,FALSE)</f>
        <v>B12</v>
      </c>
      <c r="H800" s="1">
        <v>82</v>
      </c>
      <c r="I800" s="1">
        <v>15</v>
      </c>
      <c r="J800" t="s">
        <v>179</v>
      </c>
      <c r="K800" t="str">
        <f>VLOOKUP(Table1[[#This Row],[Loser]],Ranking!D:E,2,FALSE)</f>
        <v>MEAC</v>
      </c>
      <c r="L800" s="1">
        <v>81</v>
      </c>
      <c r="N800" s="1">
        <f>Table1[[#This Row],[Winning Score]]-Table1[[#This Row],[Losing Score]]</f>
        <v>1</v>
      </c>
      <c r="O800" s="1">
        <f>Table1[[#This Row],[Losing Seed]]-Table1[[#This Row],[Winning Seed]]</f>
        <v>5</v>
      </c>
      <c r="P800" s="1" t="str">
        <f>IF(Table1[[#This Row],[SeD]]&lt;-2,Table1[[#This Row],[Winning Seed]]&amp; " over " &amp;Table1[[#This Row],[Losing Seed]],"")</f>
        <v/>
      </c>
      <c r="Q800">
        <f>VLOOKUP(Table1[[#This Row],[Losing Seed]],'Seed History'!$N$4:$O$19,2)</f>
        <v>6.4285714285714279E-2</v>
      </c>
      <c r="R800" s="1">
        <f>IF(Table1[[#This Row],[Round]]="PI",0,Table1[[#This Row],[Round]]-1)</f>
        <v>1</v>
      </c>
      <c r="S800">
        <f>Table1[[#This Row],[LAW]]-Table1[[#This Row],[LEW]]</f>
        <v>0.93571428571428572</v>
      </c>
      <c r="V800">
        <f>COUNTIF(PASE!B:B,Table1[[#This Row],[Loser]])</f>
        <v>1</v>
      </c>
    </row>
    <row r="801" spans="1:22" x14ac:dyDescent="0.25">
      <c r="A801" s="65">
        <v>35505</v>
      </c>
      <c r="B801" s="50">
        <v>1997</v>
      </c>
      <c r="C801" s="1">
        <v>2</v>
      </c>
      <c r="D801" t="s">
        <v>440</v>
      </c>
      <c r="E801" s="1">
        <v>1</v>
      </c>
      <c r="F801" t="s">
        <v>275</v>
      </c>
      <c r="G801" t="str">
        <f>VLOOKUP(Table1[[#This Row],[Winner]],Ranking!D:E,2,FALSE)</f>
        <v>B10</v>
      </c>
      <c r="H801" s="1">
        <v>76</v>
      </c>
      <c r="I801" s="1">
        <v>9</v>
      </c>
      <c r="J801" t="s">
        <v>374</v>
      </c>
      <c r="K801" t="str">
        <f>VLOOKUP(Table1[[#This Row],[Loser]],Ranking!D:E,2,FALSE)</f>
        <v>Amer</v>
      </c>
      <c r="L801" s="1">
        <v>57</v>
      </c>
      <c r="N801" s="1">
        <f>Table1[[#This Row],[Winning Score]]-Table1[[#This Row],[Losing Score]]</f>
        <v>19</v>
      </c>
      <c r="O801" s="1">
        <f>Table1[[#This Row],[Losing Seed]]-Table1[[#This Row],[Winning Seed]]</f>
        <v>8</v>
      </c>
      <c r="P801" s="1" t="str">
        <f>IF(Table1[[#This Row],[SeD]]&lt;-2,Table1[[#This Row],[Winning Seed]]&amp; " over " &amp;Table1[[#This Row],[Losing Seed]],"")</f>
        <v/>
      </c>
      <c r="Q801">
        <f>VLOOKUP(Table1[[#This Row],[Losing Seed]],'Seed History'!$N$4:$O$19,2)</f>
        <v>0.6</v>
      </c>
      <c r="R801" s="1">
        <f>IF(Table1[[#This Row],[Round]]="PI",0,Table1[[#This Row],[Round]]-1)</f>
        <v>1</v>
      </c>
      <c r="S801">
        <f>Table1[[#This Row],[LAW]]-Table1[[#This Row],[LEW]]</f>
        <v>0.4</v>
      </c>
      <c r="V801">
        <f>COUNTIF(PASE!B:B,Table1[[#This Row],[Loser]])</f>
        <v>1</v>
      </c>
    </row>
    <row r="802" spans="1:22" x14ac:dyDescent="0.25">
      <c r="A802" s="65">
        <v>35505</v>
      </c>
      <c r="B802" s="50">
        <v>1997</v>
      </c>
      <c r="C802" s="1">
        <v>2</v>
      </c>
      <c r="D802" t="s">
        <v>440</v>
      </c>
      <c r="E802" s="1">
        <v>4</v>
      </c>
      <c r="F802" t="s">
        <v>89</v>
      </c>
      <c r="G802" t="str">
        <f>VLOOKUP(Table1[[#This Row],[Winner]],Ranking!D:E,2,FALSE)</f>
        <v>ACC</v>
      </c>
      <c r="H802" s="1">
        <v>65</v>
      </c>
      <c r="I802" s="1">
        <v>5</v>
      </c>
      <c r="J802" t="s">
        <v>94</v>
      </c>
      <c r="K802" t="str">
        <f>VLOOKUP(Table1[[#This Row],[Loser]],Ranking!D:E,2,FALSE)</f>
        <v>Amer</v>
      </c>
      <c r="L802" s="1">
        <v>59</v>
      </c>
      <c r="N802" s="1">
        <f>Table1[[#This Row],[Winning Score]]-Table1[[#This Row],[Losing Score]]</f>
        <v>6</v>
      </c>
      <c r="O802" s="1">
        <f>Table1[[#This Row],[Losing Seed]]-Table1[[#This Row],[Winning Seed]]</f>
        <v>1</v>
      </c>
      <c r="P802" s="1" t="str">
        <f>IF(Table1[[#This Row],[SeD]]&lt;-2,Table1[[#This Row],[Winning Seed]]&amp; " over " &amp;Table1[[#This Row],[Losing Seed]],"")</f>
        <v/>
      </c>
      <c r="Q802">
        <f>VLOOKUP(Table1[[#This Row],[Losing Seed]],'Seed History'!$N$4:$O$19,2)</f>
        <v>1.1071428571428572</v>
      </c>
      <c r="R802" s="1">
        <f>IF(Table1[[#This Row],[Round]]="PI",0,Table1[[#This Row],[Round]]-1)</f>
        <v>1</v>
      </c>
      <c r="S802">
        <f>Table1[[#This Row],[LAW]]-Table1[[#This Row],[LEW]]</f>
        <v>-0.10714285714285721</v>
      </c>
      <c r="V802">
        <f>COUNTIF(PASE!B:B,Table1[[#This Row],[Loser]])</f>
        <v>1</v>
      </c>
    </row>
    <row r="803" spans="1:22" x14ac:dyDescent="0.25">
      <c r="A803" s="65">
        <v>35505</v>
      </c>
      <c r="B803" s="50">
        <v>1997</v>
      </c>
      <c r="C803" s="1">
        <v>2</v>
      </c>
      <c r="D803" t="s">
        <v>38</v>
      </c>
      <c r="E803" s="1">
        <v>2</v>
      </c>
      <c r="F803" t="s">
        <v>65</v>
      </c>
      <c r="G803" t="str">
        <f>VLOOKUP(Table1[[#This Row],[Winner]],Ranking!D:E,2,FALSE)</f>
        <v>P12</v>
      </c>
      <c r="H803" s="1">
        <v>77</v>
      </c>
      <c r="I803" s="1">
        <v>7</v>
      </c>
      <c r="J803" t="s">
        <v>166</v>
      </c>
      <c r="K803" t="str">
        <f>VLOOKUP(Table1[[#This Row],[Loser]],Ranking!D:E,2,FALSE)</f>
        <v>CUSA</v>
      </c>
      <c r="L803" s="1">
        <v>58</v>
      </c>
      <c r="N803" s="1">
        <f>Table1[[#This Row],[Winning Score]]-Table1[[#This Row],[Losing Score]]</f>
        <v>19</v>
      </c>
      <c r="O803" s="1">
        <f>Table1[[#This Row],[Losing Seed]]-Table1[[#This Row],[Winning Seed]]</f>
        <v>5</v>
      </c>
      <c r="P803" s="1" t="str">
        <f>IF(Table1[[#This Row],[SeD]]&lt;-2,Table1[[#This Row],[Winning Seed]]&amp; " over " &amp;Table1[[#This Row],[Losing Seed]],"")</f>
        <v/>
      </c>
      <c r="Q803">
        <f>VLOOKUP(Table1[[#This Row],[Losing Seed]],'Seed History'!$N$4:$O$19,2)</f>
        <v>0.9</v>
      </c>
      <c r="R803" s="1">
        <f>IF(Table1[[#This Row],[Round]]="PI",0,Table1[[#This Row],[Round]]-1)</f>
        <v>1</v>
      </c>
      <c r="S803">
        <f>Table1[[#This Row],[LAW]]-Table1[[#This Row],[LEW]]</f>
        <v>9.9999999999999978E-2</v>
      </c>
      <c r="V803">
        <f>COUNTIF(PASE!B:B,Table1[[#This Row],[Loser]])</f>
        <v>1</v>
      </c>
    </row>
    <row r="804" spans="1:22" x14ac:dyDescent="0.25">
      <c r="A804" s="65">
        <v>35505</v>
      </c>
      <c r="B804" s="50">
        <v>1997</v>
      </c>
      <c r="C804" s="1">
        <v>2</v>
      </c>
      <c r="D804" t="s">
        <v>49</v>
      </c>
      <c r="E804" s="1">
        <v>6</v>
      </c>
      <c r="F804" t="s">
        <v>54</v>
      </c>
      <c r="G804" t="str">
        <f>VLOOKUP(Table1[[#This Row],[Winner]],Ranking!D:E,2,FALSE)</f>
        <v>ACC</v>
      </c>
      <c r="H804" s="1">
        <v>64</v>
      </c>
      <c r="I804" s="1">
        <v>3</v>
      </c>
      <c r="J804" t="s">
        <v>292</v>
      </c>
      <c r="K804" t="str">
        <f>VLOOKUP(Table1[[#This Row],[Loser]],Ranking!D:E,2,FALSE)</f>
        <v>MWC</v>
      </c>
      <c r="L804" s="1">
        <v>63</v>
      </c>
      <c r="N804" s="1">
        <f>Table1[[#This Row],[Winning Score]]-Table1[[#This Row],[Losing Score]]</f>
        <v>1</v>
      </c>
      <c r="O804" s="1">
        <f>Table1[[#This Row],[Losing Seed]]-Table1[[#This Row],[Winning Seed]]</f>
        <v>-3</v>
      </c>
      <c r="P804" s="1" t="str">
        <f>IF(Table1[[#This Row],[SeD]]&lt;-2,Table1[[#This Row],[Winning Seed]]&amp; " over " &amp;Table1[[#This Row],[Losing Seed]],"")</f>
        <v>6 over 3</v>
      </c>
      <c r="Q804">
        <f>VLOOKUP(Table1[[#This Row],[Losing Seed]],'Seed History'!$N$4:$O$19,2)</f>
        <v>1.8571428571428572</v>
      </c>
      <c r="R804" s="1">
        <f>IF(Table1[[#This Row],[Round]]="PI",0,Table1[[#This Row],[Round]]-1)</f>
        <v>1</v>
      </c>
      <c r="S804">
        <f>Table1[[#This Row],[LAW]]-Table1[[#This Row],[LEW]]</f>
        <v>-0.85714285714285721</v>
      </c>
      <c r="V804">
        <f>COUNTIF(PASE!B:B,Table1[[#This Row],[Loser]])</f>
        <v>1</v>
      </c>
    </row>
    <row r="805" spans="1:22" x14ac:dyDescent="0.25">
      <c r="A805" s="65">
        <v>35505</v>
      </c>
      <c r="B805" s="50">
        <v>1997</v>
      </c>
      <c r="C805" s="1">
        <v>2</v>
      </c>
      <c r="D805" t="s">
        <v>38</v>
      </c>
      <c r="E805" s="1">
        <v>6</v>
      </c>
      <c r="F805" t="s">
        <v>370</v>
      </c>
      <c r="G805" t="str">
        <f>VLOOKUP(Table1[[#This Row],[Winner]],Ranking!D:E,2,FALSE)</f>
        <v>P12</v>
      </c>
      <c r="H805" s="1">
        <v>72</v>
      </c>
      <c r="I805" s="1">
        <v>3</v>
      </c>
      <c r="J805" t="s">
        <v>409</v>
      </c>
      <c r="K805" t="str">
        <f>VLOOKUP(Table1[[#This Row],[Loser]],Ranking!D:E,2,FALSE)</f>
        <v>ACC</v>
      </c>
      <c r="L805" s="1">
        <v>66</v>
      </c>
      <c r="N805" s="1">
        <f>Table1[[#This Row],[Winning Score]]-Table1[[#This Row],[Losing Score]]</f>
        <v>6</v>
      </c>
      <c r="O805" s="1">
        <f>Table1[[#This Row],[Losing Seed]]-Table1[[#This Row],[Winning Seed]]</f>
        <v>-3</v>
      </c>
      <c r="P805" s="1" t="str">
        <f>IF(Table1[[#This Row],[SeD]]&lt;-2,Table1[[#This Row],[Winning Seed]]&amp; " over " &amp;Table1[[#This Row],[Losing Seed]],"")</f>
        <v>6 over 3</v>
      </c>
      <c r="Q805">
        <f>VLOOKUP(Table1[[#This Row],[Losing Seed]],'Seed History'!$N$4:$O$19,2)</f>
        <v>1.8571428571428572</v>
      </c>
      <c r="R805" s="1">
        <f>IF(Table1[[#This Row],[Round]]="PI",0,Table1[[#This Row],[Round]]-1)</f>
        <v>1</v>
      </c>
      <c r="S805">
        <f>Table1[[#This Row],[LAW]]-Table1[[#This Row],[LEW]]</f>
        <v>-0.85714285714285721</v>
      </c>
      <c r="V805">
        <f>COUNTIF(PASE!B:B,Table1[[#This Row],[Loser]])</f>
        <v>1</v>
      </c>
    </row>
    <row r="806" spans="1:22" x14ac:dyDescent="0.25">
      <c r="A806" s="65">
        <v>35509</v>
      </c>
      <c r="B806" s="50">
        <v>1997</v>
      </c>
      <c r="C806" s="1">
        <v>3</v>
      </c>
      <c r="D806" t="s">
        <v>440</v>
      </c>
      <c r="E806" s="1">
        <v>1</v>
      </c>
      <c r="F806" t="s">
        <v>275</v>
      </c>
      <c r="G806" t="str">
        <f>VLOOKUP(Table1[[#This Row],[Winner]],Ranking!D:E,2,FALSE)</f>
        <v>B10</v>
      </c>
      <c r="H806" s="1">
        <v>90</v>
      </c>
      <c r="I806" s="1">
        <v>4</v>
      </c>
      <c r="J806" t="s">
        <v>89</v>
      </c>
      <c r="K806" t="str">
        <f>VLOOKUP(Table1[[#This Row],[Loser]],Ranking!D:E,2,FALSE)</f>
        <v>ACC</v>
      </c>
      <c r="L806" s="1">
        <v>84</v>
      </c>
      <c r="M806" s="1" t="s">
        <v>480</v>
      </c>
      <c r="N806" s="1">
        <f>Table1[[#This Row],[Winning Score]]-Table1[[#This Row],[Losing Score]]</f>
        <v>6</v>
      </c>
      <c r="O806" s="1">
        <f>Table1[[#This Row],[Losing Seed]]-Table1[[#This Row],[Winning Seed]]</f>
        <v>3</v>
      </c>
      <c r="P806" s="1" t="str">
        <f>IF(Table1[[#This Row],[SeD]]&lt;-2,Table1[[#This Row],[Winning Seed]]&amp; " over " &amp;Table1[[#This Row],[Losing Seed]],"")</f>
        <v/>
      </c>
      <c r="Q806">
        <f>VLOOKUP(Table1[[#This Row],[Losing Seed]],'Seed History'!$N$4:$O$19,2)</f>
        <v>1.5357142857142858</v>
      </c>
      <c r="R806" s="1">
        <f>IF(Table1[[#This Row],[Round]]="PI",0,Table1[[#This Row],[Round]]-1)</f>
        <v>2</v>
      </c>
      <c r="S806">
        <f>Table1[[#This Row],[LAW]]-Table1[[#This Row],[LEW]]</f>
        <v>0.46428571428571419</v>
      </c>
      <c r="V806">
        <f>COUNTIF(PASE!B:B,Table1[[#This Row],[Loser]])</f>
        <v>1</v>
      </c>
    </row>
    <row r="807" spans="1:22" x14ac:dyDescent="0.25">
      <c r="A807" s="65">
        <v>35509</v>
      </c>
      <c r="B807" s="50">
        <v>1997</v>
      </c>
      <c r="C807" s="1">
        <v>3</v>
      </c>
      <c r="D807" t="s">
        <v>440</v>
      </c>
      <c r="E807" s="1">
        <v>2</v>
      </c>
      <c r="F807" t="s">
        <v>67</v>
      </c>
      <c r="G807" t="str">
        <f>VLOOKUP(Table1[[#This Row],[Winner]],Ranking!D:E,2,FALSE)</f>
        <v>P12</v>
      </c>
      <c r="H807" s="1">
        <v>74</v>
      </c>
      <c r="I807" s="1">
        <v>6</v>
      </c>
      <c r="J807" t="s">
        <v>238</v>
      </c>
      <c r="K807" t="str">
        <f>VLOOKUP(Table1[[#This Row],[Loser]],Ranking!D:E,2,FALSE)</f>
        <v>B12</v>
      </c>
      <c r="L807" s="1">
        <v>73</v>
      </c>
      <c r="M807" s="1" t="s">
        <v>479</v>
      </c>
      <c r="N807" s="1">
        <f>Table1[[#This Row],[Winning Score]]-Table1[[#This Row],[Losing Score]]</f>
        <v>1</v>
      </c>
      <c r="O807" s="1">
        <f>Table1[[#This Row],[Losing Seed]]-Table1[[#This Row],[Winning Seed]]</f>
        <v>4</v>
      </c>
      <c r="P807" s="1" t="str">
        <f>IF(Table1[[#This Row],[SeD]]&lt;-2,Table1[[#This Row],[Winning Seed]]&amp; " over " &amp;Table1[[#This Row],[Losing Seed]],"")</f>
        <v/>
      </c>
      <c r="Q807">
        <f>VLOOKUP(Table1[[#This Row],[Losing Seed]],'Seed History'!$N$4:$O$19,2)</f>
        <v>1.0785714285714285</v>
      </c>
      <c r="R807" s="1">
        <f>IF(Table1[[#This Row],[Round]]="PI",0,Table1[[#This Row],[Round]]-1)</f>
        <v>2</v>
      </c>
      <c r="S807">
        <f>Table1[[#This Row],[LAW]]-Table1[[#This Row],[LEW]]</f>
        <v>0.92142857142857149</v>
      </c>
      <c r="V807">
        <f>COUNTIF(PASE!B:B,Table1[[#This Row],[Loser]])</f>
        <v>1</v>
      </c>
    </row>
    <row r="808" spans="1:22" x14ac:dyDescent="0.25">
      <c r="A808" s="65">
        <v>35509</v>
      </c>
      <c r="B808" s="50">
        <v>1997</v>
      </c>
      <c r="C808" s="1">
        <v>3</v>
      </c>
      <c r="D808" t="s">
        <v>38</v>
      </c>
      <c r="E808" s="1">
        <v>1</v>
      </c>
      <c r="F808" t="s">
        <v>26</v>
      </c>
      <c r="G808" t="str">
        <f>VLOOKUP(Table1[[#This Row],[Winner]],Ranking!D:E,2,FALSE)</f>
        <v>SEC</v>
      </c>
      <c r="H808" s="1">
        <v>83</v>
      </c>
      <c r="I808" s="1">
        <v>4</v>
      </c>
      <c r="J808" t="s">
        <v>338</v>
      </c>
      <c r="K808" t="str">
        <f>VLOOKUP(Table1[[#This Row],[Loser]],Ranking!D:E,2,FALSE)</f>
        <v>A10</v>
      </c>
      <c r="L808" s="1">
        <v>68</v>
      </c>
      <c r="N808" s="1">
        <f>Table1[[#This Row],[Winning Score]]-Table1[[#This Row],[Losing Score]]</f>
        <v>15</v>
      </c>
      <c r="O808" s="1">
        <f>Table1[[#This Row],[Losing Seed]]-Table1[[#This Row],[Winning Seed]]</f>
        <v>3</v>
      </c>
      <c r="P808" s="1" t="str">
        <f>IF(Table1[[#This Row],[SeD]]&lt;-2,Table1[[#This Row],[Winning Seed]]&amp; " over " &amp;Table1[[#This Row],[Losing Seed]],"")</f>
        <v/>
      </c>
      <c r="Q808">
        <f>VLOOKUP(Table1[[#This Row],[Losing Seed]],'Seed History'!$N$4:$O$19,2)</f>
        <v>1.5357142857142858</v>
      </c>
      <c r="R808" s="1">
        <f>IF(Table1[[#This Row],[Round]]="PI",0,Table1[[#This Row],[Round]]-1)</f>
        <v>2</v>
      </c>
      <c r="S808">
        <f>Table1[[#This Row],[LAW]]-Table1[[#This Row],[LEW]]</f>
        <v>0.46428571428571419</v>
      </c>
      <c r="V808">
        <f>COUNTIF(PASE!B:B,Table1[[#This Row],[Loser]])</f>
        <v>1</v>
      </c>
    </row>
    <row r="809" spans="1:22" x14ac:dyDescent="0.25">
      <c r="A809" s="65">
        <v>35509</v>
      </c>
      <c r="B809" s="50">
        <v>1997</v>
      </c>
      <c r="C809" s="1">
        <v>3</v>
      </c>
      <c r="D809" t="s">
        <v>38</v>
      </c>
      <c r="E809" s="1">
        <v>2</v>
      </c>
      <c r="F809" t="s">
        <v>65</v>
      </c>
      <c r="G809" t="str">
        <f>VLOOKUP(Table1[[#This Row],[Winner]],Ranking!D:E,2,FALSE)</f>
        <v>P12</v>
      </c>
      <c r="H809" s="1">
        <v>82</v>
      </c>
      <c r="I809" s="1">
        <v>6</v>
      </c>
      <c r="J809" t="s">
        <v>370</v>
      </c>
      <c r="K809" t="str">
        <f>VLOOKUP(Table1[[#This Row],[Loser]],Ranking!D:E,2,FALSE)</f>
        <v>P12</v>
      </c>
      <c r="L809" s="1">
        <v>77</v>
      </c>
      <c r="M809" s="1" t="s">
        <v>479</v>
      </c>
      <c r="N809" s="1">
        <f>Table1[[#This Row],[Winning Score]]-Table1[[#This Row],[Losing Score]]</f>
        <v>5</v>
      </c>
      <c r="O809" s="1">
        <f>Table1[[#This Row],[Losing Seed]]-Table1[[#This Row],[Winning Seed]]</f>
        <v>4</v>
      </c>
      <c r="P809" s="1" t="str">
        <f>IF(Table1[[#This Row],[SeD]]&lt;-2,Table1[[#This Row],[Winning Seed]]&amp; " over " &amp;Table1[[#This Row],[Losing Seed]],"")</f>
        <v/>
      </c>
      <c r="Q809">
        <f>VLOOKUP(Table1[[#This Row],[Losing Seed]],'Seed History'!$N$4:$O$19,2)</f>
        <v>1.0785714285714285</v>
      </c>
      <c r="R809" s="1">
        <f>IF(Table1[[#This Row],[Round]]="PI",0,Table1[[#This Row],[Round]]-1)</f>
        <v>2</v>
      </c>
      <c r="S809">
        <f>Table1[[#This Row],[LAW]]-Table1[[#This Row],[LEW]]</f>
        <v>0.92142857142857149</v>
      </c>
      <c r="V809">
        <f>COUNTIF(PASE!B:B,Table1[[#This Row],[Loser]])</f>
        <v>1</v>
      </c>
    </row>
    <row r="810" spans="1:22" x14ac:dyDescent="0.25">
      <c r="A810" s="65">
        <v>35510</v>
      </c>
      <c r="B810" s="50">
        <v>1997</v>
      </c>
      <c r="C810" s="1">
        <v>3</v>
      </c>
      <c r="D810" t="s">
        <v>49</v>
      </c>
      <c r="E810" s="1">
        <v>1</v>
      </c>
      <c r="F810" t="s">
        <v>299</v>
      </c>
      <c r="G810" t="str">
        <f>VLOOKUP(Table1[[#This Row],[Winner]],Ranking!D:E,2,FALSE)</f>
        <v>ACC</v>
      </c>
      <c r="H810" s="1">
        <v>73</v>
      </c>
      <c r="I810" s="1">
        <v>5</v>
      </c>
      <c r="J810" t="s">
        <v>84</v>
      </c>
      <c r="K810" t="str">
        <f>VLOOKUP(Table1[[#This Row],[Loser]],Ranking!D:E,2,FALSE)</f>
        <v>P12</v>
      </c>
      <c r="L810" s="1">
        <v>67</v>
      </c>
      <c r="N810" s="1">
        <f>Table1[[#This Row],[Winning Score]]-Table1[[#This Row],[Losing Score]]</f>
        <v>6</v>
      </c>
      <c r="O810" s="1">
        <f>Table1[[#This Row],[Losing Seed]]-Table1[[#This Row],[Winning Seed]]</f>
        <v>4</v>
      </c>
      <c r="P810" s="1" t="str">
        <f>IF(Table1[[#This Row],[SeD]]&lt;-2,Table1[[#This Row],[Winning Seed]]&amp; " over " &amp;Table1[[#This Row],[Losing Seed]],"")</f>
        <v/>
      </c>
      <c r="Q810">
        <f>VLOOKUP(Table1[[#This Row],[Losing Seed]],'Seed History'!$N$4:$O$19,2)</f>
        <v>1.1071428571428572</v>
      </c>
      <c r="R810" s="1">
        <f>IF(Table1[[#This Row],[Round]]="PI",0,Table1[[#This Row],[Round]]-1)</f>
        <v>2</v>
      </c>
      <c r="S810">
        <f>Table1[[#This Row],[LAW]]-Table1[[#This Row],[LEW]]</f>
        <v>0.89285714285714279</v>
      </c>
      <c r="V810">
        <f>COUNTIF(PASE!B:B,Table1[[#This Row],[Loser]])</f>
        <v>1</v>
      </c>
    </row>
    <row r="811" spans="1:22" x14ac:dyDescent="0.25">
      <c r="A811" s="65">
        <v>35510</v>
      </c>
      <c r="B811" s="50">
        <v>1997</v>
      </c>
      <c r="C811" s="1">
        <v>3</v>
      </c>
      <c r="D811" t="s">
        <v>49</v>
      </c>
      <c r="E811" s="1">
        <v>6</v>
      </c>
      <c r="F811" t="s">
        <v>54</v>
      </c>
      <c r="G811" t="str">
        <f>VLOOKUP(Table1[[#This Row],[Winner]],Ranking!D:E,2,FALSE)</f>
        <v>ACC</v>
      </c>
      <c r="H811" s="1">
        <v>78</v>
      </c>
      <c r="I811" s="1">
        <v>10</v>
      </c>
      <c r="J811" t="s">
        <v>34</v>
      </c>
      <c r="K811" t="str">
        <f>VLOOKUP(Table1[[#This Row],[Loser]],Ranking!D:E,2,FALSE)</f>
        <v>B12</v>
      </c>
      <c r="L811" s="1">
        <v>63</v>
      </c>
      <c r="N811" s="1">
        <f>Table1[[#This Row],[Winning Score]]-Table1[[#This Row],[Losing Score]]</f>
        <v>15</v>
      </c>
      <c r="O811" s="1">
        <f>Table1[[#This Row],[Losing Seed]]-Table1[[#This Row],[Winning Seed]]</f>
        <v>4</v>
      </c>
      <c r="P811" s="1" t="str">
        <f>IF(Table1[[#This Row],[SeD]]&lt;-2,Table1[[#This Row],[Winning Seed]]&amp; " over " &amp;Table1[[#This Row],[Losing Seed]],"")</f>
        <v/>
      </c>
      <c r="Q811">
        <f>VLOOKUP(Table1[[#This Row],[Losing Seed]],'Seed History'!$N$4:$O$19,2)</f>
        <v>0.62142857142857144</v>
      </c>
      <c r="R811" s="1">
        <f>IF(Table1[[#This Row],[Round]]="PI",0,Table1[[#This Row],[Round]]-1)</f>
        <v>2</v>
      </c>
      <c r="S811">
        <f>Table1[[#This Row],[LAW]]-Table1[[#This Row],[LEW]]</f>
        <v>1.3785714285714286</v>
      </c>
      <c r="V811">
        <f>COUNTIF(PASE!B:B,Table1[[#This Row],[Loser]])</f>
        <v>1</v>
      </c>
    </row>
    <row r="812" spans="1:22" x14ac:dyDescent="0.25">
      <c r="A812" s="65">
        <v>35510</v>
      </c>
      <c r="B812" s="50">
        <v>1997</v>
      </c>
      <c r="C812" s="1">
        <v>3</v>
      </c>
      <c r="D812" t="s">
        <v>478</v>
      </c>
      <c r="E812" s="1">
        <v>10</v>
      </c>
      <c r="F812" t="s">
        <v>56</v>
      </c>
      <c r="G812" t="str">
        <f>VLOOKUP(Table1[[#This Row],[Winner]],Ranking!D:E,2,FALSE)</f>
        <v>BE</v>
      </c>
      <c r="H812" s="1">
        <v>71</v>
      </c>
      <c r="I812" s="1">
        <v>14</v>
      </c>
      <c r="J812" t="s">
        <v>168</v>
      </c>
      <c r="K812" t="str">
        <f>VLOOKUP(Table1[[#This Row],[Loser]],Ranking!D:E,2,FALSE)</f>
        <v>SC</v>
      </c>
      <c r="L812" s="1">
        <v>65</v>
      </c>
      <c r="N812" s="1">
        <f>Table1[[#This Row],[Winning Score]]-Table1[[#This Row],[Losing Score]]</f>
        <v>6</v>
      </c>
      <c r="O812" s="1">
        <f>Table1[[#This Row],[Losing Seed]]-Table1[[#This Row],[Winning Seed]]</f>
        <v>4</v>
      </c>
      <c r="P812" s="1" t="str">
        <f>IF(Table1[[#This Row],[SeD]]&lt;-2,Table1[[#This Row],[Winning Seed]]&amp; " over " &amp;Table1[[#This Row],[Losing Seed]],"")</f>
        <v/>
      </c>
      <c r="Q812">
        <f>VLOOKUP(Table1[[#This Row],[Losing Seed]],'Seed History'!$N$4:$O$19,2)</f>
        <v>0.16428571428571428</v>
      </c>
      <c r="R812" s="1">
        <f>IF(Table1[[#This Row],[Round]]="PI",0,Table1[[#This Row],[Round]]-1)</f>
        <v>2</v>
      </c>
      <c r="S812">
        <f>Table1[[#This Row],[LAW]]-Table1[[#This Row],[LEW]]</f>
        <v>1.8357142857142856</v>
      </c>
      <c r="V812">
        <f>COUNTIF(PASE!B:B,Table1[[#This Row],[Loser]])</f>
        <v>1</v>
      </c>
    </row>
    <row r="813" spans="1:22" x14ac:dyDescent="0.25">
      <c r="A813" s="65">
        <v>35510</v>
      </c>
      <c r="B813" s="50">
        <v>1997</v>
      </c>
      <c r="C813" s="1">
        <v>3</v>
      </c>
      <c r="D813" t="s">
        <v>478</v>
      </c>
      <c r="E813" s="1">
        <v>4</v>
      </c>
      <c r="F813" t="s">
        <v>48</v>
      </c>
      <c r="G813" t="str">
        <f>VLOOKUP(Table1[[#This Row],[Winner]],Ranking!D:E,2,FALSE)</f>
        <v>P12</v>
      </c>
      <c r="H813" s="1">
        <v>85</v>
      </c>
      <c r="I813" s="1">
        <v>1</v>
      </c>
      <c r="J813" t="s">
        <v>37</v>
      </c>
      <c r="K813" t="str">
        <f>VLOOKUP(Table1[[#This Row],[Loser]],Ranking!D:E,2,FALSE)</f>
        <v>B12</v>
      </c>
      <c r="L813" s="1">
        <v>82</v>
      </c>
      <c r="N813" s="1">
        <f>Table1[[#This Row],[Winning Score]]-Table1[[#This Row],[Losing Score]]</f>
        <v>3</v>
      </c>
      <c r="O813" s="1">
        <f>Table1[[#This Row],[Losing Seed]]-Table1[[#This Row],[Winning Seed]]</f>
        <v>-3</v>
      </c>
      <c r="P813" s="1" t="str">
        <f>IF(Table1[[#This Row],[SeD]]&lt;-2,Table1[[#This Row],[Winning Seed]]&amp; " over " &amp;Table1[[#This Row],[Losing Seed]],"")</f>
        <v>4 over 1</v>
      </c>
      <c r="Q813">
        <f>VLOOKUP(Table1[[#This Row],[Losing Seed]],'Seed History'!$N$4:$O$19,2)</f>
        <v>3.342857142857143</v>
      </c>
      <c r="R813" s="1">
        <f>IF(Table1[[#This Row],[Round]]="PI",0,Table1[[#This Row],[Round]]-1)</f>
        <v>2</v>
      </c>
      <c r="S813">
        <f>Table1[[#This Row],[LAW]]-Table1[[#This Row],[LEW]]</f>
        <v>-1.342857142857143</v>
      </c>
      <c r="V813">
        <f>COUNTIF(PASE!B:B,Table1[[#This Row],[Loser]])</f>
        <v>1</v>
      </c>
    </row>
    <row r="814" spans="1:22" x14ac:dyDescent="0.25">
      <c r="A814" s="65">
        <v>35511</v>
      </c>
      <c r="B814" s="50">
        <v>1997</v>
      </c>
      <c r="C814" s="1">
        <v>4</v>
      </c>
      <c r="D814" t="s">
        <v>440</v>
      </c>
      <c r="E814" s="1">
        <v>1</v>
      </c>
      <c r="F814" t="s">
        <v>275</v>
      </c>
      <c r="G814" t="str">
        <f>VLOOKUP(Table1[[#This Row],[Winner]],Ranking!D:E,2,FALSE)</f>
        <v>B10</v>
      </c>
      <c r="H814" s="1">
        <v>80</v>
      </c>
      <c r="I814" s="1">
        <v>2</v>
      </c>
      <c r="J814" t="s">
        <v>67</v>
      </c>
      <c r="K814" t="str">
        <f>VLOOKUP(Table1[[#This Row],[Loser]],Ranking!D:E,2,FALSE)</f>
        <v>P12</v>
      </c>
      <c r="L814" s="1">
        <v>72</v>
      </c>
      <c r="N814" s="1">
        <f>Table1[[#This Row],[Winning Score]]-Table1[[#This Row],[Losing Score]]</f>
        <v>8</v>
      </c>
      <c r="O814" s="1">
        <f>Table1[[#This Row],[Losing Seed]]-Table1[[#This Row],[Winning Seed]]</f>
        <v>1</v>
      </c>
      <c r="P814" s="1" t="str">
        <f>IF(Table1[[#This Row],[SeD]]&lt;-2,Table1[[#This Row],[Winning Seed]]&amp; " over " &amp;Table1[[#This Row],[Losing Seed]],"")</f>
        <v/>
      </c>
      <c r="Q814">
        <f>VLOOKUP(Table1[[#This Row],[Losing Seed]],'Seed History'!$N$4:$O$19,2)</f>
        <v>2.3714285714285714</v>
      </c>
      <c r="R814" s="1">
        <f>IF(Table1[[#This Row],[Round]]="PI",0,Table1[[#This Row],[Round]]-1)</f>
        <v>3</v>
      </c>
      <c r="S814">
        <f>Table1[[#This Row],[LAW]]-Table1[[#This Row],[LEW]]</f>
        <v>0.62857142857142856</v>
      </c>
      <c r="V814">
        <f>COUNTIF(PASE!B:B,Table1[[#This Row],[Loser]])</f>
        <v>1</v>
      </c>
    </row>
    <row r="815" spans="1:22" x14ac:dyDescent="0.25">
      <c r="A815" s="65">
        <v>35511</v>
      </c>
      <c r="B815" s="50">
        <v>1997</v>
      </c>
      <c r="C815" s="1">
        <v>4</v>
      </c>
      <c r="D815" t="s">
        <v>38</v>
      </c>
      <c r="E815" s="1">
        <v>1</v>
      </c>
      <c r="F815" t="s">
        <v>26</v>
      </c>
      <c r="G815" t="str">
        <f>VLOOKUP(Table1[[#This Row],[Winner]],Ranking!D:E,2,FALSE)</f>
        <v>SEC</v>
      </c>
      <c r="H815" s="1">
        <v>72</v>
      </c>
      <c r="I815" s="1">
        <v>2</v>
      </c>
      <c r="J815" t="s">
        <v>65</v>
      </c>
      <c r="K815" t="str">
        <f>VLOOKUP(Table1[[#This Row],[Loser]],Ranking!D:E,2,FALSE)</f>
        <v>P12</v>
      </c>
      <c r="L815" s="1">
        <v>59</v>
      </c>
      <c r="N815" s="1">
        <f>Table1[[#This Row],[Winning Score]]-Table1[[#This Row],[Losing Score]]</f>
        <v>13</v>
      </c>
      <c r="O815" s="1">
        <f>Table1[[#This Row],[Losing Seed]]-Table1[[#This Row],[Winning Seed]]</f>
        <v>1</v>
      </c>
      <c r="P815" s="1" t="str">
        <f>IF(Table1[[#This Row],[SeD]]&lt;-2,Table1[[#This Row],[Winning Seed]]&amp; " over " &amp;Table1[[#This Row],[Losing Seed]],"")</f>
        <v/>
      </c>
      <c r="Q815">
        <f>VLOOKUP(Table1[[#This Row],[Losing Seed]],'Seed History'!$N$4:$O$19,2)</f>
        <v>2.3714285714285714</v>
      </c>
      <c r="R815" s="1">
        <f>IF(Table1[[#This Row],[Round]]="PI",0,Table1[[#This Row],[Round]]-1)</f>
        <v>3</v>
      </c>
      <c r="S815">
        <f>Table1[[#This Row],[LAW]]-Table1[[#This Row],[LEW]]</f>
        <v>0.62857142857142856</v>
      </c>
      <c r="V815">
        <f>COUNTIF(PASE!B:B,Table1[[#This Row],[Loser]])</f>
        <v>1</v>
      </c>
    </row>
    <row r="816" spans="1:22" x14ac:dyDescent="0.25">
      <c r="A816" s="65">
        <v>35512</v>
      </c>
      <c r="B816" s="50">
        <v>1997</v>
      </c>
      <c r="C816" s="1">
        <v>4</v>
      </c>
      <c r="D816" t="s">
        <v>49</v>
      </c>
      <c r="E816" s="1">
        <v>1</v>
      </c>
      <c r="F816" t="s">
        <v>299</v>
      </c>
      <c r="G816" t="str">
        <f>VLOOKUP(Table1[[#This Row],[Winner]],Ranking!D:E,2,FALSE)</f>
        <v>ACC</v>
      </c>
      <c r="H816" s="1">
        <v>97</v>
      </c>
      <c r="I816" s="1">
        <v>6</v>
      </c>
      <c r="J816" t="s">
        <v>54</v>
      </c>
      <c r="K816" t="str">
        <f>VLOOKUP(Table1[[#This Row],[Loser]],Ranking!D:E,2,FALSE)</f>
        <v>ACC</v>
      </c>
      <c r="L816" s="1">
        <v>74</v>
      </c>
      <c r="N816" s="1">
        <f>Table1[[#This Row],[Winning Score]]-Table1[[#This Row],[Losing Score]]</f>
        <v>23</v>
      </c>
      <c r="O816" s="1">
        <f>Table1[[#This Row],[Losing Seed]]-Table1[[#This Row],[Winning Seed]]</f>
        <v>5</v>
      </c>
      <c r="P816" s="1" t="str">
        <f>IF(Table1[[#This Row],[SeD]]&lt;-2,Table1[[#This Row],[Winning Seed]]&amp; " over " &amp;Table1[[#This Row],[Losing Seed]],"")</f>
        <v/>
      </c>
      <c r="Q816">
        <f>VLOOKUP(Table1[[#This Row],[Losing Seed]],'Seed History'!$N$4:$O$19,2)</f>
        <v>1.0785714285714285</v>
      </c>
      <c r="R816" s="1">
        <f>IF(Table1[[#This Row],[Round]]="PI",0,Table1[[#This Row],[Round]]-1)</f>
        <v>3</v>
      </c>
      <c r="S816">
        <f>Table1[[#This Row],[LAW]]-Table1[[#This Row],[LEW]]</f>
        <v>1.9214285714285715</v>
      </c>
      <c r="V816">
        <f>COUNTIF(PASE!B:B,Table1[[#This Row],[Loser]])</f>
        <v>1</v>
      </c>
    </row>
    <row r="817" spans="1:22" x14ac:dyDescent="0.25">
      <c r="A817" s="65">
        <v>35512</v>
      </c>
      <c r="B817" s="50">
        <v>1997</v>
      </c>
      <c r="C817" s="1">
        <v>4</v>
      </c>
      <c r="D817" t="s">
        <v>478</v>
      </c>
      <c r="E817" s="1">
        <v>4</v>
      </c>
      <c r="F817" t="s">
        <v>48</v>
      </c>
      <c r="G817" t="str">
        <f>VLOOKUP(Table1[[#This Row],[Winner]],Ranking!D:E,2,FALSE)</f>
        <v>P12</v>
      </c>
      <c r="H817" s="1">
        <v>96</v>
      </c>
      <c r="I817" s="1">
        <v>10</v>
      </c>
      <c r="J817" t="s">
        <v>56</v>
      </c>
      <c r="K817" t="str">
        <f>VLOOKUP(Table1[[#This Row],[Loser]],Ranking!D:E,2,FALSE)</f>
        <v>BE</v>
      </c>
      <c r="L817" s="1">
        <v>92</v>
      </c>
      <c r="M817" s="1" t="s">
        <v>479</v>
      </c>
      <c r="N817" s="1">
        <f>Table1[[#This Row],[Winning Score]]-Table1[[#This Row],[Losing Score]]</f>
        <v>4</v>
      </c>
      <c r="O817" s="1">
        <f>Table1[[#This Row],[Losing Seed]]-Table1[[#This Row],[Winning Seed]]</f>
        <v>6</v>
      </c>
      <c r="P817" s="1" t="str">
        <f>IF(Table1[[#This Row],[SeD]]&lt;-2,Table1[[#This Row],[Winning Seed]]&amp; " over " &amp;Table1[[#This Row],[Losing Seed]],"")</f>
        <v/>
      </c>
      <c r="Q817">
        <f>VLOOKUP(Table1[[#This Row],[Losing Seed]],'Seed History'!$N$4:$O$19,2)</f>
        <v>0.62142857142857144</v>
      </c>
      <c r="R817" s="1">
        <f>IF(Table1[[#This Row],[Round]]="PI",0,Table1[[#This Row],[Round]]-1)</f>
        <v>3</v>
      </c>
      <c r="S817">
        <f>Table1[[#This Row],[LAW]]-Table1[[#This Row],[LEW]]</f>
        <v>2.3785714285714286</v>
      </c>
      <c r="V817">
        <f>COUNTIF(PASE!B:B,Table1[[#This Row],[Loser]])</f>
        <v>1</v>
      </c>
    </row>
    <row r="818" spans="1:22" x14ac:dyDescent="0.25">
      <c r="A818" s="65">
        <v>35518</v>
      </c>
      <c r="B818" s="50">
        <v>1997</v>
      </c>
      <c r="C818" s="1">
        <v>5</v>
      </c>
      <c r="D818" t="s">
        <v>484</v>
      </c>
      <c r="E818" s="1">
        <v>1</v>
      </c>
      <c r="F818" t="s">
        <v>26</v>
      </c>
      <c r="G818" t="str">
        <f>VLOOKUP(Table1[[#This Row],[Winner]],Ranking!D:E,2,FALSE)</f>
        <v>SEC</v>
      </c>
      <c r="H818" s="1">
        <v>78</v>
      </c>
      <c r="I818" s="1">
        <v>1</v>
      </c>
      <c r="J818" t="s">
        <v>275</v>
      </c>
      <c r="K818" t="str">
        <f>VLOOKUP(Table1[[#This Row],[Loser]],Ranking!D:E,2,FALSE)</f>
        <v>B10</v>
      </c>
      <c r="L818" s="1">
        <v>69</v>
      </c>
      <c r="N818" s="1">
        <f>Table1[[#This Row],[Winning Score]]-Table1[[#This Row],[Losing Score]]</f>
        <v>9</v>
      </c>
      <c r="O818" s="1">
        <f>Table1[[#This Row],[Losing Seed]]-Table1[[#This Row],[Winning Seed]]</f>
        <v>0</v>
      </c>
      <c r="P818" s="1" t="str">
        <f>IF(Table1[[#This Row],[SeD]]&lt;-2,Table1[[#This Row],[Winning Seed]]&amp; " over " &amp;Table1[[#This Row],[Losing Seed]],"")</f>
        <v/>
      </c>
      <c r="Q818">
        <f>VLOOKUP(Table1[[#This Row],[Losing Seed]],'Seed History'!$N$4:$O$19,2)</f>
        <v>3.342857142857143</v>
      </c>
      <c r="R818" s="1">
        <f>IF(Table1[[#This Row],[Round]]="PI",0,Table1[[#This Row],[Round]]-1)</f>
        <v>4</v>
      </c>
      <c r="S818">
        <f>Table1[[#This Row],[LAW]]-Table1[[#This Row],[LEW]]</f>
        <v>0.65714285714285703</v>
      </c>
      <c r="V818">
        <f>COUNTIF(PASE!B:B,Table1[[#This Row],[Loser]])</f>
        <v>1</v>
      </c>
    </row>
    <row r="819" spans="1:22" x14ac:dyDescent="0.25">
      <c r="A819" s="65">
        <v>35518</v>
      </c>
      <c r="B819" s="50">
        <v>1997</v>
      </c>
      <c r="C819" s="1">
        <v>5</v>
      </c>
      <c r="D819" t="s">
        <v>484</v>
      </c>
      <c r="E819" s="1">
        <v>4</v>
      </c>
      <c r="F819" t="s">
        <v>48</v>
      </c>
      <c r="G819" t="str">
        <f>VLOOKUP(Table1[[#This Row],[Winner]],Ranking!D:E,2,FALSE)</f>
        <v>P12</v>
      </c>
      <c r="H819" s="1">
        <v>66</v>
      </c>
      <c r="I819" s="1">
        <v>1</v>
      </c>
      <c r="J819" t="s">
        <v>299</v>
      </c>
      <c r="K819" t="str">
        <f>VLOOKUP(Table1[[#This Row],[Loser]],Ranking!D:E,2,FALSE)</f>
        <v>ACC</v>
      </c>
      <c r="L819" s="1">
        <v>58</v>
      </c>
      <c r="N819" s="1">
        <f>Table1[[#This Row],[Winning Score]]-Table1[[#This Row],[Losing Score]]</f>
        <v>8</v>
      </c>
      <c r="O819" s="1">
        <f>Table1[[#This Row],[Losing Seed]]-Table1[[#This Row],[Winning Seed]]</f>
        <v>-3</v>
      </c>
      <c r="P819" s="1" t="str">
        <f>IF(Table1[[#This Row],[SeD]]&lt;-2,Table1[[#This Row],[Winning Seed]]&amp; " over " &amp;Table1[[#This Row],[Losing Seed]],"")</f>
        <v>4 over 1</v>
      </c>
      <c r="Q819">
        <f>VLOOKUP(Table1[[#This Row],[Losing Seed]],'Seed History'!$N$4:$O$19,2)</f>
        <v>3.342857142857143</v>
      </c>
      <c r="R819" s="1">
        <f>IF(Table1[[#This Row],[Round]]="PI",0,Table1[[#This Row],[Round]]-1)</f>
        <v>4</v>
      </c>
      <c r="S819">
        <f>Table1[[#This Row],[LAW]]-Table1[[#This Row],[LEW]]</f>
        <v>0.65714285714285703</v>
      </c>
      <c r="V819">
        <f>COUNTIF(PASE!B:B,Table1[[#This Row],[Loser]])</f>
        <v>1</v>
      </c>
    </row>
    <row r="820" spans="1:22" x14ac:dyDescent="0.25">
      <c r="A820" s="65">
        <v>35520</v>
      </c>
      <c r="B820" s="50">
        <v>1997</v>
      </c>
      <c r="C820" s="1">
        <v>6</v>
      </c>
      <c r="D820" t="s">
        <v>485</v>
      </c>
      <c r="E820" s="1">
        <v>4</v>
      </c>
      <c r="F820" t="s">
        <v>48</v>
      </c>
      <c r="G820" t="str">
        <f>VLOOKUP(Table1[[#This Row],[Winner]],Ranking!D:E,2,FALSE)</f>
        <v>P12</v>
      </c>
      <c r="H820" s="1">
        <v>84</v>
      </c>
      <c r="I820" s="1">
        <v>1</v>
      </c>
      <c r="J820" t="s">
        <v>26</v>
      </c>
      <c r="K820" t="str">
        <f>VLOOKUP(Table1[[#This Row],[Loser]],Ranking!D:E,2,FALSE)</f>
        <v>SEC</v>
      </c>
      <c r="L820" s="1">
        <v>79</v>
      </c>
      <c r="M820" s="1" t="s">
        <v>479</v>
      </c>
      <c r="N820" s="1">
        <f>Table1[[#This Row],[Winning Score]]-Table1[[#This Row],[Losing Score]]</f>
        <v>5</v>
      </c>
      <c r="O820" s="1">
        <f>Table1[[#This Row],[Losing Seed]]-Table1[[#This Row],[Winning Seed]]</f>
        <v>-3</v>
      </c>
      <c r="P820" s="1" t="str">
        <f>IF(Table1[[#This Row],[SeD]]&lt;-2,Table1[[#This Row],[Winning Seed]]&amp; " over " &amp;Table1[[#This Row],[Losing Seed]],"")</f>
        <v>4 over 1</v>
      </c>
      <c r="Q820">
        <f>VLOOKUP(Table1[[#This Row],[Losing Seed]],'Seed History'!$N$4:$O$19,2)</f>
        <v>3.342857142857143</v>
      </c>
      <c r="R820" s="1">
        <f>IF(Table1[[#This Row],[Round]]="PI",0,Table1[[#This Row],[Round]]-1)</f>
        <v>5</v>
      </c>
      <c r="S820">
        <f>Table1[[#This Row],[LAW]]-Table1[[#This Row],[LEW]]</f>
        <v>1.657142857142857</v>
      </c>
      <c r="V820">
        <f>COUNTIF(PASE!B:B,Table1[[#This Row],[Loser]])</f>
        <v>1</v>
      </c>
    </row>
    <row r="821" spans="1:22" x14ac:dyDescent="0.25">
      <c r="A821" s="65">
        <v>35866</v>
      </c>
      <c r="B821" s="50">
        <v>1998</v>
      </c>
      <c r="C821" s="1">
        <v>1</v>
      </c>
      <c r="D821" t="s">
        <v>49</v>
      </c>
      <c r="E821" s="1">
        <v>14</v>
      </c>
      <c r="F821" t="s">
        <v>332</v>
      </c>
      <c r="G821" t="str">
        <f>VLOOKUP(Table1[[#This Row],[Winner]],Ranking!D:E,2,FALSE)</f>
        <v>A10</v>
      </c>
      <c r="H821" s="1">
        <v>62</v>
      </c>
      <c r="I821" s="1">
        <v>3</v>
      </c>
      <c r="J821" t="s">
        <v>355</v>
      </c>
      <c r="K821" t="str">
        <f>VLOOKUP(Table1[[#This Row],[Loser]],Ranking!D:E,2,FALSE)</f>
        <v>SEC</v>
      </c>
      <c r="L821" s="1">
        <v>61</v>
      </c>
      <c r="N821" s="1">
        <f>Table1[[#This Row],[Winning Score]]-Table1[[#This Row],[Losing Score]]</f>
        <v>1</v>
      </c>
      <c r="O821" s="1">
        <f>Table1[[#This Row],[Losing Seed]]-Table1[[#This Row],[Winning Seed]]</f>
        <v>-11</v>
      </c>
      <c r="P821" s="1" t="str">
        <f>IF(Table1[[#This Row],[SeD]]&lt;-2,Table1[[#This Row],[Winning Seed]]&amp; " over " &amp;Table1[[#This Row],[Losing Seed]],"")</f>
        <v>14 over 3</v>
      </c>
      <c r="Q821">
        <f>VLOOKUP(Table1[[#This Row],[Losing Seed]],'Seed History'!$N$4:$O$19,2)</f>
        <v>1.8571428571428572</v>
      </c>
      <c r="R821" s="1">
        <f>IF(Table1[[#This Row],[Round]]="PI",0,Table1[[#This Row],[Round]]-1)</f>
        <v>0</v>
      </c>
      <c r="S821">
        <f>Table1[[#This Row],[LAW]]-Table1[[#This Row],[LEW]]</f>
        <v>-1.8571428571428572</v>
      </c>
      <c r="V821">
        <f>COUNTIF(PASE!B:B,Table1[[#This Row],[Loser]])</f>
        <v>1</v>
      </c>
    </row>
    <row r="822" spans="1:22" x14ac:dyDescent="0.25">
      <c r="A822" s="65">
        <v>35866</v>
      </c>
      <c r="B822" s="50">
        <v>1998</v>
      </c>
      <c r="C822" s="1">
        <v>1</v>
      </c>
      <c r="D822" t="s">
        <v>49</v>
      </c>
      <c r="E822" s="1">
        <v>11</v>
      </c>
      <c r="F822" t="s">
        <v>410</v>
      </c>
      <c r="G822" t="str">
        <f>VLOOKUP(Table1[[#This Row],[Winner]],Ranking!D:E,2,FALSE)</f>
        <v>P12</v>
      </c>
      <c r="H822" s="1">
        <v>69</v>
      </c>
      <c r="I822" s="1">
        <v>6</v>
      </c>
      <c r="J822" t="s">
        <v>44</v>
      </c>
      <c r="K822" t="str">
        <f>VLOOKUP(Table1[[#This Row],[Loser]],Ranking!D:E,2,FALSE)</f>
        <v>BE</v>
      </c>
      <c r="L822" s="1">
        <v>68</v>
      </c>
      <c r="N822" s="1">
        <f>Table1[[#This Row],[Winning Score]]-Table1[[#This Row],[Losing Score]]</f>
        <v>1</v>
      </c>
      <c r="O822" s="1">
        <f>Table1[[#This Row],[Losing Seed]]-Table1[[#This Row],[Winning Seed]]</f>
        <v>-5</v>
      </c>
      <c r="P822" s="1" t="str">
        <f>IF(Table1[[#This Row],[SeD]]&lt;-2,Table1[[#This Row],[Winning Seed]]&amp; " over " &amp;Table1[[#This Row],[Losing Seed]],"")</f>
        <v>11 over 6</v>
      </c>
      <c r="Q822">
        <f>VLOOKUP(Table1[[#This Row],[Losing Seed]],'Seed History'!$N$4:$O$19,2)</f>
        <v>1.0785714285714285</v>
      </c>
      <c r="R822" s="1">
        <f>IF(Table1[[#This Row],[Round]]="PI",0,Table1[[#This Row],[Round]]-1)</f>
        <v>0</v>
      </c>
      <c r="S822">
        <f>Table1[[#This Row],[LAW]]-Table1[[#This Row],[LEW]]</f>
        <v>-1.0785714285714285</v>
      </c>
      <c r="V822">
        <f>COUNTIF(PASE!B:B,Table1[[#This Row],[Loser]])</f>
        <v>1</v>
      </c>
    </row>
    <row r="823" spans="1:22" x14ac:dyDescent="0.25">
      <c r="A823" s="65">
        <v>35866</v>
      </c>
      <c r="B823" s="50">
        <v>1998</v>
      </c>
      <c r="C823" s="1">
        <v>1</v>
      </c>
      <c r="D823" t="s">
        <v>49</v>
      </c>
      <c r="E823" s="1">
        <v>1</v>
      </c>
      <c r="F823" t="s">
        <v>299</v>
      </c>
      <c r="G823" t="str">
        <f>VLOOKUP(Table1[[#This Row],[Winner]],Ranking!D:E,2,FALSE)</f>
        <v>ACC</v>
      </c>
      <c r="H823" s="1">
        <v>88</v>
      </c>
      <c r="I823" s="1">
        <v>16</v>
      </c>
      <c r="J823" t="s">
        <v>287</v>
      </c>
      <c r="K823" t="str">
        <f>VLOOKUP(Table1[[#This Row],[Loser]],Ranking!D:E,2,FALSE)</f>
        <v>Pat</v>
      </c>
      <c r="L823" s="1">
        <v>52</v>
      </c>
      <c r="N823" s="1">
        <f>Table1[[#This Row],[Winning Score]]-Table1[[#This Row],[Losing Score]]</f>
        <v>36</v>
      </c>
      <c r="O823" s="1">
        <f>Table1[[#This Row],[Losing Seed]]-Table1[[#This Row],[Winning Seed]]</f>
        <v>15</v>
      </c>
      <c r="P823" s="1" t="str">
        <f>IF(Table1[[#This Row],[SeD]]&lt;-2,Table1[[#This Row],[Winning Seed]]&amp; " over " &amp;Table1[[#This Row],[Losing Seed]],"")</f>
        <v/>
      </c>
      <c r="Q823">
        <f>VLOOKUP(Table1[[#This Row],[Losing Seed]],'Seed History'!$N$4:$O$19,2)</f>
        <v>7.1428571428571426E-3</v>
      </c>
      <c r="R823" s="1">
        <f>IF(Table1[[#This Row],[Round]]="PI",0,Table1[[#This Row],[Round]]-1)</f>
        <v>0</v>
      </c>
      <c r="S823">
        <f>Table1[[#This Row],[LAW]]-Table1[[#This Row],[LEW]]</f>
        <v>-7.1428571428571426E-3</v>
      </c>
      <c r="V823">
        <f>COUNTIF(PASE!B:B,Table1[[#This Row],[Loser]])</f>
        <v>1</v>
      </c>
    </row>
    <row r="824" spans="1:22" x14ac:dyDescent="0.25">
      <c r="A824" s="65">
        <v>35866</v>
      </c>
      <c r="B824" s="50">
        <v>1998</v>
      </c>
      <c r="C824" s="1">
        <v>1</v>
      </c>
      <c r="D824" t="s">
        <v>49</v>
      </c>
      <c r="E824" s="1">
        <v>2</v>
      </c>
      <c r="F824" t="s">
        <v>80</v>
      </c>
      <c r="G824" t="str">
        <f>VLOOKUP(Table1[[#This Row],[Winner]],Ranking!D:E,2,FALSE)</f>
        <v>Amer</v>
      </c>
      <c r="H824" s="1">
        <v>93</v>
      </c>
      <c r="I824" s="1">
        <v>15</v>
      </c>
      <c r="J824" t="s">
        <v>202</v>
      </c>
      <c r="K824" t="str">
        <f>VLOOKUP(Table1[[#This Row],[Loser]],Ranking!D:E,2,FALSE)</f>
        <v>NEC</v>
      </c>
      <c r="L824" s="1">
        <v>85</v>
      </c>
      <c r="N824" s="1">
        <f>Table1[[#This Row],[Winning Score]]-Table1[[#This Row],[Losing Score]]</f>
        <v>8</v>
      </c>
      <c r="O824" s="1">
        <f>Table1[[#This Row],[Losing Seed]]-Table1[[#This Row],[Winning Seed]]</f>
        <v>13</v>
      </c>
      <c r="P824" s="1" t="str">
        <f>IF(Table1[[#This Row],[SeD]]&lt;-2,Table1[[#This Row],[Winning Seed]]&amp; " over " &amp;Table1[[#This Row],[Losing Seed]],"")</f>
        <v/>
      </c>
      <c r="Q824">
        <f>VLOOKUP(Table1[[#This Row],[Losing Seed]],'Seed History'!$N$4:$O$19,2)</f>
        <v>6.4285714285714279E-2</v>
      </c>
      <c r="R824" s="1">
        <f>IF(Table1[[#This Row],[Round]]="PI",0,Table1[[#This Row],[Round]]-1)</f>
        <v>0</v>
      </c>
      <c r="S824">
        <f>Table1[[#This Row],[LAW]]-Table1[[#This Row],[LEW]]</f>
        <v>-6.4285714285714279E-2</v>
      </c>
      <c r="V824">
        <f>COUNTIF(PASE!B:B,Table1[[#This Row],[Loser]])</f>
        <v>1</v>
      </c>
    </row>
    <row r="825" spans="1:22" x14ac:dyDescent="0.25">
      <c r="A825" s="65">
        <v>35866</v>
      </c>
      <c r="B825" s="50">
        <v>1998</v>
      </c>
      <c r="C825" s="1">
        <v>1</v>
      </c>
      <c r="D825" t="s">
        <v>49</v>
      </c>
      <c r="E825" s="1">
        <v>4</v>
      </c>
      <c r="F825" t="s">
        <v>272</v>
      </c>
      <c r="G825" t="str">
        <f>VLOOKUP(Table1[[#This Row],[Winner]],Ranking!D:E,2,FALSE)</f>
        <v>B10</v>
      </c>
      <c r="H825" s="1">
        <v>83</v>
      </c>
      <c r="I825" s="1">
        <v>13</v>
      </c>
      <c r="J825" t="s">
        <v>196</v>
      </c>
      <c r="K825" t="str">
        <f>VLOOKUP(Table1[[#This Row],[Loser]],Ranking!D:E,2,FALSE)</f>
        <v>MAC</v>
      </c>
      <c r="L825" s="1">
        <v>71</v>
      </c>
      <c r="N825" s="1">
        <f>Table1[[#This Row],[Winning Score]]-Table1[[#This Row],[Losing Score]]</f>
        <v>12</v>
      </c>
      <c r="O825" s="1">
        <f>Table1[[#This Row],[Losing Seed]]-Table1[[#This Row],[Winning Seed]]</f>
        <v>9</v>
      </c>
      <c r="P825" s="1" t="str">
        <f>IF(Table1[[#This Row],[SeD]]&lt;-2,Table1[[#This Row],[Winning Seed]]&amp; " over " &amp;Table1[[#This Row],[Losing Seed]],"")</f>
        <v/>
      </c>
      <c r="Q825">
        <f>VLOOKUP(Table1[[#This Row],[Losing Seed]],'Seed History'!$N$4:$O$19,2)</f>
        <v>0.25</v>
      </c>
      <c r="R825" s="1">
        <f>IF(Table1[[#This Row],[Round]]="PI",0,Table1[[#This Row],[Round]]-1)</f>
        <v>0</v>
      </c>
      <c r="S825">
        <f>Table1[[#This Row],[LAW]]-Table1[[#This Row],[LEW]]</f>
        <v>-0.25</v>
      </c>
      <c r="V825">
        <f>COUNTIF(PASE!B:B,Table1[[#This Row],[Loser]])</f>
        <v>1</v>
      </c>
    </row>
    <row r="826" spans="1:22" x14ac:dyDescent="0.25">
      <c r="A826" s="65">
        <v>35866</v>
      </c>
      <c r="B826" s="50">
        <v>1998</v>
      </c>
      <c r="C826" s="1">
        <v>1</v>
      </c>
      <c r="D826" t="s">
        <v>49</v>
      </c>
      <c r="E826" s="1">
        <v>5</v>
      </c>
      <c r="F826" t="s">
        <v>91</v>
      </c>
      <c r="G826" t="str">
        <f>VLOOKUP(Table1[[#This Row],[Winner]],Ranking!D:E,2,FALSE)</f>
        <v>Ivy</v>
      </c>
      <c r="H826" s="1">
        <v>69</v>
      </c>
      <c r="I826" s="1">
        <v>12</v>
      </c>
      <c r="J826" t="s">
        <v>397</v>
      </c>
      <c r="K826" t="str">
        <f>VLOOKUP(Table1[[#This Row],[Loser]],Ranking!D:E,2,FALSE)</f>
        <v>MWC</v>
      </c>
      <c r="L826" s="1">
        <v>57</v>
      </c>
      <c r="N826" s="1">
        <f>Table1[[#This Row],[Winning Score]]-Table1[[#This Row],[Losing Score]]</f>
        <v>12</v>
      </c>
      <c r="O826" s="1">
        <f>Table1[[#This Row],[Losing Seed]]-Table1[[#This Row],[Winning Seed]]</f>
        <v>7</v>
      </c>
      <c r="P826" s="1" t="str">
        <f>IF(Table1[[#This Row],[SeD]]&lt;-2,Table1[[#This Row],[Winning Seed]]&amp; " over " &amp;Table1[[#This Row],[Losing Seed]],"")</f>
        <v/>
      </c>
      <c r="Q826">
        <f>VLOOKUP(Table1[[#This Row],[Losing Seed]],'Seed History'!$N$4:$O$19,2)</f>
        <v>0.51428571428571423</v>
      </c>
      <c r="R826" s="1">
        <f>IF(Table1[[#This Row],[Round]]="PI",0,Table1[[#This Row],[Round]]-1)</f>
        <v>0</v>
      </c>
      <c r="S826">
        <f>Table1[[#This Row],[LAW]]-Table1[[#This Row],[LEW]]</f>
        <v>-0.51428571428571423</v>
      </c>
      <c r="V826">
        <f>COUNTIF(PASE!B:B,Table1[[#This Row],[Loser]])</f>
        <v>1</v>
      </c>
    </row>
    <row r="827" spans="1:22" x14ac:dyDescent="0.25">
      <c r="A827" s="65">
        <v>35866</v>
      </c>
      <c r="B827" s="50">
        <v>1998</v>
      </c>
      <c r="C827" s="1">
        <v>1</v>
      </c>
      <c r="D827" t="s">
        <v>49</v>
      </c>
      <c r="E827" s="1">
        <v>7</v>
      </c>
      <c r="F827" t="s">
        <v>36</v>
      </c>
      <c r="G827" t="str">
        <f>VLOOKUP(Table1[[#This Row],[Winner]],Ranking!D:E,2,FALSE)</f>
        <v>B10</v>
      </c>
      <c r="H827" s="1">
        <v>94</v>
      </c>
      <c r="I827" s="1">
        <v>10</v>
      </c>
      <c r="J827" t="s">
        <v>58</v>
      </c>
      <c r="K827" t="str">
        <f>VLOOKUP(Table1[[#This Row],[Loser]],Ranking!D:E,2,FALSE)</f>
        <v>B12</v>
      </c>
      <c r="L827" s="1">
        <v>87</v>
      </c>
      <c r="M827" s="1" t="s">
        <v>479</v>
      </c>
      <c r="N827" s="1">
        <f>Table1[[#This Row],[Winning Score]]-Table1[[#This Row],[Losing Score]]</f>
        <v>7</v>
      </c>
      <c r="O827" s="1">
        <f>Table1[[#This Row],[Losing Seed]]-Table1[[#This Row],[Winning Seed]]</f>
        <v>3</v>
      </c>
      <c r="P827" s="1" t="str">
        <f>IF(Table1[[#This Row],[SeD]]&lt;-2,Table1[[#This Row],[Winning Seed]]&amp; " over " &amp;Table1[[#This Row],[Losing Seed]],"")</f>
        <v/>
      </c>
      <c r="Q827">
        <f>VLOOKUP(Table1[[#This Row],[Losing Seed]],'Seed History'!$N$4:$O$19,2)</f>
        <v>0.62142857142857144</v>
      </c>
      <c r="R827" s="1">
        <f>IF(Table1[[#This Row],[Round]]="PI",0,Table1[[#This Row],[Round]]-1)</f>
        <v>0</v>
      </c>
      <c r="S827">
        <f>Table1[[#This Row],[LAW]]-Table1[[#This Row],[LEW]]</f>
        <v>-0.62142857142857144</v>
      </c>
      <c r="V827">
        <f>COUNTIF(PASE!B:B,Table1[[#This Row],[Loser]])</f>
        <v>1</v>
      </c>
    </row>
    <row r="828" spans="1:22" x14ac:dyDescent="0.25">
      <c r="A828" s="65">
        <v>35866</v>
      </c>
      <c r="B828" s="50">
        <v>1998</v>
      </c>
      <c r="C828" s="1">
        <v>1</v>
      </c>
      <c r="D828" t="s">
        <v>49</v>
      </c>
      <c r="E828" s="1">
        <v>8</v>
      </c>
      <c r="F828" t="s">
        <v>166</v>
      </c>
      <c r="G828" t="str">
        <f>VLOOKUP(Table1[[#This Row],[Winner]],Ranking!D:E,2,FALSE)</f>
        <v>CUSA</v>
      </c>
      <c r="H828" s="1">
        <v>77</v>
      </c>
      <c r="I828" s="1">
        <v>9</v>
      </c>
      <c r="J828" t="s">
        <v>233</v>
      </c>
      <c r="K828" t="str">
        <f>VLOOKUP(Table1[[#This Row],[Loser]],Ranking!D:E,2,FALSE)</f>
        <v>Horz</v>
      </c>
      <c r="L828" s="1">
        <v>62</v>
      </c>
      <c r="N828" s="1">
        <f>Table1[[#This Row],[Winning Score]]-Table1[[#This Row],[Losing Score]]</f>
        <v>15</v>
      </c>
      <c r="O828" s="1">
        <f>Table1[[#This Row],[Losing Seed]]-Table1[[#This Row],[Winning Seed]]</f>
        <v>1</v>
      </c>
      <c r="P828" s="1" t="str">
        <f>IF(Table1[[#This Row],[SeD]]&lt;-2,Table1[[#This Row],[Winning Seed]]&amp; " over " &amp;Table1[[#This Row],[Losing Seed]],"")</f>
        <v/>
      </c>
      <c r="Q828">
        <f>VLOOKUP(Table1[[#This Row],[Losing Seed]],'Seed History'!$N$4:$O$19,2)</f>
        <v>0.6</v>
      </c>
      <c r="R828" s="1">
        <f>IF(Table1[[#This Row],[Round]]="PI",0,Table1[[#This Row],[Round]]-1)</f>
        <v>0</v>
      </c>
      <c r="S828">
        <f>Table1[[#This Row],[LAW]]-Table1[[#This Row],[LEW]]</f>
        <v>-0.6</v>
      </c>
      <c r="V828">
        <f>COUNTIF(PASE!B:B,Table1[[#This Row],[Loser]])</f>
        <v>1</v>
      </c>
    </row>
    <row r="829" spans="1:22" x14ac:dyDescent="0.25">
      <c r="A829" s="65">
        <v>35866</v>
      </c>
      <c r="B829" s="50">
        <v>1998</v>
      </c>
      <c r="C829" s="1">
        <v>1</v>
      </c>
      <c r="D829" t="s">
        <v>38</v>
      </c>
      <c r="E829" s="1">
        <v>1</v>
      </c>
      <c r="F829" t="s">
        <v>48</v>
      </c>
      <c r="G829" t="str">
        <f>VLOOKUP(Table1[[#This Row],[Winner]],Ranking!D:E,2,FALSE)</f>
        <v>P12</v>
      </c>
      <c r="H829" s="1">
        <v>99</v>
      </c>
      <c r="I829" s="1">
        <v>16</v>
      </c>
      <c r="J829" t="s">
        <v>296</v>
      </c>
      <c r="K829" t="str">
        <f>VLOOKUP(Table1[[#This Row],[Loser]],Ranking!D:E,2,FALSE)</f>
        <v>Slnd</v>
      </c>
      <c r="L829" s="1">
        <v>60</v>
      </c>
      <c r="N829" s="1">
        <f>Table1[[#This Row],[Winning Score]]-Table1[[#This Row],[Losing Score]]</f>
        <v>39</v>
      </c>
      <c r="O829" s="1">
        <f>Table1[[#This Row],[Losing Seed]]-Table1[[#This Row],[Winning Seed]]</f>
        <v>15</v>
      </c>
      <c r="P829" s="1" t="str">
        <f>IF(Table1[[#This Row],[SeD]]&lt;-2,Table1[[#This Row],[Winning Seed]]&amp; " over " &amp;Table1[[#This Row],[Losing Seed]],"")</f>
        <v/>
      </c>
      <c r="Q829">
        <f>VLOOKUP(Table1[[#This Row],[Losing Seed]],'Seed History'!$N$4:$O$19,2)</f>
        <v>7.1428571428571426E-3</v>
      </c>
      <c r="R829" s="1">
        <f>IF(Table1[[#This Row],[Round]]="PI",0,Table1[[#This Row],[Round]]-1)</f>
        <v>0</v>
      </c>
      <c r="S829">
        <f>Table1[[#This Row],[LAW]]-Table1[[#This Row],[LEW]]</f>
        <v>-7.1428571428571426E-3</v>
      </c>
      <c r="V829">
        <f>COUNTIF(PASE!B:B,Table1[[#This Row],[Loser]])</f>
        <v>1</v>
      </c>
    </row>
    <row r="830" spans="1:22" x14ac:dyDescent="0.25">
      <c r="A830" s="65">
        <v>35866</v>
      </c>
      <c r="B830" s="50">
        <v>1998</v>
      </c>
      <c r="C830" s="1">
        <v>1</v>
      </c>
      <c r="D830" t="s">
        <v>38</v>
      </c>
      <c r="E830" s="1">
        <v>2</v>
      </c>
      <c r="F830" t="s">
        <v>28</v>
      </c>
      <c r="G830" t="str">
        <f>VLOOKUP(Table1[[#This Row],[Winner]],Ranking!D:E,2,FALSE)</f>
        <v>Amer</v>
      </c>
      <c r="H830" s="1">
        <v>65</v>
      </c>
      <c r="I830" s="1">
        <v>15</v>
      </c>
      <c r="J830" t="s">
        <v>308</v>
      </c>
      <c r="K830" t="str">
        <f>VLOOKUP(Table1[[#This Row],[Loser]],Ranking!D:E,2,FALSE)</f>
        <v>BSky</v>
      </c>
      <c r="L830" s="1">
        <v>62</v>
      </c>
      <c r="N830" s="1">
        <f>Table1[[#This Row],[Winning Score]]-Table1[[#This Row],[Losing Score]]</f>
        <v>3</v>
      </c>
      <c r="O830" s="1">
        <f>Table1[[#This Row],[Losing Seed]]-Table1[[#This Row],[Winning Seed]]</f>
        <v>13</v>
      </c>
      <c r="P830" s="1" t="str">
        <f>IF(Table1[[#This Row],[SeD]]&lt;-2,Table1[[#This Row],[Winning Seed]]&amp; " over " &amp;Table1[[#This Row],[Losing Seed]],"")</f>
        <v/>
      </c>
      <c r="Q830">
        <f>VLOOKUP(Table1[[#This Row],[Losing Seed]],'Seed History'!$N$4:$O$19,2)</f>
        <v>6.4285714285714279E-2</v>
      </c>
      <c r="R830" s="1">
        <f>IF(Table1[[#This Row],[Round]]="PI",0,Table1[[#This Row],[Round]]-1)</f>
        <v>0</v>
      </c>
      <c r="S830">
        <f>Table1[[#This Row],[LAW]]-Table1[[#This Row],[LEW]]</f>
        <v>-6.4285714285714279E-2</v>
      </c>
      <c r="V830">
        <f>COUNTIF(PASE!B:B,Table1[[#This Row],[Loser]])</f>
        <v>1</v>
      </c>
    </row>
    <row r="831" spans="1:22" x14ac:dyDescent="0.25">
      <c r="A831" s="65">
        <v>35866</v>
      </c>
      <c r="B831" s="50">
        <v>1998</v>
      </c>
      <c r="C831" s="1">
        <v>1</v>
      </c>
      <c r="D831" t="s">
        <v>38</v>
      </c>
      <c r="E831" s="1">
        <v>3</v>
      </c>
      <c r="F831" t="s">
        <v>65</v>
      </c>
      <c r="G831" t="str">
        <f>VLOOKUP(Table1[[#This Row],[Winner]],Ranking!D:E,2,FALSE)</f>
        <v>P12</v>
      </c>
      <c r="H831" s="1">
        <v>85</v>
      </c>
      <c r="I831" s="1">
        <v>14</v>
      </c>
      <c r="J831" t="s">
        <v>346</v>
      </c>
      <c r="K831" t="str">
        <f>VLOOKUP(Table1[[#This Row],[Loser]],Ranking!D:E,2,FALSE)</f>
        <v>WCC</v>
      </c>
      <c r="L831" s="1">
        <v>68</v>
      </c>
      <c r="N831" s="1">
        <f>Table1[[#This Row],[Winning Score]]-Table1[[#This Row],[Losing Score]]</f>
        <v>17</v>
      </c>
      <c r="O831" s="1">
        <f>Table1[[#This Row],[Losing Seed]]-Table1[[#This Row],[Winning Seed]]</f>
        <v>11</v>
      </c>
      <c r="P831" s="1" t="str">
        <f>IF(Table1[[#This Row],[SeD]]&lt;-2,Table1[[#This Row],[Winning Seed]]&amp; " over " &amp;Table1[[#This Row],[Losing Seed]],"")</f>
        <v/>
      </c>
      <c r="Q831">
        <f>VLOOKUP(Table1[[#This Row],[Losing Seed]],'Seed History'!$N$4:$O$19,2)</f>
        <v>0.16428571428571428</v>
      </c>
      <c r="R831" s="1">
        <f>IF(Table1[[#This Row],[Round]]="PI",0,Table1[[#This Row],[Round]]-1)</f>
        <v>0</v>
      </c>
      <c r="S831">
        <f>Table1[[#This Row],[LAW]]-Table1[[#This Row],[LEW]]</f>
        <v>-0.16428571428571428</v>
      </c>
      <c r="V831">
        <f>COUNTIF(PASE!B:B,Table1[[#This Row],[Loser]])</f>
        <v>1</v>
      </c>
    </row>
    <row r="832" spans="1:22" x14ac:dyDescent="0.25">
      <c r="A832" s="65">
        <v>35866</v>
      </c>
      <c r="B832" s="50">
        <v>1998</v>
      </c>
      <c r="C832" s="1">
        <v>1</v>
      </c>
      <c r="D832" t="s">
        <v>38</v>
      </c>
      <c r="E832" s="1">
        <v>4</v>
      </c>
      <c r="F832" t="s">
        <v>31</v>
      </c>
      <c r="G832" t="str">
        <f>VLOOKUP(Table1[[#This Row],[Winner]],Ranking!D:E,2,FALSE)</f>
        <v>B10</v>
      </c>
      <c r="H832" s="1">
        <v>82</v>
      </c>
      <c r="I832" s="1">
        <v>13</v>
      </c>
      <c r="J832" t="s">
        <v>401</v>
      </c>
      <c r="K832" t="str">
        <f>VLOOKUP(Table1[[#This Row],[Loser]],Ranking!D:E,2,FALSE)</f>
        <v>MWC</v>
      </c>
      <c r="L832" s="1">
        <v>68</v>
      </c>
      <c r="N832" s="1">
        <f>Table1[[#This Row],[Winning Score]]-Table1[[#This Row],[Losing Score]]</f>
        <v>14</v>
      </c>
      <c r="O832" s="1">
        <f>Table1[[#This Row],[Losing Seed]]-Table1[[#This Row],[Winning Seed]]</f>
        <v>9</v>
      </c>
      <c r="P832" s="1" t="str">
        <f>IF(Table1[[#This Row],[SeD]]&lt;-2,Table1[[#This Row],[Winning Seed]]&amp; " over " &amp;Table1[[#This Row],[Losing Seed]],"")</f>
        <v/>
      </c>
      <c r="Q832">
        <f>VLOOKUP(Table1[[#This Row],[Losing Seed]],'Seed History'!$N$4:$O$19,2)</f>
        <v>0.25</v>
      </c>
      <c r="R832" s="1">
        <f>IF(Table1[[#This Row],[Round]]="PI",0,Table1[[#This Row],[Round]]-1)</f>
        <v>0</v>
      </c>
      <c r="S832">
        <f>Table1[[#This Row],[LAW]]-Table1[[#This Row],[LEW]]</f>
        <v>-0.25</v>
      </c>
      <c r="V832">
        <f>COUNTIF(PASE!B:B,Table1[[#This Row],[Loser]])</f>
        <v>1</v>
      </c>
    </row>
    <row r="833" spans="1:22" x14ac:dyDescent="0.25">
      <c r="A833" s="65">
        <v>35866</v>
      </c>
      <c r="B833" s="50">
        <v>1998</v>
      </c>
      <c r="C833" s="1">
        <v>1</v>
      </c>
      <c r="D833" t="s">
        <v>38</v>
      </c>
      <c r="E833" s="1">
        <v>5</v>
      </c>
      <c r="F833" t="s">
        <v>231</v>
      </c>
      <c r="G833" t="str">
        <f>VLOOKUP(Table1[[#This Row],[Winner]],Ranking!D:E,2,FALSE)</f>
        <v>B10</v>
      </c>
      <c r="H833" s="1">
        <v>64</v>
      </c>
      <c r="I833" s="1">
        <v>12</v>
      </c>
      <c r="J833" t="s">
        <v>354</v>
      </c>
      <c r="K833" t="str">
        <f>VLOOKUP(Table1[[#This Row],[Loser]],Ranking!D:E,2,FALSE)</f>
        <v>SB</v>
      </c>
      <c r="L833" s="1">
        <v>51</v>
      </c>
      <c r="N833" s="1">
        <f>Table1[[#This Row],[Winning Score]]-Table1[[#This Row],[Losing Score]]</f>
        <v>13</v>
      </c>
      <c r="O833" s="1">
        <f>Table1[[#This Row],[Losing Seed]]-Table1[[#This Row],[Winning Seed]]</f>
        <v>7</v>
      </c>
      <c r="P833" s="1" t="str">
        <f>IF(Table1[[#This Row],[SeD]]&lt;-2,Table1[[#This Row],[Winning Seed]]&amp; " over " &amp;Table1[[#This Row],[Losing Seed]],"")</f>
        <v/>
      </c>
      <c r="Q833">
        <f>VLOOKUP(Table1[[#This Row],[Losing Seed]],'Seed History'!$N$4:$O$19,2)</f>
        <v>0.51428571428571423</v>
      </c>
      <c r="R833" s="1">
        <f>IF(Table1[[#This Row],[Round]]="PI",0,Table1[[#This Row],[Round]]-1)</f>
        <v>0</v>
      </c>
      <c r="S833">
        <f>Table1[[#This Row],[LAW]]-Table1[[#This Row],[LEW]]</f>
        <v>-0.51428571428571423</v>
      </c>
      <c r="V833">
        <f>COUNTIF(PASE!B:B,Table1[[#This Row],[Loser]])</f>
        <v>1</v>
      </c>
    </row>
    <row r="834" spans="1:22" x14ac:dyDescent="0.25">
      <c r="A834" s="65">
        <v>35866</v>
      </c>
      <c r="B834" s="50">
        <v>1998</v>
      </c>
      <c r="C834" s="1">
        <v>1</v>
      </c>
      <c r="D834" t="s">
        <v>38</v>
      </c>
      <c r="E834" s="1">
        <v>6</v>
      </c>
      <c r="F834" t="s">
        <v>41</v>
      </c>
      <c r="G834" t="str">
        <f>VLOOKUP(Table1[[#This Row],[Winner]],Ranking!D:E,2,FALSE)</f>
        <v>SEC</v>
      </c>
      <c r="H834" s="1">
        <v>74</v>
      </c>
      <c r="I834" s="1">
        <v>11</v>
      </c>
      <c r="J834" t="s">
        <v>288</v>
      </c>
      <c r="K834" t="str">
        <f>VLOOKUP(Table1[[#This Row],[Loser]],Ranking!D:E,2,FALSE)</f>
        <v>B10</v>
      </c>
      <c r="L834" s="1">
        <v>65</v>
      </c>
      <c r="N834" s="1">
        <f>Table1[[#This Row],[Winning Score]]-Table1[[#This Row],[Losing Score]]</f>
        <v>9</v>
      </c>
      <c r="O834" s="1">
        <f>Table1[[#This Row],[Losing Seed]]-Table1[[#This Row],[Winning Seed]]</f>
        <v>5</v>
      </c>
      <c r="P834" s="1" t="str">
        <f>IF(Table1[[#This Row],[SeD]]&lt;-2,Table1[[#This Row],[Winning Seed]]&amp; " over " &amp;Table1[[#This Row],[Losing Seed]],"")</f>
        <v/>
      </c>
      <c r="Q834">
        <f>VLOOKUP(Table1[[#This Row],[Losing Seed]],'Seed History'!$N$4:$O$19,2)</f>
        <v>0.61428571428571432</v>
      </c>
      <c r="R834" s="1">
        <f>IF(Table1[[#This Row],[Round]]="PI",0,Table1[[#This Row],[Round]]-1)</f>
        <v>0</v>
      </c>
      <c r="S834">
        <f>Table1[[#This Row],[LAW]]-Table1[[#This Row],[LEW]]</f>
        <v>-0.61428571428571432</v>
      </c>
      <c r="V834">
        <f>COUNTIF(PASE!B:B,Table1[[#This Row],[Loser]])</f>
        <v>1</v>
      </c>
    </row>
    <row r="835" spans="1:22" x14ac:dyDescent="0.25">
      <c r="A835" s="65">
        <v>35866</v>
      </c>
      <c r="B835" s="50">
        <v>1998</v>
      </c>
      <c r="C835" s="1">
        <v>1</v>
      </c>
      <c r="D835" t="s">
        <v>38</v>
      </c>
      <c r="E835" s="1">
        <v>10</v>
      </c>
      <c r="F835" t="s">
        <v>413</v>
      </c>
      <c r="G835" t="str">
        <f>VLOOKUP(Table1[[#This Row],[Winner]],Ranking!D:E,2,FALSE)</f>
        <v>B12</v>
      </c>
      <c r="H835" s="1">
        <v>82</v>
      </c>
      <c r="I835" s="1">
        <v>7</v>
      </c>
      <c r="J835" t="s">
        <v>374</v>
      </c>
      <c r="K835" t="str">
        <f>VLOOKUP(Table1[[#This Row],[Loser]],Ranking!D:E,2,FALSE)</f>
        <v>Amer</v>
      </c>
      <c r="L835" s="1">
        <v>52</v>
      </c>
      <c r="N835" s="1">
        <f>Table1[[#This Row],[Winning Score]]-Table1[[#This Row],[Losing Score]]</f>
        <v>30</v>
      </c>
      <c r="O835" s="1">
        <f>Table1[[#This Row],[Losing Seed]]-Table1[[#This Row],[Winning Seed]]</f>
        <v>-3</v>
      </c>
      <c r="P835" s="1" t="str">
        <f>IF(Table1[[#This Row],[SeD]]&lt;-2,Table1[[#This Row],[Winning Seed]]&amp; " over " &amp;Table1[[#This Row],[Losing Seed]],"")</f>
        <v>10 over 7</v>
      </c>
      <c r="Q835">
        <f>VLOOKUP(Table1[[#This Row],[Losing Seed]],'Seed History'!$N$4:$O$19,2)</f>
        <v>0.9</v>
      </c>
      <c r="R835" s="1">
        <f>IF(Table1[[#This Row],[Round]]="PI",0,Table1[[#This Row],[Round]]-1)</f>
        <v>0</v>
      </c>
      <c r="S835">
        <f>Table1[[#This Row],[LAW]]-Table1[[#This Row],[LEW]]</f>
        <v>-0.9</v>
      </c>
      <c r="V835">
        <f>COUNTIF(PASE!B:B,Table1[[#This Row],[Loser]])</f>
        <v>1</v>
      </c>
    </row>
    <row r="836" spans="1:22" x14ac:dyDescent="0.25">
      <c r="A836" s="65">
        <v>35866</v>
      </c>
      <c r="B836" s="50">
        <v>1998</v>
      </c>
      <c r="C836" s="1">
        <v>1</v>
      </c>
      <c r="D836" t="s">
        <v>38</v>
      </c>
      <c r="E836" s="1">
        <v>9</v>
      </c>
      <c r="F836" t="s">
        <v>234</v>
      </c>
      <c r="G836" t="str">
        <f>VLOOKUP(Table1[[#This Row],[Winner]],Ranking!D:E,2,FALSE)</f>
        <v>MVC</v>
      </c>
      <c r="H836" s="1">
        <v>82</v>
      </c>
      <c r="I836" s="1">
        <v>8</v>
      </c>
      <c r="J836" t="s">
        <v>375</v>
      </c>
      <c r="K836" t="str">
        <f>VLOOKUP(Table1[[#This Row],[Loser]],Ranking!D:E,2,FALSE)</f>
        <v>SEC</v>
      </c>
      <c r="L836" s="1">
        <v>81</v>
      </c>
      <c r="M836" s="1" t="s">
        <v>479</v>
      </c>
      <c r="N836" s="1">
        <f>Table1[[#This Row],[Winning Score]]-Table1[[#This Row],[Losing Score]]</f>
        <v>1</v>
      </c>
      <c r="O836" s="1">
        <f>Table1[[#This Row],[Losing Seed]]-Table1[[#This Row],[Winning Seed]]</f>
        <v>-1</v>
      </c>
      <c r="P836" s="1" t="str">
        <f>IF(Table1[[#This Row],[SeD]]&lt;-2,Table1[[#This Row],[Winning Seed]]&amp; " over " &amp;Table1[[#This Row],[Losing Seed]],"")</f>
        <v/>
      </c>
      <c r="Q836">
        <f>VLOOKUP(Table1[[#This Row],[Losing Seed]],'Seed History'!$N$4:$O$19,2)</f>
        <v>0.7</v>
      </c>
      <c r="R836" s="1">
        <f>IF(Table1[[#This Row],[Round]]="PI",0,Table1[[#This Row],[Round]]-1)</f>
        <v>0</v>
      </c>
      <c r="S836">
        <f>Table1[[#This Row],[LAW]]-Table1[[#This Row],[LEW]]</f>
        <v>-0.7</v>
      </c>
      <c r="V836">
        <f>COUNTIF(PASE!B:B,Table1[[#This Row],[Loser]])</f>
        <v>1</v>
      </c>
    </row>
    <row r="837" spans="1:22" x14ac:dyDescent="0.25">
      <c r="A837" s="65">
        <v>35867</v>
      </c>
      <c r="B837" s="50">
        <v>1998</v>
      </c>
      <c r="C837" s="1">
        <v>1</v>
      </c>
      <c r="D837" t="s">
        <v>440</v>
      </c>
      <c r="E837" s="1">
        <v>13</v>
      </c>
      <c r="F837" t="s">
        <v>32</v>
      </c>
      <c r="G837" t="str">
        <f>VLOOKUP(Table1[[#This Row],[Winner]],Ranking!D:E,2,FALSE)</f>
        <v>MVC</v>
      </c>
      <c r="H837" s="1">
        <v>70</v>
      </c>
      <c r="I837" s="1">
        <v>4</v>
      </c>
      <c r="J837" t="s">
        <v>45</v>
      </c>
      <c r="K837" t="str">
        <f>VLOOKUP(Table1[[#This Row],[Loser]],Ranking!D:E,2,FALSE)</f>
        <v>SEC</v>
      </c>
      <c r="L837" s="1">
        <v>69</v>
      </c>
      <c r="N837" s="1">
        <f>Table1[[#This Row],[Winning Score]]-Table1[[#This Row],[Losing Score]]</f>
        <v>1</v>
      </c>
      <c r="O837" s="1">
        <f>Table1[[#This Row],[Losing Seed]]-Table1[[#This Row],[Winning Seed]]</f>
        <v>-9</v>
      </c>
      <c r="P837" s="1" t="str">
        <f>IF(Table1[[#This Row],[SeD]]&lt;-2,Table1[[#This Row],[Winning Seed]]&amp; " over " &amp;Table1[[#This Row],[Losing Seed]],"")</f>
        <v>13 over 4</v>
      </c>
      <c r="Q837">
        <f>VLOOKUP(Table1[[#This Row],[Losing Seed]],'Seed History'!$N$4:$O$19,2)</f>
        <v>1.5357142857142858</v>
      </c>
      <c r="R837" s="1">
        <f>IF(Table1[[#This Row],[Round]]="PI",0,Table1[[#This Row],[Round]]-1)</f>
        <v>0</v>
      </c>
      <c r="S837">
        <f>Table1[[#This Row],[LAW]]-Table1[[#This Row],[LEW]]</f>
        <v>-1.5357142857142858</v>
      </c>
      <c r="V837">
        <f>COUNTIF(PASE!B:B,Table1[[#This Row],[Loser]])</f>
        <v>1</v>
      </c>
    </row>
    <row r="838" spans="1:22" x14ac:dyDescent="0.25">
      <c r="A838" s="65">
        <v>35867</v>
      </c>
      <c r="B838" s="50">
        <v>1998</v>
      </c>
      <c r="C838" s="1">
        <v>1</v>
      </c>
      <c r="D838" t="s">
        <v>440</v>
      </c>
      <c r="E838" s="1">
        <v>12</v>
      </c>
      <c r="F838" t="s">
        <v>208</v>
      </c>
      <c r="G838" t="str">
        <f>VLOOKUP(Table1[[#This Row],[Winner]],Ranking!D:E,2,FALSE)</f>
        <v>ACC</v>
      </c>
      <c r="H838" s="1">
        <v>96</v>
      </c>
      <c r="I838" s="1">
        <v>5</v>
      </c>
      <c r="J838" t="s">
        <v>373</v>
      </c>
      <c r="K838" t="str">
        <f>VLOOKUP(Table1[[#This Row],[Loser]],Ranking!D:E,2,FALSE)</f>
        <v>B12</v>
      </c>
      <c r="L838" s="1">
        <v>87</v>
      </c>
      <c r="N838" s="1">
        <f>Table1[[#This Row],[Winning Score]]-Table1[[#This Row],[Losing Score]]</f>
        <v>9</v>
      </c>
      <c r="O838" s="1">
        <f>Table1[[#This Row],[Losing Seed]]-Table1[[#This Row],[Winning Seed]]</f>
        <v>-7</v>
      </c>
      <c r="P838" s="1" t="str">
        <f>IF(Table1[[#This Row],[SeD]]&lt;-2,Table1[[#This Row],[Winning Seed]]&amp; " over " &amp;Table1[[#This Row],[Losing Seed]],"")</f>
        <v>12 over 5</v>
      </c>
      <c r="Q838">
        <f>VLOOKUP(Table1[[#This Row],[Losing Seed]],'Seed History'!$N$4:$O$19,2)</f>
        <v>1.1071428571428572</v>
      </c>
      <c r="R838" s="1">
        <f>IF(Table1[[#This Row],[Round]]="PI",0,Table1[[#This Row],[Round]]-1)</f>
        <v>0</v>
      </c>
      <c r="S838">
        <f>Table1[[#This Row],[LAW]]-Table1[[#This Row],[LEW]]</f>
        <v>-1.1071428571428572</v>
      </c>
      <c r="V838">
        <f>COUNTIF(PASE!B:B,Table1[[#This Row],[Loser]])</f>
        <v>1</v>
      </c>
    </row>
    <row r="839" spans="1:22" x14ac:dyDescent="0.25">
      <c r="A839" s="65">
        <v>35867</v>
      </c>
      <c r="B839" s="50">
        <v>1998</v>
      </c>
      <c r="C839" s="1">
        <v>1</v>
      </c>
      <c r="D839" t="s">
        <v>440</v>
      </c>
      <c r="E839" s="1">
        <v>11</v>
      </c>
      <c r="F839" t="s">
        <v>417</v>
      </c>
      <c r="G839" t="str">
        <f>VLOOKUP(Table1[[#This Row],[Winner]],Ranking!D:E,2,FALSE)</f>
        <v>MAC</v>
      </c>
      <c r="H839" s="1">
        <v>75</v>
      </c>
      <c r="I839" s="1">
        <v>6</v>
      </c>
      <c r="J839" t="s">
        <v>89</v>
      </c>
      <c r="K839" t="str">
        <f>VLOOKUP(Table1[[#This Row],[Loser]],Ranking!D:E,2,FALSE)</f>
        <v>ACC</v>
      </c>
      <c r="L839" s="1">
        <v>72</v>
      </c>
      <c r="N839" s="1">
        <f>Table1[[#This Row],[Winning Score]]-Table1[[#This Row],[Losing Score]]</f>
        <v>3</v>
      </c>
      <c r="O839" s="1">
        <f>Table1[[#This Row],[Losing Seed]]-Table1[[#This Row],[Winning Seed]]</f>
        <v>-5</v>
      </c>
      <c r="P839" s="1" t="str">
        <f>IF(Table1[[#This Row],[SeD]]&lt;-2,Table1[[#This Row],[Winning Seed]]&amp; " over " &amp;Table1[[#This Row],[Losing Seed]],"")</f>
        <v>11 over 6</v>
      </c>
      <c r="Q839">
        <f>VLOOKUP(Table1[[#This Row],[Losing Seed]],'Seed History'!$N$4:$O$19,2)</f>
        <v>1.0785714285714285</v>
      </c>
      <c r="R839" s="1">
        <f>IF(Table1[[#This Row],[Round]]="PI",0,Table1[[#This Row],[Round]]-1)</f>
        <v>0</v>
      </c>
      <c r="S839">
        <f>Table1[[#This Row],[LAW]]-Table1[[#This Row],[LEW]]</f>
        <v>-1.0785714285714285</v>
      </c>
      <c r="V839">
        <f>COUNTIF(PASE!B:B,Table1[[#This Row],[Loser]])</f>
        <v>1</v>
      </c>
    </row>
    <row r="840" spans="1:22" x14ac:dyDescent="0.25">
      <c r="A840" s="65">
        <v>35867</v>
      </c>
      <c r="B840" s="50">
        <v>1998</v>
      </c>
      <c r="C840" s="1">
        <v>1</v>
      </c>
      <c r="D840" t="s">
        <v>440</v>
      </c>
      <c r="E840" s="1">
        <v>1</v>
      </c>
      <c r="F840" t="s">
        <v>37</v>
      </c>
      <c r="G840" t="str">
        <f>VLOOKUP(Table1[[#This Row],[Winner]],Ranking!D:E,2,FALSE)</f>
        <v>B12</v>
      </c>
      <c r="H840" s="1">
        <v>110</v>
      </c>
      <c r="I840" s="1">
        <v>16</v>
      </c>
      <c r="J840" t="s">
        <v>327</v>
      </c>
      <c r="K840" t="str">
        <f>VLOOKUP(Table1[[#This Row],[Loser]],Ranking!D:E,2,FALSE)</f>
        <v>SWAC</v>
      </c>
      <c r="L840" s="1">
        <v>52</v>
      </c>
      <c r="N840" s="1">
        <f>Table1[[#This Row],[Winning Score]]-Table1[[#This Row],[Losing Score]]</f>
        <v>58</v>
      </c>
      <c r="O840" s="1">
        <f>Table1[[#This Row],[Losing Seed]]-Table1[[#This Row],[Winning Seed]]</f>
        <v>15</v>
      </c>
      <c r="P840" s="1" t="str">
        <f>IF(Table1[[#This Row],[SeD]]&lt;-2,Table1[[#This Row],[Winning Seed]]&amp; " over " &amp;Table1[[#This Row],[Losing Seed]],"")</f>
        <v/>
      </c>
      <c r="Q840">
        <f>VLOOKUP(Table1[[#This Row],[Losing Seed]],'Seed History'!$N$4:$O$19,2)</f>
        <v>7.1428571428571426E-3</v>
      </c>
      <c r="R840" s="1">
        <f>IF(Table1[[#This Row],[Round]]="PI",0,Table1[[#This Row],[Round]]-1)</f>
        <v>0</v>
      </c>
      <c r="S840">
        <f>Table1[[#This Row],[LAW]]-Table1[[#This Row],[LEW]]</f>
        <v>-7.1428571428571426E-3</v>
      </c>
      <c r="V840">
        <f>COUNTIF(PASE!B:B,Table1[[#This Row],[Loser]])</f>
        <v>1</v>
      </c>
    </row>
    <row r="841" spans="1:22" x14ac:dyDescent="0.25">
      <c r="A841" s="65">
        <v>35867</v>
      </c>
      <c r="B841" s="50">
        <v>1998</v>
      </c>
      <c r="C841" s="1">
        <v>1</v>
      </c>
      <c r="D841" t="s">
        <v>440</v>
      </c>
      <c r="E841" s="1">
        <v>2</v>
      </c>
      <c r="F841" t="s">
        <v>29</v>
      </c>
      <c r="G841" t="str">
        <f>VLOOKUP(Table1[[#This Row],[Winner]],Ranking!D:E,2,FALSE)</f>
        <v>B10</v>
      </c>
      <c r="H841" s="1">
        <v>95</v>
      </c>
      <c r="I841" s="1">
        <v>15</v>
      </c>
      <c r="J841" t="s">
        <v>183</v>
      </c>
      <c r="K841" t="str">
        <f>VLOOKUP(Table1[[#This Row],[Loser]],Ranking!D:E,2,FALSE)</f>
        <v>CAA</v>
      </c>
      <c r="L841" s="1">
        <v>56</v>
      </c>
      <c r="N841" s="1">
        <f>Table1[[#This Row],[Winning Score]]-Table1[[#This Row],[Losing Score]]</f>
        <v>39</v>
      </c>
      <c r="O841" s="1">
        <f>Table1[[#This Row],[Losing Seed]]-Table1[[#This Row],[Winning Seed]]</f>
        <v>13</v>
      </c>
      <c r="P841" s="1" t="str">
        <f>IF(Table1[[#This Row],[SeD]]&lt;-2,Table1[[#This Row],[Winning Seed]]&amp; " over " &amp;Table1[[#This Row],[Losing Seed]],"")</f>
        <v/>
      </c>
      <c r="Q841">
        <f>VLOOKUP(Table1[[#This Row],[Losing Seed]],'Seed History'!$N$4:$O$19,2)</f>
        <v>6.4285714285714279E-2</v>
      </c>
      <c r="R841" s="1">
        <f>IF(Table1[[#This Row],[Round]]="PI",0,Table1[[#This Row],[Round]]-1)</f>
        <v>0</v>
      </c>
      <c r="S841">
        <f>Table1[[#This Row],[LAW]]-Table1[[#This Row],[LEW]]</f>
        <v>-6.4285714285714279E-2</v>
      </c>
      <c r="V841">
        <f>COUNTIF(PASE!B:B,Table1[[#This Row],[Loser]])</f>
        <v>1</v>
      </c>
    </row>
    <row r="842" spans="1:22" x14ac:dyDescent="0.25">
      <c r="A842" s="65">
        <v>35867</v>
      </c>
      <c r="B842" s="50">
        <v>1998</v>
      </c>
      <c r="C842" s="1">
        <v>1</v>
      </c>
      <c r="D842" t="s">
        <v>440</v>
      </c>
      <c r="E842" s="1">
        <v>3</v>
      </c>
      <c r="F842" t="s">
        <v>370</v>
      </c>
      <c r="G842" t="str">
        <f>VLOOKUP(Table1[[#This Row],[Winner]],Ranking!D:E,2,FALSE)</f>
        <v>P12</v>
      </c>
      <c r="H842" s="1">
        <v>67</v>
      </c>
      <c r="I842" s="1">
        <v>14</v>
      </c>
      <c r="J842" t="s">
        <v>165</v>
      </c>
      <c r="K842" t="str">
        <f>VLOOKUP(Table1[[#This Row],[Loser]],Ranking!D:E,2,FALSE)</f>
        <v>BSth</v>
      </c>
      <c r="L842" s="1">
        <v>57</v>
      </c>
      <c r="N842" s="1">
        <f>Table1[[#This Row],[Winning Score]]-Table1[[#This Row],[Losing Score]]</f>
        <v>10</v>
      </c>
      <c r="O842" s="1">
        <f>Table1[[#This Row],[Losing Seed]]-Table1[[#This Row],[Winning Seed]]</f>
        <v>11</v>
      </c>
      <c r="P842" s="1" t="str">
        <f>IF(Table1[[#This Row],[SeD]]&lt;-2,Table1[[#This Row],[Winning Seed]]&amp; " over " &amp;Table1[[#This Row],[Losing Seed]],"")</f>
        <v/>
      </c>
      <c r="Q842">
        <f>VLOOKUP(Table1[[#This Row],[Losing Seed]],'Seed History'!$N$4:$O$19,2)</f>
        <v>0.16428571428571428</v>
      </c>
      <c r="R842" s="1">
        <f>IF(Table1[[#This Row],[Round]]="PI",0,Table1[[#This Row],[Round]]-1)</f>
        <v>0</v>
      </c>
      <c r="S842">
        <f>Table1[[#This Row],[LAW]]-Table1[[#This Row],[LEW]]</f>
        <v>-0.16428571428571428</v>
      </c>
      <c r="V842">
        <f>COUNTIF(PASE!B:B,Table1[[#This Row],[Loser]])</f>
        <v>1</v>
      </c>
    </row>
    <row r="843" spans="1:22" x14ac:dyDescent="0.25">
      <c r="A843" s="65">
        <v>35867</v>
      </c>
      <c r="B843" s="50">
        <v>1998</v>
      </c>
      <c r="C843" s="1">
        <v>1</v>
      </c>
      <c r="D843" t="s">
        <v>440</v>
      </c>
      <c r="E843" s="1">
        <v>8</v>
      </c>
      <c r="F843" t="s">
        <v>96</v>
      </c>
      <c r="G843" t="str">
        <f>VLOOKUP(Table1[[#This Row],[Winner]],Ranking!D:E,2,FALSE)</f>
        <v>A10</v>
      </c>
      <c r="H843" s="1">
        <v>97</v>
      </c>
      <c r="I843" s="1">
        <v>9</v>
      </c>
      <c r="J843" t="s">
        <v>286</v>
      </c>
      <c r="K843" t="str">
        <f>VLOOKUP(Table1[[#This Row],[Loser]],Ranking!D:E,2,FALSE)</f>
        <v>OVC</v>
      </c>
      <c r="L843" s="1">
        <v>74</v>
      </c>
      <c r="N843" s="1">
        <f>Table1[[#This Row],[Winning Score]]-Table1[[#This Row],[Losing Score]]</f>
        <v>23</v>
      </c>
      <c r="O843" s="1">
        <f>Table1[[#This Row],[Losing Seed]]-Table1[[#This Row],[Winning Seed]]</f>
        <v>1</v>
      </c>
      <c r="P843" s="1" t="str">
        <f>IF(Table1[[#This Row],[SeD]]&lt;-2,Table1[[#This Row],[Winning Seed]]&amp; " over " &amp;Table1[[#This Row],[Losing Seed]],"")</f>
        <v/>
      </c>
      <c r="Q843">
        <f>VLOOKUP(Table1[[#This Row],[Losing Seed]],'Seed History'!$N$4:$O$19,2)</f>
        <v>0.6</v>
      </c>
      <c r="R843" s="1">
        <f>IF(Table1[[#This Row],[Round]]="PI",0,Table1[[#This Row],[Round]]-1)</f>
        <v>0</v>
      </c>
      <c r="S843">
        <f>Table1[[#This Row],[LAW]]-Table1[[#This Row],[LEW]]</f>
        <v>-0.6</v>
      </c>
      <c r="V843">
        <f>COUNTIF(PASE!B:B,Table1[[#This Row],[Loser]])</f>
        <v>1</v>
      </c>
    </row>
    <row r="844" spans="1:22" x14ac:dyDescent="0.25">
      <c r="A844" s="65">
        <v>35867</v>
      </c>
      <c r="B844" s="50">
        <v>1998</v>
      </c>
      <c r="C844" s="1">
        <v>1</v>
      </c>
      <c r="D844" t="s">
        <v>63</v>
      </c>
      <c r="E844" s="1">
        <v>1</v>
      </c>
      <c r="F844" t="s">
        <v>64</v>
      </c>
      <c r="G844" t="str">
        <f>VLOOKUP(Table1[[#This Row],[Winner]],Ranking!D:E,2,FALSE)</f>
        <v>ACC</v>
      </c>
      <c r="H844" s="1">
        <v>99</v>
      </c>
      <c r="I844" s="1">
        <v>16</v>
      </c>
      <c r="J844" t="s">
        <v>330</v>
      </c>
      <c r="K844" t="str">
        <f>VLOOKUP(Table1[[#This Row],[Loser]],Ranking!D:E,2,FALSE)</f>
        <v>BSth</v>
      </c>
      <c r="L844" s="1">
        <v>63</v>
      </c>
      <c r="N844" s="1">
        <f>Table1[[#This Row],[Winning Score]]-Table1[[#This Row],[Losing Score]]</f>
        <v>36</v>
      </c>
      <c r="O844" s="1">
        <f>Table1[[#This Row],[Losing Seed]]-Table1[[#This Row],[Winning Seed]]</f>
        <v>15</v>
      </c>
      <c r="P844" s="1" t="str">
        <f>IF(Table1[[#This Row],[SeD]]&lt;-2,Table1[[#This Row],[Winning Seed]]&amp; " over " &amp;Table1[[#This Row],[Losing Seed]],"")</f>
        <v/>
      </c>
      <c r="Q844">
        <f>VLOOKUP(Table1[[#This Row],[Losing Seed]],'Seed History'!$N$4:$O$19,2)</f>
        <v>7.1428571428571426E-3</v>
      </c>
      <c r="R844" s="1">
        <f>IF(Table1[[#This Row],[Round]]="PI",0,Table1[[#This Row],[Round]]-1)</f>
        <v>0</v>
      </c>
      <c r="S844">
        <f>Table1[[#This Row],[LAW]]-Table1[[#This Row],[LEW]]</f>
        <v>-7.1428571428571426E-3</v>
      </c>
      <c r="V844">
        <f>COUNTIF(PASE!B:B,Table1[[#This Row],[Loser]])</f>
        <v>1</v>
      </c>
    </row>
    <row r="845" spans="1:22" x14ac:dyDescent="0.25">
      <c r="A845" s="65">
        <v>35867</v>
      </c>
      <c r="B845" s="50">
        <v>1998</v>
      </c>
      <c r="C845" s="1">
        <v>1</v>
      </c>
      <c r="D845" t="s">
        <v>63</v>
      </c>
      <c r="E845" s="1">
        <v>2</v>
      </c>
      <c r="F845" t="s">
        <v>26</v>
      </c>
      <c r="G845" t="str">
        <f>VLOOKUP(Table1[[#This Row],[Winner]],Ranking!D:E,2,FALSE)</f>
        <v>SEC</v>
      </c>
      <c r="H845" s="1">
        <v>82</v>
      </c>
      <c r="I845" s="1">
        <v>15</v>
      </c>
      <c r="J845" t="s">
        <v>356</v>
      </c>
      <c r="K845" t="str">
        <f>VLOOKUP(Table1[[#This Row],[Loser]],Ranking!D:E,2,FALSE)</f>
        <v>MEAC</v>
      </c>
      <c r="L845" s="1">
        <v>67</v>
      </c>
      <c r="N845" s="1">
        <f>Table1[[#This Row],[Winning Score]]-Table1[[#This Row],[Losing Score]]</f>
        <v>15</v>
      </c>
      <c r="O845" s="1">
        <f>Table1[[#This Row],[Losing Seed]]-Table1[[#This Row],[Winning Seed]]</f>
        <v>13</v>
      </c>
      <c r="P845" s="1" t="str">
        <f>IF(Table1[[#This Row],[SeD]]&lt;-2,Table1[[#This Row],[Winning Seed]]&amp; " over " &amp;Table1[[#This Row],[Losing Seed]],"")</f>
        <v/>
      </c>
      <c r="Q845">
        <f>VLOOKUP(Table1[[#This Row],[Losing Seed]],'Seed History'!$N$4:$O$19,2)</f>
        <v>6.4285714285714279E-2</v>
      </c>
      <c r="R845" s="1">
        <f>IF(Table1[[#This Row],[Round]]="PI",0,Table1[[#This Row],[Round]]-1)</f>
        <v>0</v>
      </c>
      <c r="S845">
        <f>Table1[[#This Row],[LAW]]-Table1[[#This Row],[LEW]]</f>
        <v>-6.4285714285714279E-2</v>
      </c>
      <c r="V845">
        <f>COUNTIF(PASE!B:B,Table1[[#This Row],[Loser]])</f>
        <v>1</v>
      </c>
    </row>
    <row r="846" spans="1:22" x14ac:dyDescent="0.25">
      <c r="A846" s="65">
        <v>35867</v>
      </c>
      <c r="B846" s="50">
        <v>1998</v>
      </c>
      <c r="C846" s="1">
        <v>1</v>
      </c>
      <c r="D846" t="s">
        <v>63</v>
      </c>
      <c r="E846" s="1">
        <v>3</v>
      </c>
      <c r="F846" t="s">
        <v>82</v>
      </c>
      <c r="G846" t="str">
        <f>VLOOKUP(Table1[[#This Row],[Winner]],Ranking!D:E,2,FALSE)</f>
        <v>B10</v>
      </c>
      <c r="H846" s="1">
        <v>80</v>
      </c>
      <c r="I846" s="1">
        <v>14</v>
      </c>
      <c r="J846" t="s">
        <v>70</v>
      </c>
      <c r="K846" t="str">
        <f>VLOOKUP(Table1[[#This Row],[Loser]],Ranking!D:E,2,FALSE)</f>
        <v>A10</v>
      </c>
      <c r="L846" s="1">
        <v>61</v>
      </c>
      <c r="N846" s="1">
        <f>Table1[[#This Row],[Winning Score]]-Table1[[#This Row],[Losing Score]]</f>
        <v>19</v>
      </c>
      <c r="O846" s="1">
        <f>Table1[[#This Row],[Losing Seed]]-Table1[[#This Row],[Winning Seed]]</f>
        <v>11</v>
      </c>
      <c r="P846" s="1" t="str">
        <f>IF(Table1[[#This Row],[SeD]]&lt;-2,Table1[[#This Row],[Winning Seed]]&amp; " over " &amp;Table1[[#This Row],[Losing Seed]],"")</f>
        <v/>
      </c>
      <c r="Q846">
        <f>VLOOKUP(Table1[[#This Row],[Losing Seed]],'Seed History'!$N$4:$O$19,2)</f>
        <v>0.16428571428571428</v>
      </c>
      <c r="R846" s="1">
        <f>IF(Table1[[#This Row],[Round]]="PI",0,Table1[[#This Row],[Round]]-1)</f>
        <v>0</v>
      </c>
      <c r="S846">
        <f>Table1[[#This Row],[LAW]]-Table1[[#This Row],[LEW]]</f>
        <v>-0.16428571428571428</v>
      </c>
      <c r="V846">
        <f>COUNTIF(PASE!B:B,Table1[[#This Row],[Loser]])</f>
        <v>1</v>
      </c>
    </row>
    <row r="847" spans="1:22" x14ac:dyDescent="0.25">
      <c r="A847" s="65">
        <v>35867</v>
      </c>
      <c r="B847" s="50">
        <v>1998</v>
      </c>
      <c r="C847" s="1">
        <v>1</v>
      </c>
      <c r="D847" t="s">
        <v>63</v>
      </c>
      <c r="E847" s="1">
        <v>4</v>
      </c>
      <c r="F847" t="s">
        <v>292</v>
      </c>
      <c r="G847" t="str">
        <f>VLOOKUP(Table1[[#This Row],[Winner]],Ranking!D:E,2,FALSE)</f>
        <v>MWC</v>
      </c>
      <c r="H847" s="1">
        <v>79</v>
      </c>
      <c r="I847" s="1">
        <v>13</v>
      </c>
      <c r="J847" t="s">
        <v>33</v>
      </c>
      <c r="K847" t="str">
        <f>VLOOKUP(Table1[[#This Row],[Loser]],Ranking!D:E,2,FALSE)</f>
        <v>BE</v>
      </c>
      <c r="L847" s="1">
        <v>62</v>
      </c>
      <c r="N847" s="1">
        <f>Table1[[#This Row],[Winning Score]]-Table1[[#This Row],[Losing Score]]</f>
        <v>17</v>
      </c>
      <c r="O847" s="1">
        <f>Table1[[#This Row],[Losing Seed]]-Table1[[#This Row],[Winning Seed]]</f>
        <v>9</v>
      </c>
      <c r="P847" s="1" t="str">
        <f>IF(Table1[[#This Row],[SeD]]&lt;-2,Table1[[#This Row],[Winning Seed]]&amp; " over " &amp;Table1[[#This Row],[Losing Seed]],"")</f>
        <v/>
      </c>
      <c r="Q847">
        <f>VLOOKUP(Table1[[#This Row],[Losing Seed]],'Seed History'!$N$4:$O$19,2)</f>
        <v>0.25</v>
      </c>
      <c r="R847" s="1">
        <f>IF(Table1[[#This Row],[Round]]="PI",0,Table1[[#This Row],[Round]]-1)</f>
        <v>0</v>
      </c>
      <c r="S847">
        <f>Table1[[#This Row],[LAW]]-Table1[[#This Row],[LEW]]</f>
        <v>-0.25</v>
      </c>
      <c r="V847">
        <f>COUNTIF(PASE!B:B,Table1[[#This Row],[Loser]])</f>
        <v>1</v>
      </c>
    </row>
    <row r="848" spans="1:22" x14ac:dyDescent="0.25">
      <c r="A848" s="65">
        <v>35867</v>
      </c>
      <c r="B848" s="50">
        <v>1998</v>
      </c>
      <c r="C848" s="1">
        <v>1</v>
      </c>
      <c r="D848" t="s">
        <v>63</v>
      </c>
      <c r="E848" s="1">
        <v>5</v>
      </c>
      <c r="F848" t="s">
        <v>86</v>
      </c>
      <c r="G848" t="str">
        <f>VLOOKUP(Table1[[#This Row],[Winner]],Ranking!D:E,2,FALSE)</f>
        <v>ACC</v>
      </c>
      <c r="H848" s="1">
        <v>63</v>
      </c>
      <c r="I848" s="1">
        <v>12</v>
      </c>
      <c r="J848" t="s">
        <v>237</v>
      </c>
      <c r="K848" t="str">
        <f>VLOOKUP(Table1[[#This Row],[Loser]],Ranking!D:E,2,FALSE)</f>
        <v>MAAC</v>
      </c>
      <c r="L848" s="1">
        <v>61</v>
      </c>
      <c r="N848" s="1">
        <f>Table1[[#This Row],[Winning Score]]-Table1[[#This Row],[Losing Score]]</f>
        <v>2</v>
      </c>
      <c r="O848" s="1">
        <f>Table1[[#This Row],[Losing Seed]]-Table1[[#This Row],[Winning Seed]]</f>
        <v>7</v>
      </c>
      <c r="P848" s="1" t="str">
        <f>IF(Table1[[#This Row],[SeD]]&lt;-2,Table1[[#This Row],[Winning Seed]]&amp; " over " &amp;Table1[[#This Row],[Losing Seed]],"")</f>
        <v/>
      </c>
      <c r="Q848">
        <f>VLOOKUP(Table1[[#This Row],[Losing Seed]],'Seed History'!$N$4:$O$19,2)</f>
        <v>0.51428571428571423</v>
      </c>
      <c r="R848" s="1">
        <f>IF(Table1[[#This Row],[Round]]="PI",0,Table1[[#This Row],[Round]]-1)</f>
        <v>0</v>
      </c>
      <c r="S848">
        <f>Table1[[#This Row],[LAW]]-Table1[[#This Row],[LEW]]</f>
        <v>-0.51428571428571423</v>
      </c>
      <c r="V848">
        <f>COUNTIF(PASE!B:B,Table1[[#This Row],[Loser]])</f>
        <v>1</v>
      </c>
    </row>
    <row r="849" spans="1:22" x14ac:dyDescent="0.25">
      <c r="A849" s="65">
        <v>35867</v>
      </c>
      <c r="B849" s="50">
        <v>1998</v>
      </c>
      <c r="C849" s="1">
        <v>1</v>
      </c>
      <c r="D849" t="s">
        <v>63</v>
      </c>
      <c r="E849" s="1">
        <v>6</v>
      </c>
      <c r="F849" t="s">
        <v>67</v>
      </c>
      <c r="G849" t="str">
        <f>VLOOKUP(Table1[[#This Row],[Winner]],Ranking!D:E,2,FALSE)</f>
        <v>P12</v>
      </c>
      <c r="H849" s="1">
        <v>65</v>
      </c>
      <c r="I849" s="1">
        <v>11</v>
      </c>
      <c r="J849" t="s">
        <v>270</v>
      </c>
      <c r="K849" t="str">
        <f>VLOOKUP(Table1[[#This Row],[Loser]],Ranking!D:E,2,FALSE)</f>
        <v>ACC</v>
      </c>
      <c r="L849" s="1">
        <v>62</v>
      </c>
      <c r="N849" s="1">
        <f>Table1[[#This Row],[Winning Score]]-Table1[[#This Row],[Losing Score]]</f>
        <v>3</v>
      </c>
      <c r="O849" s="1">
        <f>Table1[[#This Row],[Losing Seed]]-Table1[[#This Row],[Winning Seed]]</f>
        <v>5</v>
      </c>
      <c r="P849" s="1" t="str">
        <f>IF(Table1[[#This Row],[SeD]]&lt;-2,Table1[[#This Row],[Winning Seed]]&amp; " over " &amp;Table1[[#This Row],[Losing Seed]],"")</f>
        <v/>
      </c>
      <c r="Q849">
        <f>VLOOKUP(Table1[[#This Row],[Losing Seed]],'Seed History'!$N$4:$O$19,2)</f>
        <v>0.61428571428571432</v>
      </c>
      <c r="R849" s="1">
        <f>IF(Table1[[#This Row],[Round]]="PI",0,Table1[[#This Row],[Round]]-1)</f>
        <v>0</v>
      </c>
      <c r="S849">
        <f>Table1[[#This Row],[LAW]]-Table1[[#This Row],[LEW]]</f>
        <v>-0.61428571428571432</v>
      </c>
      <c r="V849">
        <f>COUNTIF(PASE!B:B,Table1[[#This Row],[Loser]])</f>
        <v>1</v>
      </c>
    </row>
    <row r="850" spans="1:22" x14ac:dyDescent="0.25">
      <c r="A850" s="65">
        <v>35867</v>
      </c>
      <c r="B850" s="50">
        <v>1998</v>
      </c>
      <c r="C850" s="1">
        <v>1</v>
      </c>
      <c r="D850" t="s">
        <v>63</v>
      </c>
      <c r="E850" s="1">
        <v>8</v>
      </c>
      <c r="F850" t="s">
        <v>317</v>
      </c>
      <c r="G850" t="str">
        <f>VLOOKUP(Table1[[#This Row],[Winner]],Ranking!D:E,2,FALSE)</f>
        <v>B12</v>
      </c>
      <c r="H850" s="1">
        <v>74</v>
      </c>
      <c r="I850" s="1">
        <v>9</v>
      </c>
      <c r="J850" t="s">
        <v>214</v>
      </c>
      <c r="K850" t="str">
        <f>VLOOKUP(Table1[[#This Row],[Loser]],Ranking!D:E,2,FALSE)</f>
        <v>A10</v>
      </c>
      <c r="L850" s="1">
        <v>59</v>
      </c>
      <c r="N850" s="1">
        <f>Table1[[#This Row],[Winning Score]]-Table1[[#This Row],[Losing Score]]</f>
        <v>15</v>
      </c>
      <c r="O850" s="1">
        <f>Table1[[#This Row],[Losing Seed]]-Table1[[#This Row],[Winning Seed]]</f>
        <v>1</v>
      </c>
      <c r="P850" s="1" t="str">
        <f>IF(Table1[[#This Row],[SeD]]&lt;-2,Table1[[#This Row],[Winning Seed]]&amp; " over " &amp;Table1[[#This Row],[Losing Seed]],"")</f>
        <v/>
      </c>
      <c r="Q850">
        <f>VLOOKUP(Table1[[#This Row],[Losing Seed]],'Seed History'!$N$4:$O$19,2)</f>
        <v>0.6</v>
      </c>
      <c r="R850" s="1">
        <f>IF(Table1[[#This Row],[Round]]="PI",0,Table1[[#This Row],[Round]]-1)</f>
        <v>0</v>
      </c>
      <c r="S850">
        <f>Table1[[#This Row],[LAW]]-Table1[[#This Row],[LEW]]</f>
        <v>-0.6</v>
      </c>
      <c r="V850">
        <f>COUNTIF(PASE!B:B,Table1[[#This Row],[Loser]])</f>
        <v>1</v>
      </c>
    </row>
    <row r="851" spans="1:22" x14ac:dyDescent="0.25">
      <c r="A851" s="65">
        <v>35867</v>
      </c>
      <c r="B851" s="50">
        <v>1998</v>
      </c>
      <c r="C851" s="1">
        <v>1</v>
      </c>
      <c r="D851" t="s">
        <v>440</v>
      </c>
      <c r="E851" s="1">
        <v>10</v>
      </c>
      <c r="F851" t="s">
        <v>188</v>
      </c>
      <c r="G851" t="str">
        <f>VLOOKUP(Table1[[#This Row],[Winner]],Ranking!D:E,2,FALSE)</f>
        <v>Horz</v>
      </c>
      <c r="H851" s="1">
        <v>66</v>
      </c>
      <c r="I851" s="1">
        <v>7</v>
      </c>
      <c r="J851" t="s">
        <v>369</v>
      </c>
      <c r="K851" t="str">
        <f>VLOOKUP(Table1[[#This Row],[Loser]],Ranking!D:E,2,FALSE)</f>
        <v>BE</v>
      </c>
      <c r="L851" s="1">
        <v>64</v>
      </c>
      <c r="N851" s="1">
        <f>Table1[[#This Row],[Winning Score]]-Table1[[#This Row],[Losing Score]]</f>
        <v>2</v>
      </c>
      <c r="O851" s="1">
        <f>Table1[[#This Row],[Losing Seed]]-Table1[[#This Row],[Winning Seed]]</f>
        <v>-3</v>
      </c>
      <c r="P851" s="1" t="str">
        <f>IF(Table1[[#This Row],[SeD]]&lt;-2,Table1[[#This Row],[Winning Seed]]&amp; " over " &amp;Table1[[#This Row],[Losing Seed]],"")</f>
        <v>10 over 7</v>
      </c>
      <c r="Q851">
        <f>VLOOKUP(Table1[[#This Row],[Losing Seed]],'Seed History'!$N$4:$O$19,2)</f>
        <v>0.9</v>
      </c>
      <c r="R851" s="1">
        <f>IF(Table1[[#This Row],[Round]]="PI",0,Table1[[#This Row],[Round]]-1)</f>
        <v>0</v>
      </c>
      <c r="S851">
        <f>Table1[[#This Row],[LAW]]-Table1[[#This Row],[LEW]]</f>
        <v>-0.9</v>
      </c>
      <c r="V851">
        <f>COUNTIF(PASE!B:B,Table1[[#This Row],[Loser]])</f>
        <v>1</v>
      </c>
    </row>
    <row r="852" spans="1:22" x14ac:dyDescent="0.25">
      <c r="A852" s="65">
        <v>35867</v>
      </c>
      <c r="B852" s="50">
        <v>1998</v>
      </c>
      <c r="C852" s="1">
        <v>1</v>
      </c>
      <c r="D852" t="s">
        <v>63</v>
      </c>
      <c r="E852" s="1">
        <v>10</v>
      </c>
      <c r="F852" t="s">
        <v>339</v>
      </c>
      <c r="G852" t="str">
        <f>VLOOKUP(Table1[[#This Row],[Winner]],Ranking!D:E,2,FALSE)</f>
        <v>A10</v>
      </c>
      <c r="H852" s="1">
        <v>51</v>
      </c>
      <c r="I852" s="1">
        <v>7</v>
      </c>
      <c r="J852" t="s">
        <v>266</v>
      </c>
      <c r="K852" t="str">
        <f>VLOOKUP(Table1[[#This Row],[Loser]],Ranking!D:E,2,FALSE)</f>
        <v>A10</v>
      </c>
      <c r="L852" s="1">
        <v>46</v>
      </c>
      <c r="N852" s="1">
        <f>Table1[[#This Row],[Winning Score]]-Table1[[#This Row],[Losing Score]]</f>
        <v>5</v>
      </c>
      <c r="O852" s="1">
        <f>Table1[[#This Row],[Losing Seed]]-Table1[[#This Row],[Winning Seed]]</f>
        <v>-3</v>
      </c>
      <c r="P852" s="1" t="str">
        <f>IF(Table1[[#This Row],[SeD]]&lt;-2,Table1[[#This Row],[Winning Seed]]&amp; " over " &amp;Table1[[#This Row],[Losing Seed]],"")</f>
        <v>10 over 7</v>
      </c>
      <c r="Q852">
        <f>VLOOKUP(Table1[[#This Row],[Losing Seed]],'Seed History'!$N$4:$O$19,2)</f>
        <v>0.9</v>
      </c>
      <c r="R852" s="1">
        <f>IF(Table1[[#This Row],[Round]]="PI",0,Table1[[#This Row],[Round]]-1)</f>
        <v>0</v>
      </c>
      <c r="S852">
        <f>Table1[[#This Row],[LAW]]-Table1[[#This Row],[LEW]]</f>
        <v>-0.9</v>
      </c>
      <c r="V852">
        <f>COUNTIF(PASE!B:B,Table1[[#This Row],[Loser]])</f>
        <v>1</v>
      </c>
    </row>
    <row r="853" spans="1:22" x14ac:dyDescent="0.25">
      <c r="A853" s="65">
        <v>35868</v>
      </c>
      <c r="B853" s="50">
        <v>1998</v>
      </c>
      <c r="C853" s="1">
        <v>2</v>
      </c>
      <c r="D853" t="s">
        <v>38</v>
      </c>
      <c r="E853" s="1">
        <v>10</v>
      </c>
      <c r="F853" t="s">
        <v>413</v>
      </c>
      <c r="G853" t="str">
        <f>VLOOKUP(Table1[[#This Row],[Winner]],Ranking!D:E,2,FALSE)</f>
        <v>B12</v>
      </c>
      <c r="H853" s="1">
        <v>75</v>
      </c>
      <c r="I853" s="1">
        <v>2</v>
      </c>
      <c r="J853" t="s">
        <v>28</v>
      </c>
      <c r="K853" t="str">
        <f>VLOOKUP(Table1[[#This Row],[Loser]],Ranking!D:E,2,FALSE)</f>
        <v>Amer</v>
      </c>
      <c r="L853" s="1">
        <v>74</v>
      </c>
      <c r="N853" s="1">
        <f>Table1[[#This Row],[Winning Score]]-Table1[[#This Row],[Losing Score]]</f>
        <v>1</v>
      </c>
      <c r="O853" s="1">
        <f>Table1[[#This Row],[Losing Seed]]-Table1[[#This Row],[Winning Seed]]</f>
        <v>-8</v>
      </c>
      <c r="P853" s="1" t="str">
        <f>IF(Table1[[#This Row],[SeD]]&lt;-2,Table1[[#This Row],[Winning Seed]]&amp; " over " &amp;Table1[[#This Row],[Losing Seed]],"")</f>
        <v>10 over 2</v>
      </c>
      <c r="Q853">
        <f>VLOOKUP(Table1[[#This Row],[Losing Seed]],'Seed History'!$N$4:$O$19,2)</f>
        <v>2.3714285714285714</v>
      </c>
      <c r="R853" s="1">
        <f>IF(Table1[[#This Row],[Round]]="PI",0,Table1[[#This Row],[Round]]-1)</f>
        <v>1</v>
      </c>
      <c r="S853">
        <f>Table1[[#This Row],[LAW]]-Table1[[#This Row],[LEW]]</f>
        <v>-1.3714285714285714</v>
      </c>
      <c r="V853">
        <f>COUNTIF(PASE!B:B,Table1[[#This Row],[Loser]])</f>
        <v>1</v>
      </c>
    </row>
    <row r="854" spans="1:22" x14ac:dyDescent="0.25">
      <c r="A854" s="65">
        <v>35868</v>
      </c>
      <c r="B854" s="50">
        <v>1998</v>
      </c>
      <c r="C854" s="1">
        <v>2</v>
      </c>
      <c r="D854" t="s">
        <v>49</v>
      </c>
      <c r="E854" s="1">
        <v>1</v>
      </c>
      <c r="F854" t="s">
        <v>299</v>
      </c>
      <c r="G854" t="str">
        <f>VLOOKUP(Table1[[#This Row],[Winner]],Ranking!D:E,2,FALSE)</f>
        <v>ACC</v>
      </c>
      <c r="H854" s="1">
        <v>93</v>
      </c>
      <c r="I854" s="1">
        <v>8</v>
      </c>
      <c r="J854" t="s">
        <v>166</v>
      </c>
      <c r="K854" t="str">
        <f>VLOOKUP(Table1[[#This Row],[Loser]],Ranking!D:E,2,FALSE)</f>
        <v>CUSA</v>
      </c>
      <c r="L854" s="1">
        <v>83</v>
      </c>
      <c r="M854" s="1" t="s">
        <v>479</v>
      </c>
      <c r="N854" s="1">
        <f>Table1[[#This Row],[Winning Score]]-Table1[[#This Row],[Losing Score]]</f>
        <v>10</v>
      </c>
      <c r="O854" s="1">
        <f>Table1[[#This Row],[Losing Seed]]-Table1[[#This Row],[Winning Seed]]</f>
        <v>7</v>
      </c>
      <c r="P854" s="1" t="str">
        <f>IF(Table1[[#This Row],[SeD]]&lt;-2,Table1[[#This Row],[Winning Seed]]&amp; " over " &amp;Table1[[#This Row],[Losing Seed]],"")</f>
        <v/>
      </c>
      <c r="Q854">
        <f>VLOOKUP(Table1[[#This Row],[Losing Seed]],'Seed History'!$N$4:$O$19,2)</f>
        <v>0.7</v>
      </c>
      <c r="R854" s="1">
        <f>IF(Table1[[#This Row],[Round]]="PI",0,Table1[[#This Row],[Round]]-1)</f>
        <v>1</v>
      </c>
      <c r="S854">
        <f>Table1[[#This Row],[LAW]]-Table1[[#This Row],[LEW]]</f>
        <v>0.30000000000000004</v>
      </c>
      <c r="V854">
        <f>COUNTIF(PASE!B:B,Table1[[#This Row],[Loser]])</f>
        <v>1</v>
      </c>
    </row>
    <row r="855" spans="1:22" x14ac:dyDescent="0.25">
      <c r="A855" s="65">
        <v>35868</v>
      </c>
      <c r="B855" s="50">
        <v>1998</v>
      </c>
      <c r="C855" s="1">
        <v>2</v>
      </c>
      <c r="D855" t="s">
        <v>49</v>
      </c>
      <c r="E855" s="1">
        <v>2</v>
      </c>
      <c r="F855" t="s">
        <v>80</v>
      </c>
      <c r="G855" t="str">
        <f>VLOOKUP(Table1[[#This Row],[Winner]],Ranking!D:E,2,FALSE)</f>
        <v>Amer</v>
      </c>
      <c r="H855" s="1">
        <v>78</v>
      </c>
      <c r="I855" s="1">
        <v>7</v>
      </c>
      <c r="J855" t="s">
        <v>36</v>
      </c>
      <c r="K855" t="str">
        <f>VLOOKUP(Table1[[#This Row],[Loser]],Ranking!D:E,2,FALSE)</f>
        <v>B10</v>
      </c>
      <c r="L855" s="1">
        <v>68</v>
      </c>
      <c r="N855" s="1">
        <f>Table1[[#This Row],[Winning Score]]-Table1[[#This Row],[Losing Score]]</f>
        <v>10</v>
      </c>
      <c r="O855" s="1">
        <f>Table1[[#This Row],[Losing Seed]]-Table1[[#This Row],[Winning Seed]]</f>
        <v>5</v>
      </c>
      <c r="P855" s="1" t="str">
        <f>IF(Table1[[#This Row],[SeD]]&lt;-2,Table1[[#This Row],[Winning Seed]]&amp; " over " &amp;Table1[[#This Row],[Losing Seed]],"")</f>
        <v/>
      </c>
      <c r="Q855">
        <f>VLOOKUP(Table1[[#This Row],[Losing Seed]],'Seed History'!$N$4:$O$19,2)</f>
        <v>0.9</v>
      </c>
      <c r="R855" s="1">
        <f>IF(Table1[[#This Row],[Round]]="PI",0,Table1[[#This Row],[Round]]-1)</f>
        <v>1</v>
      </c>
      <c r="S855">
        <f>Table1[[#This Row],[LAW]]-Table1[[#This Row],[LEW]]</f>
        <v>9.9999999999999978E-2</v>
      </c>
      <c r="V855">
        <f>COUNTIF(PASE!B:B,Table1[[#This Row],[Loser]])</f>
        <v>1</v>
      </c>
    </row>
    <row r="856" spans="1:22" x14ac:dyDescent="0.25">
      <c r="A856" s="65">
        <v>35868</v>
      </c>
      <c r="B856" s="50">
        <v>1998</v>
      </c>
      <c r="C856" s="1">
        <v>2</v>
      </c>
      <c r="D856" t="s">
        <v>49</v>
      </c>
      <c r="E856" s="1">
        <v>4</v>
      </c>
      <c r="F856" t="s">
        <v>272</v>
      </c>
      <c r="G856" t="str">
        <f>VLOOKUP(Table1[[#This Row],[Winner]],Ranking!D:E,2,FALSE)</f>
        <v>B10</v>
      </c>
      <c r="H856" s="1">
        <v>63</v>
      </c>
      <c r="I856" s="1">
        <v>5</v>
      </c>
      <c r="J856" t="s">
        <v>91</v>
      </c>
      <c r="K856" t="str">
        <f>VLOOKUP(Table1[[#This Row],[Loser]],Ranking!D:E,2,FALSE)</f>
        <v>Ivy</v>
      </c>
      <c r="L856" s="1">
        <v>56</v>
      </c>
      <c r="N856" s="1">
        <f>Table1[[#This Row],[Winning Score]]-Table1[[#This Row],[Losing Score]]</f>
        <v>7</v>
      </c>
      <c r="O856" s="1">
        <f>Table1[[#This Row],[Losing Seed]]-Table1[[#This Row],[Winning Seed]]</f>
        <v>1</v>
      </c>
      <c r="P856" s="1" t="str">
        <f>IF(Table1[[#This Row],[SeD]]&lt;-2,Table1[[#This Row],[Winning Seed]]&amp; " over " &amp;Table1[[#This Row],[Losing Seed]],"")</f>
        <v/>
      </c>
      <c r="Q856">
        <f>VLOOKUP(Table1[[#This Row],[Losing Seed]],'Seed History'!$N$4:$O$19,2)</f>
        <v>1.1071428571428572</v>
      </c>
      <c r="R856" s="1">
        <f>IF(Table1[[#This Row],[Round]]="PI",0,Table1[[#This Row],[Round]]-1)</f>
        <v>1</v>
      </c>
      <c r="S856">
        <f>Table1[[#This Row],[LAW]]-Table1[[#This Row],[LEW]]</f>
        <v>-0.10714285714285721</v>
      </c>
      <c r="V856">
        <f>COUNTIF(PASE!B:B,Table1[[#This Row],[Loser]])</f>
        <v>1</v>
      </c>
    </row>
    <row r="857" spans="1:22" x14ac:dyDescent="0.25">
      <c r="A857" s="65">
        <v>35868</v>
      </c>
      <c r="B857" s="50">
        <v>1998</v>
      </c>
      <c r="C857" s="1">
        <v>2</v>
      </c>
      <c r="D857" t="s">
        <v>49</v>
      </c>
      <c r="E857" s="1">
        <v>11</v>
      </c>
      <c r="F857" t="s">
        <v>410</v>
      </c>
      <c r="G857" t="str">
        <f>VLOOKUP(Table1[[#This Row],[Winner]],Ranking!D:E,2,FALSE)</f>
        <v>P12</v>
      </c>
      <c r="H857" s="1">
        <v>87</v>
      </c>
      <c r="I857" s="1">
        <v>14</v>
      </c>
      <c r="J857" t="s">
        <v>332</v>
      </c>
      <c r="K857" t="str">
        <f>VLOOKUP(Table1[[#This Row],[Loser]],Ranking!D:E,2,FALSE)</f>
        <v>A10</v>
      </c>
      <c r="L857" s="1">
        <v>66</v>
      </c>
      <c r="N857" s="1">
        <f>Table1[[#This Row],[Winning Score]]-Table1[[#This Row],[Losing Score]]</f>
        <v>21</v>
      </c>
      <c r="O857" s="1">
        <f>Table1[[#This Row],[Losing Seed]]-Table1[[#This Row],[Winning Seed]]</f>
        <v>3</v>
      </c>
      <c r="P857" s="1" t="str">
        <f>IF(Table1[[#This Row],[SeD]]&lt;-2,Table1[[#This Row],[Winning Seed]]&amp; " over " &amp;Table1[[#This Row],[Losing Seed]],"")</f>
        <v/>
      </c>
      <c r="Q857">
        <f>VLOOKUP(Table1[[#This Row],[Losing Seed]],'Seed History'!$N$4:$O$19,2)</f>
        <v>0.16428571428571428</v>
      </c>
      <c r="R857" s="1">
        <f>IF(Table1[[#This Row],[Round]]="PI",0,Table1[[#This Row],[Round]]-1)</f>
        <v>1</v>
      </c>
      <c r="S857">
        <f>Table1[[#This Row],[LAW]]-Table1[[#This Row],[LEW]]</f>
        <v>0.83571428571428574</v>
      </c>
      <c r="V857">
        <f>COUNTIF(PASE!B:B,Table1[[#This Row],[Loser]])</f>
        <v>1</v>
      </c>
    </row>
    <row r="858" spans="1:22" x14ac:dyDescent="0.25">
      <c r="A858" s="65">
        <v>35868</v>
      </c>
      <c r="B858" s="50">
        <v>1998</v>
      </c>
      <c r="C858" s="1">
        <v>2</v>
      </c>
      <c r="D858" t="s">
        <v>38</v>
      </c>
      <c r="E858" s="1">
        <v>1</v>
      </c>
      <c r="F858" t="s">
        <v>48</v>
      </c>
      <c r="G858" t="str">
        <f>VLOOKUP(Table1[[#This Row],[Winner]],Ranking!D:E,2,FALSE)</f>
        <v>P12</v>
      </c>
      <c r="H858" s="1">
        <v>82</v>
      </c>
      <c r="I858" s="1">
        <v>9</v>
      </c>
      <c r="J858" t="s">
        <v>234</v>
      </c>
      <c r="K858" t="str">
        <f>VLOOKUP(Table1[[#This Row],[Loser]],Ranking!D:E,2,FALSE)</f>
        <v>MVC</v>
      </c>
      <c r="L858" s="1">
        <v>49</v>
      </c>
      <c r="N858" s="1">
        <f>Table1[[#This Row],[Winning Score]]-Table1[[#This Row],[Losing Score]]</f>
        <v>33</v>
      </c>
      <c r="O858" s="1">
        <f>Table1[[#This Row],[Losing Seed]]-Table1[[#This Row],[Winning Seed]]</f>
        <v>8</v>
      </c>
      <c r="P858" s="1" t="str">
        <f>IF(Table1[[#This Row],[SeD]]&lt;-2,Table1[[#This Row],[Winning Seed]]&amp; " over " &amp;Table1[[#This Row],[Losing Seed]],"")</f>
        <v/>
      </c>
      <c r="Q858">
        <f>VLOOKUP(Table1[[#This Row],[Losing Seed]],'Seed History'!$N$4:$O$19,2)</f>
        <v>0.6</v>
      </c>
      <c r="R858" s="1">
        <f>IF(Table1[[#This Row],[Round]]="PI",0,Table1[[#This Row],[Round]]-1)</f>
        <v>1</v>
      </c>
      <c r="S858">
        <f>Table1[[#This Row],[LAW]]-Table1[[#This Row],[LEW]]</f>
        <v>0.4</v>
      </c>
      <c r="V858">
        <f>COUNTIF(PASE!B:B,Table1[[#This Row],[Loser]])</f>
        <v>1</v>
      </c>
    </row>
    <row r="859" spans="1:22" x14ac:dyDescent="0.25">
      <c r="A859" s="65">
        <v>35868</v>
      </c>
      <c r="B859" s="50">
        <v>1998</v>
      </c>
      <c r="C859" s="1">
        <v>2</v>
      </c>
      <c r="D859" t="s">
        <v>38</v>
      </c>
      <c r="E859" s="1">
        <v>3</v>
      </c>
      <c r="F859" t="s">
        <v>65</v>
      </c>
      <c r="G859" t="str">
        <f>VLOOKUP(Table1[[#This Row],[Winner]],Ranking!D:E,2,FALSE)</f>
        <v>P12</v>
      </c>
      <c r="H859" s="1">
        <v>75</v>
      </c>
      <c r="I859" s="1">
        <v>6</v>
      </c>
      <c r="J859" t="s">
        <v>41</v>
      </c>
      <c r="K859" t="str">
        <f>VLOOKUP(Table1[[#This Row],[Loser]],Ranking!D:E,2,FALSE)</f>
        <v>SEC</v>
      </c>
      <c r="L859" s="1">
        <v>69</v>
      </c>
      <c r="N859" s="1">
        <f>Table1[[#This Row],[Winning Score]]-Table1[[#This Row],[Losing Score]]</f>
        <v>6</v>
      </c>
      <c r="O859" s="1">
        <f>Table1[[#This Row],[Losing Seed]]-Table1[[#This Row],[Winning Seed]]</f>
        <v>3</v>
      </c>
      <c r="P859" s="1" t="str">
        <f>IF(Table1[[#This Row],[SeD]]&lt;-2,Table1[[#This Row],[Winning Seed]]&amp; " over " &amp;Table1[[#This Row],[Losing Seed]],"")</f>
        <v/>
      </c>
      <c r="Q859">
        <f>VLOOKUP(Table1[[#This Row],[Losing Seed]],'Seed History'!$N$4:$O$19,2)</f>
        <v>1.0785714285714285</v>
      </c>
      <c r="R859" s="1">
        <f>IF(Table1[[#This Row],[Round]]="PI",0,Table1[[#This Row],[Round]]-1)</f>
        <v>1</v>
      </c>
      <c r="S859">
        <f>Table1[[#This Row],[LAW]]-Table1[[#This Row],[LEW]]</f>
        <v>-7.8571428571428514E-2</v>
      </c>
      <c r="V859">
        <f>COUNTIF(PASE!B:B,Table1[[#This Row],[Loser]])</f>
        <v>1</v>
      </c>
    </row>
    <row r="860" spans="1:22" x14ac:dyDescent="0.25">
      <c r="A860" s="65">
        <v>35868</v>
      </c>
      <c r="B860" s="50">
        <v>1998</v>
      </c>
      <c r="C860" s="1">
        <v>2</v>
      </c>
      <c r="D860" t="s">
        <v>38</v>
      </c>
      <c r="E860" s="1">
        <v>4</v>
      </c>
      <c r="F860" t="s">
        <v>31</v>
      </c>
      <c r="G860" t="str">
        <f>VLOOKUP(Table1[[#This Row],[Winner]],Ranking!D:E,2,FALSE)</f>
        <v>B10</v>
      </c>
      <c r="H860" s="1">
        <v>67</v>
      </c>
      <c r="I860" s="1">
        <v>5</v>
      </c>
      <c r="J860" t="s">
        <v>231</v>
      </c>
      <c r="K860" t="str">
        <f>VLOOKUP(Table1[[#This Row],[Loser]],Ranking!D:E,2,FALSE)</f>
        <v>B10</v>
      </c>
      <c r="L860" s="1">
        <v>61</v>
      </c>
      <c r="N860" s="1">
        <f>Table1[[#This Row],[Winning Score]]-Table1[[#This Row],[Losing Score]]</f>
        <v>6</v>
      </c>
      <c r="O860" s="1">
        <f>Table1[[#This Row],[Losing Seed]]-Table1[[#This Row],[Winning Seed]]</f>
        <v>1</v>
      </c>
      <c r="P860" s="1" t="str">
        <f>IF(Table1[[#This Row],[SeD]]&lt;-2,Table1[[#This Row],[Winning Seed]]&amp; " over " &amp;Table1[[#This Row],[Losing Seed]],"")</f>
        <v/>
      </c>
      <c r="Q860">
        <f>VLOOKUP(Table1[[#This Row],[Losing Seed]],'Seed History'!$N$4:$O$19,2)</f>
        <v>1.1071428571428572</v>
      </c>
      <c r="R860" s="1">
        <f>IF(Table1[[#This Row],[Round]]="PI",0,Table1[[#This Row],[Round]]-1)</f>
        <v>1</v>
      </c>
      <c r="S860">
        <f>Table1[[#This Row],[LAW]]-Table1[[#This Row],[LEW]]</f>
        <v>-0.10714285714285721</v>
      </c>
      <c r="V860">
        <f>COUNTIF(PASE!B:B,Table1[[#This Row],[Loser]])</f>
        <v>1</v>
      </c>
    </row>
    <row r="861" spans="1:22" x14ac:dyDescent="0.25">
      <c r="A861" s="65">
        <v>35869</v>
      </c>
      <c r="B861" s="50">
        <v>1998</v>
      </c>
      <c r="C861" s="1">
        <v>2</v>
      </c>
      <c r="D861" t="s">
        <v>440</v>
      </c>
      <c r="E861" s="1">
        <v>8</v>
      </c>
      <c r="F861" t="s">
        <v>96</v>
      </c>
      <c r="G861" t="str">
        <f>VLOOKUP(Table1[[#This Row],[Winner]],Ranking!D:E,2,FALSE)</f>
        <v>A10</v>
      </c>
      <c r="H861" s="1">
        <v>80</v>
      </c>
      <c r="I861" s="1">
        <v>1</v>
      </c>
      <c r="J861" t="s">
        <v>37</v>
      </c>
      <c r="K861" t="str">
        <f>VLOOKUP(Table1[[#This Row],[Loser]],Ranking!D:E,2,FALSE)</f>
        <v>B12</v>
      </c>
      <c r="L861" s="1">
        <v>75</v>
      </c>
      <c r="N861" s="1">
        <f>Table1[[#This Row],[Winning Score]]-Table1[[#This Row],[Losing Score]]</f>
        <v>5</v>
      </c>
      <c r="O861" s="1">
        <f>Table1[[#This Row],[Losing Seed]]-Table1[[#This Row],[Winning Seed]]</f>
        <v>-7</v>
      </c>
      <c r="P861" s="1" t="str">
        <f>IF(Table1[[#This Row],[SeD]]&lt;-2,Table1[[#This Row],[Winning Seed]]&amp; " over " &amp;Table1[[#This Row],[Losing Seed]],"")</f>
        <v>8 over 1</v>
      </c>
      <c r="Q861">
        <f>VLOOKUP(Table1[[#This Row],[Losing Seed]],'Seed History'!$N$4:$O$19,2)</f>
        <v>3.342857142857143</v>
      </c>
      <c r="R861" s="1">
        <f>IF(Table1[[#This Row],[Round]]="PI",0,Table1[[#This Row],[Round]]-1)</f>
        <v>1</v>
      </c>
      <c r="S861">
        <f>Table1[[#This Row],[LAW]]-Table1[[#This Row],[LEW]]</f>
        <v>-2.342857142857143</v>
      </c>
      <c r="V861">
        <f>COUNTIF(PASE!B:B,Table1[[#This Row],[Loser]])</f>
        <v>1</v>
      </c>
    </row>
    <row r="862" spans="1:22" x14ac:dyDescent="0.25">
      <c r="A862" s="65">
        <v>35869</v>
      </c>
      <c r="B862" s="50">
        <v>1998</v>
      </c>
      <c r="C862" s="1">
        <v>2</v>
      </c>
      <c r="D862" t="s">
        <v>440</v>
      </c>
      <c r="E862" s="1">
        <v>2</v>
      </c>
      <c r="F862" t="s">
        <v>29</v>
      </c>
      <c r="G862" t="str">
        <f>VLOOKUP(Table1[[#This Row],[Winner]],Ranking!D:E,2,FALSE)</f>
        <v>B10</v>
      </c>
      <c r="H862" s="1">
        <v>80</v>
      </c>
      <c r="I862" s="1">
        <v>10</v>
      </c>
      <c r="J862" t="s">
        <v>188</v>
      </c>
      <c r="K862" t="str">
        <f>VLOOKUP(Table1[[#This Row],[Loser]],Ranking!D:E,2,FALSE)</f>
        <v>Horz</v>
      </c>
      <c r="L862" s="1">
        <v>65</v>
      </c>
      <c r="N862" s="1">
        <f>Table1[[#This Row],[Winning Score]]-Table1[[#This Row],[Losing Score]]</f>
        <v>15</v>
      </c>
      <c r="O862" s="1">
        <f>Table1[[#This Row],[Losing Seed]]-Table1[[#This Row],[Winning Seed]]</f>
        <v>8</v>
      </c>
      <c r="P862" s="1" t="str">
        <f>IF(Table1[[#This Row],[SeD]]&lt;-2,Table1[[#This Row],[Winning Seed]]&amp; " over " &amp;Table1[[#This Row],[Losing Seed]],"")</f>
        <v/>
      </c>
      <c r="Q862">
        <f>VLOOKUP(Table1[[#This Row],[Losing Seed]],'Seed History'!$N$4:$O$19,2)</f>
        <v>0.62142857142857144</v>
      </c>
      <c r="R862" s="1">
        <f>IF(Table1[[#This Row],[Round]]="PI",0,Table1[[#This Row],[Round]]-1)</f>
        <v>1</v>
      </c>
      <c r="S862">
        <f>Table1[[#This Row],[LAW]]-Table1[[#This Row],[LEW]]</f>
        <v>0.37857142857142856</v>
      </c>
      <c r="V862">
        <f>COUNTIF(PASE!B:B,Table1[[#This Row],[Loser]])</f>
        <v>1</v>
      </c>
    </row>
    <row r="863" spans="1:22" x14ac:dyDescent="0.25">
      <c r="A863" s="65">
        <v>35869</v>
      </c>
      <c r="B863" s="50">
        <v>1998</v>
      </c>
      <c r="C863" s="1">
        <v>2</v>
      </c>
      <c r="D863" t="s">
        <v>440</v>
      </c>
      <c r="E863" s="1">
        <v>3</v>
      </c>
      <c r="F863" t="s">
        <v>370</v>
      </c>
      <c r="G863" t="str">
        <f>VLOOKUP(Table1[[#This Row],[Winner]],Ranking!D:E,2,FALSE)</f>
        <v>P12</v>
      </c>
      <c r="H863" s="1">
        <v>83</v>
      </c>
      <c r="I863" s="1">
        <v>11</v>
      </c>
      <c r="J863" t="s">
        <v>417</v>
      </c>
      <c r="K863" t="str">
        <f>VLOOKUP(Table1[[#This Row],[Loser]],Ranking!D:E,2,FALSE)</f>
        <v>MAC</v>
      </c>
      <c r="L863" s="1">
        <v>65</v>
      </c>
      <c r="N863" s="1">
        <f>Table1[[#This Row],[Winning Score]]-Table1[[#This Row],[Losing Score]]</f>
        <v>18</v>
      </c>
      <c r="O863" s="1">
        <f>Table1[[#This Row],[Losing Seed]]-Table1[[#This Row],[Winning Seed]]</f>
        <v>8</v>
      </c>
      <c r="P863" s="1" t="str">
        <f>IF(Table1[[#This Row],[SeD]]&lt;-2,Table1[[#This Row],[Winning Seed]]&amp; " over " &amp;Table1[[#This Row],[Losing Seed]],"")</f>
        <v/>
      </c>
      <c r="Q863">
        <f>VLOOKUP(Table1[[#This Row],[Losing Seed]],'Seed History'!$N$4:$O$19,2)</f>
        <v>0.61428571428571432</v>
      </c>
      <c r="R863" s="1">
        <f>IF(Table1[[#This Row],[Round]]="PI",0,Table1[[#This Row],[Round]]-1)</f>
        <v>1</v>
      </c>
      <c r="S863">
        <f>Table1[[#This Row],[LAW]]-Table1[[#This Row],[LEW]]</f>
        <v>0.38571428571428568</v>
      </c>
      <c r="V863">
        <f>COUNTIF(PASE!B:B,Table1[[#This Row],[Loser]])</f>
        <v>1</v>
      </c>
    </row>
    <row r="864" spans="1:22" x14ac:dyDescent="0.25">
      <c r="A864" s="65">
        <v>35869</v>
      </c>
      <c r="B864" s="50">
        <v>1998</v>
      </c>
      <c r="C864" s="1">
        <v>2</v>
      </c>
      <c r="D864" t="s">
        <v>63</v>
      </c>
      <c r="E864" s="1">
        <v>1</v>
      </c>
      <c r="F864" t="s">
        <v>64</v>
      </c>
      <c r="G864" t="str">
        <f>VLOOKUP(Table1[[#This Row],[Winner]],Ranking!D:E,2,FALSE)</f>
        <v>ACC</v>
      </c>
      <c r="H864" s="1">
        <v>79</v>
      </c>
      <c r="I864" s="1">
        <v>8</v>
      </c>
      <c r="J864" t="s">
        <v>317</v>
      </c>
      <c r="K864" t="str">
        <f>VLOOKUP(Table1[[#This Row],[Loser]],Ranking!D:E,2,FALSE)</f>
        <v>B12</v>
      </c>
      <c r="L864" s="1">
        <v>73</v>
      </c>
      <c r="N864" s="1">
        <f>Table1[[#This Row],[Winning Score]]-Table1[[#This Row],[Losing Score]]</f>
        <v>6</v>
      </c>
      <c r="O864" s="1">
        <f>Table1[[#This Row],[Losing Seed]]-Table1[[#This Row],[Winning Seed]]</f>
        <v>7</v>
      </c>
      <c r="P864" s="1" t="str">
        <f>IF(Table1[[#This Row],[SeD]]&lt;-2,Table1[[#This Row],[Winning Seed]]&amp; " over " &amp;Table1[[#This Row],[Losing Seed]],"")</f>
        <v/>
      </c>
      <c r="Q864">
        <f>VLOOKUP(Table1[[#This Row],[Losing Seed]],'Seed History'!$N$4:$O$19,2)</f>
        <v>0.7</v>
      </c>
      <c r="R864" s="1">
        <f>IF(Table1[[#This Row],[Round]]="PI",0,Table1[[#This Row],[Round]]-1)</f>
        <v>1</v>
      </c>
      <c r="S864">
        <f>Table1[[#This Row],[LAW]]-Table1[[#This Row],[LEW]]</f>
        <v>0.30000000000000004</v>
      </c>
      <c r="V864">
        <f>COUNTIF(PASE!B:B,Table1[[#This Row],[Loser]])</f>
        <v>1</v>
      </c>
    </row>
    <row r="865" spans="1:22" x14ac:dyDescent="0.25">
      <c r="A865" s="65">
        <v>35869</v>
      </c>
      <c r="B865" s="50">
        <v>1998</v>
      </c>
      <c r="C865" s="1">
        <v>2</v>
      </c>
      <c r="D865" t="s">
        <v>63</v>
      </c>
      <c r="E865" s="1">
        <v>2</v>
      </c>
      <c r="F865" t="s">
        <v>26</v>
      </c>
      <c r="G865" t="str">
        <f>VLOOKUP(Table1[[#This Row],[Winner]],Ranking!D:E,2,FALSE)</f>
        <v>SEC</v>
      </c>
      <c r="H865" s="1">
        <v>88</v>
      </c>
      <c r="I865" s="1">
        <v>10</v>
      </c>
      <c r="J865" t="s">
        <v>339</v>
      </c>
      <c r="K865" t="str">
        <f>VLOOKUP(Table1[[#This Row],[Loser]],Ranking!D:E,2,FALSE)</f>
        <v>A10</v>
      </c>
      <c r="L865" s="1">
        <v>61</v>
      </c>
      <c r="N865" s="1">
        <f>Table1[[#This Row],[Winning Score]]-Table1[[#This Row],[Losing Score]]</f>
        <v>27</v>
      </c>
      <c r="O865" s="1">
        <f>Table1[[#This Row],[Losing Seed]]-Table1[[#This Row],[Winning Seed]]</f>
        <v>8</v>
      </c>
      <c r="P865" s="1" t="str">
        <f>IF(Table1[[#This Row],[SeD]]&lt;-2,Table1[[#This Row],[Winning Seed]]&amp; " over " &amp;Table1[[#This Row],[Losing Seed]],"")</f>
        <v/>
      </c>
      <c r="Q865">
        <f>VLOOKUP(Table1[[#This Row],[Losing Seed]],'Seed History'!$N$4:$O$19,2)</f>
        <v>0.62142857142857144</v>
      </c>
      <c r="R865" s="1">
        <f>IF(Table1[[#This Row],[Round]]="PI",0,Table1[[#This Row],[Round]]-1)</f>
        <v>1</v>
      </c>
      <c r="S865">
        <f>Table1[[#This Row],[LAW]]-Table1[[#This Row],[LEW]]</f>
        <v>0.37857142857142856</v>
      </c>
      <c r="V865">
        <f>COUNTIF(PASE!B:B,Table1[[#This Row],[Loser]])</f>
        <v>1</v>
      </c>
    </row>
    <row r="866" spans="1:22" x14ac:dyDescent="0.25">
      <c r="A866" s="65">
        <v>35869</v>
      </c>
      <c r="B866" s="50">
        <v>1998</v>
      </c>
      <c r="C866" s="1">
        <v>2</v>
      </c>
      <c r="D866" t="s">
        <v>63</v>
      </c>
      <c r="E866" s="1">
        <v>6</v>
      </c>
      <c r="F866" t="s">
        <v>67</v>
      </c>
      <c r="G866" t="str">
        <f>VLOOKUP(Table1[[#This Row],[Winner]],Ranking!D:E,2,FALSE)</f>
        <v>P12</v>
      </c>
      <c r="H866" s="1">
        <v>85</v>
      </c>
      <c r="I866" s="1">
        <v>3</v>
      </c>
      <c r="J866" t="s">
        <v>82</v>
      </c>
      <c r="K866" t="str">
        <f>VLOOKUP(Table1[[#This Row],[Loser]],Ranking!D:E,2,FALSE)</f>
        <v>B10</v>
      </c>
      <c r="L866" s="1">
        <v>82</v>
      </c>
      <c r="N866" s="1">
        <f>Table1[[#This Row],[Winning Score]]-Table1[[#This Row],[Losing Score]]</f>
        <v>3</v>
      </c>
      <c r="O866" s="1">
        <f>Table1[[#This Row],[Losing Seed]]-Table1[[#This Row],[Winning Seed]]</f>
        <v>-3</v>
      </c>
      <c r="P866" s="1" t="str">
        <f>IF(Table1[[#This Row],[SeD]]&lt;-2,Table1[[#This Row],[Winning Seed]]&amp; " over " &amp;Table1[[#This Row],[Losing Seed]],"")</f>
        <v>6 over 3</v>
      </c>
      <c r="Q866">
        <f>VLOOKUP(Table1[[#This Row],[Losing Seed]],'Seed History'!$N$4:$O$19,2)</f>
        <v>1.8571428571428572</v>
      </c>
      <c r="R866" s="1">
        <f>IF(Table1[[#This Row],[Round]]="PI",0,Table1[[#This Row],[Round]]-1)</f>
        <v>1</v>
      </c>
      <c r="S866">
        <f>Table1[[#This Row],[LAW]]-Table1[[#This Row],[LEW]]</f>
        <v>-0.85714285714285721</v>
      </c>
      <c r="V866">
        <f>COUNTIF(PASE!B:B,Table1[[#This Row],[Loser]])</f>
        <v>1</v>
      </c>
    </row>
    <row r="867" spans="1:22" x14ac:dyDescent="0.25">
      <c r="A867" s="65">
        <v>35869</v>
      </c>
      <c r="B867" s="50">
        <v>1998</v>
      </c>
      <c r="C867" s="1">
        <v>2</v>
      </c>
      <c r="D867" t="s">
        <v>440</v>
      </c>
      <c r="E867" s="1">
        <v>13</v>
      </c>
      <c r="F867" t="s">
        <v>32</v>
      </c>
      <c r="G867" t="str">
        <f>VLOOKUP(Table1[[#This Row],[Winner]],Ranking!D:E,2,FALSE)</f>
        <v>MVC</v>
      </c>
      <c r="H867" s="1">
        <v>83</v>
      </c>
      <c r="I867" s="1">
        <v>12</v>
      </c>
      <c r="J867" t="s">
        <v>208</v>
      </c>
      <c r="K867" t="str">
        <f>VLOOKUP(Table1[[#This Row],[Loser]],Ranking!D:E,2,FALSE)</f>
        <v>ACC</v>
      </c>
      <c r="L867" s="1">
        <v>77</v>
      </c>
      <c r="M867" s="1" t="s">
        <v>479</v>
      </c>
      <c r="N867" s="1">
        <f>Table1[[#This Row],[Winning Score]]-Table1[[#This Row],[Losing Score]]</f>
        <v>6</v>
      </c>
      <c r="O867" s="1">
        <f>Table1[[#This Row],[Losing Seed]]-Table1[[#This Row],[Winning Seed]]</f>
        <v>-1</v>
      </c>
      <c r="P867" s="1" t="str">
        <f>IF(Table1[[#This Row],[SeD]]&lt;-2,Table1[[#This Row],[Winning Seed]]&amp; " over " &amp;Table1[[#This Row],[Losing Seed]],"")</f>
        <v/>
      </c>
      <c r="Q867">
        <f>VLOOKUP(Table1[[#This Row],[Losing Seed]],'Seed History'!$N$4:$O$19,2)</f>
        <v>0.51428571428571423</v>
      </c>
      <c r="R867" s="1">
        <f>IF(Table1[[#This Row],[Round]]="PI",0,Table1[[#This Row],[Round]]-1)</f>
        <v>1</v>
      </c>
      <c r="S867">
        <f>Table1[[#This Row],[LAW]]-Table1[[#This Row],[LEW]]</f>
        <v>0.48571428571428577</v>
      </c>
      <c r="V867">
        <f>COUNTIF(PASE!B:B,Table1[[#This Row],[Loser]])</f>
        <v>1</v>
      </c>
    </row>
    <row r="868" spans="1:22" x14ac:dyDescent="0.25">
      <c r="A868" s="65">
        <v>35869</v>
      </c>
      <c r="B868" s="50">
        <v>1998</v>
      </c>
      <c r="C868" s="1">
        <v>2</v>
      </c>
      <c r="D868" t="s">
        <v>63</v>
      </c>
      <c r="E868" s="1">
        <v>5</v>
      </c>
      <c r="F868" t="s">
        <v>86</v>
      </c>
      <c r="G868" t="str">
        <f>VLOOKUP(Table1[[#This Row],[Winner]],Ranking!D:E,2,FALSE)</f>
        <v>ACC</v>
      </c>
      <c r="H868" s="1">
        <v>56</v>
      </c>
      <c r="I868" s="1">
        <v>4</v>
      </c>
      <c r="J868" t="s">
        <v>292</v>
      </c>
      <c r="K868" t="str">
        <f>VLOOKUP(Table1[[#This Row],[Loser]],Ranking!D:E,2,FALSE)</f>
        <v>MWC</v>
      </c>
      <c r="L868" s="1">
        <v>46</v>
      </c>
      <c r="N868" s="1">
        <f>Table1[[#This Row],[Winning Score]]-Table1[[#This Row],[Losing Score]]</f>
        <v>10</v>
      </c>
      <c r="O868" s="1">
        <f>Table1[[#This Row],[Losing Seed]]-Table1[[#This Row],[Winning Seed]]</f>
        <v>-1</v>
      </c>
      <c r="P868" s="1" t="str">
        <f>IF(Table1[[#This Row],[SeD]]&lt;-2,Table1[[#This Row],[Winning Seed]]&amp; " over " &amp;Table1[[#This Row],[Losing Seed]],"")</f>
        <v/>
      </c>
      <c r="Q868">
        <f>VLOOKUP(Table1[[#This Row],[Losing Seed]],'Seed History'!$N$4:$O$19,2)</f>
        <v>1.5357142857142858</v>
      </c>
      <c r="R868" s="1">
        <f>IF(Table1[[#This Row],[Round]]="PI",0,Table1[[#This Row],[Round]]-1)</f>
        <v>1</v>
      </c>
      <c r="S868">
        <f>Table1[[#This Row],[LAW]]-Table1[[#This Row],[LEW]]</f>
        <v>-0.53571428571428581</v>
      </c>
      <c r="V868">
        <f>COUNTIF(PASE!B:B,Table1[[#This Row],[Loser]])</f>
        <v>1</v>
      </c>
    </row>
    <row r="869" spans="1:22" x14ac:dyDescent="0.25">
      <c r="A869" s="65">
        <v>35873</v>
      </c>
      <c r="B869" s="50">
        <v>1998</v>
      </c>
      <c r="C869" s="1">
        <v>3</v>
      </c>
      <c r="D869" t="s">
        <v>49</v>
      </c>
      <c r="E869" s="1">
        <v>1</v>
      </c>
      <c r="F869" t="s">
        <v>299</v>
      </c>
      <c r="G869" t="str">
        <f>VLOOKUP(Table1[[#This Row],[Winner]],Ranking!D:E,2,FALSE)</f>
        <v>ACC</v>
      </c>
      <c r="H869" s="1">
        <v>73</v>
      </c>
      <c r="I869" s="1">
        <v>4</v>
      </c>
      <c r="J869" t="s">
        <v>272</v>
      </c>
      <c r="K869" t="str">
        <f>VLOOKUP(Table1[[#This Row],[Loser]],Ranking!D:E,2,FALSE)</f>
        <v>B10</v>
      </c>
      <c r="L869" s="1">
        <v>58</v>
      </c>
      <c r="N869" s="1">
        <f>Table1[[#This Row],[Winning Score]]-Table1[[#This Row],[Losing Score]]</f>
        <v>15</v>
      </c>
      <c r="O869" s="1">
        <f>Table1[[#This Row],[Losing Seed]]-Table1[[#This Row],[Winning Seed]]</f>
        <v>3</v>
      </c>
      <c r="P869" s="1" t="str">
        <f>IF(Table1[[#This Row],[SeD]]&lt;-2,Table1[[#This Row],[Winning Seed]]&amp; " over " &amp;Table1[[#This Row],[Losing Seed]],"")</f>
        <v/>
      </c>
      <c r="Q869">
        <f>VLOOKUP(Table1[[#This Row],[Losing Seed]],'Seed History'!$N$4:$O$19,2)</f>
        <v>1.5357142857142858</v>
      </c>
      <c r="R869" s="1">
        <f>IF(Table1[[#This Row],[Round]]="PI",0,Table1[[#This Row],[Round]]-1)</f>
        <v>2</v>
      </c>
      <c r="S869">
        <f>Table1[[#This Row],[LAW]]-Table1[[#This Row],[LEW]]</f>
        <v>0.46428571428571419</v>
      </c>
      <c r="V869">
        <f>COUNTIF(PASE!B:B,Table1[[#This Row],[Loser]])</f>
        <v>1</v>
      </c>
    </row>
    <row r="870" spans="1:22" x14ac:dyDescent="0.25">
      <c r="A870" s="65">
        <v>35873</v>
      </c>
      <c r="B870" s="50">
        <v>1998</v>
      </c>
      <c r="C870" s="1">
        <v>3</v>
      </c>
      <c r="D870" t="s">
        <v>49</v>
      </c>
      <c r="E870" s="1">
        <v>2</v>
      </c>
      <c r="F870" t="s">
        <v>80</v>
      </c>
      <c r="G870" t="str">
        <f>VLOOKUP(Table1[[#This Row],[Winner]],Ranking!D:E,2,FALSE)</f>
        <v>Amer</v>
      </c>
      <c r="H870" s="1">
        <v>75</v>
      </c>
      <c r="I870" s="1">
        <v>11</v>
      </c>
      <c r="J870" t="s">
        <v>410</v>
      </c>
      <c r="K870" t="str">
        <f>VLOOKUP(Table1[[#This Row],[Loser]],Ranking!D:E,2,FALSE)</f>
        <v>P12</v>
      </c>
      <c r="L870" s="1">
        <v>74</v>
      </c>
      <c r="N870" s="1">
        <f>Table1[[#This Row],[Winning Score]]-Table1[[#This Row],[Losing Score]]</f>
        <v>1</v>
      </c>
      <c r="O870" s="1">
        <f>Table1[[#This Row],[Losing Seed]]-Table1[[#This Row],[Winning Seed]]</f>
        <v>9</v>
      </c>
      <c r="P870" s="1" t="str">
        <f>IF(Table1[[#This Row],[SeD]]&lt;-2,Table1[[#This Row],[Winning Seed]]&amp; " over " &amp;Table1[[#This Row],[Losing Seed]],"")</f>
        <v/>
      </c>
      <c r="Q870">
        <f>VLOOKUP(Table1[[#This Row],[Losing Seed]],'Seed History'!$N$4:$O$19,2)</f>
        <v>0.61428571428571432</v>
      </c>
      <c r="R870" s="1">
        <f>IF(Table1[[#This Row],[Round]]="PI",0,Table1[[#This Row],[Round]]-1)</f>
        <v>2</v>
      </c>
      <c r="S870">
        <f>Table1[[#This Row],[LAW]]-Table1[[#This Row],[LEW]]</f>
        <v>1.3857142857142857</v>
      </c>
      <c r="V870">
        <f>COUNTIF(PASE!B:B,Table1[[#This Row],[Loser]])</f>
        <v>1</v>
      </c>
    </row>
    <row r="871" spans="1:22" x14ac:dyDescent="0.25">
      <c r="A871" s="65">
        <v>35873</v>
      </c>
      <c r="B871" s="50">
        <v>1998</v>
      </c>
      <c r="C871" s="1">
        <v>3</v>
      </c>
      <c r="D871" t="s">
        <v>38</v>
      </c>
      <c r="E871" s="1">
        <v>1</v>
      </c>
      <c r="F871" t="s">
        <v>48</v>
      </c>
      <c r="G871" t="str">
        <f>VLOOKUP(Table1[[#This Row],[Winner]],Ranking!D:E,2,FALSE)</f>
        <v>P12</v>
      </c>
      <c r="H871" s="1">
        <v>87</v>
      </c>
      <c r="I871" s="1">
        <v>4</v>
      </c>
      <c r="J871" t="s">
        <v>31</v>
      </c>
      <c r="K871" t="str">
        <f>VLOOKUP(Table1[[#This Row],[Loser]],Ranking!D:E,2,FALSE)</f>
        <v>B10</v>
      </c>
      <c r="L871" s="1">
        <v>79</v>
      </c>
      <c r="N871" s="1">
        <f>Table1[[#This Row],[Winning Score]]-Table1[[#This Row],[Losing Score]]</f>
        <v>8</v>
      </c>
      <c r="O871" s="1">
        <f>Table1[[#This Row],[Losing Seed]]-Table1[[#This Row],[Winning Seed]]</f>
        <v>3</v>
      </c>
      <c r="P871" s="1" t="str">
        <f>IF(Table1[[#This Row],[SeD]]&lt;-2,Table1[[#This Row],[Winning Seed]]&amp; " over " &amp;Table1[[#This Row],[Losing Seed]],"")</f>
        <v/>
      </c>
      <c r="Q871">
        <f>VLOOKUP(Table1[[#This Row],[Losing Seed]],'Seed History'!$N$4:$O$19,2)</f>
        <v>1.5357142857142858</v>
      </c>
      <c r="R871" s="1">
        <f>IF(Table1[[#This Row],[Round]]="PI",0,Table1[[#This Row],[Round]]-1)</f>
        <v>2</v>
      </c>
      <c r="S871">
        <f>Table1[[#This Row],[LAW]]-Table1[[#This Row],[LEW]]</f>
        <v>0.46428571428571419</v>
      </c>
      <c r="V871">
        <f>COUNTIF(PASE!B:B,Table1[[#This Row],[Loser]])</f>
        <v>1</v>
      </c>
    </row>
    <row r="872" spans="1:22" x14ac:dyDescent="0.25">
      <c r="A872" s="65">
        <v>35873</v>
      </c>
      <c r="B872" s="50">
        <v>1998</v>
      </c>
      <c r="C872" s="1">
        <v>3</v>
      </c>
      <c r="D872" t="s">
        <v>38</v>
      </c>
      <c r="E872" s="1">
        <v>3</v>
      </c>
      <c r="F872" t="s">
        <v>65</v>
      </c>
      <c r="G872" t="str">
        <f>VLOOKUP(Table1[[#This Row],[Winner]],Ranking!D:E,2,FALSE)</f>
        <v>P12</v>
      </c>
      <c r="H872" s="1">
        <v>65</v>
      </c>
      <c r="I872" s="1">
        <v>10</v>
      </c>
      <c r="J872" t="s">
        <v>413</v>
      </c>
      <c r="K872" t="str">
        <f>VLOOKUP(Table1[[#This Row],[Loser]],Ranking!D:E,2,FALSE)</f>
        <v>B12</v>
      </c>
      <c r="L872" s="1">
        <v>62</v>
      </c>
      <c r="N872" s="1">
        <f>Table1[[#This Row],[Winning Score]]-Table1[[#This Row],[Losing Score]]</f>
        <v>3</v>
      </c>
      <c r="O872" s="1">
        <f>Table1[[#This Row],[Losing Seed]]-Table1[[#This Row],[Winning Seed]]</f>
        <v>7</v>
      </c>
      <c r="P872" s="1" t="str">
        <f>IF(Table1[[#This Row],[SeD]]&lt;-2,Table1[[#This Row],[Winning Seed]]&amp; " over " &amp;Table1[[#This Row],[Losing Seed]],"")</f>
        <v/>
      </c>
      <c r="Q872">
        <f>VLOOKUP(Table1[[#This Row],[Losing Seed]],'Seed History'!$N$4:$O$19,2)</f>
        <v>0.62142857142857144</v>
      </c>
      <c r="R872" s="1">
        <f>IF(Table1[[#This Row],[Round]]="PI",0,Table1[[#This Row],[Round]]-1)</f>
        <v>2</v>
      </c>
      <c r="S872">
        <f>Table1[[#This Row],[LAW]]-Table1[[#This Row],[LEW]]</f>
        <v>1.3785714285714286</v>
      </c>
      <c r="V872">
        <f>COUNTIF(PASE!B:B,Table1[[#This Row],[Loser]])</f>
        <v>1</v>
      </c>
    </row>
    <row r="873" spans="1:22" x14ac:dyDescent="0.25">
      <c r="A873" s="65">
        <v>35874</v>
      </c>
      <c r="B873" s="50">
        <v>1998</v>
      </c>
      <c r="C873" s="1">
        <v>3</v>
      </c>
      <c r="D873" t="s">
        <v>440</v>
      </c>
      <c r="E873" s="1">
        <v>8</v>
      </c>
      <c r="F873" t="s">
        <v>96</v>
      </c>
      <c r="G873" t="str">
        <f>VLOOKUP(Table1[[#This Row],[Winner]],Ranking!D:E,2,FALSE)</f>
        <v>A10</v>
      </c>
      <c r="H873" s="1">
        <v>74</v>
      </c>
      <c r="I873" s="1">
        <v>13</v>
      </c>
      <c r="J873" t="s">
        <v>32</v>
      </c>
      <c r="K873" t="str">
        <f>VLOOKUP(Table1[[#This Row],[Loser]],Ranking!D:E,2,FALSE)</f>
        <v>MVC</v>
      </c>
      <c r="L873" s="1">
        <v>68</v>
      </c>
      <c r="N873" s="1">
        <f>Table1[[#This Row],[Winning Score]]-Table1[[#This Row],[Losing Score]]</f>
        <v>6</v>
      </c>
      <c r="O873" s="1">
        <f>Table1[[#This Row],[Losing Seed]]-Table1[[#This Row],[Winning Seed]]</f>
        <v>5</v>
      </c>
      <c r="P873" s="1" t="str">
        <f>IF(Table1[[#This Row],[SeD]]&lt;-2,Table1[[#This Row],[Winning Seed]]&amp; " over " &amp;Table1[[#This Row],[Losing Seed]],"")</f>
        <v/>
      </c>
      <c r="Q873">
        <f>VLOOKUP(Table1[[#This Row],[Losing Seed]],'Seed History'!$N$4:$O$19,2)</f>
        <v>0.25</v>
      </c>
      <c r="R873" s="1">
        <f>IF(Table1[[#This Row],[Round]]="PI",0,Table1[[#This Row],[Round]]-1)</f>
        <v>2</v>
      </c>
      <c r="S873">
        <f>Table1[[#This Row],[LAW]]-Table1[[#This Row],[LEW]]</f>
        <v>1.75</v>
      </c>
      <c r="V873">
        <f>COUNTIF(PASE!B:B,Table1[[#This Row],[Loser]])</f>
        <v>1</v>
      </c>
    </row>
    <row r="874" spans="1:22" x14ac:dyDescent="0.25">
      <c r="A874" s="65">
        <v>35874</v>
      </c>
      <c r="B874" s="50">
        <v>1998</v>
      </c>
      <c r="C874" s="1">
        <v>3</v>
      </c>
      <c r="D874" t="s">
        <v>63</v>
      </c>
      <c r="E874" s="1">
        <v>1</v>
      </c>
      <c r="F874" t="s">
        <v>64</v>
      </c>
      <c r="G874" t="str">
        <f>VLOOKUP(Table1[[#This Row],[Winner]],Ranking!D:E,2,FALSE)</f>
        <v>ACC</v>
      </c>
      <c r="H874" s="1">
        <v>80</v>
      </c>
      <c r="I874" s="1">
        <v>5</v>
      </c>
      <c r="J874" t="s">
        <v>86</v>
      </c>
      <c r="K874" t="str">
        <f>VLOOKUP(Table1[[#This Row],[Loser]],Ranking!D:E,2,FALSE)</f>
        <v>ACC</v>
      </c>
      <c r="L874" s="1">
        <v>67</v>
      </c>
      <c r="N874" s="1">
        <f>Table1[[#This Row],[Winning Score]]-Table1[[#This Row],[Losing Score]]</f>
        <v>13</v>
      </c>
      <c r="O874" s="1">
        <f>Table1[[#This Row],[Losing Seed]]-Table1[[#This Row],[Winning Seed]]</f>
        <v>4</v>
      </c>
      <c r="P874" s="1" t="str">
        <f>IF(Table1[[#This Row],[SeD]]&lt;-2,Table1[[#This Row],[Winning Seed]]&amp; " over " &amp;Table1[[#This Row],[Losing Seed]],"")</f>
        <v/>
      </c>
      <c r="Q874">
        <f>VLOOKUP(Table1[[#This Row],[Losing Seed]],'Seed History'!$N$4:$O$19,2)</f>
        <v>1.1071428571428572</v>
      </c>
      <c r="R874" s="1">
        <f>IF(Table1[[#This Row],[Round]]="PI",0,Table1[[#This Row],[Round]]-1)</f>
        <v>2</v>
      </c>
      <c r="S874">
        <f>Table1[[#This Row],[LAW]]-Table1[[#This Row],[LEW]]</f>
        <v>0.89285714285714279</v>
      </c>
      <c r="V874">
        <f>COUNTIF(PASE!B:B,Table1[[#This Row],[Loser]])</f>
        <v>1</v>
      </c>
    </row>
    <row r="875" spans="1:22" x14ac:dyDescent="0.25">
      <c r="A875" s="65">
        <v>35874</v>
      </c>
      <c r="B875" s="50">
        <v>1998</v>
      </c>
      <c r="C875" s="1">
        <v>3</v>
      </c>
      <c r="D875" t="s">
        <v>63</v>
      </c>
      <c r="E875" s="1">
        <v>2</v>
      </c>
      <c r="F875" t="s">
        <v>26</v>
      </c>
      <c r="G875" t="str">
        <f>VLOOKUP(Table1[[#This Row],[Winner]],Ranking!D:E,2,FALSE)</f>
        <v>SEC</v>
      </c>
      <c r="H875" s="1">
        <v>94</v>
      </c>
      <c r="I875" s="1">
        <v>6</v>
      </c>
      <c r="J875" t="s">
        <v>67</v>
      </c>
      <c r="K875" t="str">
        <f>VLOOKUP(Table1[[#This Row],[Loser]],Ranking!D:E,2,FALSE)</f>
        <v>P12</v>
      </c>
      <c r="L875" s="1">
        <v>68</v>
      </c>
      <c r="N875" s="1">
        <f>Table1[[#This Row],[Winning Score]]-Table1[[#This Row],[Losing Score]]</f>
        <v>26</v>
      </c>
      <c r="O875" s="1">
        <f>Table1[[#This Row],[Losing Seed]]-Table1[[#This Row],[Winning Seed]]</f>
        <v>4</v>
      </c>
      <c r="P875" s="1" t="str">
        <f>IF(Table1[[#This Row],[SeD]]&lt;-2,Table1[[#This Row],[Winning Seed]]&amp; " over " &amp;Table1[[#This Row],[Losing Seed]],"")</f>
        <v/>
      </c>
      <c r="Q875">
        <f>VLOOKUP(Table1[[#This Row],[Losing Seed]],'Seed History'!$N$4:$O$19,2)</f>
        <v>1.0785714285714285</v>
      </c>
      <c r="R875" s="1">
        <f>IF(Table1[[#This Row],[Round]]="PI",0,Table1[[#This Row],[Round]]-1)</f>
        <v>2</v>
      </c>
      <c r="S875">
        <f>Table1[[#This Row],[LAW]]-Table1[[#This Row],[LEW]]</f>
        <v>0.92142857142857149</v>
      </c>
      <c r="V875">
        <f>COUNTIF(PASE!B:B,Table1[[#This Row],[Loser]])</f>
        <v>1</v>
      </c>
    </row>
    <row r="876" spans="1:22" x14ac:dyDescent="0.25">
      <c r="A876" s="65">
        <v>35874</v>
      </c>
      <c r="B876" s="50">
        <v>1998</v>
      </c>
      <c r="C876" s="1">
        <v>3</v>
      </c>
      <c r="D876" t="s">
        <v>440</v>
      </c>
      <c r="E876" s="1">
        <v>3</v>
      </c>
      <c r="F876" t="s">
        <v>370</v>
      </c>
      <c r="G876" t="str">
        <f>VLOOKUP(Table1[[#This Row],[Winner]],Ranking!D:E,2,FALSE)</f>
        <v>P12</v>
      </c>
      <c r="H876" s="1">
        <v>67</v>
      </c>
      <c r="I876" s="1">
        <v>2</v>
      </c>
      <c r="J876" t="s">
        <v>29</v>
      </c>
      <c r="K876" t="str">
        <f>VLOOKUP(Table1[[#This Row],[Loser]],Ranking!D:E,2,FALSE)</f>
        <v>B10</v>
      </c>
      <c r="L876" s="1">
        <v>59</v>
      </c>
      <c r="N876" s="1">
        <f>Table1[[#This Row],[Winning Score]]-Table1[[#This Row],[Losing Score]]</f>
        <v>8</v>
      </c>
      <c r="O876" s="1">
        <f>Table1[[#This Row],[Losing Seed]]-Table1[[#This Row],[Winning Seed]]</f>
        <v>-1</v>
      </c>
      <c r="P876" s="1" t="str">
        <f>IF(Table1[[#This Row],[SeD]]&lt;-2,Table1[[#This Row],[Winning Seed]]&amp; " over " &amp;Table1[[#This Row],[Losing Seed]],"")</f>
        <v/>
      </c>
      <c r="Q876">
        <f>VLOOKUP(Table1[[#This Row],[Losing Seed]],'Seed History'!$N$4:$O$19,2)</f>
        <v>2.3714285714285714</v>
      </c>
      <c r="R876" s="1">
        <f>IF(Table1[[#This Row],[Round]]="PI",0,Table1[[#This Row],[Round]]-1)</f>
        <v>2</v>
      </c>
      <c r="S876">
        <f>Table1[[#This Row],[LAW]]-Table1[[#This Row],[LEW]]</f>
        <v>-0.37142857142857144</v>
      </c>
      <c r="V876">
        <f>COUNTIF(PASE!B:B,Table1[[#This Row],[Loser]])</f>
        <v>1</v>
      </c>
    </row>
    <row r="877" spans="1:22" x14ac:dyDescent="0.25">
      <c r="A877" s="65">
        <v>35875</v>
      </c>
      <c r="B877" s="50">
        <v>1998</v>
      </c>
      <c r="C877" s="1">
        <v>4</v>
      </c>
      <c r="D877" t="s">
        <v>49</v>
      </c>
      <c r="E877" s="1">
        <v>1</v>
      </c>
      <c r="F877" t="s">
        <v>299</v>
      </c>
      <c r="G877" t="str">
        <f>VLOOKUP(Table1[[#This Row],[Winner]],Ranking!D:E,2,FALSE)</f>
        <v>ACC</v>
      </c>
      <c r="H877" s="1">
        <v>75</v>
      </c>
      <c r="I877" s="1">
        <v>2</v>
      </c>
      <c r="J877" t="s">
        <v>80</v>
      </c>
      <c r="K877" t="str">
        <f>VLOOKUP(Table1[[#This Row],[Loser]],Ranking!D:E,2,FALSE)</f>
        <v>Amer</v>
      </c>
      <c r="L877" s="1">
        <v>64</v>
      </c>
      <c r="N877" s="1">
        <f>Table1[[#This Row],[Winning Score]]-Table1[[#This Row],[Losing Score]]</f>
        <v>11</v>
      </c>
      <c r="O877" s="1">
        <f>Table1[[#This Row],[Losing Seed]]-Table1[[#This Row],[Winning Seed]]</f>
        <v>1</v>
      </c>
      <c r="P877" s="1" t="str">
        <f>IF(Table1[[#This Row],[SeD]]&lt;-2,Table1[[#This Row],[Winning Seed]]&amp; " over " &amp;Table1[[#This Row],[Losing Seed]],"")</f>
        <v/>
      </c>
      <c r="Q877">
        <f>VLOOKUP(Table1[[#This Row],[Losing Seed]],'Seed History'!$N$4:$O$19,2)</f>
        <v>2.3714285714285714</v>
      </c>
      <c r="R877" s="1">
        <f>IF(Table1[[#This Row],[Round]]="PI",0,Table1[[#This Row],[Round]]-1)</f>
        <v>3</v>
      </c>
      <c r="S877">
        <f>Table1[[#This Row],[LAW]]-Table1[[#This Row],[LEW]]</f>
        <v>0.62857142857142856</v>
      </c>
      <c r="V877">
        <f>COUNTIF(PASE!B:B,Table1[[#This Row],[Loser]])</f>
        <v>1</v>
      </c>
    </row>
    <row r="878" spans="1:22" x14ac:dyDescent="0.25">
      <c r="A878" s="65">
        <v>35875</v>
      </c>
      <c r="B878" s="50">
        <v>1998</v>
      </c>
      <c r="C878" s="1">
        <v>4</v>
      </c>
      <c r="D878" t="s">
        <v>38</v>
      </c>
      <c r="E878" s="1">
        <v>3</v>
      </c>
      <c r="F878" t="s">
        <v>65</v>
      </c>
      <c r="G878" t="str">
        <f>VLOOKUP(Table1[[#This Row],[Winner]],Ranking!D:E,2,FALSE)</f>
        <v>P12</v>
      </c>
      <c r="H878" s="1">
        <v>76</v>
      </c>
      <c r="I878" s="1">
        <v>1</v>
      </c>
      <c r="J878" t="s">
        <v>48</v>
      </c>
      <c r="K878" t="str">
        <f>VLOOKUP(Table1[[#This Row],[Loser]],Ranking!D:E,2,FALSE)</f>
        <v>P12</v>
      </c>
      <c r="L878" s="1">
        <v>51</v>
      </c>
      <c r="N878" s="1">
        <f>Table1[[#This Row],[Winning Score]]-Table1[[#This Row],[Losing Score]]</f>
        <v>25</v>
      </c>
      <c r="O878" s="1">
        <f>Table1[[#This Row],[Losing Seed]]-Table1[[#This Row],[Winning Seed]]</f>
        <v>-2</v>
      </c>
      <c r="P878" s="1" t="str">
        <f>IF(Table1[[#This Row],[SeD]]&lt;-2,Table1[[#This Row],[Winning Seed]]&amp; " over " &amp;Table1[[#This Row],[Losing Seed]],"")</f>
        <v/>
      </c>
      <c r="Q878">
        <f>VLOOKUP(Table1[[#This Row],[Losing Seed]],'Seed History'!$N$4:$O$19,2)</f>
        <v>3.342857142857143</v>
      </c>
      <c r="R878" s="1">
        <f>IF(Table1[[#This Row],[Round]]="PI",0,Table1[[#This Row],[Round]]-1)</f>
        <v>3</v>
      </c>
      <c r="S878">
        <f>Table1[[#This Row],[LAW]]-Table1[[#This Row],[LEW]]</f>
        <v>-0.34285714285714297</v>
      </c>
      <c r="V878">
        <f>COUNTIF(PASE!B:B,Table1[[#This Row],[Loser]])</f>
        <v>1</v>
      </c>
    </row>
    <row r="879" spans="1:22" x14ac:dyDescent="0.25">
      <c r="A879" s="65">
        <v>35876</v>
      </c>
      <c r="B879" s="50">
        <v>1998</v>
      </c>
      <c r="C879" s="1">
        <v>4</v>
      </c>
      <c r="D879" t="s">
        <v>440</v>
      </c>
      <c r="E879" s="1">
        <v>3</v>
      </c>
      <c r="F879" t="s">
        <v>370</v>
      </c>
      <c r="G879" t="str">
        <f>VLOOKUP(Table1[[#This Row],[Winner]],Ranking!D:E,2,FALSE)</f>
        <v>P12</v>
      </c>
      <c r="H879" s="1">
        <v>79</v>
      </c>
      <c r="I879" s="1">
        <v>8</v>
      </c>
      <c r="J879" t="s">
        <v>96</v>
      </c>
      <c r="K879" t="str">
        <f>VLOOKUP(Table1[[#This Row],[Loser]],Ranking!D:E,2,FALSE)</f>
        <v>A10</v>
      </c>
      <c r="L879" s="1">
        <v>77</v>
      </c>
      <c r="N879" s="1">
        <f>Table1[[#This Row],[Winning Score]]-Table1[[#This Row],[Losing Score]]</f>
        <v>2</v>
      </c>
      <c r="O879" s="1">
        <f>Table1[[#This Row],[Losing Seed]]-Table1[[#This Row],[Winning Seed]]</f>
        <v>5</v>
      </c>
      <c r="P879" s="1" t="str">
        <f>IF(Table1[[#This Row],[SeD]]&lt;-2,Table1[[#This Row],[Winning Seed]]&amp; " over " &amp;Table1[[#This Row],[Losing Seed]],"")</f>
        <v/>
      </c>
      <c r="Q879">
        <f>VLOOKUP(Table1[[#This Row],[Losing Seed]],'Seed History'!$N$4:$O$19,2)</f>
        <v>0.7</v>
      </c>
      <c r="R879" s="1">
        <f>IF(Table1[[#This Row],[Round]]="PI",0,Table1[[#This Row],[Round]]-1)</f>
        <v>3</v>
      </c>
      <c r="S879">
        <f>Table1[[#This Row],[LAW]]-Table1[[#This Row],[LEW]]</f>
        <v>2.2999999999999998</v>
      </c>
      <c r="V879">
        <f>COUNTIF(PASE!B:B,Table1[[#This Row],[Loser]])</f>
        <v>1</v>
      </c>
    </row>
    <row r="880" spans="1:22" x14ac:dyDescent="0.25">
      <c r="A880" s="65">
        <v>35876</v>
      </c>
      <c r="B880" s="50">
        <v>1998</v>
      </c>
      <c r="C880" s="1">
        <v>4</v>
      </c>
      <c r="D880" t="s">
        <v>63</v>
      </c>
      <c r="E880" s="1">
        <v>2</v>
      </c>
      <c r="F880" t="s">
        <v>26</v>
      </c>
      <c r="G880" t="str">
        <f>VLOOKUP(Table1[[#This Row],[Winner]],Ranking!D:E,2,FALSE)</f>
        <v>SEC</v>
      </c>
      <c r="H880" s="1">
        <v>86</v>
      </c>
      <c r="I880" s="1">
        <v>1</v>
      </c>
      <c r="J880" t="s">
        <v>64</v>
      </c>
      <c r="K880" t="str">
        <f>VLOOKUP(Table1[[#This Row],[Loser]],Ranking!D:E,2,FALSE)</f>
        <v>ACC</v>
      </c>
      <c r="L880" s="1">
        <v>84</v>
      </c>
      <c r="N880" s="1">
        <f>Table1[[#This Row],[Winning Score]]-Table1[[#This Row],[Losing Score]]</f>
        <v>2</v>
      </c>
      <c r="O880" s="1">
        <f>Table1[[#This Row],[Losing Seed]]-Table1[[#This Row],[Winning Seed]]</f>
        <v>-1</v>
      </c>
      <c r="P880" s="1" t="str">
        <f>IF(Table1[[#This Row],[SeD]]&lt;-2,Table1[[#This Row],[Winning Seed]]&amp; " over " &amp;Table1[[#This Row],[Losing Seed]],"")</f>
        <v/>
      </c>
      <c r="Q880">
        <f>VLOOKUP(Table1[[#This Row],[Losing Seed]],'Seed History'!$N$4:$O$19,2)</f>
        <v>3.342857142857143</v>
      </c>
      <c r="R880" s="1">
        <f>IF(Table1[[#This Row],[Round]]="PI",0,Table1[[#This Row],[Round]]-1)</f>
        <v>3</v>
      </c>
      <c r="S880">
        <f>Table1[[#This Row],[LAW]]-Table1[[#This Row],[LEW]]</f>
        <v>-0.34285714285714297</v>
      </c>
      <c r="V880">
        <f>COUNTIF(PASE!B:B,Table1[[#This Row],[Loser]])</f>
        <v>1</v>
      </c>
    </row>
    <row r="881" spans="1:22" x14ac:dyDescent="0.25">
      <c r="A881" s="65">
        <v>35882</v>
      </c>
      <c r="B881" s="50">
        <v>1998</v>
      </c>
      <c r="C881" s="1">
        <v>5</v>
      </c>
      <c r="D881" t="s">
        <v>484</v>
      </c>
      <c r="E881" s="1">
        <v>2</v>
      </c>
      <c r="F881" t="s">
        <v>26</v>
      </c>
      <c r="G881" t="str">
        <f>VLOOKUP(Table1[[#This Row],[Winner]],Ranking!D:E,2,FALSE)</f>
        <v>SEC</v>
      </c>
      <c r="H881" s="1">
        <v>86</v>
      </c>
      <c r="I881" s="1">
        <v>3</v>
      </c>
      <c r="J881" t="s">
        <v>370</v>
      </c>
      <c r="K881" t="str">
        <f>VLOOKUP(Table1[[#This Row],[Loser]],Ranking!D:E,2,FALSE)</f>
        <v>P12</v>
      </c>
      <c r="L881" s="1">
        <v>85</v>
      </c>
      <c r="M881" s="1" t="s">
        <v>479</v>
      </c>
      <c r="N881" s="1">
        <f>Table1[[#This Row],[Winning Score]]-Table1[[#This Row],[Losing Score]]</f>
        <v>1</v>
      </c>
      <c r="O881" s="1">
        <f>Table1[[#This Row],[Losing Seed]]-Table1[[#This Row],[Winning Seed]]</f>
        <v>1</v>
      </c>
      <c r="P881" s="1" t="str">
        <f>IF(Table1[[#This Row],[SeD]]&lt;-2,Table1[[#This Row],[Winning Seed]]&amp; " over " &amp;Table1[[#This Row],[Losing Seed]],"")</f>
        <v/>
      </c>
      <c r="Q881">
        <f>VLOOKUP(Table1[[#This Row],[Losing Seed]],'Seed History'!$N$4:$O$19,2)</f>
        <v>1.8571428571428572</v>
      </c>
      <c r="R881" s="1">
        <f>IF(Table1[[#This Row],[Round]]="PI",0,Table1[[#This Row],[Round]]-1)</f>
        <v>4</v>
      </c>
      <c r="S881">
        <f>Table1[[#This Row],[LAW]]-Table1[[#This Row],[LEW]]</f>
        <v>2.1428571428571428</v>
      </c>
      <c r="V881">
        <f>COUNTIF(PASE!B:B,Table1[[#This Row],[Loser]])</f>
        <v>1</v>
      </c>
    </row>
    <row r="882" spans="1:22" x14ac:dyDescent="0.25">
      <c r="A882" s="65">
        <v>35882</v>
      </c>
      <c r="B882" s="50">
        <v>1998</v>
      </c>
      <c r="C882" s="1">
        <v>5</v>
      </c>
      <c r="D882" t="s">
        <v>484</v>
      </c>
      <c r="E882" s="1">
        <v>3</v>
      </c>
      <c r="F882" t="s">
        <v>65</v>
      </c>
      <c r="G882" t="str">
        <f>VLOOKUP(Table1[[#This Row],[Winner]],Ranking!D:E,2,FALSE)</f>
        <v>P12</v>
      </c>
      <c r="H882" s="1">
        <v>65</v>
      </c>
      <c r="I882" s="1">
        <v>1</v>
      </c>
      <c r="J882" t="s">
        <v>299</v>
      </c>
      <c r="K882" t="str">
        <f>VLOOKUP(Table1[[#This Row],[Loser]],Ranking!D:E,2,FALSE)</f>
        <v>ACC</v>
      </c>
      <c r="L882" s="1">
        <v>59</v>
      </c>
      <c r="N882" s="1">
        <f>Table1[[#This Row],[Winning Score]]-Table1[[#This Row],[Losing Score]]</f>
        <v>6</v>
      </c>
      <c r="O882" s="1">
        <f>Table1[[#This Row],[Losing Seed]]-Table1[[#This Row],[Winning Seed]]</f>
        <v>-2</v>
      </c>
      <c r="P882" s="1" t="str">
        <f>IF(Table1[[#This Row],[SeD]]&lt;-2,Table1[[#This Row],[Winning Seed]]&amp; " over " &amp;Table1[[#This Row],[Losing Seed]],"")</f>
        <v/>
      </c>
      <c r="Q882">
        <f>VLOOKUP(Table1[[#This Row],[Losing Seed]],'Seed History'!$N$4:$O$19,2)</f>
        <v>3.342857142857143</v>
      </c>
      <c r="R882" s="1">
        <f>IF(Table1[[#This Row],[Round]]="PI",0,Table1[[#This Row],[Round]]-1)</f>
        <v>4</v>
      </c>
      <c r="S882">
        <f>Table1[[#This Row],[LAW]]-Table1[[#This Row],[LEW]]</f>
        <v>0.65714285714285703</v>
      </c>
      <c r="V882">
        <f>COUNTIF(PASE!B:B,Table1[[#This Row],[Loser]])</f>
        <v>1</v>
      </c>
    </row>
    <row r="883" spans="1:22" x14ac:dyDescent="0.25">
      <c r="A883" s="65">
        <v>35884</v>
      </c>
      <c r="B883" s="50">
        <v>1998</v>
      </c>
      <c r="C883" s="1">
        <v>6</v>
      </c>
      <c r="D883" t="s">
        <v>485</v>
      </c>
      <c r="E883" s="1">
        <v>2</v>
      </c>
      <c r="F883" t="s">
        <v>26</v>
      </c>
      <c r="G883" t="str">
        <f>VLOOKUP(Table1[[#This Row],[Winner]],Ranking!D:E,2,FALSE)</f>
        <v>SEC</v>
      </c>
      <c r="H883" s="1">
        <v>78</v>
      </c>
      <c r="I883" s="1">
        <v>3</v>
      </c>
      <c r="J883" t="s">
        <v>65</v>
      </c>
      <c r="K883" t="str">
        <f>VLOOKUP(Table1[[#This Row],[Loser]],Ranking!D:E,2,FALSE)</f>
        <v>P12</v>
      </c>
      <c r="L883" s="1">
        <v>69</v>
      </c>
      <c r="N883" s="1">
        <f>Table1[[#This Row],[Winning Score]]-Table1[[#This Row],[Losing Score]]</f>
        <v>9</v>
      </c>
      <c r="O883" s="1">
        <f>Table1[[#This Row],[Losing Seed]]-Table1[[#This Row],[Winning Seed]]</f>
        <v>1</v>
      </c>
      <c r="P883" s="1" t="str">
        <f>IF(Table1[[#This Row],[SeD]]&lt;-2,Table1[[#This Row],[Winning Seed]]&amp; " over " &amp;Table1[[#This Row],[Losing Seed]],"")</f>
        <v/>
      </c>
      <c r="Q883">
        <f>VLOOKUP(Table1[[#This Row],[Losing Seed]],'Seed History'!$N$4:$O$19,2)</f>
        <v>1.8571428571428572</v>
      </c>
      <c r="R883" s="1">
        <f>IF(Table1[[#This Row],[Round]]="PI",0,Table1[[#This Row],[Round]]-1)</f>
        <v>5</v>
      </c>
      <c r="S883">
        <f>Table1[[#This Row],[LAW]]-Table1[[#This Row],[LEW]]</f>
        <v>3.1428571428571428</v>
      </c>
      <c r="V883">
        <f>COUNTIF(PASE!B:B,Table1[[#This Row],[Loser]])</f>
        <v>1</v>
      </c>
    </row>
    <row r="884" spans="1:22" x14ac:dyDescent="0.25">
      <c r="A884" s="65">
        <v>36230</v>
      </c>
      <c r="B884" s="50">
        <v>1999</v>
      </c>
      <c r="C884" s="1">
        <v>1</v>
      </c>
      <c r="D884" t="s">
        <v>38</v>
      </c>
      <c r="E884" s="1">
        <v>14</v>
      </c>
      <c r="F884" t="s">
        <v>412</v>
      </c>
      <c r="G884" t="str">
        <f>VLOOKUP(Table1[[#This Row],[Winner]],Ranking!D:E,2,FALSE)</f>
        <v>BSky</v>
      </c>
      <c r="H884" s="1">
        <v>76</v>
      </c>
      <c r="I884" s="1">
        <v>3</v>
      </c>
      <c r="J884" t="s">
        <v>299</v>
      </c>
      <c r="K884" t="str">
        <f>VLOOKUP(Table1[[#This Row],[Loser]],Ranking!D:E,2,FALSE)</f>
        <v>ACC</v>
      </c>
      <c r="L884" s="1">
        <v>74</v>
      </c>
      <c r="N884" s="1">
        <f>Table1[[#This Row],[Winning Score]]-Table1[[#This Row],[Losing Score]]</f>
        <v>2</v>
      </c>
      <c r="O884" s="1">
        <f>Table1[[#This Row],[Losing Seed]]-Table1[[#This Row],[Winning Seed]]</f>
        <v>-11</v>
      </c>
      <c r="P884" s="1" t="str">
        <f>IF(Table1[[#This Row],[SeD]]&lt;-2,Table1[[#This Row],[Winning Seed]]&amp; " over " &amp;Table1[[#This Row],[Losing Seed]],"")</f>
        <v>14 over 3</v>
      </c>
      <c r="Q884">
        <f>VLOOKUP(Table1[[#This Row],[Losing Seed]],'Seed History'!$N$4:$O$19,2)</f>
        <v>1.8571428571428572</v>
      </c>
      <c r="R884" s="1">
        <f>IF(Table1[[#This Row],[Round]]="PI",0,Table1[[#This Row],[Round]]-1)</f>
        <v>0</v>
      </c>
      <c r="S884">
        <f>Table1[[#This Row],[LAW]]-Table1[[#This Row],[LEW]]</f>
        <v>-1.8571428571428572</v>
      </c>
      <c r="V884">
        <f>COUNTIF(PASE!B:B,Table1[[#This Row],[Loser]])</f>
        <v>1</v>
      </c>
    </row>
    <row r="885" spans="1:22" x14ac:dyDescent="0.25">
      <c r="A885" s="65">
        <v>36230</v>
      </c>
      <c r="B885" s="50">
        <v>1999</v>
      </c>
      <c r="C885" s="1">
        <v>1</v>
      </c>
      <c r="D885" t="s">
        <v>63</v>
      </c>
      <c r="E885" s="1">
        <v>12</v>
      </c>
      <c r="F885" t="s">
        <v>188</v>
      </c>
      <c r="G885" t="str">
        <f>VLOOKUP(Table1[[#This Row],[Winner]],Ranking!D:E,2,FALSE)</f>
        <v>Horz</v>
      </c>
      <c r="H885" s="1">
        <v>56</v>
      </c>
      <c r="I885" s="1">
        <v>5</v>
      </c>
      <c r="J885" t="s">
        <v>67</v>
      </c>
      <c r="K885" t="str">
        <f>VLOOKUP(Table1[[#This Row],[Loser]],Ranking!D:E,2,FALSE)</f>
        <v>P12</v>
      </c>
      <c r="L885" s="1">
        <v>53</v>
      </c>
      <c r="N885" s="1">
        <f>Table1[[#This Row],[Winning Score]]-Table1[[#This Row],[Losing Score]]</f>
        <v>3</v>
      </c>
      <c r="O885" s="1">
        <f>Table1[[#This Row],[Losing Seed]]-Table1[[#This Row],[Winning Seed]]</f>
        <v>-7</v>
      </c>
      <c r="P885" s="1" t="str">
        <f>IF(Table1[[#This Row],[SeD]]&lt;-2,Table1[[#This Row],[Winning Seed]]&amp; " over " &amp;Table1[[#This Row],[Losing Seed]],"")</f>
        <v>12 over 5</v>
      </c>
      <c r="Q885">
        <f>VLOOKUP(Table1[[#This Row],[Losing Seed]],'Seed History'!$N$4:$O$19,2)</f>
        <v>1.1071428571428572</v>
      </c>
      <c r="R885" s="1">
        <f>IF(Table1[[#This Row],[Round]]="PI",0,Table1[[#This Row],[Round]]-1)</f>
        <v>0</v>
      </c>
      <c r="S885">
        <f>Table1[[#This Row],[LAW]]-Table1[[#This Row],[LEW]]</f>
        <v>-1.1071428571428572</v>
      </c>
      <c r="V885">
        <f>COUNTIF(PASE!B:B,Table1[[#This Row],[Loser]])</f>
        <v>1</v>
      </c>
    </row>
    <row r="886" spans="1:22" x14ac:dyDescent="0.25">
      <c r="A886" s="65">
        <v>36230</v>
      </c>
      <c r="B886" s="50">
        <v>1999</v>
      </c>
      <c r="C886" s="1">
        <v>1</v>
      </c>
      <c r="D886" t="s">
        <v>63</v>
      </c>
      <c r="E886" s="1">
        <v>1</v>
      </c>
      <c r="F886" t="s">
        <v>130</v>
      </c>
      <c r="G886" t="str">
        <f>VLOOKUP(Table1[[#This Row],[Winner]],Ranking!D:E,2,FALSE)</f>
        <v>SEC</v>
      </c>
      <c r="H886" s="1">
        <v>80</v>
      </c>
      <c r="I886" s="1">
        <v>16</v>
      </c>
      <c r="J886" t="s">
        <v>420</v>
      </c>
      <c r="K886" t="str">
        <f>VLOOKUP(Table1[[#This Row],[Loser]],Ranking!D:E,2,FALSE)</f>
        <v>BSth</v>
      </c>
      <c r="L886" s="1">
        <v>41</v>
      </c>
      <c r="N886" s="1">
        <f>Table1[[#This Row],[Winning Score]]-Table1[[#This Row],[Losing Score]]</f>
        <v>39</v>
      </c>
      <c r="O886" s="1">
        <f>Table1[[#This Row],[Losing Seed]]-Table1[[#This Row],[Winning Seed]]</f>
        <v>15</v>
      </c>
      <c r="P886" s="1" t="str">
        <f>IF(Table1[[#This Row],[SeD]]&lt;-2,Table1[[#This Row],[Winning Seed]]&amp; " over " &amp;Table1[[#This Row],[Losing Seed]],"")</f>
        <v/>
      </c>
      <c r="Q886">
        <f>VLOOKUP(Table1[[#This Row],[Losing Seed]],'Seed History'!$N$4:$O$19,2)</f>
        <v>7.1428571428571426E-3</v>
      </c>
      <c r="R886" s="1">
        <f>IF(Table1[[#This Row],[Round]]="PI",0,Table1[[#This Row],[Round]]-1)</f>
        <v>0</v>
      </c>
      <c r="S886">
        <f>Table1[[#This Row],[LAW]]-Table1[[#This Row],[LEW]]</f>
        <v>-7.1428571428571426E-3</v>
      </c>
      <c r="V886">
        <f>COUNTIF(PASE!B:B,Table1[[#This Row],[Loser]])</f>
        <v>1</v>
      </c>
    </row>
    <row r="887" spans="1:22" x14ac:dyDescent="0.25">
      <c r="A887" s="65">
        <v>36230</v>
      </c>
      <c r="B887" s="50">
        <v>1999</v>
      </c>
      <c r="C887" s="1">
        <v>1</v>
      </c>
      <c r="D887" t="s">
        <v>63</v>
      </c>
      <c r="E887" s="1">
        <v>2</v>
      </c>
      <c r="F887" t="s">
        <v>31</v>
      </c>
      <c r="G887" t="str">
        <f>VLOOKUP(Table1[[#This Row],[Winner]],Ranking!D:E,2,FALSE)</f>
        <v>B10</v>
      </c>
      <c r="H887" s="1">
        <v>82</v>
      </c>
      <c r="I887" s="1">
        <v>15</v>
      </c>
      <c r="J887" t="s">
        <v>32</v>
      </c>
      <c r="K887" t="str">
        <f>VLOOKUP(Table1[[#This Row],[Loser]],Ranking!D:E,2,FALSE)</f>
        <v>MVC</v>
      </c>
      <c r="L887" s="1">
        <v>60</v>
      </c>
      <c r="N887" s="1">
        <f>Table1[[#This Row],[Winning Score]]-Table1[[#This Row],[Losing Score]]</f>
        <v>22</v>
      </c>
      <c r="O887" s="1">
        <f>Table1[[#This Row],[Losing Seed]]-Table1[[#This Row],[Winning Seed]]</f>
        <v>13</v>
      </c>
      <c r="P887" s="1" t="str">
        <f>IF(Table1[[#This Row],[SeD]]&lt;-2,Table1[[#This Row],[Winning Seed]]&amp; " over " &amp;Table1[[#This Row],[Losing Seed]],"")</f>
        <v/>
      </c>
      <c r="Q887">
        <f>VLOOKUP(Table1[[#This Row],[Losing Seed]],'Seed History'!$N$4:$O$19,2)</f>
        <v>6.4285714285714279E-2</v>
      </c>
      <c r="R887" s="1">
        <f>IF(Table1[[#This Row],[Round]]="PI",0,Table1[[#This Row],[Round]]-1)</f>
        <v>0</v>
      </c>
      <c r="S887">
        <f>Table1[[#This Row],[LAW]]-Table1[[#This Row],[LEW]]</f>
        <v>-6.4285714285714279E-2</v>
      </c>
      <c r="V887">
        <f>COUNTIF(PASE!B:B,Table1[[#This Row],[Loser]])</f>
        <v>1</v>
      </c>
    </row>
    <row r="888" spans="1:22" x14ac:dyDescent="0.25">
      <c r="A888" s="65">
        <v>36230</v>
      </c>
      <c r="B888" s="50">
        <v>1999</v>
      </c>
      <c r="C888" s="1">
        <v>1</v>
      </c>
      <c r="D888" t="s">
        <v>63</v>
      </c>
      <c r="E888" s="1">
        <v>3</v>
      </c>
      <c r="F888" t="s">
        <v>369</v>
      </c>
      <c r="G888" t="str">
        <f>VLOOKUP(Table1[[#This Row],[Winner]],Ranking!D:E,2,FALSE)</f>
        <v>BE</v>
      </c>
      <c r="H888" s="1">
        <v>69</v>
      </c>
      <c r="I888" s="1">
        <v>14</v>
      </c>
      <c r="J888" t="s">
        <v>343</v>
      </c>
      <c r="K888" t="str">
        <f>VLOOKUP(Table1[[#This Row],[Loser]],Ranking!D:E,2,FALSE)</f>
        <v>SC</v>
      </c>
      <c r="L888" s="1">
        <v>43</v>
      </c>
      <c r="N888" s="1">
        <f>Table1[[#This Row],[Winning Score]]-Table1[[#This Row],[Losing Score]]</f>
        <v>26</v>
      </c>
      <c r="O888" s="1">
        <f>Table1[[#This Row],[Losing Seed]]-Table1[[#This Row],[Winning Seed]]</f>
        <v>11</v>
      </c>
      <c r="P888" s="1" t="str">
        <f>IF(Table1[[#This Row],[SeD]]&lt;-2,Table1[[#This Row],[Winning Seed]]&amp; " over " &amp;Table1[[#This Row],[Losing Seed]],"")</f>
        <v/>
      </c>
      <c r="Q888">
        <f>VLOOKUP(Table1[[#This Row],[Losing Seed]],'Seed History'!$N$4:$O$19,2)</f>
        <v>0.16428571428571428</v>
      </c>
      <c r="R888" s="1">
        <f>IF(Table1[[#This Row],[Round]]="PI",0,Table1[[#This Row],[Round]]-1)</f>
        <v>0</v>
      </c>
      <c r="S888">
        <f>Table1[[#This Row],[LAW]]-Table1[[#This Row],[LEW]]</f>
        <v>-0.16428571428571428</v>
      </c>
      <c r="V888">
        <f>COUNTIF(PASE!B:B,Table1[[#This Row],[Loser]])</f>
        <v>1</v>
      </c>
    </row>
    <row r="889" spans="1:22" x14ac:dyDescent="0.25">
      <c r="A889" s="65">
        <v>36230</v>
      </c>
      <c r="B889" s="50">
        <v>1999</v>
      </c>
      <c r="C889" s="1">
        <v>1</v>
      </c>
      <c r="D889" t="s">
        <v>63</v>
      </c>
      <c r="E889" s="1">
        <v>4</v>
      </c>
      <c r="F889" t="s">
        <v>316</v>
      </c>
      <c r="G889" t="str">
        <f>VLOOKUP(Table1[[#This Row],[Winner]],Ranking!D:E,2,FALSE)</f>
        <v>B10</v>
      </c>
      <c r="H889" s="1">
        <v>72</v>
      </c>
      <c r="I889" s="1">
        <v>13</v>
      </c>
      <c r="J889" t="s">
        <v>286</v>
      </c>
      <c r="K889" t="str">
        <f>VLOOKUP(Table1[[#This Row],[Loser]],Ranking!D:E,2,FALSE)</f>
        <v>OVC</v>
      </c>
      <c r="L889" s="1">
        <v>58</v>
      </c>
      <c r="N889" s="1">
        <f>Table1[[#This Row],[Winning Score]]-Table1[[#This Row],[Losing Score]]</f>
        <v>14</v>
      </c>
      <c r="O889" s="1">
        <f>Table1[[#This Row],[Losing Seed]]-Table1[[#This Row],[Winning Seed]]</f>
        <v>9</v>
      </c>
      <c r="P889" s="1" t="str">
        <f>IF(Table1[[#This Row],[SeD]]&lt;-2,Table1[[#This Row],[Winning Seed]]&amp; " over " &amp;Table1[[#This Row],[Losing Seed]],"")</f>
        <v/>
      </c>
      <c r="Q889">
        <f>VLOOKUP(Table1[[#This Row],[Losing Seed]],'Seed History'!$N$4:$O$19,2)</f>
        <v>0.25</v>
      </c>
      <c r="R889" s="1">
        <f>IF(Table1[[#This Row],[Round]]="PI",0,Table1[[#This Row],[Round]]-1)</f>
        <v>0</v>
      </c>
      <c r="S889">
        <f>Table1[[#This Row],[LAW]]-Table1[[#This Row],[LEW]]</f>
        <v>-0.25</v>
      </c>
      <c r="V889">
        <f>COUNTIF(PASE!B:B,Table1[[#This Row],[Loser]])</f>
        <v>1</v>
      </c>
    </row>
    <row r="890" spans="1:22" x14ac:dyDescent="0.25">
      <c r="A890" s="65">
        <v>36230</v>
      </c>
      <c r="B890" s="50">
        <v>1999</v>
      </c>
      <c r="C890" s="1">
        <v>1</v>
      </c>
      <c r="D890" t="s">
        <v>63</v>
      </c>
      <c r="E890" s="1">
        <v>6</v>
      </c>
      <c r="F890" t="s">
        <v>36</v>
      </c>
      <c r="G890" t="str">
        <f>VLOOKUP(Table1[[#This Row],[Winner]],Ranking!D:E,2,FALSE)</f>
        <v>B10</v>
      </c>
      <c r="H890" s="1">
        <v>108</v>
      </c>
      <c r="I890" s="1">
        <v>11</v>
      </c>
      <c r="J890" t="s">
        <v>214</v>
      </c>
      <c r="K890" t="str">
        <f>VLOOKUP(Table1[[#This Row],[Loser]],Ranking!D:E,2,FALSE)</f>
        <v>A10</v>
      </c>
      <c r="L890" s="1">
        <v>88</v>
      </c>
      <c r="N890" s="1">
        <f>Table1[[#This Row],[Winning Score]]-Table1[[#This Row],[Losing Score]]</f>
        <v>20</v>
      </c>
      <c r="O890" s="1">
        <f>Table1[[#This Row],[Losing Seed]]-Table1[[#This Row],[Winning Seed]]</f>
        <v>5</v>
      </c>
      <c r="P890" s="1" t="str">
        <f>IF(Table1[[#This Row],[SeD]]&lt;-2,Table1[[#This Row],[Winning Seed]]&amp; " over " &amp;Table1[[#This Row],[Losing Seed]],"")</f>
        <v/>
      </c>
      <c r="Q890">
        <f>VLOOKUP(Table1[[#This Row],[Losing Seed]],'Seed History'!$N$4:$O$19,2)</f>
        <v>0.61428571428571432</v>
      </c>
      <c r="R890" s="1">
        <f>IF(Table1[[#This Row],[Round]]="PI",0,Table1[[#This Row],[Round]]-1)</f>
        <v>0</v>
      </c>
      <c r="S890">
        <f>Table1[[#This Row],[LAW]]-Table1[[#This Row],[LEW]]</f>
        <v>-0.61428571428571432</v>
      </c>
      <c r="V890">
        <f>COUNTIF(PASE!B:B,Table1[[#This Row],[Loser]])</f>
        <v>1</v>
      </c>
    </row>
    <row r="891" spans="1:22" x14ac:dyDescent="0.25">
      <c r="A891" s="65">
        <v>36230</v>
      </c>
      <c r="B891" s="50">
        <v>1999</v>
      </c>
      <c r="C891" s="1">
        <v>1</v>
      </c>
      <c r="D891" t="s">
        <v>38</v>
      </c>
      <c r="E891" s="1">
        <v>1</v>
      </c>
      <c r="F891" t="s">
        <v>80</v>
      </c>
      <c r="G891" t="str">
        <f>VLOOKUP(Table1[[#This Row],[Winner]],Ranking!D:E,2,FALSE)</f>
        <v>Amer</v>
      </c>
      <c r="H891" s="1">
        <v>91</v>
      </c>
      <c r="I891" s="1">
        <v>16</v>
      </c>
      <c r="J891" t="s">
        <v>404</v>
      </c>
      <c r="K891" t="str">
        <f>VLOOKUP(Table1[[#This Row],[Loser]],Ranking!D:E,2,FALSE)</f>
        <v>CUSA</v>
      </c>
      <c r="L891" s="1">
        <v>66</v>
      </c>
      <c r="N891" s="1">
        <f>Table1[[#This Row],[Winning Score]]-Table1[[#This Row],[Losing Score]]</f>
        <v>25</v>
      </c>
      <c r="O891" s="1">
        <f>Table1[[#This Row],[Losing Seed]]-Table1[[#This Row],[Winning Seed]]</f>
        <v>15</v>
      </c>
      <c r="P891" s="1" t="str">
        <f>IF(Table1[[#This Row],[SeD]]&lt;-2,Table1[[#This Row],[Winning Seed]]&amp; " over " &amp;Table1[[#This Row],[Losing Seed]],"")</f>
        <v/>
      </c>
      <c r="Q891">
        <f>VLOOKUP(Table1[[#This Row],[Losing Seed]],'Seed History'!$N$4:$O$19,2)</f>
        <v>7.1428571428571426E-3</v>
      </c>
      <c r="R891" s="1">
        <f>IF(Table1[[#This Row],[Round]]="PI",0,Table1[[#This Row],[Round]]-1)</f>
        <v>0</v>
      </c>
      <c r="S891">
        <f>Table1[[#This Row],[LAW]]-Table1[[#This Row],[LEW]]</f>
        <v>-7.1428571428571426E-3</v>
      </c>
      <c r="V891">
        <f>COUNTIF(PASE!B:B,Table1[[#This Row],[Loser]])</f>
        <v>1</v>
      </c>
    </row>
    <row r="892" spans="1:22" x14ac:dyDescent="0.25">
      <c r="A892" s="65">
        <v>36230</v>
      </c>
      <c r="B892" s="50">
        <v>1999</v>
      </c>
      <c r="C892" s="1">
        <v>1</v>
      </c>
      <c r="D892" t="s">
        <v>38</v>
      </c>
      <c r="E892" s="1">
        <v>2</v>
      </c>
      <c r="F892" t="s">
        <v>370</v>
      </c>
      <c r="G892" t="str">
        <f>VLOOKUP(Table1[[#This Row],[Winner]],Ranking!D:E,2,FALSE)</f>
        <v>P12</v>
      </c>
      <c r="H892" s="1">
        <v>69</v>
      </c>
      <c r="I892" s="1">
        <v>15</v>
      </c>
      <c r="J892" t="s">
        <v>119</v>
      </c>
      <c r="K892" t="str">
        <f>VLOOKUP(Table1[[#This Row],[Loser]],Ranking!D:E,2,FALSE)</f>
        <v>SWAC</v>
      </c>
      <c r="L892" s="1">
        <v>57</v>
      </c>
      <c r="N892" s="1">
        <f>Table1[[#This Row],[Winning Score]]-Table1[[#This Row],[Losing Score]]</f>
        <v>12</v>
      </c>
      <c r="O892" s="1">
        <f>Table1[[#This Row],[Losing Seed]]-Table1[[#This Row],[Winning Seed]]</f>
        <v>13</v>
      </c>
      <c r="P892" s="1" t="str">
        <f>IF(Table1[[#This Row],[SeD]]&lt;-2,Table1[[#This Row],[Winning Seed]]&amp; " over " &amp;Table1[[#This Row],[Losing Seed]],"")</f>
        <v/>
      </c>
      <c r="Q892">
        <f>VLOOKUP(Table1[[#This Row],[Losing Seed]],'Seed History'!$N$4:$O$19,2)</f>
        <v>6.4285714285714279E-2</v>
      </c>
      <c r="R892" s="1">
        <f>IF(Table1[[#This Row],[Round]]="PI",0,Table1[[#This Row],[Round]]-1)</f>
        <v>0</v>
      </c>
      <c r="S892">
        <f>Table1[[#This Row],[LAW]]-Table1[[#This Row],[LEW]]</f>
        <v>-6.4285714285714279E-2</v>
      </c>
      <c r="V892">
        <f>COUNTIF(PASE!B:B,Table1[[#This Row],[Loser]])</f>
        <v>1</v>
      </c>
    </row>
    <row r="893" spans="1:22" x14ac:dyDescent="0.25">
      <c r="A893" s="65">
        <v>36230</v>
      </c>
      <c r="B893" s="50">
        <v>1999</v>
      </c>
      <c r="C893" s="1">
        <v>1</v>
      </c>
      <c r="D893" t="s">
        <v>38</v>
      </c>
      <c r="E893" s="1">
        <v>4</v>
      </c>
      <c r="F893" t="s">
        <v>41</v>
      </c>
      <c r="G893" t="str">
        <f>VLOOKUP(Table1[[#This Row],[Winner]],Ranking!D:E,2,FALSE)</f>
        <v>SEC</v>
      </c>
      <c r="H893" s="1">
        <v>94</v>
      </c>
      <c r="I893" s="1">
        <v>13</v>
      </c>
      <c r="J893" t="s">
        <v>351</v>
      </c>
      <c r="K893" t="str">
        <f>VLOOKUP(Table1[[#This Row],[Loser]],Ranking!D:E,2,FALSE)</f>
        <v>MAAC</v>
      </c>
      <c r="L893" s="1">
        <v>80</v>
      </c>
      <c r="N893" s="1">
        <f>Table1[[#This Row],[Winning Score]]-Table1[[#This Row],[Losing Score]]</f>
        <v>14</v>
      </c>
      <c r="O893" s="1">
        <f>Table1[[#This Row],[Losing Seed]]-Table1[[#This Row],[Winning Seed]]</f>
        <v>9</v>
      </c>
      <c r="P893" s="1" t="str">
        <f>IF(Table1[[#This Row],[SeD]]&lt;-2,Table1[[#This Row],[Winning Seed]]&amp; " over " &amp;Table1[[#This Row],[Losing Seed]],"")</f>
        <v/>
      </c>
      <c r="Q893">
        <f>VLOOKUP(Table1[[#This Row],[Losing Seed]],'Seed History'!$N$4:$O$19,2)</f>
        <v>0.25</v>
      </c>
      <c r="R893" s="1">
        <f>IF(Table1[[#This Row],[Round]]="PI",0,Table1[[#This Row],[Round]]-1)</f>
        <v>0</v>
      </c>
      <c r="S893">
        <f>Table1[[#This Row],[LAW]]-Table1[[#This Row],[LEW]]</f>
        <v>-0.25</v>
      </c>
      <c r="V893">
        <f>COUNTIF(PASE!B:B,Table1[[#This Row],[Loser]])</f>
        <v>1</v>
      </c>
    </row>
    <row r="894" spans="1:22" x14ac:dyDescent="0.25">
      <c r="A894" s="65">
        <v>36230</v>
      </c>
      <c r="B894" s="50">
        <v>1999</v>
      </c>
      <c r="C894" s="1">
        <v>1</v>
      </c>
      <c r="D894" t="s">
        <v>38</v>
      </c>
      <c r="E894" s="1">
        <v>5</v>
      </c>
      <c r="F894" t="s">
        <v>69</v>
      </c>
      <c r="G894" t="str">
        <f>VLOOKUP(Table1[[#This Row],[Winner]],Ranking!D:E,2,FALSE)</f>
        <v>B10</v>
      </c>
      <c r="H894" s="1">
        <v>77</v>
      </c>
      <c r="I894" s="1">
        <v>12</v>
      </c>
      <c r="J894" t="s">
        <v>68</v>
      </c>
      <c r="K894" t="str">
        <f>VLOOKUP(Table1[[#This Row],[Loser]],Ranking!D:E,2,FALSE)</f>
        <v>CUSA</v>
      </c>
      <c r="L894" s="1">
        <v>64</v>
      </c>
      <c r="N894" s="1">
        <f>Table1[[#This Row],[Winning Score]]-Table1[[#This Row],[Losing Score]]</f>
        <v>13</v>
      </c>
      <c r="O894" s="1">
        <f>Table1[[#This Row],[Losing Seed]]-Table1[[#This Row],[Winning Seed]]</f>
        <v>7</v>
      </c>
      <c r="P894" s="1" t="str">
        <f>IF(Table1[[#This Row],[SeD]]&lt;-2,Table1[[#This Row],[Winning Seed]]&amp; " over " &amp;Table1[[#This Row],[Losing Seed]],"")</f>
        <v/>
      </c>
      <c r="Q894">
        <f>VLOOKUP(Table1[[#This Row],[Losing Seed]],'Seed History'!$N$4:$O$19,2)</f>
        <v>0.51428571428571423</v>
      </c>
      <c r="R894" s="1">
        <f>IF(Table1[[#This Row],[Round]]="PI",0,Table1[[#This Row],[Round]]-1)</f>
        <v>0</v>
      </c>
      <c r="S894">
        <f>Table1[[#This Row],[LAW]]-Table1[[#This Row],[LEW]]</f>
        <v>-0.51428571428571423</v>
      </c>
      <c r="V894">
        <f>COUNTIF(PASE!B:B,Table1[[#This Row],[Loser]])</f>
        <v>1</v>
      </c>
    </row>
    <row r="895" spans="1:22" x14ac:dyDescent="0.25">
      <c r="A895" s="65">
        <v>36230</v>
      </c>
      <c r="B895" s="50">
        <v>1999</v>
      </c>
      <c r="C895" s="1">
        <v>1</v>
      </c>
      <c r="D895" t="s">
        <v>38</v>
      </c>
      <c r="E895" s="1">
        <v>6</v>
      </c>
      <c r="F895" t="s">
        <v>81</v>
      </c>
      <c r="G895" t="str">
        <f>VLOOKUP(Table1[[#This Row],[Winner]],Ranking!D:E,2,FALSE)</f>
        <v>SEC</v>
      </c>
      <c r="H895" s="1">
        <v>75</v>
      </c>
      <c r="I895" s="1">
        <v>11</v>
      </c>
      <c r="J895" t="s">
        <v>322</v>
      </c>
      <c r="K895" t="str">
        <f>VLOOKUP(Table1[[#This Row],[Loser]],Ranking!D:E,2,FALSE)</f>
        <v>Ivy</v>
      </c>
      <c r="L895" s="1">
        <v>61</v>
      </c>
      <c r="N895" s="1">
        <f>Table1[[#This Row],[Winning Score]]-Table1[[#This Row],[Losing Score]]</f>
        <v>14</v>
      </c>
      <c r="O895" s="1">
        <f>Table1[[#This Row],[Losing Seed]]-Table1[[#This Row],[Winning Seed]]</f>
        <v>5</v>
      </c>
      <c r="P895" s="1" t="str">
        <f>IF(Table1[[#This Row],[SeD]]&lt;-2,Table1[[#This Row],[Winning Seed]]&amp; " over " &amp;Table1[[#This Row],[Losing Seed]],"")</f>
        <v/>
      </c>
      <c r="Q895">
        <f>VLOOKUP(Table1[[#This Row],[Losing Seed]],'Seed History'!$N$4:$O$19,2)</f>
        <v>0.61428571428571432</v>
      </c>
      <c r="R895" s="1">
        <f>IF(Table1[[#This Row],[Round]]="PI",0,Table1[[#This Row],[Round]]-1)</f>
        <v>0</v>
      </c>
      <c r="S895">
        <f>Table1[[#This Row],[LAW]]-Table1[[#This Row],[LEW]]</f>
        <v>-0.61428571428571432</v>
      </c>
      <c r="V895">
        <f>COUNTIF(PASE!B:B,Table1[[#This Row],[Loser]])</f>
        <v>1</v>
      </c>
    </row>
    <row r="896" spans="1:22" x14ac:dyDescent="0.25">
      <c r="A896" s="65">
        <v>36230</v>
      </c>
      <c r="B896" s="50">
        <v>1999</v>
      </c>
      <c r="C896" s="1">
        <v>1</v>
      </c>
      <c r="D896" t="s">
        <v>63</v>
      </c>
      <c r="E896" s="1">
        <v>10</v>
      </c>
      <c r="F896" t="s">
        <v>88</v>
      </c>
      <c r="G896" t="str">
        <f>VLOOKUP(Table1[[#This Row],[Winner]],Ranking!D:E,2,FALSE)</f>
        <v>BE</v>
      </c>
      <c r="H896" s="1">
        <v>62</v>
      </c>
      <c r="I896" s="1">
        <v>7</v>
      </c>
      <c r="J896" t="s">
        <v>54</v>
      </c>
      <c r="K896" t="str">
        <f>VLOOKUP(Table1[[#This Row],[Loser]],Ranking!D:E,2,FALSE)</f>
        <v>ACC</v>
      </c>
      <c r="L896" s="1">
        <v>58</v>
      </c>
      <c r="N896" s="1">
        <f>Table1[[#This Row],[Winning Score]]-Table1[[#This Row],[Losing Score]]</f>
        <v>4</v>
      </c>
      <c r="O896" s="1">
        <f>Table1[[#This Row],[Losing Seed]]-Table1[[#This Row],[Winning Seed]]</f>
        <v>-3</v>
      </c>
      <c r="P896" s="1" t="str">
        <f>IF(Table1[[#This Row],[SeD]]&lt;-2,Table1[[#This Row],[Winning Seed]]&amp; " over " &amp;Table1[[#This Row],[Losing Seed]],"")</f>
        <v>10 over 7</v>
      </c>
      <c r="Q896">
        <f>VLOOKUP(Table1[[#This Row],[Losing Seed]],'Seed History'!$N$4:$O$19,2)</f>
        <v>0.9</v>
      </c>
      <c r="R896" s="1">
        <f>IF(Table1[[#This Row],[Round]]="PI",0,Table1[[#This Row],[Round]]-1)</f>
        <v>0</v>
      </c>
      <c r="S896">
        <f>Table1[[#This Row],[LAW]]-Table1[[#This Row],[LEW]]</f>
        <v>-0.9</v>
      </c>
      <c r="V896">
        <f>COUNTIF(PASE!B:B,Table1[[#This Row],[Loser]])</f>
        <v>1</v>
      </c>
    </row>
    <row r="897" spans="1:22" x14ac:dyDescent="0.25">
      <c r="A897" s="65">
        <v>36230</v>
      </c>
      <c r="B897" s="50">
        <v>1999</v>
      </c>
      <c r="C897" s="1">
        <v>1</v>
      </c>
      <c r="D897" t="s">
        <v>38</v>
      </c>
      <c r="E897" s="1">
        <v>10</v>
      </c>
      <c r="F897" t="s">
        <v>71</v>
      </c>
      <c r="G897" t="str">
        <f>VLOOKUP(Table1[[#This Row],[Winner]],Ranking!D:E,2,FALSE)</f>
        <v>WCC</v>
      </c>
      <c r="H897" s="1">
        <v>75</v>
      </c>
      <c r="I897" s="1">
        <v>7</v>
      </c>
      <c r="J897" t="s">
        <v>275</v>
      </c>
      <c r="K897" t="str">
        <f>VLOOKUP(Table1[[#This Row],[Loser]],Ranking!D:E,2,FALSE)</f>
        <v>B10</v>
      </c>
      <c r="L897" s="1">
        <v>63</v>
      </c>
      <c r="N897" s="1">
        <f>Table1[[#This Row],[Winning Score]]-Table1[[#This Row],[Losing Score]]</f>
        <v>12</v>
      </c>
      <c r="O897" s="1">
        <f>Table1[[#This Row],[Losing Seed]]-Table1[[#This Row],[Winning Seed]]</f>
        <v>-3</v>
      </c>
      <c r="P897" s="1" t="str">
        <f>IF(Table1[[#This Row],[SeD]]&lt;-2,Table1[[#This Row],[Winning Seed]]&amp; " over " &amp;Table1[[#This Row],[Losing Seed]],"")</f>
        <v>10 over 7</v>
      </c>
      <c r="Q897">
        <f>VLOOKUP(Table1[[#This Row],[Losing Seed]],'Seed History'!$N$4:$O$19,2)</f>
        <v>0.9</v>
      </c>
      <c r="R897" s="1">
        <f>IF(Table1[[#This Row],[Round]]="PI",0,Table1[[#This Row],[Round]]-1)</f>
        <v>0</v>
      </c>
      <c r="S897">
        <f>Table1[[#This Row],[LAW]]-Table1[[#This Row],[LEW]]</f>
        <v>-0.9</v>
      </c>
      <c r="V897">
        <f>COUNTIF(PASE!B:B,Table1[[#This Row],[Loser]])</f>
        <v>1</v>
      </c>
    </row>
    <row r="898" spans="1:22" x14ac:dyDescent="0.25">
      <c r="A898" s="65">
        <v>36230</v>
      </c>
      <c r="B898" s="50">
        <v>1999</v>
      </c>
      <c r="C898" s="1">
        <v>1</v>
      </c>
      <c r="D898" t="s">
        <v>63</v>
      </c>
      <c r="E898" s="1">
        <v>9</v>
      </c>
      <c r="F898" t="s">
        <v>317</v>
      </c>
      <c r="G898" t="str">
        <f>VLOOKUP(Table1[[#This Row],[Winner]],Ranking!D:E,2,FALSE)</f>
        <v>B12</v>
      </c>
      <c r="H898" s="1">
        <v>69</v>
      </c>
      <c r="I898" s="1">
        <v>8</v>
      </c>
      <c r="J898" t="s">
        <v>86</v>
      </c>
      <c r="K898" t="str">
        <f>VLOOKUP(Table1[[#This Row],[Loser]],Ranking!D:E,2,FALSE)</f>
        <v>ACC</v>
      </c>
      <c r="L898" s="1">
        <v>61</v>
      </c>
      <c r="N898" s="1">
        <f>Table1[[#This Row],[Winning Score]]-Table1[[#This Row],[Losing Score]]</f>
        <v>8</v>
      </c>
      <c r="O898" s="1">
        <f>Table1[[#This Row],[Losing Seed]]-Table1[[#This Row],[Winning Seed]]</f>
        <v>-1</v>
      </c>
      <c r="P898" s="1" t="str">
        <f>IF(Table1[[#This Row],[SeD]]&lt;-2,Table1[[#This Row],[Winning Seed]]&amp; " over " &amp;Table1[[#This Row],[Losing Seed]],"")</f>
        <v/>
      </c>
      <c r="Q898">
        <f>VLOOKUP(Table1[[#This Row],[Losing Seed]],'Seed History'!$N$4:$O$19,2)</f>
        <v>0.7</v>
      </c>
      <c r="R898" s="1">
        <f>IF(Table1[[#This Row],[Round]]="PI",0,Table1[[#This Row],[Round]]-1)</f>
        <v>0</v>
      </c>
      <c r="S898">
        <f>Table1[[#This Row],[LAW]]-Table1[[#This Row],[LEW]]</f>
        <v>-0.7</v>
      </c>
      <c r="V898">
        <f>COUNTIF(PASE!B:B,Table1[[#This Row],[Loser]])</f>
        <v>1</v>
      </c>
    </row>
    <row r="899" spans="1:22" x14ac:dyDescent="0.25">
      <c r="A899" s="65">
        <v>36230</v>
      </c>
      <c r="B899" s="50">
        <v>1999</v>
      </c>
      <c r="C899" s="1">
        <v>1</v>
      </c>
      <c r="D899" t="s">
        <v>38</v>
      </c>
      <c r="E899" s="1">
        <v>9</v>
      </c>
      <c r="F899" t="s">
        <v>292</v>
      </c>
      <c r="G899" t="str">
        <f>VLOOKUP(Table1[[#This Row],[Winner]],Ranking!D:E,2,FALSE)</f>
        <v>MWC</v>
      </c>
      <c r="H899" s="1">
        <v>61</v>
      </c>
      <c r="I899" s="1">
        <v>8</v>
      </c>
      <c r="J899" t="s">
        <v>278</v>
      </c>
      <c r="K899" t="str">
        <f>VLOOKUP(Table1[[#This Row],[Loser]],Ranking!D:E,2,FALSE)</f>
        <v>SEC</v>
      </c>
      <c r="L899" s="1">
        <v>59</v>
      </c>
      <c r="N899" s="1">
        <f>Table1[[#This Row],[Winning Score]]-Table1[[#This Row],[Losing Score]]</f>
        <v>2</v>
      </c>
      <c r="O899" s="1">
        <f>Table1[[#This Row],[Losing Seed]]-Table1[[#This Row],[Winning Seed]]</f>
        <v>-1</v>
      </c>
      <c r="P899" s="1" t="str">
        <f>IF(Table1[[#This Row],[SeD]]&lt;-2,Table1[[#This Row],[Winning Seed]]&amp; " over " &amp;Table1[[#This Row],[Losing Seed]],"")</f>
        <v/>
      </c>
      <c r="Q899">
        <f>VLOOKUP(Table1[[#This Row],[Losing Seed]],'Seed History'!$N$4:$O$19,2)</f>
        <v>0.7</v>
      </c>
      <c r="R899" s="1">
        <f>IF(Table1[[#This Row],[Round]]="PI",0,Table1[[#This Row],[Round]]-1)</f>
        <v>0</v>
      </c>
      <c r="S899">
        <f>Table1[[#This Row],[LAW]]-Table1[[#This Row],[LEW]]</f>
        <v>-0.7</v>
      </c>
      <c r="V899">
        <f>COUNTIF(PASE!B:B,Table1[[#This Row],[Loser]])</f>
        <v>1</v>
      </c>
    </row>
    <row r="900" spans="1:22" x14ac:dyDescent="0.25">
      <c r="A900" s="65">
        <v>36231</v>
      </c>
      <c r="B900" s="50">
        <v>1999</v>
      </c>
      <c r="C900" s="1">
        <v>1</v>
      </c>
      <c r="D900" t="s">
        <v>440</v>
      </c>
      <c r="E900" s="1">
        <v>13</v>
      </c>
      <c r="F900" t="s">
        <v>58</v>
      </c>
      <c r="G900" t="str">
        <f>VLOOKUP(Table1[[#This Row],[Winner]],Ranking!D:E,2,FALSE)</f>
        <v>B12</v>
      </c>
      <c r="H900" s="1">
        <v>61</v>
      </c>
      <c r="I900" s="1">
        <v>4</v>
      </c>
      <c r="J900" t="s">
        <v>48</v>
      </c>
      <c r="K900" t="str">
        <f>VLOOKUP(Table1[[#This Row],[Loser]],Ranking!D:E,2,FALSE)</f>
        <v>P12</v>
      </c>
      <c r="L900" s="1">
        <v>60</v>
      </c>
      <c r="N900" s="1">
        <f>Table1[[#This Row],[Winning Score]]-Table1[[#This Row],[Losing Score]]</f>
        <v>1</v>
      </c>
      <c r="O900" s="1">
        <f>Table1[[#This Row],[Losing Seed]]-Table1[[#This Row],[Winning Seed]]</f>
        <v>-9</v>
      </c>
      <c r="P900" s="1" t="str">
        <f>IF(Table1[[#This Row],[SeD]]&lt;-2,Table1[[#This Row],[Winning Seed]]&amp; " over " &amp;Table1[[#This Row],[Losing Seed]],"")</f>
        <v>13 over 4</v>
      </c>
      <c r="Q900">
        <f>VLOOKUP(Table1[[#This Row],[Losing Seed]],'Seed History'!$N$4:$O$19,2)</f>
        <v>1.5357142857142858</v>
      </c>
      <c r="R900" s="1">
        <f>IF(Table1[[#This Row],[Round]]="PI",0,Table1[[#This Row],[Round]]-1)</f>
        <v>0</v>
      </c>
      <c r="S900">
        <f>Table1[[#This Row],[LAW]]-Table1[[#This Row],[LEW]]</f>
        <v>-1.5357142857142858</v>
      </c>
      <c r="V900">
        <f>COUNTIF(PASE!B:B,Table1[[#This Row],[Loser]])</f>
        <v>1</v>
      </c>
    </row>
    <row r="901" spans="1:22" x14ac:dyDescent="0.25">
      <c r="A901" s="65">
        <v>36231</v>
      </c>
      <c r="B901" s="50">
        <v>1999</v>
      </c>
      <c r="C901" s="1">
        <v>1</v>
      </c>
      <c r="D901" t="s">
        <v>49</v>
      </c>
      <c r="E901" s="1">
        <v>12</v>
      </c>
      <c r="F901" t="s">
        <v>279</v>
      </c>
      <c r="G901" t="str">
        <f>VLOOKUP(Table1[[#This Row],[Winner]],Ranking!D:E,2,FALSE)</f>
        <v>MVC</v>
      </c>
      <c r="H901" s="1">
        <v>43</v>
      </c>
      <c r="I901" s="1">
        <v>5</v>
      </c>
      <c r="J901" t="s">
        <v>39</v>
      </c>
      <c r="K901" t="str">
        <f>VLOOKUP(Table1[[#This Row],[Loser]],Ranking!D:E,2,FALSE)</f>
        <v>B10</v>
      </c>
      <c r="L901" s="1">
        <v>32</v>
      </c>
      <c r="N901" s="1">
        <f>Table1[[#This Row],[Winning Score]]-Table1[[#This Row],[Losing Score]]</f>
        <v>11</v>
      </c>
      <c r="O901" s="1">
        <f>Table1[[#This Row],[Losing Seed]]-Table1[[#This Row],[Winning Seed]]</f>
        <v>-7</v>
      </c>
      <c r="P901" s="1" t="str">
        <f>IF(Table1[[#This Row],[SeD]]&lt;-2,Table1[[#This Row],[Winning Seed]]&amp; " over " &amp;Table1[[#This Row],[Losing Seed]],"")</f>
        <v>12 over 5</v>
      </c>
      <c r="Q901">
        <f>VLOOKUP(Table1[[#This Row],[Losing Seed]],'Seed History'!$N$4:$O$19,2)</f>
        <v>1.1071428571428572</v>
      </c>
      <c r="R901" s="1">
        <f>IF(Table1[[#This Row],[Round]]="PI",0,Table1[[#This Row],[Round]]-1)</f>
        <v>0</v>
      </c>
      <c r="S901">
        <f>Table1[[#This Row],[LAW]]-Table1[[#This Row],[LEW]]</f>
        <v>-1.1071428571428572</v>
      </c>
      <c r="V901">
        <f>COUNTIF(PASE!B:B,Table1[[#This Row],[Loser]])</f>
        <v>1</v>
      </c>
    </row>
    <row r="902" spans="1:22" x14ac:dyDescent="0.25">
      <c r="A902" s="65">
        <v>36231</v>
      </c>
      <c r="B902" s="50">
        <v>1999</v>
      </c>
      <c r="C902" s="1">
        <v>1</v>
      </c>
      <c r="D902" t="s">
        <v>49</v>
      </c>
      <c r="E902" s="1">
        <v>1</v>
      </c>
      <c r="F902" t="s">
        <v>64</v>
      </c>
      <c r="G902" t="str">
        <f>VLOOKUP(Table1[[#This Row],[Winner]],Ranking!D:E,2,FALSE)</f>
        <v>ACC</v>
      </c>
      <c r="H902" s="1">
        <v>99</v>
      </c>
      <c r="I902" s="1">
        <v>16</v>
      </c>
      <c r="J902" t="s">
        <v>204</v>
      </c>
      <c r="K902" t="str">
        <f>VLOOKUP(Table1[[#This Row],[Loser]],Ranking!D:E,2,FALSE)</f>
        <v>MEAC</v>
      </c>
      <c r="L902" s="1">
        <v>58</v>
      </c>
      <c r="N902" s="1">
        <f>Table1[[#This Row],[Winning Score]]-Table1[[#This Row],[Losing Score]]</f>
        <v>41</v>
      </c>
      <c r="O902" s="1">
        <f>Table1[[#This Row],[Losing Seed]]-Table1[[#This Row],[Winning Seed]]</f>
        <v>15</v>
      </c>
      <c r="P902" s="1" t="str">
        <f>IF(Table1[[#This Row],[SeD]]&lt;-2,Table1[[#This Row],[Winning Seed]]&amp; " over " &amp;Table1[[#This Row],[Losing Seed]],"")</f>
        <v/>
      </c>
      <c r="Q902">
        <f>VLOOKUP(Table1[[#This Row],[Losing Seed]],'Seed History'!$N$4:$O$19,2)</f>
        <v>7.1428571428571426E-3</v>
      </c>
      <c r="R902" s="1">
        <f>IF(Table1[[#This Row],[Round]]="PI",0,Table1[[#This Row],[Round]]-1)</f>
        <v>0</v>
      </c>
      <c r="S902">
        <f>Table1[[#This Row],[LAW]]-Table1[[#This Row],[LEW]]</f>
        <v>-7.1428571428571426E-3</v>
      </c>
      <c r="V902">
        <f>COUNTIF(PASE!B:B,Table1[[#This Row],[Loser]])</f>
        <v>1</v>
      </c>
    </row>
    <row r="903" spans="1:22" x14ac:dyDescent="0.25">
      <c r="A903" s="65">
        <v>36231</v>
      </c>
      <c r="B903" s="50">
        <v>1999</v>
      </c>
      <c r="C903" s="1">
        <v>1</v>
      </c>
      <c r="D903" t="s">
        <v>49</v>
      </c>
      <c r="E903" s="1">
        <v>2</v>
      </c>
      <c r="F903" t="s">
        <v>270</v>
      </c>
      <c r="G903" t="str">
        <f>VLOOKUP(Table1[[#This Row],[Winner]],Ranking!D:E,2,FALSE)</f>
        <v>ACC</v>
      </c>
      <c r="H903" s="1">
        <v>75</v>
      </c>
      <c r="I903" s="1">
        <v>15</v>
      </c>
      <c r="J903" t="s">
        <v>51</v>
      </c>
      <c r="K903" t="str">
        <f>VLOOKUP(Table1[[#This Row],[Loser]],Ranking!D:E,2,FALSE)</f>
        <v>Pat</v>
      </c>
      <c r="L903" s="1">
        <v>54</v>
      </c>
      <c r="N903" s="1">
        <f>Table1[[#This Row],[Winning Score]]-Table1[[#This Row],[Losing Score]]</f>
        <v>21</v>
      </c>
      <c r="O903" s="1">
        <f>Table1[[#This Row],[Losing Seed]]-Table1[[#This Row],[Winning Seed]]</f>
        <v>13</v>
      </c>
      <c r="P903" s="1" t="str">
        <f>IF(Table1[[#This Row],[SeD]]&lt;-2,Table1[[#This Row],[Winning Seed]]&amp; " over " &amp;Table1[[#This Row],[Losing Seed]],"")</f>
        <v/>
      </c>
      <c r="Q903">
        <f>VLOOKUP(Table1[[#This Row],[Losing Seed]],'Seed History'!$N$4:$O$19,2)</f>
        <v>6.4285714285714279E-2</v>
      </c>
      <c r="R903" s="1">
        <f>IF(Table1[[#This Row],[Round]]="PI",0,Table1[[#This Row],[Round]]-1)</f>
        <v>0</v>
      </c>
      <c r="S903">
        <f>Table1[[#This Row],[LAW]]-Table1[[#This Row],[LEW]]</f>
        <v>-6.4285714285714279E-2</v>
      </c>
      <c r="V903">
        <f>COUNTIF(PASE!B:B,Table1[[#This Row],[Loser]])</f>
        <v>1</v>
      </c>
    </row>
    <row r="904" spans="1:22" x14ac:dyDescent="0.25">
      <c r="A904" s="65">
        <v>36231</v>
      </c>
      <c r="B904" s="50">
        <v>1999</v>
      </c>
      <c r="C904" s="1">
        <v>1</v>
      </c>
      <c r="D904" t="s">
        <v>49</v>
      </c>
      <c r="E904" s="1">
        <v>3</v>
      </c>
      <c r="F904" t="s">
        <v>28</v>
      </c>
      <c r="G904" t="str">
        <f>VLOOKUP(Table1[[#This Row],[Winner]],Ranking!D:E,2,FALSE)</f>
        <v>Amer</v>
      </c>
      <c r="H904" s="1">
        <v>72</v>
      </c>
      <c r="I904" s="1">
        <v>14</v>
      </c>
      <c r="J904" t="s">
        <v>213</v>
      </c>
      <c r="K904" t="str">
        <f>VLOOKUP(Table1[[#This Row],[Loser]],Ranking!D:E,2,FALSE)</f>
        <v>A10</v>
      </c>
      <c r="L904" s="1">
        <v>48</v>
      </c>
      <c r="N904" s="1">
        <f>Table1[[#This Row],[Winning Score]]-Table1[[#This Row],[Losing Score]]</f>
        <v>24</v>
      </c>
      <c r="O904" s="1">
        <f>Table1[[#This Row],[Losing Seed]]-Table1[[#This Row],[Winning Seed]]</f>
        <v>11</v>
      </c>
      <c r="P904" s="1" t="str">
        <f>IF(Table1[[#This Row],[SeD]]&lt;-2,Table1[[#This Row],[Winning Seed]]&amp; " over " &amp;Table1[[#This Row],[Losing Seed]],"")</f>
        <v/>
      </c>
      <c r="Q904">
        <f>VLOOKUP(Table1[[#This Row],[Losing Seed]],'Seed History'!$N$4:$O$19,2)</f>
        <v>0.16428571428571428</v>
      </c>
      <c r="R904" s="1">
        <f>IF(Table1[[#This Row],[Round]]="PI",0,Table1[[#This Row],[Round]]-1)</f>
        <v>0</v>
      </c>
      <c r="S904">
        <f>Table1[[#This Row],[LAW]]-Table1[[#This Row],[LEW]]</f>
        <v>-0.16428571428571428</v>
      </c>
      <c r="V904">
        <f>COUNTIF(PASE!B:B,Table1[[#This Row],[Loser]])</f>
        <v>1</v>
      </c>
    </row>
    <row r="905" spans="1:22" x14ac:dyDescent="0.25">
      <c r="A905" s="65">
        <v>36231</v>
      </c>
      <c r="B905" s="50">
        <v>1999</v>
      </c>
      <c r="C905" s="1">
        <v>1</v>
      </c>
      <c r="D905" t="s">
        <v>49</v>
      </c>
      <c r="E905" s="1">
        <v>4</v>
      </c>
      <c r="F905" t="s">
        <v>375</v>
      </c>
      <c r="G905" t="str">
        <f>VLOOKUP(Table1[[#This Row],[Winner]],Ranking!D:E,2,FALSE)</f>
        <v>SEC</v>
      </c>
      <c r="H905" s="1">
        <v>62</v>
      </c>
      <c r="I905" s="1">
        <v>13</v>
      </c>
      <c r="J905" t="s">
        <v>183</v>
      </c>
      <c r="K905" t="str">
        <f>VLOOKUP(Table1[[#This Row],[Loser]],Ranking!D:E,2,FALSE)</f>
        <v>CAA</v>
      </c>
      <c r="L905" s="1">
        <v>52</v>
      </c>
      <c r="N905" s="1">
        <f>Table1[[#This Row],[Winning Score]]-Table1[[#This Row],[Losing Score]]</f>
        <v>10</v>
      </c>
      <c r="O905" s="1">
        <f>Table1[[#This Row],[Losing Seed]]-Table1[[#This Row],[Winning Seed]]</f>
        <v>9</v>
      </c>
      <c r="P905" s="1" t="str">
        <f>IF(Table1[[#This Row],[SeD]]&lt;-2,Table1[[#This Row],[Winning Seed]]&amp; " over " &amp;Table1[[#This Row],[Losing Seed]],"")</f>
        <v/>
      </c>
      <c r="Q905">
        <f>VLOOKUP(Table1[[#This Row],[Losing Seed]],'Seed History'!$N$4:$O$19,2)</f>
        <v>0.25</v>
      </c>
      <c r="R905" s="1">
        <f>IF(Table1[[#This Row],[Round]]="PI",0,Table1[[#This Row],[Round]]-1)</f>
        <v>0</v>
      </c>
      <c r="S905">
        <f>Table1[[#This Row],[LAW]]-Table1[[#This Row],[LEW]]</f>
        <v>-0.25</v>
      </c>
      <c r="V905">
        <f>COUNTIF(PASE!B:B,Table1[[#This Row],[Loser]])</f>
        <v>1</v>
      </c>
    </row>
    <row r="906" spans="1:22" x14ac:dyDescent="0.25">
      <c r="A906" s="65">
        <v>36231</v>
      </c>
      <c r="B906" s="50">
        <v>1999</v>
      </c>
      <c r="C906" s="1">
        <v>1</v>
      </c>
      <c r="D906" t="s">
        <v>49</v>
      </c>
      <c r="E906" s="1">
        <v>6</v>
      </c>
      <c r="F906" t="s">
        <v>374</v>
      </c>
      <c r="G906" t="str">
        <f>VLOOKUP(Table1[[#This Row],[Winner]],Ranking!D:E,2,FALSE)</f>
        <v>Amer</v>
      </c>
      <c r="H906" s="1">
        <v>61</v>
      </c>
      <c r="I906" s="1">
        <v>11</v>
      </c>
      <c r="J906" t="s">
        <v>246</v>
      </c>
      <c r="K906" t="str">
        <f>VLOOKUP(Table1[[#This Row],[Loser]],Ranking!D:E,2,FALSE)</f>
        <v>MAC</v>
      </c>
      <c r="L906" s="1">
        <v>54</v>
      </c>
      <c r="N906" s="1">
        <f>Table1[[#This Row],[Winning Score]]-Table1[[#This Row],[Losing Score]]</f>
        <v>7</v>
      </c>
      <c r="O906" s="1">
        <f>Table1[[#This Row],[Losing Seed]]-Table1[[#This Row],[Winning Seed]]</f>
        <v>5</v>
      </c>
      <c r="P906" s="1" t="str">
        <f>IF(Table1[[#This Row],[SeD]]&lt;-2,Table1[[#This Row],[Winning Seed]]&amp; " over " &amp;Table1[[#This Row],[Losing Seed]],"")</f>
        <v/>
      </c>
      <c r="Q906">
        <f>VLOOKUP(Table1[[#This Row],[Losing Seed]],'Seed History'!$N$4:$O$19,2)</f>
        <v>0.61428571428571432</v>
      </c>
      <c r="R906" s="1">
        <f>IF(Table1[[#This Row],[Round]]="PI",0,Table1[[#This Row],[Round]]-1)</f>
        <v>0</v>
      </c>
      <c r="S906">
        <f>Table1[[#This Row],[LAW]]-Table1[[#This Row],[LEW]]</f>
        <v>-0.61428571428571432</v>
      </c>
      <c r="V906">
        <f>COUNTIF(PASE!B:B,Table1[[#This Row],[Loser]])</f>
        <v>1</v>
      </c>
    </row>
    <row r="907" spans="1:22" x14ac:dyDescent="0.25">
      <c r="A907" s="65">
        <v>36231</v>
      </c>
      <c r="B907" s="50">
        <v>1999</v>
      </c>
      <c r="C907" s="1">
        <v>1</v>
      </c>
      <c r="D907" t="s">
        <v>440</v>
      </c>
      <c r="E907" s="1">
        <v>1</v>
      </c>
      <c r="F907" t="s">
        <v>272</v>
      </c>
      <c r="G907" t="str">
        <f>VLOOKUP(Table1[[#This Row],[Winner]],Ranking!D:E,2,FALSE)</f>
        <v>B10</v>
      </c>
      <c r="H907" s="1">
        <v>76</v>
      </c>
      <c r="I907" s="1">
        <v>16</v>
      </c>
      <c r="J907" t="s">
        <v>285</v>
      </c>
      <c r="K907" t="str">
        <f>VLOOKUP(Table1[[#This Row],[Loser]],Ranking!D:E,2,FALSE)</f>
        <v>NEC</v>
      </c>
      <c r="L907" s="1">
        <v>53</v>
      </c>
      <c r="N907" s="1">
        <f>Table1[[#This Row],[Winning Score]]-Table1[[#This Row],[Losing Score]]</f>
        <v>23</v>
      </c>
      <c r="O907" s="1">
        <f>Table1[[#This Row],[Losing Seed]]-Table1[[#This Row],[Winning Seed]]</f>
        <v>15</v>
      </c>
      <c r="P907" s="1" t="str">
        <f>IF(Table1[[#This Row],[SeD]]&lt;-2,Table1[[#This Row],[Winning Seed]]&amp; " over " &amp;Table1[[#This Row],[Losing Seed]],"")</f>
        <v/>
      </c>
      <c r="Q907">
        <f>VLOOKUP(Table1[[#This Row],[Losing Seed]],'Seed History'!$N$4:$O$19,2)</f>
        <v>7.1428571428571426E-3</v>
      </c>
      <c r="R907" s="1">
        <f>IF(Table1[[#This Row],[Round]]="PI",0,Table1[[#This Row],[Round]]-1)</f>
        <v>0</v>
      </c>
      <c r="S907">
        <f>Table1[[#This Row],[LAW]]-Table1[[#This Row],[LEW]]</f>
        <v>-7.1428571428571426E-3</v>
      </c>
      <c r="V907">
        <f>COUNTIF(PASE!B:B,Table1[[#This Row],[Loser]])</f>
        <v>1</v>
      </c>
    </row>
    <row r="908" spans="1:22" x14ac:dyDescent="0.25">
      <c r="A908" s="65">
        <v>36231</v>
      </c>
      <c r="B908" s="50">
        <v>1999</v>
      </c>
      <c r="C908" s="1">
        <v>1</v>
      </c>
      <c r="D908" t="s">
        <v>440</v>
      </c>
      <c r="E908" s="1">
        <v>2</v>
      </c>
      <c r="F908" t="s">
        <v>65</v>
      </c>
      <c r="G908" t="str">
        <f>VLOOKUP(Table1[[#This Row],[Winner]],Ranking!D:E,2,FALSE)</f>
        <v>P12</v>
      </c>
      <c r="H908" s="1">
        <v>80</v>
      </c>
      <c r="I908" s="1">
        <v>15</v>
      </c>
      <c r="J908" t="s">
        <v>128</v>
      </c>
      <c r="K908" t="str">
        <f>VLOOKUP(Table1[[#This Row],[Loser]],Ranking!D:E,2,FALSE)</f>
        <v>SB</v>
      </c>
      <c r="L908" s="1">
        <v>58</v>
      </c>
      <c r="N908" s="1">
        <f>Table1[[#This Row],[Winning Score]]-Table1[[#This Row],[Losing Score]]</f>
        <v>22</v>
      </c>
      <c r="O908" s="1">
        <f>Table1[[#This Row],[Losing Seed]]-Table1[[#This Row],[Winning Seed]]</f>
        <v>13</v>
      </c>
      <c r="P908" s="1" t="str">
        <f>IF(Table1[[#This Row],[SeD]]&lt;-2,Table1[[#This Row],[Winning Seed]]&amp; " over " &amp;Table1[[#This Row],[Losing Seed]],"")</f>
        <v/>
      </c>
      <c r="Q908">
        <f>VLOOKUP(Table1[[#This Row],[Losing Seed]],'Seed History'!$N$4:$O$19,2)</f>
        <v>6.4285714285714279E-2</v>
      </c>
      <c r="R908" s="1">
        <f>IF(Table1[[#This Row],[Round]]="PI",0,Table1[[#This Row],[Round]]-1)</f>
        <v>0</v>
      </c>
      <c r="S908">
        <f>Table1[[#This Row],[LAW]]-Table1[[#This Row],[LEW]]</f>
        <v>-6.4285714285714279E-2</v>
      </c>
      <c r="V908">
        <f>COUNTIF(PASE!B:B,Table1[[#This Row],[Loser]])</f>
        <v>1</v>
      </c>
    </row>
    <row r="909" spans="1:22" x14ac:dyDescent="0.25">
      <c r="A909" s="65">
        <v>36231</v>
      </c>
      <c r="B909" s="50">
        <v>1999</v>
      </c>
      <c r="C909" s="1">
        <v>1</v>
      </c>
      <c r="D909" t="s">
        <v>440</v>
      </c>
      <c r="E909" s="1">
        <v>3</v>
      </c>
      <c r="F909" t="s">
        <v>26</v>
      </c>
      <c r="G909" t="str">
        <f>VLOOKUP(Table1[[#This Row],[Winner]],Ranking!D:E,2,FALSE)</f>
        <v>SEC</v>
      </c>
      <c r="H909" s="1">
        <v>82</v>
      </c>
      <c r="I909" s="1">
        <v>14</v>
      </c>
      <c r="J909" t="s">
        <v>293</v>
      </c>
      <c r="K909" t="str">
        <f>VLOOKUP(Table1[[#This Row],[Loser]],Ranking!D:E,2,FALSE)</f>
        <v>WAC</v>
      </c>
      <c r="L909" s="1">
        <v>60</v>
      </c>
      <c r="N909" s="1">
        <f>Table1[[#This Row],[Winning Score]]-Table1[[#This Row],[Losing Score]]</f>
        <v>22</v>
      </c>
      <c r="O909" s="1">
        <f>Table1[[#This Row],[Losing Seed]]-Table1[[#This Row],[Winning Seed]]</f>
        <v>11</v>
      </c>
      <c r="P909" s="1" t="str">
        <f>IF(Table1[[#This Row],[SeD]]&lt;-2,Table1[[#This Row],[Winning Seed]]&amp; " over " &amp;Table1[[#This Row],[Losing Seed]],"")</f>
        <v/>
      </c>
      <c r="Q909">
        <f>VLOOKUP(Table1[[#This Row],[Losing Seed]],'Seed History'!$N$4:$O$19,2)</f>
        <v>0.16428571428571428</v>
      </c>
      <c r="R909" s="1">
        <f>IF(Table1[[#This Row],[Round]]="PI",0,Table1[[#This Row],[Round]]-1)</f>
        <v>0</v>
      </c>
      <c r="S909">
        <f>Table1[[#This Row],[LAW]]-Table1[[#This Row],[LEW]]</f>
        <v>-0.16428571428571428</v>
      </c>
      <c r="V909">
        <f>COUNTIF(PASE!B:B,Table1[[#This Row],[Loser]])</f>
        <v>1</v>
      </c>
    </row>
    <row r="910" spans="1:22" x14ac:dyDescent="0.25">
      <c r="A910" s="65">
        <v>36231</v>
      </c>
      <c r="B910" s="50">
        <v>1999</v>
      </c>
      <c r="C910" s="1">
        <v>1</v>
      </c>
      <c r="D910" t="s">
        <v>440</v>
      </c>
      <c r="E910" s="1">
        <v>5</v>
      </c>
      <c r="F910" t="s">
        <v>166</v>
      </c>
      <c r="G910" t="str">
        <f>VLOOKUP(Table1[[#This Row],[Winner]],Ranking!D:E,2,FALSE)</f>
        <v>CUSA</v>
      </c>
      <c r="H910" s="1">
        <v>81</v>
      </c>
      <c r="I910" s="1">
        <v>12</v>
      </c>
      <c r="J910" t="s">
        <v>96</v>
      </c>
      <c r="K910" t="str">
        <f>VLOOKUP(Table1[[#This Row],[Loser]],Ranking!D:E,2,FALSE)</f>
        <v>A10</v>
      </c>
      <c r="L910" s="1">
        <v>70</v>
      </c>
      <c r="M910" s="1" t="s">
        <v>479</v>
      </c>
      <c r="N910" s="1">
        <f>Table1[[#This Row],[Winning Score]]-Table1[[#This Row],[Losing Score]]</f>
        <v>11</v>
      </c>
      <c r="O910" s="1">
        <f>Table1[[#This Row],[Losing Seed]]-Table1[[#This Row],[Winning Seed]]</f>
        <v>7</v>
      </c>
      <c r="P910" s="1" t="str">
        <f>IF(Table1[[#This Row],[SeD]]&lt;-2,Table1[[#This Row],[Winning Seed]]&amp; " over " &amp;Table1[[#This Row],[Losing Seed]],"")</f>
        <v/>
      </c>
      <c r="Q910">
        <f>VLOOKUP(Table1[[#This Row],[Losing Seed]],'Seed History'!$N$4:$O$19,2)</f>
        <v>0.51428571428571423</v>
      </c>
      <c r="R910" s="1">
        <f>IF(Table1[[#This Row],[Round]]="PI",0,Table1[[#This Row],[Round]]-1)</f>
        <v>0</v>
      </c>
      <c r="S910">
        <f>Table1[[#This Row],[LAW]]-Table1[[#This Row],[LEW]]</f>
        <v>-0.51428571428571423</v>
      </c>
      <c r="V910">
        <f>COUNTIF(PASE!B:B,Table1[[#This Row],[Loser]])</f>
        <v>1</v>
      </c>
    </row>
    <row r="911" spans="1:22" x14ac:dyDescent="0.25">
      <c r="A911" s="65">
        <v>36231</v>
      </c>
      <c r="B911" s="50">
        <v>1999</v>
      </c>
      <c r="C911" s="1">
        <v>1</v>
      </c>
      <c r="D911" t="s">
        <v>440</v>
      </c>
      <c r="E911" s="1">
        <v>6</v>
      </c>
      <c r="F911" t="s">
        <v>37</v>
      </c>
      <c r="G911" t="str">
        <f>VLOOKUP(Table1[[#This Row],[Winner]],Ranking!D:E,2,FALSE)</f>
        <v>B12</v>
      </c>
      <c r="H911" s="1">
        <v>95</v>
      </c>
      <c r="I911" s="1">
        <v>11</v>
      </c>
      <c r="J911" t="s">
        <v>200</v>
      </c>
      <c r="K911" t="str">
        <f>VLOOKUP(Table1[[#This Row],[Loser]],Ranking!D:E,2,FALSE)</f>
        <v>MVC</v>
      </c>
      <c r="L911" s="1">
        <v>74</v>
      </c>
      <c r="N911" s="1">
        <f>Table1[[#This Row],[Winning Score]]-Table1[[#This Row],[Losing Score]]</f>
        <v>21</v>
      </c>
      <c r="O911" s="1">
        <f>Table1[[#This Row],[Losing Seed]]-Table1[[#This Row],[Winning Seed]]</f>
        <v>5</v>
      </c>
      <c r="P911" s="1" t="str">
        <f>IF(Table1[[#This Row],[SeD]]&lt;-2,Table1[[#This Row],[Winning Seed]]&amp; " over " &amp;Table1[[#This Row],[Losing Seed]],"")</f>
        <v/>
      </c>
      <c r="Q911">
        <f>VLOOKUP(Table1[[#This Row],[Losing Seed]],'Seed History'!$N$4:$O$19,2)</f>
        <v>0.61428571428571432</v>
      </c>
      <c r="R911" s="1">
        <f>IF(Table1[[#This Row],[Round]]="PI",0,Table1[[#This Row],[Round]]-1)</f>
        <v>0</v>
      </c>
      <c r="S911">
        <f>Table1[[#This Row],[LAW]]-Table1[[#This Row],[LEW]]</f>
        <v>-0.61428571428571432</v>
      </c>
      <c r="V911">
        <f>COUNTIF(PASE!B:B,Table1[[#This Row],[Loser]])</f>
        <v>1</v>
      </c>
    </row>
    <row r="912" spans="1:22" x14ac:dyDescent="0.25">
      <c r="A912" s="65">
        <v>36231</v>
      </c>
      <c r="B912" s="50">
        <v>1999</v>
      </c>
      <c r="C912" s="1">
        <v>1</v>
      </c>
      <c r="D912" t="s">
        <v>49</v>
      </c>
      <c r="E912" s="1">
        <v>10</v>
      </c>
      <c r="F912" t="s">
        <v>29</v>
      </c>
      <c r="G912" t="str">
        <f>VLOOKUP(Table1[[#This Row],[Winner]],Ranking!D:E,2,FALSE)</f>
        <v>B10</v>
      </c>
      <c r="H912" s="1">
        <v>58</v>
      </c>
      <c r="I912" s="1">
        <v>7</v>
      </c>
      <c r="J912" t="s">
        <v>34</v>
      </c>
      <c r="K912" t="str">
        <f>VLOOKUP(Table1[[#This Row],[Loser]],Ranking!D:E,2,FALSE)</f>
        <v>B12</v>
      </c>
      <c r="L912" s="1">
        <v>54</v>
      </c>
      <c r="N912" s="1">
        <f>Table1[[#This Row],[Winning Score]]-Table1[[#This Row],[Losing Score]]</f>
        <v>4</v>
      </c>
      <c r="O912" s="1">
        <f>Table1[[#This Row],[Losing Seed]]-Table1[[#This Row],[Winning Seed]]</f>
        <v>-3</v>
      </c>
      <c r="P912" s="1" t="str">
        <f>IF(Table1[[#This Row],[SeD]]&lt;-2,Table1[[#This Row],[Winning Seed]]&amp; " over " &amp;Table1[[#This Row],[Losing Seed]],"")</f>
        <v>10 over 7</v>
      </c>
      <c r="Q912">
        <f>VLOOKUP(Table1[[#This Row],[Losing Seed]],'Seed History'!$N$4:$O$19,2)</f>
        <v>0.9</v>
      </c>
      <c r="R912" s="1">
        <f>IF(Table1[[#This Row],[Round]]="PI",0,Table1[[#This Row],[Round]]-1)</f>
        <v>0</v>
      </c>
      <c r="S912">
        <f>Table1[[#This Row],[LAW]]-Table1[[#This Row],[LEW]]</f>
        <v>-0.9</v>
      </c>
      <c r="V912">
        <f>COUNTIF(PASE!B:B,Table1[[#This Row],[Loser]])</f>
        <v>1</v>
      </c>
    </row>
    <row r="913" spans="1:22" x14ac:dyDescent="0.25">
      <c r="A913" s="65">
        <v>36231</v>
      </c>
      <c r="B913" s="50">
        <v>1999</v>
      </c>
      <c r="C913" s="1">
        <v>1</v>
      </c>
      <c r="D913" t="s">
        <v>440</v>
      </c>
      <c r="E913" s="1">
        <v>10</v>
      </c>
      <c r="F913" t="s">
        <v>271</v>
      </c>
      <c r="G913" t="str">
        <f>VLOOKUP(Table1[[#This Row],[Winner]],Ranking!D:E,2,FALSE)</f>
        <v>MAC</v>
      </c>
      <c r="H913" s="1">
        <v>59</v>
      </c>
      <c r="I913" s="1">
        <v>7</v>
      </c>
      <c r="J913" t="s">
        <v>410</v>
      </c>
      <c r="K913" t="str">
        <f>VLOOKUP(Table1[[#This Row],[Loser]],Ranking!D:E,2,FALSE)</f>
        <v>P12</v>
      </c>
      <c r="L913" s="1">
        <v>58</v>
      </c>
      <c r="N913" s="1">
        <f>Table1[[#This Row],[Winning Score]]-Table1[[#This Row],[Losing Score]]</f>
        <v>1</v>
      </c>
      <c r="O913" s="1">
        <f>Table1[[#This Row],[Losing Seed]]-Table1[[#This Row],[Winning Seed]]</f>
        <v>-3</v>
      </c>
      <c r="P913" s="1" t="str">
        <f>IF(Table1[[#This Row],[SeD]]&lt;-2,Table1[[#This Row],[Winning Seed]]&amp; " over " &amp;Table1[[#This Row],[Losing Seed]],"")</f>
        <v>10 over 7</v>
      </c>
      <c r="Q913">
        <f>VLOOKUP(Table1[[#This Row],[Losing Seed]],'Seed History'!$N$4:$O$19,2)</f>
        <v>0.9</v>
      </c>
      <c r="R913" s="1">
        <f>IF(Table1[[#This Row],[Round]]="PI",0,Table1[[#This Row],[Round]]-1)</f>
        <v>0</v>
      </c>
      <c r="S913">
        <f>Table1[[#This Row],[LAW]]-Table1[[#This Row],[LEW]]</f>
        <v>-0.9</v>
      </c>
      <c r="V913">
        <f>COUNTIF(PASE!B:B,Table1[[#This Row],[Loser]])</f>
        <v>1</v>
      </c>
    </row>
    <row r="914" spans="1:22" x14ac:dyDescent="0.25">
      <c r="A914" s="65">
        <v>36231</v>
      </c>
      <c r="B914" s="50">
        <v>1999</v>
      </c>
      <c r="C914" s="1">
        <v>1</v>
      </c>
      <c r="D914" t="s">
        <v>49</v>
      </c>
      <c r="E914" s="1">
        <v>9</v>
      </c>
      <c r="F914" t="s">
        <v>94</v>
      </c>
      <c r="G914" t="str">
        <f>VLOOKUP(Table1[[#This Row],[Winner]],Ranking!D:E,2,FALSE)</f>
        <v>Amer</v>
      </c>
      <c r="H914" s="1">
        <v>62</v>
      </c>
      <c r="I914" s="1">
        <v>8</v>
      </c>
      <c r="J914" t="s">
        <v>165</v>
      </c>
      <c r="K914" t="str">
        <f>VLOOKUP(Table1[[#This Row],[Loser]],Ranking!D:E,2,FALSE)</f>
        <v>BSth</v>
      </c>
      <c r="L914" s="1">
        <v>53</v>
      </c>
      <c r="N914" s="1">
        <f>Table1[[#This Row],[Winning Score]]-Table1[[#This Row],[Losing Score]]</f>
        <v>9</v>
      </c>
      <c r="O914" s="1">
        <f>Table1[[#This Row],[Losing Seed]]-Table1[[#This Row],[Winning Seed]]</f>
        <v>-1</v>
      </c>
      <c r="P914" s="1" t="str">
        <f>IF(Table1[[#This Row],[SeD]]&lt;-2,Table1[[#This Row],[Winning Seed]]&amp; " over " &amp;Table1[[#This Row],[Losing Seed]],"")</f>
        <v/>
      </c>
      <c r="Q914">
        <f>VLOOKUP(Table1[[#This Row],[Losing Seed]],'Seed History'!$N$4:$O$19,2)</f>
        <v>0.7</v>
      </c>
      <c r="R914" s="1">
        <f>IF(Table1[[#This Row],[Round]]="PI",0,Table1[[#This Row],[Round]]-1)</f>
        <v>0</v>
      </c>
      <c r="S914">
        <f>Table1[[#This Row],[LAW]]-Table1[[#This Row],[LEW]]</f>
        <v>-0.7</v>
      </c>
      <c r="V914">
        <f>COUNTIF(PASE!B:B,Table1[[#This Row],[Loser]])</f>
        <v>1</v>
      </c>
    </row>
    <row r="915" spans="1:22" x14ac:dyDescent="0.25">
      <c r="A915" s="65">
        <v>36231</v>
      </c>
      <c r="B915" s="50">
        <v>1999</v>
      </c>
      <c r="C915" s="1">
        <v>1</v>
      </c>
      <c r="D915" t="s">
        <v>440</v>
      </c>
      <c r="E915" s="1">
        <v>9</v>
      </c>
      <c r="F915" t="s">
        <v>45</v>
      </c>
      <c r="G915" t="str">
        <f>VLOOKUP(Table1[[#This Row],[Winner]],Ranking!D:E,2,FALSE)</f>
        <v>SEC</v>
      </c>
      <c r="H915" s="1">
        <v>72</v>
      </c>
      <c r="I915" s="1">
        <v>8</v>
      </c>
      <c r="J915" t="s">
        <v>50</v>
      </c>
      <c r="K915" t="str">
        <f>VLOOKUP(Table1[[#This Row],[Loser]],Ranking!D:E,2,FALSE)</f>
        <v>BE</v>
      </c>
      <c r="L915" s="1">
        <v>70</v>
      </c>
      <c r="N915" s="1">
        <f>Table1[[#This Row],[Winning Score]]-Table1[[#This Row],[Losing Score]]</f>
        <v>2</v>
      </c>
      <c r="O915" s="1">
        <f>Table1[[#This Row],[Losing Seed]]-Table1[[#This Row],[Winning Seed]]</f>
        <v>-1</v>
      </c>
      <c r="P915" s="1" t="str">
        <f>IF(Table1[[#This Row],[SeD]]&lt;-2,Table1[[#This Row],[Winning Seed]]&amp; " over " &amp;Table1[[#This Row],[Losing Seed]],"")</f>
        <v/>
      </c>
      <c r="Q915">
        <f>VLOOKUP(Table1[[#This Row],[Losing Seed]],'Seed History'!$N$4:$O$19,2)</f>
        <v>0.7</v>
      </c>
      <c r="R915" s="1">
        <f>IF(Table1[[#This Row],[Round]]="PI",0,Table1[[#This Row],[Round]]-1)</f>
        <v>0</v>
      </c>
      <c r="S915">
        <f>Table1[[#This Row],[LAW]]-Table1[[#This Row],[LEW]]</f>
        <v>-0.7</v>
      </c>
      <c r="V915">
        <f>COUNTIF(PASE!B:B,Table1[[#This Row],[Loser]])</f>
        <v>1</v>
      </c>
    </row>
    <row r="916" spans="1:22" x14ac:dyDescent="0.25">
      <c r="A916" s="65">
        <v>36232</v>
      </c>
      <c r="B916" s="50">
        <v>1999</v>
      </c>
      <c r="C916" s="1">
        <v>2</v>
      </c>
      <c r="D916" t="s">
        <v>38</v>
      </c>
      <c r="E916" s="1">
        <v>10</v>
      </c>
      <c r="F916" t="s">
        <v>71</v>
      </c>
      <c r="G916" t="str">
        <f>VLOOKUP(Table1[[#This Row],[Winner]],Ranking!D:E,2,FALSE)</f>
        <v>WCC</v>
      </c>
      <c r="H916" s="1">
        <v>82</v>
      </c>
      <c r="I916" s="1">
        <v>2</v>
      </c>
      <c r="J916" t="s">
        <v>370</v>
      </c>
      <c r="K916" t="str">
        <f>VLOOKUP(Table1[[#This Row],[Loser]],Ranking!D:E,2,FALSE)</f>
        <v>P12</v>
      </c>
      <c r="L916" s="1">
        <v>74</v>
      </c>
      <c r="N916" s="1">
        <f>Table1[[#This Row],[Winning Score]]-Table1[[#This Row],[Losing Score]]</f>
        <v>8</v>
      </c>
      <c r="O916" s="1">
        <f>Table1[[#This Row],[Losing Seed]]-Table1[[#This Row],[Winning Seed]]</f>
        <v>-8</v>
      </c>
      <c r="P916" s="1" t="str">
        <f>IF(Table1[[#This Row],[SeD]]&lt;-2,Table1[[#This Row],[Winning Seed]]&amp; " over " &amp;Table1[[#This Row],[Losing Seed]],"")</f>
        <v>10 over 2</v>
      </c>
      <c r="Q916">
        <f>VLOOKUP(Table1[[#This Row],[Losing Seed]],'Seed History'!$N$4:$O$19,2)</f>
        <v>2.3714285714285714</v>
      </c>
      <c r="R916" s="1">
        <f>IF(Table1[[#This Row],[Round]]="PI",0,Table1[[#This Row],[Round]]-1)</f>
        <v>1</v>
      </c>
      <c r="S916">
        <f>Table1[[#This Row],[LAW]]-Table1[[#This Row],[LEW]]</f>
        <v>-1.3714285714285714</v>
      </c>
      <c r="V916">
        <f>COUNTIF(PASE!B:B,Table1[[#This Row],[Loser]])</f>
        <v>1</v>
      </c>
    </row>
    <row r="917" spans="1:22" x14ac:dyDescent="0.25">
      <c r="A917" s="65">
        <v>36232</v>
      </c>
      <c r="B917" s="50">
        <v>1999</v>
      </c>
      <c r="C917" s="1">
        <v>2</v>
      </c>
      <c r="D917" t="s">
        <v>63</v>
      </c>
      <c r="E917" s="1">
        <v>1</v>
      </c>
      <c r="F917" t="s">
        <v>130</v>
      </c>
      <c r="G917" t="str">
        <f>VLOOKUP(Table1[[#This Row],[Winner]],Ranking!D:E,2,FALSE)</f>
        <v>SEC</v>
      </c>
      <c r="H917" s="1">
        <v>81</v>
      </c>
      <c r="I917" s="1">
        <v>9</v>
      </c>
      <c r="J917" t="s">
        <v>317</v>
      </c>
      <c r="K917" t="str">
        <f>VLOOKUP(Table1[[#This Row],[Loser]],Ranking!D:E,2,FALSE)</f>
        <v>B12</v>
      </c>
      <c r="L917" s="1">
        <v>74</v>
      </c>
      <c r="N917" s="1">
        <f>Table1[[#This Row],[Winning Score]]-Table1[[#This Row],[Losing Score]]</f>
        <v>7</v>
      </c>
      <c r="O917" s="1">
        <f>Table1[[#This Row],[Losing Seed]]-Table1[[#This Row],[Winning Seed]]</f>
        <v>8</v>
      </c>
      <c r="P917" s="1" t="str">
        <f>IF(Table1[[#This Row],[SeD]]&lt;-2,Table1[[#This Row],[Winning Seed]]&amp; " over " &amp;Table1[[#This Row],[Losing Seed]],"")</f>
        <v/>
      </c>
      <c r="Q917">
        <f>VLOOKUP(Table1[[#This Row],[Losing Seed]],'Seed History'!$N$4:$O$19,2)</f>
        <v>0.6</v>
      </c>
      <c r="R917" s="1">
        <f>IF(Table1[[#This Row],[Round]]="PI",0,Table1[[#This Row],[Round]]-1)</f>
        <v>1</v>
      </c>
      <c r="S917">
        <f>Table1[[#This Row],[LAW]]-Table1[[#This Row],[LEW]]</f>
        <v>0.4</v>
      </c>
      <c r="V917">
        <f>COUNTIF(PASE!B:B,Table1[[#This Row],[Loser]])</f>
        <v>1</v>
      </c>
    </row>
    <row r="918" spans="1:22" x14ac:dyDescent="0.25">
      <c r="A918" s="65">
        <v>36232</v>
      </c>
      <c r="B918" s="50">
        <v>1999</v>
      </c>
      <c r="C918" s="1">
        <v>2</v>
      </c>
      <c r="D918" t="s">
        <v>63</v>
      </c>
      <c r="E918" s="1">
        <v>2</v>
      </c>
      <c r="F918" t="s">
        <v>31</v>
      </c>
      <c r="G918" t="str">
        <f>VLOOKUP(Table1[[#This Row],[Winner]],Ranking!D:E,2,FALSE)</f>
        <v>B10</v>
      </c>
      <c r="H918" s="1">
        <v>75</v>
      </c>
      <c r="I918" s="1">
        <v>10</v>
      </c>
      <c r="J918" t="s">
        <v>88</v>
      </c>
      <c r="K918" t="str">
        <f>VLOOKUP(Table1[[#This Row],[Loser]],Ranking!D:E,2,FALSE)</f>
        <v>BE</v>
      </c>
      <c r="L918" s="1">
        <v>63</v>
      </c>
      <c r="N918" s="1">
        <f>Table1[[#This Row],[Winning Score]]-Table1[[#This Row],[Losing Score]]</f>
        <v>12</v>
      </c>
      <c r="O918" s="1">
        <f>Table1[[#This Row],[Losing Seed]]-Table1[[#This Row],[Winning Seed]]</f>
        <v>8</v>
      </c>
      <c r="P918" s="1" t="str">
        <f>IF(Table1[[#This Row],[SeD]]&lt;-2,Table1[[#This Row],[Winning Seed]]&amp; " over " &amp;Table1[[#This Row],[Losing Seed]],"")</f>
        <v/>
      </c>
      <c r="Q918">
        <f>VLOOKUP(Table1[[#This Row],[Losing Seed]],'Seed History'!$N$4:$O$19,2)</f>
        <v>0.62142857142857144</v>
      </c>
      <c r="R918" s="1">
        <f>IF(Table1[[#This Row],[Round]]="PI",0,Table1[[#This Row],[Round]]-1)</f>
        <v>1</v>
      </c>
      <c r="S918">
        <f>Table1[[#This Row],[LAW]]-Table1[[#This Row],[LEW]]</f>
        <v>0.37857142857142856</v>
      </c>
      <c r="V918">
        <f>COUNTIF(PASE!B:B,Table1[[#This Row],[Loser]])</f>
        <v>1</v>
      </c>
    </row>
    <row r="919" spans="1:22" x14ac:dyDescent="0.25">
      <c r="A919" s="65">
        <v>36232</v>
      </c>
      <c r="B919" s="50">
        <v>1999</v>
      </c>
      <c r="C919" s="1">
        <v>2</v>
      </c>
      <c r="D919" t="s">
        <v>63</v>
      </c>
      <c r="E919" s="1">
        <v>3</v>
      </c>
      <c r="F919" t="s">
        <v>369</v>
      </c>
      <c r="G919" t="str">
        <f>VLOOKUP(Table1[[#This Row],[Winner]],Ranking!D:E,2,FALSE)</f>
        <v>BE</v>
      </c>
      <c r="H919" s="1">
        <v>86</v>
      </c>
      <c r="I919" s="1">
        <v>6</v>
      </c>
      <c r="J919" t="s">
        <v>36</v>
      </c>
      <c r="K919" t="str">
        <f>VLOOKUP(Table1[[#This Row],[Loser]],Ranking!D:E,2,FALSE)</f>
        <v>B10</v>
      </c>
      <c r="L919" s="1">
        <v>61</v>
      </c>
      <c r="N919" s="1">
        <f>Table1[[#This Row],[Winning Score]]-Table1[[#This Row],[Losing Score]]</f>
        <v>25</v>
      </c>
      <c r="O919" s="1">
        <f>Table1[[#This Row],[Losing Seed]]-Table1[[#This Row],[Winning Seed]]</f>
        <v>3</v>
      </c>
      <c r="P919" s="1" t="str">
        <f>IF(Table1[[#This Row],[SeD]]&lt;-2,Table1[[#This Row],[Winning Seed]]&amp; " over " &amp;Table1[[#This Row],[Losing Seed]],"")</f>
        <v/>
      </c>
      <c r="Q919">
        <f>VLOOKUP(Table1[[#This Row],[Losing Seed]],'Seed History'!$N$4:$O$19,2)</f>
        <v>1.0785714285714285</v>
      </c>
      <c r="R919" s="1">
        <f>IF(Table1[[#This Row],[Round]]="PI",0,Table1[[#This Row],[Round]]-1)</f>
        <v>1</v>
      </c>
      <c r="S919">
        <f>Table1[[#This Row],[LAW]]-Table1[[#This Row],[LEW]]</f>
        <v>-7.8571428571428514E-2</v>
      </c>
      <c r="V919">
        <f>COUNTIF(PASE!B:B,Table1[[#This Row],[Loser]])</f>
        <v>1</v>
      </c>
    </row>
    <row r="920" spans="1:22" x14ac:dyDescent="0.25">
      <c r="A920" s="65">
        <v>36232</v>
      </c>
      <c r="B920" s="50">
        <v>1999</v>
      </c>
      <c r="C920" s="1">
        <v>2</v>
      </c>
      <c r="D920" t="s">
        <v>63</v>
      </c>
      <c r="E920" s="1">
        <v>4</v>
      </c>
      <c r="F920" t="s">
        <v>316</v>
      </c>
      <c r="G920" t="str">
        <f>VLOOKUP(Table1[[#This Row],[Winner]],Ranking!D:E,2,FALSE)</f>
        <v>B10</v>
      </c>
      <c r="H920" s="1">
        <v>75</v>
      </c>
      <c r="I920" s="1">
        <v>12</v>
      </c>
      <c r="J920" t="s">
        <v>188</v>
      </c>
      <c r="K920" t="str">
        <f>VLOOKUP(Table1[[#This Row],[Loser]],Ranking!D:E,2,FALSE)</f>
        <v>Horz</v>
      </c>
      <c r="L920" s="1">
        <v>44</v>
      </c>
      <c r="N920" s="1">
        <f>Table1[[#This Row],[Winning Score]]-Table1[[#This Row],[Losing Score]]</f>
        <v>31</v>
      </c>
      <c r="O920" s="1">
        <f>Table1[[#This Row],[Losing Seed]]-Table1[[#This Row],[Winning Seed]]</f>
        <v>8</v>
      </c>
      <c r="P920" s="1" t="str">
        <f>IF(Table1[[#This Row],[SeD]]&lt;-2,Table1[[#This Row],[Winning Seed]]&amp; " over " &amp;Table1[[#This Row],[Losing Seed]],"")</f>
        <v/>
      </c>
      <c r="Q920">
        <f>VLOOKUP(Table1[[#This Row],[Losing Seed]],'Seed History'!$N$4:$O$19,2)</f>
        <v>0.51428571428571423</v>
      </c>
      <c r="R920" s="1">
        <f>IF(Table1[[#This Row],[Round]]="PI",0,Table1[[#This Row],[Round]]-1)</f>
        <v>1</v>
      </c>
      <c r="S920">
        <f>Table1[[#This Row],[LAW]]-Table1[[#This Row],[LEW]]</f>
        <v>0.48571428571428577</v>
      </c>
      <c r="V920">
        <f>COUNTIF(PASE!B:B,Table1[[#This Row],[Loser]])</f>
        <v>1</v>
      </c>
    </row>
    <row r="921" spans="1:22" x14ac:dyDescent="0.25">
      <c r="A921" s="65">
        <v>36232</v>
      </c>
      <c r="B921" s="50">
        <v>1999</v>
      </c>
      <c r="C921" s="1">
        <v>2</v>
      </c>
      <c r="D921" t="s">
        <v>38</v>
      </c>
      <c r="E921" s="1">
        <v>1</v>
      </c>
      <c r="F921" t="s">
        <v>80</v>
      </c>
      <c r="G921" t="str">
        <f>VLOOKUP(Table1[[#This Row],[Winner]],Ranking!D:E,2,FALSE)</f>
        <v>Amer</v>
      </c>
      <c r="H921" s="1">
        <v>78</v>
      </c>
      <c r="I921" s="1">
        <v>9</v>
      </c>
      <c r="J921" t="s">
        <v>292</v>
      </c>
      <c r="K921" t="str">
        <f>VLOOKUP(Table1[[#This Row],[Loser]],Ranking!D:E,2,FALSE)</f>
        <v>MWC</v>
      </c>
      <c r="L921" s="1">
        <v>56</v>
      </c>
      <c r="N921" s="1">
        <f>Table1[[#This Row],[Winning Score]]-Table1[[#This Row],[Losing Score]]</f>
        <v>22</v>
      </c>
      <c r="O921" s="1">
        <f>Table1[[#This Row],[Losing Seed]]-Table1[[#This Row],[Winning Seed]]</f>
        <v>8</v>
      </c>
      <c r="P921" s="1" t="str">
        <f>IF(Table1[[#This Row],[SeD]]&lt;-2,Table1[[#This Row],[Winning Seed]]&amp; " over " &amp;Table1[[#This Row],[Losing Seed]],"")</f>
        <v/>
      </c>
      <c r="Q921">
        <f>VLOOKUP(Table1[[#This Row],[Losing Seed]],'Seed History'!$N$4:$O$19,2)</f>
        <v>0.6</v>
      </c>
      <c r="R921" s="1">
        <f>IF(Table1[[#This Row],[Round]]="PI",0,Table1[[#This Row],[Round]]-1)</f>
        <v>1</v>
      </c>
      <c r="S921">
        <f>Table1[[#This Row],[LAW]]-Table1[[#This Row],[LEW]]</f>
        <v>0.4</v>
      </c>
      <c r="V921">
        <f>COUNTIF(PASE!B:B,Table1[[#This Row],[Loser]])</f>
        <v>1</v>
      </c>
    </row>
    <row r="922" spans="1:22" x14ac:dyDescent="0.25">
      <c r="A922" s="65">
        <v>36232</v>
      </c>
      <c r="B922" s="50">
        <v>1999</v>
      </c>
      <c r="C922" s="1">
        <v>2</v>
      </c>
      <c r="D922" t="s">
        <v>38</v>
      </c>
      <c r="E922" s="1">
        <v>6</v>
      </c>
      <c r="F922" t="s">
        <v>81</v>
      </c>
      <c r="G922" t="str">
        <f>VLOOKUP(Table1[[#This Row],[Winner]],Ranking!D:E,2,FALSE)</f>
        <v>SEC</v>
      </c>
      <c r="H922" s="1">
        <v>82</v>
      </c>
      <c r="I922" s="1">
        <v>14</v>
      </c>
      <c r="J922" t="s">
        <v>412</v>
      </c>
      <c r="K922" t="str">
        <f>VLOOKUP(Table1[[#This Row],[Loser]],Ranking!D:E,2,FALSE)</f>
        <v>BSky</v>
      </c>
      <c r="L922" s="1">
        <v>74</v>
      </c>
      <c r="M922" s="1" t="s">
        <v>479</v>
      </c>
      <c r="N922" s="1">
        <f>Table1[[#This Row],[Winning Score]]-Table1[[#This Row],[Losing Score]]</f>
        <v>8</v>
      </c>
      <c r="O922" s="1">
        <f>Table1[[#This Row],[Losing Seed]]-Table1[[#This Row],[Winning Seed]]</f>
        <v>8</v>
      </c>
      <c r="P922" s="1" t="str">
        <f>IF(Table1[[#This Row],[SeD]]&lt;-2,Table1[[#This Row],[Winning Seed]]&amp; " over " &amp;Table1[[#This Row],[Losing Seed]],"")</f>
        <v/>
      </c>
      <c r="Q922">
        <f>VLOOKUP(Table1[[#This Row],[Losing Seed]],'Seed History'!$N$4:$O$19,2)</f>
        <v>0.16428571428571428</v>
      </c>
      <c r="R922" s="1">
        <f>IF(Table1[[#This Row],[Round]]="PI",0,Table1[[#This Row],[Round]]-1)</f>
        <v>1</v>
      </c>
      <c r="S922">
        <f>Table1[[#This Row],[LAW]]-Table1[[#This Row],[LEW]]</f>
        <v>0.83571428571428574</v>
      </c>
      <c r="V922">
        <f>COUNTIF(PASE!B:B,Table1[[#This Row],[Loser]])</f>
        <v>1</v>
      </c>
    </row>
    <row r="923" spans="1:22" x14ac:dyDescent="0.25">
      <c r="A923" s="65">
        <v>36232</v>
      </c>
      <c r="B923" s="50">
        <v>1999</v>
      </c>
      <c r="C923" s="1">
        <v>2</v>
      </c>
      <c r="D923" t="s">
        <v>38</v>
      </c>
      <c r="E923" s="1">
        <v>5</v>
      </c>
      <c r="F923" t="s">
        <v>69</v>
      </c>
      <c r="G923" t="str">
        <f>VLOOKUP(Table1[[#This Row],[Winner]],Ranking!D:E,2,FALSE)</f>
        <v>B10</v>
      </c>
      <c r="H923" s="1">
        <v>82</v>
      </c>
      <c r="I923" s="1">
        <v>4</v>
      </c>
      <c r="J923" t="s">
        <v>41</v>
      </c>
      <c r="K923" t="str">
        <f>VLOOKUP(Table1[[#This Row],[Loser]],Ranking!D:E,2,FALSE)</f>
        <v>SEC</v>
      </c>
      <c r="L923" s="1">
        <v>72</v>
      </c>
      <c r="N923" s="1">
        <f>Table1[[#This Row],[Winning Score]]-Table1[[#This Row],[Losing Score]]</f>
        <v>10</v>
      </c>
      <c r="O923" s="1">
        <f>Table1[[#This Row],[Losing Seed]]-Table1[[#This Row],[Winning Seed]]</f>
        <v>-1</v>
      </c>
      <c r="P923" s="1" t="str">
        <f>IF(Table1[[#This Row],[SeD]]&lt;-2,Table1[[#This Row],[Winning Seed]]&amp; " over " &amp;Table1[[#This Row],[Losing Seed]],"")</f>
        <v/>
      </c>
      <c r="Q923">
        <f>VLOOKUP(Table1[[#This Row],[Losing Seed]],'Seed History'!$N$4:$O$19,2)</f>
        <v>1.5357142857142858</v>
      </c>
      <c r="R923" s="1">
        <f>IF(Table1[[#This Row],[Round]]="PI",0,Table1[[#This Row],[Round]]-1)</f>
        <v>1</v>
      </c>
      <c r="S923">
        <f>Table1[[#This Row],[LAW]]-Table1[[#This Row],[LEW]]</f>
        <v>-0.53571428571428581</v>
      </c>
      <c r="V923">
        <f>COUNTIF(PASE!B:B,Table1[[#This Row],[Loser]])</f>
        <v>1</v>
      </c>
    </row>
    <row r="924" spans="1:22" x14ac:dyDescent="0.25">
      <c r="A924" s="65">
        <v>36233</v>
      </c>
      <c r="B924" s="50">
        <v>1999</v>
      </c>
      <c r="C924" s="1">
        <v>2</v>
      </c>
      <c r="D924" t="s">
        <v>49</v>
      </c>
      <c r="E924" s="1">
        <v>10</v>
      </c>
      <c r="F924" t="s">
        <v>29</v>
      </c>
      <c r="G924" t="str">
        <f>VLOOKUP(Table1[[#This Row],[Winner]],Ranking!D:E,2,FALSE)</f>
        <v>B10</v>
      </c>
      <c r="H924" s="1">
        <v>73</v>
      </c>
      <c r="I924" s="1">
        <v>2</v>
      </c>
      <c r="J924" t="s">
        <v>270</v>
      </c>
      <c r="K924" t="str">
        <f>VLOOKUP(Table1[[#This Row],[Loser]],Ranking!D:E,2,FALSE)</f>
        <v>ACC</v>
      </c>
      <c r="L924" s="1">
        <v>63</v>
      </c>
      <c r="N924" s="1">
        <f>Table1[[#This Row],[Winning Score]]-Table1[[#This Row],[Losing Score]]</f>
        <v>10</v>
      </c>
      <c r="O924" s="1">
        <f>Table1[[#This Row],[Losing Seed]]-Table1[[#This Row],[Winning Seed]]</f>
        <v>-8</v>
      </c>
      <c r="P924" s="1" t="str">
        <f>IF(Table1[[#This Row],[SeD]]&lt;-2,Table1[[#This Row],[Winning Seed]]&amp; " over " &amp;Table1[[#This Row],[Losing Seed]],"")</f>
        <v>10 over 2</v>
      </c>
      <c r="Q924">
        <f>VLOOKUP(Table1[[#This Row],[Losing Seed]],'Seed History'!$N$4:$O$19,2)</f>
        <v>2.3714285714285714</v>
      </c>
      <c r="R924" s="1">
        <f>IF(Table1[[#This Row],[Round]]="PI",0,Table1[[#This Row],[Round]]-1)</f>
        <v>1</v>
      </c>
      <c r="S924">
        <f>Table1[[#This Row],[LAW]]-Table1[[#This Row],[LEW]]</f>
        <v>-1.3714285714285714</v>
      </c>
      <c r="V924">
        <f>COUNTIF(PASE!B:B,Table1[[#This Row],[Loser]])</f>
        <v>1</v>
      </c>
    </row>
    <row r="925" spans="1:22" x14ac:dyDescent="0.25">
      <c r="A925" s="65">
        <v>36233</v>
      </c>
      <c r="B925" s="50">
        <v>1999</v>
      </c>
      <c r="C925" s="1">
        <v>2</v>
      </c>
      <c r="D925" t="s">
        <v>49</v>
      </c>
      <c r="E925" s="1">
        <v>12</v>
      </c>
      <c r="F925" t="s">
        <v>279</v>
      </c>
      <c r="G925" t="str">
        <f>VLOOKUP(Table1[[#This Row],[Winner]],Ranking!D:E,2,FALSE)</f>
        <v>MVC</v>
      </c>
      <c r="H925" s="1">
        <v>81</v>
      </c>
      <c r="I925" s="1">
        <v>4</v>
      </c>
      <c r="J925" t="s">
        <v>375</v>
      </c>
      <c r="K925" t="str">
        <f>VLOOKUP(Table1[[#This Row],[Loser]],Ranking!D:E,2,FALSE)</f>
        <v>SEC</v>
      </c>
      <c r="L925" s="1">
        <v>51</v>
      </c>
      <c r="N925" s="1">
        <f>Table1[[#This Row],[Winning Score]]-Table1[[#This Row],[Losing Score]]</f>
        <v>30</v>
      </c>
      <c r="O925" s="1">
        <f>Table1[[#This Row],[Losing Seed]]-Table1[[#This Row],[Winning Seed]]</f>
        <v>-8</v>
      </c>
      <c r="P925" s="1" t="str">
        <f>IF(Table1[[#This Row],[SeD]]&lt;-2,Table1[[#This Row],[Winning Seed]]&amp; " over " &amp;Table1[[#This Row],[Losing Seed]],"")</f>
        <v>12 over 4</v>
      </c>
      <c r="Q925">
        <f>VLOOKUP(Table1[[#This Row],[Losing Seed]],'Seed History'!$N$4:$O$19,2)</f>
        <v>1.5357142857142858</v>
      </c>
      <c r="R925" s="1">
        <f>IF(Table1[[#This Row],[Round]]="PI",0,Table1[[#This Row],[Round]]-1)</f>
        <v>1</v>
      </c>
      <c r="S925">
        <f>Table1[[#This Row],[LAW]]-Table1[[#This Row],[LEW]]</f>
        <v>-0.53571428571428581</v>
      </c>
      <c r="V925">
        <f>COUNTIF(PASE!B:B,Table1[[#This Row],[Loser]])</f>
        <v>1</v>
      </c>
    </row>
    <row r="926" spans="1:22" x14ac:dyDescent="0.25">
      <c r="A926" s="65">
        <v>36233</v>
      </c>
      <c r="B926" s="50">
        <v>1999</v>
      </c>
      <c r="C926" s="1">
        <v>2</v>
      </c>
      <c r="D926" t="s">
        <v>440</v>
      </c>
      <c r="E926" s="1">
        <v>10</v>
      </c>
      <c r="F926" t="s">
        <v>271</v>
      </c>
      <c r="G926" t="str">
        <f>VLOOKUP(Table1[[#This Row],[Winner]],Ranking!D:E,2,FALSE)</f>
        <v>MAC</v>
      </c>
      <c r="H926" s="1">
        <v>66</v>
      </c>
      <c r="I926" s="1">
        <v>2</v>
      </c>
      <c r="J926" t="s">
        <v>65</v>
      </c>
      <c r="K926" t="str">
        <f>VLOOKUP(Table1[[#This Row],[Loser]],Ranking!D:E,2,FALSE)</f>
        <v>P12</v>
      </c>
      <c r="L926" s="1">
        <v>58</v>
      </c>
      <c r="N926" s="1">
        <f>Table1[[#This Row],[Winning Score]]-Table1[[#This Row],[Losing Score]]</f>
        <v>8</v>
      </c>
      <c r="O926" s="1">
        <f>Table1[[#This Row],[Losing Seed]]-Table1[[#This Row],[Winning Seed]]</f>
        <v>-8</v>
      </c>
      <c r="P926" s="1" t="str">
        <f>IF(Table1[[#This Row],[SeD]]&lt;-2,Table1[[#This Row],[Winning Seed]]&amp; " over " &amp;Table1[[#This Row],[Losing Seed]],"")</f>
        <v>10 over 2</v>
      </c>
      <c r="Q926">
        <f>VLOOKUP(Table1[[#This Row],[Losing Seed]],'Seed History'!$N$4:$O$19,2)</f>
        <v>2.3714285714285714</v>
      </c>
      <c r="R926" s="1">
        <f>IF(Table1[[#This Row],[Round]]="PI",0,Table1[[#This Row],[Round]]-1)</f>
        <v>1</v>
      </c>
      <c r="S926">
        <f>Table1[[#This Row],[LAW]]-Table1[[#This Row],[LEW]]</f>
        <v>-1.3714285714285714</v>
      </c>
      <c r="V926">
        <f>COUNTIF(PASE!B:B,Table1[[#This Row],[Loser]])</f>
        <v>1</v>
      </c>
    </row>
    <row r="927" spans="1:22" x14ac:dyDescent="0.25">
      <c r="A927" s="65">
        <v>36233</v>
      </c>
      <c r="B927" s="50">
        <v>1999</v>
      </c>
      <c r="C927" s="1">
        <v>2</v>
      </c>
      <c r="D927" t="s">
        <v>440</v>
      </c>
      <c r="E927" s="1">
        <v>13</v>
      </c>
      <c r="F927" t="s">
        <v>58</v>
      </c>
      <c r="G927" t="str">
        <f>VLOOKUP(Table1[[#This Row],[Winner]],Ranking!D:E,2,FALSE)</f>
        <v>B12</v>
      </c>
      <c r="H927" s="1">
        <v>85</v>
      </c>
      <c r="I927" s="1">
        <v>5</v>
      </c>
      <c r="J927" t="s">
        <v>166</v>
      </c>
      <c r="K927" t="str">
        <f>VLOOKUP(Table1[[#This Row],[Loser]],Ranking!D:E,2,FALSE)</f>
        <v>CUSA</v>
      </c>
      <c r="L927" s="1">
        <v>72</v>
      </c>
      <c r="N927" s="1">
        <f>Table1[[#This Row],[Winning Score]]-Table1[[#This Row],[Losing Score]]</f>
        <v>13</v>
      </c>
      <c r="O927" s="1">
        <f>Table1[[#This Row],[Losing Seed]]-Table1[[#This Row],[Winning Seed]]</f>
        <v>-8</v>
      </c>
      <c r="P927" s="1" t="str">
        <f>IF(Table1[[#This Row],[SeD]]&lt;-2,Table1[[#This Row],[Winning Seed]]&amp; " over " &amp;Table1[[#This Row],[Losing Seed]],"")</f>
        <v>13 over 5</v>
      </c>
      <c r="Q927">
        <f>VLOOKUP(Table1[[#This Row],[Losing Seed]],'Seed History'!$N$4:$O$19,2)</f>
        <v>1.1071428571428572</v>
      </c>
      <c r="R927" s="1">
        <f>IF(Table1[[#This Row],[Round]]="PI",0,Table1[[#This Row],[Round]]-1)</f>
        <v>1</v>
      </c>
      <c r="S927">
        <f>Table1[[#This Row],[LAW]]-Table1[[#This Row],[LEW]]</f>
        <v>-0.10714285714285721</v>
      </c>
      <c r="V927">
        <f>COUNTIF(PASE!B:B,Table1[[#This Row],[Loser]])</f>
        <v>1</v>
      </c>
    </row>
    <row r="928" spans="1:22" x14ac:dyDescent="0.25">
      <c r="A928" s="65">
        <v>36233</v>
      </c>
      <c r="B928" s="50">
        <v>1999</v>
      </c>
      <c r="C928" s="1">
        <v>2</v>
      </c>
      <c r="D928" t="s">
        <v>49</v>
      </c>
      <c r="E928" s="1">
        <v>1</v>
      </c>
      <c r="F928" t="s">
        <v>64</v>
      </c>
      <c r="G928" t="str">
        <f>VLOOKUP(Table1[[#This Row],[Winner]],Ranking!D:E,2,FALSE)</f>
        <v>ACC</v>
      </c>
      <c r="H928" s="1">
        <v>97</v>
      </c>
      <c r="I928" s="1">
        <v>9</v>
      </c>
      <c r="J928" t="s">
        <v>94</v>
      </c>
      <c r="K928" t="str">
        <f>VLOOKUP(Table1[[#This Row],[Loser]],Ranking!D:E,2,FALSE)</f>
        <v>Amer</v>
      </c>
      <c r="L928" s="1">
        <v>56</v>
      </c>
      <c r="N928" s="1">
        <f>Table1[[#This Row],[Winning Score]]-Table1[[#This Row],[Losing Score]]</f>
        <v>41</v>
      </c>
      <c r="O928" s="1">
        <f>Table1[[#This Row],[Losing Seed]]-Table1[[#This Row],[Winning Seed]]</f>
        <v>8</v>
      </c>
      <c r="P928" s="1" t="str">
        <f>IF(Table1[[#This Row],[SeD]]&lt;-2,Table1[[#This Row],[Winning Seed]]&amp; " over " &amp;Table1[[#This Row],[Losing Seed]],"")</f>
        <v/>
      </c>
      <c r="Q928">
        <f>VLOOKUP(Table1[[#This Row],[Losing Seed]],'Seed History'!$N$4:$O$19,2)</f>
        <v>0.6</v>
      </c>
      <c r="R928" s="1">
        <f>IF(Table1[[#This Row],[Round]]="PI",0,Table1[[#This Row],[Round]]-1)</f>
        <v>1</v>
      </c>
      <c r="S928">
        <f>Table1[[#This Row],[LAW]]-Table1[[#This Row],[LEW]]</f>
        <v>0.4</v>
      </c>
      <c r="V928">
        <f>COUNTIF(PASE!B:B,Table1[[#This Row],[Loser]])</f>
        <v>1</v>
      </c>
    </row>
    <row r="929" spans="1:22" x14ac:dyDescent="0.25">
      <c r="A929" s="65">
        <v>36233</v>
      </c>
      <c r="B929" s="50">
        <v>1999</v>
      </c>
      <c r="C929" s="1">
        <v>2</v>
      </c>
      <c r="D929" t="s">
        <v>440</v>
      </c>
      <c r="E929" s="1">
        <v>1</v>
      </c>
      <c r="F929" t="s">
        <v>272</v>
      </c>
      <c r="G929" t="str">
        <f>VLOOKUP(Table1[[#This Row],[Winner]],Ranking!D:E,2,FALSE)</f>
        <v>B10</v>
      </c>
      <c r="H929" s="1">
        <v>74</v>
      </c>
      <c r="I929" s="1">
        <v>9</v>
      </c>
      <c r="J929" t="s">
        <v>45</v>
      </c>
      <c r="K929" t="str">
        <f>VLOOKUP(Table1[[#This Row],[Loser]],Ranking!D:E,2,FALSE)</f>
        <v>SEC</v>
      </c>
      <c r="L929" s="1">
        <v>66</v>
      </c>
      <c r="N929" s="1">
        <f>Table1[[#This Row],[Winning Score]]-Table1[[#This Row],[Losing Score]]</f>
        <v>8</v>
      </c>
      <c r="O929" s="1">
        <f>Table1[[#This Row],[Losing Seed]]-Table1[[#This Row],[Winning Seed]]</f>
        <v>8</v>
      </c>
      <c r="P929" s="1" t="str">
        <f>IF(Table1[[#This Row],[SeD]]&lt;-2,Table1[[#This Row],[Winning Seed]]&amp; " over " &amp;Table1[[#This Row],[Losing Seed]],"")</f>
        <v/>
      </c>
      <c r="Q929">
        <f>VLOOKUP(Table1[[#This Row],[Losing Seed]],'Seed History'!$N$4:$O$19,2)</f>
        <v>0.6</v>
      </c>
      <c r="R929" s="1">
        <f>IF(Table1[[#This Row],[Round]]="PI",0,Table1[[#This Row],[Round]]-1)</f>
        <v>1</v>
      </c>
      <c r="S929">
        <f>Table1[[#This Row],[LAW]]-Table1[[#This Row],[LEW]]</f>
        <v>0.4</v>
      </c>
      <c r="V929">
        <f>COUNTIF(PASE!B:B,Table1[[#This Row],[Loser]])</f>
        <v>1</v>
      </c>
    </row>
    <row r="930" spans="1:22" x14ac:dyDescent="0.25">
      <c r="A930" s="65">
        <v>36233</v>
      </c>
      <c r="B930" s="50">
        <v>1999</v>
      </c>
      <c r="C930" s="1">
        <v>2</v>
      </c>
      <c r="D930" t="s">
        <v>440</v>
      </c>
      <c r="E930" s="1">
        <v>3</v>
      </c>
      <c r="F930" t="s">
        <v>26</v>
      </c>
      <c r="G930" t="str">
        <f>VLOOKUP(Table1[[#This Row],[Winner]],Ranking!D:E,2,FALSE)</f>
        <v>SEC</v>
      </c>
      <c r="H930" s="1">
        <v>92</v>
      </c>
      <c r="I930" s="1">
        <v>6</v>
      </c>
      <c r="J930" t="s">
        <v>37</v>
      </c>
      <c r="K930" t="str">
        <f>VLOOKUP(Table1[[#This Row],[Loser]],Ranking!D:E,2,FALSE)</f>
        <v>B12</v>
      </c>
      <c r="L930" s="1">
        <v>88</v>
      </c>
      <c r="M930" s="1" t="s">
        <v>479</v>
      </c>
      <c r="N930" s="1">
        <f>Table1[[#This Row],[Winning Score]]-Table1[[#This Row],[Losing Score]]</f>
        <v>4</v>
      </c>
      <c r="O930" s="1">
        <f>Table1[[#This Row],[Losing Seed]]-Table1[[#This Row],[Winning Seed]]</f>
        <v>3</v>
      </c>
      <c r="P930" s="1" t="str">
        <f>IF(Table1[[#This Row],[SeD]]&lt;-2,Table1[[#This Row],[Winning Seed]]&amp; " over " &amp;Table1[[#This Row],[Losing Seed]],"")</f>
        <v/>
      </c>
      <c r="Q930">
        <f>VLOOKUP(Table1[[#This Row],[Losing Seed]],'Seed History'!$N$4:$O$19,2)</f>
        <v>1.0785714285714285</v>
      </c>
      <c r="R930" s="1">
        <f>IF(Table1[[#This Row],[Round]]="PI",0,Table1[[#This Row],[Round]]-1)</f>
        <v>1</v>
      </c>
      <c r="S930">
        <f>Table1[[#This Row],[LAW]]-Table1[[#This Row],[LEW]]</f>
        <v>-7.8571428571428514E-2</v>
      </c>
      <c r="V930">
        <f>COUNTIF(PASE!B:B,Table1[[#This Row],[Loser]])</f>
        <v>1</v>
      </c>
    </row>
    <row r="931" spans="1:22" x14ac:dyDescent="0.25">
      <c r="A931" s="65">
        <v>36233</v>
      </c>
      <c r="B931" s="50">
        <v>1999</v>
      </c>
      <c r="C931" s="1">
        <v>2</v>
      </c>
      <c r="D931" t="s">
        <v>49</v>
      </c>
      <c r="E931" s="1">
        <v>6</v>
      </c>
      <c r="F931" t="s">
        <v>374</v>
      </c>
      <c r="G931" t="str">
        <f>VLOOKUP(Table1[[#This Row],[Winner]],Ranking!D:E,2,FALSE)</f>
        <v>Amer</v>
      </c>
      <c r="H931" s="1">
        <v>64</v>
      </c>
      <c r="I931" s="1">
        <v>3</v>
      </c>
      <c r="J931" t="s">
        <v>28</v>
      </c>
      <c r="K931" t="str">
        <f>VLOOKUP(Table1[[#This Row],[Loser]],Ranking!D:E,2,FALSE)</f>
        <v>Amer</v>
      </c>
      <c r="L931" s="1">
        <v>54</v>
      </c>
      <c r="N931" s="1">
        <f>Table1[[#This Row],[Winning Score]]-Table1[[#This Row],[Losing Score]]</f>
        <v>10</v>
      </c>
      <c r="O931" s="1">
        <f>Table1[[#This Row],[Losing Seed]]-Table1[[#This Row],[Winning Seed]]</f>
        <v>-3</v>
      </c>
      <c r="P931" s="1" t="str">
        <f>IF(Table1[[#This Row],[SeD]]&lt;-2,Table1[[#This Row],[Winning Seed]]&amp; " over " &amp;Table1[[#This Row],[Losing Seed]],"")</f>
        <v>6 over 3</v>
      </c>
      <c r="Q931">
        <f>VLOOKUP(Table1[[#This Row],[Losing Seed]],'Seed History'!$N$4:$O$19,2)</f>
        <v>1.8571428571428572</v>
      </c>
      <c r="R931" s="1">
        <f>IF(Table1[[#This Row],[Round]]="PI",0,Table1[[#This Row],[Round]]-1)</f>
        <v>1</v>
      </c>
      <c r="S931">
        <f>Table1[[#This Row],[LAW]]-Table1[[#This Row],[LEW]]</f>
        <v>-0.85714285714285721</v>
      </c>
      <c r="V931">
        <f>COUNTIF(PASE!B:B,Table1[[#This Row],[Loser]])</f>
        <v>1</v>
      </c>
    </row>
    <row r="932" spans="1:22" x14ac:dyDescent="0.25">
      <c r="A932" s="65">
        <v>36237</v>
      </c>
      <c r="B932" s="50">
        <v>1999</v>
      </c>
      <c r="C932" s="1">
        <v>3</v>
      </c>
      <c r="D932" t="s">
        <v>38</v>
      </c>
      <c r="E932" s="1">
        <v>1</v>
      </c>
      <c r="F932" t="s">
        <v>80</v>
      </c>
      <c r="G932" t="str">
        <f>VLOOKUP(Table1[[#This Row],[Winner]],Ranking!D:E,2,FALSE)</f>
        <v>Amer</v>
      </c>
      <c r="H932" s="1">
        <v>78</v>
      </c>
      <c r="I932" s="1">
        <v>5</v>
      </c>
      <c r="J932" t="s">
        <v>69</v>
      </c>
      <c r="K932" t="str">
        <f>VLOOKUP(Table1[[#This Row],[Loser]],Ranking!D:E,2,FALSE)</f>
        <v>B10</v>
      </c>
      <c r="L932" s="1">
        <v>68</v>
      </c>
      <c r="N932" s="1">
        <f>Table1[[#This Row],[Winning Score]]-Table1[[#This Row],[Losing Score]]</f>
        <v>10</v>
      </c>
      <c r="O932" s="1">
        <f>Table1[[#This Row],[Losing Seed]]-Table1[[#This Row],[Winning Seed]]</f>
        <v>4</v>
      </c>
      <c r="P932" s="1" t="str">
        <f>IF(Table1[[#This Row],[SeD]]&lt;-2,Table1[[#This Row],[Winning Seed]]&amp; " over " &amp;Table1[[#This Row],[Losing Seed]],"")</f>
        <v/>
      </c>
      <c r="Q932">
        <f>VLOOKUP(Table1[[#This Row],[Losing Seed]],'Seed History'!$N$4:$O$19,2)</f>
        <v>1.1071428571428572</v>
      </c>
      <c r="R932" s="1">
        <f>IF(Table1[[#This Row],[Round]]="PI",0,Table1[[#This Row],[Round]]-1)</f>
        <v>2</v>
      </c>
      <c r="S932">
        <f>Table1[[#This Row],[LAW]]-Table1[[#This Row],[LEW]]</f>
        <v>0.89285714285714279</v>
      </c>
      <c r="V932">
        <f>COUNTIF(PASE!B:B,Table1[[#This Row],[Loser]])</f>
        <v>1</v>
      </c>
    </row>
    <row r="933" spans="1:22" x14ac:dyDescent="0.25">
      <c r="A933" s="65">
        <v>36237</v>
      </c>
      <c r="B933" s="50">
        <v>1999</v>
      </c>
      <c r="C933" s="1">
        <v>3</v>
      </c>
      <c r="D933" t="s">
        <v>38</v>
      </c>
      <c r="E933" s="1">
        <v>10</v>
      </c>
      <c r="F933" t="s">
        <v>71</v>
      </c>
      <c r="G933" t="str">
        <f>VLOOKUP(Table1[[#This Row],[Winner]],Ranking!D:E,2,FALSE)</f>
        <v>WCC</v>
      </c>
      <c r="H933" s="1">
        <v>73</v>
      </c>
      <c r="I933" s="1">
        <v>6</v>
      </c>
      <c r="J933" t="s">
        <v>81</v>
      </c>
      <c r="K933" t="str">
        <f>VLOOKUP(Table1[[#This Row],[Loser]],Ranking!D:E,2,FALSE)</f>
        <v>SEC</v>
      </c>
      <c r="L933" s="1">
        <v>72</v>
      </c>
      <c r="N933" s="1">
        <f>Table1[[#This Row],[Winning Score]]-Table1[[#This Row],[Losing Score]]</f>
        <v>1</v>
      </c>
      <c r="O933" s="1">
        <f>Table1[[#This Row],[Losing Seed]]-Table1[[#This Row],[Winning Seed]]</f>
        <v>-4</v>
      </c>
      <c r="P933" s="1" t="str">
        <f>IF(Table1[[#This Row],[SeD]]&lt;-2,Table1[[#This Row],[Winning Seed]]&amp; " over " &amp;Table1[[#This Row],[Losing Seed]],"")</f>
        <v>10 over 6</v>
      </c>
      <c r="Q933">
        <f>VLOOKUP(Table1[[#This Row],[Losing Seed]],'Seed History'!$N$4:$O$19,2)</f>
        <v>1.0785714285714285</v>
      </c>
      <c r="R933" s="1">
        <f>IF(Table1[[#This Row],[Round]]="PI",0,Table1[[#This Row],[Round]]-1)</f>
        <v>2</v>
      </c>
      <c r="S933">
        <f>Table1[[#This Row],[LAW]]-Table1[[#This Row],[LEW]]</f>
        <v>0.92142857142857149</v>
      </c>
      <c r="V933">
        <f>COUNTIF(PASE!B:B,Table1[[#This Row],[Loser]])</f>
        <v>1</v>
      </c>
    </row>
    <row r="934" spans="1:22" x14ac:dyDescent="0.25">
      <c r="A934" s="65">
        <v>36237</v>
      </c>
      <c r="B934" s="50">
        <v>1999</v>
      </c>
      <c r="C934" s="1">
        <v>3</v>
      </c>
      <c r="D934" t="s">
        <v>63</v>
      </c>
      <c r="E934" s="1">
        <v>4</v>
      </c>
      <c r="F934" t="s">
        <v>316</v>
      </c>
      <c r="G934" t="str">
        <f>VLOOKUP(Table1[[#This Row],[Winner]],Ranking!D:E,2,FALSE)</f>
        <v>B10</v>
      </c>
      <c r="H934" s="1">
        <v>72</v>
      </c>
      <c r="I934" s="1">
        <v>1</v>
      </c>
      <c r="J934" t="s">
        <v>130</v>
      </c>
      <c r="K934" t="str">
        <f>VLOOKUP(Table1[[#This Row],[Loser]],Ranking!D:E,2,FALSE)</f>
        <v>SEC</v>
      </c>
      <c r="L934" s="1">
        <v>64</v>
      </c>
      <c r="N934" s="1">
        <f>Table1[[#This Row],[Winning Score]]-Table1[[#This Row],[Losing Score]]</f>
        <v>8</v>
      </c>
      <c r="O934" s="1">
        <f>Table1[[#This Row],[Losing Seed]]-Table1[[#This Row],[Winning Seed]]</f>
        <v>-3</v>
      </c>
      <c r="P934" s="1" t="str">
        <f>IF(Table1[[#This Row],[SeD]]&lt;-2,Table1[[#This Row],[Winning Seed]]&amp; " over " &amp;Table1[[#This Row],[Losing Seed]],"")</f>
        <v>4 over 1</v>
      </c>
      <c r="Q934">
        <f>VLOOKUP(Table1[[#This Row],[Losing Seed]],'Seed History'!$N$4:$O$19,2)</f>
        <v>3.342857142857143</v>
      </c>
      <c r="R934" s="1">
        <f>IF(Table1[[#This Row],[Round]]="PI",0,Table1[[#This Row],[Round]]-1)</f>
        <v>2</v>
      </c>
      <c r="S934">
        <f>Table1[[#This Row],[LAW]]-Table1[[#This Row],[LEW]]</f>
        <v>-1.342857142857143</v>
      </c>
      <c r="V934">
        <f>COUNTIF(PASE!B:B,Table1[[#This Row],[Loser]])</f>
        <v>1</v>
      </c>
    </row>
    <row r="935" spans="1:22" x14ac:dyDescent="0.25">
      <c r="A935" s="65">
        <v>36237</v>
      </c>
      <c r="B935" s="50">
        <v>1999</v>
      </c>
      <c r="C935" s="1">
        <v>3</v>
      </c>
      <c r="D935" t="s">
        <v>63</v>
      </c>
      <c r="E935" s="1">
        <v>3</v>
      </c>
      <c r="F935" t="s">
        <v>369</v>
      </c>
      <c r="G935" t="str">
        <f>VLOOKUP(Table1[[#This Row],[Winner]],Ranking!D:E,2,FALSE)</f>
        <v>BE</v>
      </c>
      <c r="H935" s="1">
        <v>76</v>
      </c>
      <c r="I935" s="1">
        <v>2</v>
      </c>
      <c r="J935" t="s">
        <v>31</v>
      </c>
      <c r="K935" t="str">
        <f>VLOOKUP(Table1[[#This Row],[Loser]],Ranking!D:E,2,FALSE)</f>
        <v>B10</v>
      </c>
      <c r="L935" s="1">
        <v>62</v>
      </c>
      <c r="N935" s="1">
        <f>Table1[[#This Row],[Winning Score]]-Table1[[#This Row],[Losing Score]]</f>
        <v>14</v>
      </c>
      <c r="O935" s="1">
        <f>Table1[[#This Row],[Losing Seed]]-Table1[[#This Row],[Winning Seed]]</f>
        <v>-1</v>
      </c>
      <c r="P935" s="1" t="str">
        <f>IF(Table1[[#This Row],[SeD]]&lt;-2,Table1[[#This Row],[Winning Seed]]&amp; " over " &amp;Table1[[#This Row],[Losing Seed]],"")</f>
        <v/>
      </c>
      <c r="Q935">
        <f>VLOOKUP(Table1[[#This Row],[Losing Seed]],'Seed History'!$N$4:$O$19,2)</f>
        <v>2.3714285714285714</v>
      </c>
      <c r="R935" s="1">
        <f>IF(Table1[[#This Row],[Round]]="PI",0,Table1[[#This Row],[Round]]-1)</f>
        <v>2</v>
      </c>
      <c r="S935">
        <f>Table1[[#This Row],[LAW]]-Table1[[#This Row],[LEW]]</f>
        <v>-0.37142857142857144</v>
      </c>
      <c r="V935">
        <f>COUNTIF(PASE!B:B,Table1[[#This Row],[Loser]])</f>
        <v>1</v>
      </c>
    </row>
    <row r="936" spans="1:22" x14ac:dyDescent="0.25">
      <c r="A936" s="65">
        <v>36238</v>
      </c>
      <c r="B936" s="50">
        <v>1999</v>
      </c>
      <c r="C936" s="1">
        <v>3</v>
      </c>
      <c r="D936" t="s">
        <v>49</v>
      </c>
      <c r="E936" s="1">
        <v>1</v>
      </c>
      <c r="F936" t="s">
        <v>64</v>
      </c>
      <c r="G936" t="str">
        <f>VLOOKUP(Table1[[#This Row],[Winner]],Ranking!D:E,2,FALSE)</f>
        <v>ACC</v>
      </c>
      <c r="H936" s="1">
        <v>78</v>
      </c>
      <c r="I936" s="1">
        <v>12</v>
      </c>
      <c r="J936" t="s">
        <v>279</v>
      </c>
      <c r="K936" t="str">
        <f>VLOOKUP(Table1[[#This Row],[Loser]],Ranking!D:E,2,FALSE)</f>
        <v>MVC</v>
      </c>
      <c r="L936" s="1">
        <v>61</v>
      </c>
      <c r="N936" s="1">
        <f>Table1[[#This Row],[Winning Score]]-Table1[[#This Row],[Losing Score]]</f>
        <v>17</v>
      </c>
      <c r="O936" s="1">
        <f>Table1[[#This Row],[Losing Seed]]-Table1[[#This Row],[Winning Seed]]</f>
        <v>11</v>
      </c>
      <c r="P936" s="1" t="str">
        <f>IF(Table1[[#This Row],[SeD]]&lt;-2,Table1[[#This Row],[Winning Seed]]&amp; " over " &amp;Table1[[#This Row],[Losing Seed]],"")</f>
        <v/>
      </c>
      <c r="Q936">
        <f>VLOOKUP(Table1[[#This Row],[Losing Seed]],'Seed History'!$N$4:$O$19,2)</f>
        <v>0.51428571428571423</v>
      </c>
      <c r="R936" s="1">
        <f>IF(Table1[[#This Row],[Round]]="PI",0,Table1[[#This Row],[Round]]-1)</f>
        <v>2</v>
      </c>
      <c r="S936">
        <f>Table1[[#This Row],[LAW]]-Table1[[#This Row],[LEW]]</f>
        <v>1.4857142857142858</v>
      </c>
      <c r="V936">
        <f>COUNTIF(PASE!B:B,Table1[[#This Row],[Loser]])</f>
        <v>1</v>
      </c>
    </row>
    <row r="937" spans="1:22" x14ac:dyDescent="0.25">
      <c r="A937" s="65">
        <v>36238</v>
      </c>
      <c r="B937" s="50">
        <v>1999</v>
      </c>
      <c r="C937" s="1">
        <v>3</v>
      </c>
      <c r="D937" t="s">
        <v>49</v>
      </c>
      <c r="E937" s="1">
        <v>6</v>
      </c>
      <c r="F937" t="s">
        <v>374</v>
      </c>
      <c r="G937" t="str">
        <f>VLOOKUP(Table1[[#This Row],[Winner]],Ranking!D:E,2,FALSE)</f>
        <v>Amer</v>
      </c>
      <c r="H937" s="1">
        <v>77</v>
      </c>
      <c r="I937" s="1">
        <v>10</v>
      </c>
      <c r="J937" t="s">
        <v>29</v>
      </c>
      <c r="K937" t="str">
        <f>VLOOKUP(Table1[[#This Row],[Loser]],Ranking!D:E,2,FALSE)</f>
        <v>B10</v>
      </c>
      <c r="L937" s="1">
        <v>55</v>
      </c>
      <c r="N937" s="1">
        <f>Table1[[#This Row],[Winning Score]]-Table1[[#This Row],[Losing Score]]</f>
        <v>22</v>
      </c>
      <c r="O937" s="1">
        <f>Table1[[#This Row],[Losing Seed]]-Table1[[#This Row],[Winning Seed]]</f>
        <v>4</v>
      </c>
      <c r="P937" s="1" t="str">
        <f>IF(Table1[[#This Row],[SeD]]&lt;-2,Table1[[#This Row],[Winning Seed]]&amp; " over " &amp;Table1[[#This Row],[Losing Seed]],"")</f>
        <v/>
      </c>
      <c r="Q937">
        <f>VLOOKUP(Table1[[#This Row],[Losing Seed]],'Seed History'!$N$4:$O$19,2)</f>
        <v>0.62142857142857144</v>
      </c>
      <c r="R937" s="1">
        <f>IF(Table1[[#This Row],[Round]]="PI",0,Table1[[#This Row],[Round]]-1)</f>
        <v>2</v>
      </c>
      <c r="S937">
        <f>Table1[[#This Row],[LAW]]-Table1[[#This Row],[LEW]]</f>
        <v>1.3785714285714286</v>
      </c>
      <c r="V937">
        <f>COUNTIF(PASE!B:B,Table1[[#This Row],[Loser]])</f>
        <v>1</v>
      </c>
    </row>
    <row r="938" spans="1:22" x14ac:dyDescent="0.25">
      <c r="A938" s="65">
        <v>36238</v>
      </c>
      <c r="B938" s="50">
        <v>1999</v>
      </c>
      <c r="C938" s="1">
        <v>3</v>
      </c>
      <c r="D938" t="s">
        <v>440</v>
      </c>
      <c r="E938" s="1">
        <v>1</v>
      </c>
      <c r="F938" t="s">
        <v>272</v>
      </c>
      <c r="G938" t="str">
        <f>VLOOKUP(Table1[[#This Row],[Winner]],Ranking!D:E,2,FALSE)</f>
        <v>B10</v>
      </c>
      <c r="H938" s="1">
        <v>54</v>
      </c>
      <c r="I938" s="1">
        <v>13</v>
      </c>
      <c r="J938" t="s">
        <v>58</v>
      </c>
      <c r="K938" t="str">
        <f>VLOOKUP(Table1[[#This Row],[Loser]],Ranking!D:E,2,FALSE)</f>
        <v>B12</v>
      </c>
      <c r="L938" s="1">
        <v>46</v>
      </c>
      <c r="N938" s="1">
        <f>Table1[[#This Row],[Winning Score]]-Table1[[#This Row],[Losing Score]]</f>
        <v>8</v>
      </c>
      <c r="O938" s="1">
        <f>Table1[[#This Row],[Losing Seed]]-Table1[[#This Row],[Winning Seed]]</f>
        <v>12</v>
      </c>
      <c r="P938" s="1" t="str">
        <f>IF(Table1[[#This Row],[SeD]]&lt;-2,Table1[[#This Row],[Winning Seed]]&amp; " over " &amp;Table1[[#This Row],[Losing Seed]],"")</f>
        <v/>
      </c>
      <c r="Q938">
        <f>VLOOKUP(Table1[[#This Row],[Losing Seed]],'Seed History'!$N$4:$O$19,2)</f>
        <v>0.25</v>
      </c>
      <c r="R938" s="1">
        <f>IF(Table1[[#This Row],[Round]]="PI",0,Table1[[#This Row],[Round]]-1)</f>
        <v>2</v>
      </c>
      <c r="S938">
        <f>Table1[[#This Row],[LAW]]-Table1[[#This Row],[LEW]]</f>
        <v>1.75</v>
      </c>
      <c r="V938">
        <f>COUNTIF(PASE!B:B,Table1[[#This Row],[Loser]])</f>
        <v>1</v>
      </c>
    </row>
    <row r="939" spans="1:22" x14ac:dyDescent="0.25">
      <c r="A939" s="65">
        <v>36238</v>
      </c>
      <c r="B939" s="50">
        <v>1999</v>
      </c>
      <c r="C939" s="1">
        <v>3</v>
      </c>
      <c r="D939" t="s">
        <v>440</v>
      </c>
      <c r="E939" s="1">
        <v>3</v>
      </c>
      <c r="F939" t="s">
        <v>26</v>
      </c>
      <c r="G939" t="str">
        <f>VLOOKUP(Table1[[#This Row],[Winner]],Ranking!D:E,2,FALSE)</f>
        <v>SEC</v>
      </c>
      <c r="H939" s="1">
        <v>58</v>
      </c>
      <c r="I939" s="1">
        <v>10</v>
      </c>
      <c r="J939" t="s">
        <v>271</v>
      </c>
      <c r="K939" t="str">
        <f>VLOOKUP(Table1[[#This Row],[Loser]],Ranking!D:E,2,FALSE)</f>
        <v>MAC</v>
      </c>
      <c r="L939" s="1">
        <v>43</v>
      </c>
      <c r="N939" s="1">
        <f>Table1[[#This Row],[Winning Score]]-Table1[[#This Row],[Losing Score]]</f>
        <v>15</v>
      </c>
      <c r="O939" s="1">
        <f>Table1[[#This Row],[Losing Seed]]-Table1[[#This Row],[Winning Seed]]</f>
        <v>7</v>
      </c>
      <c r="P939" s="1" t="str">
        <f>IF(Table1[[#This Row],[SeD]]&lt;-2,Table1[[#This Row],[Winning Seed]]&amp; " over " &amp;Table1[[#This Row],[Losing Seed]],"")</f>
        <v/>
      </c>
      <c r="Q939">
        <f>VLOOKUP(Table1[[#This Row],[Losing Seed]],'Seed History'!$N$4:$O$19,2)</f>
        <v>0.62142857142857144</v>
      </c>
      <c r="R939" s="1">
        <f>IF(Table1[[#This Row],[Round]]="PI",0,Table1[[#This Row],[Round]]-1)</f>
        <v>2</v>
      </c>
      <c r="S939">
        <f>Table1[[#This Row],[LAW]]-Table1[[#This Row],[LEW]]</f>
        <v>1.3785714285714286</v>
      </c>
      <c r="V939">
        <f>COUNTIF(PASE!B:B,Table1[[#This Row],[Loser]])</f>
        <v>1</v>
      </c>
    </row>
    <row r="940" spans="1:22" x14ac:dyDescent="0.25">
      <c r="A940" s="65">
        <v>36239</v>
      </c>
      <c r="B940" s="50">
        <v>1999</v>
      </c>
      <c r="C940" s="1">
        <v>4</v>
      </c>
      <c r="D940" t="s">
        <v>38</v>
      </c>
      <c r="E940" s="1">
        <v>1</v>
      </c>
      <c r="F940" t="s">
        <v>80</v>
      </c>
      <c r="G940" t="str">
        <f>VLOOKUP(Table1[[#This Row],[Winner]],Ranking!D:E,2,FALSE)</f>
        <v>Amer</v>
      </c>
      <c r="H940" s="1">
        <v>67</v>
      </c>
      <c r="I940" s="1">
        <v>10</v>
      </c>
      <c r="J940" t="s">
        <v>71</v>
      </c>
      <c r="K940" t="str">
        <f>VLOOKUP(Table1[[#This Row],[Loser]],Ranking!D:E,2,FALSE)</f>
        <v>WCC</v>
      </c>
      <c r="L940" s="1">
        <v>62</v>
      </c>
      <c r="N940" s="1">
        <f>Table1[[#This Row],[Winning Score]]-Table1[[#This Row],[Losing Score]]</f>
        <v>5</v>
      </c>
      <c r="O940" s="1">
        <f>Table1[[#This Row],[Losing Seed]]-Table1[[#This Row],[Winning Seed]]</f>
        <v>9</v>
      </c>
      <c r="P940" s="1" t="str">
        <f>IF(Table1[[#This Row],[SeD]]&lt;-2,Table1[[#This Row],[Winning Seed]]&amp; " over " &amp;Table1[[#This Row],[Losing Seed]],"")</f>
        <v/>
      </c>
      <c r="Q940">
        <f>VLOOKUP(Table1[[#This Row],[Losing Seed]],'Seed History'!$N$4:$O$19,2)</f>
        <v>0.62142857142857144</v>
      </c>
      <c r="R940" s="1">
        <f>IF(Table1[[#This Row],[Round]]="PI",0,Table1[[#This Row],[Round]]-1)</f>
        <v>3</v>
      </c>
      <c r="S940">
        <f>Table1[[#This Row],[LAW]]-Table1[[#This Row],[LEW]]</f>
        <v>2.3785714285714286</v>
      </c>
      <c r="V940">
        <f>COUNTIF(PASE!B:B,Table1[[#This Row],[Loser]])</f>
        <v>1</v>
      </c>
    </row>
    <row r="941" spans="1:22" x14ac:dyDescent="0.25">
      <c r="A941" s="65">
        <v>36239</v>
      </c>
      <c r="B941" s="50">
        <v>1999</v>
      </c>
      <c r="C941" s="1">
        <v>4</v>
      </c>
      <c r="D941" t="s">
        <v>63</v>
      </c>
      <c r="E941" s="1">
        <v>4</v>
      </c>
      <c r="F941" t="s">
        <v>316</v>
      </c>
      <c r="G941" t="str">
        <f>VLOOKUP(Table1[[#This Row],[Winner]],Ranking!D:E,2,FALSE)</f>
        <v>B10</v>
      </c>
      <c r="H941" s="1">
        <v>77</v>
      </c>
      <c r="I941" s="1">
        <v>3</v>
      </c>
      <c r="J941" t="s">
        <v>369</v>
      </c>
      <c r="K941" t="str">
        <f>VLOOKUP(Table1[[#This Row],[Loser]],Ranking!D:E,2,FALSE)</f>
        <v>BE</v>
      </c>
      <c r="L941" s="1">
        <v>74</v>
      </c>
      <c r="N941" s="1">
        <f>Table1[[#This Row],[Winning Score]]-Table1[[#This Row],[Losing Score]]</f>
        <v>3</v>
      </c>
      <c r="O941" s="1">
        <f>Table1[[#This Row],[Losing Seed]]-Table1[[#This Row],[Winning Seed]]</f>
        <v>-1</v>
      </c>
      <c r="P941" s="1" t="str">
        <f>IF(Table1[[#This Row],[SeD]]&lt;-2,Table1[[#This Row],[Winning Seed]]&amp; " over " &amp;Table1[[#This Row],[Losing Seed]],"")</f>
        <v/>
      </c>
      <c r="Q941">
        <f>VLOOKUP(Table1[[#This Row],[Losing Seed]],'Seed History'!$N$4:$O$19,2)</f>
        <v>1.8571428571428572</v>
      </c>
      <c r="R941" s="1">
        <f>IF(Table1[[#This Row],[Round]]="PI",0,Table1[[#This Row],[Round]]-1)</f>
        <v>3</v>
      </c>
      <c r="S941">
        <f>Table1[[#This Row],[LAW]]-Table1[[#This Row],[LEW]]</f>
        <v>1.1428571428571428</v>
      </c>
      <c r="V941">
        <f>COUNTIF(PASE!B:B,Table1[[#This Row],[Loser]])</f>
        <v>1</v>
      </c>
    </row>
    <row r="942" spans="1:22" x14ac:dyDescent="0.25">
      <c r="A942" s="65">
        <v>36240</v>
      </c>
      <c r="B942" s="50">
        <v>1999</v>
      </c>
      <c r="C942" s="1">
        <v>4</v>
      </c>
      <c r="D942" t="s">
        <v>49</v>
      </c>
      <c r="E942" s="1">
        <v>1</v>
      </c>
      <c r="F942" t="s">
        <v>64</v>
      </c>
      <c r="G942" t="str">
        <f>VLOOKUP(Table1[[#This Row],[Winner]],Ranking!D:E,2,FALSE)</f>
        <v>ACC</v>
      </c>
      <c r="H942" s="1">
        <v>85</v>
      </c>
      <c r="I942" s="1">
        <v>6</v>
      </c>
      <c r="J942" t="s">
        <v>374</v>
      </c>
      <c r="K942" t="str">
        <f>VLOOKUP(Table1[[#This Row],[Loser]],Ranking!D:E,2,FALSE)</f>
        <v>Amer</v>
      </c>
      <c r="L942" s="1">
        <v>64</v>
      </c>
      <c r="N942" s="1">
        <f>Table1[[#This Row],[Winning Score]]-Table1[[#This Row],[Losing Score]]</f>
        <v>21</v>
      </c>
      <c r="O942" s="1">
        <f>Table1[[#This Row],[Losing Seed]]-Table1[[#This Row],[Winning Seed]]</f>
        <v>5</v>
      </c>
      <c r="P942" s="1" t="str">
        <f>IF(Table1[[#This Row],[SeD]]&lt;-2,Table1[[#This Row],[Winning Seed]]&amp; " over " &amp;Table1[[#This Row],[Losing Seed]],"")</f>
        <v/>
      </c>
      <c r="Q942">
        <f>VLOOKUP(Table1[[#This Row],[Losing Seed]],'Seed History'!$N$4:$O$19,2)</f>
        <v>1.0785714285714285</v>
      </c>
      <c r="R942" s="1">
        <f>IF(Table1[[#This Row],[Round]]="PI",0,Table1[[#This Row],[Round]]-1)</f>
        <v>3</v>
      </c>
      <c r="S942">
        <f>Table1[[#This Row],[LAW]]-Table1[[#This Row],[LEW]]</f>
        <v>1.9214285714285715</v>
      </c>
      <c r="V942">
        <f>COUNTIF(PASE!B:B,Table1[[#This Row],[Loser]])</f>
        <v>1</v>
      </c>
    </row>
    <row r="943" spans="1:22" x14ac:dyDescent="0.25">
      <c r="A943" s="65">
        <v>36240</v>
      </c>
      <c r="B943" s="50">
        <v>1999</v>
      </c>
      <c r="C943" s="1">
        <v>4</v>
      </c>
      <c r="D943" t="s">
        <v>440</v>
      </c>
      <c r="E943" s="1">
        <v>1</v>
      </c>
      <c r="F943" t="s">
        <v>272</v>
      </c>
      <c r="G943" t="str">
        <f>VLOOKUP(Table1[[#This Row],[Winner]],Ranking!D:E,2,FALSE)</f>
        <v>B10</v>
      </c>
      <c r="H943" s="1">
        <v>73</v>
      </c>
      <c r="I943" s="1">
        <v>3</v>
      </c>
      <c r="J943" t="s">
        <v>26</v>
      </c>
      <c r="K943" t="str">
        <f>VLOOKUP(Table1[[#This Row],[Loser]],Ranking!D:E,2,FALSE)</f>
        <v>SEC</v>
      </c>
      <c r="L943" s="1">
        <v>66</v>
      </c>
      <c r="N943" s="1">
        <f>Table1[[#This Row],[Winning Score]]-Table1[[#This Row],[Losing Score]]</f>
        <v>7</v>
      </c>
      <c r="O943" s="1">
        <f>Table1[[#This Row],[Losing Seed]]-Table1[[#This Row],[Winning Seed]]</f>
        <v>2</v>
      </c>
      <c r="P943" s="1" t="str">
        <f>IF(Table1[[#This Row],[SeD]]&lt;-2,Table1[[#This Row],[Winning Seed]]&amp; " over " &amp;Table1[[#This Row],[Losing Seed]],"")</f>
        <v/>
      </c>
      <c r="Q943">
        <f>VLOOKUP(Table1[[#This Row],[Losing Seed]],'Seed History'!$N$4:$O$19,2)</f>
        <v>1.8571428571428572</v>
      </c>
      <c r="R943" s="1">
        <f>IF(Table1[[#This Row],[Round]]="PI",0,Table1[[#This Row],[Round]]-1)</f>
        <v>3</v>
      </c>
      <c r="S943">
        <f>Table1[[#This Row],[LAW]]-Table1[[#This Row],[LEW]]</f>
        <v>1.1428571428571428</v>
      </c>
      <c r="V943">
        <f>COUNTIF(PASE!B:B,Table1[[#This Row],[Loser]])</f>
        <v>1</v>
      </c>
    </row>
    <row r="944" spans="1:22" x14ac:dyDescent="0.25">
      <c r="A944" s="65">
        <v>36246</v>
      </c>
      <c r="B944" s="50">
        <v>1999</v>
      </c>
      <c r="C944" s="1">
        <v>5</v>
      </c>
      <c r="D944" t="s">
        <v>484</v>
      </c>
      <c r="E944" s="1">
        <v>1</v>
      </c>
      <c r="F944" t="s">
        <v>64</v>
      </c>
      <c r="G944" t="str">
        <f>VLOOKUP(Table1[[#This Row],[Winner]],Ranking!D:E,2,FALSE)</f>
        <v>ACC</v>
      </c>
      <c r="H944" s="1">
        <v>68</v>
      </c>
      <c r="I944" s="1">
        <v>1</v>
      </c>
      <c r="J944" t="s">
        <v>272</v>
      </c>
      <c r="K944" t="str">
        <f>VLOOKUP(Table1[[#This Row],[Loser]],Ranking!D:E,2,FALSE)</f>
        <v>B10</v>
      </c>
      <c r="L944" s="1">
        <v>62</v>
      </c>
      <c r="N944" s="1">
        <f>Table1[[#This Row],[Winning Score]]-Table1[[#This Row],[Losing Score]]</f>
        <v>6</v>
      </c>
      <c r="O944" s="1">
        <f>Table1[[#This Row],[Losing Seed]]-Table1[[#This Row],[Winning Seed]]</f>
        <v>0</v>
      </c>
      <c r="P944" s="1" t="str">
        <f>IF(Table1[[#This Row],[SeD]]&lt;-2,Table1[[#This Row],[Winning Seed]]&amp; " over " &amp;Table1[[#This Row],[Losing Seed]],"")</f>
        <v/>
      </c>
      <c r="Q944">
        <f>VLOOKUP(Table1[[#This Row],[Losing Seed]],'Seed History'!$N$4:$O$19,2)</f>
        <v>3.342857142857143</v>
      </c>
      <c r="R944" s="1">
        <f>IF(Table1[[#This Row],[Round]]="PI",0,Table1[[#This Row],[Round]]-1)</f>
        <v>4</v>
      </c>
      <c r="S944">
        <f>Table1[[#This Row],[LAW]]-Table1[[#This Row],[LEW]]</f>
        <v>0.65714285714285703</v>
      </c>
      <c r="V944">
        <f>COUNTIF(PASE!B:B,Table1[[#This Row],[Loser]])</f>
        <v>1</v>
      </c>
    </row>
    <row r="945" spans="1:22" x14ac:dyDescent="0.25">
      <c r="A945" s="65">
        <v>36246</v>
      </c>
      <c r="B945" s="50">
        <v>1999</v>
      </c>
      <c r="C945" s="1">
        <v>5</v>
      </c>
      <c r="D945" t="s">
        <v>484</v>
      </c>
      <c r="E945" s="1">
        <v>1</v>
      </c>
      <c r="F945" t="s">
        <v>80</v>
      </c>
      <c r="G945" t="str">
        <f>VLOOKUP(Table1[[#This Row],[Winner]],Ranking!D:E,2,FALSE)</f>
        <v>Amer</v>
      </c>
      <c r="H945" s="1">
        <v>64</v>
      </c>
      <c r="I945" s="1">
        <v>4</v>
      </c>
      <c r="J945" t="s">
        <v>316</v>
      </c>
      <c r="K945" t="str">
        <f>VLOOKUP(Table1[[#This Row],[Loser]],Ranking!D:E,2,FALSE)</f>
        <v>B10</v>
      </c>
      <c r="L945" s="1">
        <v>58</v>
      </c>
      <c r="N945" s="1">
        <f>Table1[[#This Row],[Winning Score]]-Table1[[#This Row],[Losing Score]]</f>
        <v>6</v>
      </c>
      <c r="O945" s="1">
        <f>Table1[[#This Row],[Losing Seed]]-Table1[[#This Row],[Winning Seed]]</f>
        <v>3</v>
      </c>
      <c r="P945" s="1" t="str">
        <f>IF(Table1[[#This Row],[SeD]]&lt;-2,Table1[[#This Row],[Winning Seed]]&amp; " over " &amp;Table1[[#This Row],[Losing Seed]],"")</f>
        <v/>
      </c>
      <c r="Q945">
        <f>VLOOKUP(Table1[[#This Row],[Losing Seed]],'Seed History'!$N$4:$O$19,2)</f>
        <v>1.5357142857142858</v>
      </c>
      <c r="R945" s="1">
        <f>IF(Table1[[#This Row],[Round]]="PI",0,Table1[[#This Row],[Round]]-1)</f>
        <v>4</v>
      </c>
      <c r="S945">
        <f>Table1[[#This Row],[LAW]]-Table1[[#This Row],[LEW]]</f>
        <v>2.4642857142857144</v>
      </c>
      <c r="V945">
        <f>COUNTIF(PASE!B:B,Table1[[#This Row],[Loser]])</f>
        <v>1</v>
      </c>
    </row>
    <row r="946" spans="1:22" x14ac:dyDescent="0.25">
      <c r="A946" s="65">
        <v>36248</v>
      </c>
      <c r="B946" s="50">
        <v>1999</v>
      </c>
      <c r="C946" s="1">
        <v>6</v>
      </c>
      <c r="D946" t="s">
        <v>485</v>
      </c>
      <c r="E946" s="1">
        <v>1</v>
      </c>
      <c r="F946" t="s">
        <v>80</v>
      </c>
      <c r="G946" t="str">
        <f>VLOOKUP(Table1[[#This Row],[Winner]],Ranking!D:E,2,FALSE)</f>
        <v>Amer</v>
      </c>
      <c r="H946" s="1">
        <v>77</v>
      </c>
      <c r="I946" s="1">
        <v>1</v>
      </c>
      <c r="J946" t="s">
        <v>64</v>
      </c>
      <c r="K946" t="str">
        <f>VLOOKUP(Table1[[#This Row],[Loser]],Ranking!D:E,2,FALSE)</f>
        <v>ACC</v>
      </c>
      <c r="L946" s="1">
        <v>74</v>
      </c>
      <c r="N946" s="1">
        <f>Table1[[#This Row],[Winning Score]]-Table1[[#This Row],[Losing Score]]</f>
        <v>3</v>
      </c>
      <c r="O946" s="1">
        <f>Table1[[#This Row],[Losing Seed]]-Table1[[#This Row],[Winning Seed]]</f>
        <v>0</v>
      </c>
      <c r="P946" s="1" t="str">
        <f>IF(Table1[[#This Row],[SeD]]&lt;-2,Table1[[#This Row],[Winning Seed]]&amp; " over " &amp;Table1[[#This Row],[Losing Seed]],"")</f>
        <v/>
      </c>
      <c r="Q946">
        <f>VLOOKUP(Table1[[#This Row],[Losing Seed]],'Seed History'!$N$4:$O$19,2)</f>
        <v>3.342857142857143</v>
      </c>
      <c r="R946" s="1">
        <f>IF(Table1[[#This Row],[Round]]="PI",0,Table1[[#This Row],[Round]]-1)</f>
        <v>5</v>
      </c>
      <c r="S946">
        <f>Table1[[#This Row],[LAW]]-Table1[[#This Row],[LEW]]</f>
        <v>1.657142857142857</v>
      </c>
      <c r="V946">
        <f>COUNTIF(PASE!B:B,Table1[[#This Row],[Loser]])</f>
        <v>1</v>
      </c>
    </row>
    <row r="947" spans="1:22" x14ac:dyDescent="0.25">
      <c r="A947" s="65">
        <v>36601</v>
      </c>
      <c r="B947" s="50">
        <v>2000</v>
      </c>
      <c r="C947" s="1">
        <v>1</v>
      </c>
      <c r="D947" t="s">
        <v>440</v>
      </c>
      <c r="E947" s="1">
        <v>1</v>
      </c>
      <c r="F947" t="s">
        <v>272</v>
      </c>
      <c r="G947" t="str">
        <f>VLOOKUP(Table1[[#This Row],[Winner]],Ranking!D:E,2,FALSE)</f>
        <v>B10</v>
      </c>
      <c r="H947" s="1">
        <v>65</v>
      </c>
      <c r="I947" s="1">
        <v>16</v>
      </c>
      <c r="J947" t="s">
        <v>32</v>
      </c>
      <c r="K947" t="str">
        <f>VLOOKUP(Table1[[#This Row],[Loser]],Ranking!D:E,2,FALSE)</f>
        <v>MVC</v>
      </c>
      <c r="L947" s="1">
        <v>38</v>
      </c>
      <c r="N947" s="1">
        <f>Table1[[#This Row],[Winning Score]]-Table1[[#This Row],[Losing Score]]</f>
        <v>27</v>
      </c>
      <c r="O947" s="1">
        <f>Table1[[#This Row],[Losing Seed]]-Table1[[#This Row],[Winning Seed]]</f>
        <v>15</v>
      </c>
      <c r="P947" s="1" t="str">
        <f>IF(Table1[[#This Row],[SeD]]&lt;-2,Table1[[#This Row],[Winning Seed]]&amp; " over " &amp;Table1[[#This Row],[Losing Seed]],"")</f>
        <v/>
      </c>
      <c r="Q947">
        <f>VLOOKUP(Table1[[#This Row],[Losing Seed]],'Seed History'!$N$4:$O$19,2)</f>
        <v>7.1428571428571426E-3</v>
      </c>
      <c r="R947" s="1">
        <f>IF(Table1[[#This Row],[Round]]="PI",0,Table1[[#This Row],[Round]]-1)</f>
        <v>0</v>
      </c>
      <c r="S947">
        <f>Table1[[#This Row],[LAW]]-Table1[[#This Row],[LEW]]</f>
        <v>-7.1428571428571426E-3</v>
      </c>
      <c r="V947">
        <f>COUNTIF(PASE!B:B,Table1[[#This Row],[Loser]])</f>
        <v>1</v>
      </c>
    </row>
    <row r="948" spans="1:22" x14ac:dyDescent="0.25">
      <c r="A948" s="65">
        <v>36601</v>
      </c>
      <c r="B948" s="50">
        <v>2000</v>
      </c>
      <c r="C948" s="1">
        <v>1</v>
      </c>
      <c r="D948" t="s">
        <v>440</v>
      </c>
      <c r="E948" s="1">
        <v>2</v>
      </c>
      <c r="F948" t="s">
        <v>238</v>
      </c>
      <c r="G948" t="str">
        <f>VLOOKUP(Table1[[#This Row],[Winner]],Ranking!D:E,2,FALSE)</f>
        <v>B12</v>
      </c>
      <c r="H948" s="1">
        <v>88</v>
      </c>
      <c r="I948" s="1">
        <v>15</v>
      </c>
      <c r="J948" t="s">
        <v>163</v>
      </c>
      <c r="K948" t="str">
        <f>VLOOKUP(Table1[[#This Row],[Loser]],Ranking!D:E,2,FALSE)</f>
        <v>NEC</v>
      </c>
      <c r="L948" s="1">
        <v>78</v>
      </c>
      <c r="N948" s="1">
        <f>Table1[[#This Row],[Winning Score]]-Table1[[#This Row],[Losing Score]]</f>
        <v>10</v>
      </c>
      <c r="O948" s="1">
        <f>Table1[[#This Row],[Losing Seed]]-Table1[[#This Row],[Winning Seed]]</f>
        <v>13</v>
      </c>
      <c r="P948" s="1" t="str">
        <f>IF(Table1[[#This Row],[SeD]]&lt;-2,Table1[[#This Row],[Winning Seed]]&amp; " over " &amp;Table1[[#This Row],[Losing Seed]],"")</f>
        <v/>
      </c>
      <c r="Q948">
        <f>VLOOKUP(Table1[[#This Row],[Losing Seed]],'Seed History'!$N$4:$O$19,2)</f>
        <v>6.4285714285714279E-2</v>
      </c>
      <c r="R948" s="1">
        <f>IF(Table1[[#This Row],[Round]]="PI",0,Table1[[#This Row],[Round]]-1)</f>
        <v>0</v>
      </c>
      <c r="S948">
        <f>Table1[[#This Row],[LAW]]-Table1[[#This Row],[LEW]]</f>
        <v>-6.4285714285714279E-2</v>
      </c>
      <c r="V948">
        <f>COUNTIF(PASE!B:B,Table1[[#This Row],[Loser]])</f>
        <v>1</v>
      </c>
    </row>
    <row r="949" spans="1:22" x14ac:dyDescent="0.25">
      <c r="A949" s="65">
        <v>36601</v>
      </c>
      <c r="B949" s="50">
        <v>2000</v>
      </c>
      <c r="C949" s="1">
        <v>1</v>
      </c>
      <c r="D949" t="s">
        <v>440</v>
      </c>
      <c r="E949" s="1">
        <v>3</v>
      </c>
      <c r="F949" t="s">
        <v>31</v>
      </c>
      <c r="G949" t="str">
        <f>VLOOKUP(Table1[[#This Row],[Winner]],Ranking!D:E,2,FALSE)</f>
        <v>B10</v>
      </c>
      <c r="H949" s="1">
        <v>74</v>
      </c>
      <c r="I949" s="1">
        <v>14</v>
      </c>
      <c r="J949" t="s">
        <v>237</v>
      </c>
      <c r="K949" t="str">
        <f>VLOOKUP(Table1[[#This Row],[Loser]],Ranking!D:E,2,FALSE)</f>
        <v>MAAC</v>
      </c>
      <c r="L949" s="1">
        <v>59</v>
      </c>
      <c r="N949" s="1">
        <f>Table1[[#This Row],[Winning Score]]-Table1[[#This Row],[Losing Score]]</f>
        <v>15</v>
      </c>
      <c r="O949" s="1">
        <f>Table1[[#This Row],[Losing Seed]]-Table1[[#This Row],[Winning Seed]]</f>
        <v>11</v>
      </c>
      <c r="P949" s="1" t="str">
        <f>IF(Table1[[#This Row],[SeD]]&lt;-2,Table1[[#This Row],[Winning Seed]]&amp; " over " &amp;Table1[[#This Row],[Losing Seed]],"")</f>
        <v/>
      </c>
      <c r="Q949">
        <f>VLOOKUP(Table1[[#This Row],[Losing Seed]],'Seed History'!$N$4:$O$19,2)</f>
        <v>0.16428571428571428</v>
      </c>
      <c r="R949" s="1">
        <f>IF(Table1[[#This Row],[Round]]="PI",0,Table1[[#This Row],[Round]]-1)</f>
        <v>0</v>
      </c>
      <c r="S949">
        <f>Table1[[#This Row],[LAW]]-Table1[[#This Row],[LEW]]</f>
        <v>-0.16428571428571428</v>
      </c>
      <c r="V949">
        <f>COUNTIF(PASE!B:B,Table1[[#This Row],[Loser]])</f>
        <v>1</v>
      </c>
    </row>
    <row r="950" spans="1:22" x14ac:dyDescent="0.25">
      <c r="A950" s="65">
        <v>36601</v>
      </c>
      <c r="B950" s="50">
        <v>2000</v>
      </c>
      <c r="C950" s="1">
        <v>1</v>
      </c>
      <c r="D950" t="s">
        <v>440</v>
      </c>
      <c r="E950" s="1">
        <v>4</v>
      </c>
      <c r="F950" t="s">
        <v>86</v>
      </c>
      <c r="G950" t="str">
        <f>VLOOKUP(Table1[[#This Row],[Winner]],Ranking!D:E,2,FALSE)</f>
        <v>ACC</v>
      </c>
      <c r="H950" s="1">
        <v>79</v>
      </c>
      <c r="I950" s="1">
        <v>13</v>
      </c>
      <c r="J950" t="s">
        <v>343</v>
      </c>
      <c r="K950" t="str">
        <f>VLOOKUP(Table1[[#This Row],[Loser]],Ranking!D:E,2,FALSE)</f>
        <v>SC</v>
      </c>
      <c r="L950" s="1">
        <v>65</v>
      </c>
      <c r="N950" s="1">
        <f>Table1[[#This Row],[Winning Score]]-Table1[[#This Row],[Losing Score]]</f>
        <v>14</v>
      </c>
      <c r="O950" s="1">
        <f>Table1[[#This Row],[Losing Seed]]-Table1[[#This Row],[Winning Seed]]</f>
        <v>9</v>
      </c>
      <c r="P950" s="1" t="str">
        <f>IF(Table1[[#This Row],[SeD]]&lt;-2,Table1[[#This Row],[Winning Seed]]&amp; " over " &amp;Table1[[#This Row],[Losing Seed]],"")</f>
        <v/>
      </c>
      <c r="Q950">
        <f>VLOOKUP(Table1[[#This Row],[Losing Seed]],'Seed History'!$N$4:$O$19,2)</f>
        <v>0.25</v>
      </c>
      <c r="R950" s="1">
        <f>IF(Table1[[#This Row],[Round]]="PI",0,Table1[[#This Row],[Round]]-1)</f>
        <v>0</v>
      </c>
      <c r="S950">
        <f>Table1[[#This Row],[LAW]]-Table1[[#This Row],[LEW]]</f>
        <v>-0.25</v>
      </c>
      <c r="V950">
        <f>COUNTIF(PASE!B:B,Table1[[#This Row],[Loser]])</f>
        <v>1</v>
      </c>
    </row>
    <row r="951" spans="1:22" x14ac:dyDescent="0.25">
      <c r="A951" s="65">
        <v>36601</v>
      </c>
      <c r="B951" s="50">
        <v>2000</v>
      </c>
      <c r="C951" s="1">
        <v>1</v>
      </c>
      <c r="D951" t="s">
        <v>440</v>
      </c>
      <c r="E951" s="1">
        <v>5</v>
      </c>
      <c r="F951" t="s">
        <v>26</v>
      </c>
      <c r="G951" t="str">
        <f>VLOOKUP(Table1[[#This Row],[Winner]],Ranking!D:E,2,FALSE)</f>
        <v>SEC</v>
      </c>
      <c r="H951" s="1">
        <v>85</v>
      </c>
      <c r="I951" s="1">
        <v>12</v>
      </c>
      <c r="J951" t="s">
        <v>366</v>
      </c>
      <c r="K951" t="str">
        <f>VLOOKUP(Table1[[#This Row],[Loser]],Ranking!D:E,2,FALSE)</f>
        <v>A10</v>
      </c>
      <c r="L951" s="1">
        <v>80</v>
      </c>
      <c r="M951" s="1" t="s">
        <v>480</v>
      </c>
      <c r="N951" s="1">
        <f>Table1[[#This Row],[Winning Score]]-Table1[[#This Row],[Losing Score]]</f>
        <v>5</v>
      </c>
      <c r="O951" s="1">
        <f>Table1[[#This Row],[Losing Seed]]-Table1[[#This Row],[Winning Seed]]</f>
        <v>7</v>
      </c>
      <c r="P951" s="1" t="str">
        <f>IF(Table1[[#This Row],[SeD]]&lt;-2,Table1[[#This Row],[Winning Seed]]&amp; " over " &amp;Table1[[#This Row],[Losing Seed]],"")</f>
        <v/>
      </c>
      <c r="Q951">
        <f>VLOOKUP(Table1[[#This Row],[Losing Seed]],'Seed History'!$N$4:$O$19,2)</f>
        <v>0.51428571428571423</v>
      </c>
      <c r="R951" s="1">
        <f>IF(Table1[[#This Row],[Round]]="PI",0,Table1[[#This Row],[Round]]-1)</f>
        <v>0</v>
      </c>
      <c r="S951">
        <f>Table1[[#This Row],[LAW]]-Table1[[#This Row],[LEW]]</f>
        <v>-0.51428571428571423</v>
      </c>
      <c r="V951">
        <f>COUNTIF(PASE!B:B,Table1[[#This Row],[Loser]])</f>
        <v>1</v>
      </c>
    </row>
    <row r="952" spans="1:22" x14ac:dyDescent="0.25">
      <c r="A952" s="65">
        <v>36601</v>
      </c>
      <c r="B952" s="50">
        <v>2000</v>
      </c>
      <c r="C952" s="1">
        <v>1</v>
      </c>
      <c r="D952" t="s">
        <v>440</v>
      </c>
      <c r="E952" s="1">
        <v>6</v>
      </c>
      <c r="F952" t="s">
        <v>67</v>
      </c>
      <c r="G952" t="str">
        <f>VLOOKUP(Table1[[#This Row],[Winner]],Ranking!D:E,2,FALSE)</f>
        <v>P12</v>
      </c>
      <c r="H952" s="1">
        <v>65</v>
      </c>
      <c r="I952" s="1">
        <v>11</v>
      </c>
      <c r="J952" t="s">
        <v>133</v>
      </c>
      <c r="K952" t="str">
        <f>VLOOKUP(Table1[[#This Row],[Loser]],Ranking!D:E,2,FALSE)</f>
        <v>MAC</v>
      </c>
      <c r="L952" s="1">
        <v>57</v>
      </c>
      <c r="N952" s="1">
        <f>Table1[[#This Row],[Winning Score]]-Table1[[#This Row],[Losing Score]]</f>
        <v>8</v>
      </c>
      <c r="O952" s="1">
        <f>Table1[[#This Row],[Losing Seed]]-Table1[[#This Row],[Winning Seed]]</f>
        <v>5</v>
      </c>
      <c r="P952" s="1" t="str">
        <f>IF(Table1[[#This Row],[SeD]]&lt;-2,Table1[[#This Row],[Winning Seed]]&amp; " over " &amp;Table1[[#This Row],[Losing Seed]],"")</f>
        <v/>
      </c>
      <c r="Q952">
        <f>VLOOKUP(Table1[[#This Row],[Losing Seed]],'Seed History'!$N$4:$O$19,2)</f>
        <v>0.61428571428571432</v>
      </c>
      <c r="R952" s="1">
        <f>IF(Table1[[#This Row],[Round]]="PI",0,Table1[[#This Row],[Round]]-1)</f>
        <v>0</v>
      </c>
      <c r="S952">
        <f>Table1[[#This Row],[LAW]]-Table1[[#This Row],[LEW]]</f>
        <v>-0.61428571428571432</v>
      </c>
      <c r="V952">
        <f>COUNTIF(PASE!B:B,Table1[[#This Row],[Loser]])</f>
        <v>1</v>
      </c>
    </row>
    <row r="953" spans="1:22" x14ac:dyDescent="0.25">
      <c r="A953" s="65">
        <v>36601</v>
      </c>
      <c r="B953" s="50">
        <v>2000</v>
      </c>
      <c r="C953" s="1">
        <v>1</v>
      </c>
      <c r="D953" t="s">
        <v>440</v>
      </c>
      <c r="E953" s="1">
        <v>7</v>
      </c>
      <c r="F953" t="s">
        <v>130</v>
      </c>
      <c r="G953" t="str">
        <f>VLOOKUP(Table1[[#This Row],[Winner]],Ranking!D:E,2,FALSE)</f>
        <v>SEC</v>
      </c>
      <c r="H953" s="1">
        <v>72</v>
      </c>
      <c r="I953" s="1">
        <v>10</v>
      </c>
      <c r="J953" t="s">
        <v>88</v>
      </c>
      <c r="K953" t="str">
        <f>VLOOKUP(Table1[[#This Row],[Loser]],Ranking!D:E,2,FALSE)</f>
        <v>BE</v>
      </c>
      <c r="L953" s="1">
        <v>69</v>
      </c>
      <c r="N953" s="1">
        <f>Table1[[#This Row],[Winning Score]]-Table1[[#This Row],[Losing Score]]</f>
        <v>3</v>
      </c>
      <c r="O953" s="1">
        <f>Table1[[#This Row],[Losing Seed]]-Table1[[#This Row],[Winning Seed]]</f>
        <v>3</v>
      </c>
      <c r="P953" s="1" t="str">
        <f>IF(Table1[[#This Row],[SeD]]&lt;-2,Table1[[#This Row],[Winning Seed]]&amp; " over " &amp;Table1[[#This Row],[Losing Seed]],"")</f>
        <v/>
      </c>
      <c r="Q953">
        <f>VLOOKUP(Table1[[#This Row],[Losing Seed]],'Seed History'!$N$4:$O$19,2)</f>
        <v>0.62142857142857144</v>
      </c>
      <c r="R953" s="1">
        <f>IF(Table1[[#This Row],[Round]]="PI",0,Table1[[#This Row],[Round]]-1)</f>
        <v>0</v>
      </c>
      <c r="S953">
        <f>Table1[[#This Row],[LAW]]-Table1[[#This Row],[LEW]]</f>
        <v>-0.62142857142857144</v>
      </c>
      <c r="V953">
        <f>COUNTIF(PASE!B:B,Table1[[#This Row],[Loser]])</f>
        <v>1</v>
      </c>
    </row>
    <row r="954" spans="1:22" x14ac:dyDescent="0.25">
      <c r="A954" s="65">
        <v>36601</v>
      </c>
      <c r="B954" s="50">
        <v>2000</v>
      </c>
      <c r="C954" s="1">
        <v>1</v>
      </c>
      <c r="D954" t="s">
        <v>440</v>
      </c>
      <c r="E954" s="1">
        <v>8</v>
      </c>
      <c r="F954" t="s">
        <v>65</v>
      </c>
      <c r="G954" t="str">
        <f>VLOOKUP(Table1[[#This Row],[Winner]],Ranking!D:E,2,FALSE)</f>
        <v>P12</v>
      </c>
      <c r="H954" s="1">
        <v>48</v>
      </c>
      <c r="I954" s="1">
        <v>9</v>
      </c>
      <c r="J954" t="s">
        <v>339</v>
      </c>
      <c r="K954" t="str">
        <f>VLOOKUP(Table1[[#This Row],[Loser]],Ranking!D:E,2,FALSE)</f>
        <v>A10</v>
      </c>
      <c r="L954" s="1">
        <v>45</v>
      </c>
      <c r="N954" s="1">
        <f>Table1[[#This Row],[Winning Score]]-Table1[[#This Row],[Losing Score]]</f>
        <v>3</v>
      </c>
      <c r="O954" s="1">
        <f>Table1[[#This Row],[Losing Seed]]-Table1[[#This Row],[Winning Seed]]</f>
        <v>1</v>
      </c>
      <c r="P954" s="1" t="str">
        <f>IF(Table1[[#This Row],[SeD]]&lt;-2,Table1[[#This Row],[Winning Seed]]&amp; " over " &amp;Table1[[#This Row],[Losing Seed]],"")</f>
        <v/>
      </c>
      <c r="Q954">
        <f>VLOOKUP(Table1[[#This Row],[Losing Seed]],'Seed History'!$N$4:$O$19,2)</f>
        <v>0.6</v>
      </c>
      <c r="R954" s="1">
        <f>IF(Table1[[#This Row],[Round]]="PI",0,Table1[[#This Row],[Round]]-1)</f>
        <v>0</v>
      </c>
      <c r="S954">
        <f>Table1[[#This Row],[LAW]]-Table1[[#This Row],[LEW]]</f>
        <v>-0.6</v>
      </c>
      <c r="V954">
        <f>COUNTIF(PASE!B:B,Table1[[#This Row],[Loser]])</f>
        <v>1</v>
      </c>
    </row>
    <row r="955" spans="1:22" x14ac:dyDescent="0.25">
      <c r="A955" s="65">
        <v>36601</v>
      </c>
      <c r="B955" s="50">
        <v>2000</v>
      </c>
      <c r="C955" s="1">
        <v>1</v>
      </c>
      <c r="D955" t="s">
        <v>38</v>
      </c>
      <c r="E955" s="1">
        <v>1</v>
      </c>
      <c r="F955" t="s">
        <v>48</v>
      </c>
      <c r="G955" t="str">
        <f>VLOOKUP(Table1[[#This Row],[Winner]],Ranking!D:E,2,FALSE)</f>
        <v>P12</v>
      </c>
      <c r="H955" s="1">
        <v>71</v>
      </c>
      <c r="I955" s="1">
        <v>16</v>
      </c>
      <c r="J955" t="s">
        <v>240</v>
      </c>
      <c r="K955" t="str">
        <f>VLOOKUP(Table1[[#This Row],[Loser]],Ranking!D:E,2,FALSE)</f>
        <v>SWAC</v>
      </c>
      <c r="L955" s="1">
        <v>47</v>
      </c>
      <c r="N955" s="1">
        <f>Table1[[#This Row],[Winning Score]]-Table1[[#This Row],[Losing Score]]</f>
        <v>24</v>
      </c>
      <c r="O955" s="1">
        <f>Table1[[#This Row],[Losing Seed]]-Table1[[#This Row],[Winning Seed]]</f>
        <v>15</v>
      </c>
      <c r="P955" s="1" t="str">
        <f>IF(Table1[[#This Row],[SeD]]&lt;-2,Table1[[#This Row],[Winning Seed]]&amp; " over " &amp;Table1[[#This Row],[Losing Seed]],"")</f>
        <v/>
      </c>
      <c r="Q955">
        <f>VLOOKUP(Table1[[#This Row],[Losing Seed]],'Seed History'!$N$4:$O$19,2)</f>
        <v>7.1428571428571426E-3</v>
      </c>
      <c r="R955" s="1">
        <f>IF(Table1[[#This Row],[Round]]="PI",0,Table1[[#This Row],[Round]]-1)</f>
        <v>0</v>
      </c>
      <c r="S955">
        <f>Table1[[#This Row],[LAW]]-Table1[[#This Row],[LEW]]</f>
        <v>-7.1428571428571426E-3</v>
      </c>
      <c r="V955">
        <f>COUNTIF(PASE!B:B,Table1[[#This Row],[Loser]])</f>
        <v>1</v>
      </c>
    </row>
    <row r="956" spans="1:22" x14ac:dyDescent="0.25">
      <c r="A956" s="65">
        <v>36601</v>
      </c>
      <c r="B956" s="50">
        <v>2000</v>
      </c>
      <c r="C956" s="1">
        <v>1</v>
      </c>
      <c r="D956" t="s">
        <v>38</v>
      </c>
      <c r="E956" s="1">
        <v>2</v>
      </c>
      <c r="F956" t="s">
        <v>369</v>
      </c>
      <c r="G956" t="str">
        <f>VLOOKUP(Table1[[#This Row],[Winner]],Ranking!D:E,2,FALSE)</f>
        <v>BE</v>
      </c>
      <c r="H956" s="1">
        <v>61</v>
      </c>
      <c r="I956" s="1">
        <v>15</v>
      </c>
      <c r="J956" t="s">
        <v>308</v>
      </c>
      <c r="K956" t="str">
        <f>VLOOKUP(Table1[[#This Row],[Loser]],Ranking!D:E,2,FALSE)</f>
        <v>BSky</v>
      </c>
      <c r="L956" s="1">
        <v>56</v>
      </c>
      <c r="N956" s="1">
        <f>Table1[[#This Row],[Winning Score]]-Table1[[#This Row],[Losing Score]]</f>
        <v>5</v>
      </c>
      <c r="O956" s="1">
        <f>Table1[[#This Row],[Losing Seed]]-Table1[[#This Row],[Winning Seed]]</f>
        <v>13</v>
      </c>
      <c r="P956" s="1" t="str">
        <f>IF(Table1[[#This Row],[SeD]]&lt;-2,Table1[[#This Row],[Winning Seed]]&amp; " over " &amp;Table1[[#This Row],[Losing Seed]],"")</f>
        <v/>
      </c>
      <c r="Q956">
        <f>VLOOKUP(Table1[[#This Row],[Losing Seed]],'Seed History'!$N$4:$O$19,2)</f>
        <v>6.4285714285714279E-2</v>
      </c>
      <c r="R956" s="1">
        <f>IF(Table1[[#This Row],[Round]]="PI",0,Table1[[#This Row],[Round]]-1)</f>
        <v>0</v>
      </c>
      <c r="S956">
        <f>Table1[[#This Row],[LAW]]-Table1[[#This Row],[LEW]]</f>
        <v>-6.4285714285714279E-2</v>
      </c>
      <c r="V956">
        <f>COUNTIF(PASE!B:B,Table1[[#This Row],[Loser]])</f>
        <v>1</v>
      </c>
    </row>
    <row r="957" spans="1:22" x14ac:dyDescent="0.25">
      <c r="A957" s="65">
        <v>36601</v>
      </c>
      <c r="B957" s="50">
        <v>2000</v>
      </c>
      <c r="C957" s="1">
        <v>1</v>
      </c>
      <c r="D957" t="s">
        <v>38</v>
      </c>
      <c r="E957" s="1">
        <v>3</v>
      </c>
      <c r="F957" t="s">
        <v>58</v>
      </c>
      <c r="G957" t="str">
        <f>VLOOKUP(Table1[[#This Row],[Winner]],Ranking!D:E,2,FALSE)</f>
        <v>B12</v>
      </c>
      <c r="H957" s="1">
        <v>74</v>
      </c>
      <c r="I957" s="1">
        <v>14</v>
      </c>
      <c r="J957" t="s">
        <v>420</v>
      </c>
      <c r="K957" t="str">
        <f>VLOOKUP(Table1[[#This Row],[Loser]],Ranking!D:E,2,FALSE)</f>
        <v>BSth</v>
      </c>
      <c r="L957" s="1">
        <v>60</v>
      </c>
      <c r="N957" s="1">
        <f>Table1[[#This Row],[Winning Score]]-Table1[[#This Row],[Losing Score]]</f>
        <v>14</v>
      </c>
      <c r="O957" s="1">
        <f>Table1[[#This Row],[Losing Seed]]-Table1[[#This Row],[Winning Seed]]</f>
        <v>11</v>
      </c>
      <c r="P957" s="1" t="str">
        <f>IF(Table1[[#This Row],[SeD]]&lt;-2,Table1[[#This Row],[Winning Seed]]&amp; " over " &amp;Table1[[#This Row],[Losing Seed]],"")</f>
        <v/>
      </c>
      <c r="Q957">
        <f>VLOOKUP(Table1[[#This Row],[Losing Seed]],'Seed History'!$N$4:$O$19,2)</f>
        <v>0.16428571428571428</v>
      </c>
      <c r="R957" s="1">
        <f>IF(Table1[[#This Row],[Round]]="PI",0,Table1[[#This Row],[Round]]-1)</f>
        <v>0</v>
      </c>
      <c r="S957">
        <f>Table1[[#This Row],[LAW]]-Table1[[#This Row],[LEW]]</f>
        <v>-0.16428571428571428</v>
      </c>
      <c r="V957">
        <f>COUNTIF(PASE!B:B,Table1[[#This Row],[Loser]])</f>
        <v>1</v>
      </c>
    </row>
    <row r="958" spans="1:22" x14ac:dyDescent="0.25">
      <c r="A958" s="65">
        <v>36601</v>
      </c>
      <c r="B958" s="50">
        <v>2000</v>
      </c>
      <c r="C958" s="1">
        <v>1</v>
      </c>
      <c r="D958" t="s">
        <v>38</v>
      </c>
      <c r="E958" s="1">
        <v>4</v>
      </c>
      <c r="F958" t="s">
        <v>52</v>
      </c>
      <c r="G958" t="str">
        <f>VLOOKUP(Table1[[#This Row],[Winner]],Ranking!D:E,2,FALSE)</f>
        <v>SEC</v>
      </c>
      <c r="H958" s="1">
        <v>64</v>
      </c>
      <c r="I958" s="1">
        <v>13</v>
      </c>
      <c r="J958" t="s">
        <v>360</v>
      </c>
      <c r="K958" t="str">
        <f>VLOOKUP(Table1[[#This Row],[Loser]],Ranking!D:E,2,FALSE)</f>
        <v>OVC</v>
      </c>
      <c r="L958" s="1">
        <v>61</v>
      </c>
      <c r="N958" s="1">
        <f>Table1[[#This Row],[Winning Score]]-Table1[[#This Row],[Losing Score]]</f>
        <v>3</v>
      </c>
      <c r="O958" s="1">
        <f>Table1[[#This Row],[Losing Seed]]-Table1[[#This Row],[Winning Seed]]</f>
        <v>9</v>
      </c>
      <c r="P958" s="1" t="str">
        <f>IF(Table1[[#This Row],[SeD]]&lt;-2,Table1[[#This Row],[Winning Seed]]&amp; " over " &amp;Table1[[#This Row],[Losing Seed]],"")</f>
        <v/>
      </c>
      <c r="Q958">
        <f>VLOOKUP(Table1[[#This Row],[Losing Seed]],'Seed History'!$N$4:$O$19,2)</f>
        <v>0.25</v>
      </c>
      <c r="R958" s="1">
        <f>IF(Table1[[#This Row],[Round]]="PI",0,Table1[[#This Row],[Round]]-1)</f>
        <v>0</v>
      </c>
      <c r="S958">
        <f>Table1[[#This Row],[LAW]]-Table1[[#This Row],[LEW]]</f>
        <v>-0.25</v>
      </c>
      <c r="V958">
        <f>COUNTIF(PASE!B:B,Table1[[#This Row],[Loser]])</f>
        <v>1</v>
      </c>
    </row>
    <row r="959" spans="1:22" x14ac:dyDescent="0.25">
      <c r="A959" s="65">
        <v>36601</v>
      </c>
      <c r="B959" s="50">
        <v>2000</v>
      </c>
      <c r="C959" s="1">
        <v>1</v>
      </c>
      <c r="D959" t="s">
        <v>38</v>
      </c>
      <c r="E959" s="1">
        <v>5</v>
      </c>
      <c r="F959" t="s">
        <v>34</v>
      </c>
      <c r="G959" t="str">
        <f>VLOOKUP(Table1[[#This Row],[Winner]],Ranking!D:E,2,FALSE)</f>
        <v>B12</v>
      </c>
      <c r="H959" s="1">
        <v>77</v>
      </c>
      <c r="I959" s="1">
        <v>12</v>
      </c>
      <c r="J959" t="s">
        <v>236</v>
      </c>
      <c r="K959" t="str">
        <f>VLOOKUP(Table1[[#This Row],[Loser]],Ranking!D:E,2,FALSE)</f>
        <v>MVC</v>
      </c>
      <c r="L959" s="1">
        <v>61</v>
      </c>
      <c r="N959" s="1">
        <f>Table1[[#This Row],[Winning Score]]-Table1[[#This Row],[Losing Score]]</f>
        <v>16</v>
      </c>
      <c r="O959" s="1">
        <f>Table1[[#This Row],[Losing Seed]]-Table1[[#This Row],[Winning Seed]]</f>
        <v>7</v>
      </c>
      <c r="P959" s="1" t="str">
        <f>IF(Table1[[#This Row],[SeD]]&lt;-2,Table1[[#This Row],[Winning Seed]]&amp; " over " &amp;Table1[[#This Row],[Losing Seed]],"")</f>
        <v/>
      </c>
      <c r="Q959">
        <f>VLOOKUP(Table1[[#This Row],[Losing Seed]],'Seed History'!$N$4:$O$19,2)</f>
        <v>0.51428571428571423</v>
      </c>
      <c r="R959" s="1">
        <f>IF(Table1[[#This Row],[Round]]="PI",0,Table1[[#This Row],[Round]]-1)</f>
        <v>0</v>
      </c>
      <c r="S959">
        <f>Table1[[#This Row],[LAW]]-Table1[[#This Row],[LEW]]</f>
        <v>-0.51428571428571423</v>
      </c>
      <c r="V959">
        <f>COUNTIF(PASE!B:B,Table1[[#This Row],[Loser]])</f>
        <v>1</v>
      </c>
    </row>
    <row r="960" spans="1:22" x14ac:dyDescent="0.25">
      <c r="A960" s="65">
        <v>36601</v>
      </c>
      <c r="B960" s="50">
        <v>2000</v>
      </c>
      <c r="C960" s="1">
        <v>1</v>
      </c>
      <c r="D960" t="s">
        <v>38</v>
      </c>
      <c r="E960" s="1">
        <v>6</v>
      </c>
      <c r="F960" t="s">
        <v>29</v>
      </c>
      <c r="G960" t="str">
        <f>VLOOKUP(Table1[[#This Row],[Winner]],Ranking!D:E,2,FALSE)</f>
        <v>B10</v>
      </c>
      <c r="H960" s="1">
        <v>62</v>
      </c>
      <c r="I960" s="1">
        <v>11</v>
      </c>
      <c r="J960" t="s">
        <v>57</v>
      </c>
      <c r="K960" t="str">
        <f>VLOOKUP(Table1[[#This Row],[Loser]],Ranking!D:E,2,FALSE)</f>
        <v>A10</v>
      </c>
      <c r="L960" s="1">
        <v>61</v>
      </c>
      <c r="N960" s="1">
        <f>Table1[[#This Row],[Winning Score]]-Table1[[#This Row],[Losing Score]]</f>
        <v>1</v>
      </c>
      <c r="O960" s="1">
        <f>Table1[[#This Row],[Losing Seed]]-Table1[[#This Row],[Winning Seed]]</f>
        <v>5</v>
      </c>
      <c r="P960" s="1" t="str">
        <f>IF(Table1[[#This Row],[SeD]]&lt;-2,Table1[[#This Row],[Winning Seed]]&amp; " over " &amp;Table1[[#This Row],[Losing Seed]],"")</f>
        <v/>
      </c>
      <c r="Q960">
        <f>VLOOKUP(Table1[[#This Row],[Losing Seed]],'Seed History'!$N$4:$O$19,2)</f>
        <v>0.61428571428571432</v>
      </c>
      <c r="R960" s="1">
        <f>IF(Table1[[#This Row],[Round]]="PI",0,Table1[[#This Row],[Round]]-1)</f>
        <v>0</v>
      </c>
      <c r="S960">
        <f>Table1[[#This Row],[LAW]]-Table1[[#This Row],[LEW]]</f>
        <v>-0.61428571428571432</v>
      </c>
      <c r="V960">
        <f>COUNTIF(PASE!B:B,Table1[[#This Row],[Loser]])</f>
        <v>1</v>
      </c>
    </row>
    <row r="961" spans="1:22" x14ac:dyDescent="0.25">
      <c r="A961" s="65">
        <v>36601</v>
      </c>
      <c r="B961" s="50">
        <v>2000</v>
      </c>
      <c r="C961" s="1">
        <v>1</v>
      </c>
      <c r="D961" t="s">
        <v>38</v>
      </c>
      <c r="E961" s="1">
        <v>8</v>
      </c>
      <c r="F961" t="s">
        <v>39</v>
      </c>
      <c r="G961" t="str">
        <f>VLOOKUP(Table1[[#This Row],[Winner]],Ranking!D:E,2,FALSE)</f>
        <v>B10</v>
      </c>
      <c r="H961" s="1">
        <v>66</v>
      </c>
      <c r="I961" s="1">
        <v>9</v>
      </c>
      <c r="J961" t="s">
        <v>210</v>
      </c>
      <c r="K961" t="str">
        <f>VLOOKUP(Table1[[#This Row],[Loser]],Ranking!D:E,2,FALSE)</f>
        <v>MWC</v>
      </c>
      <c r="L961" s="1">
        <v>56</v>
      </c>
      <c r="N961" s="1">
        <f>Table1[[#This Row],[Winning Score]]-Table1[[#This Row],[Losing Score]]</f>
        <v>10</v>
      </c>
      <c r="O961" s="1">
        <f>Table1[[#This Row],[Losing Seed]]-Table1[[#This Row],[Winning Seed]]</f>
        <v>1</v>
      </c>
      <c r="P961" s="1" t="str">
        <f>IF(Table1[[#This Row],[SeD]]&lt;-2,Table1[[#This Row],[Winning Seed]]&amp; " over " &amp;Table1[[#This Row],[Losing Seed]],"")</f>
        <v/>
      </c>
      <c r="Q961">
        <f>VLOOKUP(Table1[[#This Row],[Losing Seed]],'Seed History'!$N$4:$O$19,2)</f>
        <v>0.6</v>
      </c>
      <c r="R961" s="1">
        <f>IF(Table1[[#This Row],[Round]]="PI",0,Table1[[#This Row],[Round]]-1)</f>
        <v>0</v>
      </c>
      <c r="S961">
        <f>Table1[[#This Row],[LAW]]-Table1[[#This Row],[LEW]]</f>
        <v>-0.6</v>
      </c>
      <c r="V961">
        <f>COUNTIF(PASE!B:B,Table1[[#This Row],[Loser]])</f>
        <v>1</v>
      </c>
    </row>
    <row r="962" spans="1:22" x14ac:dyDescent="0.25">
      <c r="A962" s="65">
        <v>36601</v>
      </c>
      <c r="B962" s="50">
        <v>2000</v>
      </c>
      <c r="C962" s="1">
        <v>1</v>
      </c>
      <c r="D962" t="s">
        <v>38</v>
      </c>
      <c r="E962" s="1">
        <v>10</v>
      </c>
      <c r="F962" t="s">
        <v>71</v>
      </c>
      <c r="G962" t="str">
        <f>VLOOKUP(Table1[[#This Row],[Winner]],Ranking!D:E,2,FALSE)</f>
        <v>WCC</v>
      </c>
      <c r="H962" s="1">
        <v>77</v>
      </c>
      <c r="I962" s="1">
        <v>7</v>
      </c>
      <c r="J962" t="s">
        <v>54</v>
      </c>
      <c r="K962" t="str">
        <f>VLOOKUP(Table1[[#This Row],[Loser]],Ranking!D:E,2,FALSE)</f>
        <v>ACC</v>
      </c>
      <c r="L962" s="1">
        <v>66</v>
      </c>
      <c r="N962" s="1">
        <f>Table1[[#This Row],[Winning Score]]-Table1[[#This Row],[Losing Score]]</f>
        <v>11</v>
      </c>
      <c r="O962" s="1">
        <f>Table1[[#This Row],[Losing Seed]]-Table1[[#This Row],[Winning Seed]]</f>
        <v>-3</v>
      </c>
      <c r="P962" s="1" t="str">
        <f>IF(Table1[[#This Row],[SeD]]&lt;-2,Table1[[#This Row],[Winning Seed]]&amp; " over " &amp;Table1[[#This Row],[Losing Seed]],"")</f>
        <v>10 over 7</v>
      </c>
      <c r="Q962">
        <f>VLOOKUP(Table1[[#This Row],[Losing Seed]],'Seed History'!$N$4:$O$19,2)</f>
        <v>0.9</v>
      </c>
      <c r="R962" s="1">
        <f>IF(Table1[[#This Row],[Round]]="PI",0,Table1[[#This Row],[Round]]-1)</f>
        <v>0</v>
      </c>
      <c r="S962">
        <f>Table1[[#This Row],[LAW]]-Table1[[#This Row],[LEW]]</f>
        <v>-0.9</v>
      </c>
      <c r="V962">
        <f>COUNTIF(PASE!B:B,Table1[[#This Row],[Loser]])</f>
        <v>1</v>
      </c>
    </row>
    <row r="963" spans="1:22" x14ac:dyDescent="0.25">
      <c r="A963" s="65">
        <v>36602</v>
      </c>
      <c r="B963" s="50">
        <v>2000</v>
      </c>
      <c r="C963" s="1">
        <v>1</v>
      </c>
      <c r="D963" t="s">
        <v>49</v>
      </c>
      <c r="E963" s="1">
        <v>11</v>
      </c>
      <c r="F963" t="s">
        <v>324</v>
      </c>
      <c r="G963" t="str">
        <f>VLOOKUP(Table1[[#This Row],[Winner]],Ranking!D:E,2,FALSE)</f>
        <v>WCC</v>
      </c>
      <c r="H963" s="1">
        <v>77</v>
      </c>
      <c r="I963" s="1">
        <v>6</v>
      </c>
      <c r="J963" t="s">
        <v>36</v>
      </c>
      <c r="K963" t="str">
        <f>VLOOKUP(Table1[[#This Row],[Loser]],Ranking!D:E,2,FALSE)</f>
        <v>B10</v>
      </c>
      <c r="L963" s="1">
        <v>57</v>
      </c>
      <c r="N963" s="1">
        <f>Table1[[#This Row],[Winning Score]]-Table1[[#This Row],[Losing Score]]</f>
        <v>20</v>
      </c>
      <c r="O963" s="1">
        <f>Table1[[#This Row],[Losing Seed]]-Table1[[#This Row],[Winning Seed]]</f>
        <v>-5</v>
      </c>
      <c r="P963" s="1" t="str">
        <f>IF(Table1[[#This Row],[SeD]]&lt;-2,Table1[[#This Row],[Winning Seed]]&amp; " over " &amp;Table1[[#This Row],[Losing Seed]],"")</f>
        <v>11 over 6</v>
      </c>
      <c r="Q963">
        <f>VLOOKUP(Table1[[#This Row],[Losing Seed]],'Seed History'!$N$4:$O$19,2)</f>
        <v>1.0785714285714285</v>
      </c>
      <c r="R963" s="1">
        <f>IF(Table1[[#This Row],[Round]]="PI",0,Table1[[#This Row],[Round]]-1)</f>
        <v>0</v>
      </c>
      <c r="S963">
        <f>Table1[[#This Row],[LAW]]-Table1[[#This Row],[LEW]]</f>
        <v>-1.0785714285714285</v>
      </c>
      <c r="V963">
        <f>COUNTIF(PASE!B:B,Table1[[#This Row],[Loser]])</f>
        <v>1</v>
      </c>
    </row>
    <row r="964" spans="1:22" x14ac:dyDescent="0.25">
      <c r="A964" s="65">
        <v>36602</v>
      </c>
      <c r="B964" s="50">
        <v>2000</v>
      </c>
      <c r="C964" s="1">
        <v>1</v>
      </c>
      <c r="D964" t="s">
        <v>49</v>
      </c>
      <c r="E964" s="1">
        <v>1</v>
      </c>
      <c r="F964" t="s">
        <v>64</v>
      </c>
      <c r="G964" t="str">
        <f>VLOOKUP(Table1[[#This Row],[Winner]],Ranking!D:E,2,FALSE)</f>
        <v>ACC</v>
      </c>
      <c r="H964" s="1">
        <v>82</v>
      </c>
      <c r="I964" s="1">
        <v>16</v>
      </c>
      <c r="J964" t="s">
        <v>248</v>
      </c>
      <c r="K964" t="str">
        <f>VLOOKUP(Table1[[#This Row],[Loser]],Ranking!D:E,2,FALSE)</f>
        <v>Slnd</v>
      </c>
      <c r="L964" s="1">
        <v>55</v>
      </c>
      <c r="N964" s="1">
        <f>Table1[[#This Row],[Winning Score]]-Table1[[#This Row],[Losing Score]]</f>
        <v>27</v>
      </c>
      <c r="O964" s="1">
        <f>Table1[[#This Row],[Losing Seed]]-Table1[[#This Row],[Winning Seed]]</f>
        <v>15</v>
      </c>
      <c r="P964" s="1" t="str">
        <f>IF(Table1[[#This Row],[SeD]]&lt;-2,Table1[[#This Row],[Winning Seed]]&amp; " over " &amp;Table1[[#This Row],[Losing Seed]],"")</f>
        <v/>
      </c>
      <c r="Q964">
        <f>VLOOKUP(Table1[[#This Row],[Losing Seed]],'Seed History'!$N$4:$O$19,2)</f>
        <v>7.1428571428571426E-3</v>
      </c>
      <c r="R964" s="1">
        <f>IF(Table1[[#This Row],[Round]]="PI",0,Table1[[#This Row],[Round]]-1)</f>
        <v>0</v>
      </c>
      <c r="S964">
        <f>Table1[[#This Row],[LAW]]-Table1[[#This Row],[LEW]]</f>
        <v>-7.1428571428571426E-3</v>
      </c>
      <c r="V964">
        <f>COUNTIF(PASE!B:B,Table1[[#This Row],[Loser]])</f>
        <v>1</v>
      </c>
    </row>
    <row r="965" spans="1:22" x14ac:dyDescent="0.25">
      <c r="A965" s="65">
        <v>36602</v>
      </c>
      <c r="B965" s="50">
        <v>2000</v>
      </c>
      <c r="C965" s="1">
        <v>1</v>
      </c>
      <c r="D965" t="s">
        <v>49</v>
      </c>
      <c r="E965" s="1">
        <v>2</v>
      </c>
      <c r="F965" t="s">
        <v>374</v>
      </c>
      <c r="G965" t="str">
        <f>VLOOKUP(Table1[[#This Row],[Winner]],Ranking!D:E,2,FALSE)</f>
        <v>Amer</v>
      </c>
      <c r="H965" s="1">
        <v>73</v>
      </c>
      <c r="I965" s="1">
        <v>15</v>
      </c>
      <c r="J965" t="s">
        <v>51</v>
      </c>
      <c r="K965" t="str">
        <f>VLOOKUP(Table1[[#This Row],[Loser]],Ranking!D:E,2,FALSE)</f>
        <v>Pat</v>
      </c>
      <c r="L965" s="1">
        <v>47</v>
      </c>
      <c r="N965" s="1">
        <f>Table1[[#This Row],[Winning Score]]-Table1[[#This Row],[Losing Score]]</f>
        <v>26</v>
      </c>
      <c r="O965" s="1">
        <f>Table1[[#This Row],[Losing Seed]]-Table1[[#This Row],[Winning Seed]]</f>
        <v>13</v>
      </c>
      <c r="P965" s="1" t="str">
        <f>IF(Table1[[#This Row],[SeD]]&lt;-2,Table1[[#This Row],[Winning Seed]]&amp; " over " &amp;Table1[[#This Row],[Losing Seed]],"")</f>
        <v/>
      </c>
      <c r="Q965">
        <f>VLOOKUP(Table1[[#This Row],[Losing Seed]],'Seed History'!$N$4:$O$19,2)</f>
        <v>6.4285714285714279E-2</v>
      </c>
      <c r="R965" s="1">
        <f>IF(Table1[[#This Row],[Round]]="PI",0,Table1[[#This Row],[Round]]-1)</f>
        <v>0</v>
      </c>
      <c r="S965">
        <f>Table1[[#This Row],[LAW]]-Table1[[#This Row],[LEW]]</f>
        <v>-6.4285714285714279E-2</v>
      </c>
      <c r="V965">
        <f>COUNTIF(PASE!B:B,Table1[[#This Row],[Loser]])</f>
        <v>1</v>
      </c>
    </row>
    <row r="966" spans="1:22" x14ac:dyDescent="0.25">
      <c r="A966" s="65">
        <v>36602</v>
      </c>
      <c r="B966" s="50">
        <v>2000</v>
      </c>
      <c r="C966" s="1">
        <v>1</v>
      </c>
      <c r="D966" t="s">
        <v>49</v>
      </c>
      <c r="E966" s="1">
        <v>3</v>
      </c>
      <c r="F966" t="s">
        <v>317</v>
      </c>
      <c r="G966" t="str">
        <f>VLOOKUP(Table1[[#This Row],[Winner]],Ranking!D:E,2,FALSE)</f>
        <v>B12</v>
      </c>
      <c r="H966" s="1">
        <v>86</v>
      </c>
      <c r="I966" s="1">
        <v>14</v>
      </c>
      <c r="J966" t="s">
        <v>224</v>
      </c>
      <c r="K966" t="str">
        <f>VLOOKUP(Table1[[#This Row],[Loser]],Ranking!D:E,2,FALSE)</f>
        <v>CAA</v>
      </c>
      <c r="L966" s="1">
        <v>66</v>
      </c>
      <c r="N966" s="1">
        <f>Table1[[#This Row],[Winning Score]]-Table1[[#This Row],[Losing Score]]</f>
        <v>20</v>
      </c>
      <c r="O966" s="1">
        <f>Table1[[#This Row],[Losing Seed]]-Table1[[#This Row],[Winning Seed]]</f>
        <v>11</v>
      </c>
      <c r="P966" s="1" t="str">
        <f>IF(Table1[[#This Row],[SeD]]&lt;-2,Table1[[#This Row],[Winning Seed]]&amp; " over " &amp;Table1[[#This Row],[Losing Seed]],"")</f>
        <v/>
      </c>
      <c r="Q966">
        <f>VLOOKUP(Table1[[#This Row],[Losing Seed]],'Seed History'!$N$4:$O$19,2)</f>
        <v>0.16428571428571428</v>
      </c>
      <c r="R966" s="1">
        <f>IF(Table1[[#This Row],[Round]]="PI",0,Table1[[#This Row],[Round]]-1)</f>
        <v>0</v>
      </c>
      <c r="S966">
        <f>Table1[[#This Row],[LAW]]-Table1[[#This Row],[LEW]]</f>
        <v>-0.16428571428571428</v>
      </c>
      <c r="V966">
        <f>COUNTIF(PASE!B:B,Table1[[#This Row],[Loser]])</f>
        <v>1</v>
      </c>
    </row>
    <row r="967" spans="1:22" x14ac:dyDescent="0.25">
      <c r="A967" s="65">
        <v>36602</v>
      </c>
      <c r="B967" s="50">
        <v>2000</v>
      </c>
      <c r="C967" s="1">
        <v>1</v>
      </c>
      <c r="D967" t="s">
        <v>49</v>
      </c>
      <c r="E967" s="1">
        <v>4</v>
      </c>
      <c r="F967" t="s">
        <v>231</v>
      </c>
      <c r="G967" t="str">
        <f>VLOOKUP(Table1[[#This Row],[Winner]],Ranking!D:E,2,FALSE)</f>
        <v>B10</v>
      </c>
      <c r="H967" s="1">
        <v>68</v>
      </c>
      <c r="I967" s="1">
        <v>13</v>
      </c>
      <c r="J967" t="s">
        <v>322</v>
      </c>
      <c r="K967" t="str">
        <f>VLOOKUP(Table1[[#This Row],[Loser]],Ranking!D:E,2,FALSE)</f>
        <v>Ivy</v>
      </c>
      <c r="L967" s="1">
        <v>58</v>
      </c>
      <c r="N967" s="1">
        <f>Table1[[#This Row],[Winning Score]]-Table1[[#This Row],[Losing Score]]</f>
        <v>10</v>
      </c>
      <c r="O967" s="1">
        <f>Table1[[#This Row],[Losing Seed]]-Table1[[#This Row],[Winning Seed]]</f>
        <v>9</v>
      </c>
      <c r="P967" s="1" t="str">
        <f>IF(Table1[[#This Row],[SeD]]&lt;-2,Table1[[#This Row],[Winning Seed]]&amp; " over " &amp;Table1[[#This Row],[Losing Seed]],"")</f>
        <v/>
      </c>
      <c r="Q967">
        <f>VLOOKUP(Table1[[#This Row],[Losing Seed]],'Seed History'!$N$4:$O$19,2)</f>
        <v>0.25</v>
      </c>
      <c r="R967" s="1">
        <f>IF(Table1[[#This Row],[Round]]="PI",0,Table1[[#This Row],[Round]]-1)</f>
        <v>0</v>
      </c>
      <c r="S967">
        <f>Table1[[#This Row],[LAW]]-Table1[[#This Row],[LEW]]</f>
        <v>-0.25</v>
      </c>
      <c r="V967">
        <f>COUNTIF(PASE!B:B,Table1[[#This Row],[Loser]])</f>
        <v>1</v>
      </c>
    </row>
    <row r="968" spans="1:22" x14ac:dyDescent="0.25">
      <c r="A968" s="65">
        <v>36602</v>
      </c>
      <c r="B968" s="50">
        <v>2000</v>
      </c>
      <c r="C968" s="1">
        <v>1</v>
      </c>
      <c r="D968" t="s">
        <v>49</v>
      </c>
      <c r="E968" s="1">
        <v>5</v>
      </c>
      <c r="F968" t="s">
        <v>81</v>
      </c>
      <c r="G968" t="str">
        <f>VLOOKUP(Table1[[#This Row],[Winner]],Ranking!D:E,2,FALSE)</f>
        <v>SEC</v>
      </c>
      <c r="H968" s="1">
        <v>69</v>
      </c>
      <c r="I968" s="1">
        <v>12</v>
      </c>
      <c r="J968" t="s">
        <v>33</v>
      </c>
      <c r="K968" t="str">
        <f>VLOOKUP(Table1[[#This Row],[Loser]],Ranking!D:E,2,FALSE)</f>
        <v>BE</v>
      </c>
      <c r="L968" s="1">
        <v>68</v>
      </c>
      <c r="M968" s="1" t="s">
        <v>479</v>
      </c>
      <c r="N968" s="1">
        <f>Table1[[#This Row],[Winning Score]]-Table1[[#This Row],[Losing Score]]</f>
        <v>1</v>
      </c>
      <c r="O968" s="1">
        <f>Table1[[#This Row],[Losing Seed]]-Table1[[#This Row],[Winning Seed]]</f>
        <v>7</v>
      </c>
      <c r="P968" s="1" t="str">
        <f>IF(Table1[[#This Row],[SeD]]&lt;-2,Table1[[#This Row],[Winning Seed]]&amp; " over " &amp;Table1[[#This Row],[Losing Seed]],"")</f>
        <v/>
      </c>
      <c r="Q968">
        <f>VLOOKUP(Table1[[#This Row],[Losing Seed]],'Seed History'!$N$4:$O$19,2)</f>
        <v>0.51428571428571423</v>
      </c>
      <c r="R968" s="1">
        <f>IF(Table1[[#This Row],[Round]]="PI",0,Table1[[#This Row],[Round]]-1)</f>
        <v>0</v>
      </c>
      <c r="S968">
        <f>Table1[[#This Row],[LAW]]-Table1[[#This Row],[LEW]]</f>
        <v>-0.51428571428571423</v>
      </c>
      <c r="V968">
        <f>COUNTIF(PASE!B:B,Table1[[#This Row],[Loser]])</f>
        <v>1</v>
      </c>
    </row>
    <row r="969" spans="1:22" x14ac:dyDescent="0.25">
      <c r="A969" s="65">
        <v>36602</v>
      </c>
      <c r="B969" s="50">
        <v>2000</v>
      </c>
      <c r="C969" s="1">
        <v>1</v>
      </c>
      <c r="D969" t="s">
        <v>49</v>
      </c>
      <c r="E969" s="1">
        <v>8</v>
      </c>
      <c r="F969" t="s">
        <v>37</v>
      </c>
      <c r="G969" t="str">
        <f>VLOOKUP(Table1[[#This Row],[Winner]],Ranking!D:E,2,FALSE)</f>
        <v>B12</v>
      </c>
      <c r="H969" s="1">
        <v>81</v>
      </c>
      <c r="I969" s="1">
        <v>9</v>
      </c>
      <c r="J969" t="s">
        <v>187</v>
      </c>
      <c r="K969" t="str">
        <f>VLOOKUP(Table1[[#This Row],[Loser]],Ranking!D:E,2,FALSE)</f>
        <v>BE</v>
      </c>
      <c r="L969" s="1">
        <v>77</v>
      </c>
      <c r="M969" s="1" t="s">
        <v>479</v>
      </c>
      <c r="N969" s="1">
        <f>Table1[[#This Row],[Winning Score]]-Table1[[#This Row],[Losing Score]]</f>
        <v>4</v>
      </c>
      <c r="O969" s="1">
        <f>Table1[[#This Row],[Losing Seed]]-Table1[[#This Row],[Winning Seed]]</f>
        <v>1</v>
      </c>
      <c r="P969" s="1" t="str">
        <f>IF(Table1[[#This Row],[SeD]]&lt;-2,Table1[[#This Row],[Winning Seed]]&amp; " over " &amp;Table1[[#This Row],[Losing Seed]],"")</f>
        <v/>
      </c>
      <c r="Q969">
        <f>VLOOKUP(Table1[[#This Row],[Losing Seed]],'Seed History'!$N$4:$O$19,2)</f>
        <v>0.6</v>
      </c>
      <c r="R969" s="1">
        <f>IF(Table1[[#This Row],[Round]]="PI",0,Table1[[#This Row],[Round]]-1)</f>
        <v>0</v>
      </c>
      <c r="S969">
        <f>Table1[[#This Row],[LAW]]-Table1[[#This Row],[LEW]]</f>
        <v>-0.6</v>
      </c>
      <c r="V969">
        <f>COUNTIF(PASE!B:B,Table1[[#This Row],[Loser]])</f>
        <v>1</v>
      </c>
    </row>
    <row r="970" spans="1:22" x14ac:dyDescent="0.25">
      <c r="A970" s="65">
        <v>36602</v>
      </c>
      <c r="B970" s="50">
        <v>2000</v>
      </c>
      <c r="C970" s="1">
        <v>1</v>
      </c>
      <c r="D970" t="s">
        <v>63</v>
      </c>
      <c r="E970" s="1">
        <v>1</v>
      </c>
      <c r="F970" t="s">
        <v>370</v>
      </c>
      <c r="G970" t="str">
        <f>VLOOKUP(Table1[[#This Row],[Winner]],Ranking!D:E,2,FALSE)</f>
        <v>P12</v>
      </c>
      <c r="H970" s="1">
        <v>84</v>
      </c>
      <c r="I970" s="1">
        <v>16</v>
      </c>
      <c r="J970" t="s">
        <v>356</v>
      </c>
      <c r="K970" t="str">
        <f>VLOOKUP(Table1[[#This Row],[Loser]],Ranking!D:E,2,FALSE)</f>
        <v>MEAC</v>
      </c>
      <c r="L970" s="1">
        <v>65</v>
      </c>
      <c r="N970" s="1">
        <f>Table1[[#This Row],[Winning Score]]-Table1[[#This Row],[Losing Score]]</f>
        <v>19</v>
      </c>
      <c r="O970" s="1">
        <f>Table1[[#This Row],[Losing Seed]]-Table1[[#This Row],[Winning Seed]]</f>
        <v>15</v>
      </c>
      <c r="P970" s="1" t="str">
        <f>IF(Table1[[#This Row],[SeD]]&lt;-2,Table1[[#This Row],[Winning Seed]]&amp; " over " &amp;Table1[[#This Row],[Losing Seed]],"")</f>
        <v/>
      </c>
      <c r="Q970">
        <f>VLOOKUP(Table1[[#This Row],[Losing Seed]],'Seed History'!$N$4:$O$19,2)</f>
        <v>7.1428571428571426E-3</v>
      </c>
      <c r="R970" s="1">
        <f>IF(Table1[[#This Row],[Round]]="PI",0,Table1[[#This Row],[Round]]-1)</f>
        <v>0</v>
      </c>
      <c r="S970">
        <f>Table1[[#This Row],[LAW]]-Table1[[#This Row],[LEW]]</f>
        <v>-7.1428571428571426E-3</v>
      </c>
      <c r="V970">
        <f>COUNTIF(PASE!B:B,Table1[[#This Row],[Loser]])</f>
        <v>1</v>
      </c>
    </row>
    <row r="971" spans="1:22" x14ac:dyDescent="0.25">
      <c r="A971" s="65">
        <v>36602</v>
      </c>
      <c r="B971" s="50">
        <v>2000</v>
      </c>
      <c r="C971" s="1">
        <v>1</v>
      </c>
      <c r="D971" t="s">
        <v>63</v>
      </c>
      <c r="E971" s="1">
        <v>2</v>
      </c>
      <c r="F971" t="s">
        <v>28</v>
      </c>
      <c r="G971" t="str">
        <f>VLOOKUP(Table1[[#This Row],[Winner]],Ranking!D:E,2,FALSE)</f>
        <v>Amer</v>
      </c>
      <c r="H971" s="1">
        <v>64</v>
      </c>
      <c r="I971" s="1">
        <v>15</v>
      </c>
      <c r="J971" t="s">
        <v>396</v>
      </c>
      <c r="K971" t="str">
        <f>VLOOKUP(Table1[[#This Row],[Loser]],Ranking!D:E,2,FALSE)</f>
        <v>CAA</v>
      </c>
      <c r="L971" s="1">
        <v>47</v>
      </c>
      <c r="N971" s="1">
        <f>Table1[[#This Row],[Winning Score]]-Table1[[#This Row],[Losing Score]]</f>
        <v>17</v>
      </c>
      <c r="O971" s="1">
        <f>Table1[[#This Row],[Losing Seed]]-Table1[[#This Row],[Winning Seed]]</f>
        <v>13</v>
      </c>
      <c r="P971" s="1" t="str">
        <f>IF(Table1[[#This Row],[SeD]]&lt;-2,Table1[[#This Row],[Winning Seed]]&amp; " over " &amp;Table1[[#This Row],[Losing Seed]],"")</f>
        <v/>
      </c>
      <c r="Q971">
        <f>VLOOKUP(Table1[[#This Row],[Losing Seed]],'Seed History'!$N$4:$O$19,2)</f>
        <v>6.4285714285714279E-2</v>
      </c>
      <c r="R971" s="1">
        <f>IF(Table1[[#This Row],[Round]]="PI",0,Table1[[#This Row],[Round]]-1)</f>
        <v>0</v>
      </c>
      <c r="S971">
        <f>Table1[[#This Row],[LAW]]-Table1[[#This Row],[LEW]]</f>
        <v>-6.4285714285714279E-2</v>
      </c>
      <c r="V971">
        <f>COUNTIF(PASE!B:B,Table1[[#This Row],[Loser]])</f>
        <v>1</v>
      </c>
    </row>
    <row r="972" spans="1:22" x14ac:dyDescent="0.25">
      <c r="A972" s="65">
        <v>36602</v>
      </c>
      <c r="B972" s="50">
        <v>2000</v>
      </c>
      <c r="C972" s="1">
        <v>1</v>
      </c>
      <c r="D972" t="s">
        <v>63</v>
      </c>
      <c r="E972" s="1">
        <v>3</v>
      </c>
      <c r="F972" t="s">
        <v>316</v>
      </c>
      <c r="G972" t="str">
        <f>VLOOKUP(Table1[[#This Row],[Winner]],Ranking!D:E,2,FALSE)</f>
        <v>B10</v>
      </c>
      <c r="H972" s="1">
        <v>87</v>
      </c>
      <c r="I972" s="1">
        <v>14</v>
      </c>
      <c r="J972" t="s">
        <v>122</v>
      </c>
      <c r="K972" t="str">
        <f>VLOOKUP(Table1[[#This Row],[Loser]],Ranking!D:E,2,FALSE)</f>
        <v>SB</v>
      </c>
      <c r="L972" s="1">
        <v>61</v>
      </c>
      <c r="N972" s="1">
        <f>Table1[[#This Row],[Winning Score]]-Table1[[#This Row],[Losing Score]]</f>
        <v>26</v>
      </c>
      <c r="O972" s="1">
        <f>Table1[[#This Row],[Losing Seed]]-Table1[[#This Row],[Winning Seed]]</f>
        <v>11</v>
      </c>
      <c r="P972" s="1" t="str">
        <f>IF(Table1[[#This Row],[SeD]]&lt;-2,Table1[[#This Row],[Winning Seed]]&amp; " over " &amp;Table1[[#This Row],[Losing Seed]],"")</f>
        <v/>
      </c>
      <c r="Q972">
        <f>VLOOKUP(Table1[[#This Row],[Losing Seed]],'Seed History'!$N$4:$O$19,2)</f>
        <v>0.16428571428571428</v>
      </c>
      <c r="R972" s="1">
        <f>IF(Table1[[#This Row],[Round]]="PI",0,Table1[[#This Row],[Round]]-1)</f>
        <v>0</v>
      </c>
      <c r="S972">
        <f>Table1[[#This Row],[LAW]]-Table1[[#This Row],[LEW]]</f>
        <v>-0.16428571428571428</v>
      </c>
      <c r="V972">
        <f>COUNTIF(PASE!B:B,Table1[[#This Row],[Loser]])</f>
        <v>1</v>
      </c>
    </row>
    <row r="973" spans="1:22" x14ac:dyDescent="0.25">
      <c r="A973" s="65">
        <v>36602</v>
      </c>
      <c r="B973" s="50">
        <v>2000</v>
      </c>
      <c r="C973" s="1">
        <v>1</v>
      </c>
      <c r="D973" t="s">
        <v>63</v>
      </c>
      <c r="E973" s="1">
        <v>4</v>
      </c>
      <c r="F973" t="s">
        <v>375</v>
      </c>
      <c r="G973" t="str">
        <f>VLOOKUP(Table1[[#This Row],[Winner]],Ranking!D:E,2,FALSE)</f>
        <v>SEC</v>
      </c>
      <c r="H973" s="1">
        <v>63</v>
      </c>
      <c r="I973" s="1">
        <v>13</v>
      </c>
      <c r="J973" t="s">
        <v>51</v>
      </c>
      <c r="K973" t="str">
        <f>VLOOKUP(Table1[[#This Row],[Loser]],Ranking!D:E,2,FALSE)</f>
        <v>Pat</v>
      </c>
      <c r="L973" s="1">
        <v>58</v>
      </c>
      <c r="N973" s="1">
        <f>Table1[[#This Row],[Winning Score]]-Table1[[#This Row],[Losing Score]]</f>
        <v>5</v>
      </c>
      <c r="O973" s="1">
        <f>Table1[[#This Row],[Losing Seed]]-Table1[[#This Row],[Winning Seed]]</f>
        <v>9</v>
      </c>
      <c r="P973" s="1" t="str">
        <f>IF(Table1[[#This Row],[SeD]]&lt;-2,Table1[[#This Row],[Winning Seed]]&amp; " over " &amp;Table1[[#This Row],[Losing Seed]],"")</f>
        <v/>
      </c>
      <c r="Q973">
        <f>VLOOKUP(Table1[[#This Row],[Losing Seed]],'Seed History'!$N$4:$O$19,2)</f>
        <v>0.25</v>
      </c>
      <c r="R973" s="1">
        <f>IF(Table1[[#This Row],[Round]]="PI",0,Table1[[#This Row],[Round]]-1)</f>
        <v>0</v>
      </c>
      <c r="S973">
        <f>Table1[[#This Row],[LAW]]-Table1[[#This Row],[LEW]]</f>
        <v>-0.25</v>
      </c>
      <c r="V973">
        <f>COUNTIF(PASE!B:B,Table1[[#This Row],[Loser]])</f>
        <v>1</v>
      </c>
    </row>
    <row r="974" spans="1:22" x14ac:dyDescent="0.25">
      <c r="A974" s="65">
        <v>36602</v>
      </c>
      <c r="B974" s="50">
        <v>2000</v>
      </c>
      <c r="C974" s="1">
        <v>1</v>
      </c>
      <c r="D974" t="s">
        <v>63</v>
      </c>
      <c r="E974" s="1">
        <v>5</v>
      </c>
      <c r="F974" t="s">
        <v>80</v>
      </c>
      <c r="G974" t="str">
        <f>VLOOKUP(Table1[[#This Row],[Winner]],Ranking!D:E,2,FALSE)</f>
        <v>Amer</v>
      </c>
      <c r="H974" s="1">
        <v>75</v>
      </c>
      <c r="I974" s="1">
        <v>12</v>
      </c>
      <c r="J974" t="s">
        <v>401</v>
      </c>
      <c r="K974" t="str">
        <f>VLOOKUP(Table1[[#This Row],[Loser]],Ranking!D:E,2,FALSE)</f>
        <v>MWC</v>
      </c>
      <c r="L974" s="1">
        <v>67</v>
      </c>
      <c r="N974" s="1">
        <f>Table1[[#This Row],[Winning Score]]-Table1[[#This Row],[Losing Score]]</f>
        <v>8</v>
      </c>
      <c r="O974" s="1">
        <f>Table1[[#This Row],[Losing Seed]]-Table1[[#This Row],[Winning Seed]]</f>
        <v>7</v>
      </c>
      <c r="P974" s="1" t="str">
        <f>IF(Table1[[#This Row],[SeD]]&lt;-2,Table1[[#This Row],[Winning Seed]]&amp; " over " &amp;Table1[[#This Row],[Losing Seed]],"")</f>
        <v/>
      </c>
      <c r="Q974">
        <f>VLOOKUP(Table1[[#This Row],[Losing Seed]],'Seed History'!$N$4:$O$19,2)</f>
        <v>0.51428571428571423</v>
      </c>
      <c r="R974" s="1">
        <f>IF(Table1[[#This Row],[Round]]="PI",0,Table1[[#This Row],[Round]]-1)</f>
        <v>0</v>
      </c>
      <c r="S974">
        <f>Table1[[#This Row],[LAW]]-Table1[[#This Row],[LEW]]</f>
        <v>-0.51428571428571423</v>
      </c>
      <c r="V974">
        <f>COUNTIF(PASE!B:B,Table1[[#This Row],[Loser]])</f>
        <v>1</v>
      </c>
    </row>
    <row r="975" spans="1:22" x14ac:dyDescent="0.25">
      <c r="A975" s="65">
        <v>36602</v>
      </c>
      <c r="B975" s="50">
        <v>2000</v>
      </c>
      <c r="C975" s="1">
        <v>1</v>
      </c>
      <c r="D975" t="s">
        <v>63</v>
      </c>
      <c r="E975" s="1">
        <v>6</v>
      </c>
      <c r="F975" t="s">
        <v>270</v>
      </c>
      <c r="G975" t="str">
        <f>VLOOKUP(Table1[[#This Row],[Winner]],Ranking!D:E,2,FALSE)</f>
        <v>ACC</v>
      </c>
      <c r="H975" s="1">
        <v>75</v>
      </c>
      <c r="I975" s="1">
        <v>11</v>
      </c>
      <c r="J975" t="s">
        <v>41</v>
      </c>
      <c r="K975" t="str">
        <f>VLOOKUP(Table1[[#This Row],[Loser]],Ranking!D:E,2,FALSE)</f>
        <v>SEC</v>
      </c>
      <c r="L975" s="1">
        <v>71</v>
      </c>
      <c r="N975" s="1">
        <f>Table1[[#This Row],[Winning Score]]-Table1[[#This Row],[Losing Score]]</f>
        <v>4</v>
      </c>
      <c r="O975" s="1">
        <f>Table1[[#This Row],[Losing Seed]]-Table1[[#This Row],[Winning Seed]]</f>
        <v>5</v>
      </c>
      <c r="P975" s="1" t="str">
        <f>IF(Table1[[#This Row],[SeD]]&lt;-2,Table1[[#This Row],[Winning Seed]]&amp; " over " &amp;Table1[[#This Row],[Losing Seed]],"")</f>
        <v/>
      </c>
      <c r="Q975">
        <f>VLOOKUP(Table1[[#This Row],[Losing Seed]],'Seed History'!$N$4:$O$19,2)</f>
        <v>0.61428571428571432</v>
      </c>
      <c r="R975" s="1">
        <f>IF(Table1[[#This Row],[Round]]="PI",0,Table1[[#This Row],[Round]]-1)</f>
        <v>0</v>
      </c>
      <c r="S975">
        <f>Table1[[#This Row],[LAW]]-Table1[[#This Row],[LEW]]</f>
        <v>-0.61428571428571432</v>
      </c>
      <c r="V975">
        <f>COUNTIF(PASE!B:B,Table1[[#This Row],[Loser]])</f>
        <v>1</v>
      </c>
    </row>
    <row r="976" spans="1:22" x14ac:dyDescent="0.25">
      <c r="A976" s="65">
        <v>36602</v>
      </c>
      <c r="B976" s="50">
        <v>2000</v>
      </c>
      <c r="C976" s="1">
        <v>1</v>
      </c>
      <c r="D976" t="s">
        <v>63</v>
      </c>
      <c r="E976" s="1">
        <v>7</v>
      </c>
      <c r="F976" t="s">
        <v>94</v>
      </c>
      <c r="G976" t="str">
        <f>VLOOKUP(Table1[[#This Row],[Winner]],Ranking!D:E,2,FALSE)</f>
        <v>Amer</v>
      </c>
      <c r="H976" s="1">
        <v>89</v>
      </c>
      <c r="I976" s="1">
        <v>10</v>
      </c>
      <c r="J976" t="s">
        <v>397</v>
      </c>
      <c r="K976" t="str">
        <f>VLOOKUP(Table1[[#This Row],[Loser]],Ranking!D:E,2,FALSE)</f>
        <v>MWC</v>
      </c>
      <c r="L976" s="1">
        <v>62</v>
      </c>
      <c r="N976" s="1">
        <f>Table1[[#This Row],[Winning Score]]-Table1[[#This Row],[Losing Score]]</f>
        <v>27</v>
      </c>
      <c r="O976" s="1">
        <f>Table1[[#This Row],[Losing Seed]]-Table1[[#This Row],[Winning Seed]]</f>
        <v>3</v>
      </c>
      <c r="P976" s="1" t="str">
        <f>IF(Table1[[#This Row],[SeD]]&lt;-2,Table1[[#This Row],[Winning Seed]]&amp; " over " &amp;Table1[[#This Row],[Losing Seed]],"")</f>
        <v/>
      </c>
      <c r="Q976">
        <f>VLOOKUP(Table1[[#This Row],[Losing Seed]],'Seed History'!$N$4:$O$19,2)</f>
        <v>0.62142857142857144</v>
      </c>
      <c r="R976" s="1">
        <f>IF(Table1[[#This Row],[Round]]="PI",0,Table1[[#This Row],[Round]]-1)</f>
        <v>0</v>
      </c>
      <c r="S976">
        <f>Table1[[#This Row],[LAW]]-Table1[[#This Row],[LEW]]</f>
        <v>-0.62142857142857144</v>
      </c>
      <c r="V976">
        <f>COUNTIF(PASE!B:B,Table1[[#This Row],[Loser]])</f>
        <v>1</v>
      </c>
    </row>
    <row r="977" spans="1:22" x14ac:dyDescent="0.25">
      <c r="A977" s="65">
        <v>36602</v>
      </c>
      <c r="B977" s="50">
        <v>2000</v>
      </c>
      <c r="C977" s="1">
        <v>1</v>
      </c>
      <c r="D977" t="s">
        <v>63</v>
      </c>
      <c r="E977" s="1">
        <v>8</v>
      </c>
      <c r="F977" t="s">
        <v>299</v>
      </c>
      <c r="G977" t="str">
        <f>VLOOKUP(Table1[[#This Row],[Winner]],Ranking!D:E,2,FALSE)</f>
        <v>ACC</v>
      </c>
      <c r="H977" s="1">
        <v>84</v>
      </c>
      <c r="I977" s="1">
        <v>9</v>
      </c>
      <c r="J977" t="s">
        <v>278</v>
      </c>
      <c r="K977" t="str">
        <f>VLOOKUP(Table1[[#This Row],[Loser]],Ranking!D:E,2,FALSE)</f>
        <v>SEC</v>
      </c>
      <c r="L977" s="1">
        <v>70</v>
      </c>
      <c r="N977" s="1">
        <f>Table1[[#This Row],[Winning Score]]-Table1[[#This Row],[Losing Score]]</f>
        <v>14</v>
      </c>
      <c r="O977" s="1">
        <f>Table1[[#This Row],[Losing Seed]]-Table1[[#This Row],[Winning Seed]]</f>
        <v>1</v>
      </c>
      <c r="P977" s="1" t="str">
        <f>IF(Table1[[#This Row],[SeD]]&lt;-2,Table1[[#This Row],[Winning Seed]]&amp; " over " &amp;Table1[[#This Row],[Losing Seed]],"")</f>
        <v/>
      </c>
      <c r="Q977">
        <f>VLOOKUP(Table1[[#This Row],[Losing Seed]],'Seed History'!$N$4:$O$19,2)</f>
        <v>0.6</v>
      </c>
      <c r="R977" s="1">
        <f>IF(Table1[[#This Row],[Round]]="PI",0,Table1[[#This Row],[Round]]-1)</f>
        <v>0</v>
      </c>
      <c r="S977">
        <f>Table1[[#This Row],[LAW]]-Table1[[#This Row],[LEW]]</f>
        <v>-0.6</v>
      </c>
      <c r="V977">
        <f>COUNTIF(PASE!B:B,Table1[[#This Row],[Loser]])</f>
        <v>1</v>
      </c>
    </row>
    <row r="978" spans="1:22" x14ac:dyDescent="0.25">
      <c r="A978" s="65">
        <v>36602</v>
      </c>
      <c r="B978" s="50">
        <v>2000</v>
      </c>
      <c r="C978" s="1">
        <v>1</v>
      </c>
      <c r="D978" t="s">
        <v>49</v>
      </c>
      <c r="E978" s="1">
        <v>10</v>
      </c>
      <c r="F978" t="s">
        <v>87</v>
      </c>
      <c r="G978" t="str">
        <f>VLOOKUP(Table1[[#This Row],[Winner]],Ranking!D:E,2,FALSE)</f>
        <v>BE</v>
      </c>
      <c r="H978" s="1">
        <v>72</v>
      </c>
      <c r="I978" s="1">
        <v>7</v>
      </c>
      <c r="J978" t="s">
        <v>40</v>
      </c>
      <c r="K978" t="str">
        <f>VLOOKUP(Table1[[#This Row],[Loser]],Ranking!D:E,2,FALSE)</f>
        <v>P12</v>
      </c>
      <c r="L978" s="1">
        <v>71</v>
      </c>
      <c r="M978" s="1" t="s">
        <v>479</v>
      </c>
      <c r="N978" s="1">
        <f>Table1[[#This Row],[Winning Score]]-Table1[[#This Row],[Losing Score]]</f>
        <v>1</v>
      </c>
      <c r="O978" s="1">
        <f>Table1[[#This Row],[Losing Seed]]-Table1[[#This Row],[Winning Seed]]</f>
        <v>-3</v>
      </c>
      <c r="P978" s="1" t="str">
        <f>IF(Table1[[#This Row],[SeD]]&lt;-2,Table1[[#This Row],[Winning Seed]]&amp; " over " &amp;Table1[[#This Row],[Losing Seed]],"")</f>
        <v>10 over 7</v>
      </c>
      <c r="Q978">
        <f>VLOOKUP(Table1[[#This Row],[Losing Seed]],'Seed History'!$N$4:$O$19,2)</f>
        <v>0.9</v>
      </c>
      <c r="R978" s="1">
        <f>IF(Table1[[#This Row],[Round]]="PI",0,Table1[[#This Row],[Round]]-1)</f>
        <v>0</v>
      </c>
      <c r="S978">
        <f>Table1[[#This Row],[LAW]]-Table1[[#This Row],[LEW]]</f>
        <v>-0.9</v>
      </c>
      <c r="V978">
        <f>COUNTIF(PASE!B:B,Table1[[#This Row],[Loser]])</f>
        <v>1</v>
      </c>
    </row>
    <row r="979" spans="1:22" x14ac:dyDescent="0.25">
      <c r="A979" s="65">
        <v>36603</v>
      </c>
      <c r="B979" s="50">
        <v>2000</v>
      </c>
      <c r="C979" s="1">
        <v>2</v>
      </c>
      <c r="D979" t="s">
        <v>38</v>
      </c>
      <c r="E979" s="1">
        <v>10</v>
      </c>
      <c r="F979" t="s">
        <v>71</v>
      </c>
      <c r="G979" t="str">
        <f>VLOOKUP(Table1[[#This Row],[Winner]],Ranking!D:E,2,FALSE)</f>
        <v>WCC</v>
      </c>
      <c r="H979" s="1">
        <v>82</v>
      </c>
      <c r="I979" s="1">
        <v>2</v>
      </c>
      <c r="J979" t="s">
        <v>369</v>
      </c>
      <c r="K979" t="str">
        <f>VLOOKUP(Table1[[#This Row],[Loser]],Ranking!D:E,2,FALSE)</f>
        <v>BE</v>
      </c>
      <c r="L979" s="1">
        <v>76</v>
      </c>
      <c r="N979" s="1">
        <f>Table1[[#This Row],[Winning Score]]-Table1[[#This Row],[Losing Score]]</f>
        <v>6</v>
      </c>
      <c r="O979" s="1">
        <f>Table1[[#This Row],[Losing Seed]]-Table1[[#This Row],[Winning Seed]]</f>
        <v>-8</v>
      </c>
      <c r="P979" s="1" t="str">
        <f>IF(Table1[[#This Row],[SeD]]&lt;-2,Table1[[#This Row],[Winning Seed]]&amp; " over " &amp;Table1[[#This Row],[Losing Seed]],"")</f>
        <v>10 over 2</v>
      </c>
      <c r="Q979">
        <f>VLOOKUP(Table1[[#This Row],[Losing Seed]],'Seed History'!$N$4:$O$19,2)</f>
        <v>2.3714285714285714</v>
      </c>
      <c r="R979" s="1">
        <f>IF(Table1[[#This Row],[Round]]="PI",0,Table1[[#This Row],[Round]]-1)</f>
        <v>1</v>
      </c>
      <c r="S979">
        <f>Table1[[#This Row],[LAW]]-Table1[[#This Row],[LEW]]</f>
        <v>-1.3714285714285714</v>
      </c>
      <c r="V979">
        <f>COUNTIF(PASE!B:B,Table1[[#This Row],[Loser]])</f>
        <v>1</v>
      </c>
    </row>
    <row r="980" spans="1:22" x14ac:dyDescent="0.25">
      <c r="A980" s="65">
        <v>36603</v>
      </c>
      <c r="B980" s="50">
        <v>2000</v>
      </c>
      <c r="C980" s="1">
        <v>2</v>
      </c>
      <c r="D980" t="s">
        <v>38</v>
      </c>
      <c r="E980" s="1">
        <v>8</v>
      </c>
      <c r="F980" t="s">
        <v>39</v>
      </c>
      <c r="G980" t="str">
        <f>VLOOKUP(Table1[[#This Row],[Winner]],Ranking!D:E,2,FALSE)</f>
        <v>B10</v>
      </c>
      <c r="H980" s="1">
        <v>66</v>
      </c>
      <c r="I980" s="1">
        <v>1</v>
      </c>
      <c r="J980" t="s">
        <v>48</v>
      </c>
      <c r="K980" t="str">
        <f>VLOOKUP(Table1[[#This Row],[Loser]],Ranking!D:E,2,FALSE)</f>
        <v>P12</v>
      </c>
      <c r="L980" s="1">
        <v>59</v>
      </c>
      <c r="N980" s="1">
        <f>Table1[[#This Row],[Winning Score]]-Table1[[#This Row],[Losing Score]]</f>
        <v>7</v>
      </c>
      <c r="O980" s="1">
        <f>Table1[[#This Row],[Losing Seed]]-Table1[[#This Row],[Winning Seed]]</f>
        <v>-7</v>
      </c>
      <c r="P980" s="1" t="str">
        <f>IF(Table1[[#This Row],[SeD]]&lt;-2,Table1[[#This Row],[Winning Seed]]&amp; " over " &amp;Table1[[#This Row],[Losing Seed]],"")</f>
        <v>8 over 1</v>
      </c>
      <c r="Q980">
        <f>VLOOKUP(Table1[[#This Row],[Losing Seed]],'Seed History'!$N$4:$O$19,2)</f>
        <v>3.342857142857143</v>
      </c>
      <c r="R980" s="1">
        <f>IF(Table1[[#This Row],[Round]]="PI",0,Table1[[#This Row],[Round]]-1)</f>
        <v>1</v>
      </c>
      <c r="S980">
        <f>Table1[[#This Row],[LAW]]-Table1[[#This Row],[LEW]]</f>
        <v>-2.342857142857143</v>
      </c>
      <c r="V980">
        <f>COUNTIF(PASE!B:B,Table1[[#This Row],[Loser]])</f>
        <v>1</v>
      </c>
    </row>
    <row r="981" spans="1:22" x14ac:dyDescent="0.25">
      <c r="A981" s="65">
        <v>36603</v>
      </c>
      <c r="B981" s="50">
        <v>2000</v>
      </c>
      <c r="C981" s="1">
        <v>2</v>
      </c>
      <c r="D981" t="s">
        <v>440</v>
      </c>
      <c r="E981" s="1">
        <v>1</v>
      </c>
      <c r="F981" t="s">
        <v>272</v>
      </c>
      <c r="G981" t="str">
        <f>VLOOKUP(Table1[[#This Row],[Winner]],Ranking!D:E,2,FALSE)</f>
        <v>B10</v>
      </c>
      <c r="H981" s="1">
        <v>73</v>
      </c>
      <c r="I981" s="1">
        <v>8</v>
      </c>
      <c r="J981" t="s">
        <v>65</v>
      </c>
      <c r="K981" t="str">
        <f>VLOOKUP(Table1[[#This Row],[Loser]],Ranking!D:E,2,FALSE)</f>
        <v>P12</v>
      </c>
      <c r="L981" s="1">
        <v>61</v>
      </c>
      <c r="N981" s="1">
        <f>Table1[[#This Row],[Winning Score]]-Table1[[#This Row],[Losing Score]]</f>
        <v>12</v>
      </c>
      <c r="O981" s="1">
        <f>Table1[[#This Row],[Losing Seed]]-Table1[[#This Row],[Winning Seed]]</f>
        <v>7</v>
      </c>
      <c r="P981" s="1" t="str">
        <f>IF(Table1[[#This Row],[SeD]]&lt;-2,Table1[[#This Row],[Winning Seed]]&amp; " over " &amp;Table1[[#This Row],[Losing Seed]],"")</f>
        <v/>
      </c>
      <c r="Q981">
        <f>VLOOKUP(Table1[[#This Row],[Losing Seed]],'Seed History'!$N$4:$O$19,2)</f>
        <v>0.7</v>
      </c>
      <c r="R981" s="1">
        <f>IF(Table1[[#This Row],[Round]]="PI",0,Table1[[#This Row],[Round]]-1)</f>
        <v>1</v>
      </c>
      <c r="S981">
        <f>Table1[[#This Row],[LAW]]-Table1[[#This Row],[LEW]]</f>
        <v>0.30000000000000004</v>
      </c>
      <c r="V981">
        <f>COUNTIF(PASE!B:B,Table1[[#This Row],[Loser]])</f>
        <v>1</v>
      </c>
    </row>
    <row r="982" spans="1:22" x14ac:dyDescent="0.25">
      <c r="A982" s="65">
        <v>36603</v>
      </c>
      <c r="B982" s="50">
        <v>2000</v>
      </c>
      <c r="C982" s="1">
        <v>2</v>
      </c>
      <c r="D982" t="s">
        <v>440</v>
      </c>
      <c r="E982" s="1">
        <v>2</v>
      </c>
      <c r="F982" t="s">
        <v>238</v>
      </c>
      <c r="G982" t="str">
        <f>VLOOKUP(Table1[[#This Row],[Winner]],Ranking!D:E,2,FALSE)</f>
        <v>B12</v>
      </c>
      <c r="H982" s="1">
        <v>79</v>
      </c>
      <c r="I982" s="1">
        <v>7</v>
      </c>
      <c r="J982" t="s">
        <v>130</v>
      </c>
      <c r="K982" t="str">
        <f>VLOOKUP(Table1[[#This Row],[Loser]],Ranking!D:E,2,FALSE)</f>
        <v>SEC</v>
      </c>
      <c r="L982" s="1">
        <v>60</v>
      </c>
      <c r="N982" s="1">
        <f>Table1[[#This Row],[Winning Score]]-Table1[[#This Row],[Losing Score]]</f>
        <v>19</v>
      </c>
      <c r="O982" s="1">
        <f>Table1[[#This Row],[Losing Seed]]-Table1[[#This Row],[Winning Seed]]</f>
        <v>5</v>
      </c>
      <c r="P982" s="1" t="str">
        <f>IF(Table1[[#This Row],[SeD]]&lt;-2,Table1[[#This Row],[Winning Seed]]&amp; " over " &amp;Table1[[#This Row],[Losing Seed]],"")</f>
        <v/>
      </c>
      <c r="Q982">
        <f>VLOOKUP(Table1[[#This Row],[Losing Seed]],'Seed History'!$N$4:$O$19,2)</f>
        <v>0.9</v>
      </c>
      <c r="R982" s="1">
        <f>IF(Table1[[#This Row],[Round]]="PI",0,Table1[[#This Row],[Round]]-1)</f>
        <v>1</v>
      </c>
      <c r="S982">
        <f>Table1[[#This Row],[LAW]]-Table1[[#This Row],[LEW]]</f>
        <v>9.9999999999999978E-2</v>
      </c>
      <c r="V982">
        <f>COUNTIF(PASE!B:B,Table1[[#This Row],[Loser]])</f>
        <v>1</v>
      </c>
    </row>
    <row r="983" spans="1:22" x14ac:dyDescent="0.25">
      <c r="A983" s="65">
        <v>36603</v>
      </c>
      <c r="B983" s="50">
        <v>2000</v>
      </c>
      <c r="C983" s="1">
        <v>2</v>
      </c>
      <c r="D983" t="s">
        <v>440</v>
      </c>
      <c r="E983" s="1">
        <v>4</v>
      </c>
      <c r="F983" t="s">
        <v>86</v>
      </c>
      <c r="G983" t="str">
        <f>VLOOKUP(Table1[[#This Row],[Winner]],Ranking!D:E,2,FALSE)</f>
        <v>ACC</v>
      </c>
      <c r="H983" s="1">
        <v>52</v>
      </c>
      <c r="I983" s="1">
        <v>5</v>
      </c>
      <c r="J983" t="s">
        <v>26</v>
      </c>
      <c r="K983" t="str">
        <f>VLOOKUP(Table1[[#This Row],[Loser]],Ranking!D:E,2,FALSE)</f>
        <v>SEC</v>
      </c>
      <c r="L983" s="1">
        <v>50</v>
      </c>
      <c r="N983" s="1">
        <f>Table1[[#This Row],[Winning Score]]-Table1[[#This Row],[Losing Score]]</f>
        <v>2</v>
      </c>
      <c r="O983" s="1">
        <f>Table1[[#This Row],[Losing Seed]]-Table1[[#This Row],[Winning Seed]]</f>
        <v>1</v>
      </c>
      <c r="P983" s="1" t="str">
        <f>IF(Table1[[#This Row],[SeD]]&lt;-2,Table1[[#This Row],[Winning Seed]]&amp; " over " &amp;Table1[[#This Row],[Losing Seed]],"")</f>
        <v/>
      </c>
      <c r="Q983">
        <f>VLOOKUP(Table1[[#This Row],[Losing Seed]],'Seed History'!$N$4:$O$19,2)</f>
        <v>1.1071428571428572</v>
      </c>
      <c r="R983" s="1">
        <f>IF(Table1[[#This Row],[Round]]="PI",0,Table1[[#This Row],[Round]]-1)</f>
        <v>1</v>
      </c>
      <c r="S983">
        <f>Table1[[#This Row],[LAW]]-Table1[[#This Row],[LEW]]</f>
        <v>-0.10714285714285721</v>
      </c>
      <c r="V983">
        <f>COUNTIF(PASE!B:B,Table1[[#This Row],[Loser]])</f>
        <v>1</v>
      </c>
    </row>
    <row r="984" spans="1:22" x14ac:dyDescent="0.25">
      <c r="A984" s="65">
        <v>36603</v>
      </c>
      <c r="B984" s="50">
        <v>2000</v>
      </c>
      <c r="C984" s="1">
        <v>2</v>
      </c>
      <c r="D984" t="s">
        <v>38</v>
      </c>
      <c r="E984" s="1">
        <v>4</v>
      </c>
      <c r="F984" t="s">
        <v>52</v>
      </c>
      <c r="G984" t="str">
        <f>VLOOKUP(Table1[[#This Row],[Winner]],Ranking!D:E,2,FALSE)</f>
        <v>SEC</v>
      </c>
      <c r="H984" s="1">
        <v>72</v>
      </c>
      <c r="I984" s="1">
        <v>5</v>
      </c>
      <c r="J984" t="s">
        <v>34</v>
      </c>
      <c r="K984" t="str">
        <f>VLOOKUP(Table1[[#This Row],[Loser]],Ranking!D:E,2,FALSE)</f>
        <v>B12</v>
      </c>
      <c r="L984" s="1">
        <v>67</v>
      </c>
      <c r="N984" s="1">
        <f>Table1[[#This Row],[Winning Score]]-Table1[[#This Row],[Losing Score]]</f>
        <v>5</v>
      </c>
      <c r="O984" s="1">
        <f>Table1[[#This Row],[Losing Seed]]-Table1[[#This Row],[Winning Seed]]</f>
        <v>1</v>
      </c>
      <c r="P984" s="1" t="str">
        <f>IF(Table1[[#This Row],[SeD]]&lt;-2,Table1[[#This Row],[Winning Seed]]&amp; " over " &amp;Table1[[#This Row],[Losing Seed]],"")</f>
        <v/>
      </c>
      <c r="Q984">
        <f>VLOOKUP(Table1[[#This Row],[Losing Seed]],'Seed History'!$N$4:$O$19,2)</f>
        <v>1.1071428571428572</v>
      </c>
      <c r="R984" s="1">
        <f>IF(Table1[[#This Row],[Round]]="PI",0,Table1[[#This Row],[Round]]-1)</f>
        <v>1</v>
      </c>
      <c r="S984">
        <f>Table1[[#This Row],[LAW]]-Table1[[#This Row],[LEW]]</f>
        <v>-0.10714285714285721</v>
      </c>
      <c r="V984">
        <f>COUNTIF(PASE!B:B,Table1[[#This Row],[Loser]])</f>
        <v>1</v>
      </c>
    </row>
    <row r="985" spans="1:22" x14ac:dyDescent="0.25">
      <c r="A985" s="65">
        <v>36603</v>
      </c>
      <c r="B985" s="50">
        <v>2000</v>
      </c>
      <c r="C985" s="1">
        <v>2</v>
      </c>
      <c r="D985" t="s">
        <v>440</v>
      </c>
      <c r="E985" s="1">
        <v>6</v>
      </c>
      <c r="F985" t="s">
        <v>67</v>
      </c>
      <c r="G985" t="str">
        <f>VLOOKUP(Table1[[#This Row],[Winner]],Ranking!D:E,2,FALSE)</f>
        <v>P12</v>
      </c>
      <c r="H985" s="1">
        <v>105</v>
      </c>
      <c r="I985" s="1">
        <v>3</v>
      </c>
      <c r="J985" t="s">
        <v>31</v>
      </c>
      <c r="K985" t="str">
        <f>VLOOKUP(Table1[[#This Row],[Loser]],Ranking!D:E,2,FALSE)</f>
        <v>B10</v>
      </c>
      <c r="L985" s="1">
        <v>70</v>
      </c>
      <c r="N985" s="1">
        <f>Table1[[#This Row],[Winning Score]]-Table1[[#This Row],[Losing Score]]</f>
        <v>35</v>
      </c>
      <c r="O985" s="1">
        <f>Table1[[#This Row],[Losing Seed]]-Table1[[#This Row],[Winning Seed]]</f>
        <v>-3</v>
      </c>
      <c r="P985" s="1" t="str">
        <f>IF(Table1[[#This Row],[SeD]]&lt;-2,Table1[[#This Row],[Winning Seed]]&amp; " over " &amp;Table1[[#This Row],[Losing Seed]],"")</f>
        <v>6 over 3</v>
      </c>
      <c r="Q985">
        <f>VLOOKUP(Table1[[#This Row],[Losing Seed]],'Seed History'!$N$4:$O$19,2)</f>
        <v>1.8571428571428572</v>
      </c>
      <c r="R985" s="1">
        <f>IF(Table1[[#This Row],[Round]]="PI",0,Table1[[#This Row],[Round]]-1)</f>
        <v>1</v>
      </c>
      <c r="S985">
        <f>Table1[[#This Row],[LAW]]-Table1[[#This Row],[LEW]]</f>
        <v>-0.85714285714285721</v>
      </c>
      <c r="V985">
        <f>COUNTIF(PASE!B:B,Table1[[#This Row],[Loser]])</f>
        <v>1</v>
      </c>
    </row>
    <row r="986" spans="1:22" x14ac:dyDescent="0.25">
      <c r="A986" s="65">
        <v>36603</v>
      </c>
      <c r="B986" s="50">
        <v>2000</v>
      </c>
      <c r="C986" s="1">
        <v>2</v>
      </c>
      <c r="D986" t="s">
        <v>38</v>
      </c>
      <c r="E986" s="1">
        <v>6</v>
      </c>
      <c r="F986" t="s">
        <v>29</v>
      </c>
      <c r="G986" t="str">
        <f>VLOOKUP(Table1[[#This Row],[Winner]],Ranking!D:E,2,FALSE)</f>
        <v>B10</v>
      </c>
      <c r="H986" s="1">
        <v>66</v>
      </c>
      <c r="I986" s="1">
        <v>3</v>
      </c>
      <c r="J986" t="s">
        <v>58</v>
      </c>
      <c r="K986" t="str">
        <f>VLOOKUP(Table1[[#This Row],[Loser]],Ranking!D:E,2,FALSE)</f>
        <v>B12</v>
      </c>
      <c r="L986" s="1">
        <v>62</v>
      </c>
      <c r="N986" s="1">
        <f>Table1[[#This Row],[Winning Score]]-Table1[[#This Row],[Losing Score]]</f>
        <v>4</v>
      </c>
      <c r="O986" s="1">
        <f>Table1[[#This Row],[Losing Seed]]-Table1[[#This Row],[Winning Seed]]</f>
        <v>-3</v>
      </c>
      <c r="P986" s="1" t="str">
        <f>IF(Table1[[#This Row],[SeD]]&lt;-2,Table1[[#This Row],[Winning Seed]]&amp; " over " &amp;Table1[[#This Row],[Losing Seed]],"")</f>
        <v>6 over 3</v>
      </c>
      <c r="Q986">
        <f>VLOOKUP(Table1[[#This Row],[Losing Seed]],'Seed History'!$N$4:$O$19,2)</f>
        <v>1.8571428571428572</v>
      </c>
      <c r="R986" s="1">
        <f>IF(Table1[[#This Row],[Round]]="PI",0,Table1[[#This Row],[Round]]-1)</f>
        <v>1</v>
      </c>
      <c r="S986">
        <f>Table1[[#This Row],[LAW]]-Table1[[#This Row],[LEW]]</f>
        <v>-0.85714285714285721</v>
      </c>
      <c r="V986">
        <f>COUNTIF(PASE!B:B,Table1[[#This Row],[Loser]])</f>
        <v>1</v>
      </c>
    </row>
    <row r="987" spans="1:22" x14ac:dyDescent="0.25">
      <c r="A987" s="65">
        <v>36604</v>
      </c>
      <c r="B987" s="50">
        <v>2000</v>
      </c>
      <c r="C987" s="1">
        <v>2</v>
      </c>
      <c r="D987" t="s">
        <v>49</v>
      </c>
      <c r="E987" s="1">
        <v>10</v>
      </c>
      <c r="F987" t="s">
        <v>87</v>
      </c>
      <c r="G987" t="str">
        <f>VLOOKUP(Table1[[#This Row],[Winner]],Ranking!D:E,2,FALSE)</f>
        <v>BE</v>
      </c>
      <c r="H987" s="1">
        <v>67</v>
      </c>
      <c r="I987" s="1">
        <v>2</v>
      </c>
      <c r="J987" t="s">
        <v>374</v>
      </c>
      <c r="K987" t="str">
        <f>VLOOKUP(Table1[[#This Row],[Loser]],Ranking!D:E,2,FALSE)</f>
        <v>Amer</v>
      </c>
      <c r="L987" s="1">
        <v>65</v>
      </c>
      <c r="M987" s="1" t="s">
        <v>479</v>
      </c>
      <c r="N987" s="1">
        <f>Table1[[#This Row],[Winning Score]]-Table1[[#This Row],[Losing Score]]</f>
        <v>2</v>
      </c>
      <c r="O987" s="1">
        <f>Table1[[#This Row],[Losing Seed]]-Table1[[#This Row],[Winning Seed]]</f>
        <v>-8</v>
      </c>
      <c r="P987" s="1" t="str">
        <f>IF(Table1[[#This Row],[SeD]]&lt;-2,Table1[[#This Row],[Winning Seed]]&amp; " over " &amp;Table1[[#This Row],[Losing Seed]],"")</f>
        <v>10 over 2</v>
      </c>
      <c r="Q987">
        <f>VLOOKUP(Table1[[#This Row],[Losing Seed]],'Seed History'!$N$4:$O$19,2)</f>
        <v>2.3714285714285714</v>
      </c>
      <c r="R987" s="1">
        <f>IF(Table1[[#This Row],[Round]]="PI",0,Table1[[#This Row],[Round]]-1)</f>
        <v>1</v>
      </c>
      <c r="S987">
        <f>Table1[[#This Row],[LAW]]-Table1[[#This Row],[LEW]]</f>
        <v>-1.3714285714285714</v>
      </c>
      <c r="V987">
        <f>COUNTIF(PASE!B:B,Table1[[#This Row],[Loser]])</f>
        <v>1</v>
      </c>
    </row>
    <row r="988" spans="1:22" x14ac:dyDescent="0.25">
      <c r="A988" s="65">
        <v>36604</v>
      </c>
      <c r="B988" s="50">
        <v>2000</v>
      </c>
      <c r="C988" s="1">
        <v>2</v>
      </c>
      <c r="D988" t="s">
        <v>63</v>
      </c>
      <c r="E988" s="1">
        <v>8</v>
      </c>
      <c r="F988" t="s">
        <v>299</v>
      </c>
      <c r="G988" t="str">
        <f>VLOOKUP(Table1[[#This Row],[Winner]],Ranking!D:E,2,FALSE)</f>
        <v>ACC</v>
      </c>
      <c r="H988" s="1">
        <v>60</v>
      </c>
      <c r="I988" s="1">
        <v>1</v>
      </c>
      <c r="J988" t="s">
        <v>370</v>
      </c>
      <c r="K988" t="str">
        <f>VLOOKUP(Table1[[#This Row],[Loser]],Ranking!D:E,2,FALSE)</f>
        <v>P12</v>
      </c>
      <c r="L988" s="1">
        <v>53</v>
      </c>
      <c r="N988" s="1">
        <f>Table1[[#This Row],[Winning Score]]-Table1[[#This Row],[Losing Score]]</f>
        <v>7</v>
      </c>
      <c r="O988" s="1">
        <f>Table1[[#This Row],[Losing Seed]]-Table1[[#This Row],[Winning Seed]]</f>
        <v>-7</v>
      </c>
      <c r="P988" s="1" t="str">
        <f>IF(Table1[[#This Row],[SeD]]&lt;-2,Table1[[#This Row],[Winning Seed]]&amp; " over " &amp;Table1[[#This Row],[Losing Seed]],"")</f>
        <v>8 over 1</v>
      </c>
      <c r="Q988">
        <f>VLOOKUP(Table1[[#This Row],[Losing Seed]],'Seed History'!$N$4:$O$19,2)</f>
        <v>3.342857142857143</v>
      </c>
      <c r="R988" s="1">
        <f>IF(Table1[[#This Row],[Round]]="PI",0,Table1[[#This Row],[Round]]-1)</f>
        <v>1</v>
      </c>
      <c r="S988">
        <f>Table1[[#This Row],[LAW]]-Table1[[#This Row],[LEW]]</f>
        <v>-2.342857142857143</v>
      </c>
      <c r="V988">
        <f>COUNTIF(PASE!B:B,Table1[[#This Row],[Loser]])</f>
        <v>1</v>
      </c>
    </row>
    <row r="989" spans="1:22" x14ac:dyDescent="0.25">
      <c r="A989" s="65">
        <v>36604</v>
      </c>
      <c r="B989" s="50">
        <v>2000</v>
      </c>
      <c r="C989" s="1">
        <v>2</v>
      </c>
      <c r="D989" t="s">
        <v>63</v>
      </c>
      <c r="E989" s="1">
        <v>7</v>
      </c>
      <c r="F989" t="s">
        <v>94</v>
      </c>
      <c r="G989" t="str">
        <f>VLOOKUP(Table1[[#This Row],[Winner]],Ranking!D:E,2,FALSE)</f>
        <v>Amer</v>
      </c>
      <c r="H989" s="1">
        <v>69</v>
      </c>
      <c r="I989" s="1">
        <v>2</v>
      </c>
      <c r="J989" t="s">
        <v>28</v>
      </c>
      <c r="K989" t="str">
        <f>VLOOKUP(Table1[[#This Row],[Loser]],Ranking!D:E,2,FALSE)</f>
        <v>Amer</v>
      </c>
      <c r="L989" s="1">
        <v>61</v>
      </c>
      <c r="N989" s="1">
        <f>Table1[[#This Row],[Winning Score]]-Table1[[#This Row],[Losing Score]]</f>
        <v>8</v>
      </c>
      <c r="O989" s="1">
        <f>Table1[[#This Row],[Losing Seed]]-Table1[[#This Row],[Winning Seed]]</f>
        <v>-5</v>
      </c>
      <c r="P989" s="1" t="str">
        <f>IF(Table1[[#This Row],[SeD]]&lt;-2,Table1[[#This Row],[Winning Seed]]&amp; " over " &amp;Table1[[#This Row],[Losing Seed]],"")</f>
        <v>7 over 2</v>
      </c>
      <c r="Q989">
        <f>VLOOKUP(Table1[[#This Row],[Losing Seed]],'Seed History'!$N$4:$O$19,2)</f>
        <v>2.3714285714285714</v>
      </c>
      <c r="R989" s="1">
        <f>IF(Table1[[#This Row],[Round]]="PI",0,Table1[[#This Row],[Round]]-1)</f>
        <v>1</v>
      </c>
      <c r="S989">
        <f>Table1[[#This Row],[LAW]]-Table1[[#This Row],[LEW]]</f>
        <v>-1.3714285714285714</v>
      </c>
      <c r="V989">
        <f>COUNTIF(PASE!B:B,Table1[[#This Row],[Loser]])</f>
        <v>1</v>
      </c>
    </row>
    <row r="990" spans="1:22" x14ac:dyDescent="0.25">
      <c r="A990" s="65">
        <v>36604</v>
      </c>
      <c r="B990" s="50">
        <v>2000</v>
      </c>
      <c r="C990" s="1">
        <v>2</v>
      </c>
      <c r="D990" t="s">
        <v>49</v>
      </c>
      <c r="E990" s="1">
        <v>1</v>
      </c>
      <c r="F990" t="s">
        <v>64</v>
      </c>
      <c r="G990" t="str">
        <f>VLOOKUP(Table1[[#This Row],[Winner]],Ranking!D:E,2,FALSE)</f>
        <v>ACC</v>
      </c>
      <c r="H990" s="1">
        <v>69</v>
      </c>
      <c r="I990" s="1">
        <v>8</v>
      </c>
      <c r="J990" t="s">
        <v>37</v>
      </c>
      <c r="K990" t="str">
        <f>VLOOKUP(Table1[[#This Row],[Loser]],Ranking!D:E,2,FALSE)</f>
        <v>B12</v>
      </c>
      <c r="L990" s="1">
        <v>64</v>
      </c>
      <c r="N990" s="1">
        <f>Table1[[#This Row],[Winning Score]]-Table1[[#This Row],[Losing Score]]</f>
        <v>5</v>
      </c>
      <c r="O990" s="1">
        <f>Table1[[#This Row],[Losing Seed]]-Table1[[#This Row],[Winning Seed]]</f>
        <v>7</v>
      </c>
      <c r="P990" s="1" t="str">
        <f>IF(Table1[[#This Row],[SeD]]&lt;-2,Table1[[#This Row],[Winning Seed]]&amp; " over " &amp;Table1[[#This Row],[Losing Seed]],"")</f>
        <v/>
      </c>
      <c r="Q990">
        <f>VLOOKUP(Table1[[#This Row],[Losing Seed]],'Seed History'!$N$4:$O$19,2)</f>
        <v>0.7</v>
      </c>
      <c r="R990" s="1">
        <f>IF(Table1[[#This Row],[Round]]="PI",0,Table1[[#This Row],[Round]]-1)</f>
        <v>1</v>
      </c>
      <c r="S990">
        <f>Table1[[#This Row],[LAW]]-Table1[[#This Row],[LEW]]</f>
        <v>0.30000000000000004</v>
      </c>
      <c r="V990">
        <f>COUNTIF(PASE!B:B,Table1[[#This Row],[Loser]])</f>
        <v>1</v>
      </c>
    </row>
    <row r="991" spans="1:22" x14ac:dyDescent="0.25">
      <c r="A991" s="65">
        <v>36604</v>
      </c>
      <c r="B991" s="50">
        <v>2000</v>
      </c>
      <c r="C991" s="1">
        <v>2</v>
      </c>
      <c r="D991" t="s">
        <v>49</v>
      </c>
      <c r="E991" s="1">
        <v>3</v>
      </c>
      <c r="F991" t="s">
        <v>317</v>
      </c>
      <c r="G991" t="str">
        <f>VLOOKUP(Table1[[#This Row],[Winner]],Ranking!D:E,2,FALSE)</f>
        <v>B12</v>
      </c>
      <c r="H991" s="1">
        <v>75</v>
      </c>
      <c r="I991" s="1">
        <v>11</v>
      </c>
      <c r="J991" t="s">
        <v>324</v>
      </c>
      <c r="K991" t="str">
        <f>VLOOKUP(Table1[[#This Row],[Loser]],Ranking!D:E,2,FALSE)</f>
        <v>WCC</v>
      </c>
      <c r="L991" s="1">
        <v>67</v>
      </c>
      <c r="N991" s="1">
        <f>Table1[[#This Row],[Winning Score]]-Table1[[#This Row],[Losing Score]]</f>
        <v>8</v>
      </c>
      <c r="O991" s="1">
        <f>Table1[[#This Row],[Losing Seed]]-Table1[[#This Row],[Winning Seed]]</f>
        <v>8</v>
      </c>
      <c r="P991" s="1" t="str">
        <f>IF(Table1[[#This Row],[SeD]]&lt;-2,Table1[[#This Row],[Winning Seed]]&amp; " over " &amp;Table1[[#This Row],[Losing Seed]],"")</f>
        <v/>
      </c>
      <c r="Q991">
        <f>VLOOKUP(Table1[[#This Row],[Losing Seed]],'Seed History'!$N$4:$O$19,2)</f>
        <v>0.61428571428571432</v>
      </c>
      <c r="R991" s="1">
        <f>IF(Table1[[#This Row],[Round]]="PI",0,Table1[[#This Row],[Round]]-1)</f>
        <v>1</v>
      </c>
      <c r="S991">
        <f>Table1[[#This Row],[LAW]]-Table1[[#This Row],[LEW]]</f>
        <v>0.38571428571428568</v>
      </c>
      <c r="V991">
        <f>COUNTIF(PASE!B:B,Table1[[#This Row],[Loser]])</f>
        <v>1</v>
      </c>
    </row>
    <row r="992" spans="1:22" x14ac:dyDescent="0.25">
      <c r="A992" s="65">
        <v>36604</v>
      </c>
      <c r="B992" s="50">
        <v>2000</v>
      </c>
      <c r="C992" s="1">
        <v>2</v>
      </c>
      <c r="D992" t="s">
        <v>63</v>
      </c>
      <c r="E992" s="1">
        <v>4</v>
      </c>
      <c r="F992" t="s">
        <v>375</v>
      </c>
      <c r="G992" t="str">
        <f>VLOOKUP(Table1[[#This Row],[Winner]],Ranking!D:E,2,FALSE)</f>
        <v>SEC</v>
      </c>
      <c r="H992" s="1">
        <v>65</v>
      </c>
      <c r="I992" s="1">
        <v>5</v>
      </c>
      <c r="J992" t="s">
        <v>80</v>
      </c>
      <c r="K992" t="str">
        <f>VLOOKUP(Table1[[#This Row],[Loser]],Ranking!D:E,2,FALSE)</f>
        <v>Amer</v>
      </c>
      <c r="L992" s="1">
        <v>51</v>
      </c>
      <c r="N992" s="1">
        <f>Table1[[#This Row],[Winning Score]]-Table1[[#This Row],[Losing Score]]</f>
        <v>14</v>
      </c>
      <c r="O992" s="1">
        <f>Table1[[#This Row],[Losing Seed]]-Table1[[#This Row],[Winning Seed]]</f>
        <v>1</v>
      </c>
      <c r="P992" s="1" t="str">
        <f>IF(Table1[[#This Row],[SeD]]&lt;-2,Table1[[#This Row],[Winning Seed]]&amp; " over " &amp;Table1[[#This Row],[Losing Seed]],"")</f>
        <v/>
      </c>
      <c r="Q992">
        <f>VLOOKUP(Table1[[#This Row],[Losing Seed]],'Seed History'!$N$4:$O$19,2)</f>
        <v>1.1071428571428572</v>
      </c>
      <c r="R992" s="1">
        <f>IF(Table1[[#This Row],[Round]]="PI",0,Table1[[#This Row],[Round]]-1)</f>
        <v>1</v>
      </c>
      <c r="S992">
        <f>Table1[[#This Row],[LAW]]-Table1[[#This Row],[LEW]]</f>
        <v>-0.10714285714285721</v>
      </c>
      <c r="V992">
        <f>COUNTIF(PASE!B:B,Table1[[#This Row],[Loser]])</f>
        <v>1</v>
      </c>
    </row>
    <row r="993" spans="1:22" x14ac:dyDescent="0.25">
      <c r="A993" s="65">
        <v>36604</v>
      </c>
      <c r="B993" s="50">
        <v>2000</v>
      </c>
      <c r="C993" s="1">
        <v>2</v>
      </c>
      <c r="D993" t="s">
        <v>63</v>
      </c>
      <c r="E993" s="1">
        <v>6</v>
      </c>
      <c r="F993" t="s">
        <v>270</v>
      </c>
      <c r="G993" t="str">
        <f>VLOOKUP(Table1[[#This Row],[Winner]],Ranking!D:E,2,FALSE)</f>
        <v>ACC</v>
      </c>
      <c r="H993" s="1">
        <v>75</v>
      </c>
      <c r="I993" s="1">
        <v>3</v>
      </c>
      <c r="J993" t="s">
        <v>316</v>
      </c>
      <c r="K993" t="str">
        <f>VLOOKUP(Table1[[#This Row],[Loser]],Ranking!D:E,2,FALSE)</f>
        <v>B10</v>
      </c>
      <c r="L993" s="1">
        <v>62</v>
      </c>
      <c r="N993" s="1">
        <f>Table1[[#This Row],[Winning Score]]-Table1[[#This Row],[Losing Score]]</f>
        <v>13</v>
      </c>
      <c r="O993" s="1">
        <f>Table1[[#This Row],[Losing Seed]]-Table1[[#This Row],[Winning Seed]]</f>
        <v>-3</v>
      </c>
      <c r="P993" s="1" t="str">
        <f>IF(Table1[[#This Row],[SeD]]&lt;-2,Table1[[#This Row],[Winning Seed]]&amp; " over " &amp;Table1[[#This Row],[Losing Seed]],"")</f>
        <v>6 over 3</v>
      </c>
      <c r="Q993">
        <f>VLOOKUP(Table1[[#This Row],[Losing Seed]],'Seed History'!$N$4:$O$19,2)</f>
        <v>1.8571428571428572</v>
      </c>
      <c r="R993" s="1">
        <f>IF(Table1[[#This Row],[Round]]="PI",0,Table1[[#This Row],[Round]]-1)</f>
        <v>1</v>
      </c>
      <c r="S993">
        <f>Table1[[#This Row],[LAW]]-Table1[[#This Row],[LEW]]</f>
        <v>-0.85714285714285721</v>
      </c>
      <c r="V993">
        <f>COUNTIF(PASE!B:B,Table1[[#This Row],[Loser]])</f>
        <v>1</v>
      </c>
    </row>
    <row r="994" spans="1:22" x14ac:dyDescent="0.25">
      <c r="A994" s="65">
        <v>36604</v>
      </c>
      <c r="B994" s="50">
        <v>2000</v>
      </c>
      <c r="C994" s="1">
        <v>2</v>
      </c>
      <c r="D994" t="s">
        <v>49</v>
      </c>
      <c r="E994" s="1">
        <v>5</v>
      </c>
      <c r="F994" t="s">
        <v>81</v>
      </c>
      <c r="G994" t="str">
        <f>VLOOKUP(Table1[[#This Row],[Winner]],Ranking!D:E,2,FALSE)</f>
        <v>SEC</v>
      </c>
      <c r="H994" s="1">
        <v>93</v>
      </c>
      <c r="I994" s="1">
        <v>4</v>
      </c>
      <c r="J994" t="s">
        <v>231</v>
      </c>
      <c r="K994" t="str">
        <f>VLOOKUP(Table1[[#This Row],[Loser]],Ranking!D:E,2,FALSE)</f>
        <v>B10</v>
      </c>
      <c r="L994" s="1">
        <v>76</v>
      </c>
      <c r="N994" s="1">
        <f>Table1[[#This Row],[Winning Score]]-Table1[[#This Row],[Losing Score]]</f>
        <v>17</v>
      </c>
      <c r="O994" s="1">
        <f>Table1[[#This Row],[Losing Seed]]-Table1[[#This Row],[Winning Seed]]</f>
        <v>-1</v>
      </c>
      <c r="P994" s="1" t="str">
        <f>IF(Table1[[#This Row],[SeD]]&lt;-2,Table1[[#This Row],[Winning Seed]]&amp; " over " &amp;Table1[[#This Row],[Losing Seed]],"")</f>
        <v/>
      </c>
      <c r="Q994">
        <f>VLOOKUP(Table1[[#This Row],[Losing Seed]],'Seed History'!$N$4:$O$19,2)</f>
        <v>1.5357142857142858</v>
      </c>
      <c r="R994" s="1">
        <f>IF(Table1[[#This Row],[Round]]="PI",0,Table1[[#This Row],[Round]]-1)</f>
        <v>1</v>
      </c>
      <c r="S994">
        <f>Table1[[#This Row],[LAW]]-Table1[[#This Row],[LEW]]</f>
        <v>-0.53571428571428581</v>
      </c>
      <c r="V994">
        <f>COUNTIF(PASE!B:B,Table1[[#This Row],[Loser]])</f>
        <v>1</v>
      </c>
    </row>
    <row r="995" spans="1:22" x14ac:dyDescent="0.25">
      <c r="A995" s="65">
        <v>36608</v>
      </c>
      <c r="B995" s="50">
        <v>2000</v>
      </c>
      <c r="C995" s="1">
        <v>3</v>
      </c>
      <c r="D995" t="s">
        <v>440</v>
      </c>
      <c r="E995" s="1">
        <v>1</v>
      </c>
      <c r="F995" t="s">
        <v>272</v>
      </c>
      <c r="G995" t="str">
        <f>VLOOKUP(Table1[[#This Row],[Winner]],Ranking!D:E,2,FALSE)</f>
        <v>B10</v>
      </c>
      <c r="H995" s="1">
        <v>75</v>
      </c>
      <c r="I995" s="1">
        <v>4</v>
      </c>
      <c r="J995" t="s">
        <v>86</v>
      </c>
      <c r="K995" t="str">
        <f>VLOOKUP(Table1[[#This Row],[Loser]],Ranking!D:E,2,FALSE)</f>
        <v>ACC</v>
      </c>
      <c r="L995" s="1">
        <v>58</v>
      </c>
      <c r="N995" s="1">
        <f>Table1[[#This Row],[Winning Score]]-Table1[[#This Row],[Losing Score]]</f>
        <v>17</v>
      </c>
      <c r="O995" s="1">
        <f>Table1[[#This Row],[Losing Seed]]-Table1[[#This Row],[Winning Seed]]</f>
        <v>3</v>
      </c>
      <c r="P995" s="1" t="str">
        <f>IF(Table1[[#This Row],[SeD]]&lt;-2,Table1[[#This Row],[Winning Seed]]&amp; " over " &amp;Table1[[#This Row],[Losing Seed]],"")</f>
        <v/>
      </c>
      <c r="Q995">
        <f>VLOOKUP(Table1[[#This Row],[Losing Seed]],'Seed History'!$N$4:$O$19,2)</f>
        <v>1.5357142857142858</v>
      </c>
      <c r="R995" s="1">
        <f>IF(Table1[[#This Row],[Round]]="PI",0,Table1[[#This Row],[Round]]-1)</f>
        <v>2</v>
      </c>
      <c r="S995">
        <f>Table1[[#This Row],[LAW]]-Table1[[#This Row],[LEW]]</f>
        <v>0.46428571428571419</v>
      </c>
      <c r="V995">
        <f>COUNTIF(PASE!B:B,Table1[[#This Row],[Loser]])</f>
        <v>1</v>
      </c>
    </row>
    <row r="996" spans="1:22" x14ac:dyDescent="0.25">
      <c r="A996" s="65">
        <v>36608</v>
      </c>
      <c r="B996" s="50">
        <v>2000</v>
      </c>
      <c r="C996" s="1">
        <v>3</v>
      </c>
      <c r="D996" t="s">
        <v>440</v>
      </c>
      <c r="E996" s="1">
        <v>2</v>
      </c>
      <c r="F996" t="s">
        <v>238</v>
      </c>
      <c r="G996" t="str">
        <f>VLOOKUP(Table1[[#This Row],[Winner]],Ranking!D:E,2,FALSE)</f>
        <v>B12</v>
      </c>
      <c r="H996" s="1">
        <v>80</v>
      </c>
      <c r="I996" s="1">
        <v>6</v>
      </c>
      <c r="J996" t="s">
        <v>67</v>
      </c>
      <c r="K996" t="str">
        <f>VLOOKUP(Table1[[#This Row],[Loser]],Ranking!D:E,2,FALSE)</f>
        <v>P12</v>
      </c>
      <c r="L996" s="1">
        <v>56</v>
      </c>
      <c r="N996" s="1">
        <f>Table1[[#This Row],[Winning Score]]-Table1[[#This Row],[Losing Score]]</f>
        <v>24</v>
      </c>
      <c r="O996" s="1">
        <f>Table1[[#This Row],[Losing Seed]]-Table1[[#This Row],[Winning Seed]]</f>
        <v>4</v>
      </c>
      <c r="P996" s="1" t="str">
        <f>IF(Table1[[#This Row],[SeD]]&lt;-2,Table1[[#This Row],[Winning Seed]]&amp; " over " &amp;Table1[[#This Row],[Losing Seed]],"")</f>
        <v/>
      </c>
      <c r="Q996">
        <f>VLOOKUP(Table1[[#This Row],[Losing Seed]],'Seed History'!$N$4:$O$19,2)</f>
        <v>1.0785714285714285</v>
      </c>
      <c r="R996" s="1">
        <f>IF(Table1[[#This Row],[Round]]="PI",0,Table1[[#This Row],[Round]]-1)</f>
        <v>2</v>
      </c>
      <c r="S996">
        <f>Table1[[#This Row],[LAW]]-Table1[[#This Row],[LEW]]</f>
        <v>0.92142857142857149</v>
      </c>
      <c r="V996">
        <f>COUNTIF(PASE!B:B,Table1[[#This Row],[Loser]])</f>
        <v>1</v>
      </c>
    </row>
    <row r="997" spans="1:22" x14ac:dyDescent="0.25">
      <c r="A997" s="65">
        <v>36608</v>
      </c>
      <c r="B997" s="50">
        <v>2000</v>
      </c>
      <c r="C997" s="1">
        <v>3</v>
      </c>
      <c r="D997" t="s">
        <v>38</v>
      </c>
      <c r="E997" s="1">
        <v>6</v>
      </c>
      <c r="F997" t="s">
        <v>29</v>
      </c>
      <c r="G997" t="str">
        <f>VLOOKUP(Table1[[#This Row],[Winner]],Ranking!D:E,2,FALSE)</f>
        <v>B10</v>
      </c>
      <c r="H997" s="1">
        <v>75</v>
      </c>
      <c r="I997" s="1">
        <v>10</v>
      </c>
      <c r="J997" t="s">
        <v>71</v>
      </c>
      <c r="K997" t="str">
        <f>VLOOKUP(Table1[[#This Row],[Loser]],Ranking!D:E,2,FALSE)</f>
        <v>WCC</v>
      </c>
      <c r="L997" s="1">
        <v>66</v>
      </c>
      <c r="N997" s="1">
        <f>Table1[[#This Row],[Winning Score]]-Table1[[#This Row],[Losing Score]]</f>
        <v>9</v>
      </c>
      <c r="O997" s="1">
        <f>Table1[[#This Row],[Losing Seed]]-Table1[[#This Row],[Winning Seed]]</f>
        <v>4</v>
      </c>
      <c r="P997" s="1" t="str">
        <f>IF(Table1[[#This Row],[SeD]]&lt;-2,Table1[[#This Row],[Winning Seed]]&amp; " over " &amp;Table1[[#This Row],[Losing Seed]],"")</f>
        <v/>
      </c>
      <c r="Q997">
        <f>VLOOKUP(Table1[[#This Row],[Losing Seed]],'Seed History'!$N$4:$O$19,2)</f>
        <v>0.62142857142857144</v>
      </c>
      <c r="R997" s="1">
        <f>IF(Table1[[#This Row],[Round]]="PI",0,Table1[[#This Row],[Round]]-1)</f>
        <v>2</v>
      </c>
      <c r="S997">
        <f>Table1[[#This Row],[LAW]]-Table1[[#This Row],[LEW]]</f>
        <v>1.3785714285714286</v>
      </c>
      <c r="V997">
        <f>COUNTIF(PASE!B:B,Table1[[#This Row],[Loser]])</f>
        <v>1</v>
      </c>
    </row>
    <row r="998" spans="1:22" x14ac:dyDescent="0.25">
      <c r="A998" s="65">
        <v>36608</v>
      </c>
      <c r="B998" s="50">
        <v>2000</v>
      </c>
      <c r="C998" s="1">
        <v>3</v>
      </c>
      <c r="D998" t="s">
        <v>38</v>
      </c>
      <c r="E998" s="1">
        <v>8</v>
      </c>
      <c r="F998" t="s">
        <v>39</v>
      </c>
      <c r="G998" t="str">
        <f>VLOOKUP(Table1[[#This Row],[Winner]],Ranking!D:E,2,FALSE)</f>
        <v>B10</v>
      </c>
      <c r="H998" s="1">
        <v>61</v>
      </c>
      <c r="I998" s="1">
        <v>4</v>
      </c>
      <c r="J998" t="s">
        <v>52</v>
      </c>
      <c r="K998" t="str">
        <f>VLOOKUP(Table1[[#This Row],[Loser]],Ranking!D:E,2,FALSE)</f>
        <v>SEC</v>
      </c>
      <c r="L998" s="1">
        <v>48</v>
      </c>
      <c r="N998" s="1">
        <f>Table1[[#This Row],[Winning Score]]-Table1[[#This Row],[Losing Score]]</f>
        <v>13</v>
      </c>
      <c r="O998" s="1">
        <f>Table1[[#This Row],[Losing Seed]]-Table1[[#This Row],[Winning Seed]]</f>
        <v>-4</v>
      </c>
      <c r="P998" s="1" t="str">
        <f>IF(Table1[[#This Row],[SeD]]&lt;-2,Table1[[#This Row],[Winning Seed]]&amp; " over " &amp;Table1[[#This Row],[Losing Seed]],"")</f>
        <v>8 over 4</v>
      </c>
      <c r="Q998">
        <f>VLOOKUP(Table1[[#This Row],[Losing Seed]],'Seed History'!$N$4:$O$19,2)</f>
        <v>1.5357142857142858</v>
      </c>
      <c r="R998" s="1">
        <f>IF(Table1[[#This Row],[Round]]="PI",0,Table1[[#This Row],[Round]]-1)</f>
        <v>2</v>
      </c>
      <c r="S998">
        <f>Table1[[#This Row],[LAW]]-Table1[[#This Row],[LEW]]</f>
        <v>0.46428571428571419</v>
      </c>
      <c r="V998">
        <f>COUNTIF(PASE!B:B,Table1[[#This Row],[Loser]])</f>
        <v>1</v>
      </c>
    </row>
    <row r="999" spans="1:22" x14ac:dyDescent="0.25">
      <c r="A999" s="65">
        <v>36609</v>
      </c>
      <c r="B999" s="50">
        <v>2000</v>
      </c>
      <c r="C999" s="1">
        <v>3</v>
      </c>
      <c r="D999" t="s">
        <v>49</v>
      </c>
      <c r="E999" s="1">
        <v>3</v>
      </c>
      <c r="F999" t="s">
        <v>317</v>
      </c>
      <c r="G999" t="str">
        <f>VLOOKUP(Table1[[#This Row],[Winner]],Ranking!D:E,2,FALSE)</f>
        <v>B12</v>
      </c>
      <c r="H999" s="1">
        <v>68</v>
      </c>
      <c r="I999" s="1">
        <v>10</v>
      </c>
      <c r="J999" t="s">
        <v>87</v>
      </c>
      <c r="K999" t="str">
        <f>VLOOKUP(Table1[[#This Row],[Loser]],Ranking!D:E,2,FALSE)</f>
        <v>BE</v>
      </c>
      <c r="L999" s="1">
        <v>66</v>
      </c>
      <c r="N999" s="1">
        <f>Table1[[#This Row],[Winning Score]]-Table1[[#This Row],[Losing Score]]</f>
        <v>2</v>
      </c>
      <c r="O999" s="1">
        <f>Table1[[#This Row],[Losing Seed]]-Table1[[#This Row],[Winning Seed]]</f>
        <v>7</v>
      </c>
      <c r="P999" s="1" t="str">
        <f>IF(Table1[[#This Row],[SeD]]&lt;-2,Table1[[#This Row],[Winning Seed]]&amp; " over " &amp;Table1[[#This Row],[Losing Seed]],"")</f>
        <v/>
      </c>
      <c r="Q999">
        <f>VLOOKUP(Table1[[#This Row],[Losing Seed]],'Seed History'!$N$4:$O$19,2)</f>
        <v>0.62142857142857144</v>
      </c>
      <c r="R999" s="1">
        <f>IF(Table1[[#This Row],[Round]]="PI",0,Table1[[#This Row],[Round]]-1)</f>
        <v>2</v>
      </c>
      <c r="S999">
        <f>Table1[[#This Row],[LAW]]-Table1[[#This Row],[LEW]]</f>
        <v>1.3785714285714286</v>
      </c>
      <c r="V999">
        <f>COUNTIF(PASE!B:B,Table1[[#This Row],[Loser]])</f>
        <v>1</v>
      </c>
    </row>
    <row r="1000" spans="1:22" x14ac:dyDescent="0.25">
      <c r="A1000" s="65">
        <v>36609</v>
      </c>
      <c r="B1000" s="50">
        <v>2000</v>
      </c>
      <c r="C1000" s="1">
        <v>3</v>
      </c>
      <c r="D1000" t="s">
        <v>49</v>
      </c>
      <c r="E1000" s="1">
        <v>5</v>
      </c>
      <c r="F1000" t="s">
        <v>81</v>
      </c>
      <c r="G1000" t="str">
        <f>VLOOKUP(Table1[[#This Row],[Winner]],Ranking!D:E,2,FALSE)</f>
        <v>SEC</v>
      </c>
      <c r="H1000" s="1">
        <v>87</v>
      </c>
      <c r="I1000" s="1">
        <v>1</v>
      </c>
      <c r="J1000" t="s">
        <v>64</v>
      </c>
      <c r="K1000" t="str">
        <f>VLOOKUP(Table1[[#This Row],[Loser]],Ranking!D:E,2,FALSE)</f>
        <v>ACC</v>
      </c>
      <c r="L1000" s="1">
        <v>78</v>
      </c>
      <c r="N1000" s="1">
        <f>Table1[[#This Row],[Winning Score]]-Table1[[#This Row],[Losing Score]]</f>
        <v>9</v>
      </c>
      <c r="O1000" s="1">
        <f>Table1[[#This Row],[Losing Seed]]-Table1[[#This Row],[Winning Seed]]</f>
        <v>-4</v>
      </c>
      <c r="P1000" s="1" t="str">
        <f>IF(Table1[[#This Row],[SeD]]&lt;-2,Table1[[#This Row],[Winning Seed]]&amp; " over " &amp;Table1[[#This Row],[Losing Seed]],"")</f>
        <v>5 over 1</v>
      </c>
      <c r="Q1000">
        <f>VLOOKUP(Table1[[#This Row],[Losing Seed]],'Seed History'!$N$4:$O$19,2)</f>
        <v>3.342857142857143</v>
      </c>
      <c r="R1000" s="1">
        <f>IF(Table1[[#This Row],[Round]]="PI",0,Table1[[#This Row],[Round]]-1)</f>
        <v>2</v>
      </c>
      <c r="S1000">
        <f>Table1[[#This Row],[LAW]]-Table1[[#This Row],[LEW]]</f>
        <v>-1.342857142857143</v>
      </c>
      <c r="V1000">
        <f>COUNTIF(PASE!B:B,Table1[[#This Row],[Loser]])</f>
        <v>1</v>
      </c>
    </row>
    <row r="1001" spans="1:22" x14ac:dyDescent="0.25">
      <c r="A1001" s="65">
        <v>36609</v>
      </c>
      <c r="B1001" s="50">
        <v>2000</v>
      </c>
      <c r="C1001" s="1">
        <v>3</v>
      </c>
      <c r="D1001" t="s">
        <v>63</v>
      </c>
      <c r="E1001" s="1">
        <v>8</v>
      </c>
      <c r="F1001" t="s">
        <v>299</v>
      </c>
      <c r="G1001" t="str">
        <f>VLOOKUP(Table1[[#This Row],[Winner]],Ranking!D:E,2,FALSE)</f>
        <v>ACC</v>
      </c>
      <c r="H1001" s="1">
        <v>74</v>
      </c>
      <c r="I1001" s="1">
        <v>4</v>
      </c>
      <c r="J1001" t="s">
        <v>375</v>
      </c>
      <c r="K1001" t="str">
        <f>VLOOKUP(Table1[[#This Row],[Loser]],Ranking!D:E,2,FALSE)</f>
        <v>SEC</v>
      </c>
      <c r="L1001" s="1">
        <v>69</v>
      </c>
      <c r="N1001" s="1">
        <f>Table1[[#This Row],[Winning Score]]-Table1[[#This Row],[Losing Score]]</f>
        <v>5</v>
      </c>
      <c r="O1001" s="1">
        <f>Table1[[#This Row],[Losing Seed]]-Table1[[#This Row],[Winning Seed]]</f>
        <v>-4</v>
      </c>
      <c r="P1001" s="1" t="str">
        <f>IF(Table1[[#This Row],[SeD]]&lt;-2,Table1[[#This Row],[Winning Seed]]&amp; " over " &amp;Table1[[#This Row],[Losing Seed]],"")</f>
        <v>8 over 4</v>
      </c>
      <c r="Q1001">
        <f>VLOOKUP(Table1[[#This Row],[Losing Seed]],'Seed History'!$N$4:$O$19,2)</f>
        <v>1.5357142857142858</v>
      </c>
      <c r="R1001" s="1">
        <f>IF(Table1[[#This Row],[Round]]="PI",0,Table1[[#This Row],[Round]]-1)</f>
        <v>2</v>
      </c>
      <c r="S1001">
        <f>Table1[[#This Row],[LAW]]-Table1[[#This Row],[LEW]]</f>
        <v>0.46428571428571419</v>
      </c>
      <c r="V1001">
        <f>COUNTIF(PASE!B:B,Table1[[#This Row],[Loser]])</f>
        <v>1</v>
      </c>
    </row>
    <row r="1002" spans="1:22" x14ac:dyDescent="0.25">
      <c r="A1002" s="65">
        <v>36609</v>
      </c>
      <c r="B1002" s="50">
        <v>2000</v>
      </c>
      <c r="C1002" s="1">
        <v>3</v>
      </c>
      <c r="D1002" t="s">
        <v>63</v>
      </c>
      <c r="E1002" s="1">
        <v>7</v>
      </c>
      <c r="F1002" t="s">
        <v>94</v>
      </c>
      <c r="G1002" t="str">
        <f>VLOOKUP(Table1[[#This Row],[Winner]],Ranking!D:E,2,FALSE)</f>
        <v>Amer</v>
      </c>
      <c r="H1002" s="1">
        <v>80</v>
      </c>
      <c r="I1002" s="1">
        <v>6</v>
      </c>
      <c r="J1002" t="s">
        <v>270</v>
      </c>
      <c r="K1002" t="str">
        <f>VLOOKUP(Table1[[#This Row],[Loser]],Ranking!D:E,2,FALSE)</f>
        <v>ACC</v>
      </c>
      <c r="L1002" s="1">
        <v>71</v>
      </c>
      <c r="N1002" s="1">
        <f>Table1[[#This Row],[Winning Score]]-Table1[[#This Row],[Losing Score]]</f>
        <v>9</v>
      </c>
      <c r="O1002" s="1">
        <f>Table1[[#This Row],[Losing Seed]]-Table1[[#This Row],[Winning Seed]]</f>
        <v>-1</v>
      </c>
      <c r="P1002" s="1" t="str">
        <f>IF(Table1[[#This Row],[SeD]]&lt;-2,Table1[[#This Row],[Winning Seed]]&amp; " over " &amp;Table1[[#This Row],[Losing Seed]],"")</f>
        <v/>
      </c>
      <c r="Q1002">
        <f>VLOOKUP(Table1[[#This Row],[Losing Seed]],'Seed History'!$N$4:$O$19,2)</f>
        <v>1.0785714285714285</v>
      </c>
      <c r="R1002" s="1">
        <f>IF(Table1[[#This Row],[Round]]="PI",0,Table1[[#This Row],[Round]]-1)</f>
        <v>2</v>
      </c>
      <c r="S1002">
        <f>Table1[[#This Row],[LAW]]-Table1[[#This Row],[LEW]]</f>
        <v>0.92142857142857149</v>
      </c>
      <c r="V1002">
        <f>COUNTIF(PASE!B:B,Table1[[#This Row],[Loser]])</f>
        <v>1</v>
      </c>
    </row>
    <row r="1003" spans="1:22" x14ac:dyDescent="0.25">
      <c r="A1003" s="65">
        <v>36610</v>
      </c>
      <c r="B1003" s="50">
        <v>2000</v>
      </c>
      <c r="C1003" s="1">
        <v>4</v>
      </c>
      <c r="D1003" t="s">
        <v>440</v>
      </c>
      <c r="E1003" s="1">
        <v>1</v>
      </c>
      <c r="F1003" t="s">
        <v>272</v>
      </c>
      <c r="G1003" t="str">
        <f>VLOOKUP(Table1[[#This Row],[Winner]],Ranking!D:E,2,FALSE)</f>
        <v>B10</v>
      </c>
      <c r="H1003" s="1">
        <v>75</v>
      </c>
      <c r="I1003" s="1">
        <v>2</v>
      </c>
      <c r="J1003" t="s">
        <v>238</v>
      </c>
      <c r="K1003" t="str">
        <f>VLOOKUP(Table1[[#This Row],[Loser]],Ranking!D:E,2,FALSE)</f>
        <v>B12</v>
      </c>
      <c r="L1003" s="1">
        <v>64</v>
      </c>
      <c r="N1003" s="1">
        <f>Table1[[#This Row],[Winning Score]]-Table1[[#This Row],[Losing Score]]</f>
        <v>11</v>
      </c>
      <c r="O1003" s="1">
        <f>Table1[[#This Row],[Losing Seed]]-Table1[[#This Row],[Winning Seed]]</f>
        <v>1</v>
      </c>
      <c r="P1003" s="1" t="str">
        <f>IF(Table1[[#This Row],[SeD]]&lt;-2,Table1[[#This Row],[Winning Seed]]&amp; " over " &amp;Table1[[#This Row],[Losing Seed]],"")</f>
        <v/>
      </c>
      <c r="Q1003">
        <f>VLOOKUP(Table1[[#This Row],[Losing Seed]],'Seed History'!$N$4:$O$19,2)</f>
        <v>2.3714285714285714</v>
      </c>
      <c r="R1003" s="1">
        <f>IF(Table1[[#This Row],[Round]]="PI",0,Table1[[#This Row],[Round]]-1)</f>
        <v>3</v>
      </c>
      <c r="S1003">
        <f>Table1[[#This Row],[LAW]]-Table1[[#This Row],[LEW]]</f>
        <v>0.62857142857142856</v>
      </c>
      <c r="V1003">
        <f>COUNTIF(PASE!B:B,Table1[[#This Row],[Loser]])</f>
        <v>1</v>
      </c>
    </row>
    <row r="1004" spans="1:22" x14ac:dyDescent="0.25">
      <c r="A1004" s="65">
        <v>36610</v>
      </c>
      <c r="B1004" s="50">
        <v>2000</v>
      </c>
      <c r="C1004" s="1">
        <v>4</v>
      </c>
      <c r="D1004" t="s">
        <v>38</v>
      </c>
      <c r="E1004" s="1">
        <v>8</v>
      </c>
      <c r="F1004" t="s">
        <v>39</v>
      </c>
      <c r="G1004" t="str">
        <f>VLOOKUP(Table1[[#This Row],[Winner]],Ranking!D:E,2,FALSE)</f>
        <v>B10</v>
      </c>
      <c r="H1004" s="1">
        <v>64</v>
      </c>
      <c r="I1004" s="1">
        <v>6</v>
      </c>
      <c r="J1004" t="s">
        <v>29</v>
      </c>
      <c r="K1004" t="str">
        <f>VLOOKUP(Table1[[#This Row],[Loser]],Ranking!D:E,2,FALSE)</f>
        <v>B10</v>
      </c>
      <c r="L1004" s="1">
        <v>60</v>
      </c>
      <c r="N1004" s="1">
        <f>Table1[[#This Row],[Winning Score]]-Table1[[#This Row],[Losing Score]]</f>
        <v>4</v>
      </c>
      <c r="O1004" s="1">
        <f>Table1[[#This Row],[Losing Seed]]-Table1[[#This Row],[Winning Seed]]</f>
        <v>-2</v>
      </c>
      <c r="P1004" s="1" t="str">
        <f>IF(Table1[[#This Row],[SeD]]&lt;-2,Table1[[#This Row],[Winning Seed]]&amp; " over " &amp;Table1[[#This Row],[Losing Seed]],"")</f>
        <v/>
      </c>
      <c r="Q1004">
        <f>VLOOKUP(Table1[[#This Row],[Losing Seed]],'Seed History'!$N$4:$O$19,2)</f>
        <v>1.0785714285714285</v>
      </c>
      <c r="R1004" s="1">
        <f>IF(Table1[[#This Row],[Round]]="PI",0,Table1[[#This Row],[Round]]-1)</f>
        <v>3</v>
      </c>
      <c r="S1004">
        <f>Table1[[#This Row],[LAW]]-Table1[[#This Row],[LEW]]</f>
        <v>1.9214285714285715</v>
      </c>
      <c r="V1004">
        <f>COUNTIF(PASE!B:B,Table1[[#This Row],[Loser]])</f>
        <v>1</v>
      </c>
    </row>
    <row r="1005" spans="1:22" x14ac:dyDescent="0.25">
      <c r="A1005" s="65">
        <v>36611</v>
      </c>
      <c r="B1005" s="50">
        <v>2000</v>
      </c>
      <c r="C1005" s="1">
        <v>4</v>
      </c>
      <c r="D1005" t="s">
        <v>49</v>
      </c>
      <c r="E1005" s="1">
        <v>5</v>
      </c>
      <c r="F1005" t="s">
        <v>81</v>
      </c>
      <c r="G1005" t="str">
        <f>VLOOKUP(Table1[[#This Row],[Winner]],Ranking!D:E,2,FALSE)</f>
        <v>SEC</v>
      </c>
      <c r="H1005" s="1">
        <v>77</v>
      </c>
      <c r="I1005" s="1">
        <v>3</v>
      </c>
      <c r="J1005" t="s">
        <v>317</v>
      </c>
      <c r="K1005" t="str">
        <f>VLOOKUP(Table1[[#This Row],[Loser]],Ranking!D:E,2,FALSE)</f>
        <v>B12</v>
      </c>
      <c r="L1005" s="1">
        <v>65</v>
      </c>
      <c r="N1005" s="1">
        <f>Table1[[#This Row],[Winning Score]]-Table1[[#This Row],[Losing Score]]</f>
        <v>12</v>
      </c>
      <c r="O1005" s="1">
        <f>Table1[[#This Row],[Losing Seed]]-Table1[[#This Row],[Winning Seed]]</f>
        <v>-2</v>
      </c>
      <c r="P1005" s="1" t="str">
        <f>IF(Table1[[#This Row],[SeD]]&lt;-2,Table1[[#This Row],[Winning Seed]]&amp; " over " &amp;Table1[[#This Row],[Losing Seed]],"")</f>
        <v/>
      </c>
      <c r="Q1005">
        <f>VLOOKUP(Table1[[#This Row],[Losing Seed]],'Seed History'!$N$4:$O$19,2)</f>
        <v>1.8571428571428572</v>
      </c>
      <c r="R1005" s="1">
        <f>IF(Table1[[#This Row],[Round]]="PI",0,Table1[[#This Row],[Round]]-1)</f>
        <v>3</v>
      </c>
      <c r="S1005">
        <f>Table1[[#This Row],[LAW]]-Table1[[#This Row],[LEW]]</f>
        <v>1.1428571428571428</v>
      </c>
      <c r="V1005">
        <f>COUNTIF(PASE!B:B,Table1[[#This Row],[Loser]])</f>
        <v>1</v>
      </c>
    </row>
    <row r="1006" spans="1:22" x14ac:dyDescent="0.25">
      <c r="A1006" s="65">
        <v>36611</v>
      </c>
      <c r="B1006" s="50">
        <v>2000</v>
      </c>
      <c r="C1006" s="1">
        <v>4</v>
      </c>
      <c r="D1006" t="s">
        <v>63</v>
      </c>
      <c r="E1006" s="1">
        <v>8</v>
      </c>
      <c r="F1006" t="s">
        <v>299</v>
      </c>
      <c r="G1006" t="str">
        <f>VLOOKUP(Table1[[#This Row],[Winner]],Ranking!D:E,2,FALSE)</f>
        <v>ACC</v>
      </c>
      <c r="H1006" s="1">
        <v>59</v>
      </c>
      <c r="I1006" s="1">
        <v>7</v>
      </c>
      <c r="J1006" t="s">
        <v>94</v>
      </c>
      <c r="K1006" t="str">
        <f>VLOOKUP(Table1[[#This Row],[Loser]],Ranking!D:E,2,FALSE)</f>
        <v>Amer</v>
      </c>
      <c r="L1006" s="1">
        <v>55</v>
      </c>
      <c r="N1006" s="1">
        <f>Table1[[#This Row],[Winning Score]]-Table1[[#This Row],[Losing Score]]</f>
        <v>4</v>
      </c>
      <c r="O1006" s="1">
        <f>Table1[[#This Row],[Losing Seed]]-Table1[[#This Row],[Winning Seed]]</f>
        <v>-1</v>
      </c>
      <c r="P1006" s="1" t="str">
        <f>IF(Table1[[#This Row],[SeD]]&lt;-2,Table1[[#This Row],[Winning Seed]]&amp; " over " &amp;Table1[[#This Row],[Losing Seed]],"")</f>
        <v/>
      </c>
      <c r="Q1006">
        <f>VLOOKUP(Table1[[#This Row],[Losing Seed]],'Seed History'!$N$4:$O$19,2)</f>
        <v>0.9</v>
      </c>
      <c r="R1006" s="1">
        <f>IF(Table1[[#This Row],[Round]]="PI",0,Table1[[#This Row],[Round]]-1)</f>
        <v>3</v>
      </c>
      <c r="S1006">
        <f>Table1[[#This Row],[LAW]]-Table1[[#This Row],[LEW]]</f>
        <v>2.1</v>
      </c>
      <c r="V1006">
        <f>COUNTIF(PASE!B:B,Table1[[#This Row],[Loser]])</f>
        <v>1</v>
      </c>
    </row>
    <row r="1007" spans="1:22" x14ac:dyDescent="0.25">
      <c r="A1007" s="65">
        <v>36617</v>
      </c>
      <c r="B1007" s="50">
        <v>2000</v>
      </c>
      <c r="C1007" s="1">
        <v>5</v>
      </c>
      <c r="D1007" t="s">
        <v>484</v>
      </c>
      <c r="E1007" s="1">
        <v>1</v>
      </c>
      <c r="F1007" t="s">
        <v>272</v>
      </c>
      <c r="G1007" t="str">
        <f>VLOOKUP(Table1[[#This Row],[Winner]],Ranking!D:E,2,FALSE)</f>
        <v>B10</v>
      </c>
      <c r="H1007" s="1">
        <v>53</v>
      </c>
      <c r="I1007" s="1">
        <v>8</v>
      </c>
      <c r="J1007" t="s">
        <v>39</v>
      </c>
      <c r="K1007" t="str">
        <f>VLOOKUP(Table1[[#This Row],[Loser]],Ranking!D:E,2,FALSE)</f>
        <v>B10</v>
      </c>
      <c r="L1007" s="1">
        <v>41</v>
      </c>
      <c r="N1007" s="1">
        <f>Table1[[#This Row],[Winning Score]]-Table1[[#This Row],[Losing Score]]</f>
        <v>12</v>
      </c>
      <c r="O1007" s="1">
        <f>Table1[[#This Row],[Losing Seed]]-Table1[[#This Row],[Winning Seed]]</f>
        <v>7</v>
      </c>
      <c r="P1007" s="1" t="str">
        <f>IF(Table1[[#This Row],[SeD]]&lt;-2,Table1[[#This Row],[Winning Seed]]&amp; " over " &amp;Table1[[#This Row],[Losing Seed]],"")</f>
        <v/>
      </c>
      <c r="Q1007">
        <f>VLOOKUP(Table1[[#This Row],[Losing Seed]],'Seed History'!$N$4:$O$19,2)</f>
        <v>0.7</v>
      </c>
      <c r="R1007" s="1">
        <f>IF(Table1[[#This Row],[Round]]="PI",0,Table1[[#This Row],[Round]]-1)</f>
        <v>4</v>
      </c>
      <c r="S1007">
        <f>Table1[[#This Row],[LAW]]-Table1[[#This Row],[LEW]]</f>
        <v>3.3</v>
      </c>
      <c r="V1007">
        <f>COUNTIF(PASE!B:B,Table1[[#This Row],[Loser]])</f>
        <v>1</v>
      </c>
    </row>
    <row r="1008" spans="1:22" x14ac:dyDescent="0.25">
      <c r="A1008" s="65">
        <v>36617</v>
      </c>
      <c r="B1008" s="50">
        <v>2000</v>
      </c>
      <c r="C1008" s="1">
        <v>5</v>
      </c>
      <c r="D1008" t="s">
        <v>484</v>
      </c>
      <c r="E1008" s="1">
        <v>5</v>
      </c>
      <c r="F1008" t="s">
        <v>81</v>
      </c>
      <c r="G1008" t="str">
        <f>VLOOKUP(Table1[[#This Row],[Winner]],Ranking!D:E,2,FALSE)</f>
        <v>SEC</v>
      </c>
      <c r="H1008" s="1">
        <v>71</v>
      </c>
      <c r="I1008" s="1">
        <v>8</v>
      </c>
      <c r="J1008" t="s">
        <v>299</v>
      </c>
      <c r="K1008" t="str">
        <f>VLOOKUP(Table1[[#This Row],[Loser]],Ranking!D:E,2,FALSE)</f>
        <v>ACC</v>
      </c>
      <c r="L1008" s="1">
        <v>59</v>
      </c>
      <c r="N1008" s="1">
        <f>Table1[[#This Row],[Winning Score]]-Table1[[#This Row],[Losing Score]]</f>
        <v>12</v>
      </c>
      <c r="O1008" s="1">
        <f>Table1[[#This Row],[Losing Seed]]-Table1[[#This Row],[Winning Seed]]</f>
        <v>3</v>
      </c>
      <c r="P1008" s="1" t="str">
        <f>IF(Table1[[#This Row],[SeD]]&lt;-2,Table1[[#This Row],[Winning Seed]]&amp; " over " &amp;Table1[[#This Row],[Losing Seed]],"")</f>
        <v/>
      </c>
      <c r="Q1008">
        <f>VLOOKUP(Table1[[#This Row],[Losing Seed]],'Seed History'!$N$4:$O$19,2)</f>
        <v>0.7</v>
      </c>
      <c r="R1008" s="1">
        <f>IF(Table1[[#This Row],[Round]]="PI",0,Table1[[#This Row],[Round]]-1)</f>
        <v>4</v>
      </c>
      <c r="S1008">
        <f>Table1[[#This Row],[LAW]]-Table1[[#This Row],[LEW]]</f>
        <v>3.3</v>
      </c>
      <c r="V1008">
        <f>COUNTIF(PASE!B:B,Table1[[#This Row],[Loser]])</f>
        <v>1</v>
      </c>
    </row>
    <row r="1009" spans="1:22" x14ac:dyDescent="0.25">
      <c r="A1009" s="65">
        <v>36619</v>
      </c>
      <c r="B1009" s="50">
        <v>2000</v>
      </c>
      <c r="C1009" s="1">
        <v>6</v>
      </c>
      <c r="D1009" t="s">
        <v>485</v>
      </c>
      <c r="E1009" s="1">
        <v>1</v>
      </c>
      <c r="F1009" t="s">
        <v>272</v>
      </c>
      <c r="G1009" t="str">
        <f>VLOOKUP(Table1[[#This Row],[Winner]],Ranking!D:E,2,FALSE)</f>
        <v>B10</v>
      </c>
      <c r="H1009" s="1">
        <v>89</v>
      </c>
      <c r="I1009" s="1">
        <v>5</v>
      </c>
      <c r="J1009" t="s">
        <v>81</v>
      </c>
      <c r="K1009" t="str">
        <f>VLOOKUP(Table1[[#This Row],[Loser]],Ranking!D:E,2,FALSE)</f>
        <v>SEC</v>
      </c>
      <c r="L1009" s="1">
        <v>76</v>
      </c>
      <c r="N1009" s="1">
        <f>Table1[[#This Row],[Winning Score]]-Table1[[#This Row],[Losing Score]]</f>
        <v>13</v>
      </c>
      <c r="O1009" s="1">
        <f>Table1[[#This Row],[Losing Seed]]-Table1[[#This Row],[Winning Seed]]</f>
        <v>4</v>
      </c>
      <c r="P1009" s="1" t="str">
        <f>IF(Table1[[#This Row],[SeD]]&lt;-2,Table1[[#This Row],[Winning Seed]]&amp; " over " &amp;Table1[[#This Row],[Losing Seed]],"")</f>
        <v/>
      </c>
      <c r="Q1009">
        <f>VLOOKUP(Table1[[#This Row],[Losing Seed]],'Seed History'!$N$4:$O$19,2)</f>
        <v>1.1071428571428572</v>
      </c>
      <c r="R1009" s="1">
        <f>IF(Table1[[#This Row],[Round]]="PI",0,Table1[[#This Row],[Round]]-1)</f>
        <v>5</v>
      </c>
      <c r="S1009">
        <f>Table1[[#This Row],[LAW]]-Table1[[#This Row],[LEW]]</f>
        <v>3.8928571428571428</v>
      </c>
      <c r="V1009">
        <f>COUNTIF(PASE!B:B,Table1[[#This Row],[Loser]])</f>
        <v>1</v>
      </c>
    </row>
    <row r="1010" spans="1:22" x14ac:dyDescent="0.25">
      <c r="A1010" s="65">
        <v>36963</v>
      </c>
      <c r="B1010" s="50">
        <v>2001</v>
      </c>
      <c r="C1010" s="1" t="s">
        <v>493</v>
      </c>
      <c r="D1010" t="s">
        <v>440</v>
      </c>
      <c r="E1010" s="1">
        <v>16</v>
      </c>
      <c r="F1010" t="s">
        <v>313</v>
      </c>
      <c r="G1010" t="str">
        <f>VLOOKUP(Table1[[#This Row],[Winner]],Ranking!D:E,2,FALSE)</f>
        <v>Slnd</v>
      </c>
      <c r="H1010" s="1">
        <v>71</v>
      </c>
      <c r="I1010" s="1">
        <v>16</v>
      </c>
      <c r="J1010" t="s">
        <v>420</v>
      </c>
      <c r="K1010" t="str">
        <f>VLOOKUP(Table1[[#This Row],[Loser]],Ranking!D:E,2,FALSE)</f>
        <v>BSth</v>
      </c>
      <c r="L1010" s="1">
        <v>67</v>
      </c>
      <c r="N1010" s="1">
        <f>Table1[[#This Row],[Winning Score]]-Table1[[#This Row],[Losing Score]]</f>
        <v>4</v>
      </c>
      <c r="O1010" s="1">
        <f>Table1[[#This Row],[Losing Seed]]-Table1[[#This Row],[Winning Seed]]</f>
        <v>0</v>
      </c>
      <c r="P1010" s="1" t="str">
        <f>IF(Table1[[#This Row],[SeD]]&lt;-2,Table1[[#This Row],[Winning Seed]]&amp; " over " &amp;Table1[[#This Row],[Losing Seed]],"")</f>
        <v/>
      </c>
      <c r="Q1010">
        <f>VLOOKUP(Table1[[#This Row],[Losing Seed]],'Seed History'!$N$4:$O$19,2)</f>
        <v>7.1428571428571426E-3</v>
      </c>
      <c r="R1010" s="1">
        <f>IF(Table1[[#This Row],[Round]]="PI",0,Table1[[#This Row],[Round]]-1)</f>
        <v>0</v>
      </c>
      <c r="S1010">
        <f>Table1[[#This Row],[LAW]]-Table1[[#This Row],[LEW]]</f>
        <v>-7.1428571428571426E-3</v>
      </c>
      <c r="V1010">
        <f>COUNTIF(PASE!B:B,Table1[[#This Row],[Loser]])</f>
        <v>1</v>
      </c>
    </row>
    <row r="1011" spans="1:22" x14ac:dyDescent="0.25">
      <c r="A1011" s="65">
        <v>36965</v>
      </c>
      <c r="B1011" s="50">
        <v>2001</v>
      </c>
      <c r="C1011" s="1">
        <v>1</v>
      </c>
      <c r="D1011" t="s">
        <v>38</v>
      </c>
      <c r="E1011" s="1">
        <v>15</v>
      </c>
      <c r="F1011" t="s">
        <v>27</v>
      </c>
      <c r="G1011" t="str">
        <f>VLOOKUP(Table1[[#This Row],[Winner]],Ranking!D:E,2,FALSE)</f>
        <v>BSth</v>
      </c>
      <c r="H1011" s="1">
        <v>58</v>
      </c>
      <c r="I1011" s="1">
        <v>2</v>
      </c>
      <c r="J1011" t="s">
        <v>238</v>
      </c>
      <c r="K1011" t="str">
        <f>VLOOKUP(Table1[[#This Row],[Loser]],Ranking!D:E,2,FALSE)</f>
        <v>B12</v>
      </c>
      <c r="L1011" s="1">
        <v>57</v>
      </c>
      <c r="N1011" s="1">
        <f>Table1[[#This Row],[Winning Score]]-Table1[[#This Row],[Losing Score]]</f>
        <v>1</v>
      </c>
      <c r="O1011" s="1">
        <f>Table1[[#This Row],[Losing Seed]]-Table1[[#This Row],[Winning Seed]]</f>
        <v>-13</v>
      </c>
      <c r="P1011" s="1" t="str">
        <f>IF(Table1[[#This Row],[SeD]]&lt;-2,Table1[[#This Row],[Winning Seed]]&amp; " over " &amp;Table1[[#This Row],[Losing Seed]],"")</f>
        <v>15 over 2</v>
      </c>
      <c r="Q1011">
        <f>VLOOKUP(Table1[[#This Row],[Losing Seed]],'Seed History'!$N$4:$O$19,2)</f>
        <v>2.3714285714285714</v>
      </c>
      <c r="R1011" s="1">
        <f>IF(Table1[[#This Row],[Round]]="PI",0,Table1[[#This Row],[Round]]-1)</f>
        <v>0</v>
      </c>
      <c r="S1011">
        <f>Table1[[#This Row],[LAW]]-Table1[[#This Row],[LEW]]</f>
        <v>-2.3714285714285714</v>
      </c>
      <c r="V1011">
        <f>COUNTIF(PASE!B:B,Table1[[#This Row],[Loser]])</f>
        <v>1</v>
      </c>
    </row>
    <row r="1012" spans="1:22" x14ac:dyDescent="0.25">
      <c r="A1012" s="65">
        <v>36965</v>
      </c>
      <c r="B1012" s="50">
        <v>2001</v>
      </c>
      <c r="C1012" s="1">
        <v>1</v>
      </c>
      <c r="D1012" t="s">
        <v>38</v>
      </c>
      <c r="E1012" s="1">
        <v>13</v>
      </c>
      <c r="F1012" t="s">
        <v>246</v>
      </c>
      <c r="G1012" t="str">
        <f>VLOOKUP(Table1[[#This Row],[Winner]],Ranking!D:E,2,FALSE)</f>
        <v>MAC</v>
      </c>
      <c r="H1012" s="1">
        <v>77</v>
      </c>
      <c r="I1012" s="1">
        <v>4</v>
      </c>
      <c r="J1012" t="s">
        <v>36</v>
      </c>
      <c r="K1012" t="str">
        <f>VLOOKUP(Table1[[#This Row],[Loser]],Ranking!D:E,2,FALSE)</f>
        <v>B10</v>
      </c>
      <c r="L1012" s="1">
        <v>73</v>
      </c>
      <c r="N1012" s="1">
        <f>Table1[[#This Row],[Winning Score]]-Table1[[#This Row],[Losing Score]]</f>
        <v>4</v>
      </c>
      <c r="O1012" s="1">
        <f>Table1[[#This Row],[Losing Seed]]-Table1[[#This Row],[Winning Seed]]</f>
        <v>-9</v>
      </c>
      <c r="P1012" s="1" t="str">
        <f>IF(Table1[[#This Row],[SeD]]&lt;-2,Table1[[#This Row],[Winning Seed]]&amp; " over " &amp;Table1[[#This Row],[Losing Seed]],"")</f>
        <v>13 over 4</v>
      </c>
      <c r="Q1012">
        <f>VLOOKUP(Table1[[#This Row],[Losing Seed]],'Seed History'!$N$4:$O$19,2)</f>
        <v>1.5357142857142858</v>
      </c>
      <c r="R1012" s="1">
        <f>IF(Table1[[#This Row],[Round]]="PI",0,Table1[[#This Row],[Round]]-1)</f>
        <v>0</v>
      </c>
      <c r="S1012">
        <f>Table1[[#This Row],[LAW]]-Table1[[#This Row],[LEW]]</f>
        <v>-1.5357142857142858</v>
      </c>
      <c r="V1012">
        <f>COUNTIF(PASE!B:B,Table1[[#This Row],[Loser]])</f>
        <v>1</v>
      </c>
    </row>
    <row r="1013" spans="1:22" x14ac:dyDescent="0.25">
      <c r="A1013" s="65">
        <v>36965</v>
      </c>
      <c r="B1013" s="50">
        <v>2001</v>
      </c>
      <c r="C1013" s="1">
        <v>1</v>
      </c>
      <c r="D1013" t="s">
        <v>49</v>
      </c>
      <c r="E1013" s="1">
        <v>12</v>
      </c>
      <c r="F1013" t="s">
        <v>401</v>
      </c>
      <c r="G1013" t="str">
        <f>VLOOKUP(Table1[[#This Row],[Winner]],Ranking!D:E,2,FALSE)</f>
        <v>MWC</v>
      </c>
      <c r="H1013" s="1">
        <v>77</v>
      </c>
      <c r="I1013" s="1">
        <v>5</v>
      </c>
      <c r="J1013" t="s">
        <v>316</v>
      </c>
      <c r="K1013" t="str">
        <f>VLOOKUP(Table1[[#This Row],[Loser]],Ranking!D:E,2,FALSE)</f>
        <v>B10</v>
      </c>
      <c r="L1013" s="1">
        <v>68</v>
      </c>
      <c r="M1013" s="1" t="s">
        <v>479</v>
      </c>
      <c r="N1013" s="1">
        <f>Table1[[#This Row],[Winning Score]]-Table1[[#This Row],[Losing Score]]</f>
        <v>9</v>
      </c>
      <c r="O1013" s="1">
        <f>Table1[[#This Row],[Losing Seed]]-Table1[[#This Row],[Winning Seed]]</f>
        <v>-7</v>
      </c>
      <c r="P1013" s="1" t="str">
        <f>IF(Table1[[#This Row],[SeD]]&lt;-2,Table1[[#This Row],[Winning Seed]]&amp; " over " &amp;Table1[[#This Row],[Losing Seed]],"")</f>
        <v>12 over 5</v>
      </c>
      <c r="Q1013">
        <f>VLOOKUP(Table1[[#This Row],[Losing Seed]],'Seed History'!$N$4:$O$19,2)</f>
        <v>1.1071428571428572</v>
      </c>
      <c r="R1013" s="1">
        <f>IF(Table1[[#This Row],[Round]]="PI",0,Table1[[#This Row],[Round]]-1)</f>
        <v>0</v>
      </c>
      <c r="S1013">
        <f>Table1[[#This Row],[LAW]]-Table1[[#This Row],[LEW]]</f>
        <v>-1.1071428571428572</v>
      </c>
      <c r="V1013">
        <f>COUNTIF(PASE!B:B,Table1[[#This Row],[Loser]])</f>
        <v>1</v>
      </c>
    </row>
    <row r="1014" spans="1:22" x14ac:dyDescent="0.25">
      <c r="A1014" s="65">
        <v>36965</v>
      </c>
      <c r="B1014" s="50">
        <v>2001</v>
      </c>
      <c r="C1014" s="1">
        <v>1</v>
      </c>
      <c r="D1014" t="s">
        <v>38</v>
      </c>
      <c r="E1014" s="1">
        <v>11</v>
      </c>
      <c r="F1014" t="s">
        <v>216</v>
      </c>
      <c r="G1014" t="str">
        <f>VLOOKUP(Table1[[#This Row],[Winner]],Ranking!D:E,2,FALSE)</f>
        <v>SB</v>
      </c>
      <c r="H1014" s="1">
        <v>50</v>
      </c>
      <c r="I1014" s="1">
        <v>6</v>
      </c>
      <c r="J1014" t="s">
        <v>39</v>
      </c>
      <c r="K1014" t="str">
        <f>VLOOKUP(Table1[[#This Row],[Loser]],Ranking!D:E,2,FALSE)</f>
        <v>B10</v>
      </c>
      <c r="L1014" s="1">
        <v>49</v>
      </c>
      <c r="M1014" s="1" t="s">
        <v>479</v>
      </c>
      <c r="N1014" s="1">
        <f>Table1[[#This Row],[Winning Score]]-Table1[[#This Row],[Losing Score]]</f>
        <v>1</v>
      </c>
      <c r="O1014" s="1">
        <f>Table1[[#This Row],[Losing Seed]]-Table1[[#This Row],[Winning Seed]]</f>
        <v>-5</v>
      </c>
      <c r="P1014" s="1" t="str">
        <f>IF(Table1[[#This Row],[SeD]]&lt;-2,Table1[[#This Row],[Winning Seed]]&amp; " over " &amp;Table1[[#This Row],[Losing Seed]],"")</f>
        <v>11 over 6</v>
      </c>
      <c r="Q1014">
        <f>VLOOKUP(Table1[[#This Row],[Losing Seed]],'Seed History'!$N$4:$O$19,2)</f>
        <v>1.0785714285714285</v>
      </c>
      <c r="R1014" s="1">
        <f>IF(Table1[[#This Row],[Round]]="PI",0,Table1[[#This Row],[Round]]-1)</f>
        <v>0</v>
      </c>
      <c r="S1014">
        <f>Table1[[#This Row],[LAW]]-Table1[[#This Row],[LEW]]</f>
        <v>-1.0785714285714285</v>
      </c>
      <c r="V1014">
        <f>COUNTIF(PASE!B:B,Table1[[#This Row],[Loser]])</f>
        <v>1</v>
      </c>
    </row>
    <row r="1015" spans="1:22" x14ac:dyDescent="0.25">
      <c r="A1015" s="65">
        <v>36965</v>
      </c>
      <c r="B1015" s="50">
        <v>2001</v>
      </c>
      <c r="C1015" s="1">
        <v>1</v>
      </c>
      <c r="D1015" t="s">
        <v>49</v>
      </c>
      <c r="E1015" s="1">
        <v>1</v>
      </c>
      <c r="F1015" t="s">
        <v>64</v>
      </c>
      <c r="G1015" t="str">
        <f>VLOOKUP(Table1[[#This Row],[Winner]],Ranking!D:E,2,FALSE)</f>
        <v>ACC</v>
      </c>
      <c r="H1015" s="1">
        <v>95</v>
      </c>
      <c r="I1015" s="1">
        <v>16</v>
      </c>
      <c r="J1015" t="s">
        <v>280</v>
      </c>
      <c r="K1015" t="str">
        <f>VLOOKUP(Table1[[#This Row],[Loser]],Ranking!D:E,2,FALSE)</f>
        <v>MAAC</v>
      </c>
      <c r="L1015" s="1">
        <v>52</v>
      </c>
      <c r="N1015" s="1">
        <f>Table1[[#This Row],[Winning Score]]-Table1[[#This Row],[Losing Score]]</f>
        <v>43</v>
      </c>
      <c r="O1015" s="1">
        <f>Table1[[#This Row],[Losing Seed]]-Table1[[#This Row],[Winning Seed]]</f>
        <v>15</v>
      </c>
      <c r="P1015" s="1" t="str">
        <f>IF(Table1[[#This Row],[SeD]]&lt;-2,Table1[[#This Row],[Winning Seed]]&amp; " over " &amp;Table1[[#This Row],[Losing Seed]],"")</f>
        <v/>
      </c>
      <c r="Q1015">
        <f>VLOOKUP(Table1[[#This Row],[Losing Seed]],'Seed History'!$N$4:$O$19,2)</f>
        <v>7.1428571428571426E-3</v>
      </c>
      <c r="R1015" s="1">
        <f>IF(Table1[[#This Row],[Round]]="PI",0,Table1[[#This Row],[Round]]-1)</f>
        <v>0</v>
      </c>
      <c r="S1015">
        <f>Table1[[#This Row],[LAW]]-Table1[[#This Row],[LEW]]</f>
        <v>-7.1428571428571426E-3</v>
      </c>
      <c r="V1015">
        <f>COUNTIF(PASE!B:B,Table1[[#This Row],[Loser]])</f>
        <v>1</v>
      </c>
    </row>
    <row r="1016" spans="1:22" x14ac:dyDescent="0.25">
      <c r="A1016" s="65">
        <v>36965</v>
      </c>
      <c r="B1016" s="50">
        <v>2001</v>
      </c>
      <c r="C1016" s="1">
        <v>1</v>
      </c>
      <c r="D1016" t="s">
        <v>49</v>
      </c>
      <c r="E1016" s="1">
        <v>2</v>
      </c>
      <c r="F1016" t="s">
        <v>26</v>
      </c>
      <c r="G1016" t="str">
        <f>VLOOKUP(Table1[[#This Row],[Winner]],Ranking!D:E,2,FALSE)</f>
        <v>SEC</v>
      </c>
      <c r="H1016" s="1">
        <v>72</v>
      </c>
      <c r="I1016" s="1">
        <v>15</v>
      </c>
      <c r="J1016" t="s">
        <v>225</v>
      </c>
      <c r="K1016" t="str">
        <f>VLOOKUP(Table1[[#This Row],[Loser]],Ranking!D:E,2,FALSE)</f>
        <v>Pat</v>
      </c>
      <c r="L1016" s="1">
        <v>68</v>
      </c>
      <c r="N1016" s="1">
        <f>Table1[[#This Row],[Winning Score]]-Table1[[#This Row],[Losing Score]]</f>
        <v>4</v>
      </c>
      <c r="O1016" s="1">
        <f>Table1[[#This Row],[Losing Seed]]-Table1[[#This Row],[Winning Seed]]</f>
        <v>13</v>
      </c>
      <c r="P1016" s="1" t="str">
        <f>IF(Table1[[#This Row],[SeD]]&lt;-2,Table1[[#This Row],[Winning Seed]]&amp; " over " &amp;Table1[[#This Row],[Losing Seed]],"")</f>
        <v/>
      </c>
      <c r="Q1016">
        <f>VLOOKUP(Table1[[#This Row],[Losing Seed]],'Seed History'!$N$4:$O$19,2)</f>
        <v>6.4285714285714279E-2</v>
      </c>
      <c r="R1016" s="1">
        <f>IF(Table1[[#This Row],[Round]]="PI",0,Table1[[#This Row],[Round]]-1)</f>
        <v>0</v>
      </c>
      <c r="S1016">
        <f>Table1[[#This Row],[LAW]]-Table1[[#This Row],[LEW]]</f>
        <v>-6.4285714285714279E-2</v>
      </c>
      <c r="V1016">
        <f>COUNTIF(PASE!B:B,Table1[[#This Row],[Loser]])</f>
        <v>1</v>
      </c>
    </row>
    <row r="1017" spans="1:22" x14ac:dyDescent="0.25">
      <c r="A1017" s="65">
        <v>36965</v>
      </c>
      <c r="B1017" s="50">
        <v>2001</v>
      </c>
      <c r="C1017" s="1">
        <v>1</v>
      </c>
      <c r="D1017" t="s">
        <v>49</v>
      </c>
      <c r="E1017" s="1">
        <v>3</v>
      </c>
      <c r="F1017" t="s">
        <v>139</v>
      </c>
      <c r="G1017" t="str">
        <f>VLOOKUP(Table1[[#This Row],[Winner]],Ranking!D:E,2,FALSE)</f>
        <v>ACC</v>
      </c>
      <c r="H1017" s="1">
        <v>68</v>
      </c>
      <c r="I1017" s="1">
        <v>14</v>
      </c>
      <c r="J1017" t="s">
        <v>365</v>
      </c>
      <c r="K1017" t="str">
        <f>VLOOKUP(Table1[[#This Row],[Loser]],Ranking!D:E,2,FALSE)</f>
        <v>BSky</v>
      </c>
      <c r="L1017" s="1">
        <v>65</v>
      </c>
      <c r="N1017" s="1">
        <f>Table1[[#This Row],[Winning Score]]-Table1[[#This Row],[Losing Score]]</f>
        <v>3</v>
      </c>
      <c r="O1017" s="1">
        <f>Table1[[#This Row],[Losing Seed]]-Table1[[#This Row],[Winning Seed]]</f>
        <v>11</v>
      </c>
      <c r="P1017" s="1" t="str">
        <f>IF(Table1[[#This Row],[SeD]]&lt;-2,Table1[[#This Row],[Winning Seed]]&amp; " over " &amp;Table1[[#This Row],[Losing Seed]],"")</f>
        <v/>
      </c>
      <c r="Q1017">
        <f>VLOOKUP(Table1[[#This Row],[Losing Seed]],'Seed History'!$N$4:$O$19,2)</f>
        <v>0.16428571428571428</v>
      </c>
      <c r="R1017" s="1">
        <f>IF(Table1[[#This Row],[Round]]="PI",0,Table1[[#This Row],[Round]]-1)</f>
        <v>0</v>
      </c>
      <c r="S1017">
        <f>Table1[[#This Row],[LAW]]-Table1[[#This Row],[LEW]]</f>
        <v>-0.16428571428571428</v>
      </c>
      <c r="V1017">
        <f>COUNTIF(PASE!B:B,Table1[[#This Row],[Loser]])</f>
        <v>1</v>
      </c>
    </row>
    <row r="1018" spans="1:22" x14ac:dyDescent="0.25">
      <c r="A1018" s="65">
        <v>36965</v>
      </c>
      <c r="B1018" s="50">
        <v>2001</v>
      </c>
      <c r="C1018" s="1">
        <v>1</v>
      </c>
      <c r="D1018" t="s">
        <v>49</v>
      </c>
      <c r="E1018" s="1">
        <v>4</v>
      </c>
      <c r="F1018" t="s">
        <v>67</v>
      </c>
      <c r="G1018" t="str">
        <f>VLOOKUP(Table1[[#This Row],[Winner]],Ranking!D:E,2,FALSE)</f>
        <v>P12</v>
      </c>
      <c r="H1018" s="1">
        <v>61</v>
      </c>
      <c r="I1018" s="1">
        <v>13</v>
      </c>
      <c r="J1018" t="s">
        <v>224</v>
      </c>
      <c r="K1018" t="str">
        <f>VLOOKUP(Table1[[#This Row],[Loser]],Ranking!D:E,2,FALSE)</f>
        <v>CAA</v>
      </c>
      <c r="L1018" s="1">
        <v>48</v>
      </c>
      <c r="N1018" s="1">
        <f>Table1[[#This Row],[Winning Score]]-Table1[[#This Row],[Losing Score]]</f>
        <v>13</v>
      </c>
      <c r="O1018" s="1">
        <f>Table1[[#This Row],[Losing Seed]]-Table1[[#This Row],[Winning Seed]]</f>
        <v>9</v>
      </c>
      <c r="P1018" s="1" t="str">
        <f>IF(Table1[[#This Row],[SeD]]&lt;-2,Table1[[#This Row],[Winning Seed]]&amp; " over " &amp;Table1[[#This Row],[Losing Seed]],"")</f>
        <v/>
      </c>
      <c r="Q1018">
        <f>VLOOKUP(Table1[[#This Row],[Losing Seed]],'Seed History'!$N$4:$O$19,2)</f>
        <v>0.25</v>
      </c>
      <c r="R1018" s="1">
        <f>IF(Table1[[#This Row],[Round]]="PI",0,Table1[[#This Row],[Round]]-1)</f>
        <v>0</v>
      </c>
      <c r="S1018">
        <f>Table1[[#This Row],[LAW]]-Table1[[#This Row],[LEW]]</f>
        <v>-0.25</v>
      </c>
      <c r="V1018">
        <f>COUNTIF(PASE!B:B,Table1[[#This Row],[Loser]])</f>
        <v>1</v>
      </c>
    </row>
    <row r="1019" spans="1:22" x14ac:dyDescent="0.25">
      <c r="A1019" s="65">
        <v>36965</v>
      </c>
      <c r="B1019" s="50">
        <v>2001</v>
      </c>
      <c r="C1019" s="1">
        <v>1</v>
      </c>
      <c r="D1019" t="s">
        <v>49</v>
      </c>
      <c r="E1019" s="1">
        <v>6</v>
      </c>
      <c r="F1019" t="s">
        <v>85</v>
      </c>
      <c r="G1019" t="str">
        <f>VLOOKUP(Table1[[#This Row],[Winner]],Ranking!D:E,2,FALSE)</f>
        <v>P12</v>
      </c>
      <c r="H1019" s="1">
        <v>69</v>
      </c>
      <c r="I1019" s="1">
        <v>11</v>
      </c>
      <c r="J1019" t="s">
        <v>317</v>
      </c>
      <c r="K1019" t="str">
        <f>VLOOKUP(Table1[[#This Row],[Loser]],Ranking!D:E,2,FALSE)</f>
        <v>B12</v>
      </c>
      <c r="L1019" s="1">
        <v>54</v>
      </c>
      <c r="N1019" s="1">
        <f>Table1[[#This Row],[Winning Score]]-Table1[[#This Row],[Losing Score]]</f>
        <v>15</v>
      </c>
      <c r="O1019" s="1">
        <f>Table1[[#This Row],[Losing Seed]]-Table1[[#This Row],[Winning Seed]]</f>
        <v>5</v>
      </c>
      <c r="P1019" s="1" t="str">
        <f>IF(Table1[[#This Row],[SeD]]&lt;-2,Table1[[#This Row],[Winning Seed]]&amp; " over " &amp;Table1[[#This Row],[Losing Seed]],"")</f>
        <v/>
      </c>
      <c r="Q1019">
        <f>VLOOKUP(Table1[[#This Row],[Losing Seed]],'Seed History'!$N$4:$O$19,2)</f>
        <v>0.61428571428571432</v>
      </c>
      <c r="R1019" s="1">
        <f>IF(Table1[[#This Row],[Round]]="PI",0,Table1[[#This Row],[Round]]-1)</f>
        <v>0</v>
      </c>
      <c r="S1019">
        <f>Table1[[#This Row],[LAW]]-Table1[[#This Row],[LEW]]</f>
        <v>-0.61428571428571432</v>
      </c>
      <c r="V1019">
        <f>COUNTIF(PASE!B:B,Table1[[#This Row],[Loser]])</f>
        <v>1</v>
      </c>
    </row>
    <row r="1020" spans="1:22" x14ac:dyDescent="0.25">
      <c r="A1020" s="65">
        <v>36965</v>
      </c>
      <c r="B1020" s="50">
        <v>2001</v>
      </c>
      <c r="C1020" s="1">
        <v>1</v>
      </c>
      <c r="D1020" t="s">
        <v>49</v>
      </c>
      <c r="E1020" s="1">
        <v>7</v>
      </c>
      <c r="F1020" t="s">
        <v>69</v>
      </c>
      <c r="G1020" t="str">
        <f>VLOOKUP(Table1[[#This Row],[Winner]],Ranking!D:E,2,FALSE)</f>
        <v>B10</v>
      </c>
      <c r="H1020" s="1">
        <v>69</v>
      </c>
      <c r="I1020" s="1">
        <v>10</v>
      </c>
      <c r="J1020" t="s">
        <v>88</v>
      </c>
      <c r="K1020" t="str">
        <f>VLOOKUP(Table1[[#This Row],[Loser]],Ranking!D:E,2,FALSE)</f>
        <v>BE</v>
      </c>
      <c r="L1020" s="1">
        <v>56</v>
      </c>
      <c r="N1020" s="1">
        <f>Table1[[#This Row],[Winning Score]]-Table1[[#This Row],[Losing Score]]</f>
        <v>13</v>
      </c>
      <c r="O1020" s="1">
        <f>Table1[[#This Row],[Losing Seed]]-Table1[[#This Row],[Winning Seed]]</f>
        <v>3</v>
      </c>
      <c r="P1020" s="1" t="str">
        <f>IF(Table1[[#This Row],[SeD]]&lt;-2,Table1[[#This Row],[Winning Seed]]&amp; " over " &amp;Table1[[#This Row],[Losing Seed]],"")</f>
        <v/>
      </c>
      <c r="Q1020">
        <f>VLOOKUP(Table1[[#This Row],[Losing Seed]],'Seed History'!$N$4:$O$19,2)</f>
        <v>0.62142857142857144</v>
      </c>
      <c r="R1020" s="1">
        <f>IF(Table1[[#This Row],[Round]]="PI",0,Table1[[#This Row],[Round]]-1)</f>
        <v>0</v>
      </c>
      <c r="S1020">
        <f>Table1[[#This Row],[LAW]]-Table1[[#This Row],[LEW]]</f>
        <v>-0.62142857142857144</v>
      </c>
      <c r="V1020">
        <f>COUNTIF(PASE!B:B,Table1[[#This Row],[Loser]])</f>
        <v>1</v>
      </c>
    </row>
    <row r="1021" spans="1:22" x14ac:dyDescent="0.25">
      <c r="A1021" s="65">
        <v>36965</v>
      </c>
      <c r="B1021" s="50">
        <v>2001</v>
      </c>
      <c r="C1021" s="1">
        <v>1</v>
      </c>
      <c r="D1021" t="s">
        <v>38</v>
      </c>
      <c r="E1021" s="1">
        <v>1</v>
      </c>
      <c r="F1021" t="s">
        <v>370</v>
      </c>
      <c r="G1021" t="str">
        <f>VLOOKUP(Table1[[#This Row],[Winner]],Ranking!D:E,2,FALSE)</f>
        <v>P12</v>
      </c>
      <c r="H1021" s="1">
        <v>89</v>
      </c>
      <c r="I1021" s="1">
        <v>16</v>
      </c>
      <c r="J1021" t="s">
        <v>395</v>
      </c>
      <c r="K1021" t="str">
        <f>VLOOKUP(Table1[[#This Row],[Loser]],Ranking!D:E,2,FALSE)</f>
        <v>SC</v>
      </c>
      <c r="L1021" s="1">
        <v>60</v>
      </c>
      <c r="N1021" s="1">
        <f>Table1[[#This Row],[Winning Score]]-Table1[[#This Row],[Losing Score]]</f>
        <v>29</v>
      </c>
      <c r="O1021" s="1">
        <f>Table1[[#This Row],[Losing Seed]]-Table1[[#This Row],[Winning Seed]]</f>
        <v>15</v>
      </c>
      <c r="P1021" s="1" t="str">
        <f>IF(Table1[[#This Row],[SeD]]&lt;-2,Table1[[#This Row],[Winning Seed]]&amp; " over " &amp;Table1[[#This Row],[Losing Seed]],"")</f>
        <v/>
      </c>
      <c r="Q1021">
        <f>VLOOKUP(Table1[[#This Row],[Losing Seed]],'Seed History'!$N$4:$O$19,2)</f>
        <v>7.1428571428571426E-3</v>
      </c>
      <c r="R1021" s="1">
        <f>IF(Table1[[#This Row],[Round]]="PI",0,Table1[[#This Row],[Round]]-1)</f>
        <v>0</v>
      </c>
      <c r="S1021">
        <f>Table1[[#This Row],[LAW]]-Table1[[#This Row],[LEW]]</f>
        <v>-7.1428571428571426E-3</v>
      </c>
      <c r="V1021">
        <f>COUNTIF(PASE!B:B,Table1[[#This Row],[Loser]])</f>
        <v>1</v>
      </c>
    </row>
    <row r="1022" spans="1:22" x14ac:dyDescent="0.25">
      <c r="A1022" s="65">
        <v>36965</v>
      </c>
      <c r="B1022" s="50">
        <v>2001</v>
      </c>
      <c r="C1022" s="1">
        <v>1</v>
      </c>
      <c r="D1022" t="s">
        <v>38</v>
      </c>
      <c r="E1022" s="1">
        <v>3</v>
      </c>
      <c r="F1022" t="s">
        <v>31</v>
      </c>
      <c r="G1022" t="str">
        <f>VLOOKUP(Table1[[#This Row],[Winner]],Ranking!D:E,2,FALSE)</f>
        <v>B10</v>
      </c>
      <c r="H1022" s="1">
        <v>83</v>
      </c>
      <c r="I1022" s="1">
        <v>14</v>
      </c>
      <c r="J1022" t="s">
        <v>213</v>
      </c>
      <c r="K1022" t="str">
        <f>VLOOKUP(Table1[[#This Row],[Loser]],Ranking!D:E,2,FALSE)</f>
        <v>A10</v>
      </c>
      <c r="L1022" s="1">
        <v>80</v>
      </c>
      <c r="N1022" s="1">
        <f>Table1[[#This Row],[Winning Score]]-Table1[[#This Row],[Losing Score]]</f>
        <v>3</v>
      </c>
      <c r="O1022" s="1">
        <f>Table1[[#This Row],[Losing Seed]]-Table1[[#This Row],[Winning Seed]]</f>
        <v>11</v>
      </c>
      <c r="P1022" s="1" t="str">
        <f>IF(Table1[[#This Row],[SeD]]&lt;-2,Table1[[#This Row],[Winning Seed]]&amp; " over " &amp;Table1[[#This Row],[Losing Seed]],"")</f>
        <v/>
      </c>
      <c r="Q1022">
        <f>VLOOKUP(Table1[[#This Row],[Losing Seed]],'Seed History'!$N$4:$O$19,2)</f>
        <v>0.16428571428571428</v>
      </c>
      <c r="R1022" s="1">
        <f>IF(Table1[[#This Row],[Round]]="PI",0,Table1[[#This Row],[Round]]-1)</f>
        <v>0</v>
      </c>
      <c r="S1022">
        <f>Table1[[#This Row],[LAW]]-Table1[[#This Row],[LEW]]</f>
        <v>-0.16428571428571428</v>
      </c>
      <c r="V1022">
        <f>COUNTIF(PASE!B:B,Table1[[#This Row],[Loser]])</f>
        <v>1</v>
      </c>
    </row>
    <row r="1023" spans="1:22" x14ac:dyDescent="0.25">
      <c r="A1023" s="65">
        <v>36965</v>
      </c>
      <c r="B1023" s="50">
        <v>2001</v>
      </c>
      <c r="C1023" s="1">
        <v>1</v>
      </c>
      <c r="D1023" t="s">
        <v>38</v>
      </c>
      <c r="E1023" s="1">
        <v>5</v>
      </c>
      <c r="F1023" t="s">
        <v>28</v>
      </c>
      <c r="G1023" t="str">
        <f>VLOOKUP(Table1[[#This Row],[Winner]],Ranking!D:E,2,FALSE)</f>
        <v>Amer</v>
      </c>
      <c r="H1023" s="1">
        <v>84</v>
      </c>
      <c r="I1023" s="1">
        <v>12</v>
      </c>
      <c r="J1023" t="s">
        <v>72</v>
      </c>
      <c r="K1023" t="str">
        <f>VLOOKUP(Table1[[#This Row],[Loser]],Ranking!D:E,2,FALSE)</f>
        <v>WCC</v>
      </c>
      <c r="L1023" s="1">
        <v>59</v>
      </c>
      <c r="N1023" s="1">
        <f>Table1[[#This Row],[Winning Score]]-Table1[[#This Row],[Losing Score]]</f>
        <v>25</v>
      </c>
      <c r="O1023" s="1">
        <f>Table1[[#This Row],[Losing Seed]]-Table1[[#This Row],[Winning Seed]]</f>
        <v>7</v>
      </c>
      <c r="P1023" s="1" t="str">
        <f>IF(Table1[[#This Row],[SeD]]&lt;-2,Table1[[#This Row],[Winning Seed]]&amp; " over " &amp;Table1[[#This Row],[Losing Seed]],"")</f>
        <v/>
      </c>
      <c r="Q1023">
        <f>VLOOKUP(Table1[[#This Row],[Losing Seed]],'Seed History'!$N$4:$O$19,2)</f>
        <v>0.51428571428571423</v>
      </c>
      <c r="R1023" s="1">
        <f>IF(Table1[[#This Row],[Round]]="PI",0,Table1[[#This Row],[Round]]-1)</f>
        <v>0</v>
      </c>
      <c r="S1023">
        <f>Table1[[#This Row],[LAW]]-Table1[[#This Row],[LEW]]</f>
        <v>-0.51428571428571423</v>
      </c>
      <c r="V1023">
        <f>COUNTIF(PASE!B:B,Table1[[#This Row],[Loser]])</f>
        <v>1</v>
      </c>
    </row>
    <row r="1024" spans="1:22" x14ac:dyDescent="0.25">
      <c r="A1024" s="65">
        <v>36965</v>
      </c>
      <c r="B1024" s="50">
        <v>2001</v>
      </c>
      <c r="C1024" s="1">
        <v>1</v>
      </c>
      <c r="D1024" t="s">
        <v>38</v>
      </c>
      <c r="E1024" s="1">
        <v>10</v>
      </c>
      <c r="F1024" t="s">
        <v>66</v>
      </c>
      <c r="G1024" t="str">
        <f>VLOOKUP(Table1[[#This Row],[Winner]],Ranking!D:E,2,FALSE)</f>
        <v>BE</v>
      </c>
      <c r="H1024" s="1">
        <v>63</v>
      </c>
      <c r="I1024" s="1">
        <v>7</v>
      </c>
      <c r="J1024" t="s">
        <v>41</v>
      </c>
      <c r="K1024" t="str">
        <f>VLOOKUP(Table1[[#This Row],[Loser]],Ranking!D:E,2,FALSE)</f>
        <v>SEC</v>
      </c>
      <c r="L1024" s="1">
        <v>61</v>
      </c>
      <c r="N1024" s="1">
        <f>Table1[[#This Row],[Winning Score]]-Table1[[#This Row],[Losing Score]]</f>
        <v>2</v>
      </c>
      <c r="O1024" s="1">
        <f>Table1[[#This Row],[Losing Seed]]-Table1[[#This Row],[Winning Seed]]</f>
        <v>-3</v>
      </c>
      <c r="P1024" s="1" t="str">
        <f>IF(Table1[[#This Row],[SeD]]&lt;-2,Table1[[#This Row],[Winning Seed]]&amp; " over " &amp;Table1[[#This Row],[Losing Seed]],"")</f>
        <v>10 over 7</v>
      </c>
      <c r="Q1024">
        <f>VLOOKUP(Table1[[#This Row],[Losing Seed]],'Seed History'!$N$4:$O$19,2)</f>
        <v>0.9</v>
      </c>
      <c r="R1024" s="1">
        <f>IF(Table1[[#This Row],[Round]]="PI",0,Table1[[#This Row],[Round]]-1)</f>
        <v>0</v>
      </c>
      <c r="S1024">
        <f>Table1[[#This Row],[LAW]]-Table1[[#This Row],[LEW]]</f>
        <v>-0.9</v>
      </c>
      <c r="V1024">
        <f>COUNTIF(PASE!B:B,Table1[[#This Row],[Loser]])</f>
        <v>1</v>
      </c>
    </row>
    <row r="1025" spans="1:22" x14ac:dyDescent="0.25">
      <c r="A1025" s="65">
        <v>36965</v>
      </c>
      <c r="B1025" s="50">
        <v>2001</v>
      </c>
      <c r="C1025" s="1">
        <v>1</v>
      </c>
      <c r="D1025" t="s">
        <v>49</v>
      </c>
      <c r="E1025" s="1">
        <v>9</v>
      </c>
      <c r="F1025" t="s">
        <v>278</v>
      </c>
      <c r="G1025" t="str">
        <f>VLOOKUP(Table1[[#This Row],[Winner]],Ranking!D:E,2,FALSE)</f>
        <v>SEC</v>
      </c>
      <c r="H1025" s="1">
        <v>70</v>
      </c>
      <c r="I1025" s="1">
        <v>8</v>
      </c>
      <c r="J1025" t="s">
        <v>60</v>
      </c>
      <c r="K1025" t="str">
        <f>VLOOKUP(Table1[[#This Row],[Loser]],Ranking!D:E,2,FALSE)</f>
        <v>SEC</v>
      </c>
      <c r="L1025" s="1">
        <v>68</v>
      </c>
      <c r="N1025" s="1">
        <f>Table1[[#This Row],[Winning Score]]-Table1[[#This Row],[Losing Score]]</f>
        <v>2</v>
      </c>
      <c r="O1025" s="1">
        <f>Table1[[#This Row],[Losing Seed]]-Table1[[#This Row],[Winning Seed]]</f>
        <v>-1</v>
      </c>
      <c r="P1025" s="1" t="str">
        <f>IF(Table1[[#This Row],[SeD]]&lt;-2,Table1[[#This Row],[Winning Seed]]&amp; " over " &amp;Table1[[#This Row],[Losing Seed]],"")</f>
        <v/>
      </c>
      <c r="Q1025">
        <f>VLOOKUP(Table1[[#This Row],[Losing Seed]],'Seed History'!$N$4:$O$19,2)</f>
        <v>0.7</v>
      </c>
      <c r="R1025" s="1">
        <f>IF(Table1[[#This Row],[Round]]="PI",0,Table1[[#This Row],[Round]]-1)</f>
        <v>0</v>
      </c>
      <c r="S1025">
        <f>Table1[[#This Row],[LAW]]-Table1[[#This Row],[LEW]]</f>
        <v>-0.7</v>
      </c>
      <c r="V1025">
        <f>COUNTIF(PASE!B:B,Table1[[#This Row],[Loser]])</f>
        <v>1</v>
      </c>
    </row>
    <row r="1026" spans="1:22" x14ac:dyDescent="0.25">
      <c r="A1026" s="65">
        <v>36965</v>
      </c>
      <c r="B1026" s="50">
        <v>2001</v>
      </c>
      <c r="C1026" s="1">
        <v>1</v>
      </c>
      <c r="D1026" t="s">
        <v>38</v>
      </c>
      <c r="E1026" s="1">
        <v>9</v>
      </c>
      <c r="F1026" t="s">
        <v>338</v>
      </c>
      <c r="G1026" t="str">
        <f>VLOOKUP(Table1[[#This Row],[Winner]],Ranking!D:E,2,FALSE)</f>
        <v>A10</v>
      </c>
      <c r="H1026" s="1">
        <v>66</v>
      </c>
      <c r="I1026" s="1">
        <v>8</v>
      </c>
      <c r="J1026" t="s">
        <v>217</v>
      </c>
      <c r="K1026" t="str">
        <f>VLOOKUP(Table1[[#This Row],[Loser]],Ranking!D:E,2,FALSE)</f>
        <v>ACC</v>
      </c>
      <c r="L1026" s="1">
        <v>62</v>
      </c>
      <c r="N1026" s="1">
        <f>Table1[[#This Row],[Winning Score]]-Table1[[#This Row],[Losing Score]]</f>
        <v>4</v>
      </c>
      <c r="O1026" s="1">
        <f>Table1[[#This Row],[Losing Seed]]-Table1[[#This Row],[Winning Seed]]</f>
        <v>-1</v>
      </c>
      <c r="P1026" s="1" t="str">
        <f>IF(Table1[[#This Row],[SeD]]&lt;-2,Table1[[#This Row],[Winning Seed]]&amp; " over " &amp;Table1[[#This Row],[Losing Seed]],"")</f>
        <v/>
      </c>
      <c r="Q1026">
        <f>VLOOKUP(Table1[[#This Row],[Losing Seed]],'Seed History'!$N$4:$O$19,2)</f>
        <v>0.7</v>
      </c>
      <c r="R1026" s="1">
        <f>IF(Table1[[#This Row],[Round]]="PI",0,Table1[[#This Row],[Round]]-1)</f>
        <v>0</v>
      </c>
      <c r="S1026">
        <f>Table1[[#This Row],[LAW]]-Table1[[#This Row],[LEW]]</f>
        <v>-0.7</v>
      </c>
      <c r="V1026">
        <f>COUNTIF(PASE!B:B,Table1[[#This Row],[Loser]])</f>
        <v>1</v>
      </c>
    </row>
    <row r="1027" spans="1:22" x14ac:dyDescent="0.25">
      <c r="A1027" s="65">
        <v>36966</v>
      </c>
      <c r="B1027" s="50">
        <v>2001</v>
      </c>
      <c r="C1027" s="1">
        <v>1</v>
      </c>
      <c r="D1027" t="s">
        <v>63</v>
      </c>
      <c r="E1027" s="1">
        <v>13</v>
      </c>
      <c r="F1027" t="s">
        <v>236</v>
      </c>
      <c r="G1027" t="str">
        <f>VLOOKUP(Table1[[#This Row],[Winner]],Ranking!D:E,2,FALSE)</f>
        <v>MVC</v>
      </c>
      <c r="H1027" s="1">
        <v>70</v>
      </c>
      <c r="I1027" s="1">
        <v>4</v>
      </c>
      <c r="J1027" t="s">
        <v>58</v>
      </c>
      <c r="K1027" t="str">
        <f>VLOOKUP(Table1[[#This Row],[Loser]],Ranking!D:E,2,FALSE)</f>
        <v>B12</v>
      </c>
      <c r="L1027" s="1">
        <v>68</v>
      </c>
      <c r="M1027" s="1" t="s">
        <v>479</v>
      </c>
      <c r="N1027" s="1">
        <f>Table1[[#This Row],[Winning Score]]-Table1[[#This Row],[Losing Score]]</f>
        <v>2</v>
      </c>
      <c r="O1027" s="1">
        <f>Table1[[#This Row],[Losing Seed]]-Table1[[#This Row],[Winning Seed]]</f>
        <v>-9</v>
      </c>
      <c r="P1027" s="1" t="str">
        <f>IF(Table1[[#This Row],[SeD]]&lt;-2,Table1[[#This Row],[Winning Seed]]&amp; " over " &amp;Table1[[#This Row],[Losing Seed]],"")</f>
        <v>13 over 4</v>
      </c>
      <c r="Q1027">
        <f>VLOOKUP(Table1[[#This Row],[Losing Seed]],'Seed History'!$N$4:$O$19,2)</f>
        <v>1.5357142857142858</v>
      </c>
      <c r="R1027" s="1">
        <f>IF(Table1[[#This Row],[Round]]="PI",0,Table1[[#This Row],[Round]]-1)</f>
        <v>0</v>
      </c>
      <c r="S1027">
        <f>Table1[[#This Row],[LAW]]-Table1[[#This Row],[LEW]]</f>
        <v>-1.5357142857142858</v>
      </c>
      <c r="V1027">
        <f>COUNTIF(PASE!B:B,Table1[[#This Row],[Loser]])</f>
        <v>1</v>
      </c>
    </row>
    <row r="1028" spans="1:22" x14ac:dyDescent="0.25">
      <c r="A1028" s="65">
        <v>36966</v>
      </c>
      <c r="B1028" s="50">
        <v>2001</v>
      </c>
      <c r="C1028" s="1">
        <v>1</v>
      </c>
      <c r="D1028" t="s">
        <v>63</v>
      </c>
      <c r="E1028" s="1">
        <v>12</v>
      </c>
      <c r="F1028" t="s">
        <v>71</v>
      </c>
      <c r="G1028" t="str">
        <f>VLOOKUP(Table1[[#This Row],[Winner]],Ranking!D:E,2,FALSE)</f>
        <v>WCC</v>
      </c>
      <c r="H1028" s="1">
        <v>86</v>
      </c>
      <c r="I1028" s="1">
        <v>5</v>
      </c>
      <c r="J1028" t="s">
        <v>61</v>
      </c>
      <c r="K1028" t="str">
        <f>VLOOKUP(Table1[[#This Row],[Loser]],Ranking!D:E,2,FALSE)</f>
        <v>ACC</v>
      </c>
      <c r="L1028" s="1">
        <v>85</v>
      </c>
      <c r="N1028" s="1">
        <f>Table1[[#This Row],[Winning Score]]-Table1[[#This Row],[Losing Score]]</f>
        <v>1</v>
      </c>
      <c r="O1028" s="1">
        <f>Table1[[#This Row],[Losing Seed]]-Table1[[#This Row],[Winning Seed]]</f>
        <v>-7</v>
      </c>
      <c r="P1028" s="1" t="str">
        <f>IF(Table1[[#This Row],[SeD]]&lt;-2,Table1[[#This Row],[Winning Seed]]&amp; " over " &amp;Table1[[#This Row],[Losing Seed]],"")</f>
        <v>12 over 5</v>
      </c>
      <c r="Q1028">
        <f>VLOOKUP(Table1[[#This Row],[Losing Seed]],'Seed History'!$N$4:$O$19,2)</f>
        <v>1.1071428571428572</v>
      </c>
      <c r="R1028" s="1">
        <f>IF(Table1[[#This Row],[Round]]="PI",0,Table1[[#This Row],[Round]]-1)</f>
        <v>0</v>
      </c>
      <c r="S1028">
        <f>Table1[[#This Row],[LAW]]-Table1[[#This Row],[LEW]]</f>
        <v>-1.1071428571428572</v>
      </c>
      <c r="V1028">
        <f>COUNTIF(PASE!B:B,Table1[[#This Row],[Loser]])</f>
        <v>1</v>
      </c>
    </row>
    <row r="1029" spans="1:22" x14ac:dyDescent="0.25">
      <c r="A1029" s="65">
        <v>36966</v>
      </c>
      <c r="B1029" s="50">
        <v>2001</v>
      </c>
      <c r="C1029" s="1">
        <v>1</v>
      </c>
      <c r="D1029" t="s">
        <v>63</v>
      </c>
      <c r="E1029" s="1">
        <v>11</v>
      </c>
      <c r="F1029" t="s">
        <v>374</v>
      </c>
      <c r="G1029" t="str">
        <f>VLOOKUP(Table1[[#This Row],[Winner]],Ranking!D:E,2,FALSE)</f>
        <v>Amer</v>
      </c>
      <c r="H1029" s="1">
        <v>79</v>
      </c>
      <c r="I1029" s="1">
        <v>6</v>
      </c>
      <c r="J1029" t="s">
        <v>34</v>
      </c>
      <c r="K1029" t="str">
        <f>VLOOKUP(Table1[[#This Row],[Loser]],Ranking!D:E,2,FALSE)</f>
        <v>B12</v>
      </c>
      <c r="L1029" s="1">
        <v>65</v>
      </c>
      <c r="N1029" s="1">
        <f>Table1[[#This Row],[Winning Score]]-Table1[[#This Row],[Losing Score]]</f>
        <v>14</v>
      </c>
      <c r="O1029" s="1">
        <f>Table1[[#This Row],[Losing Seed]]-Table1[[#This Row],[Winning Seed]]</f>
        <v>-5</v>
      </c>
      <c r="P1029" s="1" t="str">
        <f>IF(Table1[[#This Row],[SeD]]&lt;-2,Table1[[#This Row],[Winning Seed]]&amp; " over " &amp;Table1[[#This Row],[Losing Seed]],"")</f>
        <v>11 over 6</v>
      </c>
      <c r="Q1029">
        <f>VLOOKUP(Table1[[#This Row],[Losing Seed]],'Seed History'!$N$4:$O$19,2)</f>
        <v>1.0785714285714285</v>
      </c>
      <c r="R1029" s="1">
        <f>IF(Table1[[#This Row],[Round]]="PI",0,Table1[[#This Row],[Round]]-1)</f>
        <v>0</v>
      </c>
      <c r="S1029">
        <f>Table1[[#This Row],[LAW]]-Table1[[#This Row],[LEW]]</f>
        <v>-1.0785714285714285</v>
      </c>
      <c r="V1029">
        <f>COUNTIF(PASE!B:B,Table1[[#This Row],[Loser]])</f>
        <v>1</v>
      </c>
    </row>
    <row r="1030" spans="1:22" x14ac:dyDescent="0.25">
      <c r="A1030" s="65">
        <v>36966</v>
      </c>
      <c r="B1030" s="50">
        <v>2001</v>
      </c>
      <c r="C1030" s="1">
        <v>1</v>
      </c>
      <c r="D1030" t="s">
        <v>440</v>
      </c>
      <c r="E1030" s="1">
        <v>1</v>
      </c>
      <c r="F1030" t="s">
        <v>231</v>
      </c>
      <c r="G1030" t="str">
        <f>VLOOKUP(Table1[[#This Row],[Winner]],Ranking!D:E,2,FALSE)</f>
        <v>B10</v>
      </c>
      <c r="H1030" s="1">
        <v>96</v>
      </c>
      <c r="I1030" s="1">
        <v>16</v>
      </c>
      <c r="J1030" t="s">
        <v>313</v>
      </c>
      <c r="K1030" t="str">
        <f>VLOOKUP(Table1[[#This Row],[Loser]],Ranking!D:E,2,FALSE)</f>
        <v>Slnd</v>
      </c>
      <c r="L1030" s="1">
        <v>54</v>
      </c>
      <c r="N1030" s="1">
        <f>Table1[[#This Row],[Winning Score]]-Table1[[#This Row],[Losing Score]]</f>
        <v>42</v>
      </c>
      <c r="O1030" s="1">
        <f>Table1[[#This Row],[Losing Seed]]-Table1[[#This Row],[Winning Seed]]</f>
        <v>15</v>
      </c>
      <c r="P1030" s="1" t="str">
        <f>IF(Table1[[#This Row],[SeD]]&lt;-2,Table1[[#This Row],[Winning Seed]]&amp; " over " &amp;Table1[[#This Row],[Losing Seed]],"")</f>
        <v/>
      </c>
      <c r="Q1030">
        <f>VLOOKUP(Table1[[#This Row],[Losing Seed]],'Seed History'!$N$4:$O$19,2)</f>
        <v>7.1428571428571426E-3</v>
      </c>
      <c r="R1030" s="1">
        <f>IF(Table1[[#This Row],[Round]]="PI",0,Table1[[#This Row],[Round]]-1)</f>
        <v>0</v>
      </c>
      <c r="S1030">
        <f>Table1[[#This Row],[LAW]]-Table1[[#This Row],[LEW]]</f>
        <v>-7.1428571428571426E-3</v>
      </c>
      <c r="V1030">
        <f>COUNTIF(PASE!B:B,Table1[[#This Row],[Loser]])</f>
        <v>1</v>
      </c>
    </row>
    <row r="1031" spans="1:22" x14ac:dyDescent="0.25">
      <c r="A1031" s="65">
        <v>36966</v>
      </c>
      <c r="B1031" s="50">
        <v>2001</v>
      </c>
      <c r="C1031" s="1">
        <v>1</v>
      </c>
      <c r="D1031" t="s">
        <v>440</v>
      </c>
      <c r="E1031" s="1">
        <v>2</v>
      </c>
      <c r="F1031" t="s">
        <v>48</v>
      </c>
      <c r="G1031" t="str">
        <f>VLOOKUP(Table1[[#This Row],[Winner]],Ranking!D:E,2,FALSE)</f>
        <v>P12</v>
      </c>
      <c r="H1031" s="1">
        <v>101</v>
      </c>
      <c r="I1031" s="1">
        <v>15</v>
      </c>
      <c r="J1031" t="s">
        <v>194</v>
      </c>
      <c r="K1031" t="str">
        <f>VLOOKUP(Table1[[#This Row],[Loser]],Ranking!D:E,2,FALSE)</f>
        <v>OVC</v>
      </c>
      <c r="L1031" s="1">
        <v>76</v>
      </c>
      <c r="N1031" s="1">
        <f>Table1[[#This Row],[Winning Score]]-Table1[[#This Row],[Losing Score]]</f>
        <v>25</v>
      </c>
      <c r="O1031" s="1">
        <f>Table1[[#This Row],[Losing Seed]]-Table1[[#This Row],[Winning Seed]]</f>
        <v>13</v>
      </c>
      <c r="P1031" s="1" t="str">
        <f>IF(Table1[[#This Row],[SeD]]&lt;-2,Table1[[#This Row],[Winning Seed]]&amp; " over " &amp;Table1[[#This Row],[Losing Seed]],"")</f>
        <v/>
      </c>
      <c r="Q1031">
        <f>VLOOKUP(Table1[[#This Row],[Losing Seed]],'Seed History'!$N$4:$O$19,2)</f>
        <v>6.4285714285714279E-2</v>
      </c>
      <c r="R1031" s="1">
        <f>IF(Table1[[#This Row],[Round]]="PI",0,Table1[[#This Row],[Round]]-1)</f>
        <v>0</v>
      </c>
      <c r="S1031">
        <f>Table1[[#This Row],[LAW]]-Table1[[#This Row],[LEW]]</f>
        <v>-6.4285714285714279E-2</v>
      </c>
      <c r="V1031">
        <f>COUNTIF(PASE!B:B,Table1[[#This Row],[Loser]])</f>
        <v>1</v>
      </c>
    </row>
    <row r="1032" spans="1:22" x14ac:dyDescent="0.25">
      <c r="A1032" s="65">
        <v>36966</v>
      </c>
      <c r="B1032" s="50">
        <v>2001</v>
      </c>
      <c r="C1032" s="1">
        <v>1</v>
      </c>
      <c r="D1032" t="s">
        <v>440</v>
      </c>
      <c r="E1032" s="1">
        <v>3</v>
      </c>
      <c r="F1032" t="s">
        <v>45</v>
      </c>
      <c r="G1032" t="str">
        <f>VLOOKUP(Table1[[#This Row],[Winner]],Ranking!D:E,2,FALSE)</f>
        <v>SEC</v>
      </c>
      <c r="H1032" s="1">
        <v>72</v>
      </c>
      <c r="I1032" s="1">
        <v>14</v>
      </c>
      <c r="J1032" t="s">
        <v>237</v>
      </c>
      <c r="K1032" t="str">
        <f>VLOOKUP(Table1[[#This Row],[Loser]],Ranking!D:E,2,FALSE)</f>
        <v>MAAC</v>
      </c>
      <c r="L1032" s="1">
        <v>70</v>
      </c>
      <c r="N1032" s="1">
        <f>Table1[[#This Row],[Winning Score]]-Table1[[#This Row],[Losing Score]]</f>
        <v>2</v>
      </c>
      <c r="O1032" s="1">
        <f>Table1[[#This Row],[Losing Seed]]-Table1[[#This Row],[Winning Seed]]</f>
        <v>11</v>
      </c>
      <c r="P1032" s="1" t="str">
        <f>IF(Table1[[#This Row],[SeD]]&lt;-2,Table1[[#This Row],[Winning Seed]]&amp; " over " &amp;Table1[[#This Row],[Losing Seed]],"")</f>
        <v/>
      </c>
      <c r="Q1032">
        <f>VLOOKUP(Table1[[#This Row],[Losing Seed]],'Seed History'!$N$4:$O$19,2)</f>
        <v>0.16428571428571428</v>
      </c>
      <c r="R1032" s="1">
        <f>IF(Table1[[#This Row],[Round]]="PI",0,Table1[[#This Row],[Round]]-1)</f>
        <v>0</v>
      </c>
      <c r="S1032">
        <f>Table1[[#This Row],[LAW]]-Table1[[#This Row],[LEW]]</f>
        <v>-0.16428571428571428</v>
      </c>
      <c r="V1032">
        <f>COUNTIF(PASE!B:B,Table1[[#This Row],[Loser]])</f>
        <v>1</v>
      </c>
    </row>
    <row r="1033" spans="1:22" x14ac:dyDescent="0.25">
      <c r="A1033" s="65">
        <v>36966</v>
      </c>
      <c r="B1033" s="50">
        <v>2001</v>
      </c>
      <c r="C1033" s="1">
        <v>1</v>
      </c>
      <c r="D1033" t="s">
        <v>440</v>
      </c>
      <c r="E1033" s="1">
        <v>4</v>
      </c>
      <c r="F1033" t="s">
        <v>37</v>
      </c>
      <c r="G1033" t="str">
        <f>VLOOKUP(Table1[[#This Row],[Winner]],Ranking!D:E,2,FALSE)</f>
        <v>B12</v>
      </c>
      <c r="H1033" s="1">
        <v>99</v>
      </c>
      <c r="I1033" s="1">
        <v>13</v>
      </c>
      <c r="J1033" t="s">
        <v>157</v>
      </c>
      <c r="K1033" t="str">
        <f>VLOOKUP(Table1[[#This Row],[Loser]],Ranking!D:E,2,FALSE)</f>
        <v>BW</v>
      </c>
      <c r="L1033" s="1">
        <v>75</v>
      </c>
      <c r="N1033" s="1">
        <f>Table1[[#This Row],[Winning Score]]-Table1[[#This Row],[Losing Score]]</f>
        <v>24</v>
      </c>
      <c r="O1033" s="1">
        <f>Table1[[#This Row],[Losing Seed]]-Table1[[#This Row],[Winning Seed]]</f>
        <v>9</v>
      </c>
      <c r="P1033" s="1" t="str">
        <f>IF(Table1[[#This Row],[SeD]]&lt;-2,Table1[[#This Row],[Winning Seed]]&amp; " over " &amp;Table1[[#This Row],[Losing Seed]],"")</f>
        <v/>
      </c>
      <c r="Q1033">
        <f>VLOOKUP(Table1[[#This Row],[Losing Seed]],'Seed History'!$N$4:$O$19,2)</f>
        <v>0.25</v>
      </c>
      <c r="R1033" s="1">
        <f>IF(Table1[[#This Row],[Round]]="PI",0,Table1[[#This Row],[Round]]-1)</f>
        <v>0</v>
      </c>
      <c r="S1033">
        <f>Table1[[#This Row],[LAW]]-Table1[[#This Row],[LEW]]</f>
        <v>-0.25</v>
      </c>
      <c r="V1033">
        <f>COUNTIF(PASE!B:B,Table1[[#This Row],[Loser]])</f>
        <v>1</v>
      </c>
    </row>
    <row r="1034" spans="1:22" x14ac:dyDescent="0.25">
      <c r="A1034" s="65">
        <v>36966</v>
      </c>
      <c r="B1034" s="50">
        <v>2001</v>
      </c>
      <c r="C1034" s="1">
        <v>1</v>
      </c>
      <c r="D1034" t="s">
        <v>440</v>
      </c>
      <c r="E1034" s="1">
        <v>5</v>
      </c>
      <c r="F1034" t="s">
        <v>86</v>
      </c>
      <c r="G1034" t="str">
        <f>VLOOKUP(Table1[[#This Row],[Winner]],Ranking!D:E,2,FALSE)</f>
        <v>ACC</v>
      </c>
      <c r="H1034" s="1">
        <v>79</v>
      </c>
      <c r="I1034" s="1">
        <v>12</v>
      </c>
      <c r="J1034" t="s">
        <v>222</v>
      </c>
      <c r="K1034" t="str">
        <f>VLOOKUP(Table1[[#This Row],[Loser]],Ranking!D:E,2,FALSE)</f>
        <v>BW</v>
      </c>
      <c r="L1034" s="1">
        <v>69</v>
      </c>
      <c r="N1034" s="1">
        <f>Table1[[#This Row],[Winning Score]]-Table1[[#This Row],[Losing Score]]</f>
        <v>10</v>
      </c>
      <c r="O1034" s="1">
        <f>Table1[[#This Row],[Losing Seed]]-Table1[[#This Row],[Winning Seed]]</f>
        <v>7</v>
      </c>
      <c r="P1034" s="1" t="str">
        <f>IF(Table1[[#This Row],[SeD]]&lt;-2,Table1[[#This Row],[Winning Seed]]&amp; " over " &amp;Table1[[#This Row],[Losing Seed]],"")</f>
        <v/>
      </c>
      <c r="Q1034">
        <f>VLOOKUP(Table1[[#This Row],[Losing Seed]],'Seed History'!$N$4:$O$19,2)</f>
        <v>0.51428571428571423</v>
      </c>
      <c r="R1034" s="1">
        <f>IF(Table1[[#This Row],[Round]]="PI",0,Table1[[#This Row],[Round]]-1)</f>
        <v>0</v>
      </c>
      <c r="S1034">
        <f>Table1[[#This Row],[LAW]]-Table1[[#This Row],[LEW]]</f>
        <v>-0.51428571428571423</v>
      </c>
      <c r="V1034">
        <f>COUNTIF(PASE!B:B,Table1[[#This Row],[Loser]])</f>
        <v>1</v>
      </c>
    </row>
    <row r="1035" spans="1:22" x14ac:dyDescent="0.25">
      <c r="A1035" s="65">
        <v>36966</v>
      </c>
      <c r="B1035" s="50">
        <v>2001</v>
      </c>
      <c r="C1035" s="1">
        <v>1</v>
      </c>
      <c r="D1035" t="s">
        <v>440</v>
      </c>
      <c r="E1035" s="1">
        <v>6</v>
      </c>
      <c r="F1035" t="s">
        <v>35</v>
      </c>
      <c r="G1035" t="str">
        <f>VLOOKUP(Table1[[#This Row],[Winner]],Ranking!D:E,2,FALSE)</f>
        <v>ACC</v>
      </c>
      <c r="H1035" s="1">
        <v>83</v>
      </c>
      <c r="I1035" s="1">
        <v>11</v>
      </c>
      <c r="J1035" t="s">
        <v>44</v>
      </c>
      <c r="K1035" t="str">
        <f>VLOOKUP(Table1[[#This Row],[Loser]],Ranking!D:E,2,FALSE)</f>
        <v>BE</v>
      </c>
      <c r="L1035" s="1">
        <v>71</v>
      </c>
      <c r="N1035" s="1">
        <f>Table1[[#This Row],[Winning Score]]-Table1[[#This Row],[Losing Score]]</f>
        <v>12</v>
      </c>
      <c r="O1035" s="1">
        <f>Table1[[#This Row],[Losing Seed]]-Table1[[#This Row],[Winning Seed]]</f>
        <v>5</v>
      </c>
      <c r="P1035" s="1" t="str">
        <f>IF(Table1[[#This Row],[SeD]]&lt;-2,Table1[[#This Row],[Winning Seed]]&amp; " over " &amp;Table1[[#This Row],[Losing Seed]],"")</f>
        <v/>
      </c>
      <c r="Q1035">
        <f>VLOOKUP(Table1[[#This Row],[Losing Seed]],'Seed History'!$N$4:$O$19,2)</f>
        <v>0.61428571428571432</v>
      </c>
      <c r="R1035" s="1">
        <f>IF(Table1[[#This Row],[Round]]="PI",0,Table1[[#This Row],[Round]]-1)</f>
        <v>0</v>
      </c>
      <c r="S1035">
        <f>Table1[[#This Row],[LAW]]-Table1[[#This Row],[LEW]]</f>
        <v>-0.61428571428571432</v>
      </c>
      <c r="V1035">
        <f>COUNTIF(PASE!B:B,Table1[[#This Row],[Loser]])</f>
        <v>1</v>
      </c>
    </row>
    <row r="1036" spans="1:22" x14ac:dyDescent="0.25">
      <c r="A1036" s="65">
        <v>36966</v>
      </c>
      <c r="B1036" s="50">
        <v>2001</v>
      </c>
      <c r="C1036" s="1">
        <v>1</v>
      </c>
      <c r="D1036" t="s">
        <v>63</v>
      </c>
      <c r="E1036" s="1">
        <v>1</v>
      </c>
      <c r="F1036" t="s">
        <v>272</v>
      </c>
      <c r="G1036" t="str">
        <f>VLOOKUP(Table1[[#This Row],[Winner]],Ranking!D:E,2,FALSE)</f>
        <v>B10</v>
      </c>
      <c r="H1036" s="1">
        <v>69</v>
      </c>
      <c r="I1036" s="1">
        <v>16</v>
      </c>
      <c r="J1036" t="s">
        <v>117</v>
      </c>
      <c r="K1036" t="str">
        <f>VLOOKUP(Table1[[#This Row],[Loser]],Ranking!D:E,2,FALSE)</f>
        <v>SWAC</v>
      </c>
      <c r="L1036" s="1">
        <v>35</v>
      </c>
      <c r="N1036" s="1">
        <f>Table1[[#This Row],[Winning Score]]-Table1[[#This Row],[Losing Score]]</f>
        <v>34</v>
      </c>
      <c r="O1036" s="1">
        <f>Table1[[#This Row],[Losing Seed]]-Table1[[#This Row],[Winning Seed]]</f>
        <v>15</v>
      </c>
      <c r="P1036" s="1" t="str">
        <f>IF(Table1[[#This Row],[SeD]]&lt;-2,Table1[[#This Row],[Winning Seed]]&amp; " over " &amp;Table1[[#This Row],[Losing Seed]],"")</f>
        <v/>
      </c>
      <c r="Q1036">
        <f>VLOOKUP(Table1[[#This Row],[Losing Seed]],'Seed History'!$N$4:$O$19,2)</f>
        <v>7.1428571428571426E-3</v>
      </c>
      <c r="R1036" s="1">
        <f>IF(Table1[[#This Row],[Round]]="PI",0,Table1[[#This Row],[Round]]-1)</f>
        <v>0</v>
      </c>
      <c r="S1036">
        <f>Table1[[#This Row],[LAW]]-Table1[[#This Row],[LEW]]</f>
        <v>-7.1428571428571426E-3</v>
      </c>
      <c r="V1036">
        <f>COUNTIF(PASE!B:B,Table1[[#This Row],[Loser]])</f>
        <v>1</v>
      </c>
    </row>
    <row r="1037" spans="1:22" x14ac:dyDescent="0.25">
      <c r="A1037" s="65">
        <v>36966</v>
      </c>
      <c r="B1037" s="50">
        <v>2001</v>
      </c>
      <c r="C1037" s="1">
        <v>1</v>
      </c>
      <c r="D1037" t="s">
        <v>63</v>
      </c>
      <c r="E1037" s="1">
        <v>2</v>
      </c>
      <c r="F1037" t="s">
        <v>299</v>
      </c>
      <c r="G1037" t="str">
        <f>VLOOKUP(Table1[[#This Row],[Winner]],Ranking!D:E,2,FALSE)</f>
        <v>ACC</v>
      </c>
      <c r="H1037" s="1">
        <v>70</v>
      </c>
      <c r="I1037" s="1">
        <v>15</v>
      </c>
      <c r="J1037" t="s">
        <v>91</v>
      </c>
      <c r="K1037" t="str">
        <f>VLOOKUP(Table1[[#This Row],[Loser]],Ranking!D:E,2,FALSE)</f>
        <v>Ivy</v>
      </c>
      <c r="L1037" s="1">
        <v>48</v>
      </c>
      <c r="N1037" s="1">
        <f>Table1[[#This Row],[Winning Score]]-Table1[[#This Row],[Losing Score]]</f>
        <v>22</v>
      </c>
      <c r="O1037" s="1">
        <f>Table1[[#This Row],[Losing Seed]]-Table1[[#This Row],[Winning Seed]]</f>
        <v>13</v>
      </c>
      <c r="P1037" s="1" t="str">
        <f>IF(Table1[[#This Row],[SeD]]&lt;-2,Table1[[#This Row],[Winning Seed]]&amp; " over " &amp;Table1[[#This Row],[Losing Seed]],"")</f>
        <v/>
      </c>
      <c r="Q1037">
        <f>VLOOKUP(Table1[[#This Row],[Losing Seed]],'Seed History'!$N$4:$O$19,2)</f>
        <v>6.4285714285714279E-2</v>
      </c>
      <c r="R1037" s="1">
        <f>IF(Table1[[#This Row],[Round]]="PI",0,Table1[[#This Row],[Round]]-1)</f>
        <v>0</v>
      </c>
      <c r="S1037">
        <f>Table1[[#This Row],[LAW]]-Table1[[#This Row],[LEW]]</f>
        <v>-6.4285714285714279E-2</v>
      </c>
      <c r="V1037">
        <f>COUNTIF(PASE!B:B,Table1[[#This Row],[Loser]])</f>
        <v>1</v>
      </c>
    </row>
    <row r="1038" spans="1:22" x14ac:dyDescent="0.25">
      <c r="A1038" s="65">
        <v>36966</v>
      </c>
      <c r="B1038" s="50">
        <v>2001</v>
      </c>
      <c r="C1038" s="1">
        <v>1</v>
      </c>
      <c r="D1038" t="s">
        <v>63</v>
      </c>
      <c r="E1038" s="1">
        <v>3</v>
      </c>
      <c r="F1038" t="s">
        <v>81</v>
      </c>
      <c r="G1038" t="str">
        <f>VLOOKUP(Table1[[#This Row],[Winner]],Ranking!D:E,2,FALSE)</f>
        <v>SEC</v>
      </c>
      <c r="H1038" s="1">
        <v>69</v>
      </c>
      <c r="I1038" s="1">
        <v>14</v>
      </c>
      <c r="J1038" t="s">
        <v>416</v>
      </c>
      <c r="K1038" t="str">
        <f>VLOOKUP(Table1[[#This Row],[Loser]],Ranking!D:E,2,FALSE)</f>
        <v>CUSA</v>
      </c>
      <c r="L1038" s="1">
        <v>56</v>
      </c>
      <c r="N1038" s="1">
        <f>Table1[[#This Row],[Winning Score]]-Table1[[#This Row],[Losing Score]]</f>
        <v>13</v>
      </c>
      <c r="O1038" s="1">
        <f>Table1[[#This Row],[Losing Seed]]-Table1[[#This Row],[Winning Seed]]</f>
        <v>11</v>
      </c>
      <c r="P1038" s="1" t="str">
        <f>IF(Table1[[#This Row],[SeD]]&lt;-2,Table1[[#This Row],[Winning Seed]]&amp; " over " &amp;Table1[[#This Row],[Losing Seed]],"")</f>
        <v/>
      </c>
      <c r="Q1038">
        <f>VLOOKUP(Table1[[#This Row],[Losing Seed]],'Seed History'!$N$4:$O$19,2)</f>
        <v>0.16428571428571428</v>
      </c>
      <c r="R1038" s="1">
        <f>IF(Table1[[#This Row],[Round]]="PI",0,Table1[[#This Row],[Round]]-1)</f>
        <v>0</v>
      </c>
      <c r="S1038">
        <f>Table1[[#This Row],[LAW]]-Table1[[#This Row],[LEW]]</f>
        <v>-0.16428571428571428</v>
      </c>
      <c r="V1038">
        <f>COUNTIF(PASE!B:B,Table1[[#This Row],[Loser]])</f>
        <v>1</v>
      </c>
    </row>
    <row r="1039" spans="1:22" x14ac:dyDescent="0.25">
      <c r="A1039" s="65">
        <v>36966</v>
      </c>
      <c r="B1039" s="50">
        <v>2001</v>
      </c>
      <c r="C1039" s="1">
        <v>1</v>
      </c>
      <c r="D1039" t="s">
        <v>63</v>
      </c>
      <c r="E1039" s="1">
        <v>7</v>
      </c>
      <c r="F1039" t="s">
        <v>323</v>
      </c>
      <c r="G1039" t="str">
        <f>VLOOKUP(Table1[[#This Row],[Winner]],Ranking!D:E,2,FALSE)</f>
        <v>B10</v>
      </c>
      <c r="H1039" s="1">
        <v>69</v>
      </c>
      <c r="I1039" s="1">
        <v>10</v>
      </c>
      <c r="J1039" t="s">
        <v>56</v>
      </c>
      <c r="K1039" t="str">
        <f>VLOOKUP(Table1[[#This Row],[Loser]],Ranking!D:E,2,FALSE)</f>
        <v>BE</v>
      </c>
      <c r="L1039" s="1">
        <v>59</v>
      </c>
      <c r="N1039" s="1">
        <f>Table1[[#This Row],[Winning Score]]-Table1[[#This Row],[Losing Score]]</f>
        <v>10</v>
      </c>
      <c r="O1039" s="1">
        <f>Table1[[#This Row],[Losing Seed]]-Table1[[#This Row],[Winning Seed]]</f>
        <v>3</v>
      </c>
      <c r="P1039" s="1" t="str">
        <f>IF(Table1[[#This Row],[SeD]]&lt;-2,Table1[[#This Row],[Winning Seed]]&amp; " over " &amp;Table1[[#This Row],[Losing Seed]],"")</f>
        <v/>
      </c>
      <c r="Q1039">
        <f>VLOOKUP(Table1[[#This Row],[Losing Seed]],'Seed History'!$N$4:$O$19,2)</f>
        <v>0.62142857142857144</v>
      </c>
      <c r="R1039" s="1">
        <f>IF(Table1[[#This Row],[Round]]="PI",0,Table1[[#This Row],[Round]]-1)</f>
        <v>0</v>
      </c>
      <c r="S1039">
        <f>Table1[[#This Row],[LAW]]-Table1[[#This Row],[LEW]]</f>
        <v>-0.62142857142857144</v>
      </c>
      <c r="V1039">
        <f>COUNTIF(PASE!B:B,Table1[[#This Row],[Loser]])</f>
        <v>1</v>
      </c>
    </row>
    <row r="1040" spans="1:22" x14ac:dyDescent="0.25">
      <c r="A1040" s="65">
        <v>36966</v>
      </c>
      <c r="B1040" s="50">
        <v>2001</v>
      </c>
      <c r="C1040" s="1">
        <v>1</v>
      </c>
      <c r="D1040" t="s">
        <v>440</v>
      </c>
      <c r="E1040" s="1">
        <v>10</v>
      </c>
      <c r="F1040" t="s">
        <v>33</v>
      </c>
      <c r="G1040" t="str">
        <f>VLOOKUP(Table1[[#This Row],[Winner]],Ranking!D:E,2,FALSE)</f>
        <v>BE</v>
      </c>
      <c r="H1040" s="1">
        <v>79</v>
      </c>
      <c r="I1040" s="1">
        <v>7</v>
      </c>
      <c r="J1040" t="s">
        <v>409</v>
      </c>
      <c r="K1040" t="str">
        <f>VLOOKUP(Table1[[#This Row],[Loser]],Ranking!D:E,2,FALSE)</f>
        <v>ACC</v>
      </c>
      <c r="L1040" s="1">
        <v>63</v>
      </c>
      <c r="N1040" s="1">
        <f>Table1[[#This Row],[Winning Score]]-Table1[[#This Row],[Losing Score]]</f>
        <v>16</v>
      </c>
      <c r="O1040" s="1">
        <f>Table1[[#This Row],[Losing Seed]]-Table1[[#This Row],[Winning Seed]]</f>
        <v>-3</v>
      </c>
      <c r="P1040" s="1" t="str">
        <f>IF(Table1[[#This Row],[SeD]]&lt;-2,Table1[[#This Row],[Winning Seed]]&amp; " over " &amp;Table1[[#This Row],[Losing Seed]],"")</f>
        <v>10 over 7</v>
      </c>
      <c r="Q1040">
        <f>VLOOKUP(Table1[[#This Row],[Losing Seed]],'Seed History'!$N$4:$O$19,2)</f>
        <v>0.9</v>
      </c>
      <c r="R1040" s="1">
        <f>IF(Table1[[#This Row],[Round]]="PI",0,Table1[[#This Row],[Round]]-1)</f>
        <v>0</v>
      </c>
      <c r="S1040">
        <f>Table1[[#This Row],[LAW]]-Table1[[#This Row],[LEW]]</f>
        <v>-0.9</v>
      </c>
      <c r="V1040">
        <f>COUNTIF(PASE!B:B,Table1[[#This Row],[Loser]])</f>
        <v>1</v>
      </c>
    </row>
    <row r="1041" spans="1:22" x14ac:dyDescent="0.25">
      <c r="A1041" s="65">
        <v>36966</v>
      </c>
      <c r="B1041" s="50">
        <v>2001</v>
      </c>
      <c r="C1041" s="1">
        <v>1</v>
      </c>
      <c r="D1041" t="s">
        <v>440</v>
      </c>
      <c r="E1041" s="1">
        <v>9</v>
      </c>
      <c r="F1041" t="s">
        <v>166</v>
      </c>
      <c r="G1041" t="str">
        <f>VLOOKUP(Table1[[#This Row],[Winner]],Ranking!D:E,2,FALSE)</f>
        <v>CUSA</v>
      </c>
      <c r="H1041" s="1">
        <v>70</v>
      </c>
      <c r="I1041" s="1">
        <v>8</v>
      </c>
      <c r="J1041" t="s">
        <v>375</v>
      </c>
      <c r="K1041" t="str">
        <f>VLOOKUP(Table1[[#This Row],[Loser]],Ranking!D:E,2,FALSE)</f>
        <v>SEC</v>
      </c>
      <c r="L1041" s="1">
        <v>63</v>
      </c>
      <c r="N1041" s="1">
        <f>Table1[[#This Row],[Winning Score]]-Table1[[#This Row],[Losing Score]]</f>
        <v>7</v>
      </c>
      <c r="O1041" s="1">
        <f>Table1[[#This Row],[Losing Seed]]-Table1[[#This Row],[Winning Seed]]</f>
        <v>-1</v>
      </c>
      <c r="P1041" s="1" t="str">
        <f>IF(Table1[[#This Row],[SeD]]&lt;-2,Table1[[#This Row],[Winning Seed]]&amp; " over " &amp;Table1[[#This Row],[Losing Seed]],"")</f>
        <v/>
      </c>
      <c r="Q1041">
        <f>VLOOKUP(Table1[[#This Row],[Losing Seed]],'Seed History'!$N$4:$O$19,2)</f>
        <v>0.7</v>
      </c>
      <c r="R1041" s="1">
        <f>IF(Table1[[#This Row],[Round]]="PI",0,Table1[[#This Row],[Round]]-1)</f>
        <v>0</v>
      </c>
      <c r="S1041">
        <f>Table1[[#This Row],[LAW]]-Table1[[#This Row],[LEW]]</f>
        <v>-0.7</v>
      </c>
      <c r="V1041">
        <f>COUNTIF(PASE!B:B,Table1[[#This Row],[Loser]])</f>
        <v>1</v>
      </c>
    </row>
    <row r="1042" spans="1:22" x14ac:dyDescent="0.25">
      <c r="A1042" s="65">
        <v>36966</v>
      </c>
      <c r="B1042" s="50">
        <v>2001</v>
      </c>
      <c r="C1042" s="1">
        <v>1</v>
      </c>
      <c r="D1042" t="s">
        <v>63</v>
      </c>
      <c r="E1042" s="1">
        <v>9</v>
      </c>
      <c r="F1042" t="s">
        <v>210</v>
      </c>
      <c r="G1042" t="str">
        <f>VLOOKUP(Table1[[#This Row],[Winner]],Ranking!D:E,2,FALSE)</f>
        <v>MWC</v>
      </c>
      <c r="H1042" s="1">
        <v>82</v>
      </c>
      <c r="I1042" s="1">
        <v>8</v>
      </c>
      <c r="J1042" t="s">
        <v>84</v>
      </c>
      <c r="K1042" t="str">
        <f>VLOOKUP(Table1[[#This Row],[Loser]],Ranking!D:E,2,FALSE)</f>
        <v>P12</v>
      </c>
      <c r="L1042" s="1">
        <v>70</v>
      </c>
      <c r="N1042" s="1">
        <f>Table1[[#This Row],[Winning Score]]-Table1[[#This Row],[Losing Score]]</f>
        <v>12</v>
      </c>
      <c r="O1042" s="1">
        <f>Table1[[#This Row],[Losing Seed]]-Table1[[#This Row],[Winning Seed]]</f>
        <v>-1</v>
      </c>
      <c r="P1042" s="1" t="str">
        <f>IF(Table1[[#This Row],[SeD]]&lt;-2,Table1[[#This Row],[Winning Seed]]&amp; " over " &amp;Table1[[#This Row],[Losing Seed]],"")</f>
        <v/>
      </c>
      <c r="Q1042">
        <f>VLOOKUP(Table1[[#This Row],[Losing Seed]],'Seed History'!$N$4:$O$19,2)</f>
        <v>0.7</v>
      </c>
      <c r="R1042" s="1">
        <f>IF(Table1[[#This Row],[Round]]="PI",0,Table1[[#This Row],[Round]]-1)</f>
        <v>0</v>
      </c>
      <c r="S1042">
        <f>Table1[[#This Row],[LAW]]-Table1[[#This Row],[LEW]]</f>
        <v>-0.7</v>
      </c>
      <c r="V1042">
        <f>COUNTIF(PASE!B:B,Table1[[#This Row],[Loser]])</f>
        <v>1</v>
      </c>
    </row>
    <row r="1043" spans="1:22" x14ac:dyDescent="0.25">
      <c r="A1043" s="65">
        <v>36967</v>
      </c>
      <c r="B1043" s="50">
        <v>2001</v>
      </c>
      <c r="C1043" s="1">
        <v>2</v>
      </c>
      <c r="D1043" t="s">
        <v>49</v>
      </c>
      <c r="E1043" s="1">
        <v>1</v>
      </c>
      <c r="F1043" t="s">
        <v>64</v>
      </c>
      <c r="G1043" t="str">
        <f>VLOOKUP(Table1[[#This Row],[Winner]],Ranking!D:E,2,FALSE)</f>
        <v>ACC</v>
      </c>
      <c r="H1043" s="1">
        <v>94</v>
      </c>
      <c r="I1043" s="1">
        <v>9</v>
      </c>
      <c r="J1043" t="s">
        <v>278</v>
      </c>
      <c r="K1043" t="str">
        <f>VLOOKUP(Table1[[#This Row],[Loser]],Ranking!D:E,2,FALSE)</f>
        <v>SEC</v>
      </c>
      <c r="L1043" s="1">
        <v>81</v>
      </c>
      <c r="N1043" s="1">
        <f>Table1[[#This Row],[Winning Score]]-Table1[[#This Row],[Losing Score]]</f>
        <v>13</v>
      </c>
      <c r="O1043" s="1">
        <f>Table1[[#This Row],[Losing Seed]]-Table1[[#This Row],[Winning Seed]]</f>
        <v>8</v>
      </c>
      <c r="P1043" s="1" t="str">
        <f>IF(Table1[[#This Row],[SeD]]&lt;-2,Table1[[#This Row],[Winning Seed]]&amp; " over " &amp;Table1[[#This Row],[Losing Seed]],"")</f>
        <v/>
      </c>
      <c r="Q1043">
        <f>VLOOKUP(Table1[[#This Row],[Losing Seed]],'Seed History'!$N$4:$O$19,2)</f>
        <v>0.6</v>
      </c>
      <c r="R1043" s="1">
        <f>IF(Table1[[#This Row],[Round]]="PI",0,Table1[[#This Row],[Round]]-1)</f>
        <v>1</v>
      </c>
      <c r="S1043">
        <f>Table1[[#This Row],[LAW]]-Table1[[#This Row],[LEW]]</f>
        <v>0.4</v>
      </c>
      <c r="V1043">
        <f>COUNTIF(PASE!B:B,Table1[[#This Row],[Loser]])</f>
        <v>1</v>
      </c>
    </row>
    <row r="1044" spans="1:22" x14ac:dyDescent="0.25">
      <c r="A1044" s="65">
        <v>36967</v>
      </c>
      <c r="B1044" s="50">
        <v>2001</v>
      </c>
      <c r="C1044" s="1">
        <v>2</v>
      </c>
      <c r="D1044" t="s">
        <v>49</v>
      </c>
      <c r="E1044" s="1">
        <v>2</v>
      </c>
      <c r="F1044" t="s">
        <v>26</v>
      </c>
      <c r="G1044" t="str">
        <f>VLOOKUP(Table1[[#This Row],[Winner]],Ranking!D:E,2,FALSE)</f>
        <v>SEC</v>
      </c>
      <c r="H1044" s="1">
        <v>92</v>
      </c>
      <c r="I1044" s="1">
        <v>7</v>
      </c>
      <c r="J1044" t="s">
        <v>69</v>
      </c>
      <c r="K1044" t="str">
        <f>VLOOKUP(Table1[[#This Row],[Loser]],Ranking!D:E,2,FALSE)</f>
        <v>B10</v>
      </c>
      <c r="L1044" s="1">
        <v>79</v>
      </c>
      <c r="N1044" s="1">
        <f>Table1[[#This Row],[Winning Score]]-Table1[[#This Row],[Losing Score]]</f>
        <v>13</v>
      </c>
      <c r="O1044" s="1">
        <f>Table1[[#This Row],[Losing Seed]]-Table1[[#This Row],[Winning Seed]]</f>
        <v>5</v>
      </c>
      <c r="P1044" s="1" t="str">
        <f>IF(Table1[[#This Row],[SeD]]&lt;-2,Table1[[#This Row],[Winning Seed]]&amp; " over " &amp;Table1[[#This Row],[Losing Seed]],"")</f>
        <v/>
      </c>
      <c r="Q1044">
        <f>VLOOKUP(Table1[[#This Row],[Losing Seed]],'Seed History'!$N$4:$O$19,2)</f>
        <v>0.9</v>
      </c>
      <c r="R1044" s="1">
        <f>IF(Table1[[#This Row],[Round]]="PI",0,Table1[[#This Row],[Round]]-1)</f>
        <v>1</v>
      </c>
      <c r="S1044">
        <f>Table1[[#This Row],[LAW]]-Table1[[#This Row],[LEW]]</f>
        <v>9.9999999999999978E-2</v>
      </c>
      <c r="V1044">
        <f>COUNTIF(PASE!B:B,Table1[[#This Row],[Loser]])</f>
        <v>1</v>
      </c>
    </row>
    <row r="1045" spans="1:22" x14ac:dyDescent="0.25">
      <c r="A1045" s="65">
        <v>36967</v>
      </c>
      <c r="B1045" s="50">
        <v>2001</v>
      </c>
      <c r="C1045" s="1">
        <v>2</v>
      </c>
      <c r="D1045" t="s">
        <v>49</v>
      </c>
      <c r="E1045" s="1">
        <v>4</v>
      </c>
      <c r="F1045" t="s">
        <v>67</v>
      </c>
      <c r="G1045" t="str">
        <f>VLOOKUP(Table1[[#This Row],[Winner]],Ranking!D:E,2,FALSE)</f>
        <v>P12</v>
      </c>
      <c r="H1045" s="1">
        <v>75</v>
      </c>
      <c r="I1045" s="1">
        <v>12</v>
      </c>
      <c r="J1045" t="s">
        <v>401</v>
      </c>
      <c r="K1045" t="str">
        <f>VLOOKUP(Table1[[#This Row],[Loser]],Ranking!D:E,2,FALSE)</f>
        <v>MWC</v>
      </c>
      <c r="L1045" s="1">
        <v>70</v>
      </c>
      <c r="N1045" s="1">
        <f>Table1[[#This Row],[Winning Score]]-Table1[[#This Row],[Losing Score]]</f>
        <v>5</v>
      </c>
      <c r="O1045" s="1">
        <f>Table1[[#This Row],[Losing Seed]]-Table1[[#This Row],[Winning Seed]]</f>
        <v>8</v>
      </c>
      <c r="P1045" s="1" t="str">
        <f>IF(Table1[[#This Row],[SeD]]&lt;-2,Table1[[#This Row],[Winning Seed]]&amp; " over " &amp;Table1[[#This Row],[Losing Seed]],"")</f>
        <v/>
      </c>
      <c r="Q1045">
        <f>VLOOKUP(Table1[[#This Row],[Losing Seed]],'Seed History'!$N$4:$O$19,2)</f>
        <v>0.51428571428571423</v>
      </c>
      <c r="R1045" s="1">
        <f>IF(Table1[[#This Row],[Round]]="PI",0,Table1[[#This Row],[Round]]-1)</f>
        <v>1</v>
      </c>
      <c r="S1045">
        <f>Table1[[#This Row],[LAW]]-Table1[[#This Row],[LEW]]</f>
        <v>0.48571428571428577</v>
      </c>
      <c r="V1045">
        <f>COUNTIF(PASE!B:B,Table1[[#This Row],[Loser]])</f>
        <v>1</v>
      </c>
    </row>
    <row r="1046" spans="1:22" x14ac:dyDescent="0.25">
      <c r="A1046" s="65">
        <v>36967</v>
      </c>
      <c r="B1046" s="50">
        <v>2001</v>
      </c>
      <c r="C1046" s="1">
        <v>2</v>
      </c>
      <c r="D1046" t="s">
        <v>38</v>
      </c>
      <c r="E1046" s="1">
        <v>1</v>
      </c>
      <c r="F1046" t="s">
        <v>370</v>
      </c>
      <c r="G1046" t="str">
        <f>VLOOKUP(Table1[[#This Row],[Winner]],Ranking!D:E,2,FALSE)</f>
        <v>P12</v>
      </c>
      <c r="H1046" s="1">
        <v>90</v>
      </c>
      <c r="I1046" s="1">
        <v>9</v>
      </c>
      <c r="J1046" t="s">
        <v>338</v>
      </c>
      <c r="K1046" t="str">
        <f>VLOOKUP(Table1[[#This Row],[Loser]],Ranking!D:E,2,FALSE)</f>
        <v>A10</v>
      </c>
      <c r="L1046" s="1">
        <v>83</v>
      </c>
      <c r="N1046" s="1">
        <f>Table1[[#This Row],[Winning Score]]-Table1[[#This Row],[Losing Score]]</f>
        <v>7</v>
      </c>
      <c r="O1046" s="1">
        <f>Table1[[#This Row],[Losing Seed]]-Table1[[#This Row],[Winning Seed]]</f>
        <v>8</v>
      </c>
      <c r="P1046" s="1" t="str">
        <f>IF(Table1[[#This Row],[SeD]]&lt;-2,Table1[[#This Row],[Winning Seed]]&amp; " over " &amp;Table1[[#This Row],[Losing Seed]],"")</f>
        <v/>
      </c>
      <c r="Q1046">
        <f>VLOOKUP(Table1[[#This Row],[Losing Seed]],'Seed History'!$N$4:$O$19,2)</f>
        <v>0.6</v>
      </c>
      <c r="R1046" s="1">
        <f>IF(Table1[[#This Row],[Round]]="PI",0,Table1[[#This Row],[Round]]-1)</f>
        <v>1</v>
      </c>
      <c r="S1046">
        <f>Table1[[#This Row],[LAW]]-Table1[[#This Row],[LEW]]</f>
        <v>0.4</v>
      </c>
      <c r="V1046">
        <f>COUNTIF(PASE!B:B,Table1[[#This Row],[Loser]])</f>
        <v>1</v>
      </c>
    </row>
    <row r="1047" spans="1:22" x14ac:dyDescent="0.25">
      <c r="A1047" s="65">
        <v>36967</v>
      </c>
      <c r="B1047" s="50">
        <v>2001</v>
      </c>
      <c r="C1047" s="1">
        <v>2</v>
      </c>
      <c r="D1047" t="s">
        <v>38</v>
      </c>
      <c r="E1047" s="1">
        <v>3</v>
      </c>
      <c r="F1047" t="s">
        <v>31</v>
      </c>
      <c r="G1047" t="str">
        <f>VLOOKUP(Table1[[#This Row],[Winner]],Ranking!D:E,2,FALSE)</f>
        <v>B10</v>
      </c>
      <c r="H1047" s="1">
        <v>79</v>
      </c>
      <c r="I1047" s="1">
        <v>11</v>
      </c>
      <c r="J1047" t="s">
        <v>216</v>
      </c>
      <c r="K1047" t="str">
        <f>VLOOKUP(Table1[[#This Row],[Loser]],Ranking!D:E,2,FALSE)</f>
        <v>SB</v>
      </c>
      <c r="L1047" s="1">
        <v>60</v>
      </c>
      <c r="N1047" s="1">
        <f>Table1[[#This Row],[Winning Score]]-Table1[[#This Row],[Losing Score]]</f>
        <v>19</v>
      </c>
      <c r="O1047" s="1">
        <f>Table1[[#This Row],[Losing Seed]]-Table1[[#This Row],[Winning Seed]]</f>
        <v>8</v>
      </c>
      <c r="P1047" s="1" t="str">
        <f>IF(Table1[[#This Row],[SeD]]&lt;-2,Table1[[#This Row],[Winning Seed]]&amp; " over " &amp;Table1[[#This Row],[Losing Seed]],"")</f>
        <v/>
      </c>
      <c r="Q1047">
        <f>VLOOKUP(Table1[[#This Row],[Losing Seed]],'Seed History'!$N$4:$O$19,2)</f>
        <v>0.61428571428571432</v>
      </c>
      <c r="R1047" s="1">
        <f>IF(Table1[[#This Row],[Round]]="PI",0,Table1[[#This Row],[Round]]-1)</f>
        <v>1</v>
      </c>
      <c r="S1047">
        <f>Table1[[#This Row],[LAW]]-Table1[[#This Row],[LEW]]</f>
        <v>0.38571428571428568</v>
      </c>
      <c r="V1047">
        <f>COUNTIF(PASE!B:B,Table1[[#This Row],[Loser]])</f>
        <v>1</v>
      </c>
    </row>
    <row r="1048" spans="1:22" x14ac:dyDescent="0.25">
      <c r="A1048" s="65">
        <v>36967</v>
      </c>
      <c r="B1048" s="50">
        <v>2001</v>
      </c>
      <c r="C1048" s="1">
        <v>2</v>
      </c>
      <c r="D1048" t="s">
        <v>38</v>
      </c>
      <c r="E1048" s="1">
        <v>5</v>
      </c>
      <c r="F1048" t="s">
        <v>28</v>
      </c>
      <c r="G1048" t="str">
        <f>VLOOKUP(Table1[[#This Row],[Winner]],Ranking!D:E,2,FALSE)</f>
        <v>Amer</v>
      </c>
      <c r="H1048" s="1">
        <v>66</v>
      </c>
      <c r="I1048" s="1">
        <v>13</v>
      </c>
      <c r="J1048" t="s">
        <v>246</v>
      </c>
      <c r="K1048" t="str">
        <f>VLOOKUP(Table1[[#This Row],[Loser]],Ranking!D:E,2,FALSE)</f>
        <v>MAC</v>
      </c>
      <c r="L1048" s="1">
        <v>43</v>
      </c>
      <c r="N1048" s="1">
        <f>Table1[[#This Row],[Winning Score]]-Table1[[#This Row],[Losing Score]]</f>
        <v>23</v>
      </c>
      <c r="O1048" s="1">
        <f>Table1[[#This Row],[Losing Seed]]-Table1[[#This Row],[Winning Seed]]</f>
        <v>8</v>
      </c>
      <c r="P1048" s="1" t="str">
        <f>IF(Table1[[#This Row],[SeD]]&lt;-2,Table1[[#This Row],[Winning Seed]]&amp; " over " &amp;Table1[[#This Row],[Losing Seed]],"")</f>
        <v/>
      </c>
      <c r="Q1048">
        <f>VLOOKUP(Table1[[#This Row],[Losing Seed]],'Seed History'!$N$4:$O$19,2)</f>
        <v>0.25</v>
      </c>
      <c r="R1048" s="1">
        <f>IF(Table1[[#This Row],[Round]]="PI",0,Table1[[#This Row],[Round]]-1)</f>
        <v>1</v>
      </c>
      <c r="S1048">
        <f>Table1[[#This Row],[LAW]]-Table1[[#This Row],[LEW]]</f>
        <v>0.75</v>
      </c>
      <c r="V1048">
        <f>COUNTIF(PASE!B:B,Table1[[#This Row],[Loser]])</f>
        <v>1</v>
      </c>
    </row>
    <row r="1049" spans="1:22" x14ac:dyDescent="0.25">
      <c r="A1049" s="65">
        <v>36967</v>
      </c>
      <c r="B1049" s="50">
        <v>2001</v>
      </c>
      <c r="C1049" s="1">
        <v>2</v>
      </c>
      <c r="D1049" t="s">
        <v>38</v>
      </c>
      <c r="E1049" s="1">
        <v>10</v>
      </c>
      <c r="F1049" t="s">
        <v>66</v>
      </c>
      <c r="G1049" t="str">
        <f>VLOOKUP(Table1[[#This Row],[Winner]],Ranking!D:E,2,FALSE)</f>
        <v>BE</v>
      </c>
      <c r="H1049" s="1">
        <v>76</v>
      </c>
      <c r="I1049" s="1">
        <v>15</v>
      </c>
      <c r="J1049" t="s">
        <v>27</v>
      </c>
      <c r="K1049" t="str">
        <f>VLOOKUP(Table1[[#This Row],[Loser]],Ranking!D:E,2,FALSE)</f>
        <v>BSth</v>
      </c>
      <c r="L1049" s="1">
        <v>57</v>
      </c>
      <c r="N1049" s="1">
        <f>Table1[[#This Row],[Winning Score]]-Table1[[#This Row],[Losing Score]]</f>
        <v>19</v>
      </c>
      <c r="O1049" s="1">
        <f>Table1[[#This Row],[Losing Seed]]-Table1[[#This Row],[Winning Seed]]</f>
        <v>5</v>
      </c>
      <c r="P1049" s="1" t="str">
        <f>IF(Table1[[#This Row],[SeD]]&lt;-2,Table1[[#This Row],[Winning Seed]]&amp; " over " &amp;Table1[[#This Row],[Losing Seed]],"")</f>
        <v/>
      </c>
      <c r="Q1049">
        <f>VLOOKUP(Table1[[#This Row],[Losing Seed]],'Seed History'!$N$4:$O$19,2)</f>
        <v>6.4285714285714279E-2</v>
      </c>
      <c r="R1049" s="1">
        <f>IF(Table1[[#This Row],[Round]]="PI",0,Table1[[#This Row],[Round]]-1)</f>
        <v>1</v>
      </c>
      <c r="S1049">
        <f>Table1[[#This Row],[LAW]]-Table1[[#This Row],[LEW]]</f>
        <v>0.93571428571428572</v>
      </c>
      <c r="V1049">
        <f>COUNTIF(PASE!B:B,Table1[[#This Row],[Loser]])</f>
        <v>1</v>
      </c>
    </row>
    <row r="1050" spans="1:22" x14ac:dyDescent="0.25">
      <c r="A1050" s="65">
        <v>36967</v>
      </c>
      <c r="B1050" s="50">
        <v>2001</v>
      </c>
      <c r="C1050" s="1">
        <v>2</v>
      </c>
      <c r="D1050" t="s">
        <v>49</v>
      </c>
      <c r="E1050" s="1">
        <v>6</v>
      </c>
      <c r="F1050" t="s">
        <v>85</v>
      </c>
      <c r="G1050" t="str">
        <f>VLOOKUP(Table1[[#This Row],[Winner]],Ranking!D:E,2,FALSE)</f>
        <v>P12</v>
      </c>
      <c r="H1050" s="1">
        <v>74</v>
      </c>
      <c r="I1050" s="1">
        <v>3</v>
      </c>
      <c r="J1050" t="s">
        <v>139</v>
      </c>
      <c r="K1050" t="str">
        <f>VLOOKUP(Table1[[#This Row],[Loser]],Ranking!D:E,2,FALSE)</f>
        <v>ACC</v>
      </c>
      <c r="L1050" s="1">
        <v>71</v>
      </c>
      <c r="N1050" s="1">
        <f>Table1[[#This Row],[Winning Score]]-Table1[[#This Row],[Losing Score]]</f>
        <v>3</v>
      </c>
      <c r="O1050" s="1">
        <f>Table1[[#This Row],[Losing Seed]]-Table1[[#This Row],[Winning Seed]]</f>
        <v>-3</v>
      </c>
      <c r="P1050" s="1" t="str">
        <f>IF(Table1[[#This Row],[SeD]]&lt;-2,Table1[[#This Row],[Winning Seed]]&amp; " over " &amp;Table1[[#This Row],[Losing Seed]],"")</f>
        <v>6 over 3</v>
      </c>
      <c r="Q1050">
        <f>VLOOKUP(Table1[[#This Row],[Losing Seed]],'Seed History'!$N$4:$O$19,2)</f>
        <v>1.8571428571428572</v>
      </c>
      <c r="R1050" s="1">
        <f>IF(Table1[[#This Row],[Round]]="PI",0,Table1[[#This Row],[Round]]-1)</f>
        <v>1</v>
      </c>
      <c r="S1050">
        <f>Table1[[#This Row],[LAW]]-Table1[[#This Row],[LEW]]</f>
        <v>-0.85714285714285721</v>
      </c>
      <c r="V1050">
        <f>COUNTIF(PASE!B:B,Table1[[#This Row],[Loser]])</f>
        <v>1</v>
      </c>
    </row>
    <row r="1051" spans="1:22" x14ac:dyDescent="0.25">
      <c r="A1051" s="65">
        <v>36968</v>
      </c>
      <c r="B1051" s="50">
        <v>2001</v>
      </c>
      <c r="C1051" s="1">
        <v>2</v>
      </c>
      <c r="D1051" t="s">
        <v>63</v>
      </c>
      <c r="E1051" s="1">
        <v>11</v>
      </c>
      <c r="F1051" t="s">
        <v>374</v>
      </c>
      <c r="G1051" t="str">
        <f>VLOOKUP(Table1[[#This Row],[Winner]],Ranking!D:E,2,FALSE)</f>
        <v>Amer</v>
      </c>
      <c r="H1051" s="1">
        <v>75</v>
      </c>
      <c r="I1051" s="1">
        <v>3</v>
      </c>
      <c r="J1051" t="s">
        <v>81</v>
      </c>
      <c r="K1051" t="str">
        <f>VLOOKUP(Table1[[#This Row],[Loser]],Ranking!D:E,2,FALSE)</f>
        <v>SEC</v>
      </c>
      <c r="L1051" s="1">
        <v>54</v>
      </c>
      <c r="N1051" s="1">
        <f>Table1[[#This Row],[Winning Score]]-Table1[[#This Row],[Losing Score]]</f>
        <v>21</v>
      </c>
      <c r="O1051" s="1">
        <f>Table1[[#This Row],[Losing Seed]]-Table1[[#This Row],[Winning Seed]]</f>
        <v>-8</v>
      </c>
      <c r="P1051" s="1" t="str">
        <f>IF(Table1[[#This Row],[SeD]]&lt;-2,Table1[[#This Row],[Winning Seed]]&amp; " over " &amp;Table1[[#This Row],[Losing Seed]],"")</f>
        <v>11 over 3</v>
      </c>
      <c r="Q1051">
        <f>VLOOKUP(Table1[[#This Row],[Losing Seed]],'Seed History'!$N$4:$O$19,2)</f>
        <v>1.8571428571428572</v>
      </c>
      <c r="R1051" s="1">
        <f>IF(Table1[[#This Row],[Round]]="PI",0,Table1[[#This Row],[Round]]-1)</f>
        <v>1</v>
      </c>
      <c r="S1051">
        <f>Table1[[#This Row],[LAW]]-Table1[[#This Row],[LEW]]</f>
        <v>-0.85714285714285721</v>
      </c>
      <c r="V1051">
        <f>COUNTIF(PASE!B:B,Table1[[#This Row],[Loser]])</f>
        <v>1</v>
      </c>
    </row>
    <row r="1052" spans="1:22" x14ac:dyDescent="0.25">
      <c r="A1052" s="65">
        <v>36968</v>
      </c>
      <c r="B1052" s="50">
        <v>2001</v>
      </c>
      <c r="C1052" s="1">
        <v>2</v>
      </c>
      <c r="D1052" t="s">
        <v>63</v>
      </c>
      <c r="E1052" s="1">
        <v>7</v>
      </c>
      <c r="F1052" t="s">
        <v>323</v>
      </c>
      <c r="G1052" t="str">
        <f>VLOOKUP(Table1[[#This Row],[Winner]],Ranking!D:E,2,FALSE)</f>
        <v>B10</v>
      </c>
      <c r="H1052" s="1">
        <v>82</v>
      </c>
      <c r="I1052" s="1">
        <v>2</v>
      </c>
      <c r="J1052" t="s">
        <v>299</v>
      </c>
      <c r="K1052" t="str">
        <f>VLOOKUP(Table1[[#This Row],[Loser]],Ranking!D:E,2,FALSE)</f>
        <v>ACC</v>
      </c>
      <c r="L1052" s="1">
        <v>74</v>
      </c>
      <c r="N1052" s="1">
        <f>Table1[[#This Row],[Winning Score]]-Table1[[#This Row],[Losing Score]]</f>
        <v>8</v>
      </c>
      <c r="O1052" s="1">
        <f>Table1[[#This Row],[Losing Seed]]-Table1[[#This Row],[Winning Seed]]</f>
        <v>-5</v>
      </c>
      <c r="P1052" s="1" t="str">
        <f>IF(Table1[[#This Row],[SeD]]&lt;-2,Table1[[#This Row],[Winning Seed]]&amp; " over " &amp;Table1[[#This Row],[Losing Seed]],"")</f>
        <v>7 over 2</v>
      </c>
      <c r="Q1052">
        <f>VLOOKUP(Table1[[#This Row],[Losing Seed]],'Seed History'!$N$4:$O$19,2)</f>
        <v>2.3714285714285714</v>
      </c>
      <c r="R1052" s="1">
        <f>IF(Table1[[#This Row],[Round]]="PI",0,Table1[[#This Row],[Round]]-1)</f>
        <v>1</v>
      </c>
      <c r="S1052">
        <f>Table1[[#This Row],[LAW]]-Table1[[#This Row],[LEW]]</f>
        <v>-1.3714285714285714</v>
      </c>
      <c r="V1052">
        <f>COUNTIF(PASE!B:B,Table1[[#This Row],[Loser]])</f>
        <v>1</v>
      </c>
    </row>
    <row r="1053" spans="1:22" x14ac:dyDescent="0.25">
      <c r="A1053" s="65">
        <v>36968</v>
      </c>
      <c r="B1053" s="50">
        <v>2001</v>
      </c>
      <c r="C1053" s="1">
        <v>2</v>
      </c>
      <c r="D1053" t="s">
        <v>440</v>
      </c>
      <c r="E1053" s="1">
        <v>1</v>
      </c>
      <c r="F1053" t="s">
        <v>231</v>
      </c>
      <c r="G1053" t="str">
        <f>VLOOKUP(Table1[[#This Row],[Winner]],Ranking!D:E,2,FALSE)</f>
        <v>B10</v>
      </c>
      <c r="H1053" s="1">
        <v>79</v>
      </c>
      <c r="I1053" s="1">
        <v>9</v>
      </c>
      <c r="J1053" t="s">
        <v>166</v>
      </c>
      <c r="K1053" t="str">
        <f>VLOOKUP(Table1[[#This Row],[Loser]],Ranking!D:E,2,FALSE)</f>
        <v>CUSA</v>
      </c>
      <c r="L1053" s="1">
        <v>61</v>
      </c>
      <c r="N1053" s="1">
        <f>Table1[[#This Row],[Winning Score]]-Table1[[#This Row],[Losing Score]]</f>
        <v>18</v>
      </c>
      <c r="O1053" s="1">
        <f>Table1[[#This Row],[Losing Seed]]-Table1[[#This Row],[Winning Seed]]</f>
        <v>8</v>
      </c>
      <c r="P1053" s="1" t="str">
        <f>IF(Table1[[#This Row],[SeD]]&lt;-2,Table1[[#This Row],[Winning Seed]]&amp; " over " &amp;Table1[[#This Row],[Losing Seed]],"")</f>
        <v/>
      </c>
      <c r="Q1053">
        <f>VLOOKUP(Table1[[#This Row],[Losing Seed]],'Seed History'!$N$4:$O$19,2)</f>
        <v>0.6</v>
      </c>
      <c r="R1053" s="1">
        <f>IF(Table1[[#This Row],[Round]]="PI",0,Table1[[#This Row],[Round]]-1)</f>
        <v>1</v>
      </c>
      <c r="S1053">
        <f>Table1[[#This Row],[LAW]]-Table1[[#This Row],[LEW]]</f>
        <v>0.4</v>
      </c>
      <c r="V1053">
        <f>COUNTIF(PASE!B:B,Table1[[#This Row],[Loser]])</f>
        <v>1</v>
      </c>
    </row>
    <row r="1054" spans="1:22" x14ac:dyDescent="0.25">
      <c r="A1054" s="65">
        <v>36968</v>
      </c>
      <c r="B1054" s="50">
        <v>2001</v>
      </c>
      <c r="C1054" s="1">
        <v>2</v>
      </c>
      <c r="D1054" t="s">
        <v>440</v>
      </c>
      <c r="E1054" s="1">
        <v>2</v>
      </c>
      <c r="F1054" t="s">
        <v>48</v>
      </c>
      <c r="G1054" t="str">
        <f>VLOOKUP(Table1[[#This Row],[Winner]],Ranking!D:E,2,FALSE)</f>
        <v>P12</v>
      </c>
      <c r="H1054" s="1">
        <v>73</v>
      </c>
      <c r="I1054" s="1">
        <v>10</v>
      </c>
      <c r="J1054" t="s">
        <v>33</v>
      </c>
      <c r="K1054" t="str">
        <f>VLOOKUP(Table1[[#This Row],[Loser]],Ranking!D:E,2,FALSE)</f>
        <v>BE</v>
      </c>
      <c r="L1054" s="1">
        <v>52</v>
      </c>
      <c r="N1054" s="1">
        <f>Table1[[#This Row],[Winning Score]]-Table1[[#This Row],[Losing Score]]</f>
        <v>21</v>
      </c>
      <c r="O1054" s="1">
        <f>Table1[[#This Row],[Losing Seed]]-Table1[[#This Row],[Winning Seed]]</f>
        <v>8</v>
      </c>
      <c r="P1054" s="1" t="str">
        <f>IF(Table1[[#This Row],[SeD]]&lt;-2,Table1[[#This Row],[Winning Seed]]&amp; " over " &amp;Table1[[#This Row],[Losing Seed]],"")</f>
        <v/>
      </c>
      <c r="Q1054">
        <f>VLOOKUP(Table1[[#This Row],[Losing Seed]],'Seed History'!$N$4:$O$19,2)</f>
        <v>0.62142857142857144</v>
      </c>
      <c r="R1054" s="1">
        <f>IF(Table1[[#This Row],[Round]]="PI",0,Table1[[#This Row],[Round]]-1)</f>
        <v>1</v>
      </c>
      <c r="S1054">
        <f>Table1[[#This Row],[LAW]]-Table1[[#This Row],[LEW]]</f>
        <v>0.37857142857142856</v>
      </c>
      <c r="V1054">
        <f>COUNTIF(PASE!B:B,Table1[[#This Row],[Loser]])</f>
        <v>1</v>
      </c>
    </row>
    <row r="1055" spans="1:22" x14ac:dyDescent="0.25">
      <c r="A1055" s="65">
        <v>36968</v>
      </c>
      <c r="B1055" s="50">
        <v>2001</v>
      </c>
      <c r="C1055" s="1">
        <v>2</v>
      </c>
      <c r="D1055" t="s">
        <v>440</v>
      </c>
      <c r="E1055" s="1">
        <v>3</v>
      </c>
      <c r="F1055" t="s">
        <v>45</v>
      </c>
      <c r="G1055" t="str">
        <f>VLOOKUP(Table1[[#This Row],[Winner]],Ranking!D:E,2,FALSE)</f>
        <v>SEC</v>
      </c>
      <c r="H1055" s="1">
        <v>59</v>
      </c>
      <c r="I1055" s="1">
        <v>6</v>
      </c>
      <c r="J1055" t="s">
        <v>35</v>
      </c>
      <c r="K1055" t="str">
        <f>VLOOKUP(Table1[[#This Row],[Loser]],Ranking!D:E,2,FALSE)</f>
        <v>ACC</v>
      </c>
      <c r="L1055" s="1">
        <v>56</v>
      </c>
      <c r="N1055" s="1">
        <f>Table1[[#This Row],[Winning Score]]-Table1[[#This Row],[Losing Score]]</f>
        <v>3</v>
      </c>
      <c r="O1055" s="1">
        <f>Table1[[#This Row],[Losing Seed]]-Table1[[#This Row],[Winning Seed]]</f>
        <v>3</v>
      </c>
      <c r="P1055" s="1" t="str">
        <f>IF(Table1[[#This Row],[SeD]]&lt;-2,Table1[[#This Row],[Winning Seed]]&amp; " over " &amp;Table1[[#This Row],[Losing Seed]],"")</f>
        <v/>
      </c>
      <c r="Q1055">
        <f>VLOOKUP(Table1[[#This Row],[Losing Seed]],'Seed History'!$N$4:$O$19,2)</f>
        <v>1.0785714285714285</v>
      </c>
      <c r="R1055" s="1">
        <f>IF(Table1[[#This Row],[Round]]="PI",0,Table1[[#This Row],[Round]]-1)</f>
        <v>1</v>
      </c>
      <c r="S1055">
        <f>Table1[[#This Row],[LAW]]-Table1[[#This Row],[LEW]]</f>
        <v>-7.8571428571428514E-2</v>
      </c>
      <c r="V1055">
        <f>COUNTIF(PASE!B:B,Table1[[#This Row],[Loser]])</f>
        <v>1</v>
      </c>
    </row>
    <row r="1056" spans="1:22" x14ac:dyDescent="0.25">
      <c r="A1056" s="65">
        <v>36968</v>
      </c>
      <c r="B1056" s="50">
        <v>2001</v>
      </c>
      <c r="C1056" s="1">
        <v>2</v>
      </c>
      <c r="D1056" t="s">
        <v>440</v>
      </c>
      <c r="E1056" s="1">
        <v>4</v>
      </c>
      <c r="F1056" t="s">
        <v>37</v>
      </c>
      <c r="G1056" t="str">
        <f>VLOOKUP(Table1[[#This Row],[Winner]],Ranking!D:E,2,FALSE)</f>
        <v>B12</v>
      </c>
      <c r="H1056" s="1">
        <v>87</v>
      </c>
      <c r="I1056" s="1">
        <v>5</v>
      </c>
      <c r="J1056" t="s">
        <v>86</v>
      </c>
      <c r="K1056" t="str">
        <f>VLOOKUP(Table1[[#This Row],[Loser]],Ranking!D:E,2,FALSE)</f>
        <v>ACC</v>
      </c>
      <c r="L1056" s="1">
        <v>58</v>
      </c>
      <c r="N1056" s="1">
        <f>Table1[[#This Row],[Winning Score]]-Table1[[#This Row],[Losing Score]]</f>
        <v>29</v>
      </c>
      <c r="O1056" s="1">
        <f>Table1[[#This Row],[Losing Seed]]-Table1[[#This Row],[Winning Seed]]</f>
        <v>1</v>
      </c>
      <c r="P1056" s="1" t="str">
        <f>IF(Table1[[#This Row],[SeD]]&lt;-2,Table1[[#This Row],[Winning Seed]]&amp; " over " &amp;Table1[[#This Row],[Losing Seed]],"")</f>
        <v/>
      </c>
      <c r="Q1056">
        <f>VLOOKUP(Table1[[#This Row],[Losing Seed]],'Seed History'!$N$4:$O$19,2)</f>
        <v>1.1071428571428572</v>
      </c>
      <c r="R1056" s="1">
        <f>IF(Table1[[#This Row],[Round]]="PI",0,Table1[[#This Row],[Round]]-1)</f>
        <v>1</v>
      </c>
      <c r="S1056">
        <f>Table1[[#This Row],[LAW]]-Table1[[#This Row],[LEW]]</f>
        <v>-0.10714285714285721</v>
      </c>
      <c r="V1056">
        <f>COUNTIF(PASE!B:B,Table1[[#This Row],[Loser]])</f>
        <v>1</v>
      </c>
    </row>
    <row r="1057" spans="1:22" x14ac:dyDescent="0.25">
      <c r="A1057" s="65">
        <v>36968</v>
      </c>
      <c r="B1057" s="50">
        <v>2001</v>
      </c>
      <c r="C1057" s="1">
        <v>2</v>
      </c>
      <c r="D1057" t="s">
        <v>63</v>
      </c>
      <c r="E1057" s="1">
        <v>1</v>
      </c>
      <c r="F1057" t="s">
        <v>272</v>
      </c>
      <c r="G1057" t="str">
        <f>VLOOKUP(Table1[[#This Row],[Winner]],Ranking!D:E,2,FALSE)</f>
        <v>B10</v>
      </c>
      <c r="H1057" s="1">
        <v>81</v>
      </c>
      <c r="I1057" s="1">
        <v>9</v>
      </c>
      <c r="J1057" t="s">
        <v>210</v>
      </c>
      <c r="K1057" t="str">
        <f>VLOOKUP(Table1[[#This Row],[Loser]],Ranking!D:E,2,FALSE)</f>
        <v>MWC</v>
      </c>
      <c r="L1057" s="1">
        <v>65</v>
      </c>
      <c r="N1057" s="1">
        <f>Table1[[#This Row],[Winning Score]]-Table1[[#This Row],[Losing Score]]</f>
        <v>16</v>
      </c>
      <c r="O1057" s="1">
        <f>Table1[[#This Row],[Losing Seed]]-Table1[[#This Row],[Winning Seed]]</f>
        <v>8</v>
      </c>
      <c r="P1057" s="1" t="str">
        <f>IF(Table1[[#This Row],[SeD]]&lt;-2,Table1[[#This Row],[Winning Seed]]&amp; " over " &amp;Table1[[#This Row],[Losing Seed]],"")</f>
        <v/>
      </c>
      <c r="Q1057">
        <f>VLOOKUP(Table1[[#This Row],[Losing Seed]],'Seed History'!$N$4:$O$19,2)</f>
        <v>0.6</v>
      </c>
      <c r="R1057" s="1">
        <f>IF(Table1[[#This Row],[Round]]="PI",0,Table1[[#This Row],[Round]]-1)</f>
        <v>1</v>
      </c>
      <c r="S1057">
        <f>Table1[[#This Row],[LAW]]-Table1[[#This Row],[LEW]]</f>
        <v>0.4</v>
      </c>
      <c r="V1057">
        <f>COUNTIF(PASE!B:B,Table1[[#This Row],[Loser]])</f>
        <v>1</v>
      </c>
    </row>
    <row r="1058" spans="1:22" x14ac:dyDescent="0.25">
      <c r="A1058" s="65">
        <v>36968</v>
      </c>
      <c r="B1058" s="50">
        <v>2001</v>
      </c>
      <c r="C1058" s="1">
        <v>2</v>
      </c>
      <c r="D1058" t="s">
        <v>63</v>
      </c>
      <c r="E1058" s="1">
        <v>12</v>
      </c>
      <c r="F1058" t="s">
        <v>71</v>
      </c>
      <c r="G1058" t="str">
        <f>VLOOKUP(Table1[[#This Row],[Winner]],Ranking!D:E,2,FALSE)</f>
        <v>WCC</v>
      </c>
      <c r="H1058" s="1">
        <v>85</v>
      </c>
      <c r="I1058" s="1">
        <v>13</v>
      </c>
      <c r="J1058" t="s">
        <v>236</v>
      </c>
      <c r="K1058" t="str">
        <f>VLOOKUP(Table1[[#This Row],[Loser]],Ranking!D:E,2,FALSE)</f>
        <v>MVC</v>
      </c>
      <c r="L1058" s="1">
        <v>68</v>
      </c>
      <c r="N1058" s="1">
        <f>Table1[[#This Row],[Winning Score]]-Table1[[#This Row],[Losing Score]]</f>
        <v>17</v>
      </c>
      <c r="O1058" s="1">
        <f>Table1[[#This Row],[Losing Seed]]-Table1[[#This Row],[Winning Seed]]</f>
        <v>1</v>
      </c>
      <c r="P1058" s="1" t="str">
        <f>IF(Table1[[#This Row],[SeD]]&lt;-2,Table1[[#This Row],[Winning Seed]]&amp; " over " &amp;Table1[[#This Row],[Losing Seed]],"")</f>
        <v/>
      </c>
      <c r="Q1058">
        <f>VLOOKUP(Table1[[#This Row],[Losing Seed]],'Seed History'!$N$4:$O$19,2)</f>
        <v>0.25</v>
      </c>
      <c r="R1058" s="1">
        <f>IF(Table1[[#This Row],[Round]]="PI",0,Table1[[#This Row],[Round]]-1)</f>
        <v>1</v>
      </c>
      <c r="S1058">
        <f>Table1[[#This Row],[LAW]]-Table1[[#This Row],[LEW]]</f>
        <v>0.75</v>
      </c>
      <c r="V1058">
        <f>COUNTIF(PASE!B:B,Table1[[#This Row],[Loser]])</f>
        <v>1</v>
      </c>
    </row>
    <row r="1059" spans="1:22" x14ac:dyDescent="0.25">
      <c r="A1059" s="65">
        <v>36972</v>
      </c>
      <c r="B1059" s="50">
        <v>2001</v>
      </c>
      <c r="C1059" s="1">
        <v>3</v>
      </c>
      <c r="D1059" t="s">
        <v>49</v>
      </c>
      <c r="E1059" s="1">
        <v>6</v>
      </c>
      <c r="F1059" t="s">
        <v>85</v>
      </c>
      <c r="G1059" t="str">
        <f>VLOOKUP(Table1[[#This Row],[Winner]],Ranking!D:E,2,FALSE)</f>
        <v>P12</v>
      </c>
      <c r="H1059" s="1">
        <v>80</v>
      </c>
      <c r="I1059" s="1">
        <v>2</v>
      </c>
      <c r="J1059" t="s">
        <v>26</v>
      </c>
      <c r="K1059" t="str">
        <f>VLOOKUP(Table1[[#This Row],[Loser]],Ranking!D:E,2,FALSE)</f>
        <v>SEC</v>
      </c>
      <c r="L1059" s="1">
        <v>76</v>
      </c>
      <c r="N1059" s="1">
        <f>Table1[[#This Row],[Winning Score]]-Table1[[#This Row],[Losing Score]]</f>
        <v>4</v>
      </c>
      <c r="O1059" s="1">
        <f>Table1[[#This Row],[Losing Seed]]-Table1[[#This Row],[Winning Seed]]</f>
        <v>-4</v>
      </c>
      <c r="P1059" s="1" t="str">
        <f>IF(Table1[[#This Row],[SeD]]&lt;-2,Table1[[#This Row],[Winning Seed]]&amp; " over " &amp;Table1[[#This Row],[Losing Seed]],"")</f>
        <v>6 over 2</v>
      </c>
      <c r="Q1059">
        <f>VLOOKUP(Table1[[#This Row],[Losing Seed]],'Seed History'!$N$4:$O$19,2)</f>
        <v>2.3714285714285714</v>
      </c>
      <c r="R1059" s="1">
        <f>IF(Table1[[#This Row],[Round]]="PI",0,Table1[[#This Row],[Round]]-1)</f>
        <v>2</v>
      </c>
      <c r="S1059">
        <f>Table1[[#This Row],[LAW]]-Table1[[#This Row],[LEW]]</f>
        <v>-0.37142857142857144</v>
      </c>
      <c r="V1059">
        <f>COUNTIF(PASE!B:B,Table1[[#This Row],[Loser]])</f>
        <v>1</v>
      </c>
    </row>
    <row r="1060" spans="1:22" x14ac:dyDescent="0.25">
      <c r="A1060" s="65">
        <v>36972</v>
      </c>
      <c r="B1060" s="50">
        <v>2001</v>
      </c>
      <c r="C1060" s="1">
        <v>3</v>
      </c>
      <c r="D1060" t="s">
        <v>49</v>
      </c>
      <c r="E1060" s="1">
        <v>1</v>
      </c>
      <c r="F1060" t="s">
        <v>64</v>
      </c>
      <c r="G1060" t="str">
        <f>VLOOKUP(Table1[[#This Row],[Winner]],Ranking!D:E,2,FALSE)</f>
        <v>ACC</v>
      </c>
      <c r="H1060" s="1">
        <v>76</v>
      </c>
      <c r="I1060" s="1">
        <v>4</v>
      </c>
      <c r="J1060" t="s">
        <v>67</v>
      </c>
      <c r="K1060" t="str">
        <f>VLOOKUP(Table1[[#This Row],[Loser]],Ranking!D:E,2,FALSE)</f>
        <v>P12</v>
      </c>
      <c r="L1060" s="1">
        <v>63</v>
      </c>
      <c r="N1060" s="1">
        <f>Table1[[#This Row],[Winning Score]]-Table1[[#This Row],[Losing Score]]</f>
        <v>13</v>
      </c>
      <c r="O1060" s="1">
        <f>Table1[[#This Row],[Losing Seed]]-Table1[[#This Row],[Winning Seed]]</f>
        <v>3</v>
      </c>
      <c r="P1060" s="1" t="str">
        <f>IF(Table1[[#This Row],[SeD]]&lt;-2,Table1[[#This Row],[Winning Seed]]&amp; " over " &amp;Table1[[#This Row],[Losing Seed]],"")</f>
        <v/>
      </c>
      <c r="Q1060">
        <f>VLOOKUP(Table1[[#This Row],[Losing Seed]],'Seed History'!$N$4:$O$19,2)</f>
        <v>1.5357142857142858</v>
      </c>
      <c r="R1060" s="1">
        <f>IF(Table1[[#This Row],[Round]]="PI",0,Table1[[#This Row],[Round]]-1)</f>
        <v>2</v>
      </c>
      <c r="S1060">
        <f>Table1[[#This Row],[LAW]]-Table1[[#This Row],[LEW]]</f>
        <v>0.46428571428571419</v>
      </c>
      <c r="V1060">
        <f>COUNTIF(PASE!B:B,Table1[[#This Row],[Loser]])</f>
        <v>1</v>
      </c>
    </row>
    <row r="1061" spans="1:22" x14ac:dyDescent="0.25">
      <c r="A1061" s="65">
        <v>36972</v>
      </c>
      <c r="B1061" s="50">
        <v>2001</v>
      </c>
      <c r="C1061" s="1">
        <v>3</v>
      </c>
      <c r="D1061" t="s">
        <v>38</v>
      </c>
      <c r="E1061" s="1">
        <v>1</v>
      </c>
      <c r="F1061" t="s">
        <v>370</v>
      </c>
      <c r="G1061" t="str">
        <f>VLOOKUP(Table1[[#This Row],[Winner]],Ranking!D:E,2,FALSE)</f>
        <v>P12</v>
      </c>
      <c r="H1061" s="1">
        <v>78</v>
      </c>
      <c r="I1061" s="1">
        <v>5</v>
      </c>
      <c r="J1061" t="s">
        <v>28</v>
      </c>
      <c r="K1061" t="str">
        <f>VLOOKUP(Table1[[#This Row],[Loser]],Ranking!D:E,2,FALSE)</f>
        <v>Amer</v>
      </c>
      <c r="L1061" s="1">
        <v>65</v>
      </c>
      <c r="N1061" s="1">
        <f>Table1[[#This Row],[Winning Score]]-Table1[[#This Row],[Losing Score]]</f>
        <v>13</v>
      </c>
      <c r="O1061" s="1">
        <f>Table1[[#This Row],[Losing Seed]]-Table1[[#This Row],[Winning Seed]]</f>
        <v>4</v>
      </c>
      <c r="P1061" s="1" t="str">
        <f>IF(Table1[[#This Row],[SeD]]&lt;-2,Table1[[#This Row],[Winning Seed]]&amp; " over " &amp;Table1[[#This Row],[Losing Seed]],"")</f>
        <v/>
      </c>
      <c r="Q1061">
        <f>VLOOKUP(Table1[[#This Row],[Losing Seed]],'Seed History'!$N$4:$O$19,2)</f>
        <v>1.1071428571428572</v>
      </c>
      <c r="R1061" s="1">
        <f>IF(Table1[[#This Row],[Round]]="PI",0,Table1[[#This Row],[Round]]-1)</f>
        <v>2</v>
      </c>
      <c r="S1061">
        <f>Table1[[#This Row],[LAW]]-Table1[[#This Row],[LEW]]</f>
        <v>0.89285714285714279</v>
      </c>
      <c r="V1061">
        <f>COUNTIF(PASE!B:B,Table1[[#This Row],[Loser]])</f>
        <v>1</v>
      </c>
    </row>
    <row r="1062" spans="1:22" x14ac:dyDescent="0.25">
      <c r="A1062" s="65">
        <v>36972</v>
      </c>
      <c r="B1062" s="50">
        <v>2001</v>
      </c>
      <c r="C1062" s="1">
        <v>3</v>
      </c>
      <c r="D1062" t="s">
        <v>38</v>
      </c>
      <c r="E1062" s="1">
        <v>3</v>
      </c>
      <c r="F1062" t="s">
        <v>31</v>
      </c>
      <c r="G1062" t="str">
        <f>VLOOKUP(Table1[[#This Row],[Winner]],Ranking!D:E,2,FALSE)</f>
        <v>B10</v>
      </c>
      <c r="H1062" s="1">
        <v>76</v>
      </c>
      <c r="I1062" s="1">
        <v>10</v>
      </c>
      <c r="J1062" t="s">
        <v>66</v>
      </c>
      <c r="K1062" t="str">
        <f>VLOOKUP(Table1[[#This Row],[Loser]],Ranking!D:E,2,FALSE)</f>
        <v>BE</v>
      </c>
      <c r="L1062" s="1">
        <v>66</v>
      </c>
      <c r="N1062" s="1">
        <f>Table1[[#This Row],[Winning Score]]-Table1[[#This Row],[Losing Score]]</f>
        <v>10</v>
      </c>
      <c r="O1062" s="1">
        <f>Table1[[#This Row],[Losing Seed]]-Table1[[#This Row],[Winning Seed]]</f>
        <v>7</v>
      </c>
      <c r="P1062" s="1" t="str">
        <f>IF(Table1[[#This Row],[SeD]]&lt;-2,Table1[[#This Row],[Winning Seed]]&amp; " over " &amp;Table1[[#This Row],[Losing Seed]],"")</f>
        <v/>
      </c>
      <c r="Q1062">
        <f>VLOOKUP(Table1[[#This Row],[Losing Seed]],'Seed History'!$N$4:$O$19,2)</f>
        <v>0.62142857142857144</v>
      </c>
      <c r="R1062" s="1">
        <f>IF(Table1[[#This Row],[Round]]="PI",0,Table1[[#This Row],[Round]]-1)</f>
        <v>2</v>
      </c>
      <c r="S1062">
        <f>Table1[[#This Row],[LAW]]-Table1[[#This Row],[LEW]]</f>
        <v>1.3785714285714286</v>
      </c>
      <c r="V1062">
        <f>COUNTIF(PASE!B:B,Table1[[#This Row],[Loser]])</f>
        <v>1</v>
      </c>
    </row>
    <row r="1063" spans="1:22" x14ac:dyDescent="0.25">
      <c r="A1063" s="65">
        <v>36973</v>
      </c>
      <c r="B1063" s="50">
        <v>2001</v>
      </c>
      <c r="C1063" s="1">
        <v>3</v>
      </c>
      <c r="D1063" t="s">
        <v>63</v>
      </c>
      <c r="E1063" s="1">
        <v>11</v>
      </c>
      <c r="F1063" t="s">
        <v>374</v>
      </c>
      <c r="G1063" t="str">
        <f>VLOOKUP(Table1[[#This Row],[Winner]],Ranking!D:E,2,FALSE)</f>
        <v>Amer</v>
      </c>
      <c r="H1063" s="1">
        <v>84</v>
      </c>
      <c r="I1063" s="1">
        <v>7</v>
      </c>
      <c r="J1063" t="s">
        <v>323</v>
      </c>
      <c r="K1063" t="str">
        <f>VLOOKUP(Table1[[#This Row],[Loser]],Ranking!D:E,2,FALSE)</f>
        <v>B10</v>
      </c>
      <c r="L1063" s="1">
        <v>72</v>
      </c>
      <c r="N1063" s="1">
        <f>Table1[[#This Row],[Winning Score]]-Table1[[#This Row],[Losing Score]]</f>
        <v>12</v>
      </c>
      <c r="O1063" s="1">
        <f>Table1[[#This Row],[Losing Seed]]-Table1[[#This Row],[Winning Seed]]</f>
        <v>-4</v>
      </c>
      <c r="P1063" s="1" t="str">
        <f>IF(Table1[[#This Row],[SeD]]&lt;-2,Table1[[#This Row],[Winning Seed]]&amp; " over " &amp;Table1[[#This Row],[Losing Seed]],"")</f>
        <v>11 over 7</v>
      </c>
      <c r="Q1063">
        <f>VLOOKUP(Table1[[#This Row],[Losing Seed]],'Seed History'!$N$4:$O$19,2)</f>
        <v>0.9</v>
      </c>
      <c r="R1063" s="1">
        <f>IF(Table1[[#This Row],[Round]]="PI",0,Table1[[#This Row],[Round]]-1)</f>
        <v>2</v>
      </c>
      <c r="S1063">
        <f>Table1[[#This Row],[LAW]]-Table1[[#This Row],[LEW]]</f>
        <v>1.1000000000000001</v>
      </c>
      <c r="V1063">
        <f>COUNTIF(PASE!B:B,Table1[[#This Row],[Loser]])</f>
        <v>1</v>
      </c>
    </row>
    <row r="1064" spans="1:22" x14ac:dyDescent="0.25">
      <c r="A1064" s="65">
        <v>36973</v>
      </c>
      <c r="B1064" s="50">
        <v>2001</v>
      </c>
      <c r="C1064" s="1">
        <v>3</v>
      </c>
      <c r="D1064" t="s">
        <v>440</v>
      </c>
      <c r="E1064" s="1">
        <v>1</v>
      </c>
      <c r="F1064" t="s">
        <v>231</v>
      </c>
      <c r="G1064" t="str">
        <f>VLOOKUP(Table1[[#This Row],[Winner]],Ranking!D:E,2,FALSE)</f>
        <v>B10</v>
      </c>
      <c r="H1064" s="1">
        <v>80</v>
      </c>
      <c r="I1064" s="1">
        <v>4</v>
      </c>
      <c r="J1064" t="s">
        <v>37</v>
      </c>
      <c r="K1064" t="str">
        <f>VLOOKUP(Table1[[#This Row],[Loser]],Ranking!D:E,2,FALSE)</f>
        <v>B12</v>
      </c>
      <c r="L1064" s="1">
        <v>64</v>
      </c>
      <c r="N1064" s="1">
        <f>Table1[[#This Row],[Winning Score]]-Table1[[#This Row],[Losing Score]]</f>
        <v>16</v>
      </c>
      <c r="O1064" s="1">
        <f>Table1[[#This Row],[Losing Seed]]-Table1[[#This Row],[Winning Seed]]</f>
        <v>3</v>
      </c>
      <c r="P1064" s="1" t="str">
        <f>IF(Table1[[#This Row],[SeD]]&lt;-2,Table1[[#This Row],[Winning Seed]]&amp; " over " &amp;Table1[[#This Row],[Losing Seed]],"")</f>
        <v/>
      </c>
      <c r="Q1064">
        <f>VLOOKUP(Table1[[#This Row],[Losing Seed]],'Seed History'!$N$4:$O$19,2)</f>
        <v>1.5357142857142858</v>
      </c>
      <c r="R1064" s="1">
        <f>IF(Table1[[#This Row],[Round]]="PI",0,Table1[[#This Row],[Round]]-1)</f>
        <v>2</v>
      </c>
      <c r="S1064">
        <f>Table1[[#This Row],[LAW]]-Table1[[#This Row],[LEW]]</f>
        <v>0.46428571428571419</v>
      </c>
      <c r="V1064">
        <f>COUNTIF(PASE!B:B,Table1[[#This Row],[Loser]])</f>
        <v>1</v>
      </c>
    </row>
    <row r="1065" spans="1:22" x14ac:dyDescent="0.25">
      <c r="A1065" s="65">
        <v>36973</v>
      </c>
      <c r="B1065" s="50">
        <v>2001</v>
      </c>
      <c r="C1065" s="1">
        <v>3</v>
      </c>
      <c r="D1065" t="s">
        <v>440</v>
      </c>
      <c r="E1065" s="1">
        <v>2</v>
      </c>
      <c r="F1065" t="s">
        <v>48</v>
      </c>
      <c r="G1065" t="str">
        <f>VLOOKUP(Table1[[#This Row],[Winner]],Ranking!D:E,2,FALSE)</f>
        <v>P12</v>
      </c>
      <c r="H1065" s="1">
        <v>66</v>
      </c>
      <c r="I1065" s="1">
        <v>3</v>
      </c>
      <c r="J1065" t="s">
        <v>45</v>
      </c>
      <c r="K1065" t="str">
        <f>VLOOKUP(Table1[[#This Row],[Loser]],Ranking!D:E,2,FALSE)</f>
        <v>SEC</v>
      </c>
      <c r="L1065" s="1">
        <v>56</v>
      </c>
      <c r="N1065" s="1">
        <f>Table1[[#This Row],[Winning Score]]-Table1[[#This Row],[Losing Score]]</f>
        <v>10</v>
      </c>
      <c r="O1065" s="1">
        <f>Table1[[#This Row],[Losing Seed]]-Table1[[#This Row],[Winning Seed]]</f>
        <v>1</v>
      </c>
      <c r="P1065" s="1" t="str">
        <f>IF(Table1[[#This Row],[SeD]]&lt;-2,Table1[[#This Row],[Winning Seed]]&amp; " over " &amp;Table1[[#This Row],[Losing Seed]],"")</f>
        <v/>
      </c>
      <c r="Q1065">
        <f>VLOOKUP(Table1[[#This Row],[Losing Seed]],'Seed History'!$N$4:$O$19,2)</f>
        <v>1.8571428571428572</v>
      </c>
      <c r="R1065" s="1">
        <f>IF(Table1[[#This Row],[Round]]="PI",0,Table1[[#This Row],[Round]]-1)</f>
        <v>2</v>
      </c>
      <c r="S1065">
        <f>Table1[[#This Row],[LAW]]-Table1[[#This Row],[LEW]]</f>
        <v>0.14285714285714279</v>
      </c>
      <c r="V1065">
        <f>COUNTIF(PASE!B:B,Table1[[#This Row],[Loser]])</f>
        <v>1</v>
      </c>
    </row>
    <row r="1066" spans="1:22" x14ac:dyDescent="0.25">
      <c r="A1066" s="65">
        <v>36973</v>
      </c>
      <c r="B1066" s="50">
        <v>2001</v>
      </c>
      <c r="C1066" s="1">
        <v>3</v>
      </c>
      <c r="D1066" t="s">
        <v>63</v>
      </c>
      <c r="E1066" s="1">
        <v>1</v>
      </c>
      <c r="F1066" t="s">
        <v>272</v>
      </c>
      <c r="G1066" t="str">
        <f>VLOOKUP(Table1[[#This Row],[Winner]],Ranking!D:E,2,FALSE)</f>
        <v>B10</v>
      </c>
      <c r="H1066" s="1">
        <v>77</v>
      </c>
      <c r="I1066" s="1">
        <v>12</v>
      </c>
      <c r="J1066" t="s">
        <v>71</v>
      </c>
      <c r="K1066" t="str">
        <f>VLOOKUP(Table1[[#This Row],[Loser]],Ranking!D:E,2,FALSE)</f>
        <v>WCC</v>
      </c>
      <c r="L1066" s="1">
        <v>62</v>
      </c>
      <c r="N1066" s="1">
        <f>Table1[[#This Row],[Winning Score]]-Table1[[#This Row],[Losing Score]]</f>
        <v>15</v>
      </c>
      <c r="O1066" s="1">
        <f>Table1[[#This Row],[Losing Seed]]-Table1[[#This Row],[Winning Seed]]</f>
        <v>11</v>
      </c>
      <c r="P1066" s="1" t="str">
        <f>IF(Table1[[#This Row],[SeD]]&lt;-2,Table1[[#This Row],[Winning Seed]]&amp; " over " &amp;Table1[[#This Row],[Losing Seed]],"")</f>
        <v/>
      </c>
      <c r="Q1066">
        <f>VLOOKUP(Table1[[#This Row],[Losing Seed]],'Seed History'!$N$4:$O$19,2)</f>
        <v>0.51428571428571423</v>
      </c>
      <c r="R1066" s="1">
        <f>IF(Table1[[#This Row],[Round]]="PI",0,Table1[[#This Row],[Round]]-1)</f>
        <v>2</v>
      </c>
      <c r="S1066">
        <f>Table1[[#This Row],[LAW]]-Table1[[#This Row],[LEW]]</f>
        <v>1.4857142857142858</v>
      </c>
      <c r="V1066">
        <f>COUNTIF(PASE!B:B,Table1[[#This Row],[Loser]])</f>
        <v>1</v>
      </c>
    </row>
    <row r="1067" spans="1:22" x14ac:dyDescent="0.25">
      <c r="A1067" s="65">
        <v>36974</v>
      </c>
      <c r="B1067" s="50">
        <v>2001</v>
      </c>
      <c r="C1067" s="1">
        <v>4</v>
      </c>
      <c r="D1067" t="s">
        <v>49</v>
      </c>
      <c r="E1067" s="1">
        <v>1</v>
      </c>
      <c r="F1067" t="s">
        <v>64</v>
      </c>
      <c r="G1067" t="str">
        <f>VLOOKUP(Table1[[#This Row],[Winner]],Ranking!D:E,2,FALSE)</f>
        <v>ACC</v>
      </c>
      <c r="H1067" s="1">
        <v>79</v>
      </c>
      <c r="I1067" s="1">
        <v>6</v>
      </c>
      <c r="J1067" t="s">
        <v>85</v>
      </c>
      <c r="K1067" t="str">
        <f>VLOOKUP(Table1[[#This Row],[Loser]],Ranking!D:E,2,FALSE)</f>
        <v>P12</v>
      </c>
      <c r="L1067" s="1">
        <v>69</v>
      </c>
      <c r="N1067" s="1">
        <f>Table1[[#This Row],[Winning Score]]-Table1[[#This Row],[Losing Score]]</f>
        <v>10</v>
      </c>
      <c r="O1067" s="1">
        <f>Table1[[#This Row],[Losing Seed]]-Table1[[#This Row],[Winning Seed]]</f>
        <v>5</v>
      </c>
      <c r="P1067" s="1" t="str">
        <f>IF(Table1[[#This Row],[SeD]]&lt;-2,Table1[[#This Row],[Winning Seed]]&amp; " over " &amp;Table1[[#This Row],[Losing Seed]],"")</f>
        <v/>
      </c>
      <c r="Q1067">
        <f>VLOOKUP(Table1[[#This Row],[Losing Seed]],'Seed History'!$N$4:$O$19,2)</f>
        <v>1.0785714285714285</v>
      </c>
      <c r="R1067" s="1">
        <f>IF(Table1[[#This Row],[Round]]="PI",0,Table1[[#This Row],[Round]]-1)</f>
        <v>3</v>
      </c>
      <c r="S1067">
        <f>Table1[[#This Row],[LAW]]-Table1[[#This Row],[LEW]]</f>
        <v>1.9214285714285715</v>
      </c>
      <c r="V1067">
        <f>COUNTIF(PASE!B:B,Table1[[#This Row],[Loser]])</f>
        <v>1</v>
      </c>
    </row>
    <row r="1068" spans="1:22" x14ac:dyDescent="0.25">
      <c r="A1068" s="65">
        <v>36974</v>
      </c>
      <c r="B1068" s="50">
        <v>2001</v>
      </c>
      <c r="C1068" s="1">
        <v>4</v>
      </c>
      <c r="D1068" t="s">
        <v>38</v>
      </c>
      <c r="E1068" s="1">
        <v>3</v>
      </c>
      <c r="F1068" t="s">
        <v>31</v>
      </c>
      <c r="G1068" t="str">
        <f>VLOOKUP(Table1[[#This Row],[Winner]],Ranking!D:E,2,FALSE)</f>
        <v>B10</v>
      </c>
      <c r="H1068" s="1">
        <v>87</v>
      </c>
      <c r="I1068" s="1">
        <v>1</v>
      </c>
      <c r="J1068" t="s">
        <v>370</v>
      </c>
      <c r="K1068" t="str">
        <f>VLOOKUP(Table1[[#This Row],[Loser]],Ranking!D:E,2,FALSE)</f>
        <v>P12</v>
      </c>
      <c r="L1068" s="1">
        <v>73</v>
      </c>
      <c r="N1068" s="1">
        <f>Table1[[#This Row],[Winning Score]]-Table1[[#This Row],[Losing Score]]</f>
        <v>14</v>
      </c>
      <c r="O1068" s="1">
        <f>Table1[[#This Row],[Losing Seed]]-Table1[[#This Row],[Winning Seed]]</f>
        <v>-2</v>
      </c>
      <c r="P1068" s="1" t="str">
        <f>IF(Table1[[#This Row],[SeD]]&lt;-2,Table1[[#This Row],[Winning Seed]]&amp; " over " &amp;Table1[[#This Row],[Losing Seed]],"")</f>
        <v/>
      </c>
      <c r="Q1068">
        <f>VLOOKUP(Table1[[#This Row],[Losing Seed]],'Seed History'!$N$4:$O$19,2)</f>
        <v>3.342857142857143</v>
      </c>
      <c r="R1068" s="1">
        <f>IF(Table1[[#This Row],[Round]]="PI",0,Table1[[#This Row],[Round]]-1)</f>
        <v>3</v>
      </c>
      <c r="S1068">
        <f>Table1[[#This Row],[LAW]]-Table1[[#This Row],[LEW]]</f>
        <v>-0.34285714285714297</v>
      </c>
      <c r="V1068">
        <f>COUNTIF(PASE!B:B,Table1[[#This Row],[Loser]])</f>
        <v>1</v>
      </c>
    </row>
    <row r="1069" spans="1:22" x14ac:dyDescent="0.25">
      <c r="A1069" s="65">
        <v>36975</v>
      </c>
      <c r="B1069" s="50">
        <v>2001</v>
      </c>
      <c r="C1069" s="1">
        <v>4</v>
      </c>
      <c r="D1069" t="s">
        <v>63</v>
      </c>
      <c r="E1069" s="1">
        <v>1</v>
      </c>
      <c r="F1069" t="s">
        <v>272</v>
      </c>
      <c r="G1069" t="str">
        <f>VLOOKUP(Table1[[#This Row],[Winner]],Ranking!D:E,2,FALSE)</f>
        <v>B10</v>
      </c>
      <c r="H1069" s="1">
        <v>69</v>
      </c>
      <c r="I1069" s="1">
        <v>11</v>
      </c>
      <c r="J1069" t="s">
        <v>374</v>
      </c>
      <c r="K1069" t="str">
        <f>VLOOKUP(Table1[[#This Row],[Loser]],Ranking!D:E,2,FALSE)</f>
        <v>Amer</v>
      </c>
      <c r="L1069" s="1">
        <v>62</v>
      </c>
      <c r="N1069" s="1">
        <f>Table1[[#This Row],[Winning Score]]-Table1[[#This Row],[Losing Score]]</f>
        <v>7</v>
      </c>
      <c r="O1069" s="1">
        <f>Table1[[#This Row],[Losing Seed]]-Table1[[#This Row],[Winning Seed]]</f>
        <v>10</v>
      </c>
      <c r="P1069" s="1" t="str">
        <f>IF(Table1[[#This Row],[SeD]]&lt;-2,Table1[[#This Row],[Winning Seed]]&amp; " over " &amp;Table1[[#This Row],[Losing Seed]],"")</f>
        <v/>
      </c>
      <c r="Q1069">
        <f>VLOOKUP(Table1[[#This Row],[Losing Seed]],'Seed History'!$N$4:$O$19,2)</f>
        <v>0.61428571428571432</v>
      </c>
      <c r="R1069" s="1">
        <f>IF(Table1[[#This Row],[Round]]="PI",0,Table1[[#This Row],[Round]]-1)</f>
        <v>3</v>
      </c>
      <c r="S1069">
        <f>Table1[[#This Row],[LAW]]-Table1[[#This Row],[LEW]]</f>
        <v>2.3857142857142857</v>
      </c>
      <c r="V1069">
        <f>COUNTIF(PASE!B:B,Table1[[#This Row],[Loser]])</f>
        <v>1</v>
      </c>
    </row>
    <row r="1070" spans="1:22" x14ac:dyDescent="0.25">
      <c r="A1070" s="65">
        <v>36975</v>
      </c>
      <c r="B1070" s="50">
        <v>2001</v>
      </c>
      <c r="C1070" s="1">
        <v>4</v>
      </c>
      <c r="D1070" t="s">
        <v>440</v>
      </c>
      <c r="E1070" s="1">
        <v>2</v>
      </c>
      <c r="F1070" t="s">
        <v>48</v>
      </c>
      <c r="G1070" t="str">
        <f>VLOOKUP(Table1[[#This Row],[Winner]],Ranking!D:E,2,FALSE)</f>
        <v>P12</v>
      </c>
      <c r="H1070" s="1">
        <v>87</v>
      </c>
      <c r="I1070" s="1">
        <v>1</v>
      </c>
      <c r="J1070" t="s">
        <v>231</v>
      </c>
      <c r="K1070" t="str">
        <f>VLOOKUP(Table1[[#This Row],[Loser]],Ranking!D:E,2,FALSE)</f>
        <v>B10</v>
      </c>
      <c r="L1070" s="1">
        <v>81</v>
      </c>
      <c r="N1070" s="1">
        <f>Table1[[#This Row],[Winning Score]]-Table1[[#This Row],[Losing Score]]</f>
        <v>6</v>
      </c>
      <c r="O1070" s="1">
        <f>Table1[[#This Row],[Losing Seed]]-Table1[[#This Row],[Winning Seed]]</f>
        <v>-1</v>
      </c>
      <c r="P1070" s="1" t="str">
        <f>IF(Table1[[#This Row],[SeD]]&lt;-2,Table1[[#This Row],[Winning Seed]]&amp; " over " &amp;Table1[[#This Row],[Losing Seed]],"")</f>
        <v/>
      </c>
      <c r="Q1070">
        <f>VLOOKUP(Table1[[#This Row],[Losing Seed]],'Seed History'!$N$4:$O$19,2)</f>
        <v>3.342857142857143</v>
      </c>
      <c r="R1070" s="1">
        <f>IF(Table1[[#This Row],[Round]]="PI",0,Table1[[#This Row],[Round]]-1)</f>
        <v>3</v>
      </c>
      <c r="S1070">
        <f>Table1[[#This Row],[LAW]]-Table1[[#This Row],[LEW]]</f>
        <v>-0.34285714285714297</v>
      </c>
      <c r="V1070">
        <f>COUNTIF(PASE!B:B,Table1[[#This Row],[Loser]])</f>
        <v>1</v>
      </c>
    </row>
    <row r="1071" spans="1:22" x14ac:dyDescent="0.25">
      <c r="A1071" s="65">
        <v>36981</v>
      </c>
      <c r="B1071" s="50">
        <v>2001</v>
      </c>
      <c r="C1071" s="1">
        <v>5</v>
      </c>
      <c r="D1071" t="s">
        <v>484</v>
      </c>
      <c r="E1071" s="1">
        <v>1</v>
      </c>
      <c r="F1071" t="s">
        <v>64</v>
      </c>
      <c r="G1071" t="str">
        <f>VLOOKUP(Table1[[#This Row],[Winner]],Ranking!D:E,2,FALSE)</f>
        <v>ACC</v>
      </c>
      <c r="H1071" s="1">
        <v>95</v>
      </c>
      <c r="I1071" s="1">
        <v>3</v>
      </c>
      <c r="J1071" t="s">
        <v>31</v>
      </c>
      <c r="K1071" t="str">
        <f>VLOOKUP(Table1[[#This Row],[Loser]],Ranking!D:E,2,FALSE)</f>
        <v>B10</v>
      </c>
      <c r="L1071" s="1">
        <v>84</v>
      </c>
      <c r="N1071" s="1">
        <f>Table1[[#This Row],[Winning Score]]-Table1[[#This Row],[Losing Score]]</f>
        <v>11</v>
      </c>
      <c r="O1071" s="1">
        <f>Table1[[#This Row],[Losing Seed]]-Table1[[#This Row],[Winning Seed]]</f>
        <v>2</v>
      </c>
      <c r="P1071" s="1" t="str">
        <f>IF(Table1[[#This Row],[SeD]]&lt;-2,Table1[[#This Row],[Winning Seed]]&amp; " over " &amp;Table1[[#This Row],[Losing Seed]],"")</f>
        <v/>
      </c>
      <c r="Q1071">
        <f>VLOOKUP(Table1[[#This Row],[Losing Seed]],'Seed History'!$N$4:$O$19,2)</f>
        <v>1.8571428571428572</v>
      </c>
      <c r="R1071" s="1">
        <f>IF(Table1[[#This Row],[Round]]="PI",0,Table1[[#This Row],[Round]]-1)</f>
        <v>4</v>
      </c>
      <c r="S1071">
        <f>Table1[[#This Row],[LAW]]-Table1[[#This Row],[LEW]]</f>
        <v>2.1428571428571428</v>
      </c>
      <c r="V1071">
        <f>COUNTIF(PASE!B:B,Table1[[#This Row],[Loser]])</f>
        <v>1</v>
      </c>
    </row>
    <row r="1072" spans="1:22" x14ac:dyDescent="0.25">
      <c r="A1072" s="65">
        <v>36981</v>
      </c>
      <c r="B1072" s="50">
        <v>2001</v>
      </c>
      <c r="C1072" s="1">
        <v>5</v>
      </c>
      <c r="D1072" t="s">
        <v>484</v>
      </c>
      <c r="E1072" s="1">
        <v>2</v>
      </c>
      <c r="F1072" t="s">
        <v>48</v>
      </c>
      <c r="G1072" t="str">
        <f>VLOOKUP(Table1[[#This Row],[Winner]],Ranking!D:E,2,FALSE)</f>
        <v>P12</v>
      </c>
      <c r="H1072" s="1">
        <v>80</v>
      </c>
      <c r="I1072" s="1">
        <v>1</v>
      </c>
      <c r="J1072" t="s">
        <v>272</v>
      </c>
      <c r="K1072" t="str">
        <f>VLOOKUP(Table1[[#This Row],[Loser]],Ranking!D:E,2,FALSE)</f>
        <v>B10</v>
      </c>
      <c r="L1072" s="1">
        <v>61</v>
      </c>
      <c r="N1072" s="1">
        <f>Table1[[#This Row],[Winning Score]]-Table1[[#This Row],[Losing Score]]</f>
        <v>19</v>
      </c>
      <c r="O1072" s="1">
        <f>Table1[[#This Row],[Losing Seed]]-Table1[[#This Row],[Winning Seed]]</f>
        <v>-1</v>
      </c>
      <c r="P1072" s="1" t="str">
        <f>IF(Table1[[#This Row],[SeD]]&lt;-2,Table1[[#This Row],[Winning Seed]]&amp; " over " &amp;Table1[[#This Row],[Losing Seed]],"")</f>
        <v/>
      </c>
      <c r="Q1072">
        <f>VLOOKUP(Table1[[#This Row],[Losing Seed]],'Seed History'!$N$4:$O$19,2)</f>
        <v>3.342857142857143</v>
      </c>
      <c r="R1072" s="1">
        <f>IF(Table1[[#This Row],[Round]]="PI",0,Table1[[#This Row],[Round]]-1)</f>
        <v>4</v>
      </c>
      <c r="S1072">
        <f>Table1[[#This Row],[LAW]]-Table1[[#This Row],[LEW]]</f>
        <v>0.65714285714285703</v>
      </c>
      <c r="V1072">
        <f>COUNTIF(PASE!B:B,Table1[[#This Row],[Loser]])</f>
        <v>1</v>
      </c>
    </row>
    <row r="1073" spans="1:22" x14ac:dyDescent="0.25">
      <c r="A1073" s="65">
        <v>36983</v>
      </c>
      <c r="B1073" s="50">
        <v>2001</v>
      </c>
      <c r="C1073" s="1">
        <v>6</v>
      </c>
      <c r="D1073" t="s">
        <v>485</v>
      </c>
      <c r="E1073" s="1">
        <v>1</v>
      </c>
      <c r="F1073" t="s">
        <v>64</v>
      </c>
      <c r="G1073" t="str">
        <f>VLOOKUP(Table1[[#This Row],[Winner]],Ranking!D:E,2,FALSE)</f>
        <v>ACC</v>
      </c>
      <c r="H1073" s="1">
        <v>82</v>
      </c>
      <c r="I1073" s="1">
        <v>2</v>
      </c>
      <c r="J1073" t="s">
        <v>48</v>
      </c>
      <c r="K1073" t="str">
        <f>VLOOKUP(Table1[[#This Row],[Loser]],Ranking!D:E,2,FALSE)</f>
        <v>P12</v>
      </c>
      <c r="L1073" s="1">
        <v>72</v>
      </c>
      <c r="N1073" s="1">
        <f>Table1[[#This Row],[Winning Score]]-Table1[[#This Row],[Losing Score]]</f>
        <v>10</v>
      </c>
      <c r="O1073" s="1">
        <f>Table1[[#This Row],[Losing Seed]]-Table1[[#This Row],[Winning Seed]]</f>
        <v>1</v>
      </c>
      <c r="P1073" s="1" t="str">
        <f>IF(Table1[[#This Row],[SeD]]&lt;-2,Table1[[#This Row],[Winning Seed]]&amp; " over " &amp;Table1[[#This Row],[Losing Seed]],"")</f>
        <v/>
      </c>
      <c r="Q1073">
        <f>VLOOKUP(Table1[[#This Row],[Losing Seed]],'Seed History'!$N$4:$O$19,2)</f>
        <v>2.3714285714285714</v>
      </c>
      <c r="R1073" s="1">
        <f>IF(Table1[[#This Row],[Round]]="PI",0,Table1[[#This Row],[Round]]-1)</f>
        <v>5</v>
      </c>
      <c r="S1073">
        <f>Table1[[#This Row],[LAW]]-Table1[[#This Row],[LEW]]</f>
        <v>2.6285714285714286</v>
      </c>
      <c r="V1073">
        <f>COUNTIF(PASE!B:B,Table1[[#This Row],[Loser]])</f>
        <v>1</v>
      </c>
    </row>
    <row r="1074" spans="1:22" x14ac:dyDescent="0.25">
      <c r="A1074" s="65">
        <v>37327</v>
      </c>
      <c r="B1074" s="50">
        <v>2002</v>
      </c>
      <c r="C1074" s="1" t="s">
        <v>493</v>
      </c>
      <c r="D1074" t="s">
        <v>49</v>
      </c>
      <c r="E1074" s="1">
        <v>16</v>
      </c>
      <c r="F1074" t="s">
        <v>351</v>
      </c>
      <c r="G1074" t="str">
        <f>VLOOKUP(Table1[[#This Row],[Winner]],Ranking!D:E,2,FALSE)</f>
        <v>MAAC</v>
      </c>
      <c r="H1074" s="1">
        <v>81</v>
      </c>
      <c r="I1074" s="1">
        <v>16</v>
      </c>
      <c r="J1074" t="s">
        <v>119</v>
      </c>
      <c r="K1074" t="str">
        <f>VLOOKUP(Table1[[#This Row],[Loser]],Ranking!D:E,2,FALSE)</f>
        <v>SWAC</v>
      </c>
      <c r="L1074" s="1">
        <v>77</v>
      </c>
      <c r="N1074" s="1">
        <f>Table1[[#This Row],[Winning Score]]-Table1[[#This Row],[Losing Score]]</f>
        <v>4</v>
      </c>
      <c r="O1074" s="1">
        <f>Table1[[#This Row],[Losing Seed]]-Table1[[#This Row],[Winning Seed]]</f>
        <v>0</v>
      </c>
      <c r="P1074" s="1" t="str">
        <f>IF(Table1[[#This Row],[SeD]]&lt;-2,Table1[[#This Row],[Winning Seed]]&amp; " over " &amp;Table1[[#This Row],[Losing Seed]],"")</f>
        <v/>
      </c>
      <c r="Q1074">
        <f>VLOOKUP(Table1[[#This Row],[Losing Seed]],'Seed History'!$N$4:$O$19,2)</f>
        <v>7.1428571428571426E-3</v>
      </c>
      <c r="R1074" s="1">
        <f>IF(Table1[[#This Row],[Round]]="PI",0,Table1[[#This Row],[Round]]-1)</f>
        <v>0</v>
      </c>
      <c r="S1074">
        <f>Table1[[#This Row],[LAW]]-Table1[[#This Row],[LEW]]</f>
        <v>-7.1428571428571426E-3</v>
      </c>
      <c r="V1074">
        <f>COUNTIF(PASE!B:B,Table1[[#This Row],[Loser]])</f>
        <v>1</v>
      </c>
    </row>
    <row r="1075" spans="1:22" x14ac:dyDescent="0.25">
      <c r="A1075" s="65">
        <v>37329</v>
      </c>
      <c r="B1075" s="50">
        <v>2002</v>
      </c>
      <c r="C1075" s="1">
        <v>1</v>
      </c>
      <c r="D1075" t="s">
        <v>63</v>
      </c>
      <c r="E1075" s="1">
        <v>13</v>
      </c>
      <c r="F1075" t="s">
        <v>396</v>
      </c>
      <c r="G1075" t="str">
        <f>VLOOKUP(Table1[[#This Row],[Winner]],Ranking!D:E,2,FALSE)</f>
        <v>CAA</v>
      </c>
      <c r="H1075" s="1">
        <v>93</v>
      </c>
      <c r="I1075" s="1">
        <v>4</v>
      </c>
      <c r="J1075" t="s">
        <v>85</v>
      </c>
      <c r="K1075" t="str">
        <f>VLOOKUP(Table1[[#This Row],[Loser]],Ranking!D:E,2,FALSE)</f>
        <v>P12</v>
      </c>
      <c r="L1075" s="1">
        <v>89</v>
      </c>
      <c r="M1075" s="1" t="s">
        <v>479</v>
      </c>
      <c r="N1075" s="1">
        <f>Table1[[#This Row],[Winning Score]]-Table1[[#This Row],[Losing Score]]</f>
        <v>4</v>
      </c>
      <c r="O1075" s="1">
        <f>Table1[[#This Row],[Losing Seed]]-Table1[[#This Row],[Winning Seed]]</f>
        <v>-9</v>
      </c>
      <c r="P1075" s="1" t="str">
        <f>IF(Table1[[#This Row],[SeD]]&lt;-2,Table1[[#This Row],[Winning Seed]]&amp; " over " &amp;Table1[[#This Row],[Losing Seed]],"")</f>
        <v>13 over 4</v>
      </c>
      <c r="Q1075">
        <f>VLOOKUP(Table1[[#This Row],[Losing Seed]],'Seed History'!$N$4:$O$19,2)</f>
        <v>1.5357142857142858</v>
      </c>
      <c r="R1075" s="1">
        <f>IF(Table1[[#This Row],[Round]]="PI",0,Table1[[#This Row],[Round]]-1)</f>
        <v>0</v>
      </c>
      <c r="S1075">
        <f>Table1[[#This Row],[LAW]]-Table1[[#This Row],[LEW]]</f>
        <v>-1.5357142857142858</v>
      </c>
      <c r="V1075">
        <f>COUNTIF(PASE!B:B,Table1[[#This Row],[Loser]])</f>
        <v>1</v>
      </c>
    </row>
    <row r="1076" spans="1:22" x14ac:dyDescent="0.25">
      <c r="A1076" s="65">
        <v>37329</v>
      </c>
      <c r="B1076" s="50">
        <v>2002</v>
      </c>
      <c r="C1076" s="1">
        <v>1</v>
      </c>
      <c r="D1076" t="s">
        <v>49</v>
      </c>
      <c r="E1076" s="1">
        <v>12</v>
      </c>
      <c r="F1076" t="s">
        <v>94</v>
      </c>
      <c r="G1076" t="str">
        <f>VLOOKUP(Table1[[#This Row],[Winner]],Ranking!D:E,2,FALSE)</f>
        <v>Amer</v>
      </c>
      <c r="H1076" s="1">
        <v>71</v>
      </c>
      <c r="I1076" s="1">
        <v>5</v>
      </c>
      <c r="J1076" t="s">
        <v>263</v>
      </c>
      <c r="K1076" t="str">
        <f>VLOOKUP(Table1[[#This Row],[Loser]],Ranking!D:E,2,FALSE)</f>
        <v>BE</v>
      </c>
      <c r="L1076" s="1">
        <v>69</v>
      </c>
      <c r="N1076" s="1">
        <f>Table1[[#This Row],[Winning Score]]-Table1[[#This Row],[Losing Score]]</f>
        <v>2</v>
      </c>
      <c r="O1076" s="1">
        <f>Table1[[#This Row],[Losing Seed]]-Table1[[#This Row],[Winning Seed]]</f>
        <v>-7</v>
      </c>
      <c r="P1076" s="1" t="str">
        <f>IF(Table1[[#This Row],[SeD]]&lt;-2,Table1[[#This Row],[Winning Seed]]&amp; " over " &amp;Table1[[#This Row],[Losing Seed]],"")</f>
        <v>12 over 5</v>
      </c>
      <c r="Q1076">
        <f>VLOOKUP(Table1[[#This Row],[Losing Seed]],'Seed History'!$N$4:$O$19,2)</f>
        <v>1.1071428571428572</v>
      </c>
      <c r="R1076" s="1">
        <f>IF(Table1[[#This Row],[Round]]="PI",0,Table1[[#This Row],[Round]]-1)</f>
        <v>0</v>
      </c>
      <c r="S1076">
        <f>Table1[[#This Row],[LAW]]-Table1[[#This Row],[LEW]]</f>
        <v>-1.1071428571428572</v>
      </c>
      <c r="V1076">
        <f>COUNTIF(PASE!B:B,Table1[[#This Row],[Loser]])</f>
        <v>1</v>
      </c>
    </row>
    <row r="1077" spans="1:22" x14ac:dyDescent="0.25">
      <c r="A1077" s="65">
        <v>37329</v>
      </c>
      <c r="B1077" s="50">
        <v>2002</v>
      </c>
      <c r="C1077" s="1">
        <v>1</v>
      </c>
      <c r="D1077" t="s">
        <v>38</v>
      </c>
      <c r="E1077" s="1">
        <v>12</v>
      </c>
      <c r="F1077" t="s">
        <v>278</v>
      </c>
      <c r="G1077" t="str">
        <f>VLOOKUP(Table1[[#This Row],[Winner]],Ranking!D:E,2,FALSE)</f>
        <v>SEC</v>
      </c>
      <c r="H1077" s="1">
        <v>93</v>
      </c>
      <c r="I1077" s="1">
        <v>5</v>
      </c>
      <c r="J1077" t="s">
        <v>270</v>
      </c>
      <c r="K1077" t="str">
        <f>VLOOKUP(Table1[[#This Row],[Loser]],Ranking!D:E,2,FALSE)</f>
        <v>ACC</v>
      </c>
      <c r="L1077" s="1">
        <v>80</v>
      </c>
      <c r="N1077" s="1">
        <f>Table1[[#This Row],[Winning Score]]-Table1[[#This Row],[Losing Score]]</f>
        <v>13</v>
      </c>
      <c r="O1077" s="1">
        <f>Table1[[#This Row],[Losing Seed]]-Table1[[#This Row],[Winning Seed]]</f>
        <v>-7</v>
      </c>
      <c r="P1077" s="1" t="str">
        <f>IF(Table1[[#This Row],[SeD]]&lt;-2,Table1[[#This Row],[Winning Seed]]&amp; " over " &amp;Table1[[#This Row],[Losing Seed]],"")</f>
        <v>12 over 5</v>
      </c>
      <c r="Q1077">
        <f>VLOOKUP(Table1[[#This Row],[Losing Seed]],'Seed History'!$N$4:$O$19,2)</f>
        <v>1.1071428571428572</v>
      </c>
      <c r="R1077" s="1">
        <f>IF(Table1[[#This Row],[Round]]="PI",0,Table1[[#This Row],[Round]]-1)</f>
        <v>0</v>
      </c>
      <c r="S1077">
        <f>Table1[[#This Row],[LAW]]-Table1[[#This Row],[LEW]]</f>
        <v>-1.1071428571428572</v>
      </c>
      <c r="V1077">
        <f>COUNTIF(PASE!B:B,Table1[[#This Row],[Loser]])</f>
        <v>1</v>
      </c>
    </row>
    <row r="1078" spans="1:22" x14ac:dyDescent="0.25">
      <c r="A1078" s="65">
        <v>37329</v>
      </c>
      <c r="B1078" s="50">
        <v>2002</v>
      </c>
      <c r="C1078" s="1">
        <v>1</v>
      </c>
      <c r="D1078" t="s">
        <v>38</v>
      </c>
      <c r="E1078" s="1">
        <v>11</v>
      </c>
      <c r="F1078" t="s">
        <v>53</v>
      </c>
      <c r="G1078" t="str">
        <f>VLOOKUP(Table1[[#This Row],[Winner]],Ranking!D:E,2,FALSE)</f>
        <v>MWC</v>
      </c>
      <c r="H1078" s="1">
        <v>73</v>
      </c>
      <c r="I1078" s="1">
        <v>6</v>
      </c>
      <c r="J1078" t="s">
        <v>71</v>
      </c>
      <c r="K1078" t="str">
        <f>VLOOKUP(Table1[[#This Row],[Loser]],Ranking!D:E,2,FALSE)</f>
        <v>WCC</v>
      </c>
      <c r="L1078" s="1">
        <v>66</v>
      </c>
      <c r="N1078" s="1">
        <f>Table1[[#This Row],[Winning Score]]-Table1[[#This Row],[Losing Score]]</f>
        <v>7</v>
      </c>
      <c r="O1078" s="1">
        <f>Table1[[#This Row],[Losing Seed]]-Table1[[#This Row],[Winning Seed]]</f>
        <v>-5</v>
      </c>
      <c r="P1078" s="1" t="str">
        <f>IF(Table1[[#This Row],[SeD]]&lt;-2,Table1[[#This Row],[Winning Seed]]&amp; " over " &amp;Table1[[#This Row],[Losing Seed]],"")</f>
        <v>11 over 6</v>
      </c>
      <c r="Q1078">
        <f>VLOOKUP(Table1[[#This Row],[Losing Seed]],'Seed History'!$N$4:$O$19,2)</f>
        <v>1.0785714285714285</v>
      </c>
      <c r="R1078" s="1">
        <f>IF(Table1[[#This Row],[Round]]="PI",0,Table1[[#This Row],[Round]]-1)</f>
        <v>0</v>
      </c>
      <c r="S1078">
        <f>Table1[[#This Row],[LAW]]-Table1[[#This Row],[LEW]]</f>
        <v>-1.0785714285714285</v>
      </c>
      <c r="V1078">
        <f>COUNTIF(PASE!B:B,Table1[[#This Row],[Loser]])</f>
        <v>1</v>
      </c>
    </row>
    <row r="1079" spans="1:22" x14ac:dyDescent="0.25">
      <c r="A1079" s="65">
        <v>37329</v>
      </c>
      <c r="B1079" s="50">
        <v>2002</v>
      </c>
      <c r="C1079" s="1">
        <v>1</v>
      </c>
      <c r="D1079" t="s">
        <v>49</v>
      </c>
      <c r="E1079" s="1">
        <v>4</v>
      </c>
      <c r="F1079" t="s">
        <v>26</v>
      </c>
      <c r="G1079" t="str">
        <f>VLOOKUP(Table1[[#This Row],[Winner]],Ranking!D:E,2,FALSE)</f>
        <v>SEC</v>
      </c>
      <c r="H1079" s="1">
        <v>83</v>
      </c>
      <c r="I1079" s="1">
        <v>13</v>
      </c>
      <c r="J1079" t="s">
        <v>32</v>
      </c>
      <c r="K1079" t="str">
        <f>VLOOKUP(Table1[[#This Row],[Loser]],Ranking!D:E,2,FALSE)</f>
        <v>MVC</v>
      </c>
      <c r="L1079" s="1">
        <v>68</v>
      </c>
      <c r="N1079" s="1">
        <f>Table1[[#This Row],[Winning Score]]-Table1[[#This Row],[Losing Score]]</f>
        <v>15</v>
      </c>
      <c r="O1079" s="1">
        <f>Table1[[#This Row],[Losing Seed]]-Table1[[#This Row],[Winning Seed]]</f>
        <v>9</v>
      </c>
      <c r="P1079" s="1" t="str">
        <f>IF(Table1[[#This Row],[SeD]]&lt;-2,Table1[[#This Row],[Winning Seed]]&amp; " over " &amp;Table1[[#This Row],[Losing Seed]],"")</f>
        <v/>
      </c>
      <c r="Q1079">
        <f>VLOOKUP(Table1[[#This Row],[Losing Seed]],'Seed History'!$N$4:$O$19,2)</f>
        <v>0.25</v>
      </c>
      <c r="R1079" s="1">
        <f>IF(Table1[[#This Row],[Round]]="PI",0,Table1[[#This Row],[Round]]-1)</f>
        <v>0</v>
      </c>
      <c r="S1079">
        <f>Table1[[#This Row],[LAW]]-Table1[[#This Row],[LEW]]</f>
        <v>-0.25</v>
      </c>
      <c r="V1079">
        <f>COUNTIF(PASE!B:B,Table1[[#This Row],[Loser]])</f>
        <v>1</v>
      </c>
    </row>
    <row r="1080" spans="1:22" x14ac:dyDescent="0.25">
      <c r="A1080" s="65">
        <v>37329</v>
      </c>
      <c r="B1080" s="50">
        <v>2002</v>
      </c>
      <c r="C1080" s="1">
        <v>1</v>
      </c>
      <c r="D1080" t="s">
        <v>440</v>
      </c>
      <c r="E1080" s="1">
        <v>1</v>
      </c>
      <c r="F1080" t="s">
        <v>37</v>
      </c>
      <c r="G1080" t="str">
        <f>VLOOKUP(Table1[[#This Row],[Winner]],Ranking!D:E,2,FALSE)</f>
        <v>B12</v>
      </c>
      <c r="H1080" s="1">
        <v>70</v>
      </c>
      <c r="I1080" s="1">
        <v>16</v>
      </c>
      <c r="J1080" t="s">
        <v>225</v>
      </c>
      <c r="K1080" t="str">
        <f>VLOOKUP(Table1[[#This Row],[Loser]],Ranking!D:E,2,FALSE)</f>
        <v>Pat</v>
      </c>
      <c r="L1080" s="1">
        <v>59</v>
      </c>
      <c r="N1080" s="1">
        <f>Table1[[#This Row],[Winning Score]]-Table1[[#This Row],[Losing Score]]</f>
        <v>11</v>
      </c>
      <c r="O1080" s="1">
        <f>Table1[[#This Row],[Losing Seed]]-Table1[[#This Row],[Winning Seed]]</f>
        <v>15</v>
      </c>
      <c r="P1080" s="1" t="str">
        <f>IF(Table1[[#This Row],[SeD]]&lt;-2,Table1[[#This Row],[Winning Seed]]&amp; " over " &amp;Table1[[#This Row],[Losing Seed]],"")</f>
        <v/>
      </c>
      <c r="Q1080">
        <f>VLOOKUP(Table1[[#This Row],[Losing Seed]],'Seed History'!$N$4:$O$19,2)</f>
        <v>7.1428571428571426E-3</v>
      </c>
      <c r="R1080" s="1">
        <f>IF(Table1[[#This Row],[Round]]="PI",0,Table1[[#This Row],[Round]]-1)</f>
        <v>0</v>
      </c>
      <c r="S1080">
        <f>Table1[[#This Row],[LAW]]-Table1[[#This Row],[LEW]]</f>
        <v>-7.1428571428571426E-3</v>
      </c>
      <c r="V1080">
        <f>COUNTIF(PASE!B:B,Table1[[#This Row],[Loser]])</f>
        <v>1</v>
      </c>
    </row>
    <row r="1081" spans="1:22" x14ac:dyDescent="0.25">
      <c r="A1081" s="65">
        <v>37329</v>
      </c>
      <c r="B1081" s="50">
        <v>2002</v>
      </c>
      <c r="C1081" s="1">
        <v>1</v>
      </c>
      <c r="D1081" t="s">
        <v>440</v>
      </c>
      <c r="E1081" s="1">
        <v>2</v>
      </c>
      <c r="F1081" t="s">
        <v>40</v>
      </c>
      <c r="G1081" t="str">
        <f>VLOOKUP(Table1[[#This Row],[Winner]],Ranking!D:E,2,FALSE)</f>
        <v>P12</v>
      </c>
      <c r="H1081" s="1">
        <v>81</v>
      </c>
      <c r="I1081" s="1">
        <v>15</v>
      </c>
      <c r="J1081" t="s">
        <v>281</v>
      </c>
      <c r="K1081" t="str">
        <f>VLOOKUP(Table1[[#This Row],[Loser]],Ranking!D:E,2,FALSE)</f>
        <v>BSky</v>
      </c>
      <c r="L1081" s="1">
        <v>62</v>
      </c>
      <c r="N1081" s="1">
        <f>Table1[[#This Row],[Winning Score]]-Table1[[#This Row],[Losing Score]]</f>
        <v>19</v>
      </c>
      <c r="O1081" s="1">
        <f>Table1[[#This Row],[Losing Seed]]-Table1[[#This Row],[Winning Seed]]</f>
        <v>13</v>
      </c>
      <c r="P1081" s="1" t="str">
        <f>IF(Table1[[#This Row],[SeD]]&lt;-2,Table1[[#This Row],[Winning Seed]]&amp; " over " &amp;Table1[[#This Row],[Losing Seed]],"")</f>
        <v/>
      </c>
      <c r="Q1081">
        <f>VLOOKUP(Table1[[#This Row],[Losing Seed]],'Seed History'!$N$4:$O$19,2)</f>
        <v>6.4285714285714279E-2</v>
      </c>
      <c r="R1081" s="1">
        <f>IF(Table1[[#This Row],[Round]]="PI",0,Table1[[#This Row],[Round]]-1)</f>
        <v>0</v>
      </c>
      <c r="S1081">
        <f>Table1[[#This Row],[LAW]]-Table1[[#This Row],[LEW]]</f>
        <v>-6.4285714285714279E-2</v>
      </c>
      <c r="V1081">
        <f>COUNTIF(PASE!B:B,Table1[[#This Row],[Loser]])</f>
        <v>1</v>
      </c>
    </row>
    <row r="1082" spans="1:22" x14ac:dyDescent="0.25">
      <c r="A1082" s="65">
        <v>37329</v>
      </c>
      <c r="B1082" s="50">
        <v>2002</v>
      </c>
      <c r="C1082" s="1">
        <v>1</v>
      </c>
      <c r="D1082" t="s">
        <v>440</v>
      </c>
      <c r="E1082" s="1">
        <v>7</v>
      </c>
      <c r="F1082" t="s">
        <v>409</v>
      </c>
      <c r="G1082" t="str">
        <f>VLOOKUP(Table1[[#This Row],[Winner]],Ranking!D:E,2,FALSE)</f>
        <v>ACC</v>
      </c>
      <c r="H1082" s="1">
        <v>83</v>
      </c>
      <c r="I1082" s="1">
        <v>10</v>
      </c>
      <c r="J1082" t="s">
        <v>324</v>
      </c>
      <c r="K1082" t="str">
        <f>VLOOKUP(Table1[[#This Row],[Loser]],Ranking!D:E,2,FALSE)</f>
        <v>WCC</v>
      </c>
      <c r="L1082" s="1">
        <v>74</v>
      </c>
      <c r="N1082" s="1">
        <f>Table1[[#This Row],[Winning Score]]-Table1[[#This Row],[Losing Score]]</f>
        <v>9</v>
      </c>
      <c r="O1082" s="1">
        <f>Table1[[#This Row],[Losing Seed]]-Table1[[#This Row],[Winning Seed]]</f>
        <v>3</v>
      </c>
      <c r="P1082" s="1" t="str">
        <f>IF(Table1[[#This Row],[SeD]]&lt;-2,Table1[[#This Row],[Winning Seed]]&amp; " over " &amp;Table1[[#This Row],[Losing Seed]],"")</f>
        <v/>
      </c>
      <c r="Q1082">
        <f>VLOOKUP(Table1[[#This Row],[Losing Seed]],'Seed History'!$N$4:$O$19,2)</f>
        <v>0.62142857142857144</v>
      </c>
      <c r="R1082" s="1">
        <f>IF(Table1[[#This Row],[Round]]="PI",0,Table1[[#This Row],[Round]]-1)</f>
        <v>0</v>
      </c>
      <c r="S1082">
        <f>Table1[[#This Row],[LAW]]-Table1[[#This Row],[LEW]]</f>
        <v>-0.62142857142857144</v>
      </c>
      <c r="V1082">
        <f>COUNTIF(PASE!B:B,Table1[[#This Row],[Loser]])</f>
        <v>1</v>
      </c>
    </row>
    <row r="1083" spans="1:22" x14ac:dyDescent="0.25">
      <c r="A1083" s="65">
        <v>37329</v>
      </c>
      <c r="B1083" s="50">
        <v>2002</v>
      </c>
      <c r="C1083" s="1">
        <v>1</v>
      </c>
      <c r="D1083" t="s">
        <v>440</v>
      </c>
      <c r="E1083" s="1">
        <v>8</v>
      </c>
      <c r="F1083" t="s">
        <v>370</v>
      </c>
      <c r="G1083" t="str">
        <f>VLOOKUP(Table1[[#This Row],[Winner]],Ranking!D:E,2,FALSE)</f>
        <v>P12</v>
      </c>
      <c r="H1083" s="1">
        <v>84</v>
      </c>
      <c r="I1083" s="1">
        <v>9</v>
      </c>
      <c r="J1083" t="s">
        <v>416</v>
      </c>
      <c r="K1083" t="str">
        <f>VLOOKUP(Table1[[#This Row],[Loser]],Ranking!D:E,2,FALSE)</f>
        <v>CUSA</v>
      </c>
      <c r="L1083" s="1">
        <v>68</v>
      </c>
      <c r="N1083" s="1">
        <f>Table1[[#This Row],[Winning Score]]-Table1[[#This Row],[Losing Score]]</f>
        <v>16</v>
      </c>
      <c r="O1083" s="1">
        <f>Table1[[#This Row],[Losing Seed]]-Table1[[#This Row],[Winning Seed]]</f>
        <v>1</v>
      </c>
      <c r="P1083" s="1" t="str">
        <f>IF(Table1[[#This Row],[SeD]]&lt;-2,Table1[[#This Row],[Winning Seed]]&amp; " over " &amp;Table1[[#This Row],[Losing Seed]],"")</f>
        <v/>
      </c>
      <c r="Q1083">
        <f>VLOOKUP(Table1[[#This Row],[Losing Seed]],'Seed History'!$N$4:$O$19,2)</f>
        <v>0.6</v>
      </c>
      <c r="R1083" s="1">
        <f>IF(Table1[[#This Row],[Round]]="PI",0,Table1[[#This Row],[Round]]-1)</f>
        <v>0</v>
      </c>
      <c r="S1083">
        <f>Table1[[#This Row],[LAW]]-Table1[[#This Row],[LEW]]</f>
        <v>-0.6</v>
      </c>
      <c r="V1083">
        <f>COUNTIF(PASE!B:B,Table1[[#This Row],[Loser]])</f>
        <v>1</v>
      </c>
    </row>
    <row r="1084" spans="1:22" x14ac:dyDescent="0.25">
      <c r="A1084" s="65">
        <v>37329</v>
      </c>
      <c r="B1084" s="50">
        <v>2002</v>
      </c>
      <c r="C1084" s="1">
        <v>1</v>
      </c>
      <c r="D1084" t="s">
        <v>63</v>
      </c>
      <c r="E1084" s="1">
        <v>1</v>
      </c>
      <c r="F1084" t="s">
        <v>64</v>
      </c>
      <c r="G1084" t="str">
        <f>VLOOKUP(Table1[[#This Row],[Winner]],Ranking!D:E,2,FALSE)</f>
        <v>ACC</v>
      </c>
      <c r="H1084" s="1">
        <v>84</v>
      </c>
      <c r="I1084" s="1">
        <v>16</v>
      </c>
      <c r="J1084" t="s">
        <v>420</v>
      </c>
      <c r="K1084" t="str">
        <f>VLOOKUP(Table1[[#This Row],[Loser]],Ranking!D:E,2,FALSE)</f>
        <v>BSth</v>
      </c>
      <c r="L1084" s="1">
        <v>37</v>
      </c>
      <c r="N1084" s="1">
        <f>Table1[[#This Row],[Winning Score]]-Table1[[#This Row],[Losing Score]]</f>
        <v>47</v>
      </c>
      <c r="O1084" s="1">
        <f>Table1[[#This Row],[Losing Seed]]-Table1[[#This Row],[Winning Seed]]</f>
        <v>15</v>
      </c>
      <c r="P1084" s="1" t="str">
        <f>IF(Table1[[#This Row],[SeD]]&lt;-2,Table1[[#This Row],[Winning Seed]]&amp; " over " &amp;Table1[[#This Row],[Losing Seed]],"")</f>
        <v/>
      </c>
      <c r="Q1084">
        <f>VLOOKUP(Table1[[#This Row],[Losing Seed]],'Seed History'!$N$4:$O$19,2)</f>
        <v>7.1428571428571426E-3</v>
      </c>
      <c r="R1084" s="1">
        <f>IF(Table1[[#This Row],[Round]]="PI",0,Table1[[#This Row],[Round]]-1)</f>
        <v>0</v>
      </c>
      <c r="S1084">
        <f>Table1[[#This Row],[LAW]]-Table1[[#This Row],[LEW]]</f>
        <v>-7.1428571428571426E-3</v>
      </c>
      <c r="V1084">
        <f>COUNTIF(PASE!B:B,Table1[[#This Row],[Loser]])</f>
        <v>1</v>
      </c>
    </row>
    <row r="1085" spans="1:22" x14ac:dyDescent="0.25">
      <c r="A1085" s="65">
        <v>37329</v>
      </c>
      <c r="B1085" s="50">
        <v>2002</v>
      </c>
      <c r="C1085" s="1">
        <v>1</v>
      </c>
      <c r="D1085" t="s">
        <v>63</v>
      </c>
      <c r="E1085" s="1">
        <v>2</v>
      </c>
      <c r="F1085" t="s">
        <v>113</v>
      </c>
      <c r="G1085" t="str">
        <f>VLOOKUP(Table1[[#This Row],[Winner]],Ranking!D:E,2,FALSE)</f>
        <v>SEC</v>
      </c>
      <c r="H1085" s="1">
        <v>86</v>
      </c>
      <c r="I1085" s="1">
        <v>15</v>
      </c>
      <c r="J1085" t="s">
        <v>205</v>
      </c>
      <c r="K1085" t="str">
        <f>VLOOKUP(Table1[[#This Row],[Loser]],Ranking!D:E,2,FALSE)</f>
        <v>CUSA</v>
      </c>
      <c r="L1085" s="1">
        <v>78</v>
      </c>
      <c r="N1085" s="1">
        <f>Table1[[#This Row],[Winning Score]]-Table1[[#This Row],[Losing Score]]</f>
        <v>8</v>
      </c>
      <c r="O1085" s="1">
        <f>Table1[[#This Row],[Losing Seed]]-Table1[[#This Row],[Winning Seed]]</f>
        <v>13</v>
      </c>
      <c r="P1085" s="1" t="str">
        <f>IF(Table1[[#This Row],[SeD]]&lt;-2,Table1[[#This Row],[Winning Seed]]&amp; " over " &amp;Table1[[#This Row],[Losing Seed]],"")</f>
        <v/>
      </c>
      <c r="Q1085">
        <f>VLOOKUP(Table1[[#This Row],[Losing Seed]],'Seed History'!$N$4:$O$19,2)</f>
        <v>6.4285714285714279E-2</v>
      </c>
      <c r="R1085" s="1">
        <f>IF(Table1[[#This Row],[Round]]="PI",0,Table1[[#This Row],[Round]]-1)</f>
        <v>0</v>
      </c>
      <c r="S1085">
        <f>Table1[[#This Row],[LAW]]-Table1[[#This Row],[LEW]]</f>
        <v>-6.4285714285714279E-2</v>
      </c>
      <c r="V1085">
        <f>COUNTIF(PASE!B:B,Table1[[#This Row],[Loser]])</f>
        <v>1</v>
      </c>
    </row>
    <row r="1086" spans="1:22" x14ac:dyDescent="0.25">
      <c r="A1086" s="65">
        <v>37329</v>
      </c>
      <c r="B1086" s="50">
        <v>2002</v>
      </c>
      <c r="C1086" s="1">
        <v>1</v>
      </c>
      <c r="D1086" t="s">
        <v>63</v>
      </c>
      <c r="E1086" s="1">
        <v>5</v>
      </c>
      <c r="F1086" t="s">
        <v>36</v>
      </c>
      <c r="G1086" t="str">
        <f>VLOOKUP(Table1[[#This Row],[Winner]],Ranking!D:E,2,FALSE)</f>
        <v>B10</v>
      </c>
      <c r="H1086" s="1">
        <v>75</v>
      </c>
      <c r="I1086" s="1">
        <v>12</v>
      </c>
      <c r="J1086" t="s">
        <v>65</v>
      </c>
      <c r="K1086" t="str">
        <f>VLOOKUP(Table1[[#This Row],[Loser]],Ranking!D:E,2,FALSE)</f>
        <v>P12</v>
      </c>
      <c r="L1086" s="1">
        <v>56</v>
      </c>
      <c r="N1086" s="1">
        <f>Table1[[#This Row],[Winning Score]]-Table1[[#This Row],[Losing Score]]</f>
        <v>19</v>
      </c>
      <c r="O1086" s="1">
        <f>Table1[[#This Row],[Losing Seed]]-Table1[[#This Row],[Winning Seed]]</f>
        <v>7</v>
      </c>
      <c r="P1086" s="1" t="str">
        <f>IF(Table1[[#This Row],[SeD]]&lt;-2,Table1[[#This Row],[Winning Seed]]&amp; " over " &amp;Table1[[#This Row],[Losing Seed]],"")</f>
        <v/>
      </c>
      <c r="Q1086">
        <f>VLOOKUP(Table1[[#This Row],[Losing Seed]],'Seed History'!$N$4:$O$19,2)</f>
        <v>0.51428571428571423</v>
      </c>
      <c r="R1086" s="1">
        <f>IF(Table1[[#This Row],[Round]]="PI",0,Table1[[#This Row],[Round]]-1)</f>
        <v>0</v>
      </c>
      <c r="S1086">
        <f>Table1[[#This Row],[LAW]]-Table1[[#This Row],[LEW]]</f>
        <v>-0.51428571428571423</v>
      </c>
      <c r="V1086">
        <f>COUNTIF(PASE!B:B,Table1[[#This Row],[Loser]])</f>
        <v>1</v>
      </c>
    </row>
    <row r="1087" spans="1:22" x14ac:dyDescent="0.25">
      <c r="A1087" s="65">
        <v>37329</v>
      </c>
      <c r="B1087" s="50">
        <v>2002</v>
      </c>
      <c r="C1087" s="1">
        <v>1</v>
      </c>
      <c r="D1087" t="s">
        <v>63</v>
      </c>
      <c r="E1087" s="1">
        <v>8</v>
      </c>
      <c r="F1087" t="s">
        <v>35</v>
      </c>
      <c r="G1087" t="str">
        <f>VLOOKUP(Table1[[#This Row],[Winner]],Ranking!D:E,2,FALSE)</f>
        <v>ACC</v>
      </c>
      <c r="H1087" s="1">
        <v>82</v>
      </c>
      <c r="I1087" s="1">
        <v>9</v>
      </c>
      <c r="J1087" t="s">
        <v>166</v>
      </c>
      <c r="K1087" t="str">
        <f>VLOOKUP(Table1[[#This Row],[Loser]],Ranking!D:E,2,FALSE)</f>
        <v>CUSA</v>
      </c>
      <c r="L1087" s="1">
        <v>63</v>
      </c>
      <c r="N1087" s="1">
        <f>Table1[[#This Row],[Winning Score]]-Table1[[#This Row],[Losing Score]]</f>
        <v>19</v>
      </c>
      <c r="O1087" s="1">
        <f>Table1[[#This Row],[Losing Seed]]-Table1[[#This Row],[Winning Seed]]</f>
        <v>1</v>
      </c>
      <c r="P1087" s="1" t="str">
        <f>IF(Table1[[#This Row],[SeD]]&lt;-2,Table1[[#This Row],[Winning Seed]]&amp; " over " &amp;Table1[[#This Row],[Losing Seed]],"")</f>
        <v/>
      </c>
      <c r="Q1087">
        <f>VLOOKUP(Table1[[#This Row],[Losing Seed]],'Seed History'!$N$4:$O$19,2)</f>
        <v>0.6</v>
      </c>
      <c r="R1087" s="1">
        <f>IF(Table1[[#This Row],[Round]]="PI",0,Table1[[#This Row],[Round]]-1)</f>
        <v>0</v>
      </c>
      <c r="S1087">
        <f>Table1[[#This Row],[LAW]]-Table1[[#This Row],[LEW]]</f>
        <v>-0.6</v>
      </c>
      <c r="V1087">
        <f>COUNTIF(PASE!B:B,Table1[[#This Row],[Loser]])</f>
        <v>1</v>
      </c>
    </row>
    <row r="1088" spans="1:22" x14ac:dyDescent="0.25">
      <c r="A1088" s="65">
        <v>37329</v>
      </c>
      <c r="B1088" s="50">
        <v>2002</v>
      </c>
      <c r="C1088" s="1">
        <v>1</v>
      </c>
      <c r="D1088" t="s">
        <v>38</v>
      </c>
      <c r="E1088" s="1">
        <v>3</v>
      </c>
      <c r="F1088" t="s">
        <v>48</v>
      </c>
      <c r="G1088" t="str">
        <f>VLOOKUP(Table1[[#This Row],[Winner]],Ranking!D:E,2,FALSE)</f>
        <v>P12</v>
      </c>
      <c r="H1088" s="1">
        <v>86</v>
      </c>
      <c r="I1088" s="1">
        <v>14</v>
      </c>
      <c r="J1088" t="s">
        <v>389</v>
      </c>
      <c r="K1088" t="str">
        <f>VLOOKUP(Table1[[#This Row],[Loser]],Ranking!D:E,2,FALSE)</f>
        <v>BW</v>
      </c>
      <c r="L1088" s="1">
        <v>81</v>
      </c>
      <c r="N1088" s="1">
        <f>Table1[[#This Row],[Winning Score]]-Table1[[#This Row],[Losing Score]]</f>
        <v>5</v>
      </c>
      <c r="O1088" s="1">
        <f>Table1[[#This Row],[Losing Seed]]-Table1[[#This Row],[Winning Seed]]</f>
        <v>11</v>
      </c>
      <c r="P1088" s="1" t="str">
        <f>IF(Table1[[#This Row],[SeD]]&lt;-2,Table1[[#This Row],[Winning Seed]]&amp; " over " &amp;Table1[[#This Row],[Losing Seed]],"")</f>
        <v/>
      </c>
      <c r="Q1088">
        <f>VLOOKUP(Table1[[#This Row],[Losing Seed]],'Seed History'!$N$4:$O$19,2)</f>
        <v>0.16428571428571428</v>
      </c>
      <c r="R1088" s="1">
        <f>IF(Table1[[#This Row],[Round]]="PI",0,Table1[[#This Row],[Round]]-1)</f>
        <v>0</v>
      </c>
      <c r="S1088">
        <f>Table1[[#This Row],[LAW]]-Table1[[#This Row],[LEW]]</f>
        <v>-0.16428571428571428</v>
      </c>
      <c r="V1088">
        <f>COUNTIF(PASE!B:B,Table1[[#This Row],[Loser]])</f>
        <v>1</v>
      </c>
    </row>
    <row r="1089" spans="1:22" x14ac:dyDescent="0.25">
      <c r="A1089" s="65">
        <v>37329</v>
      </c>
      <c r="B1089" s="50">
        <v>2002</v>
      </c>
      <c r="C1089" s="1">
        <v>1</v>
      </c>
      <c r="D1089" t="s">
        <v>38</v>
      </c>
      <c r="E1089" s="1">
        <v>4</v>
      </c>
      <c r="F1089" t="s">
        <v>316</v>
      </c>
      <c r="G1089" t="str">
        <f>VLOOKUP(Table1[[#This Row],[Winner]],Ranking!D:E,2,FALSE)</f>
        <v>B10</v>
      </c>
      <c r="H1089" s="1">
        <v>69</v>
      </c>
      <c r="I1089" s="1">
        <v>13</v>
      </c>
      <c r="J1089" t="s">
        <v>70</v>
      </c>
      <c r="K1089" t="str">
        <f>VLOOKUP(Table1[[#This Row],[Loser]],Ranking!D:E,2,FALSE)</f>
        <v>A10</v>
      </c>
      <c r="L1089" s="1">
        <v>64</v>
      </c>
      <c r="N1089" s="1">
        <f>Table1[[#This Row],[Winning Score]]-Table1[[#This Row],[Losing Score]]</f>
        <v>5</v>
      </c>
      <c r="O1089" s="1">
        <f>Table1[[#This Row],[Losing Seed]]-Table1[[#This Row],[Winning Seed]]</f>
        <v>9</v>
      </c>
      <c r="P1089" s="1" t="str">
        <f>IF(Table1[[#This Row],[SeD]]&lt;-2,Table1[[#This Row],[Winning Seed]]&amp; " over " &amp;Table1[[#This Row],[Losing Seed]],"")</f>
        <v/>
      </c>
      <c r="Q1089">
        <f>VLOOKUP(Table1[[#This Row],[Losing Seed]],'Seed History'!$N$4:$O$19,2)</f>
        <v>0.25</v>
      </c>
      <c r="R1089" s="1">
        <f>IF(Table1[[#This Row],[Round]]="PI",0,Table1[[#This Row],[Round]]-1)</f>
        <v>0</v>
      </c>
      <c r="S1089">
        <f>Table1[[#This Row],[LAW]]-Table1[[#This Row],[LEW]]</f>
        <v>-0.25</v>
      </c>
      <c r="V1089">
        <f>COUNTIF(PASE!B:B,Table1[[#This Row],[Loser]])</f>
        <v>1</v>
      </c>
    </row>
    <row r="1090" spans="1:22" x14ac:dyDescent="0.25">
      <c r="A1090" s="65">
        <v>37329</v>
      </c>
      <c r="B1090" s="50">
        <v>2002</v>
      </c>
      <c r="C1090" s="1">
        <v>1</v>
      </c>
      <c r="D1090" t="s">
        <v>63</v>
      </c>
      <c r="E1090" s="1">
        <v>10</v>
      </c>
      <c r="F1090" t="s">
        <v>246</v>
      </c>
      <c r="G1090" t="str">
        <f>VLOOKUP(Table1[[#This Row],[Winner]],Ranking!D:E,2,FALSE)</f>
        <v>MAC</v>
      </c>
      <c r="H1090" s="1">
        <v>69</v>
      </c>
      <c r="I1090" s="1">
        <v>7</v>
      </c>
      <c r="J1090" t="s">
        <v>317</v>
      </c>
      <c r="K1090" t="str">
        <f>VLOOKUP(Table1[[#This Row],[Loser]],Ranking!D:E,2,FALSE)</f>
        <v>B12</v>
      </c>
      <c r="L1090" s="1">
        <v>61</v>
      </c>
      <c r="N1090" s="1">
        <f>Table1[[#This Row],[Winning Score]]-Table1[[#This Row],[Losing Score]]</f>
        <v>8</v>
      </c>
      <c r="O1090" s="1">
        <f>Table1[[#This Row],[Losing Seed]]-Table1[[#This Row],[Winning Seed]]</f>
        <v>-3</v>
      </c>
      <c r="P1090" s="1" t="str">
        <f>IF(Table1[[#This Row],[SeD]]&lt;-2,Table1[[#This Row],[Winning Seed]]&amp; " over " &amp;Table1[[#This Row],[Losing Seed]],"")</f>
        <v>10 over 7</v>
      </c>
      <c r="Q1090">
        <f>VLOOKUP(Table1[[#This Row],[Losing Seed]],'Seed History'!$N$4:$O$19,2)</f>
        <v>0.9</v>
      </c>
      <c r="R1090" s="1">
        <f>IF(Table1[[#This Row],[Round]]="PI",0,Table1[[#This Row],[Round]]-1)</f>
        <v>0</v>
      </c>
      <c r="S1090">
        <f>Table1[[#This Row],[LAW]]-Table1[[#This Row],[LEW]]</f>
        <v>-0.9</v>
      </c>
      <c r="V1090">
        <f>COUNTIF(PASE!B:B,Table1[[#This Row],[Loser]])</f>
        <v>1</v>
      </c>
    </row>
    <row r="1091" spans="1:22" x14ac:dyDescent="0.25">
      <c r="A1091" s="65">
        <v>37330</v>
      </c>
      <c r="B1091" s="50">
        <v>2002</v>
      </c>
      <c r="C1091" s="1">
        <v>1</v>
      </c>
      <c r="D1091" t="s">
        <v>440</v>
      </c>
      <c r="E1091" s="1">
        <v>12</v>
      </c>
      <c r="F1091" t="s">
        <v>88</v>
      </c>
      <c r="G1091" t="str">
        <f>VLOOKUP(Table1[[#This Row],[Winner]],Ranking!D:E,2,FALSE)</f>
        <v>BE</v>
      </c>
      <c r="H1091" s="1">
        <v>83</v>
      </c>
      <c r="I1091" s="1">
        <v>5</v>
      </c>
      <c r="J1091" t="s">
        <v>81</v>
      </c>
      <c r="K1091" t="str">
        <f>VLOOKUP(Table1[[#This Row],[Loser]],Ranking!D:E,2,FALSE)</f>
        <v>SEC</v>
      </c>
      <c r="L1091" s="1">
        <v>82</v>
      </c>
      <c r="M1091" s="1" t="s">
        <v>480</v>
      </c>
      <c r="N1091" s="1">
        <f>Table1[[#This Row],[Winning Score]]-Table1[[#This Row],[Losing Score]]</f>
        <v>1</v>
      </c>
      <c r="O1091" s="1">
        <f>Table1[[#This Row],[Losing Seed]]-Table1[[#This Row],[Winning Seed]]</f>
        <v>-7</v>
      </c>
      <c r="P1091" s="1" t="str">
        <f>IF(Table1[[#This Row],[SeD]]&lt;-2,Table1[[#This Row],[Winning Seed]]&amp; " over " &amp;Table1[[#This Row],[Losing Seed]],"")</f>
        <v>12 over 5</v>
      </c>
      <c r="Q1091">
        <f>VLOOKUP(Table1[[#This Row],[Losing Seed]],'Seed History'!$N$4:$O$19,2)</f>
        <v>1.1071428571428572</v>
      </c>
      <c r="R1091" s="1">
        <f>IF(Table1[[#This Row],[Round]]="PI",0,Table1[[#This Row],[Round]]-1)</f>
        <v>0</v>
      </c>
      <c r="S1091">
        <f>Table1[[#This Row],[LAW]]-Table1[[#This Row],[LEW]]</f>
        <v>-1.1071428571428572</v>
      </c>
      <c r="V1091">
        <f>COUNTIF(PASE!B:B,Table1[[#This Row],[Loser]])</f>
        <v>1</v>
      </c>
    </row>
    <row r="1092" spans="1:22" x14ac:dyDescent="0.25">
      <c r="A1092" s="65">
        <v>37330</v>
      </c>
      <c r="B1092" s="50">
        <v>2002</v>
      </c>
      <c r="C1092" s="1">
        <v>1</v>
      </c>
      <c r="D1092" t="s">
        <v>49</v>
      </c>
      <c r="E1092" s="1">
        <v>11</v>
      </c>
      <c r="F1092" t="s">
        <v>363</v>
      </c>
      <c r="G1092" t="str">
        <f>VLOOKUP(Table1[[#This Row],[Winner]],Ranking!D:E,2,FALSE)</f>
        <v>MVC</v>
      </c>
      <c r="H1092" s="1">
        <v>76</v>
      </c>
      <c r="I1092" s="1">
        <v>6</v>
      </c>
      <c r="J1092" t="s">
        <v>92</v>
      </c>
      <c r="K1092" t="str">
        <f>VLOOKUP(Table1[[#This Row],[Loser]],Ranking!D:E,2,FALSE)</f>
        <v>B12</v>
      </c>
      <c r="L1092" s="1">
        <v>68</v>
      </c>
      <c r="N1092" s="1">
        <f>Table1[[#This Row],[Winning Score]]-Table1[[#This Row],[Losing Score]]</f>
        <v>8</v>
      </c>
      <c r="O1092" s="1">
        <f>Table1[[#This Row],[Losing Seed]]-Table1[[#This Row],[Winning Seed]]</f>
        <v>-5</v>
      </c>
      <c r="P1092" s="1" t="str">
        <f>IF(Table1[[#This Row],[SeD]]&lt;-2,Table1[[#This Row],[Winning Seed]]&amp; " over " &amp;Table1[[#This Row],[Losing Seed]],"")</f>
        <v>11 over 6</v>
      </c>
      <c r="Q1092">
        <f>VLOOKUP(Table1[[#This Row],[Losing Seed]],'Seed History'!$N$4:$O$19,2)</f>
        <v>1.0785714285714285</v>
      </c>
      <c r="R1092" s="1">
        <f>IF(Table1[[#This Row],[Round]]="PI",0,Table1[[#This Row],[Round]]-1)</f>
        <v>0</v>
      </c>
      <c r="S1092">
        <f>Table1[[#This Row],[LAW]]-Table1[[#This Row],[LEW]]</f>
        <v>-1.0785714285714285</v>
      </c>
      <c r="V1092">
        <f>COUNTIF(PASE!B:B,Table1[[#This Row],[Loser]])</f>
        <v>1</v>
      </c>
    </row>
    <row r="1093" spans="1:22" x14ac:dyDescent="0.25">
      <c r="A1093" s="65">
        <v>37330</v>
      </c>
      <c r="B1093" s="50">
        <v>2002</v>
      </c>
      <c r="C1093" s="1">
        <v>1</v>
      </c>
      <c r="D1093" t="s">
        <v>49</v>
      </c>
      <c r="E1093" s="1">
        <v>1</v>
      </c>
      <c r="F1093" t="s">
        <v>31</v>
      </c>
      <c r="G1093" t="str">
        <f>VLOOKUP(Table1[[#This Row],[Winner]],Ranking!D:E,2,FALSE)</f>
        <v>B10</v>
      </c>
      <c r="H1093" s="1">
        <v>85</v>
      </c>
      <c r="I1093" s="1">
        <v>16</v>
      </c>
      <c r="J1093" t="s">
        <v>351</v>
      </c>
      <c r="K1093" t="str">
        <f>VLOOKUP(Table1[[#This Row],[Loser]],Ranking!D:E,2,FALSE)</f>
        <v>MAAC</v>
      </c>
      <c r="L1093" s="1">
        <v>70</v>
      </c>
      <c r="N1093" s="1">
        <f>Table1[[#This Row],[Winning Score]]-Table1[[#This Row],[Losing Score]]</f>
        <v>15</v>
      </c>
      <c r="O1093" s="1">
        <f>Table1[[#This Row],[Losing Seed]]-Table1[[#This Row],[Winning Seed]]</f>
        <v>15</v>
      </c>
      <c r="P1093" s="1" t="str">
        <f>IF(Table1[[#This Row],[SeD]]&lt;-2,Table1[[#This Row],[Winning Seed]]&amp; " over " &amp;Table1[[#This Row],[Losing Seed]],"")</f>
        <v/>
      </c>
      <c r="Q1093">
        <f>VLOOKUP(Table1[[#This Row],[Losing Seed]],'Seed History'!$N$4:$O$19,2)</f>
        <v>7.1428571428571426E-3</v>
      </c>
      <c r="R1093" s="1">
        <f>IF(Table1[[#This Row],[Round]]="PI",0,Table1[[#This Row],[Round]]-1)</f>
        <v>0</v>
      </c>
      <c r="S1093">
        <f>Table1[[#This Row],[LAW]]-Table1[[#This Row],[LEW]]</f>
        <v>-7.1428571428571426E-3</v>
      </c>
      <c r="V1093">
        <f>COUNTIF(PASE!B:B,Table1[[#This Row],[Loser]])</f>
        <v>1</v>
      </c>
    </row>
    <row r="1094" spans="1:22" x14ac:dyDescent="0.25">
      <c r="A1094" s="65">
        <v>37330</v>
      </c>
      <c r="B1094" s="50">
        <v>2002</v>
      </c>
      <c r="C1094" s="1">
        <v>1</v>
      </c>
      <c r="D1094" t="s">
        <v>49</v>
      </c>
      <c r="E1094" s="1">
        <v>2</v>
      </c>
      <c r="F1094" t="s">
        <v>80</v>
      </c>
      <c r="G1094" t="str">
        <f>VLOOKUP(Table1[[#This Row],[Winner]],Ranking!D:E,2,FALSE)</f>
        <v>Amer</v>
      </c>
      <c r="H1094" s="1">
        <v>78</v>
      </c>
      <c r="I1094" s="1">
        <v>15</v>
      </c>
      <c r="J1094" t="s">
        <v>27</v>
      </c>
      <c r="K1094" t="str">
        <f>VLOOKUP(Table1[[#This Row],[Loser]],Ranking!D:E,2,FALSE)</f>
        <v>BSth</v>
      </c>
      <c r="L1094" s="1">
        <v>67</v>
      </c>
      <c r="N1094" s="1">
        <f>Table1[[#This Row],[Winning Score]]-Table1[[#This Row],[Losing Score]]</f>
        <v>11</v>
      </c>
      <c r="O1094" s="1">
        <f>Table1[[#This Row],[Losing Seed]]-Table1[[#This Row],[Winning Seed]]</f>
        <v>13</v>
      </c>
      <c r="P1094" s="1" t="str">
        <f>IF(Table1[[#This Row],[SeD]]&lt;-2,Table1[[#This Row],[Winning Seed]]&amp; " over " &amp;Table1[[#This Row],[Losing Seed]],"")</f>
        <v/>
      </c>
      <c r="Q1094">
        <f>VLOOKUP(Table1[[#This Row],[Losing Seed]],'Seed History'!$N$4:$O$19,2)</f>
        <v>6.4285714285714279E-2</v>
      </c>
      <c r="R1094" s="1">
        <f>IF(Table1[[#This Row],[Round]]="PI",0,Table1[[#This Row],[Round]]-1)</f>
        <v>0</v>
      </c>
      <c r="S1094">
        <f>Table1[[#This Row],[LAW]]-Table1[[#This Row],[LEW]]</f>
        <v>-6.4285714285714279E-2</v>
      </c>
      <c r="V1094">
        <f>COUNTIF(PASE!B:B,Table1[[#This Row],[Loser]])</f>
        <v>1</v>
      </c>
    </row>
    <row r="1095" spans="1:22" x14ac:dyDescent="0.25">
      <c r="A1095" s="65">
        <v>37330</v>
      </c>
      <c r="B1095" s="50">
        <v>2002</v>
      </c>
      <c r="C1095" s="1">
        <v>1</v>
      </c>
      <c r="D1095" t="s">
        <v>49</v>
      </c>
      <c r="E1095" s="1">
        <v>3</v>
      </c>
      <c r="F1095" t="s">
        <v>60</v>
      </c>
      <c r="G1095" t="str">
        <f>VLOOKUP(Table1[[#This Row],[Winner]],Ranking!D:E,2,FALSE)</f>
        <v>SEC</v>
      </c>
      <c r="H1095" s="1">
        <v>85</v>
      </c>
      <c r="I1095" s="1">
        <v>14</v>
      </c>
      <c r="J1095" t="s">
        <v>286</v>
      </c>
      <c r="K1095" t="str">
        <f>VLOOKUP(Table1[[#This Row],[Loser]],Ranking!D:E,2,FALSE)</f>
        <v>OVC</v>
      </c>
      <c r="L1095" s="1">
        <v>68</v>
      </c>
      <c r="N1095" s="1">
        <f>Table1[[#This Row],[Winning Score]]-Table1[[#This Row],[Losing Score]]</f>
        <v>17</v>
      </c>
      <c r="O1095" s="1">
        <f>Table1[[#This Row],[Losing Seed]]-Table1[[#This Row],[Winning Seed]]</f>
        <v>11</v>
      </c>
      <c r="P1095" s="1" t="str">
        <f>IF(Table1[[#This Row],[SeD]]&lt;-2,Table1[[#This Row],[Winning Seed]]&amp; " over " &amp;Table1[[#This Row],[Losing Seed]],"")</f>
        <v/>
      </c>
      <c r="Q1095">
        <f>VLOOKUP(Table1[[#This Row],[Losing Seed]],'Seed History'!$N$4:$O$19,2)</f>
        <v>0.16428571428571428</v>
      </c>
      <c r="R1095" s="1">
        <f>IF(Table1[[#This Row],[Round]]="PI",0,Table1[[#This Row],[Round]]-1)</f>
        <v>0</v>
      </c>
      <c r="S1095">
        <f>Table1[[#This Row],[LAW]]-Table1[[#This Row],[LEW]]</f>
        <v>-0.16428571428571428</v>
      </c>
      <c r="V1095">
        <f>COUNTIF(PASE!B:B,Table1[[#This Row],[Loser]])</f>
        <v>1</v>
      </c>
    </row>
    <row r="1096" spans="1:22" x14ac:dyDescent="0.25">
      <c r="A1096" s="65">
        <v>37330</v>
      </c>
      <c r="B1096" s="50">
        <v>2002</v>
      </c>
      <c r="C1096" s="1">
        <v>1</v>
      </c>
      <c r="D1096" t="s">
        <v>49</v>
      </c>
      <c r="E1096" s="1">
        <v>7</v>
      </c>
      <c r="F1096" t="s">
        <v>302</v>
      </c>
      <c r="G1096" t="str">
        <f>VLOOKUP(Table1[[#This Row],[Winner]],Ranking!D:E,2,FALSE)</f>
        <v>ACC</v>
      </c>
      <c r="H1096" s="1">
        <v>69</v>
      </c>
      <c r="I1096" s="1">
        <v>10</v>
      </c>
      <c r="J1096" t="s">
        <v>272</v>
      </c>
      <c r="K1096" t="str">
        <f>VLOOKUP(Table1[[#This Row],[Loser]],Ranking!D:E,2,FALSE)</f>
        <v>B10</v>
      </c>
      <c r="L1096" s="1">
        <v>58</v>
      </c>
      <c r="N1096" s="1">
        <f>Table1[[#This Row],[Winning Score]]-Table1[[#This Row],[Losing Score]]</f>
        <v>11</v>
      </c>
      <c r="O1096" s="1">
        <f>Table1[[#This Row],[Losing Seed]]-Table1[[#This Row],[Winning Seed]]</f>
        <v>3</v>
      </c>
      <c r="P1096" s="1" t="str">
        <f>IF(Table1[[#This Row],[SeD]]&lt;-2,Table1[[#This Row],[Winning Seed]]&amp; " over " &amp;Table1[[#This Row],[Losing Seed]],"")</f>
        <v/>
      </c>
      <c r="Q1096">
        <f>VLOOKUP(Table1[[#This Row],[Losing Seed]],'Seed History'!$N$4:$O$19,2)</f>
        <v>0.62142857142857144</v>
      </c>
      <c r="R1096" s="1">
        <f>IF(Table1[[#This Row],[Round]]="PI",0,Table1[[#This Row],[Round]]-1)</f>
        <v>0</v>
      </c>
      <c r="S1096">
        <f>Table1[[#This Row],[LAW]]-Table1[[#This Row],[LEW]]</f>
        <v>-0.62142857142857144</v>
      </c>
      <c r="V1096">
        <f>COUNTIF(PASE!B:B,Table1[[#This Row],[Loser]])</f>
        <v>1</v>
      </c>
    </row>
    <row r="1097" spans="1:22" x14ac:dyDescent="0.25">
      <c r="A1097" s="65">
        <v>37330</v>
      </c>
      <c r="B1097" s="50">
        <v>2002</v>
      </c>
      <c r="C1097" s="1">
        <v>1</v>
      </c>
      <c r="D1097" t="s">
        <v>49</v>
      </c>
      <c r="E1097" s="1">
        <v>8</v>
      </c>
      <c r="F1097" t="s">
        <v>39</v>
      </c>
      <c r="G1097" t="str">
        <f>VLOOKUP(Table1[[#This Row],[Winner]],Ranking!D:E,2,FALSE)</f>
        <v>B10</v>
      </c>
      <c r="H1097" s="1">
        <v>80</v>
      </c>
      <c r="I1097" s="1">
        <v>9</v>
      </c>
      <c r="J1097" t="s">
        <v>369</v>
      </c>
      <c r="K1097" t="str">
        <f>VLOOKUP(Table1[[#This Row],[Loser]],Ranking!D:E,2,FALSE)</f>
        <v>BE</v>
      </c>
      <c r="L1097" s="1">
        <v>70</v>
      </c>
      <c r="N1097" s="1">
        <f>Table1[[#This Row],[Winning Score]]-Table1[[#This Row],[Losing Score]]</f>
        <v>10</v>
      </c>
      <c r="O1097" s="1">
        <f>Table1[[#This Row],[Losing Seed]]-Table1[[#This Row],[Winning Seed]]</f>
        <v>1</v>
      </c>
      <c r="P1097" s="1" t="str">
        <f>IF(Table1[[#This Row],[SeD]]&lt;-2,Table1[[#This Row],[Winning Seed]]&amp; " over " &amp;Table1[[#This Row],[Losing Seed]],"")</f>
        <v/>
      </c>
      <c r="Q1097">
        <f>VLOOKUP(Table1[[#This Row],[Losing Seed]],'Seed History'!$N$4:$O$19,2)</f>
        <v>0.6</v>
      </c>
      <c r="R1097" s="1">
        <f>IF(Table1[[#This Row],[Round]]="PI",0,Table1[[#This Row],[Round]]-1)</f>
        <v>0</v>
      </c>
      <c r="S1097">
        <f>Table1[[#This Row],[LAW]]-Table1[[#This Row],[LEW]]</f>
        <v>-0.6</v>
      </c>
      <c r="V1097">
        <f>COUNTIF(PASE!B:B,Table1[[#This Row],[Loser]])</f>
        <v>1</v>
      </c>
    </row>
    <row r="1098" spans="1:22" x14ac:dyDescent="0.25">
      <c r="A1098" s="65">
        <v>37330</v>
      </c>
      <c r="B1098" s="50">
        <v>2002</v>
      </c>
      <c r="C1098" s="1">
        <v>1</v>
      </c>
      <c r="D1098" t="s">
        <v>440</v>
      </c>
      <c r="E1098" s="1">
        <v>3</v>
      </c>
      <c r="F1098" t="s">
        <v>276</v>
      </c>
      <c r="G1098" t="str">
        <f>VLOOKUP(Table1[[#This Row],[Winner]],Ranking!D:E,2,FALSE)</f>
        <v>SEC</v>
      </c>
      <c r="H1098" s="1">
        <v>70</v>
      </c>
      <c r="I1098" s="1">
        <v>14</v>
      </c>
      <c r="J1098" t="s">
        <v>267</v>
      </c>
      <c r="K1098" t="str">
        <f>VLOOKUP(Table1[[#This Row],[Loser]],Ranking!D:E,2,FALSE)</f>
        <v>Slnd</v>
      </c>
      <c r="L1098" s="1">
        <v>58</v>
      </c>
      <c r="N1098" s="1">
        <f>Table1[[#This Row],[Winning Score]]-Table1[[#This Row],[Losing Score]]</f>
        <v>12</v>
      </c>
      <c r="O1098" s="1">
        <f>Table1[[#This Row],[Losing Seed]]-Table1[[#This Row],[Winning Seed]]</f>
        <v>11</v>
      </c>
      <c r="P1098" s="1" t="str">
        <f>IF(Table1[[#This Row],[SeD]]&lt;-2,Table1[[#This Row],[Winning Seed]]&amp; " over " &amp;Table1[[#This Row],[Losing Seed]],"")</f>
        <v/>
      </c>
      <c r="Q1098">
        <f>VLOOKUP(Table1[[#This Row],[Losing Seed]],'Seed History'!$N$4:$O$19,2)</f>
        <v>0.16428571428571428</v>
      </c>
      <c r="R1098" s="1">
        <f>IF(Table1[[#This Row],[Round]]="PI",0,Table1[[#This Row],[Round]]-1)</f>
        <v>0</v>
      </c>
      <c r="S1098">
        <f>Table1[[#This Row],[LAW]]-Table1[[#This Row],[LEW]]</f>
        <v>-0.16428571428571428</v>
      </c>
      <c r="V1098">
        <f>COUNTIF(PASE!B:B,Table1[[#This Row],[Loser]])</f>
        <v>1</v>
      </c>
    </row>
    <row r="1099" spans="1:22" x14ac:dyDescent="0.25">
      <c r="A1099" s="65">
        <v>37330</v>
      </c>
      <c r="B1099" s="50">
        <v>2002</v>
      </c>
      <c r="C1099" s="1">
        <v>1</v>
      </c>
      <c r="D1099" t="s">
        <v>440</v>
      </c>
      <c r="E1099" s="1">
        <v>4</v>
      </c>
      <c r="F1099" t="s">
        <v>231</v>
      </c>
      <c r="G1099" t="str">
        <f>VLOOKUP(Table1[[#This Row],[Winner]],Ranking!D:E,2,FALSE)</f>
        <v>B10</v>
      </c>
      <c r="H1099" s="1">
        <v>93</v>
      </c>
      <c r="I1099" s="1">
        <v>13</v>
      </c>
      <c r="J1099" t="s">
        <v>345</v>
      </c>
      <c r="K1099" t="str">
        <f>VLOOKUP(Table1[[#This Row],[Loser]],Ranking!D:E,2,FALSE)</f>
        <v>MWC</v>
      </c>
      <c r="L1099" s="1">
        <v>64</v>
      </c>
      <c r="N1099" s="1">
        <f>Table1[[#This Row],[Winning Score]]-Table1[[#This Row],[Losing Score]]</f>
        <v>29</v>
      </c>
      <c r="O1099" s="1">
        <f>Table1[[#This Row],[Losing Seed]]-Table1[[#This Row],[Winning Seed]]</f>
        <v>9</v>
      </c>
      <c r="P1099" s="1" t="str">
        <f>IF(Table1[[#This Row],[SeD]]&lt;-2,Table1[[#This Row],[Winning Seed]]&amp; " over " &amp;Table1[[#This Row],[Losing Seed]],"")</f>
        <v/>
      </c>
      <c r="Q1099">
        <f>VLOOKUP(Table1[[#This Row],[Losing Seed]],'Seed History'!$N$4:$O$19,2)</f>
        <v>0.25</v>
      </c>
      <c r="R1099" s="1">
        <f>IF(Table1[[#This Row],[Round]]="PI",0,Table1[[#This Row],[Round]]-1)</f>
        <v>0</v>
      </c>
      <c r="S1099">
        <f>Table1[[#This Row],[LAW]]-Table1[[#This Row],[LEW]]</f>
        <v>-0.25</v>
      </c>
      <c r="V1099">
        <f>COUNTIF(PASE!B:B,Table1[[#This Row],[Loser]])</f>
        <v>1</v>
      </c>
    </row>
    <row r="1100" spans="1:22" x14ac:dyDescent="0.25">
      <c r="A1100" s="65">
        <v>37330</v>
      </c>
      <c r="B1100" s="50">
        <v>2002</v>
      </c>
      <c r="C1100" s="1">
        <v>1</v>
      </c>
      <c r="D1100" t="s">
        <v>440</v>
      </c>
      <c r="E1100" s="1">
        <v>6</v>
      </c>
      <c r="F1100" t="s">
        <v>34</v>
      </c>
      <c r="G1100" t="str">
        <f>VLOOKUP(Table1[[#This Row],[Winner]],Ranking!D:E,2,FALSE)</f>
        <v>B12</v>
      </c>
      <c r="H1100" s="1">
        <v>70</v>
      </c>
      <c r="I1100" s="1">
        <v>11</v>
      </c>
      <c r="J1100" t="s">
        <v>139</v>
      </c>
      <c r="K1100" t="str">
        <f>VLOOKUP(Table1[[#This Row],[Loser]],Ranking!D:E,2,FALSE)</f>
        <v>ACC</v>
      </c>
      <c r="L1100" s="1">
        <v>57</v>
      </c>
      <c r="N1100" s="1">
        <f>Table1[[#This Row],[Winning Score]]-Table1[[#This Row],[Losing Score]]</f>
        <v>13</v>
      </c>
      <c r="O1100" s="1">
        <f>Table1[[#This Row],[Losing Seed]]-Table1[[#This Row],[Winning Seed]]</f>
        <v>5</v>
      </c>
      <c r="P1100" s="1" t="str">
        <f>IF(Table1[[#This Row],[SeD]]&lt;-2,Table1[[#This Row],[Winning Seed]]&amp; " over " &amp;Table1[[#This Row],[Losing Seed]],"")</f>
        <v/>
      </c>
      <c r="Q1100">
        <f>VLOOKUP(Table1[[#This Row],[Losing Seed]],'Seed History'!$N$4:$O$19,2)</f>
        <v>0.61428571428571432</v>
      </c>
      <c r="R1100" s="1">
        <f>IF(Table1[[#This Row],[Round]]="PI",0,Table1[[#This Row],[Round]]-1)</f>
        <v>0</v>
      </c>
      <c r="S1100">
        <f>Table1[[#This Row],[LAW]]-Table1[[#This Row],[LEW]]</f>
        <v>-0.61428571428571432</v>
      </c>
      <c r="V1100">
        <f>COUNTIF(PASE!B:B,Table1[[#This Row],[Loser]])</f>
        <v>1</v>
      </c>
    </row>
    <row r="1101" spans="1:22" x14ac:dyDescent="0.25">
      <c r="A1101" s="65">
        <v>37330</v>
      </c>
      <c r="B1101" s="50">
        <v>2002</v>
      </c>
      <c r="C1101" s="1">
        <v>1</v>
      </c>
      <c r="D1101" t="s">
        <v>63</v>
      </c>
      <c r="E1101" s="1">
        <v>3</v>
      </c>
      <c r="F1101" t="s">
        <v>83</v>
      </c>
      <c r="G1101" t="str">
        <f>VLOOKUP(Table1[[#This Row],[Winner]],Ranking!D:E,2,FALSE)</f>
        <v>ACC</v>
      </c>
      <c r="H1101" s="1">
        <v>71</v>
      </c>
      <c r="I1101" s="1">
        <v>14</v>
      </c>
      <c r="J1101" t="s">
        <v>163</v>
      </c>
      <c r="K1101" t="str">
        <f>VLOOKUP(Table1[[#This Row],[Loser]],Ranking!D:E,2,FALSE)</f>
        <v>NEC</v>
      </c>
      <c r="L1101" s="1">
        <v>54</v>
      </c>
      <c r="N1101" s="1">
        <f>Table1[[#This Row],[Winning Score]]-Table1[[#This Row],[Losing Score]]</f>
        <v>17</v>
      </c>
      <c r="O1101" s="1">
        <f>Table1[[#This Row],[Losing Seed]]-Table1[[#This Row],[Winning Seed]]</f>
        <v>11</v>
      </c>
      <c r="P1101" s="1" t="str">
        <f>IF(Table1[[#This Row],[SeD]]&lt;-2,Table1[[#This Row],[Winning Seed]]&amp; " over " &amp;Table1[[#This Row],[Losing Seed]],"")</f>
        <v/>
      </c>
      <c r="Q1101">
        <f>VLOOKUP(Table1[[#This Row],[Losing Seed]],'Seed History'!$N$4:$O$19,2)</f>
        <v>0.16428571428571428</v>
      </c>
      <c r="R1101" s="1">
        <f>IF(Table1[[#This Row],[Round]]="PI",0,Table1[[#This Row],[Round]]-1)</f>
        <v>0</v>
      </c>
      <c r="S1101">
        <f>Table1[[#This Row],[LAW]]-Table1[[#This Row],[LEW]]</f>
        <v>-0.16428571428571428</v>
      </c>
      <c r="V1101">
        <f>COUNTIF(PASE!B:B,Table1[[#This Row],[Loser]])</f>
        <v>1</v>
      </c>
    </row>
    <row r="1102" spans="1:22" x14ac:dyDescent="0.25">
      <c r="A1102" s="65">
        <v>37330</v>
      </c>
      <c r="B1102" s="50">
        <v>2002</v>
      </c>
      <c r="C1102" s="1">
        <v>1</v>
      </c>
      <c r="D1102" t="s">
        <v>63</v>
      </c>
      <c r="E1102" s="1">
        <v>6</v>
      </c>
      <c r="F1102" t="s">
        <v>84</v>
      </c>
      <c r="G1102" t="str">
        <f>VLOOKUP(Table1[[#This Row],[Winner]],Ranking!D:E,2,FALSE)</f>
        <v>P12</v>
      </c>
      <c r="H1102" s="1">
        <v>82</v>
      </c>
      <c r="I1102" s="1">
        <v>11</v>
      </c>
      <c r="J1102" t="s">
        <v>322</v>
      </c>
      <c r="K1102" t="str">
        <f>VLOOKUP(Table1[[#This Row],[Loser]],Ranking!D:E,2,FALSE)</f>
        <v>Ivy</v>
      </c>
      <c r="L1102" s="1">
        <v>75</v>
      </c>
      <c r="N1102" s="1">
        <f>Table1[[#This Row],[Winning Score]]-Table1[[#This Row],[Losing Score]]</f>
        <v>7</v>
      </c>
      <c r="O1102" s="1">
        <f>Table1[[#This Row],[Losing Seed]]-Table1[[#This Row],[Winning Seed]]</f>
        <v>5</v>
      </c>
      <c r="P1102" s="1" t="str">
        <f>IF(Table1[[#This Row],[SeD]]&lt;-2,Table1[[#This Row],[Winning Seed]]&amp; " over " &amp;Table1[[#This Row],[Losing Seed]],"")</f>
        <v/>
      </c>
      <c r="Q1102">
        <f>VLOOKUP(Table1[[#This Row],[Losing Seed]],'Seed History'!$N$4:$O$19,2)</f>
        <v>0.61428571428571432</v>
      </c>
      <c r="R1102" s="1">
        <f>IF(Table1[[#This Row],[Round]]="PI",0,Table1[[#This Row],[Round]]-1)</f>
        <v>0</v>
      </c>
      <c r="S1102">
        <f>Table1[[#This Row],[LAW]]-Table1[[#This Row],[LEW]]</f>
        <v>-0.61428571428571432</v>
      </c>
      <c r="V1102">
        <f>COUNTIF(PASE!B:B,Table1[[#This Row],[Loser]])</f>
        <v>1</v>
      </c>
    </row>
    <row r="1103" spans="1:22" x14ac:dyDescent="0.25">
      <c r="A1103" s="65">
        <v>37330</v>
      </c>
      <c r="B1103" s="50">
        <v>2002</v>
      </c>
      <c r="C1103" s="1">
        <v>1</v>
      </c>
      <c r="D1103" t="s">
        <v>38</v>
      </c>
      <c r="E1103" s="1">
        <v>1</v>
      </c>
      <c r="F1103" t="s">
        <v>28</v>
      </c>
      <c r="G1103" t="str">
        <f>VLOOKUP(Table1[[#This Row],[Winner]],Ranking!D:E,2,FALSE)</f>
        <v>Amer</v>
      </c>
      <c r="H1103" s="1">
        <v>90</v>
      </c>
      <c r="I1103" s="1">
        <v>16</v>
      </c>
      <c r="J1103" t="s">
        <v>141</v>
      </c>
      <c r="K1103" t="str">
        <f>VLOOKUP(Table1[[#This Row],[Loser]],Ranking!D:E,2,FALSE)</f>
        <v>Pat</v>
      </c>
      <c r="L1103" s="1">
        <v>52</v>
      </c>
      <c r="N1103" s="1">
        <f>Table1[[#This Row],[Winning Score]]-Table1[[#This Row],[Losing Score]]</f>
        <v>38</v>
      </c>
      <c r="O1103" s="1">
        <f>Table1[[#This Row],[Losing Seed]]-Table1[[#This Row],[Winning Seed]]</f>
        <v>15</v>
      </c>
      <c r="P1103" s="1" t="str">
        <f>IF(Table1[[#This Row],[SeD]]&lt;-2,Table1[[#This Row],[Winning Seed]]&amp; " over " &amp;Table1[[#This Row],[Losing Seed]],"")</f>
        <v/>
      </c>
      <c r="Q1103">
        <f>VLOOKUP(Table1[[#This Row],[Losing Seed]],'Seed History'!$N$4:$O$19,2)</f>
        <v>7.1428571428571426E-3</v>
      </c>
      <c r="R1103" s="1">
        <f>IF(Table1[[#This Row],[Round]]="PI",0,Table1[[#This Row],[Round]]-1)</f>
        <v>0</v>
      </c>
      <c r="S1103">
        <f>Table1[[#This Row],[LAW]]-Table1[[#This Row],[LEW]]</f>
        <v>-7.1428571428571426E-3</v>
      </c>
      <c r="V1103">
        <f>COUNTIF(PASE!B:B,Table1[[#This Row],[Loser]])</f>
        <v>1</v>
      </c>
    </row>
    <row r="1104" spans="1:22" x14ac:dyDescent="0.25">
      <c r="A1104" s="65">
        <v>37330</v>
      </c>
      <c r="B1104" s="50">
        <v>2002</v>
      </c>
      <c r="C1104" s="1">
        <v>1</v>
      </c>
      <c r="D1104" t="s">
        <v>38</v>
      </c>
      <c r="E1104" s="1">
        <v>2</v>
      </c>
      <c r="F1104" t="s">
        <v>58</v>
      </c>
      <c r="G1104" t="str">
        <f>VLOOKUP(Table1[[#This Row],[Winner]],Ranking!D:E,2,FALSE)</f>
        <v>B12</v>
      </c>
      <c r="H1104" s="1">
        <v>71</v>
      </c>
      <c r="I1104" s="1">
        <v>15</v>
      </c>
      <c r="J1104" t="s">
        <v>233</v>
      </c>
      <c r="K1104" t="str">
        <f>VLOOKUP(Table1[[#This Row],[Loser]],Ranking!D:E,2,FALSE)</f>
        <v>Horz</v>
      </c>
      <c r="L1104" s="1">
        <v>63</v>
      </c>
      <c r="N1104" s="1">
        <f>Table1[[#This Row],[Winning Score]]-Table1[[#This Row],[Losing Score]]</f>
        <v>8</v>
      </c>
      <c r="O1104" s="1">
        <f>Table1[[#This Row],[Losing Seed]]-Table1[[#This Row],[Winning Seed]]</f>
        <v>13</v>
      </c>
      <c r="P1104" s="1" t="str">
        <f>IF(Table1[[#This Row],[SeD]]&lt;-2,Table1[[#This Row],[Winning Seed]]&amp; " over " &amp;Table1[[#This Row],[Losing Seed]],"")</f>
        <v/>
      </c>
      <c r="Q1104">
        <f>VLOOKUP(Table1[[#This Row],[Losing Seed]],'Seed History'!$N$4:$O$19,2)</f>
        <v>6.4285714285714279E-2</v>
      </c>
      <c r="R1104" s="1">
        <f>IF(Table1[[#This Row],[Round]]="PI",0,Table1[[#This Row],[Round]]-1)</f>
        <v>0</v>
      </c>
      <c r="S1104">
        <f>Table1[[#This Row],[LAW]]-Table1[[#This Row],[LEW]]</f>
        <v>-6.4285714285714279E-2</v>
      </c>
      <c r="V1104">
        <f>COUNTIF(PASE!B:B,Table1[[#This Row],[Loser]])</f>
        <v>1</v>
      </c>
    </row>
    <row r="1105" spans="1:22" x14ac:dyDescent="0.25">
      <c r="A1105" s="65">
        <v>37330</v>
      </c>
      <c r="B1105" s="50">
        <v>2002</v>
      </c>
      <c r="C1105" s="1">
        <v>1</v>
      </c>
      <c r="D1105" t="s">
        <v>38</v>
      </c>
      <c r="E1105" s="1">
        <v>7</v>
      </c>
      <c r="F1105" t="s">
        <v>44</v>
      </c>
      <c r="G1105" t="str">
        <f>VLOOKUP(Table1[[#This Row],[Winner]],Ranking!D:E,2,FALSE)</f>
        <v>BE</v>
      </c>
      <c r="H1105" s="1">
        <v>70</v>
      </c>
      <c r="I1105" s="1">
        <v>10</v>
      </c>
      <c r="J1105" t="s">
        <v>222</v>
      </c>
      <c r="K1105" t="str">
        <f>VLOOKUP(Table1[[#This Row],[Loser]],Ranking!D:E,2,FALSE)</f>
        <v>BW</v>
      </c>
      <c r="L1105" s="1">
        <v>58</v>
      </c>
      <c r="N1105" s="1">
        <f>Table1[[#This Row],[Winning Score]]-Table1[[#This Row],[Losing Score]]</f>
        <v>12</v>
      </c>
      <c r="O1105" s="1">
        <f>Table1[[#This Row],[Losing Seed]]-Table1[[#This Row],[Winning Seed]]</f>
        <v>3</v>
      </c>
      <c r="P1105" s="1" t="str">
        <f>IF(Table1[[#This Row],[SeD]]&lt;-2,Table1[[#This Row],[Winning Seed]]&amp; " over " &amp;Table1[[#This Row],[Losing Seed]],"")</f>
        <v/>
      </c>
      <c r="Q1105">
        <f>VLOOKUP(Table1[[#This Row],[Losing Seed]],'Seed History'!$N$4:$O$19,2)</f>
        <v>0.62142857142857144</v>
      </c>
      <c r="R1105" s="1">
        <f>IF(Table1[[#This Row],[Round]]="PI",0,Table1[[#This Row],[Round]]-1)</f>
        <v>0</v>
      </c>
      <c r="S1105">
        <f>Table1[[#This Row],[LAW]]-Table1[[#This Row],[LEW]]</f>
        <v>-0.62142857142857144</v>
      </c>
      <c r="V1105">
        <f>COUNTIF(PASE!B:B,Table1[[#This Row],[Loser]])</f>
        <v>1</v>
      </c>
    </row>
    <row r="1106" spans="1:22" x14ac:dyDescent="0.25">
      <c r="A1106" s="65">
        <v>37330</v>
      </c>
      <c r="B1106" s="50">
        <v>2002</v>
      </c>
      <c r="C1106" s="1">
        <v>1</v>
      </c>
      <c r="D1106" t="s">
        <v>38</v>
      </c>
      <c r="E1106" s="1">
        <v>8</v>
      </c>
      <c r="F1106" t="s">
        <v>67</v>
      </c>
      <c r="G1106" t="str">
        <f>VLOOKUP(Table1[[#This Row],[Winner]],Ranking!D:E,2,FALSE)</f>
        <v>P12</v>
      </c>
      <c r="H1106" s="1">
        <v>80</v>
      </c>
      <c r="I1106" s="1">
        <v>9</v>
      </c>
      <c r="J1106" t="s">
        <v>45</v>
      </c>
      <c r="K1106" t="str">
        <f>VLOOKUP(Table1[[#This Row],[Loser]],Ranking!D:E,2,FALSE)</f>
        <v>SEC</v>
      </c>
      <c r="L1106" s="1">
        <v>58</v>
      </c>
      <c r="N1106" s="1">
        <f>Table1[[#This Row],[Winning Score]]-Table1[[#This Row],[Losing Score]]</f>
        <v>22</v>
      </c>
      <c r="O1106" s="1">
        <f>Table1[[#This Row],[Losing Seed]]-Table1[[#This Row],[Winning Seed]]</f>
        <v>1</v>
      </c>
      <c r="P1106" s="1" t="str">
        <f>IF(Table1[[#This Row],[SeD]]&lt;-2,Table1[[#This Row],[Winning Seed]]&amp; " over " &amp;Table1[[#This Row],[Losing Seed]],"")</f>
        <v/>
      </c>
      <c r="Q1106">
        <f>VLOOKUP(Table1[[#This Row],[Losing Seed]],'Seed History'!$N$4:$O$19,2)</f>
        <v>0.6</v>
      </c>
      <c r="R1106" s="1">
        <f>IF(Table1[[#This Row],[Round]]="PI",0,Table1[[#This Row],[Round]]-1)</f>
        <v>0</v>
      </c>
      <c r="S1106">
        <f>Table1[[#This Row],[LAW]]-Table1[[#This Row],[LEW]]</f>
        <v>-0.6</v>
      </c>
      <c r="V1106">
        <f>COUNTIF(PASE!B:B,Table1[[#This Row],[Loser]])</f>
        <v>1</v>
      </c>
    </row>
    <row r="1107" spans="1:22" x14ac:dyDescent="0.25">
      <c r="A1107" s="65">
        <v>37331</v>
      </c>
      <c r="B1107" s="50">
        <v>2002</v>
      </c>
      <c r="C1107" s="1">
        <v>2</v>
      </c>
      <c r="D1107" t="s">
        <v>63</v>
      </c>
      <c r="E1107" s="1">
        <v>10</v>
      </c>
      <c r="F1107" t="s">
        <v>246</v>
      </c>
      <c r="G1107" t="str">
        <f>VLOOKUP(Table1[[#This Row],[Winner]],Ranking!D:E,2,FALSE)</f>
        <v>MAC</v>
      </c>
      <c r="H1107" s="1">
        <v>71</v>
      </c>
      <c r="I1107" s="1">
        <v>2</v>
      </c>
      <c r="J1107" t="s">
        <v>113</v>
      </c>
      <c r="K1107" t="str">
        <f>VLOOKUP(Table1[[#This Row],[Loser]],Ranking!D:E,2,FALSE)</f>
        <v>SEC</v>
      </c>
      <c r="L1107" s="1">
        <v>58</v>
      </c>
      <c r="N1107" s="1">
        <f>Table1[[#This Row],[Winning Score]]-Table1[[#This Row],[Losing Score]]</f>
        <v>13</v>
      </c>
      <c r="O1107" s="1">
        <f>Table1[[#This Row],[Losing Seed]]-Table1[[#This Row],[Winning Seed]]</f>
        <v>-8</v>
      </c>
      <c r="P1107" s="1" t="str">
        <f>IF(Table1[[#This Row],[SeD]]&lt;-2,Table1[[#This Row],[Winning Seed]]&amp; " over " &amp;Table1[[#This Row],[Losing Seed]],"")</f>
        <v>10 over 2</v>
      </c>
      <c r="Q1107">
        <f>VLOOKUP(Table1[[#This Row],[Losing Seed]],'Seed History'!$N$4:$O$19,2)</f>
        <v>2.3714285714285714</v>
      </c>
      <c r="R1107" s="1">
        <f>IF(Table1[[#This Row],[Round]]="PI",0,Table1[[#This Row],[Round]]-1)</f>
        <v>1</v>
      </c>
      <c r="S1107">
        <f>Table1[[#This Row],[LAW]]-Table1[[#This Row],[LEW]]</f>
        <v>-1.3714285714285714</v>
      </c>
      <c r="V1107">
        <f>COUNTIF(PASE!B:B,Table1[[#This Row],[Loser]])</f>
        <v>1</v>
      </c>
    </row>
    <row r="1108" spans="1:22" x14ac:dyDescent="0.25">
      <c r="A1108" s="65">
        <v>37331</v>
      </c>
      <c r="B1108" s="50">
        <v>2002</v>
      </c>
      <c r="C1108" s="1">
        <v>2</v>
      </c>
      <c r="D1108" t="s">
        <v>38</v>
      </c>
      <c r="E1108" s="1">
        <v>12</v>
      </c>
      <c r="F1108" t="s">
        <v>278</v>
      </c>
      <c r="G1108" t="str">
        <f>VLOOKUP(Table1[[#This Row],[Winner]],Ranking!D:E,2,FALSE)</f>
        <v>SEC</v>
      </c>
      <c r="H1108" s="1">
        <v>83</v>
      </c>
      <c r="I1108" s="1">
        <v>4</v>
      </c>
      <c r="J1108" t="s">
        <v>316</v>
      </c>
      <c r="K1108" t="str">
        <f>VLOOKUP(Table1[[#This Row],[Loser]],Ranking!D:E,2,FALSE)</f>
        <v>B10</v>
      </c>
      <c r="L1108" s="1">
        <v>67</v>
      </c>
      <c r="N1108" s="1">
        <f>Table1[[#This Row],[Winning Score]]-Table1[[#This Row],[Losing Score]]</f>
        <v>16</v>
      </c>
      <c r="O1108" s="1">
        <f>Table1[[#This Row],[Losing Seed]]-Table1[[#This Row],[Winning Seed]]</f>
        <v>-8</v>
      </c>
      <c r="P1108" s="1" t="str">
        <f>IF(Table1[[#This Row],[SeD]]&lt;-2,Table1[[#This Row],[Winning Seed]]&amp; " over " &amp;Table1[[#This Row],[Losing Seed]],"")</f>
        <v>12 over 4</v>
      </c>
      <c r="Q1108">
        <f>VLOOKUP(Table1[[#This Row],[Losing Seed]],'Seed History'!$N$4:$O$19,2)</f>
        <v>1.5357142857142858</v>
      </c>
      <c r="R1108" s="1">
        <f>IF(Table1[[#This Row],[Round]]="PI",0,Table1[[#This Row],[Round]]-1)</f>
        <v>1</v>
      </c>
      <c r="S1108">
        <f>Table1[[#This Row],[LAW]]-Table1[[#This Row],[LEW]]</f>
        <v>-0.53571428571428581</v>
      </c>
      <c r="V1108">
        <f>COUNTIF(PASE!B:B,Table1[[#This Row],[Loser]])</f>
        <v>1</v>
      </c>
    </row>
    <row r="1109" spans="1:22" x14ac:dyDescent="0.25">
      <c r="A1109" s="65">
        <v>37331</v>
      </c>
      <c r="B1109" s="50">
        <v>2002</v>
      </c>
      <c r="C1109" s="1">
        <v>2</v>
      </c>
      <c r="D1109" t="s">
        <v>49</v>
      </c>
      <c r="E1109" s="1">
        <v>4</v>
      </c>
      <c r="F1109" t="s">
        <v>26</v>
      </c>
      <c r="G1109" t="str">
        <f>VLOOKUP(Table1[[#This Row],[Winner]],Ranking!D:E,2,FALSE)</f>
        <v>SEC</v>
      </c>
      <c r="H1109" s="1">
        <v>87</v>
      </c>
      <c r="I1109" s="1">
        <v>12</v>
      </c>
      <c r="J1109" t="s">
        <v>94</v>
      </c>
      <c r="K1109" t="str">
        <f>VLOOKUP(Table1[[#This Row],[Loser]],Ranking!D:E,2,FALSE)</f>
        <v>Amer</v>
      </c>
      <c r="L1109" s="1">
        <v>82</v>
      </c>
      <c r="N1109" s="1">
        <f>Table1[[#This Row],[Winning Score]]-Table1[[#This Row],[Losing Score]]</f>
        <v>5</v>
      </c>
      <c r="O1109" s="1">
        <f>Table1[[#This Row],[Losing Seed]]-Table1[[#This Row],[Winning Seed]]</f>
        <v>8</v>
      </c>
      <c r="P1109" s="1" t="str">
        <f>IF(Table1[[#This Row],[SeD]]&lt;-2,Table1[[#This Row],[Winning Seed]]&amp; " over " &amp;Table1[[#This Row],[Losing Seed]],"")</f>
        <v/>
      </c>
      <c r="Q1109">
        <f>VLOOKUP(Table1[[#This Row],[Losing Seed]],'Seed History'!$N$4:$O$19,2)</f>
        <v>0.51428571428571423</v>
      </c>
      <c r="R1109" s="1">
        <f>IF(Table1[[#This Row],[Round]]="PI",0,Table1[[#This Row],[Round]]-1)</f>
        <v>1</v>
      </c>
      <c r="S1109">
        <f>Table1[[#This Row],[LAW]]-Table1[[#This Row],[LEW]]</f>
        <v>0.48571428571428577</v>
      </c>
      <c r="V1109">
        <f>COUNTIF(PASE!B:B,Table1[[#This Row],[Loser]])</f>
        <v>1</v>
      </c>
    </row>
    <row r="1110" spans="1:22" x14ac:dyDescent="0.25">
      <c r="A1110" s="65">
        <v>37331</v>
      </c>
      <c r="B1110" s="50">
        <v>2002</v>
      </c>
      <c r="C1110" s="1">
        <v>2</v>
      </c>
      <c r="D1110" t="s">
        <v>440</v>
      </c>
      <c r="E1110" s="1">
        <v>1</v>
      </c>
      <c r="F1110" t="s">
        <v>37</v>
      </c>
      <c r="G1110" t="str">
        <f>VLOOKUP(Table1[[#This Row],[Winner]],Ranking!D:E,2,FALSE)</f>
        <v>B12</v>
      </c>
      <c r="H1110" s="1">
        <v>86</v>
      </c>
      <c r="I1110" s="1">
        <v>8</v>
      </c>
      <c r="J1110" t="s">
        <v>370</v>
      </c>
      <c r="K1110" t="str">
        <f>VLOOKUP(Table1[[#This Row],[Loser]],Ranking!D:E,2,FALSE)</f>
        <v>P12</v>
      </c>
      <c r="L1110" s="1">
        <v>63</v>
      </c>
      <c r="N1110" s="1">
        <f>Table1[[#This Row],[Winning Score]]-Table1[[#This Row],[Losing Score]]</f>
        <v>23</v>
      </c>
      <c r="O1110" s="1">
        <f>Table1[[#This Row],[Losing Seed]]-Table1[[#This Row],[Winning Seed]]</f>
        <v>7</v>
      </c>
      <c r="P1110" s="1" t="str">
        <f>IF(Table1[[#This Row],[SeD]]&lt;-2,Table1[[#This Row],[Winning Seed]]&amp; " over " &amp;Table1[[#This Row],[Losing Seed]],"")</f>
        <v/>
      </c>
      <c r="Q1110">
        <f>VLOOKUP(Table1[[#This Row],[Losing Seed]],'Seed History'!$N$4:$O$19,2)</f>
        <v>0.7</v>
      </c>
      <c r="R1110" s="1">
        <f>IF(Table1[[#This Row],[Round]]="PI",0,Table1[[#This Row],[Round]]-1)</f>
        <v>1</v>
      </c>
      <c r="S1110">
        <f>Table1[[#This Row],[LAW]]-Table1[[#This Row],[LEW]]</f>
        <v>0.30000000000000004</v>
      </c>
      <c r="V1110">
        <f>COUNTIF(PASE!B:B,Table1[[#This Row],[Loser]])</f>
        <v>1</v>
      </c>
    </row>
    <row r="1111" spans="1:22" x14ac:dyDescent="0.25">
      <c r="A1111" s="65">
        <v>37331</v>
      </c>
      <c r="B1111" s="50">
        <v>2002</v>
      </c>
      <c r="C1111" s="1">
        <v>2</v>
      </c>
      <c r="D1111" t="s">
        <v>440</v>
      </c>
      <c r="E1111" s="1">
        <v>2</v>
      </c>
      <c r="F1111" t="s">
        <v>40</v>
      </c>
      <c r="G1111" t="str">
        <f>VLOOKUP(Table1[[#This Row],[Winner]],Ranking!D:E,2,FALSE)</f>
        <v>P12</v>
      </c>
      <c r="H1111" s="1">
        <v>92</v>
      </c>
      <c r="I1111" s="1">
        <v>7</v>
      </c>
      <c r="J1111" t="s">
        <v>409</v>
      </c>
      <c r="K1111" t="str">
        <f>VLOOKUP(Table1[[#This Row],[Loser]],Ranking!D:E,2,FALSE)</f>
        <v>ACC</v>
      </c>
      <c r="L1111" s="1">
        <v>87</v>
      </c>
      <c r="N1111" s="1">
        <f>Table1[[#This Row],[Winning Score]]-Table1[[#This Row],[Losing Score]]</f>
        <v>5</v>
      </c>
      <c r="O1111" s="1">
        <f>Table1[[#This Row],[Losing Seed]]-Table1[[#This Row],[Winning Seed]]</f>
        <v>5</v>
      </c>
      <c r="P1111" s="1" t="str">
        <f>IF(Table1[[#This Row],[SeD]]&lt;-2,Table1[[#This Row],[Winning Seed]]&amp; " over " &amp;Table1[[#This Row],[Losing Seed]],"")</f>
        <v/>
      </c>
      <c r="Q1111">
        <f>VLOOKUP(Table1[[#This Row],[Losing Seed]],'Seed History'!$N$4:$O$19,2)</f>
        <v>0.9</v>
      </c>
      <c r="R1111" s="1">
        <f>IF(Table1[[#This Row],[Round]]="PI",0,Table1[[#This Row],[Round]]-1)</f>
        <v>1</v>
      </c>
      <c r="S1111">
        <f>Table1[[#This Row],[LAW]]-Table1[[#This Row],[LEW]]</f>
        <v>9.9999999999999978E-2</v>
      </c>
      <c r="V1111">
        <f>COUNTIF(PASE!B:B,Table1[[#This Row],[Loser]])</f>
        <v>1</v>
      </c>
    </row>
    <row r="1112" spans="1:22" x14ac:dyDescent="0.25">
      <c r="A1112" s="65">
        <v>37331</v>
      </c>
      <c r="B1112" s="50">
        <v>2002</v>
      </c>
      <c r="C1112" s="1">
        <v>2</v>
      </c>
      <c r="D1112" t="s">
        <v>63</v>
      </c>
      <c r="E1112" s="1">
        <v>1</v>
      </c>
      <c r="F1112" t="s">
        <v>64</v>
      </c>
      <c r="G1112" t="str">
        <f>VLOOKUP(Table1[[#This Row],[Winner]],Ranking!D:E,2,FALSE)</f>
        <v>ACC</v>
      </c>
      <c r="H1112" s="1">
        <v>84</v>
      </c>
      <c r="I1112" s="1">
        <v>8</v>
      </c>
      <c r="J1112" t="s">
        <v>35</v>
      </c>
      <c r="K1112" t="str">
        <f>VLOOKUP(Table1[[#This Row],[Loser]],Ranking!D:E,2,FALSE)</f>
        <v>ACC</v>
      </c>
      <c r="L1112" s="1">
        <v>77</v>
      </c>
      <c r="N1112" s="1">
        <f>Table1[[#This Row],[Winning Score]]-Table1[[#This Row],[Losing Score]]</f>
        <v>7</v>
      </c>
      <c r="O1112" s="1">
        <f>Table1[[#This Row],[Losing Seed]]-Table1[[#This Row],[Winning Seed]]</f>
        <v>7</v>
      </c>
      <c r="P1112" s="1" t="str">
        <f>IF(Table1[[#This Row],[SeD]]&lt;-2,Table1[[#This Row],[Winning Seed]]&amp; " over " &amp;Table1[[#This Row],[Losing Seed]],"")</f>
        <v/>
      </c>
      <c r="Q1112">
        <f>VLOOKUP(Table1[[#This Row],[Losing Seed]],'Seed History'!$N$4:$O$19,2)</f>
        <v>0.7</v>
      </c>
      <c r="R1112" s="1">
        <f>IF(Table1[[#This Row],[Round]]="PI",0,Table1[[#This Row],[Round]]-1)</f>
        <v>1</v>
      </c>
      <c r="S1112">
        <f>Table1[[#This Row],[LAW]]-Table1[[#This Row],[LEW]]</f>
        <v>0.30000000000000004</v>
      </c>
      <c r="V1112">
        <f>COUNTIF(PASE!B:B,Table1[[#This Row],[Loser]])</f>
        <v>1</v>
      </c>
    </row>
    <row r="1113" spans="1:22" x14ac:dyDescent="0.25">
      <c r="A1113" s="65">
        <v>37331</v>
      </c>
      <c r="B1113" s="50">
        <v>2002</v>
      </c>
      <c r="C1113" s="1">
        <v>2</v>
      </c>
      <c r="D1113" t="s">
        <v>63</v>
      </c>
      <c r="E1113" s="1">
        <v>5</v>
      </c>
      <c r="F1113" t="s">
        <v>36</v>
      </c>
      <c r="G1113" t="str">
        <f>VLOOKUP(Table1[[#This Row],[Winner]],Ranking!D:E,2,FALSE)</f>
        <v>B10</v>
      </c>
      <c r="H1113" s="1">
        <v>76</v>
      </c>
      <c r="I1113" s="1">
        <v>13</v>
      </c>
      <c r="J1113" t="s">
        <v>396</v>
      </c>
      <c r="K1113" t="str">
        <f>VLOOKUP(Table1[[#This Row],[Loser]],Ranking!D:E,2,FALSE)</f>
        <v>CAA</v>
      </c>
      <c r="L1113" s="1">
        <v>67</v>
      </c>
      <c r="N1113" s="1">
        <f>Table1[[#This Row],[Winning Score]]-Table1[[#This Row],[Losing Score]]</f>
        <v>9</v>
      </c>
      <c r="O1113" s="1">
        <f>Table1[[#This Row],[Losing Seed]]-Table1[[#This Row],[Winning Seed]]</f>
        <v>8</v>
      </c>
      <c r="P1113" s="1" t="str">
        <f>IF(Table1[[#This Row],[SeD]]&lt;-2,Table1[[#This Row],[Winning Seed]]&amp; " over " &amp;Table1[[#This Row],[Losing Seed]],"")</f>
        <v/>
      </c>
      <c r="Q1113">
        <f>VLOOKUP(Table1[[#This Row],[Losing Seed]],'Seed History'!$N$4:$O$19,2)</f>
        <v>0.25</v>
      </c>
      <c r="R1113" s="1">
        <f>IF(Table1[[#This Row],[Round]]="PI",0,Table1[[#This Row],[Round]]-1)</f>
        <v>1</v>
      </c>
      <c r="S1113">
        <f>Table1[[#This Row],[LAW]]-Table1[[#This Row],[LEW]]</f>
        <v>0.75</v>
      </c>
      <c r="V1113">
        <f>COUNTIF(PASE!B:B,Table1[[#This Row],[Loser]])</f>
        <v>1</v>
      </c>
    </row>
    <row r="1114" spans="1:22" x14ac:dyDescent="0.25">
      <c r="A1114" s="65">
        <v>37331</v>
      </c>
      <c r="B1114" s="50">
        <v>2002</v>
      </c>
      <c r="C1114" s="1">
        <v>2</v>
      </c>
      <c r="D1114" t="s">
        <v>38</v>
      </c>
      <c r="E1114" s="1">
        <v>3</v>
      </c>
      <c r="F1114" t="s">
        <v>48</v>
      </c>
      <c r="G1114" t="str">
        <f>VLOOKUP(Table1[[#This Row],[Winner]],Ranking!D:E,2,FALSE)</f>
        <v>P12</v>
      </c>
      <c r="H1114" s="1">
        <v>68</v>
      </c>
      <c r="I1114" s="1">
        <v>11</v>
      </c>
      <c r="J1114" t="s">
        <v>53</v>
      </c>
      <c r="K1114" t="str">
        <f>VLOOKUP(Table1[[#This Row],[Loser]],Ranking!D:E,2,FALSE)</f>
        <v>MWC</v>
      </c>
      <c r="L1114" s="1">
        <v>60</v>
      </c>
      <c r="N1114" s="1">
        <f>Table1[[#This Row],[Winning Score]]-Table1[[#This Row],[Losing Score]]</f>
        <v>8</v>
      </c>
      <c r="O1114" s="1">
        <f>Table1[[#This Row],[Losing Seed]]-Table1[[#This Row],[Winning Seed]]</f>
        <v>8</v>
      </c>
      <c r="P1114" s="1" t="str">
        <f>IF(Table1[[#This Row],[SeD]]&lt;-2,Table1[[#This Row],[Winning Seed]]&amp; " over " &amp;Table1[[#This Row],[Losing Seed]],"")</f>
        <v/>
      </c>
      <c r="Q1114">
        <f>VLOOKUP(Table1[[#This Row],[Losing Seed]],'Seed History'!$N$4:$O$19,2)</f>
        <v>0.61428571428571432</v>
      </c>
      <c r="R1114" s="1">
        <f>IF(Table1[[#This Row],[Round]]="PI",0,Table1[[#This Row],[Round]]-1)</f>
        <v>1</v>
      </c>
      <c r="S1114">
        <f>Table1[[#This Row],[LAW]]-Table1[[#This Row],[LEW]]</f>
        <v>0.38571428571428568</v>
      </c>
      <c r="V1114">
        <f>COUNTIF(PASE!B:B,Table1[[#This Row],[Loser]])</f>
        <v>1</v>
      </c>
    </row>
    <row r="1115" spans="1:22" x14ac:dyDescent="0.25">
      <c r="A1115" s="65">
        <v>37332</v>
      </c>
      <c r="B1115" s="50">
        <v>2002</v>
      </c>
      <c r="C1115" s="1">
        <v>2</v>
      </c>
      <c r="D1115" t="s">
        <v>49</v>
      </c>
      <c r="E1115" s="1">
        <v>11</v>
      </c>
      <c r="F1115" t="s">
        <v>363</v>
      </c>
      <c r="G1115" t="str">
        <f>VLOOKUP(Table1[[#This Row],[Winner]],Ranking!D:E,2,FALSE)</f>
        <v>MVC</v>
      </c>
      <c r="H1115" s="1">
        <v>77</v>
      </c>
      <c r="I1115" s="1">
        <v>3</v>
      </c>
      <c r="J1115" t="s">
        <v>60</v>
      </c>
      <c r="K1115" t="str">
        <f>VLOOKUP(Table1[[#This Row],[Loser]],Ranking!D:E,2,FALSE)</f>
        <v>SEC</v>
      </c>
      <c r="L1115" s="1">
        <v>75</v>
      </c>
      <c r="N1115" s="1">
        <f>Table1[[#This Row],[Winning Score]]-Table1[[#This Row],[Losing Score]]</f>
        <v>2</v>
      </c>
      <c r="O1115" s="1">
        <f>Table1[[#This Row],[Losing Seed]]-Table1[[#This Row],[Winning Seed]]</f>
        <v>-8</v>
      </c>
      <c r="P1115" s="1" t="str">
        <f>IF(Table1[[#This Row],[SeD]]&lt;-2,Table1[[#This Row],[Winning Seed]]&amp; " over " &amp;Table1[[#This Row],[Losing Seed]],"")</f>
        <v>11 over 3</v>
      </c>
      <c r="Q1115">
        <f>VLOOKUP(Table1[[#This Row],[Losing Seed]],'Seed History'!$N$4:$O$19,2)</f>
        <v>1.8571428571428572</v>
      </c>
      <c r="R1115" s="1">
        <f>IF(Table1[[#This Row],[Round]]="PI",0,Table1[[#This Row],[Round]]-1)</f>
        <v>1</v>
      </c>
      <c r="S1115">
        <f>Table1[[#This Row],[LAW]]-Table1[[#This Row],[LEW]]</f>
        <v>-0.85714285714285721</v>
      </c>
      <c r="V1115">
        <f>COUNTIF(PASE!B:B,Table1[[#This Row],[Loser]])</f>
        <v>1</v>
      </c>
    </row>
    <row r="1116" spans="1:22" x14ac:dyDescent="0.25">
      <c r="A1116" s="65">
        <v>37332</v>
      </c>
      <c r="B1116" s="50">
        <v>2002</v>
      </c>
      <c r="C1116" s="1">
        <v>2</v>
      </c>
      <c r="D1116" t="s">
        <v>38</v>
      </c>
      <c r="E1116" s="1">
        <v>8</v>
      </c>
      <c r="F1116" t="s">
        <v>67</v>
      </c>
      <c r="G1116" t="str">
        <f>VLOOKUP(Table1[[#This Row],[Winner]],Ranking!D:E,2,FALSE)</f>
        <v>P12</v>
      </c>
      <c r="H1116" s="1">
        <v>105</v>
      </c>
      <c r="I1116" s="1">
        <v>1</v>
      </c>
      <c r="J1116" t="s">
        <v>28</v>
      </c>
      <c r="K1116" t="str">
        <f>VLOOKUP(Table1[[#This Row],[Loser]],Ranking!D:E,2,FALSE)</f>
        <v>Amer</v>
      </c>
      <c r="L1116" s="1">
        <v>101</v>
      </c>
      <c r="M1116" s="1" t="s">
        <v>480</v>
      </c>
      <c r="N1116" s="1">
        <f>Table1[[#This Row],[Winning Score]]-Table1[[#This Row],[Losing Score]]</f>
        <v>4</v>
      </c>
      <c r="O1116" s="1">
        <f>Table1[[#This Row],[Losing Seed]]-Table1[[#This Row],[Winning Seed]]</f>
        <v>-7</v>
      </c>
      <c r="P1116" s="1" t="str">
        <f>IF(Table1[[#This Row],[SeD]]&lt;-2,Table1[[#This Row],[Winning Seed]]&amp; " over " &amp;Table1[[#This Row],[Losing Seed]],"")</f>
        <v>8 over 1</v>
      </c>
      <c r="Q1116">
        <f>VLOOKUP(Table1[[#This Row],[Losing Seed]],'Seed History'!$N$4:$O$19,2)</f>
        <v>3.342857142857143</v>
      </c>
      <c r="R1116" s="1">
        <f>IF(Table1[[#This Row],[Round]]="PI",0,Table1[[#This Row],[Round]]-1)</f>
        <v>1</v>
      </c>
      <c r="S1116">
        <f>Table1[[#This Row],[LAW]]-Table1[[#This Row],[LEW]]</f>
        <v>-2.342857142857143</v>
      </c>
      <c r="V1116">
        <f>COUNTIF(PASE!B:B,Table1[[#This Row],[Loser]])</f>
        <v>1</v>
      </c>
    </row>
    <row r="1117" spans="1:22" x14ac:dyDescent="0.25">
      <c r="A1117" s="65">
        <v>37332</v>
      </c>
      <c r="B1117" s="50">
        <v>2002</v>
      </c>
      <c r="C1117" s="1">
        <v>2</v>
      </c>
      <c r="D1117" t="s">
        <v>49</v>
      </c>
      <c r="E1117" s="1">
        <v>1</v>
      </c>
      <c r="F1117" t="s">
        <v>31</v>
      </c>
      <c r="G1117" t="str">
        <f>VLOOKUP(Table1[[#This Row],[Winner]],Ranking!D:E,2,FALSE)</f>
        <v>B10</v>
      </c>
      <c r="H1117" s="1">
        <v>87</v>
      </c>
      <c r="I1117" s="1">
        <v>8</v>
      </c>
      <c r="J1117" t="s">
        <v>39</v>
      </c>
      <c r="K1117" t="str">
        <f>VLOOKUP(Table1[[#This Row],[Loser]],Ranking!D:E,2,FALSE)</f>
        <v>B10</v>
      </c>
      <c r="L1117" s="1">
        <v>57</v>
      </c>
      <c r="N1117" s="1">
        <f>Table1[[#This Row],[Winning Score]]-Table1[[#This Row],[Losing Score]]</f>
        <v>30</v>
      </c>
      <c r="O1117" s="1">
        <f>Table1[[#This Row],[Losing Seed]]-Table1[[#This Row],[Winning Seed]]</f>
        <v>7</v>
      </c>
      <c r="P1117" s="1" t="str">
        <f>IF(Table1[[#This Row],[SeD]]&lt;-2,Table1[[#This Row],[Winning Seed]]&amp; " over " &amp;Table1[[#This Row],[Losing Seed]],"")</f>
        <v/>
      </c>
      <c r="Q1117">
        <f>VLOOKUP(Table1[[#This Row],[Losing Seed]],'Seed History'!$N$4:$O$19,2)</f>
        <v>0.7</v>
      </c>
      <c r="R1117" s="1">
        <f>IF(Table1[[#This Row],[Round]]="PI",0,Table1[[#This Row],[Round]]-1)</f>
        <v>1</v>
      </c>
      <c r="S1117">
        <f>Table1[[#This Row],[LAW]]-Table1[[#This Row],[LEW]]</f>
        <v>0.30000000000000004</v>
      </c>
      <c r="V1117">
        <f>COUNTIF(PASE!B:B,Table1[[#This Row],[Loser]])</f>
        <v>1</v>
      </c>
    </row>
    <row r="1118" spans="1:22" x14ac:dyDescent="0.25">
      <c r="A1118" s="65">
        <v>37332</v>
      </c>
      <c r="B1118" s="50">
        <v>2002</v>
      </c>
      <c r="C1118" s="1">
        <v>2</v>
      </c>
      <c r="D1118" t="s">
        <v>49</v>
      </c>
      <c r="E1118" s="1">
        <v>2</v>
      </c>
      <c r="F1118" t="s">
        <v>80</v>
      </c>
      <c r="G1118" t="str">
        <f>VLOOKUP(Table1[[#This Row],[Winner]],Ranking!D:E,2,FALSE)</f>
        <v>Amer</v>
      </c>
      <c r="H1118" s="1">
        <v>77</v>
      </c>
      <c r="I1118" s="1">
        <v>7</v>
      </c>
      <c r="J1118" t="s">
        <v>302</v>
      </c>
      <c r="K1118" t="str">
        <f>VLOOKUP(Table1[[#This Row],[Loser]],Ranking!D:E,2,FALSE)</f>
        <v>ACC</v>
      </c>
      <c r="L1118" s="1">
        <v>74</v>
      </c>
      <c r="N1118" s="1">
        <f>Table1[[#This Row],[Winning Score]]-Table1[[#This Row],[Losing Score]]</f>
        <v>3</v>
      </c>
      <c r="O1118" s="1">
        <f>Table1[[#This Row],[Losing Seed]]-Table1[[#This Row],[Winning Seed]]</f>
        <v>5</v>
      </c>
      <c r="P1118" s="1" t="str">
        <f>IF(Table1[[#This Row],[SeD]]&lt;-2,Table1[[#This Row],[Winning Seed]]&amp; " over " &amp;Table1[[#This Row],[Losing Seed]],"")</f>
        <v/>
      </c>
      <c r="Q1118">
        <f>VLOOKUP(Table1[[#This Row],[Losing Seed]],'Seed History'!$N$4:$O$19,2)</f>
        <v>0.9</v>
      </c>
      <c r="R1118" s="1">
        <f>IF(Table1[[#This Row],[Round]]="PI",0,Table1[[#This Row],[Round]]-1)</f>
        <v>1</v>
      </c>
      <c r="S1118">
        <f>Table1[[#This Row],[LAW]]-Table1[[#This Row],[LEW]]</f>
        <v>9.9999999999999978E-2</v>
      </c>
      <c r="V1118">
        <f>COUNTIF(PASE!B:B,Table1[[#This Row],[Loser]])</f>
        <v>1</v>
      </c>
    </row>
    <row r="1119" spans="1:22" x14ac:dyDescent="0.25">
      <c r="A1119" s="65">
        <v>37332</v>
      </c>
      <c r="B1119" s="50">
        <v>2002</v>
      </c>
      <c r="C1119" s="1">
        <v>2</v>
      </c>
      <c r="D1119" t="s">
        <v>440</v>
      </c>
      <c r="E1119" s="1">
        <v>4</v>
      </c>
      <c r="F1119" t="s">
        <v>231</v>
      </c>
      <c r="G1119" t="str">
        <f>VLOOKUP(Table1[[#This Row],[Winner]],Ranking!D:E,2,FALSE)</f>
        <v>B10</v>
      </c>
      <c r="H1119" s="1">
        <v>72</v>
      </c>
      <c r="I1119" s="1">
        <v>12</v>
      </c>
      <c r="J1119" t="s">
        <v>88</v>
      </c>
      <c r="K1119" t="str">
        <f>VLOOKUP(Table1[[#This Row],[Loser]],Ranking!D:E,2,FALSE)</f>
        <v>BE</v>
      </c>
      <c r="L1119" s="1">
        <v>60</v>
      </c>
      <c r="N1119" s="1">
        <f>Table1[[#This Row],[Winning Score]]-Table1[[#This Row],[Losing Score]]</f>
        <v>12</v>
      </c>
      <c r="O1119" s="1">
        <f>Table1[[#This Row],[Losing Seed]]-Table1[[#This Row],[Winning Seed]]</f>
        <v>8</v>
      </c>
      <c r="P1119" s="1" t="str">
        <f>IF(Table1[[#This Row],[SeD]]&lt;-2,Table1[[#This Row],[Winning Seed]]&amp; " over " &amp;Table1[[#This Row],[Losing Seed]],"")</f>
        <v/>
      </c>
      <c r="Q1119">
        <f>VLOOKUP(Table1[[#This Row],[Losing Seed]],'Seed History'!$N$4:$O$19,2)</f>
        <v>0.51428571428571423</v>
      </c>
      <c r="R1119" s="1">
        <f>IF(Table1[[#This Row],[Round]]="PI",0,Table1[[#This Row],[Round]]-1)</f>
        <v>1</v>
      </c>
      <c r="S1119">
        <f>Table1[[#This Row],[LAW]]-Table1[[#This Row],[LEW]]</f>
        <v>0.48571428571428577</v>
      </c>
      <c r="V1119">
        <f>COUNTIF(PASE!B:B,Table1[[#This Row],[Loser]])</f>
        <v>1</v>
      </c>
    </row>
    <row r="1120" spans="1:22" x14ac:dyDescent="0.25">
      <c r="A1120" s="65">
        <v>37332</v>
      </c>
      <c r="B1120" s="50">
        <v>2002</v>
      </c>
      <c r="C1120" s="1">
        <v>2</v>
      </c>
      <c r="D1120" t="s">
        <v>63</v>
      </c>
      <c r="E1120" s="1">
        <v>3</v>
      </c>
      <c r="F1120" t="s">
        <v>83</v>
      </c>
      <c r="G1120" t="str">
        <f>VLOOKUP(Table1[[#This Row],[Winner]],Ranking!D:E,2,FALSE)</f>
        <v>ACC</v>
      </c>
      <c r="H1120" s="1">
        <v>63</v>
      </c>
      <c r="I1120" s="1">
        <v>6</v>
      </c>
      <c r="J1120" t="s">
        <v>84</v>
      </c>
      <c r="K1120" t="str">
        <f>VLOOKUP(Table1[[#This Row],[Loser]],Ranking!D:E,2,FALSE)</f>
        <v>P12</v>
      </c>
      <c r="L1120" s="1">
        <v>50</v>
      </c>
      <c r="N1120" s="1">
        <f>Table1[[#This Row],[Winning Score]]-Table1[[#This Row],[Losing Score]]</f>
        <v>13</v>
      </c>
      <c r="O1120" s="1">
        <f>Table1[[#This Row],[Losing Seed]]-Table1[[#This Row],[Winning Seed]]</f>
        <v>3</v>
      </c>
      <c r="P1120" s="1" t="str">
        <f>IF(Table1[[#This Row],[SeD]]&lt;-2,Table1[[#This Row],[Winning Seed]]&amp; " over " &amp;Table1[[#This Row],[Losing Seed]],"")</f>
        <v/>
      </c>
      <c r="Q1120">
        <f>VLOOKUP(Table1[[#This Row],[Losing Seed]],'Seed History'!$N$4:$O$19,2)</f>
        <v>1.0785714285714285</v>
      </c>
      <c r="R1120" s="1">
        <f>IF(Table1[[#This Row],[Round]]="PI",0,Table1[[#This Row],[Round]]-1)</f>
        <v>1</v>
      </c>
      <c r="S1120">
        <f>Table1[[#This Row],[LAW]]-Table1[[#This Row],[LEW]]</f>
        <v>-7.8571428571428514E-2</v>
      </c>
      <c r="V1120">
        <f>COUNTIF(PASE!B:B,Table1[[#This Row],[Loser]])</f>
        <v>1</v>
      </c>
    </row>
    <row r="1121" spans="1:22" x14ac:dyDescent="0.25">
      <c r="A1121" s="65">
        <v>37332</v>
      </c>
      <c r="B1121" s="50">
        <v>2002</v>
      </c>
      <c r="C1121" s="1">
        <v>2</v>
      </c>
      <c r="D1121" t="s">
        <v>38</v>
      </c>
      <c r="E1121" s="1">
        <v>2</v>
      </c>
      <c r="F1121" t="s">
        <v>58</v>
      </c>
      <c r="G1121" t="str">
        <f>VLOOKUP(Table1[[#This Row],[Winner]],Ranking!D:E,2,FALSE)</f>
        <v>B12</v>
      </c>
      <c r="H1121" s="1">
        <v>78</v>
      </c>
      <c r="I1121" s="1">
        <v>7</v>
      </c>
      <c r="J1121" t="s">
        <v>44</v>
      </c>
      <c r="K1121" t="str">
        <f>VLOOKUP(Table1[[#This Row],[Loser]],Ranking!D:E,2,FALSE)</f>
        <v>BE</v>
      </c>
      <c r="L1121" s="1">
        <v>65</v>
      </c>
      <c r="N1121" s="1">
        <f>Table1[[#This Row],[Winning Score]]-Table1[[#This Row],[Losing Score]]</f>
        <v>13</v>
      </c>
      <c r="O1121" s="1">
        <f>Table1[[#This Row],[Losing Seed]]-Table1[[#This Row],[Winning Seed]]</f>
        <v>5</v>
      </c>
      <c r="P1121" s="1" t="str">
        <f>IF(Table1[[#This Row],[SeD]]&lt;-2,Table1[[#This Row],[Winning Seed]]&amp; " over " &amp;Table1[[#This Row],[Losing Seed]],"")</f>
        <v/>
      </c>
      <c r="Q1121">
        <f>VLOOKUP(Table1[[#This Row],[Losing Seed]],'Seed History'!$N$4:$O$19,2)</f>
        <v>0.9</v>
      </c>
      <c r="R1121" s="1">
        <f>IF(Table1[[#This Row],[Round]]="PI",0,Table1[[#This Row],[Round]]-1)</f>
        <v>1</v>
      </c>
      <c r="S1121">
        <f>Table1[[#This Row],[LAW]]-Table1[[#This Row],[LEW]]</f>
        <v>9.9999999999999978E-2</v>
      </c>
      <c r="V1121">
        <f>COUNTIF(PASE!B:B,Table1[[#This Row],[Loser]])</f>
        <v>1</v>
      </c>
    </row>
    <row r="1122" spans="1:22" x14ac:dyDescent="0.25">
      <c r="A1122" s="65">
        <v>37332</v>
      </c>
      <c r="B1122" s="50">
        <v>2002</v>
      </c>
      <c r="C1122" s="1">
        <v>2</v>
      </c>
      <c r="D1122" t="s">
        <v>440</v>
      </c>
      <c r="E1122" s="1">
        <v>6</v>
      </c>
      <c r="F1122" t="s">
        <v>34</v>
      </c>
      <c r="G1122" t="str">
        <f>VLOOKUP(Table1[[#This Row],[Winner]],Ranking!D:E,2,FALSE)</f>
        <v>B12</v>
      </c>
      <c r="H1122" s="1">
        <v>68</v>
      </c>
      <c r="I1122" s="1">
        <v>3</v>
      </c>
      <c r="J1122" t="s">
        <v>276</v>
      </c>
      <c r="K1122" t="str">
        <f>VLOOKUP(Table1[[#This Row],[Loser]],Ranking!D:E,2,FALSE)</f>
        <v>SEC</v>
      </c>
      <c r="L1122" s="1">
        <v>64</v>
      </c>
      <c r="N1122" s="1">
        <f>Table1[[#This Row],[Winning Score]]-Table1[[#This Row],[Losing Score]]</f>
        <v>4</v>
      </c>
      <c r="O1122" s="1">
        <f>Table1[[#This Row],[Losing Seed]]-Table1[[#This Row],[Winning Seed]]</f>
        <v>-3</v>
      </c>
      <c r="P1122" s="1" t="str">
        <f>IF(Table1[[#This Row],[SeD]]&lt;-2,Table1[[#This Row],[Winning Seed]]&amp; " over " &amp;Table1[[#This Row],[Losing Seed]],"")</f>
        <v>6 over 3</v>
      </c>
      <c r="Q1122">
        <f>VLOOKUP(Table1[[#This Row],[Losing Seed]],'Seed History'!$N$4:$O$19,2)</f>
        <v>1.8571428571428572</v>
      </c>
      <c r="R1122" s="1">
        <f>IF(Table1[[#This Row],[Round]]="PI",0,Table1[[#This Row],[Round]]-1)</f>
        <v>1</v>
      </c>
      <c r="S1122">
        <f>Table1[[#This Row],[LAW]]-Table1[[#This Row],[LEW]]</f>
        <v>-0.85714285714285721</v>
      </c>
      <c r="V1122">
        <f>COUNTIF(PASE!B:B,Table1[[#This Row],[Loser]])</f>
        <v>1</v>
      </c>
    </row>
    <row r="1123" spans="1:22" x14ac:dyDescent="0.25">
      <c r="A1123" s="65">
        <v>37336</v>
      </c>
      <c r="B1123" s="50">
        <v>2002</v>
      </c>
      <c r="C1123" s="1">
        <v>3</v>
      </c>
      <c r="D1123" t="s">
        <v>63</v>
      </c>
      <c r="E1123" s="1">
        <v>10</v>
      </c>
      <c r="F1123" t="s">
        <v>246</v>
      </c>
      <c r="G1123" t="str">
        <f>VLOOKUP(Table1[[#This Row],[Winner]],Ranking!D:E,2,FALSE)</f>
        <v>MAC</v>
      </c>
      <c r="H1123" s="1">
        <v>78</v>
      </c>
      <c r="I1123" s="1">
        <v>3</v>
      </c>
      <c r="J1123" t="s">
        <v>83</v>
      </c>
      <c r="K1123" t="str">
        <f>VLOOKUP(Table1[[#This Row],[Loser]],Ranking!D:E,2,FALSE)</f>
        <v>ACC</v>
      </c>
      <c r="L1123" s="1">
        <v>73</v>
      </c>
      <c r="N1123" s="1">
        <f>Table1[[#This Row],[Winning Score]]-Table1[[#This Row],[Losing Score]]</f>
        <v>5</v>
      </c>
      <c r="O1123" s="1">
        <f>Table1[[#This Row],[Losing Seed]]-Table1[[#This Row],[Winning Seed]]</f>
        <v>-7</v>
      </c>
      <c r="P1123" s="1" t="str">
        <f>IF(Table1[[#This Row],[SeD]]&lt;-2,Table1[[#This Row],[Winning Seed]]&amp; " over " &amp;Table1[[#This Row],[Losing Seed]],"")</f>
        <v>10 over 3</v>
      </c>
      <c r="Q1123">
        <f>VLOOKUP(Table1[[#This Row],[Losing Seed]],'Seed History'!$N$4:$O$19,2)</f>
        <v>1.8571428571428572</v>
      </c>
      <c r="R1123" s="1">
        <f>IF(Table1[[#This Row],[Round]]="PI",0,Table1[[#This Row],[Round]]-1)</f>
        <v>2</v>
      </c>
      <c r="S1123">
        <f>Table1[[#This Row],[LAW]]-Table1[[#This Row],[LEW]]</f>
        <v>0.14285714285714279</v>
      </c>
      <c r="V1123">
        <f>COUNTIF(PASE!B:B,Table1[[#This Row],[Loser]])</f>
        <v>1</v>
      </c>
    </row>
    <row r="1124" spans="1:22" x14ac:dyDescent="0.25">
      <c r="A1124" s="65">
        <v>37336</v>
      </c>
      <c r="B1124" s="50">
        <v>2002</v>
      </c>
      <c r="C1124" s="1">
        <v>3</v>
      </c>
      <c r="D1124" t="s">
        <v>63</v>
      </c>
      <c r="E1124" s="1">
        <v>5</v>
      </c>
      <c r="F1124" t="s">
        <v>36</v>
      </c>
      <c r="G1124" t="str">
        <f>VLOOKUP(Table1[[#This Row],[Winner]],Ranking!D:E,2,FALSE)</f>
        <v>B10</v>
      </c>
      <c r="H1124" s="1">
        <v>74</v>
      </c>
      <c r="I1124" s="1">
        <v>1</v>
      </c>
      <c r="J1124" t="s">
        <v>64</v>
      </c>
      <c r="K1124" t="str">
        <f>VLOOKUP(Table1[[#This Row],[Loser]],Ranking!D:E,2,FALSE)</f>
        <v>ACC</v>
      </c>
      <c r="L1124" s="1">
        <v>73</v>
      </c>
      <c r="N1124" s="1">
        <f>Table1[[#This Row],[Winning Score]]-Table1[[#This Row],[Losing Score]]</f>
        <v>1</v>
      </c>
      <c r="O1124" s="1">
        <f>Table1[[#This Row],[Losing Seed]]-Table1[[#This Row],[Winning Seed]]</f>
        <v>-4</v>
      </c>
      <c r="P1124" s="1" t="str">
        <f>IF(Table1[[#This Row],[SeD]]&lt;-2,Table1[[#This Row],[Winning Seed]]&amp; " over " &amp;Table1[[#This Row],[Losing Seed]],"")</f>
        <v>5 over 1</v>
      </c>
      <c r="Q1124">
        <f>VLOOKUP(Table1[[#This Row],[Losing Seed]],'Seed History'!$N$4:$O$19,2)</f>
        <v>3.342857142857143</v>
      </c>
      <c r="R1124" s="1">
        <f>IF(Table1[[#This Row],[Round]]="PI",0,Table1[[#This Row],[Round]]-1)</f>
        <v>2</v>
      </c>
      <c r="S1124">
        <f>Table1[[#This Row],[LAW]]-Table1[[#This Row],[LEW]]</f>
        <v>-1.342857142857143</v>
      </c>
      <c r="V1124">
        <f>COUNTIF(PASE!B:B,Table1[[#This Row],[Loser]])</f>
        <v>1</v>
      </c>
    </row>
    <row r="1125" spans="1:22" x14ac:dyDescent="0.25">
      <c r="A1125" s="65">
        <v>37336</v>
      </c>
      <c r="B1125" s="50">
        <v>2002</v>
      </c>
      <c r="C1125" s="1">
        <v>3</v>
      </c>
      <c r="D1125" t="s">
        <v>38</v>
      </c>
      <c r="E1125" s="1">
        <v>12</v>
      </c>
      <c r="F1125" t="s">
        <v>278</v>
      </c>
      <c r="G1125" t="str">
        <f>VLOOKUP(Table1[[#This Row],[Winner]],Ranking!D:E,2,FALSE)</f>
        <v>SEC</v>
      </c>
      <c r="H1125" s="1">
        <v>82</v>
      </c>
      <c r="I1125" s="1">
        <v>8</v>
      </c>
      <c r="J1125" t="s">
        <v>67</v>
      </c>
      <c r="K1125" t="str">
        <f>VLOOKUP(Table1[[#This Row],[Loser]],Ranking!D:E,2,FALSE)</f>
        <v>P12</v>
      </c>
      <c r="L1125" s="1">
        <v>73</v>
      </c>
      <c r="N1125" s="1">
        <f>Table1[[#This Row],[Winning Score]]-Table1[[#This Row],[Losing Score]]</f>
        <v>9</v>
      </c>
      <c r="O1125" s="1">
        <f>Table1[[#This Row],[Losing Seed]]-Table1[[#This Row],[Winning Seed]]</f>
        <v>-4</v>
      </c>
      <c r="P1125" s="1" t="str">
        <f>IF(Table1[[#This Row],[SeD]]&lt;-2,Table1[[#This Row],[Winning Seed]]&amp; " over " &amp;Table1[[#This Row],[Losing Seed]],"")</f>
        <v>12 over 8</v>
      </c>
      <c r="Q1125">
        <f>VLOOKUP(Table1[[#This Row],[Losing Seed]],'Seed History'!$N$4:$O$19,2)</f>
        <v>0.7</v>
      </c>
      <c r="R1125" s="1">
        <f>IF(Table1[[#This Row],[Round]]="PI",0,Table1[[#This Row],[Round]]-1)</f>
        <v>2</v>
      </c>
      <c r="S1125">
        <f>Table1[[#This Row],[LAW]]-Table1[[#This Row],[LEW]]</f>
        <v>1.3</v>
      </c>
      <c r="V1125">
        <f>COUNTIF(PASE!B:B,Table1[[#This Row],[Loser]])</f>
        <v>1</v>
      </c>
    </row>
    <row r="1126" spans="1:22" x14ac:dyDescent="0.25">
      <c r="A1126" s="65">
        <v>37336</v>
      </c>
      <c r="B1126" s="50">
        <v>2002</v>
      </c>
      <c r="C1126" s="1">
        <v>3</v>
      </c>
      <c r="D1126" t="s">
        <v>38</v>
      </c>
      <c r="E1126" s="1">
        <v>2</v>
      </c>
      <c r="F1126" t="s">
        <v>58</v>
      </c>
      <c r="G1126" t="str">
        <f>VLOOKUP(Table1[[#This Row],[Winner]],Ranking!D:E,2,FALSE)</f>
        <v>B12</v>
      </c>
      <c r="H1126" s="1">
        <v>88</v>
      </c>
      <c r="I1126" s="1">
        <v>3</v>
      </c>
      <c r="J1126" t="s">
        <v>48</v>
      </c>
      <c r="K1126" t="str">
        <f>VLOOKUP(Table1[[#This Row],[Loser]],Ranking!D:E,2,FALSE)</f>
        <v>P12</v>
      </c>
      <c r="L1126" s="1">
        <v>67</v>
      </c>
      <c r="N1126" s="1">
        <f>Table1[[#This Row],[Winning Score]]-Table1[[#This Row],[Losing Score]]</f>
        <v>21</v>
      </c>
      <c r="O1126" s="1">
        <f>Table1[[#This Row],[Losing Seed]]-Table1[[#This Row],[Winning Seed]]</f>
        <v>1</v>
      </c>
      <c r="P1126" s="1" t="str">
        <f>IF(Table1[[#This Row],[SeD]]&lt;-2,Table1[[#This Row],[Winning Seed]]&amp; " over " &amp;Table1[[#This Row],[Losing Seed]],"")</f>
        <v/>
      </c>
      <c r="Q1126">
        <f>VLOOKUP(Table1[[#This Row],[Losing Seed]],'Seed History'!$N$4:$O$19,2)</f>
        <v>1.8571428571428572</v>
      </c>
      <c r="R1126" s="1">
        <f>IF(Table1[[#This Row],[Round]]="PI",0,Table1[[#This Row],[Round]]-1)</f>
        <v>2</v>
      </c>
      <c r="S1126">
        <f>Table1[[#This Row],[LAW]]-Table1[[#This Row],[LEW]]</f>
        <v>0.14285714285714279</v>
      </c>
      <c r="V1126">
        <f>COUNTIF(PASE!B:B,Table1[[#This Row],[Loser]])</f>
        <v>1</v>
      </c>
    </row>
    <row r="1127" spans="1:22" x14ac:dyDescent="0.25">
      <c r="A1127" s="65">
        <v>37337</v>
      </c>
      <c r="B1127" s="50">
        <v>2002</v>
      </c>
      <c r="C1127" s="1">
        <v>3</v>
      </c>
      <c r="D1127" t="s">
        <v>49</v>
      </c>
      <c r="E1127" s="1">
        <v>1</v>
      </c>
      <c r="F1127" t="s">
        <v>31</v>
      </c>
      <c r="G1127" t="str">
        <f>VLOOKUP(Table1[[#This Row],[Winner]],Ranking!D:E,2,FALSE)</f>
        <v>B10</v>
      </c>
      <c r="H1127" s="1">
        <v>78</v>
      </c>
      <c r="I1127" s="1">
        <v>4</v>
      </c>
      <c r="J1127" t="s">
        <v>26</v>
      </c>
      <c r="K1127" t="str">
        <f>VLOOKUP(Table1[[#This Row],[Loser]],Ranking!D:E,2,FALSE)</f>
        <v>SEC</v>
      </c>
      <c r="L1127" s="1">
        <v>68</v>
      </c>
      <c r="N1127" s="1">
        <f>Table1[[#This Row],[Winning Score]]-Table1[[#This Row],[Losing Score]]</f>
        <v>10</v>
      </c>
      <c r="O1127" s="1">
        <f>Table1[[#This Row],[Losing Seed]]-Table1[[#This Row],[Winning Seed]]</f>
        <v>3</v>
      </c>
      <c r="P1127" s="1" t="str">
        <f>IF(Table1[[#This Row],[SeD]]&lt;-2,Table1[[#This Row],[Winning Seed]]&amp; " over " &amp;Table1[[#This Row],[Losing Seed]],"")</f>
        <v/>
      </c>
      <c r="Q1127">
        <f>VLOOKUP(Table1[[#This Row],[Losing Seed]],'Seed History'!$N$4:$O$19,2)</f>
        <v>1.5357142857142858</v>
      </c>
      <c r="R1127" s="1">
        <f>IF(Table1[[#This Row],[Round]]="PI",0,Table1[[#This Row],[Round]]-1)</f>
        <v>2</v>
      </c>
      <c r="S1127">
        <f>Table1[[#This Row],[LAW]]-Table1[[#This Row],[LEW]]</f>
        <v>0.46428571428571419</v>
      </c>
      <c r="V1127">
        <f>COUNTIF(PASE!B:B,Table1[[#This Row],[Loser]])</f>
        <v>1</v>
      </c>
    </row>
    <row r="1128" spans="1:22" x14ac:dyDescent="0.25">
      <c r="A1128" s="65">
        <v>37337</v>
      </c>
      <c r="B1128" s="50">
        <v>2002</v>
      </c>
      <c r="C1128" s="1">
        <v>3</v>
      </c>
      <c r="D1128" t="s">
        <v>49</v>
      </c>
      <c r="E1128" s="1">
        <v>2</v>
      </c>
      <c r="F1128" t="s">
        <v>80</v>
      </c>
      <c r="G1128" t="str">
        <f>VLOOKUP(Table1[[#This Row],[Winner]],Ranking!D:E,2,FALSE)</f>
        <v>Amer</v>
      </c>
      <c r="H1128" s="1">
        <v>71</v>
      </c>
      <c r="I1128" s="1">
        <v>11</v>
      </c>
      <c r="J1128" t="s">
        <v>363</v>
      </c>
      <c r="K1128" t="str">
        <f>VLOOKUP(Table1[[#This Row],[Loser]],Ranking!D:E,2,FALSE)</f>
        <v>MVC</v>
      </c>
      <c r="L1128" s="1">
        <v>59</v>
      </c>
      <c r="N1128" s="1">
        <f>Table1[[#This Row],[Winning Score]]-Table1[[#This Row],[Losing Score]]</f>
        <v>12</v>
      </c>
      <c r="O1128" s="1">
        <f>Table1[[#This Row],[Losing Seed]]-Table1[[#This Row],[Winning Seed]]</f>
        <v>9</v>
      </c>
      <c r="P1128" s="1" t="str">
        <f>IF(Table1[[#This Row],[SeD]]&lt;-2,Table1[[#This Row],[Winning Seed]]&amp; " over " &amp;Table1[[#This Row],[Losing Seed]],"")</f>
        <v/>
      </c>
      <c r="Q1128">
        <f>VLOOKUP(Table1[[#This Row],[Losing Seed]],'Seed History'!$N$4:$O$19,2)</f>
        <v>0.61428571428571432</v>
      </c>
      <c r="R1128" s="1">
        <f>IF(Table1[[#This Row],[Round]]="PI",0,Table1[[#This Row],[Round]]-1)</f>
        <v>2</v>
      </c>
      <c r="S1128">
        <f>Table1[[#This Row],[LAW]]-Table1[[#This Row],[LEW]]</f>
        <v>1.3857142857142857</v>
      </c>
      <c r="V1128">
        <f>COUNTIF(PASE!B:B,Table1[[#This Row],[Loser]])</f>
        <v>1</v>
      </c>
    </row>
    <row r="1129" spans="1:22" x14ac:dyDescent="0.25">
      <c r="A1129" s="65">
        <v>37337</v>
      </c>
      <c r="B1129" s="50">
        <v>2002</v>
      </c>
      <c r="C1129" s="1">
        <v>3</v>
      </c>
      <c r="D1129" t="s">
        <v>440</v>
      </c>
      <c r="E1129" s="1">
        <v>1</v>
      </c>
      <c r="F1129" t="s">
        <v>37</v>
      </c>
      <c r="G1129" t="str">
        <f>VLOOKUP(Table1[[#This Row],[Winner]],Ranking!D:E,2,FALSE)</f>
        <v>B12</v>
      </c>
      <c r="H1129" s="1">
        <v>73</v>
      </c>
      <c r="I1129" s="1">
        <v>4</v>
      </c>
      <c r="J1129" t="s">
        <v>231</v>
      </c>
      <c r="K1129" t="str">
        <f>VLOOKUP(Table1[[#This Row],[Loser]],Ranking!D:E,2,FALSE)</f>
        <v>B10</v>
      </c>
      <c r="L1129" s="1">
        <v>69</v>
      </c>
      <c r="N1129" s="1">
        <f>Table1[[#This Row],[Winning Score]]-Table1[[#This Row],[Losing Score]]</f>
        <v>4</v>
      </c>
      <c r="O1129" s="1">
        <f>Table1[[#This Row],[Losing Seed]]-Table1[[#This Row],[Winning Seed]]</f>
        <v>3</v>
      </c>
      <c r="P1129" s="1" t="str">
        <f>IF(Table1[[#This Row],[SeD]]&lt;-2,Table1[[#This Row],[Winning Seed]]&amp; " over " &amp;Table1[[#This Row],[Losing Seed]],"")</f>
        <v/>
      </c>
      <c r="Q1129">
        <f>VLOOKUP(Table1[[#This Row],[Losing Seed]],'Seed History'!$N$4:$O$19,2)</f>
        <v>1.5357142857142858</v>
      </c>
      <c r="R1129" s="1">
        <f>IF(Table1[[#This Row],[Round]]="PI",0,Table1[[#This Row],[Round]]-1)</f>
        <v>2</v>
      </c>
      <c r="S1129">
        <f>Table1[[#This Row],[LAW]]-Table1[[#This Row],[LEW]]</f>
        <v>0.46428571428571419</v>
      </c>
      <c r="V1129">
        <f>COUNTIF(PASE!B:B,Table1[[#This Row],[Loser]])</f>
        <v>1</v>
      </c>
    </row>
    <row r="1130" spans="1:22" x14ac:dyDescent="0.25">
      <c r="A1130" s="65">
        <v>37337</v>
      </c>
      <c r="B1130" s="50">
        <v>2002</v>
      </c>
      <c r="C1130" s="1">
        <v>3</v>
      </c>
      <c r="D1130" t="s">
        <v>440</v>
      </c>
      <c r="E1130" s="1">
        <v>2</v>
      </c>
      <c r="F1130" t="s">
        <v>40</v>
      </c>
      <c r="G1130" t="str">
        <f>VLOOKUP(Table1[[#This Row],[Winner]],Ranking!D:E,2,FALSE)</f>
        <v>P12</v>
      </c>
      <c r="H1130" s="1">
        <v>72</v>
      </c>
      <c r="I1130" s="1">
        <v>6</v>
      </c>
      <c r="J1130" t="s">
        <v>34</v>
      </c>
      <c r="K1130" t="str">
        <f>VLOOKUP(Table1[[#This Row],[Loser]],Ranking!D:E,2,FALSE)</f>
        <v>B12</v>
      </c>
      <c r="L1130" s="1">
        <v>70</v>
      </c>
      <c r="N1130" s="1">
        <f>Table1[[#This Row],[Winning Score]]-Table1[[#This Row],[Losing Score]]</f>
        <v>2</v>
      </c>
      <c r="O1130" s="1">
        <f>Table1[[#This Row],[Losing Seed]]-Table1[[#This Row],[Winning Seed]]</f>
        <v>4</v>
      </c>
      <c r="P1130" s="1" t="str">
        <f>IF(Table1[[#This Row],[SeD]]&lt;-2,Table1[[#This Row],[Winning Seed]]&amp; " over " &amp;Table1[[#This Row],[Losing Seed]],"")</f>
        <v/>
      </c>
      <c r="Q1130">
        <f>VLOOKUP(Table1[[#This Row],[Losing Seed]],'Seed History'!$N$4:$O$19,2)</f>
        <v>1.0785714285714285</v>
      </c>
      <c r="R1130" s="1">
        <f>IF(Table1[[#This Row],[Round]]="PI",0,Table1[[#This Row],[Round]]-1)</f>
        <v>2</v>
      </c>
      <c r="S1130">
        <f>Table1[[#This Row],[LAW]]-Table1[[#This Row],[LEW]]</f>
        <v>0.92142857142857149</v>
      </c>
      <c r="V1130">
        <f>COUNTIF(PASE!B:B,Table1[[#This Row],[Loser]])</f>
        <v>1</v>
      </c>
    </row>
    <row r="1131" spans="1:22" x14ac:dyDescent="0.25">
      <c r="A1131" s="65">
        <v>37338</v>
      </c>
      <c r="B1131" s="50">
        <v>2002</v>
      </c>
      <c r="C1131" s="1">
        <v>4</v>
      </c>
      <c r="D1131" t="s">
        <v>63</v>
      </c>
      <c r="E1131" s="1">
        <v>5</v>
      </c>
      <c r="F1131" t="s">
        <v>36</v>
      </c>
      <c r="G1131" t="str">
        <f>VLOOKUP(Table1[[#This Row],[Winner]],Ranking!D:E,2,FALSE)</f>
        <v>B10</v>
      </c>
      <c r="H1131" s="1">
        <v>81</v>
      </c>
      <c r="I1131" s="1">
        <v>10</v>
      </c>
      <c r="J1131" t="s">
        <v>246</v>
      </c>
      <c r="K1131" t="str">
        <f>VLOOKUP(Table1[[#This Row],[Loser]],Ranking!D:E,2,FALSE)</f>
        <v>MAC</v>
      </c>
      <c r="L1131" s="1">
        <v>69</v>
      </c>
      <c r="N1131" s="1">
        <f>Table1[[#This Row],[Winning Score]]-Table1[[#This Row],[Losing Score]]</f>
        <v>12</v>
      </c>
      <c r="O1131" s="1">
        <f>Table1[[#This Row],[Losing Seed]]-Table1[[#This Row],[Winning Seed]]</f>
        <v>5</v>
      </c>
      <c r="P1131" s="1" t="str">
        <f>IF(Table1[[#This Row],[SeD]]&lt;-2,Table1[[#This Row],[Winning Seed]]&amp; " over " &amp;Table1[[#This Row],[Losing Seed]],"")</f>
        <v/>
      </c>
      <c r="Q1131">
        <f>VLOOKUP(Table1[[#This Row],[Losing Seed]],'Seed History'!$N$4:$O$19,2)</f>
        <v>0.62142857142857144</v>
      </c>
      <c r="R1131" s="1">
        <f>IF(Table1[[#This Row],[Round]]="PI",0,Table1[[#This Row],[Round]]-1)</f>
        <v>3</v>
      </c>
      <c r="S1131">
        <f>Table1[[#This Row],[LAW]]-Table1[[#This Row],[LEW]]</f>
        <v>2.3785714285714286</v>
      </c>
      <c r="V1131">
        <f>COUNTIF(PASE!B:B,Table1[[#This Row],[Loser]])</f>
        <v>1</v>
      </c>
    </row>
    <row r="1132" spans="1:22" x14ac:dyDescent="0.25">
      <c r="A1132" s="65">
        <v>37338</v>
      </c>
      <c r="B1132" s="50">
        <v>2002</v>
      </c>
      <c r="C1132" s="1">
        <v>4</v>
      </c>
      <c r="D1132" t="s">
        <v>38</v>
      </c>
      <c r="E1132" s="1">
        <v>2</v>
      </c>
      <c r="F1132" t="s">
        <v>58</v>
      </c>
      <c r="G1132" t="str">
        <f>VLOOKUP(Table1[[#This Row],[Winner]],Ranking!D:E,2,FALSE)</f>
        <v>B12</v>
      </c>
      <c r="H1132" s="1">
        <v>81</v>
      </c>
      <c r="I1132" s="1">
        <v>12</v>
      </c>
      <c r="J1132" t="s">
        <v>278</v>
      </c>
      <c r="K1132" t="str">
        <f>VLOOKUP(Table1[[#This Row],[Loser]],Ranking!D:E,2,FALSE)</f>
        <v>SEC</v>
      </c>
      <c r="L1132" s="1">
        <v>75</v>
      </c>
      <c r="N1132" s="1">
        <f>Table1[[#This Row],[Winning Score]]-Table1[[#This Row],[Losing Score]]</f>
        <v>6</v>
      </c>
      <c r="O1132" s="1">
        <f>Table1[[#This Row],[Losing Seed]]-Table1[[#This Row],[Winning Seed]]</f>
        <v>10</v>
      </c>
      <c r="P1132" s="1" t="str">
        <f>IF(Table1[[#This Row],[SeD]]&lt;-2,Table1[[#This Row],[Winning Seed]]&amp; " over " &amp;Table1[[#This Row],[Losing Seed]],"")</f>
        <v/>
      </c>
      <c r="Q1132">
        <f>VLOOKUP(Table1[[#This Row],[Losing Seed]],'Seed History'!$N$4:$O$19,2)</f>
        <v>0.51428571428571423</v>
      </c>
      <c r="R1132" s="1">
        <f>IF(Table1[[#This Row],[Round]]="PI",0,Table1[[#This Row],[Round]]-1)</f>
        <v>3</v>
      </c>
      <c r="S1132">
        <f>Table1[[#This Row],[LAW]]-Table1[[#This Row],[LEW]]</f>
        <v>2.4857142857142858</v>
      </c>
      <c r="V1132">
        <f>COUNTIF(PASE!B:B,Table1[[#This Row],[Loser]])</f>
        <v>1</v>
      </c>
    </row>
    <row r="1133" spans="1:22" x14ac:dyDescent="0.25">
      <c r="A1133" s="65">
        <v>37339</v>
      </c>
      <c r="B1133" s="50">
        <v>2002</v>
      </c>
      <c r="C1133" s="1">
        <v>4</v>
      </c>
      <c r="D1133" t="s">
        <v>49</v>
      </c>
      <c r="E1133" s="1">
        <v>1</v>
      </c>
      <c r="F1133" t="s">
        <v>31</v>
      </c>
      <c r="G1133" t="str">
        <f>VLOOKUP(Table1[[#This Row],[Winner]],Ranking!D:E,2,FALSE)</f>
        <v>B10</v>
      </c>
      <c r="H1133" s="1">
        <v>90</v>
      </c>
      <c r="I1133" s="1">
        <v>2</v>
      </c>
      <c r="J1133" t="s">
        <v>80</v>
      </c>
      <c r="K1133" t="str">
        <f>VLOOKUP(Table1[[#This Row],[Loser]],Ranking!D:E,2,FALSE)</f>
        <v>Amer</v>
      </c>
      <c r="L1133" s="1">
        <v>82</v>
      </c>
      <c r="N1133" s="1">
        <f>Table1[[#This Row],[Winning Score]]-Table1[[#This Row],[Losing Score]]</f>
        <v>8</v>
      </c>
      <c r="O1133" s="1">
        <f>Table1[[#This Row],[Losing Seed]]-Table1[[#This Row],[Winning Seed]]</f>
        <v>1</v>
      </c>
      <c r="P1133" s="1" t="str">
        <f>IF(Table1[[#This Row],[SeD]]&lt;-2,Table1[[#This Row],[Winning Seed]]&amp; " over " &amp;Table1[[#This Row],[Losing Seed]],"")</f>
        <v/>
      </c>
      <c r="Q1133">
        <f>VLOOKUP(Table1[[#This Row],[Losing Seed]],'Seed History'!$N$4:$O$19,2)</f>
        <v>2.3714285714285714</v>
      </c>
      <c r="R1133" s="1">
        <f>IF(Table1[[#This Row],[Round]]="PI",0,Table1[[#This Row],[Round]]-1)</f>
        <v>3</v>
      </c>
      <c r="S1133">
        <f>Table1[[#This Row],[LAW]]-Table1[[#This Row],[LEW]]</f>
        <v>0.62857142857142856</v>
      </c>
      <c r="V1133">
        <f>COUNTIF(PASE!B:B,Table1[[#This Row],[Loser]])</f>
        <v>1</v>
      </c>
    </row>
    <row r="1134" spans="1:22" x14ac:dyDescent="0.25">
      <c r="A1134" s="65">
        <v>37339</v>
      </c>
      <c r="B1134" s="50">
        <v>2002</v>
      </c>
      <c r="C1134" s="1">
        <v>4</v>
      </c>
      <c r="D1134" t="s">
        <v>440</v>
      </c>
      <c r="E1134" s="1">
        <v>1</v>
      </c>
      <c r="F1134" t="s">
        <v>37</v>
      </c>
      <c r="G1134" t="str">
        <f>VLOOKUP(Table1[[#This Row],[Winner]],Ranking!D:E,2,FALSE)</f>
        <v>B12</v>
      </c>
      <c r="H1134" s="1">
        <v>104</v>
      </c>
      <c r="I1134" s="1">
        <v>2</v>
      </c>
      <c r="J1134" t="s">
        <v>40</v>
      </c>
      <c r="K1134" t="str">
        <f>VLOOKUP(Table1[[#This Row],[Loser]],Ranking!D:E,2,FALSE)</f>
        <v>P12</v>
      </c>
      <c r="L1134" s="1">
        <v>86</v>
      </c>
      <c r="N1134" s="1">
        <f>Table1[[#This Row],[Winning Score]]-Table1[[#This Row],[Losing Score]]</f>
        <v>18</v>
      </c>
      <c r="O1134" s="1">
        <f>Table1[[#This Row],[Losing Seed]]-Table1[[#This Row],[Winning Seed]]</f>
        <v>1</v>
      </c>
      <c r="P1134" s="1" t="str">
        <f>IF(Table1[[#This Row],[SeD]]&lt;-2,Table1[[#This Row],[Winning Seed]]&amp; " over " &amp;Table1[[#This Row],[Losing Seed]],"")</f>
        <v/>
      </c>
      <c r="Q1134">
        <f>VLOOKUP(Table1[[#This Row],[Losing Seed]],'Seed History'!$N$4:$O$19,2)</f>
        <v>2.3714285714285714</v>
      </c>
      <c r="R1134" s="1">
        <f>IF(Table1[[#This Row],[Round]]="PI",0,Table1[[#This Row],[Round]]-1)</f>
        <v>3</v>
      </c>
      <c r="S1134">
        <f>Table1[[#This Row],[LAW]]-Table1[[#This Row],[LEW]]</f>
        <v>0.62857142857142856</v>
      </c>
      <c r="V1134">
        <f>COUNTIF(PASE!B:B,Table1[[#This Row],[Loser]])</f>
        <v>1</v>
      </c>
    </row>
    <row r="1135" spans="1:22" x14ac:dyDescent="0.25">
      <c r="A1135" s="65">
        <v>37345</v>
      </c>
      <c r="B1135" s="50">
        <v>2002</v>
      </c>
      <c r="C1135" s="1">
        <v>5</v>
      </c>
      <c r="D1135" t="s">
        <v>484</v>
      </c>
      <c r="E1135" s="1">
        <v>1</v>
      </c>
      <c r="F1135" t="s">
        <v>31</v>
      </c>
      <c r="G1135" t="str">
        <f>VLOOKUP(Table1[[#This Row],[Winner]],Ranking!D:E,2,FALSE)</f>
        <v>B10</v>
      </c>
      <c r="H1135" s="1">
        <v>97</v>
      </c>
      <c r="I1135" s="1">
        <v>1</v>
      </c>
      <c r="J1135" t="s">
        <v>37</v>
      </c>
      <c r="K1135" t="str">
        <f>VLOOKUP(Table1[[#This Row],[Loser]],Ranking!D:E,2,FALSE)</f>
        <v>B12</v>
      </c>
      <c r="L1135" s="1">
        <v>88</v>
      </c>
      <c r="N1135" s="1">
        <f>Table1[[#This Row],[Winning Score]]-Table1[[#This Row],[Losing Score]]</f>
        <v>9</v>
      </c>
      <c r="O1135" s="1">
        <f>Table1[[#This Row],[Losing Seed]]-Table1[[#This Row],[Winning Seed]]</f>
        <v>0</v>
      </c>
      <c r="P1135" s="1" t="str">
        <f>IF(Table1[[#This Row],[SeD]]&lt;-2,Table1[[#This Row],[Winning Seed]]&amp; " over " &amp;Table1[[#This Row],[Losing Seed]],"")</f>
        <v/>
      </c>
      <c r="Q1135">
        <f>VLOOKUP(Table1[[#This Row],[Losing Seed]],'Seed History'!$N$4:$O$19,2)</f>
        <v>3.342857142857143</v>
      </c>
      <c r="R1135" s="1">
        <f>IF(Table1[[#This Row],[Round]]="PI",0,Table1[[#This Row],[Round]]-1)</f>
        <v>4</v>
      </c>
      <c r="S1135">
        <f>Table1[[#This Row],[LAW]]-Table1[[#This Row],[LEW]]</f>
        <v>0.65714285714285703</v>
      </c>
      <c r="V1135">
        <f>COUNTIF(PASE!B:B,Table1[[#This Row],[Loser]])</f>
        <v>1</v>
      </c>
    </row>
    <row r="1136" spans="1:22" x14ac:dyDescent="0.25">
      <c r="A1136" s="65">
        <v>37345</v>
      </c>
      <c r="B1136" s="50">
        <v>2002</v>
      </c>
      <c r="C1136" s="1">
        <v>5</v>
      </c>
      <c r="D1136" t="s">
        <v>484</v>
      </c>
      <c r="E1136" s="1">
        <v>5</v>
      </c>
      <c r="F1136" t="s">
        <v>36</v>
      </c>
      <c r="G1136" t="str">
        <f>VLOOKUP(Table1[[#This Row],[Winner]],Ranking!D:E,2,FALSE)</f>
        <v>B10</v>
      </c>
      <c r="H1136" s="1">
        <v>73</v>
      </c>
      <c r="I1136" s="1">
        <v>2</v>
      </c>
      <c r="J1136" t="s">
        <v>58</v>
      </c>
      <c r="K1136" t="str">
        <f>VLOOKUP(Table1[[#This Row],[Loser]],Ranking!D:E,2,FALSE)</f>
        <v>B12</v>
      </c>
      <c r="L1136" s="1">
        <v>64</v>
      </c>
      <c r="N1136" s="1">
        <f>Table1[[#This Row],[Winning Score]]-Table1[[#This Row],[Losing Score]]</f>
        <v>9</v>
      </c>
      <c r="O1136" s="1">
        <f>Table1[[#This Row],[Losing Seed]]-Table1[[#This Row],[Winning Seed]]</f>
        <v>-3</v>
      </c>
      <c r="P1136" s="1" t="str">
        <f>IF(Table1[[#This Row],[SeD]]&lt;-2,Table1[[#This Row],[Winning Seed]]&amp; " over " &amp;Table1[[#This Row],[Losing Seed]],"")</f>
        <v>5 over 2</v>
      </c>
      <c r="Q1136">
        <f>VLOOKUP(Table1[[#This Row],[Losing Seed]],'Seed History'!$N$4:$O$19,2)</f>
        <v>2.3714285714285714</v>
      </c>
      <c r="R1136" s="1">
        <f>IF(Table1[[#This Row],[Round]]="PI",0,Table1[[#This Row],[Round]]-1)</f>
        <v>4</v>
      </c>
      <c r="S1136">
        <f>Table1[[#This Row],[LAW]]-Table1[[#This Row],[LEW]]</f>
        <v>1.6285714285714286</v>
      </c>
      <c r="V1136">
        <f>COUNTIF(PASE!B:B,Table1[[#This Row],[Loser]])</f>
        <v>1</v>
      </c>
    </row>
    <row r="1137" spans="1:22" x14ac:dyDescent="0.25">
      <c r="A1137" s="65">
        <v>37347</v>
      </c>
      <c r="B1137" s="50">
        <v>2002</v>
      </c>
      <c r="C1137" s="1">
        <v>6</v>
      </c>
      <c r="D1137" t="s">
        <v>485</v>
      </c>
      <c r="E1137" s="1">
        <v>1</v>
      </c>
      <c r="F1137" t="s">
        <v>31</v>
      </c>
      <c r="G1137" t="str">
        <f>VLOOKUP(Table1[[#This Row],[Winner]],Ranking!D:E,2,FALSE)</f>
        <v>B10</v>
      </c>
      <c r="H1137" s="1">
        <v>64</v>
      </c>
      <c r="I1137" s="1">
        <v>5</v>
      </c>
      <c r="J1137" t="s">
        <v>36</v>
      </c>
      <c r="K1137" t="str">
        <f>VLOOKUP(Table1[[#This Row],[Loser]],Ranking!D:E,2,FALSE)</f>
        <v>B10</v>
      </c>
      <c r="L1137" s="1">
        <v>52</v>
      </c>
      <c r="N1137" s="1">
        <f>Table1[[#This Row],[Winning Score]]-Table1[[#This Row],[Losing Score]]</f>
        <v>12</v>
      </c>
      <c r="O1137" s="1">
        <f>Table1[[#This Row],[Losing Seed]]-Table1[[#This Row],[Winning Seed]]</f>
        <v>4</v>
      </c>
      <c r="P1137" s="1" t="str">
        <f>IF(Table1[[#This Row],[SeD]]&lt;-2,Table1[[#This Row],[Winning Seed]]&amp; " over " &amp;Table1[[#This Row],[Losing Seed]],"")</f>
        <v/>
      </c>
      <c r="Q1137">
        <f>VLOOKUP(Table1[[#This Row],[Losing Seed]],'Seed History'!$N$4:$O$19,2)</f>
        <v>1.1071428571428572</v>
      </c>
      <c r="R1137" s="1">
        <f>IF(Table1[[#This Row],[Round]]="PI",0,Table1[[#This Row],[Round]]-1)</f>
        <v>5</v>
      </c>
      <c r="S1137">
        <f>Table1[[#This Row],[LAW]]-Table1[[#This Row],[LEW]]</f>
        <v>3.8928571428571428</v>
      </c>
      <c r="V1137">
        <f>COUNTIF(PASE!B:B,Table1[[#This Row],[Loser]])</f>
        <v>1</v>
      </c>
    </row>
    <row r="1138" spans="1:22" x14ac:dyDescent="0.25">
      <c r="A1138" s="65">
        <v>37698</v>
      </c>
      <c r="B1138" s="50">
        <v>2003</v>
      </c>
      <c r="C1138" s="1" t="s">
        <v>493</v>
      </c>
      <c r="D1138" t="s">
        <v>63</v>
      </c>
      <c r="E1138" s="1">
        <v>16</v>
      </c>
      <c r="F1138" t="s">
        <v>394</v>
      </c>
      <c r="G1138" t="str">
        <f>VLOOKUP(Table1[[#This Row],[Winner]],Ranking!D:E,2,FALSE)</f>
        <v>BSth</v>
      </c>
      <c r="H1138" s="1">
        <v>92</v>
      </c>
      <c r="I1138" s="1">
        <v>16</v>
      </c>
      <c r="J1138" t="s">
        <v>380</v>
      </c>
      <c r="K1138" t="str">
        <f>VLOOKUP(Table1[[#This Row],[Loser]],Ranking!D:E,2,FALSE)</f>
        <v>SWAC</v>
      </c>
      <c r="L1138" s="1">
        <v>84</v>
      </c>
      <c r="M1138" s="1" t="s">
        <v>479</v>
      </c>
      <c r="N1138" s="1">
        <f>Table1[[#This Row],[Winning Score]]-Table1[[#This Row],[Losing Score]]</f>
        <v>8</v>
      </c>
      <c r="O1138" s="1">
        <f>Table1[[#This Row],[Losing Seed]]-Table1[[#This Row],[Winning Seed]]</f>
        <v>0</v>
      </c>
      <c r="P1138" s="1" t="str">
        <f>IF(Table1[[#This Row],[SeD]]&lt;-2,Table1[[#This Row],[Winning Seed]]&amp; " over " &amp;Table1[[#This Row],[Losing Seed]],"")</f>
        <v/>
      </c>
      <c r="Q1138">
        <f>VLOOKUP(Table1[[#This Row],[Losing Seed]],'Seed History'!$N$4:$O$19,2)</f>
        <v>7.1428571428571426E-3</v>
      </c>
      <c r="R1138" s="1">
        <f>IF(Table1[[#This Row],[Round]]="PI",0,Table1[[#This Row],[Round]]-1)</f>
        <v>0</v>
      </c>
      <c r="S1138">
        <f>Table1[[#This Row],[LAW]]-Table1[[#This Row],[LEW]]</f>
        <v>-7.1428571428571426E-3</v>
      </c>
      <c r="V1138">
        <f>COUNTIF(PASE!B:B,Table1[[#This Row],[Loser]])</f>
        <v>1</v>
      </c>
    </row>
    <row r="1139" spans="1:22" x14ac:dyDescent="0.25">
      <c r="A1139" s="65">
        <v>37700</v>
      </c>
      <c r="B1139" s="50">
        <v>2003</v>
      </c>
      <c r="C1139" s="1">
        <v>1</v>
      </c>
      <c r="D1139" t="s">
        <v>440</v>
      </c>
      <c r="E1139" s="1">
        <v>13</v>
      </c>
      <c r="F1139" t="s">
        <v>94</v>
      </c>
      <c r="G1139" t="str">
        <f>VLOOKUP(Table1[[#This Row],[Winner]],Ranking!D:E,2,FALSE)</f>
        <v>Amer</v>
      </c>
      <c r="H1139" s="1">
        <v>84</v>
      </c>
      <c r="I1139" s="1">
        <v>4</v>
      </c>
      <c r="J1139" t="s">
        <v>57</v>
      </c>
      <c r="K1139" t="str">
        <f>VLOOKUP(Table1[[#This Row],[Loser]],Ranking!D:E,2,FALSE)</f>
        <v>A10</v>
      </c>
      <c r="L1139" s="1">
        <v>71</v>
      </c>
      <c r="N1139" s="1">
        <f>Table1[[#This Row],[Winning Score]]-Table1[[#This Row],[Losing Score]]</f>
        <v>13</v>
      </c>
      <c r="O1139" s="1">
        <f>Table1[[#This Row],[Losing Seed]]-Table1[[#This Row],[Winning Seed]]</f>
        <v>-9</v>
      </c>
      <c r="P1139" s="1" t="str">
        <f>IF(Table1[[#This Row],[SeD]]&lt;-2,Table1[[#This Row],[Winning Seed]]&amp; " over " &amp;Table1[[#This Row],[Losing Seed]],"")</f>
        <v>13 over 4</v>
      </c>
      <c r="Q1139">
        <f>VLOOKUP(Table1[[#This Row],[Losing Seed]],'Seed History'!$N$4:$O$19,2)</f>
        <v>1.5357142857142858</v>
      </c>
      <c r="R1139" s="1">
        <f>IF(Table1[[#This Row],[Round]]="PI",0,Table1[[#This Row],[Round]]-1)</f>
        <v>0</v>
      </c>
      <c r="S1139">
        <f>Table1[[#This Row],[LAW]]-Table1[[#This Row],[LEW]]</f>
        <v>-1.5357142857142858</v>
      </c>
      <c r="V1139">
        <f>COUNTIF(PASE!B:B,Table1[[#This Row],[Loser]])</f>
        <v>1</v>
      </c>
    </row>
    <row r="1140" spans="1:22" x14ac:dyDescent="0.25">
      <c r="A1140" s="65">
        <v>37700</v>
      </c>
      <c r="B1140" s="50">
        <v>2003</v>
      </c>
      <c r="C1140" s="1">
        <v>1</v>
      </c>
      <c r="D1140" t="s">
        <v>38</v>
      </c>
      <c r="E1140" s="1">
        <v>11</v>
      </c>
      <c r="F1140" t="s">
        <v>164</v>
      </c>
      <c r="G1140" t="str">
        <f>VLOOKUP(Table1[[#This Row],[Winner]],Ranking!D:E,2,FALSE)</f>
        <v>MAC</v>
      </c>
      <c r="H1140" s="1">
        <v>79</v>
      </c>
      <c r="I1140" s="1">
        <v>6</v>
      </c>
      <c r="J1140" t="s">
        <v>88</v>
      </c>
      <c r="K1140" t="str">
        <f>VLOOKUP(Table1[[#This Row],[Loser]],Ranking!D:E,2,FALSE)</f>
        <v>BE</v>
      </c>
      <c r="L1140" s="1">
        <v>73</v>
      </c>
      <c r="N1140" s="1">
        <f>Table1[[#This Row],[Winning Score]]-Table1[[#This Row],[Losing Score]]</f>
        <v>6</v>
      </c>
      <c r="O1140" s="1">
        <f>Table1[[#This Row],[Losing Seed]]-Table1[[#This Row],[Winning Seed]]</f>
        <v>-5</v>
      </c>
      <c r="P1140" s="1" t="str">
        <f>IF(Table1[[#This Row],[SeD]]&lt;-2,Table1[[#This Row],[Winning Seed]]&amp; " over " &amp;Table1[[#This Row],[Losing Seed]],"")</f>
        <v>11 over 6</v>
      </c>
      <c r="Q1140">
        <f>VLOOKUP(Table1[[#This Row],[Losing Seed]],'Seed History'!$N$4:$O$19,2)</f>
        <v>1.0785714285714285</v>
      </c>
      <c r="R1140" s="1">
        <f>IF(Table1[[#This Row],[Round]]="PI",0,Table1[[#This Row],[Round]]-1)</f>
        <v>0</v>
      </c>
      <c r="S1140">
        <f>Table1[[#This Row],[LAW]]-Table1[[#This Row],[LEW]]</f>
        <v>-1.0785714285714285</v>
      </c>
      <c r="V1140">
        <f>COUNTIF(PASE!B:B,Table1[[#This Row],[Loser]])</f>
        <v>1</v>
      </c>
    </row>
    <row r="1141" spans="1:22" x14ac:dyDescent="0.25">
      <c r="A1141" s="65">
        <v>37700</v>
      </c>
      <c r="B1141" s="50">
        <v>2003</v>
      </c>
      <c r="C1141" s="1">
        <v>1</v>
      </c>
      <c r="D1141" t="s">
        <v>49</v>
      </c>
      <c r="E1141" s="1">
        <v>1</v>
      </c>
      <c r="F1141" t="s">
        <v>58</v>
      </c>
      <c r="G1141" t="str">
        <f>VLOOKUP(Table1[[#This Row],[Winner]],Ranking!D:E,2,FALSE)</f>
        <v>B12</v>
      </c>
      <c r="H1141" s="1">
        <v>71</v>
      </c>
      <c r="I1141" s="1">
        <v>16</v>
      </c>
      <c r="J1141" t="s">
        <v>356</v>
      </c>
      <c r="K1141" t="str">
        <f>VLOOKUP(Table1[[#This Row],[Loser]],Ranking!D:E,2,FALSE)</f>
        <v>MEAC</v>
      </c>
      <c r="L1141" s="1">
        <v>54</v>
      </c>
      <c r="N1141" s="1">
        <f>Table1[[#This Row],[Winning Score]]-Table1[[#This Row],[Losing Score]]</f>
        <v>17</v>
      </c>
      <c r="O1141" s="1">
        <f>Table1[[#This Row],[Losing Seed]]-Table1[[#This Row],[Winning Seed]]</f>
        <v>15</v>
      </c>
      <c r="P1141" s="1" t="str">
        <f>IF(Table1[[#This Row],[SeD]]&lt;-2,Table1[[#This Row],[Winning Seed]]&amp; " over " &amp;Table1[[#This Row],[Losing Seed]],"")</f>
        <v/>
      </c>
      <c r="Q1141">
        <f>VLOOKUP(Table1[[#This Row],[Losing Seed]],'Seed History'!$N$4:$O$19,2)</f>
        <v>7.1428571428571426E-3</v>
      </c>
      <c r="R1141" s="1">
        <f>IF(Table1[[#This Row],[Round]]="PI",0,Table1[[#This Row],[Round]]-1)</f>
        <v>0</v>
      </c>
      <c r="S1141">
        <f>Table1[[#This Row],[LAW]]-Table1[[#This Row],[LEW]]</f>
        <v>-7.1428571428571426E-3</v>
      </c>
      <c r="V1141">
        <f>COUNTIF(PASE!B:B,Table1[[#This Row],[Loser]])</f>
        <v>1</v>
      </c>
    </row>
    <row r="1142" spans="1:22" x14ac:dyDescent="0.25">
      <c r="A1142" s="65">
        <v>37700</v>
      </c>
      <c r="B1142" s="50">
        <v>2003</v>
      </c>
      <c r="C1142" s="1">
        <v>1</v>
      </c>
      <c r="D1142" t="s">
        <v>49</v>
      </c>
      <c r="E1142" s="1">
        <v>8</v>
      </c>
      <c r="F1142" t="s">
        <v>84</v>
      </c>
      <c r="G1142" t="str">
        <f>VLOOKUP(Table1[[#This Row],[Winner]],Ranking!D:E,2,FALSE)</f>
        <v>P12</v>
      </c>
      <c r="H1142" s="1">
        <v>76</v>
      </c>
      <c r="I1142" s="1">
        <v>9</v>
      </c>
      <c r="J1142" t="s">
        <v>302</v>
      </c>
      <c r="K1142" t="str">
        <f>VLOOKUP(Table1[[#This Row],[Loser]],Ranking!D:E,2,FALSE)</f>
        <v>ACC</v>
      </c>
      <c r="L1142" s="1">
        <v>74</v>
      </c>
      <c r="M1142" s="1" t="s">
        <v>479</v>
      </c>
      <c r="N1142" s="1">
        <f>Table1[[#This Row],[Winning Score]]-Table1[[#This Row],[Losing Score]]</f>
        <v>2</v>
      </c>
      <c r="O1142" s="1">
        <f>Table1[[#This Row],[Losing Seed]]-Table1[[#This Row],[Winning Seed]]</f>
        <v>1</v>
      </c>
      <c r="P1142" s="1" t="str">
        <f>IF(Table1[[#This Row],[SeD]]&lt;-2,Table1[[#This Row],[Winning Seed]]&amp; " over " &amp;Table1[[#This Row],[Losing Seed]],"")</f>
        <v/>
      </c>
      <c r="Q1142">
        <f>VLOOKUP(Table1[[#This Row],[Losing Seed]],'Seed History'!$N$4:$O$19,2)</f>
        <v>0.6</v>
      </c>
      <c r="R1142" s="1">
        <f>IF(Table1[[#This Row],[Round]]="PI",0,Table1[[#This Row],[Round]]-1)</f>
        <v>0</v>
      </c>
      <c r="S1142">
        <f>Table1[[#This Row],[LAW]]-Table1[[#This Row],[LEW]]</f>
        <v>-0.6</v>
      </c>
      <c r="V1142">
        <f>COUNTIF(PASE!B:B,Table1[[#This Row],[Loser]])</f>
        <v>1</v>
      </c>
    </row>
    <row r="1143" spans="1:22" x14ac:dyDescent="0.25">
      <c r="A1143" s="65">
        <v>37700</v>
      </c>
      <c r="B1143" s="50">
        <v>2003</v>
      </c>
      <c r="C1143" s="1">
        <v>1</v>
      </c>
      <c r="D1143" t="s">
        <v>440</v>
      </c>
      <c r="E1143" s="1">
        <v>3</v>
      </c>
      <c r="F1143" t="s">
        <v>263</v>
      </c>
      <c r="G1143" t="str">
        <f>VLOOKUP(Table1[[#This Row],[Winner]],Ranking!D:E,2,FALSE)</f>
        <v>BE</v>
      </c>
      <c r="H1143" s="1">
        <v>72</v>
      </c>
      <c r="I1143" s="1">
        <v>14</v>
      </c>
      <c r="J1143" t="s">
        <v>225</v>
      </c>
      <c r="K1143" t="str">
        <f>VLOOKUP(Table1[[#This Row],[Loser]],Ranking!D:E,2,FALSE)</f>
        <v>Pat</v>
      </c>
      <c r="L1143" s="1">
        <v>68</v>
      </c>
      <c r="N1143" s="1">
        <f>Table1[[#This Row],[Winning Score]]-Table1[[#This Row],[Losing Score]]</f>
        <v>4</v>
      </c>
      <c r="O1143" s="1">
        <f>Table1[[#This Row],[Losing Seed]]-Table1[[#This Row],[Winning Seed]]</f>
        <v>11</v>
      </c>
      <c r="P1143" s="1" t="str">
        <f>IF(Table1[[#This Row],[SeD]]&lt;-2,Table1[[#This Row],[Winning Seed]]&amp; " over " &amp;Table1[[#This Row],[Losing Seed]],"")</f>
        <v/>
      </c>
      <c r="Q1143">
        <f>VLOOKUP(Table1[[#This Row],[Losing Seed]],'Seed History'!$N$4:$O$19,2)</f>
        <v>0.16428571428571428</v>
      </c>
      <c r="R1143" s="1">
        <f>IF(Table1[[#This Row],[Round]]="PI",0,Table1[[#This Row],[Round]]-1)</f>
        <v>0</v>
      </c>
      <c r="S1143">
        <f>Table1[[#This Row],[LAW]]-Table1[[#This Row],[LEW]]</f>
        <v>-0.16428571428571428</v>
      </c>
      <c r="V1143">
        <f>COUNTIF(PASE!B:B,Table1[[#This Row],[Loser]])</f>
        <v>1</v>
      </c>
    </row>
    <row r="1144" spans="1:22" x14ac:dyDescent="0.25">
      <c r="A1144" s="65">
        <v>37700</v>
      </c>
      <c r="B1144" s="50">
        <v>2003</v>
      </c>
      <c r="C1144" s="1">
        <v>1</v>
      </c>
      <c r="D1144" t="s">
        <v>440</v>
      </c>
      <c r="E1144" s="1">
        <v>5</v>
      </c>
      <c r="F1144" t="s">
        <v>39</v>
      </c>
      <c r="G1144" t="str">
        <f>VLOOKUP(Table1[[#This Row],[Winner]],Ranking!D:E,2,FALSE)</f>
        <v>B10</v>
      </c>
      <c r="H1144" s="1">
        <v>81</v>
      </c>
      <c r="I1144" s="1">
        <v>12</v>
      </c>
      <c r="J1144" t="s">
        <v>412</v>
      </c>
      <c r="K1144" t="str">
        <f>VLOOKUP(Table1[[#This Row],[Loser]],Ranking!D:E,2,FALSE)</f>
        <v>BSky</v>
      </c>
      <c r="L1144" s="1">
        <v>74</v>
      </c>
      <c r="N1144" s="1">
        <f>Table1[[#This Row],[Winning Score]]-Table1[[#This Row],[Losing Score]]</f>
        <v>7</v>
      </c>
      <c r="O1144" s="1">
        <f>Table1[[#This Row],[Losing Seed]]-Table1[[#This Row],[Winning Seed]]</f>
        <v>7</v>
      </c>
      <c r="P1144" s="1" t="str">
        <f>IF(Table1[[#This Row],[SeD]]&lt;-2,Table1[[#This Row],[Winning Seed]]&amp; " over " &amp;Table1[[#This Row],[Losing Seed]],"")</f>
        <v/>
      </c>
      <c r="Q1144">
        <f>VLOOKUP(Table1[[#This Row],[Losing Seed]],'Seed History'!$N$4:$O$19,2)</f>
        <v>0.51428571428571423</v>
      </c>
      <c r="R1144" s="1">
        <f>IF(Table1[[#This Row],[Round]]="PI",0,Table1[[#This Row],[Round]]-1)</f>
        <v>0</v>
      </c>
      <c r="S1144">
        <f>Table1[[#This Row],[LAW]]-Table1[[#This Row],[LEW]]</f>
        <v>-0.51428571428571423</v>
      </c>
      <c r="V1144">
        <f>COUNTIF(PASE!B:B,Table1[[#This Row],[Loser]])</f>
        <v>1</v>
      </c>
    </row>
    <row r="1145" spans="1:22" x14ac:dyDescent="0.25">
      <c r="A1145" s="65">
        <v>37700</v>
      </c>
      <c r="B1145" s="50">
        <v>2003</v>
      </c>
      <c r="C1145" s="1">
        <v>1</v>
      </c>
      <c r="D1145" t="s">
        <v>440</v>
      </c>
      <c r="E1145" s="1">
        <v>6</v>
      </c>
      <c r="F1145" t="s">
        <v>278</v>
      </c>
      <c r="G1145" t="str">
        <f>VLOOKUP(Table1[[#This Row],[Winner]],Ranking!D:E,2,FALSE)</f>
        <v>SEC</v>
      </c>
      <c r="H1145" s="1">
        <v>72</v>
      </c>
      <c r="I1145" s="1">
        <v>11</v>
      </c>
      <c r="J1145" t="s">
        <v>363</v>
      </c>
      <c r="K1145" t="str">
        <f>VLOOKUP(Table1[[#This Row],[Loser]],Ranking!D:E,2,FALSE)</f>
        <v>MVC</v>
      </c>
      <c r="L1145" s="1">
        <v>71</v>
      </c>
      <c r="N1145" s="1">
        <f>Table1[[#This Row],[Winning Score]]-Table1[[#This Row],[Losing Score]]</f>
        <v>1</v>
      </c>
      <c r="O1145" s="1">
        <f>Table1[[#This Row],[Losing Seed]]-Table1[[#This Row],[Winning Seed]]</f>
        <v>5</v>
      </c>
      <c r="P1145" s="1" t="str">
        <f>IF(Table1[[#This Row],[SeD]]&lt;-2,Table1[[#This Row],[Winning Seed]]&amp; " over " &amp;Table1[[#This Row],[Losing Seed]],"")</f>
        <v/>
      </c>
      <c r="Q1145">
        <f>VLOOKUP(Table1[[#This Row],[Losing Seed]],'Seed History'!$N$4:$O$19,2)</f>
        <v>0.61428571428571432</v>
      </c>
      <c r="R1145" s="1">
        <f>IF(Table1[[#This Row],[Round]]="PI",0,Table1[[#This Row],[Round]]-1)</f>
        <v>0</v>
      </c>
      <c r="S1145">
        <f>Table1[[#This Row],[LAW]]-Table1[[#This Row],[LEW]]</f>
        <v>-0.61428571428571432</v>
      </c>
      <c r="V1145">
        <f>COUNTIF(PASE!B:B,Table1[[#This Row],[Loser]])</f>
        <v>1</v>
      </c>
    </row>
    <row r="1146" spans="1:22" x14ac:dyDescent="0.25">
      <c r="A1146" s="65">
        <v>37700</v>
      </c>
      <c r="B1146" s="50">
        <v>2003</v>
      </c>
      <c r="C1146" s="1">
        <v>1</v>
      </c>
      <c r="D1146" t="s">
        <v>63</v>
      </c>
      <c r="E1146" s="1">
        <v>4</v>
      </c>
      <c r="F1146" t="s">
        <v>370</v>
      </c>
      <c r="G1146" t="str">
        <f>VLOOKUP(Table1[[#This Row],[Winner]],Ranking!D:E,2,FALSE)</f>
        <v>P12</v>
      </c>
      <c r="H1146" s="1">
        <v>77</v>
      </c>
      <c r="I1146" s="1">
        <v>13</v>
      </c>
      <c r="J1146" t="s">
        <v>344</v>
      </c>
      <c r="K1146" t="str">
        <f>VLOOKUP(Table1[[#This Row],[Loser]],Ranking!D:E,2,FALSE)</f>
        <v>WCC</v>
      </c>
      <c r="L1146" s="1">
        <v>69</v>
      </c>
      <c r="N1146" s="1">
        <f>Table1[[#This Row],[Winning Score]]-Table1[[#This Row],[Losing Score]]</f>
        <v>8</v>
      </c>
      <c r="O1146" s="1">
        <f>Table1[[#This Row],[Losing Seed]]-Table1[[#This Row],[Winning Seed]]</f>
        <v>9</v>
      </c>
      <c r="P1146" s="1" t="str">
        <f>IF(Table1[[#This Row],[SeD]]&lt;-2,Table1[[#This Row],[Winning Seed]]&amp; " over " &amp;Table1[[#This Row],[Losing Seed]],"")</f>
        <v/>
      </c>
      <c r="Q1146">
        <f>VLOOKUP(Table1[[#This Row],[Losing Seed]],'Seed History'!$N$4:$O$19,2)</f>
        <v>0.25</v>
      </c>
      <c r="R1146" s="1">
        <f>IF(Table1[[#This Row],[Round]]="PI",0,Table1[[#This Row],[Round]]-1)</f>
        <v>0</v>
      </c>
      <c r="S1146">
        <f>Table1[[#This Row],[LAW]]-Table1[[#This Row],[LEW]]</f>
        <v>-0.25</v>
      </c>
      <c r="V1146">
        <f>COUNTIF(PASE!B:B,Table1[[#This Row],[Loser]])</f>
        <v>1</v>
      </c>
    </row>
    <row r="1147" spans="1:22" x14ac:dyDescent="0.25">
      <c r="A1147" s="65">
        <v>37700</v>
      </c>
      <c r="B1147" s="50">
        <v>2003</v>
      </c>
      <c r="C1147" s="1">
        <v>1</v>
      </c>
      <c r="D1147" t="s">
        <v>63</v>
      </c>
      <c r="E1147" s="1">
        <v>5</v>
      </c>
      <c r="F1147" t="s">
        <v>80</v>
      </c>
      <c r="G1147" t="str">
        <f>VLOOKUP(Table1[[#This Row],[Winner]],Ranking!D:E,2,FALSE)</f>
        <v>Amer</v>
      </c>
      <c r="H1147" s="1">
        <v>58</v>
      </c>
      <c r="I1147" s="1">
        <v>12</v>
      </c>
      <c r="J1147" t="s">
        <v>72</v>
      </c>
      <c r="K1147" t="str">
        <f>VLOOKUP(Table1[[#This Row],[Loser]],Ranking!D:E,2,FALSE)</f>
        <v>WCC</v>
      </c>
      <c r="L1147" s="1">
        <v>53</v>
      </c>
      <c r="N1147" s="1">
        <f>Table1[[#This Row],[Winning Score]]-Table1[[#This Row],[Losing Score]]</f>
        <v>5</v>
      </c>
      <c r="O1147" s="1">
        <f>Table1[[#This Row],[Losing Seed]]-Table1[[#This Row],[Winning Seed]]</f>
        <v>7</v>
      </c>
      <c r="P1147" s="1" t="str">
        <f>IF(Table1[[#This Row],[SeD]]&lt;-2,Table1[[#This Row],[Winning Seed]]&amp; " over " &amp;Table1[[#This Row],[Losing Seed]],"")</f>
        <v/>
      </c>
      <c r="Q1147">
        <f>VLOOKUP(Table1[[#This Row],[Losing Seed]],'Seed History'!$N$4:$O$19,2)</f>
        <v>0.51428571428571423</v>
      </c>
      <c r="R1147" s="1">
        <f>IF(Table1[[#This Row],[Round]]="PI",0,Table1[[#This Row],[Round]]-1)</f>
        <v>0</v>
      </c>
      <c r="S1147">
        <f>Table1[[#This Row],[LAW]]-Table1[[#This Row],[LEW]]</f>
        <v>-0.51428571428571423</v>
      </c>
      <c r="V1147">
        <f>COUNTIF(PASE!B:B,Table1[[#This Row],[Loser]])</f>
        <v>1</v>
      </c>
    </row>
    <row r="1148" spans="1:22" x14ac:dyDescent="0.25">
      <c r="A1148" s="65">
        <v>37700</v>
      </c>
      <c r="B1148" s="50">
        <v>2003</v>
      </c>
      <c r="C1148" s="1">
        <v>1</v>
      </c>
      <c r="D1148" t="s">
        <v>38</v>
      </c>
      <c r="E1148" s="1">
        <v>1</v>
      </c>
      <c r="F1148" t="s">
        <v>48</v>
      </c>
      <c r="G1148" t="str">
        <f>VLOOKUP(Table1[[#This Row],[Winner]],Ranking!D:E,2,FALSE)</f>
        <v>P12</v>
      </c>
      <c r="H1148" s="1">
        <v>80</v>
      </c>
      <c r="I1148" s="1">
        <v>16</v>
      </c>
      <c r="J1148" t="s">
        <v>405</v>
      </c>
      <c r="K1148" t="str">
        <f>VLOOKUP(Table1[[#This Row],[Loser]],Ranking!D:E,2,FALSE)</f>
        <v>AE</v>
      </c>
      <c r="L1148" s="1">
        <v>51</v>
      </c>
      <c r="N1148" s="1">
        <f>Table1[[#This Row],[Winning Score]]-Table1[[#This Row],[Losing Score]]</f>
        <v>29</v>
      </c>
      <c r="O1148" s="1">
        <f>Table1[[#This Row],[Losing Seed]]-Table1[[#This Row],[Winning Seed]]</f>
        <v>15</v>
      </c>
      <c r="P1148" s="1" t="str">
        <f>IF(Table1[[#This Row],[SeD]]&lt;-2,Table1[[#This Row],[Winning Seed]]&amp; " over " &amp;Table1[[#This Row],[Losing Seed]],"")</f>
        <v/>
      </c>
      <c r="Q1148">
        <f>VLOOKUP(Table1[[#This Row],[Losing Seed]],'Seed History'!$N$4:$O$19,2)</f>
        <v>7.1428571428571426E-3</v>
      </c>
      <c r="R1148" s="1">
        <f>IF(Table1[[#This Row],[Round]]="PI",0,Table1[[#This Row],[Round]]-1)</f>
        <v>0</v>
      </c>
      <c r="S1148">
        <f>Table1[[#This Row],[LAW]]-Table1[[#This Row],[LEW]]</f>
        <v>-7.1428571428571426E-3</v>
      </c>
      <c r="V1148">
        <f>COUNTIF(PASE!B:B,Table1[[#This Row],[Loser]])</f>
        <v>1</v>
      </c>
    </row>
    <row r="1149" spans="1:22" x14ac:dyDescent="0.25">
      <c r="A1149" s="65">
        <v>37700</v>
      </c>
      <c r="B1149" s="50">
        <v>2003</v>
      </c>
      <c r="C1149" s="1">
        <v>1</v>
      </c>
      <c r="D1149" t="s">
        <v>38</v>
      </c>
      <c r="E1149" s="1">
        <v>2</v>
      </c>
      <c r="F1149" t="s">
        <v>37</v>
      </c>
      <c r="G1149" t="str">
        <f>VLOOKUP(Table1[[#This Row],[Winner]],Ranking!D:E,2,FALSE)</f>
        <v>B12</v>
      </c>
      <c r="H1149" s="1">
        <v>64</v>
      </c>
      <c r="I1149" s="1">
        <v>15</v>
      </c>
      <c r="J1149" t="s">
        <v>401</v>
      </c>
      <c r="K1149" t="str">
        <f>VLOOKUP(Table1[[#This Row],[Loser]],Ranking!D:E,2,FALSE)</f>
        <v>MWC</v>
      </c>
      <c r="L1149" s="1">
        <v>61</v>
      </c>
      <c r="N1149" s="1">
        <f>Table1[[#This Row],[Winning Score]]-Table1[[#This Row],[Losing Score]]</f>
        <v>3</v>
      </c>
      <c r="O1149" s="1">
        <f>Table1[[#This Row],[Losing Seed]]-Table1[[#This Row],[Winning Seed]]</f>
        <v>13</v>
      </c>
      <c r="P1149" s="1" t="str">
        <f>IF(Table1[[#This Row],[SeD]]&lt;-2,Table1[[#This Row],[Winning Seed]]&amp; " over " &amp;Table1[[#This Row],[Losing Seed]],"")</f>
        <v/>
      </c>
      <c r="Q1149">
        <f>VLOOKUP(Table1[[#This Row],[Losing Seed]],'Seed History'!$N$4:$O$19,2)</f>
        <v>6.4285714285714279E-2</v>
      </c>
      <c r="R1149" s="1">
        <f>IF(Table1[[#This Row],[Round]]="PI",0,Table1[[#This Row],[Round]]-1)</f>
        <v>0</v>
      </c>
      <c r="S1149">
        <f>Table1[[#This Row],[LAW]]-Table1[[#This Row],[LEW]]</f>
        <v>-6.4285714285714279E-2</v>
      </c>
      <c r="V1149">
        <f>COUNTIF(PASE!B:B,Table1[[#This Row],[Loser]])</f>
        <v>1</v>
      </c>
    </row>
    <row r="1150" spans="1:22" x14ac:dyDescent="0.25">
      <c r="A1150" s="65">
        <v>37700</v>
      </c>
      <c r="B1150" s="50">
        <v>2003</v>
      </c>
      <c r="C1150" s="1">
        <v>1</v>
      </c>
      <c r="D1150" t="s">
        <v>38</v>
      </c>
      <c r="E1150" s="1">
        <v>3</v>
      </c>
      <c r="F1150" t="s">
        <v>64</v>
      </c>
      <c r="G1150" t="str">
        <f>VLOOKUP(Table1[[#This Row],[Winner]],Ranking!D:E,2,FALSE)</f>
        <v>ACC</v>
      </c>
      <c r="H1150" s="1">
        <v>67</v>
      </c>
      <c r="I1150" s="1">
        <v>14</v>
      </c>
      <c r="J1150" t="s">
        <v>177</v>
      </c>
      <c r="K1150" t="str">
        <f>VLOOKUP(Table1[[#This Row],[Loser]],Ranking!D:E,2,FALSE)</f>
        <v>MWC</v>
      </c>
      <c r="L1150" s="1">
        <v>57</v>
      </c>
      <c r="N1150" s="1">
        <f>Table1[[#This Row],[Winning Score]]-Table1[[#This Row],[Losing Score]]</f>
        <v>10</v>
      </c>
      <c r="O1150" s="1">
        <f>Table1[[#This Row],[Losing Seed]]-Table1[[#This Row],[Winning Seed]]</f>
        <v>11</v>
      </c>
      <c r="P1150" s="1" t="str">
        <f>IF(Table1[[#This Row],[SeD]]&lt;-2,Table1[[#This Row],[Winning Seed]]&amp; " over " &amp;Table1[[#This Row],[Losing Seed]],"")</f>
        <v/>
      </c>
      <c r="Q1150">
        <f>VLOOKUP(Table1[[#This Row],[Losing Seed]],'Seed History'!$N$4:$O$19,2)</f>
        <v>0.16428571428571428</v>
      </c>
      <c r="R1150" s="1">
        <f>IF(Table1[[#This Row],[Round]]="PI",0,Table1[[#This Row],[Round]]-1)</f>
        <v>0</v>
      </c>
      <c r="S1150">
        <f>Table1[[#This Row],[LAW]]-Table1[[#This Row],[LEW]]</f>
        <v>-0.16428571428571428</v>
      </c>
      <c r="V1150">
        <f>COUNTIF(PASE!B:B,Table1[[#This Row],[Loser]])</f>
        <v>1</v>
      </c>
    </row>
    <row r="1151" spans="1:22" x14ac:dyDescent="0.25">
      <c r="A1151" s="65">
        <v>37700</v>
      </c>
      <c r="B1151" s="50">
        <v>2003</v>
      </c>
      <c r="C1151" s="1">
        <v>1</v>
      </c>
      <c r="D1151" t="s">
        <v>38</v>
      </c>
      <c r="E1151" s="1">
        <v>4</v>
      </c>
      <c r="F1151" t="s">
        <v>231</v>
      </c>
      <c r="G1151" t="str">
        <f>VLOOKUP(Table1[[#This Row],[Winner]],Ranking!D:E,2,FALSE)</f>
        <v>B10</v>
      </c>
      <c r="H1151" s="1">
        <v>65</v>
      </c>
      <c r="I1151" s="1">
        <v>13</v>
      </c>
      <c r="J1151" t="s">
        <v>416</v>
      </c>
      <c r="K1151" t="str">
        <f>VLOOKUP(Table1[[#This Row],[Loser]],Ranking!D:E,2,FALSE)</f>
        <v>CUSA</v>
      </c>
      <c r="L1151" s="1">
        <v>60</v>
      </c>
      <c r="N1151" s="1">
        <f>Table1[[#This Row],[Winning Score]]-Table1[[#This Row],[Losing Score]]</f>
        <v>5</v>
      </c>
      <c r="O1151" s="1">
        <f>Table1[[#This Row],[Losing Seed]]-Table1[[#This Row],[Winning Seed]]</f>
        <v>9</v>
      </c>
      <c r="P1151" s="1" t="str">
        <f>IF(Table1[[#This Row],[SeD]]&lt;-2,Table1[[#This Row],[Winning Seed]]&amp; " over " &amp;Table1[[#This Row],[Losing Seed]],"")</f>
        <v/>
      </c>
      <c r="Q1151">
        <f>VLOOKUP(Table1[[#This Row],[Losing Seed]],'Seed History'!$N$4:$O$19,2)</f>
        <v>0.25</v>
      </c>
      <c r="R1151" s="1">
        <f>IF(Table1[[#This Row],[Round]]="PI",0,Table1[[#This Row],[Round]]-1)</f>
        <v>0</v>
      </c>
      <c r="S1151">
        <f>Table1[[#This Row],[LAW]]-Table1[[#This Row],[LEW]]</f>
        <v>-0.25</v>
      </c>
      <c r="V1151">
        <f>COUNTIF(PASE!B:B,Table1[[#This Row],[Loser]])</f>
        <v>1</v>
      </c>
    </row>
    <row r="1152" spans="1:22" x14ac:dyDescent="0.25">
      <c r="A1152" s="65">
        <v>37700</v>
      </c>
      <c r="B1152" s="50">
        <v>2003</v>
      </c>
      <c r="C1152" s="1">
        <v>1</v>
      </c>
      <c r="D1152" t="s">
        <v>38</v>
      </c>
      <c r="E1152" s="1">
        <v>5</v>
      </c>
      <c r="F1152" t="s">
        <v>35</v>
      </c>
      <c r="G1152" t="str">
        <f>VLOOKUP(Table1[[#This Row],[Winner]],Ranking!D:E,2,FALSE)</f>
        <v>ACC</v>
      </c>
      <c r="H1152" s="1">
        <v>70</v>
      </c>
      <c r="I1152" s="1">
        <v>12</v>
      </c>
      <c r="J1152" t="s">
        <v>274</v>
      </c>
      <c r="K1152" t="str">
        <f>VLOOKUP(Table1[[#This Row],[Loser]],Ranking!D:E,2,FALSE)</f>
        <v>Horz</v>
      </c>
      <c r="L1152" s="1">
        <v>69</v>
      </c>
      <c r="N1152" s="1">
        <f>Table1[[#This Row],[Winning Score]]-Table1[[#This Row],[Losing Score]]</f>
        <v>1</v>
      </c>
      <c r="O1152" s="1">
        <f>Table1[[#This Row],[Losing Seed]]-Table1[[#This Row],[Winning Seed]]</f>
        <v>7</v>
      </c>
      <c r="P1152" s="1" t="str">
        <f>IF(Table1[[#This Row],[SeD]]&lt;-2,Table1[[#This Row],[Winning Seed]]&amp; " over " &amp;Table1[[#This Row],[Losing Seed]],"")</f>
        <v/>
      </c>
      <c r="Q1152">
        <f>VLOOKUP(Table1[[#This Row],[Losing Seed]],'Seed History'!$N$4:$O$19,2)</f>
        <v>0.51428571428571423</v>
      </c>
      <c r="R1152" s="1">
        <f>IF(Table1[[#This Row],[Round]]="PI",0,Table1[[#This Row],[Round]]-1)</f>
        <v>0</v>
      </c>
      <c r="S1152">
        <f>Table1[[#This Row],[LAW]]-Table1[[#This Row],[LEW]]</f>
        <v>-0.51428571428571423</v>
      </c>
      <c r="V1152">
        <f>COUNTIF(PASE!B:B,Table1[[#This Row],[Loser]])</f>
        <v>1</v>
      </c>
    </row>
    <row r="1153" spans="1:22" x14ac:dyDescent="0.25">
      <c r="A1153" s="65">
        <v>37700</v>
      </c>
      <c r="B1153" s="50">
        <v>2003</v>
      </c>
      <c r="C1153" s="1">
        <v>1</v>
      </c>
      <c r="D1153" t="s">
        <v>38</v>
      </c>
      <c r="E1153" s="1">
        <v>10</v>
      </c>
      <c r="F1153" t="s">
        <v>125</v>
      </c>
      <c r="G1153" t="str">
        <f>VLOOKUP(Table1[[#This Row],[Winner]],Ranking!D:E,2,FALSE)</f>
        <v>P12</v>
      </c>
      <c r="H1153" s="1">
        <v>84</v>
      </c>
      <c r="I1153" s="1">
        <v>7</v>
      </c>
      <c r="J1153" t="s">
        <v>268</v>
      </c>
      <c r="K1153" t="str">
        <f>VLOOKUP(Table1[[#This Row],[Loser]],Ranking!D:E,2,FALSE)</f>
        <v>Amer</v>
      </c>
      <c r="L1153" s="1">
        <v>71</v>
      </c>
      <c r="N1153" s="1">
        <f>Table1[[#This Row],[Winning Score]]-Table1[[#This Row],[Losing Score]]</f>
        <v>13</v>
      </c>
      <c r="O1153" s="1">
        <f>Table1[[#This Row],[Losing Seed]]-Table1[[#This Row],[Winning Seed]]</f>
        <v>-3</v>
      </c>
      <c r="P1153" s="1" t="str">
        <f>IF(Table1[[#This Row],[SeD]]&lt;-2,Table1[[#This Row],[Winning Seed]]&amp; " over " &amp;Table1[[#This Row],[Losing Seed]],"")</f>
        <v>10 over 7</v>
      </c>
      <c r="Q1153">
        <f>VLOOKUP(Table1[[#This Row],[Losing Seed]],'Seed History'!$N$4:$O$19,2)</f>
        <v>0.9</v>
      </c>
      <c r="R1153" s="1">
        <f>IF(Table1[[#This Row],[Round]]="PI",0,Table1[[#This Row],[Round]]-1)</f>
        <v>0</v>
      </c>
      <c r="S1153">
        <f>Table1[[#This Row],[LAW]]-Table1[[#This Row],[LEW]]</f>
        <v>-0.9</v>
      </c>
      <c r="V1153">
        <f>COUNTIF(PASE!B:B,Table1[[#This Row],[Loser]])</f>
        <v>1</v>
      </c>
    </row>
    <row r="1154" spans="1:22" x14ac:dyDescent="0.25">
      <c r="A1154" s="65">
        <v>37700</v>
      </c>
      <c r="B1154" s="50">
        <v>2003</v>
      </c>
      <c r="C1154" s="1">
        <v>1</v>
      </c>
      <c r="D1154" t="s">
        <v>38</v>
      </c>
      <c r="E1154" s="1">
        <v>9</v>
      </c>
      <c r="F1154" t="s">
        <v>71</v>
      </c>
      <c r="G1154" t="str">
        <f>VLOOKUP(Table1[[#This Row],[Winner]],Ranking!D:E,2,FALSE)</f>
        <v>WCC</v>
      </c>
      <c r="H1154" s="1">
        <v>74</v>
      </c>
      <c r="I1154" s="1">
        <v>8</v>
      </c>
      <c r="J1154" t="s">
        <v>28</v>
      </c>
      <c r="K1154" t="str">
        <f>VLOOKUP(Table1[[#This Row],[Loser]],Ranking!D:E,2,FALSE)</f>
        <v>Amer</v>
      </c>
      <c r="L1154" s="1">
        <v>69</v>
      </c>
      <c r="N1154" s="1">
        <f>Table1[[#This Row],[Winning Score]]-Table1[[#This Row],[Losing Score]]</f>
        <v>5</v>
      </c>
      <c r="O1154" s="1">
        <f>Table1[[#This Row],[Losing Seed]]-Table1[[#This Row],[Winning Seed]]</f>
        <v>-1</v>
      </c>
      <c r="P1154" s="1" t="str">
        <f>IF(Table1[[#This Row],[SeD]]&lt;-2,Table1[[#This Row],[Winning Seed]]&amp; " over " &amp;Table1[[#This Row],[Losing Seed]],"")</f>
        <v/>
      </c>
      <c r="Q1154">
        <f>VLOOKUP(Table1[[#This Row],[Losing Seed]],'Seed History'!$N$4:$O$19,2)</f>
        <v>0.7</v>
      </c>
      <c r="R1154" s="1">
        <f>IF(Table1[[#This Row],[Round]]="PI",0,Table1[[#This Row],[Round]]-1)</f>
        <v>0</v>
      </c>
      <c r="S1154">
        <f>Table1[[#This Row],[LAW]]-Table1[[#This Row],[LEW]]</f>
        <v>-0.7</v>
      </c>
      <c r="V1154">
        <f>COUNTIF(PASE!B:B,Table1[[#This Row],[Loser]])</f>
        <v>1</v>
      </c>
    </row>
    <row r="1155" spans="1:22" x14ac:dyDescent="0.25">
      <c r="A1155" s="65">
        <v>37701</v>
      </c>
      <c r="B1155" s="50">
        <v>2003</v>
      </c>
      <c r="C1155" s="1">
        <v>1</v>
      </c>
      <c r="D1155" t="s">
        <v>49</v>
      </c>
      <c r="E1155" s="1">
        <v>12</v>
      </c>
      <c r="F1155" t="s">
        <v>33</v>
      </c>
      <c r="G1155" t="str">
        <f>VLOOKUP(Table1[[#This Row],[Winner]],Ranking!D:E,2,FALSE)</f>
        <v>BE</v>
      </c>
      <c r="H1155" s="1">
        <v>47</v>
      </c>
      <c r="I1155" s="1">
        <v>5</v>
      </c>
      <c r="J1155" t="s">
        <v>276</v>
      </c>
      <c r="K1155" t="str">
        <f>VLOOKUP(Table1[[#This Row],[Loser]],Ranking!D:E,2,FALSE)</f>
        <v>SEC</v>
      </c>
      <c r="L1155" s="1">
        <v>46</v>
      </c>
      <c r="N1155" s="1">
        <f>Table1[[#This Row],[Winning Score]]-Table1[[#This Row],[Losing Score]]</f>
        <v>1</v>
      </c>
      <c r="O1155" s="1">
        <f>Table1[[#This Row],[Losing Seed]]-Table1[[#This Row],[Winning Seed]]</f>
        <v>-7</v>
      </c>
      <c r="P1155" s="1" t="str">
        <f>IF(Table1[[#This Row],[SeD]]&lt;-2,Table1[[#This Row],[Winning Seed]]&amp; " over " &amp;Table1[[#This Row],[Losing Seed]],"")</f>
        <v>12 over 5</v>
      </c>
      <c r="Q1155">
        <f>VLOOKUP(Table1[[#This Row],[Losing Seed]],'Seed History'!$N$4:$O$19,2)</f>
        <v>1.1071428571428572</v>
      </c>
      <c r="R1155" s="1">
        <f>IF(Table1[[#This Row],[Round]]="PI",0,Table1[[#This Row],[Round]]-1)</f>
        <v>0</v>
      </c>
      <c r="S1155">
        <f>Table1[[#This Row],[LAW]]-Table1[[#This Row],[LEW]]</f>
        <v>-1.1071428571428572</v>
      </c>
      <c r="V1155">
        <f>COUNTIF(PASE!B:B,Table1[[#This Row],[Loser]])</f>
        <v>1</v>
      </c>
    </row>
    <row r="1156" spans="1:22" x14ac:dyDescent="0.25">
      <c r="A1156" s="65">
        <v>37701</v>
      </c>
      <c r="B1156" s="50">
        <v>2003</v>
      </c>
      <c r="C1156" s="1">
        <v>1</v>
      </c>
      <c r="D1156" t="s">
        <v>49</v>
      </c>
      <c r="E1156" s="1">
        <v>2</v>
      </c>
      <c r="F1156" t="s">
        <v>409</v>
      </c>
      <c r="G1156" t="str">
        <f>VLOOKUP(Table1[[#This Row],[Winner]],Ranking!D:E,2,FALSE)</f>
        <v>ACC</v>
      </c>
      <c r="H1156" s="1">
        <v>76</v>
      </c>
      <c r="I1156" s="1">
        <v>15</v>
      </c>
      <c r="J1156" t="s">
        <v>193</v>
      </c>
      <c r="K1156" t="str">
        <f>VLOOKUP(Table1[[#This Row],[Loser]],Ranking!D:E,2,FALSE)</f>
        <v>SC</v>
      </c>
      <c r="L1156" s="1">
        <v>73</v>
      </c>
      <c r="N1156" s="1">
        <f>Table1[[#This Row],[Winning Score]]-Table1[[#This Row],[Losing Score]]</f>
        <v>3</v>
      </c>
      <c r="O1156" s="1">
        <f>Table1[[#This Row],[Losing Seed]]-Table1[[#This Row],[Winning Seed]]</f>
        <v>13</v>
      </c>
      <c r="P1156" s="1" t="str">
        <f>IF(Table1[[#This Row],[SeD]]&lt;-2,Table1[[#This Row],[Winning Seed]]&amp; " over " &amp;Table1[[#This Row],[Losing Seed]],"")</f>
        <v/>
      </c>
      <c r="Q1156">
        <f>VLOOKUP(Table1[[#This Row],[Losing Seed]],'Seed History'!$N$4:$O$19,2)</f>
        <v>6.4285714285714279E-2</v>
      </c>
      <c r="R1156" s="1">
        <f>IF(Table1[[#This Row],[Round]]="PI",0,Table1[[#This Row],[Round]]-1)</f>
        <v>0</v>
      </c>
      <c r="S1156">
        <f>Table1[[#This Row],[LAW]]-Table1[[#This Row],[LEW]]</f>
        <v>-6.4285714285714279E-2</v>
      </c>
      <c r="V1156">
        <f>COUNTIF(PASE!B:B,Table1[[#This Row],[Loser]])</f>
        <v>1</v>
      </c>
    </row>
    <row r="1157" spans="1:22" x14ac:dyDescent="0.25">
      <c r="A1157" s="65">
        <v>37701</v>
      </c>
      <c r="B1157" s="50">
        <v>2003</v>
      </c>
      <c r="C1157" s="1">
        <v>1</v>
      </c>
      <c r="D1157" t="s">
        <v>49</v>
      </c>
      <c r="E1157" s="1">
        <v>3</v>
      </c>
      <c r="F1157" t="s">
        <v>86</v>
      </c>
      <c r="G1157" t="str">
        <f>VLOOKUP(Table1[[#This Row],[Winner]],Ranking!D:E,2,FALSE)</f>
        <v>ACC</v>
      </c>
      <c r="H1157" s="1">
        <v>76</v>
      </c>
      <c r="I1157" s="1">
        <v>14</v>
      </c>
      <c r="J1157" t="s">
        <v>73</v>
      </c>
      <c r="K1157" t="str">
        <f>VLOOKUP(Table1[[#This Row],[Loser]],Ranking!D:E,2,FALSE)</f>
        <v>MAAC</v>
      </c>
      <c r="L1157" s="1">
        <v>65</v>
      </c>
      <c r="N1157" s="1">
        <f>Table1[[#This Row],[Winning Score]]-Table1[[#This Row],[Losing Score]]</f>
        <v>11</v>
      </c>
      <c r="O1157" s="1">
        <f>Table1[[#This Row],[Losing Seed]]-Table1[[#This Row],[Winning Seed]]</f>
        <v>11</v>
      </c>
      <c r="P1157" s="1" t="str">
        <f>IF(Table1[[#This Row],[SeD]]&lt;-2,Table1[[#This Row],[Winning Seed]]&amp; " over " &amp;Table1[[#This Row],[Losing Seed]],"")</f>
        <v/>
      </c>
      <c r="Q1157">
        <f>VLOOKUP(Table1[[#This Row],[Losing Seed]],'Seed History'!$N$4:$O$19,2)</f>
        <v>0.16428571428571428</v>
      </c>
      <c r="R1157" s="1">
        <f>IF(Table1[[#This Row],[Round]]="PI",0,Table1[[#This Row],[Round]]-1)</f>
        <v>0</v>
      </c>
      <c r="S1157">
        <f>Table1[[#This Row],[LAW]]-Table1[[#This Row],[LEW]]</f>
        <v>-0.16428571428571428</v>
      </c>
      <c r="V1157">
        <f>COUNTIF(PASE!B:B,Table1[[#This Row],[Loser]])</f>
        <v>1</v>
      </c>
    </row>
    <row r="1158" spans="1:22" x14ac:dyDescent="0.25">
      <c r="A1158" s="65">
        <v>37701</v>
      </c>
      <c r="B1158" s="50">
        <v>2003</v>
      </c>
      <c r="C1158" s="1">
        <v>1</v>
      </c>
      <c r="D1158" t="s">
        <v>49</v>
      </c>
      <c r="E1158" s="1">
        <v>4</v>
      </c>
      <c r="F1158" t="s">
        <v>54</v>
      </c>
      <c r="G1158" t="str">
        <f>VLOOKUP(Table1[[#This Row],[Winner]],Ranking!D:E,2,FALSE)</f>
        <v>ACC</v>
      </c>
      <c r="H1158" s="1">
        <v>86</v>
      </c>
      <c r="I1158" s="1">
        <v>13</v>
      </c>
      <c r="J1158" t="s">
        <v>131</v>
      </c>
      <c r="K1158" t="str">
        <f>VLOOKUP(Table1[[#This Row],[Loser]],Ranking!D:E,2,FALSE)</f>
        <v>OVC</v>
      </c>
      <c r="L1158" s="1">
        <v>64</v>
      </c>
      <c r="N1158" s="1">
        <f>Table1[[#This Row],[Winning Score]]-Table1[[#This Row],[Losing Score]]</f>
        <v>22</v>
      </c>
      <c r="O1158" s="1">
        <f>Table1[[#This Row],[Losing Seed]]-Table1[[#This Row],[Winning Seed]]</f>
        <v>9</v>
      </c>
      <c r="P1158" s="1" t="str">
        <f>IF(Table1[[#This Row],[SeD]]&lt;-2,Table1[[#This Row],[Winning Seed]]&amp; " over " &amp;Table1[[#This Row],[Losing Seed]],"")</f>
        <v/>
      </c>
      <c r="Q1158">
        <f>VLOOKUP(Table1[[#This Row],[Losing Seed]],'Seed History'!$N$4:$O$19,2)</f>
        <v>0.25</v>
      </c>
      <c r="R1158" s="1">
        <f>IF(Table1[[#This Row],[Round]]="PI",0,Table1[[#This Row],[Round]]-1)</f>
        <v>0</v>
      </c>
      <c r="S1158">
        <f>Table1[[#This Row],[LAW]]-Table1[[#This Row],[LEW]]</f>
        <v>-0.25</v>
      </c>
      <c r="V1158">
        <f>COUNTIF(PASE!B:B,Table1[[#This Row],[Loser]])</f>
        <v>1</v>
      </c>
    </row>
    <row r="1159" spans="1:22" x14ac:dyDescent="0.25">
      <c r="A1159" s="65">
        <v>37701</v>
      </c>
      <c r="B1159" s="50">
        <v>2003</v>
      </c>
      <c r="C1159" s="1">
        <v>1</v>
      </c>
      <c r="D1159" t="s">
        <v>49</v>
      </c>
      <c r="E1159" s="1">
        <v>6</v>
      </c>
      <c r="F1159" t="s">
        <v>317</v>
      </c>
      <c r="G1159" t="str">
        <f>VLOOKUP(Table1[[#This Row],[Winner]],Ranking!D:E,2,FALSE)</f>
        <v>B12</v>
      </c>
      <c r="H1159" s="1">
        <v>77</v>
      </c>
      <c r="I1159" s="1">
        <v>11</v>
      </c>
      <c r="J1159" t="s">
        <v>322</v>
      </c>
      <c r="K1159" t="str">
        <f>VLOOKUP(Table1[[#This Row],[Loser]],Ranking!D:E,2,FALSE)</f>
        <v>Ivy</v>
      </c>
      <c r="L1159" s="1">
        <v>63</v>
      </c>
      <c r="N1159" s="1">
        <f>Table1[[#This Row],[Winning Score]]-Table1[[#This Row],[Losing Score]]</f>
        <v>14</v>
      </c>
      <c r="O1159" s="1">
        <f>Table1[[#This Row],[Losing Seed]]-Table1[[#This Row],[Winning Seed]]</f>
        <v>5</v>
      </c>
      <c r="P1159" s="1" t="str">
        <f>IF(Table1[[#This Row],[SeD]]&lt;-2,Table1[[#This Row],[Winning Seed]]&amp; " over " &amp;Table1[[#This Row],[Losing Seed]],"")</f>
        <v/>
      </c>
      <c r="Q1159">
        <f>VLOOKUP(Table1[[#This Row],[Losing Seed]],'Seed History'!$N$4:$O$19,2)</f>
        <v>0.61428571428571432</v>
      </c>
      <c r="R1159" s="1">
        <f>IF(Table1[[#This Row],[Round]]="PI",0,Table1[[#This Row],[Round]]-1)</f>
        <v>0</v>
      </c>
      <c r="S1159">
        <f>Table1[[#This Row],[LAW]]-Table1[[#This Row],[LEW]]</f>
        <v>-0.61428571428571432</v>
      </c>
      <c r="V1159">
        <f>COUNTIF(PASE!B:B,Table1[[#This Row],[Loser]])</f>
        <v>1</v>
      </c>
    </row>
    <row r="1160" spans="1:22" x14ac:dyDescent="0.25">
      <c r="A1160" s="65">
        <v>37701</v>
      </c>
      <c r="B1160" s="50">
        <v>2003</v>
      </c>
      <c r="C1160" s="1">
        <v>1</v>
      </c>
      <c r="D1160" t="s">
        <v>440</v>
      </c>
      <c r="E1160" s="1">
        <v>1</v>
      </c>
      <c r="F1160" t="s">
        <v>26</v>
      </c>
      <c r="G1160" t="str">
        <f>VLOOKUP(Table1[[#This Row],[Winner]],Ranking!D:E,2,FALSE)</f>
        <v>SEC</v>
      </c>
      <c r="H1160" s="1">
        <v>95</v>
      </c>
      <c r="I1160" s="1">
        <v>16</v>
      </c>
      <c r="J1160" t="s">
        <v>239</v>
      </c>
      <c r="K1160" t="str">
        <f>VLOOKUP(Table1[[#This Row],[Loser]],Ranking!D:E,2,FALSE)</f>
        <v>Horz</v>
      </c>
      <c r="L1160" s="1">
        <v>64</v>
      </c>
      <c r="N1160" s="1">
        <f>Table1[[#This Row],[Winning Score]]-Table1[[#This Row],[Losing Score]]</f>
        <v>31</v>
      </c>
      <c r="O1160" s="1">
        <f>Table1[[#This Row],[Losing Seed]]-Table1[[#This Row],[Winning Seed]]</f>
        <v>15</v>
      </c>
      <c r="P1160" s="1" t="str">
        <f>IF(Table1[[#This Row],[SeD]]&lt;-2,Table1[[#This Row],[Winning Seed]]&amp; " over " &amp;Table1[[#This Row],[Losing Seed]],"")</f>
        <v/>
      </c>
      <c r="Q1160">
        <f>VLOOKUP(Table1[[#This Row],[Losing Seed]],'Seed History'!$N$4:$O$19,2)</f>
        <v>7.1428571428571426E-3</v>
      </c>
      <c r="R1160" s="1">
        <f>IF(Table1[[#This Row],[Round]]="PI",0,Table1[[#This Row],[Round]]-1)</f>
        <v>0</v>
      </c>
      <c r="S1160">
        <f>Table1[[#This Row],[LAW]]-Table1[[#This Row],[LEW]]</f>
        <v>-7.1428571428571426E-3</v>
      </c>
      <c r="V1160">
        <f>COUNTIF(PASE!B:B,Table1[[#This Row],[Loser]])</f>
        <v>1</v>
      </c>
    </row>
    <row r="1161" spans="1:22" x14ac:dyDescent="0.25">
      <c r="A1161" s="65">
        <v>37701</v>
      </c>
      <c r="B1161" s="50">
        <v>2003</v>
      </c>
      <c r="C1161" s="1">
        <v>1</v>
      </c>
      <c r="D1161" t="s">
        <v>440</v>
      </c>
      <c r="E1161" s="1">
        <v>2</v>
      </c>
      <c r="F1161" t="s">
        <v>83</v>
      </c>
      <c r="G1161" t="str">
        <f>VLOOKUP(Table1[[#This Row],[Winner]],Ranking!D:E,2,FALSE)</f>
        <v>ACC</v>
      </c>
      <c r="H1161" s="1">
        <v>87</v>
      </c>
      <c r="I1161" s="1">
        <v>15</v>
      </c>
      <c r="J1161" t="s">
        <v>408</v>
      </c>
      <c r="K1161" t="str">
        <f>VLOOKUP(Table1[[#This Row],[Loser]],Ranking!D:E,2,FALSE)</f>
        <v>NEC</v>
      </c>
      <c r="L1161" s="1">
        <v>61</v>
      </c>
      <c r="N1161" s="1">
        <f>Table1[[#This Row],[Winning Score]]-Table1[[#This Row],[Losing Score]]</f>
        <v>26</v>
      </c>
      <c r="O1161" s="1">
        <f>Table1[[#This Row],[Losing Seed]]-Table1[[#This Row],[Winning Seed]]</f>
        <v>13</v>
      </c>
      <c r="P1161" s="1" t="str">
        <f>IF(Table1[[#This Row],[SeD]]&lt;-2,Table1[[#This Row],[Winning Seed]]&amp; " over " &amp;Table1[[#This Row],[Losing Seed]],"")</f>
        <v/>
      </c>
      <c r="Q1161">
        <f>VLOOKUP(Table1[[#This Row],[Losing Seed]],'Seed History'!$N$4:$O$19,2)</f>
        <v>6.4285714285714279E-2</v>
      </c>
      <c r="R1161" s="1">
        <f>IF(Table1[[#This Row],[Round]]="PI",0,Table1[[#This Row],[Round]]-1)</f>
        <v>0</v>
      </c>
      <c r="S1161">
        <f>Table1[[#This Row],[LAW]]-Table1[[#This Row],[LEW]]</f>
        <v>-6.4285714285714279E-2</v>
      </c>
      <c r="V1161">
        <f>COUNTIF(PASE!B:B,Table1[[#This Row],[Loser]])</f>
        <v>1</v>
      </c>
    </row>
    <row r="1162" spans="1:22" x14ac:dyDescent="0.25">
      <c r="A1162" s="65">
        <v>37701</v>
      </c>
      <c r="B1162" s="50">
        <v>2003</v>
      </c>
      <c r="C1162" s="1">
        <v>1</v>
      </c>
      <c r="D1162" t="s">
        <v>440</v>
      </c>
      <c r="E1162" s="1">
        <v>7</v>
      </c>
      <c r="F1162" t="s">
        <v>36</v>
      </c>
      <c r="G1162" t="str">
        <f>VLOOKUP(Table1[[#This Row],[Winner]],Ranking!D:E,2,FALSE)</f>
        <v>B10</v>
      </c>
      <c r="H1162" s="1">
        <v>67</v>
      </c>
      <c r="I1162" s="1">
        <v>10</v>
      </c>
      <c r="J1162" t="s">
        <v>113</v>
      </c>
      <c r="K1162" t="str">
        <f>VLOOKUP(Table1[[#This Row],[Loser]],Ranking!D:E,2,FALSE)</f>
        <v>SEC</v>
      </c>
      <c r="L1162" s="1">
        <v>62</v>
      </c>
      <c r="N1162" s="1">
        <f>Table1[[#This Row],[Winning Score]]-Table1[[#This Row],[Losing Score]]</f>
        <v>5</v>
      </c>
      <c r="O1162" s="1">
        <f>Table1[[#This Row],[Losing Seed]]-Table1[[#This Row],[Winning Seed]]</f>
        <v>3</v>
      </c>
      <c r="P1162" s="1" t="str">
        <f>IF(Table1[[#This Row],[SeD]]&lt;-2,Table1[[#This Row],[Winning Seed]]&amp; " over " &amp;Table1[[#This Row],[Losing Seed]],"")</f>
        <v/>
      </c>
      <c r="Q1162">
        <f>VLOOKUP(Table1[[#This Row],[Losing Seed]],'Seed History'!$N$4:$O$19,2)</f>
        <v>0.62142857142857144</v>
      </c>
      <c r="R1162" s="1">
        <f>IF(Table1[[#This Row],[Round]]="PI",0,Table1[[#This Row],[Round]]-1)</f>
        <v>0</v>
      </c>
      <c r="S1162">
        <f>Table1[[#This Row],[LAW]]-Table1[[#This Row],[LEW]]</f>
        <v>-0.62142857142857144</v>
      </c>
      <c r="V1162">
        <f>COUNTIF(PASE!B:B,Table1[[#This Row],[Loser]])</f>
        <v>1</v>
      </c>
    </row>
    <row r="1163" spans="1:22" x14ac:dyDescent="0.25">
      <c r="A1163" s="65">
        <v>37701</v>
      </c>
      <c r="B1163" s="50">
        <v>2003</v>
      </c>
      <c r="C1163" s="1">
        <v>1</v>
      </c>
      <c r="D1163" t="s">
        <v>63</v>
      </c>
      <c r="E1163" s="1">
        <v>1</v>
      </c>
      <c r="F1163" t="s">
        <v>34</v>
      </c>
      <c r="G1163" t="str">
        <f>VLOOKUP(Table1[[#This Row],[Winner]],Ranking!D:E,2,FALSE)</f>
        <v>B12</v>
      </c>
      <c r="H1163" s="1">
        <v>82</v>
      </c>
      <c r="I1163" s="1">
        <v>16</v>
      </c>
      <c r="J1163" t="s">
        <v>394</v>
      </c>
      <c r="K1163" t="str">
        <f>VLOOKUP(Table1[[#This Row],[Loser]],Ranking!D:E,2,FALSE)</f>
        <v>BSth</v>
      </c>
      <c r="L1163" s="1">
        <v>61</v>
      </c>
      <c r="N1163" s="1">
        <f>Table1[[#This Row],[Winning Score]]-Table1[[#This Row],[Losing Score]]</f>
        <v>21</v>
      </c>
      <c r="O1163" s="1">
        <f>Table1[[#This Row],[Losing Seed]]-Table1[[#This Row],[Winning Seed]]</f>
        <v>15</v>
      </c>
      <c r="P1163" s="1" t="str">
        <f>IF(Table1[[#This Row],[SeD]]&lt;-2,Table1[[#This Row],[Winning Seed]]&amp; " over " &amp;Table1[[#This Row],[Losing Seed]],"")</f>
        <v/>
      </c>
      <c r="Q1163">
        <f>VLOOKUP(Table1[[#This Row],[Losing Seed]],'Seed History'!$N$4:$O$19,2)</f>
        <v>7.1428571428571426E-3</v>
      </c>
      <c r="R1163" s="1">
        <f>IF(Table1[[#This Row],[Round]]="PI",0,Table1[[#This Row],[Round]]-1)</f>
        <v>0</v>
      </c>
      <c r="S1163">
        <f>Table1[[#This Row],[LAW]]-Table1[[#This Row],[LEW]]</f>
        <v>-7.1428571428571426E-3</v>
      </c>
      <c r="V1163">
        <f>COUNTIF(PASE!B:B,Table1[[#This Row],[Loser]])</f>
        <v>1</v>
      </c>
    </row>
    <row r="1164" spans="1:22" x14ac:dyDescent="0.25">
      <c r="A1164" s="65">
        <v>37701</v>
      </c>
      <c r="B1164" s="50">
        <v>2003</v>
      </c>
      <c r="C1164" s="1">
        <v>1</v>
      </c>
      <c r="D1164" t="s">
        <v>63</v>
      </c>
      <c r="E1164" s="1">
        <v>2</v>
      </c>
      <c r="F1164" t="s">
        <v>81</v>
      </c>
      <c r="G1164" t="str">
        <f>VLOOKUP(Table1[[#This Row],[Winner]],Ranking!D:E,2,FALSE)</f>
        <v>SEC</v>
      </c>
      <c r="H1164" s="1">
        <v>85</v>
      </c>
      <c r="I1164" s="1">
        <v>15</v>
      </c>
      <c r="J1164" t="s">
        <v>342</v>
      </c>
      <c r="K1164" t="str">
        <f>VLOOKUP(Table1[[#This Row],[Loser]],Ranking!D:E,2,FALSE)</f>
        <v>Slnd</v>
      </c>
      <c r="L1164" s="1">
        <v>55</v>
      </c>
      <c r="N1164" s="1">
        <f>Table1[[#This Row],[Winning Score]]-Table1[[#This Row],[Losing Score]]</f>
        <v>30</v>
      </c>
      <c r="O1164" s="1">
        <f>Table1[[#This Row],[Losing Seed]]-Table1[[#This Row],[Winning Seed]]</f>
        <v>13</v>
      </c>
      <c r="P1164" s="1" t="str">
        <f>IF(Table1[[#This Row],[SeD]]&lt;-2,Table1[[#This Row],[Winning Seed]]&amp; " over " &amp;Table1[[#This Row],[Losing Seed]],"")</f>
        <v/>
      </c>
      <c r="Q1164">
        <f>VLOOKUP(Table1[[#This Row],[Losing Seed]],'Seed History'!$N$4:$O$19,2)</f>
        <v>6.4285714285714279E-2</v>
      </c>
      <c r="R1164" s="1">
        <f>IF(Table1[[#This Row],[Round]]="PI",0,Table1[[#This Row],[Round]]-1)</f>
        <v>0</v>
      </c>
      <c r="S1164">
        <f>Table1[[#This Row],[LAW]]-Table1[[#This Row],[LEW]]</f>
        <v>-6.4285714285714279E-2</v>
      </c>
      <c r="V1164">
        <f>COUNTIF(PASE!B:B,Table1[[#This Row],[Loser]])</f>
        <v>1</v>
      </c>
    </row>
    <row r="1165" spans="1:22" x14ac:dyDescent="0.25">
      <c r="A1165" s="65">
        <v>37701</v>
      </c>
      <c r="B1165" s="50">
        <v>2003</v>
      </c>
      <c r="C1165" s="1">
        <v>1</v>
      </c>
      <c r="D1165" t="s">
        <v>63</v>
      </c>
      <c r="E1165" s="1">
        <v>3</v>
      </c>
      <c r="F1165" t="s">
        <v>44</v>
      </c>
      <c r="G1165" t="str">
        <f>VLOOKUP(Table1[[#This Row],[Winner]],Ranking!D:E,2,FALSE)</f>
        <v>BE</v>
      </c>
      <c r="H1165" s="1">
        <v>71</v>
      </c>
      <c r="I1165" s="1">
        <v>14</v>
      </c>
      <c r="J1165" t="s">
        <v>385</v>
      </c>
      <c r="K1165" t="str">
        <f>VLOOKUP(Table1[[#This Row],[Loser]],Ranking!D:E,2,FALSE)</f>
        <v>SB</v>
      </c>
      <c r="L1165" s="1">
        <v>59</v>
      </c>
      <c r="N1165" s="1">
        <f>Table1[[#This Row],[Winning Score]]-Table1[[#This Row],[Losing Score]]</f>
        <v>12</v>
      </c>
      <c r="O1165" s="1">
        <f>Table1[[#This Row],[Losing Seed]]-Table1[[#This Row],[Winning Seed]]</f>
        <v>11</v>
      </c>
      <c r="P1165" s="1" t="str">
        <f>IF(Table1[[#This Row],[SeD]]&lt;-2,Table1[[#This Row],[Winning Seed]]&amp; " over " &amp;Table1[[#This Row],[Losing Seed]],"")</f>
        <v/>
      </c>
      <c r="Q1165">
        <f>VLOOKUP(Table1[[#This Row],[Losing Seed]],'Seed History'!$N$4:$O$19,2)</f>
        <v>0.16428571428571428</v>
      </c>
      <c r="R1165" s="1">
        <f>IF(Table1[[#This Row],[Round]]="PI",0,Table1[[#This Row],[Round]]-1)</f>
        <v>0</v>
      </c>
      <c r="S1165">
        <f>Table1[[#This Row],[LAW]]-Table1[[#This Row],[LEW]]</f>
        <v>-0.16428571428571428</v>
      </c>
      <c r="V1165">
        <f>COUNTIF(PASE!B:B,Table1[[#This Row],[Loser]])</f>
        <v>1</v>
      </c>
    </row>
    <row r="1166" spans="1:22" x14ac:dyDescent="0.25">
      <c r="A1166" s="65">
        <v>37701</v>
      </c>
      <c r="B1166" s="50">
        <v>2003</v>
      </c>
      <c r="C1166" s="1">
        <v>1</v>
      </c>
      <c r="D1166" t="s">
        <v>63</v>
      </c>
      <c r="E1166" s="1">
        <v>6</v>
      </c>
      <c r="F1166" t="s">
        <v>31</v>
      </c>
      <c r="G1166" t="str">
        <f>VLOOKUP(Table1[[#This Row],[Winner]],Ranking!D:E,2,FALSE)</f>
        <v>B10</v>
      </c>
      <c r="H1166" s="1">
        <v>75</v>
      </c>
      <c r="I1166" s="1">
        <v>11</v>
      </c>
      <c r="J1166" t="s">
        <v>396</v>
      </c>
      <c r="K1166" t="str">
        <f>VLOOKUP(Table1[[#This Row],[Loser]],Ranking!D:E,2,FALSE)</f>
        <v>CAA</v>
      </c>
      <c r="L1166" s="1">
        <v>73</v>
      </c>
      <c r="N1166" s="1">
        <f>Table1[[#This Row],[Winning Score]]-Table1[[#This Row],[Losing Score]]</f>
        <v>2</v>
      </c>
      <c r="O1166" s="1">
        <f>Table1[[#This Row],[Losing Seed]]-Table1[[#This Row],[Winning Seed]]</f>
        <v>5</v>
      </c>
      <c r="P1166" s="1" t="str">
        <f>IF(Table1[[#This Row],[SeD]]&lt;-2,Table1[[#This Row],[Winning Seed]]&amp; " over " &amp;Table1[[#This Row],[Losing Seed]],"")</f>
        <v/>
      </c>
      <c r="Q1166">
        <f>VLOOKUP(Table1[[#This Row],[Losing Seed]],'Seed History'!$N$4:$O$19,2)</f>
        <v>0.61428571428571432</v>
      </c>
      <c r="R1166" s="1">
        <f>IF(Table1[[#This Row],[Round]]="PI",0,Table1[[#This Row],[Round]]-1)</f>
        <v>0</v>
      </c>
      <c r="S1166">
        <f>Table1[[#This Row],[LAW]]-Table1[[#This Row],[LEW]]</f>
        <v>-0.61428571428571432</v>
      </c>
      <c r="V1166">
        <f>COUNTIF(PASE!B:B,Table1[[#This Row],[Loser]])</f>
        <v>1</v>
      </c>
    </row>
    <row r="1167" spans="1:22" x14ac:dyDescent="0.25">
      <c r="A1167" s="65">
        <v>37701</v>
      </c>
      <c r="B1167" s="50">
        <v>2003</v>
      </c>
      <c r="C1167" s="1">
        <v>1</v>
      </c>
      <c r="D1167" t="s">
        <v>63</v>
      </c>
      <c r="E1167" s="1">
        <v>7</v>
      </c>
      <c r="F1167" t="s">
        <v>272</v>
      </c>
      <c r="G1167" t="str">
        <f>VLOOKUP(Table1[[#This Row],[Winner]],Ranking!D:E,2,FALSE)</f>
        <v>B10</v>
      </c>
      <c r="H1167" s="1">
        <v>79</v>
      </c>
      <c r="I1167" s="1">
        <v>10</v>
      </c>
      <c r="J1167" t="s">
        <v>95</v>
      </c>
      <c r="K1167" t="str">
        <f>VLOOKUP(Table1[[#This Row],[Loser]],Ranking!D:E,2,FALSE)</f>
        <v>P12</v>
      </c>
      <c r="L1167" s="1">
        <v>64</v>
      </c>
      <c r="N1167" s="1">
        <f>Table1[[#This Row],[Winning Score]]-Table1[[#This Row],[Losing Score]]</f>
        <v>15</v>
      </c>
      <c r="O1167" s="1">
        <f>Table1[[#This Row],[Losing Seed]]-Table1[[#This Row],[Winning Seed]]</f>
        <v>3</v>
      </c>
      <c r="P1167" s="1" t="str">
        <f>IF(Table1[[#This Row],[SeD]]&lt;-2,Table1[[#This Row],[Winning Seed]]&amp; " over " &amp;Table1[[#This Row],[Losing Seed]],"")</f>
        <v/>
      </c>
      <c r="Q1167">
        <f>VLOOKUP(Table1[[#This Row],[Losing Seed]],'Seed History'!$N$4:$O$19,2)</f>
        <v>0.62142857142857144</v>
      </c>
      <c r="R1167" s="1">
        <f>IF(Table1[[#This Row],[Round]]="PI",0,Table1[[#This Row],[Round]]-1)</f>
        <v>0</v>
      </c>
      <c r="S1167">
        <f>Table1[[#This Row],[LAW]]-Table1[[#This Row],[LEW]]</f>
        <v>-0.62142857142857144</v>
      </c>
      <c r="V1167">
        <f>COUNTIF(PASE!B:B,Table1[[#This Row],[Loser]])</f>
        <v>1</v>
      </c>
    </row>
    <row r="1168" spans="1:22" x14ac:dyDescent="0.25">
      <c r="A1168" s="65">
        <v>37701</v>
      </c>
      <c r="B1168" s="50">
        <v>2003</v>
      </c>
      <c r="C1168" s="1">
        <v>1</v>
      </c>
      <c r="D1168" t="s">
        <v>49</v>
      </c>
      <c r="E1168" s="1">
        <v>10</v>
      </c>
      <c r="F1168" t="s">
        <v>130</v>
      </c>
      <c r="G1168" t="str">
        <f>VLOOKUP(Table1[[#This Row],[Winner]],Ranking!D:E,2,FALSE)</f>
        <v>SEC</v>
      </c>
      <c r="H1168" s="1">
        <v>65</v>
      </c>
      <c r="I1168" s="1">
        <v>7</v>
      </c>
      <c r="J1168" t="s">
        <v>338</v>
      </c>
      <c r="K1168" t="str">
        <f>VLOOKUP(Table1[[#This Row],[Loser]],Ranking!D:E,2,FALSE)</f>
        <v>A10</v>
      </c>
      <c r="L1168" s="1">
        <v>63</v>
      </c>
      <c r="M1168" s="1" t="s">
        <v>479</v>
      </c>
      <c r="N1168" s="1">
        <f>Table1[[#This Row],[Winning Score]]-Table1[[#This Row],[Losing Score]]</f>
        <v>2</v>
      </c>
      <c r="O1168" s="1">
        <f>Table1[[#This Row],[Losing Seed]]-Table1[[#This Row],[Winning Seed]]</f>
        <v>-3</v>
      </c>
      <c r="P1168" s="1" t="str">
        <f>IF(Table1[[#This Row],[SeD]]&lt;-2,Table1[[#This Row],[Winning Seed]]&amp; " over " &amp;Table1[[#This Row],[Losing Seed]],"")</f>
        <v>10 over 7</v>
      </c>
      <c r="Q1168">
        <f>VLOOKUP(Table1[[#This Row],[Losing Seed]],'Seed History'!$N$4:$O$19,2)</f>
        <v>0.9</v>
      </c>
      <c r="R1168" s="1">
        <f>IF(Table1[[#This Row],[Round]]="PI",0,Table1[[#This Row],[Round]]-1)</f>
        <v>0</v>
      </c>
      <c r="S1168">
        <f>Table1[[#This Row],[LAW]]-Table1[[#This Row],[LEW]]</f>
        <v>-0.9</v>
      </c>
      <c r="V1168">
        <f>COUNTIF(PASE!B:B,Table1[[#This Row],[Loser]])</f>
        <v>1</v>
      </c>
    </row>
    <row r="1169" spans="1:22" x14ac:dyDescent="0.25">
      <c r="A1169" s="65">
        <v>37701</v>
      </c>
      <c r="B1169" s="50">
        <v>2003</v>
      </c>
      <c r="C1169" s="1">
        <v>1</v>
      </c>
      <c r="D1169" t="s">
        <v>440</v>
      </c>
      <c r="E1169" s="1">
        <v>9</v>
      </c>
      <c r="F1169" t="s">
        <v>65</v>
      </c>
      <c r="G1169" t="str">
        <f>VLOOKUP(Table1[[#This Row],[Winner]],Ranking!D:E,2,FALSE)</f>
        <v>P12</v>
      </c>
      <c r="H1169" s="1">
        <v>60</v>
      </c>
      <c r="I1169" s="1">
        <v>8</v>
      </c>
      <c r="J1169" t="s">
        <v>40</v>
      </c>
      <c r="K1169" t="str">
        <f>VLOOKUP(Table1[[#This Row],[Loser]],Ranking!D:E,2,FALSE)</f>
        <v>P12</v>
      </c>
      <c r="L1169" s="1">
        <v>58</v>
      </c>
      <c r="N1169" s="1">
        <f>Table1[[#This Row],[Winning Score]]-Table1[[#This Row],[Losing Score]]</f>
        <v>2</v>
      </c>
      <c r="O1169" s="1">
        <f>Table1[[#This Row],[Losing Seed]]-Table1[[#This Row],[Winning Seed]]</f>
        <v>-1</v>
      </c>
      <c r="P1169" s="1" t="str">
        <f>IF(Table1[[#This Row],[SeD]]&lt;-2,Table1[[#This Row],[Winning Seed]]&amp; " over " &amp;Table1[[#This Row],[Losing Seed]],"")</f>
        <v/>
      </c>
      <c r="Q1169">
        <f>VLOOKUP(Table1[[#This Row],[Losing Seed]],'Seed History'!$N$4:$O$19,2)</f>
        <v>0.7</v>
      </c>
      <c r="R1169" s="1">
        <f>IF(Table1[[#This Row],[Round]]="PI",0,Table1[[#This Row],[Round]]-1)</f>
        <v>0</v>
      </c>
      <c r="S1169">
        <f>Table1[[#This Row],[LAW]]-Table1[[#This Row],[LEW]]</f>
        <v>-0.7</v>
      </c>
      <c r="V1169">
        <f>COUNTIF(PASE!B:B,Table1[[#This Row],[Loser]])</f>
        <v>1</v>
      </c>
    </row>
    <row r="1170" spans="1:22" x14ac:dyDescent="0.25">
      <c r="A1170" s="65">
        <v>37701</v>
      </c>
      <c r="B1170" s="50">
        <v>2003</v>
      </c>
      <c r="C1170" s="1">
        <v>1</v>
      </c>
      <c r="D1170" t="s">
        <v>63</v>
      </c>
      <c r="E1170" s="1">
        <v>9</v>
      </c>
      <c r="F1170" t="s">
        <v>29</v>
      </c>
      <c r="G1170" t="str">
        <f>VLOOKUP(Table1[[#This Row],[Winner]],Ranking!D:E,2,FALSE)</f>
        <v>B10</v>
      </c>
      <c r="H1170" s="1">
        <v>80</v>
      </c>
      <c r="I1170" s="1">
        <v>8</v>
      </c>
      <c r="J1170" t="s">
        <v>52</v>
      </c>
      <c r="K1170" t="str">
        <f>VLOOKUP(Table1[[#This Row],[Loser]],Ranking!D:E,2,FALSE)</f>
        <v>SEC</v>
      </c>
      <c r="L1170" s="1">
        <v>56</v>
      </c>
      <c r="N1170" s="1">
        <f>Table1[[#This Row],[Winning Score]]-Table1[[#This Row],[Losing Score]]</f>
        <v>24</v>
      </c>
      <c r="O1170" s="1">
        <f>Table1[[#This Row],[Losing Seed]]-Table1[[#This Row],[Winning Seed]]</f>
        <v>-1</v>
      </c>
      <c r="P1170" s="1" t="str">
        <f>IF(Table1[[#This Row],[SeD]]&lt;-2,Table1[[#This Row],[Winning Seed]]&amp; " over " &amp;Table1[[#This Row],[Losing Seed]],"")</f>
        <v/>
      </c>
      <c r="Q1170">
        <f>VLOOKUP(Table1[[#This Row],[Losing Seed]],'Seed History'!$N$4:$O$19,2)</f>
        <v>0.7</v>
      </c>
      <c r="R1170" s="1">
        <f>IF(Table1[[#This Row],[Round]]="PI",0,Table1[[#This Row],[Round]]-1)</f>
        <v>0</v>
      </c>
      <c r="S1170">
        <f>Table1[[#This Row],[LAW]]-Table1[[#This Row],[LEW]]</f>
        <v>-0.7</v>
      </c>
      <c r="V1170">
        <f>COUNTIF(PASE!B:B,Table1[[#This Row],[Loser]])</f>
        <v>1</v>
      </c>
    </row>
    <row r="1171" spans="1:22" x14ac:dyDescent="0.25">
      <c r="A1171" s="65">
        <v>37702</v>
      </c>
      <c r="B1171" s="50">
        <v>2003</v>
      </c>
      <c r="C1171" s="1">
        <v>2</v>
      </c>
      <c r="D1171" t="s">
        <v>49</v>
      </c>
      <c r="E1171" s="1">
        <v>1</v>
      </c>
      <c r="F1171" t="s">
        <v>58</v>
      </c>
      <c r="G1171" t="str">
        <f>VLOOKUP(Table1[[#This Row],[Winner]],Ranking!D:E,2,FALSE)</f>
        <v>B12</v>
      </c>
      <c r="H1171" s="1">
        <v>74</v>
      </c>
      <c r="I1171" s="1">
        <v>8</v>
      </c>
      <c r="J1171" t="s">
        <v>84</v>
      </c>
      <c r="K1171" t="str">
        <f>VLOOKUP(Table1[[#This Row],[Loser]],Ranking!D:E,2,FALSE)</f>
        <v>P12</v>
      </c>
      <c r="L1171" s="1">
        <v>65</v>
      </c>
      <c r="N1171" s="1">
        <f>Table1[[#This Row],[Winning Score]]-Table1[[#This Row],[Losing Score]]</f>
        <v>9</v>
      </c>
      <c r="O1171" s="1">
        <f>Table1[[#This Row],[Losing Seed]]-Table1[[#This Row],[Winning Seed]]</f>
        <v>7</v>
      </c>
      <c r="P1171" s="1" t="str">
        <f>IF(Table1[[#This Row],[SeD]]&lt;-2,Table1[[#This Row],[Winning Seed]]&amp; " over " &amp;Table1[[#This Row],[Losing Seed]],"")</f>
        <v/>
      </c>
      <c r="Q1171">
        <f>VLOOKUP(Table1[[#This Row],[Losing Seed]],'Seed History'!$N$4:$O$19,2)</f>
        <v>0.7</v>
      </c>
      <c r="R1171" s="1">
        <f>IF(Table1[[#This Row],[Round]]="PI",0,Table1[[#This Row],[Round]]-1)</f>
        <v>1</v>
      </c>
      <c r="S1171">
        <f>Table1[[#This Row],[LAW]]-Table1[[#This Row],[LEW]]</f>
        <v>0.30000000000000004</v>
      </c>
      <c r="V1171">
        <f>COUNTIF(PASE!B:B,Table1[[#This Row],[Loser]])</f>
        <v>1</v>
      </c>
    </row>
    <row r="1172" spans="1:22" x14ac:dyDescent="0.25">
      <c r="A1172" s="65">
        <v>37702</v>
      </c>
      <c r="B1172" s="50">
        <v>2003</v>
      </c>
      <c r="C1172" s="1">
        <v>2</v>
      </c>
      <c r="D1172" t="s">
        <v>440</v>
      </c>
      <c r="E1172" s="1">
        <v>3</v>
      </c>
      <c r="F1172" t="s">
        <v>263</v>
      </c>
      <c r="G1172" t="str">
        <f>VLOOKUP(Table1[[#This Row],[Winner]],Ranking!D:E,2,FALSE)</f>
        <v>BE</v>
      </c>
      <c r="H1172" s="1">
        <v>101</v>
      </c>
      <c r="I1172" s="1">
        <v>6</v>
      </c>
      <c r="J1172" t="s">
        <v>278</v>
      </c>
      <c r="K1172" t="str">
        <f>VLOOKUP(Table1[[#This Row],[Loser]],Ranking!D:E,2,FALSE)</f>
        <v>SEC</v>
      </c>
      <c r="L1172" s="1">
        <v>92</v>
      </c>
      <c r="M1172" s="1" t="s">
        <v>479</v>
      </c>
      <c r="N1172" s="1">
        <f>Table1[[#This Row],[Winning Score]]-Table1[[#This Row],[Losing Score]]</f>
        <v>9</v>
      </c>
      <c r="O1172" s="1">
        <f>Table1[[#This Row],[Losing Seed]]-Table1[[#This Row],[Winning Seed]]</f>
        <v>3</v>
      </c>
      <c r="P1172" s="1" t="str">
        <f>IF(Table1[[#This Row],[SeD]]&lt;-2,Table1[[#This Row],[Winning Seed]]&amp; " over " &amp;Table1[[#This Row],[Losing Seed]],"")</f>
        <v/>
      </c>
      <c r="Q1172">
        <f>VLOOKUP(Table1[[#This Row],[Losing Seed]],'Seed History'!$N$4:$O$19,2)</f>
        <v>1.0785714285714285</v>
      </c>
      <c r="R1172" s="1">
        <f>IF(Table1[[#This Row],[Round]]="PI",0,Table1[[#This Row],[Round]]-1)</f>
        <v>1</v>
      </c>
      <c r="S1172">
        <f>Table1[[#This Row],[LAW]]-Table1[[#This Row],[LEW]]</f>
        <v>-7.8571428571428514E-2</v>
      </c>
      <c r="V1172">
        <f>COUNTIF(PASE!B:B,Table1[[#This Row],[Loser]])</f>
        <v>1</v>
      </c>
    </row>
    <row r="1173" spans="1:22" x14ac:dyDescent="0.25">
      <c r="A1173" s="65">
        <v>37702</v>
      </c>
      <c r="B1173" s="50">
        <v>2003</v>
      </c>
      <c r="C1173" s="1">
        <v>2</v>
      </c>
      <c r="D1173" t="s">
        <v>440</v>
      </c>
      <c r="E1173" s="1">
        <v>5</v>
      </c>
      <c r="F1173" t="s">
        <v>39</v>
      </c>
      <c r="G1173" t="str">
        <f>VLOOKUP(Table1[[#This Row],[Winner]],Ranking!D:E,2,FALSE)</f>
        <v>B10</v>
      </c>
      <c r="H1173" s="1">
        <v>61</v>
      </c>
      <c r="I1173" s="1">
        <v>13</v>
      </c>
      <c r="J1173" t="s">
        <v>94</v>
      </c>
      <c r="K1173" t="str">
        <f>VLOOKUP(Table1[[#This Row],[Loser]],Ranking!D:E,2,FALSE)</f>
        <v>Amer</v>
      </c>
      <c r="L1173" s="1">
        <v>60</v>
      </c>
      <c r="N1173" s="1">
        <f>Table1[[#This Row],[Winning Score]]-Table1[[#This Row],[Losing Score]]</f>
        <v>1</v>
      </c>
      <c r="O1173" s="1">
        <f>Table1[[#This Row],[Losing Seed]]-Table1[[#This Row],[Winning Seed]]</f>
        <v>8</v>
      </c>
      <c r="P1173" s="1" t="str">
        <f>IF(Table1[[#This Row],[SeD]]&lt;-2,Table1[[#This Row],[Winning Seed]]&amp; " over " &amp;Table1[[#This Row],[Losing Seed]],"")</f>
        <v/>
      </c>
      <c r="Q1173">
        <f>VLOOKUP(Table1[[#This Row],[Losing Seed]],'Seed History'!$N$4:$O$19,2)</f>
        <v>0.25</v>
      </c>
      <c r="R1173" s="1">
        <f>IF(Table1[[#This Row],[Round]]="PI",0,Table1[[#This Row],[Round]]-1)</f>
        <v>1</v>
      </c>
      <c r="S1173">
        <f>Table1[[#This Row],[LAW]]-Table1[[#This Row],[LEW]]</f>
        <v>0.75</v>
      </c>
      <c r="V1173">
        <f>COUNTIF(PASE!B:B,Table1[[#This Row],[Loser]])</f>
        <v>1</v>
      </c>
    </row>
    <row r="1174" spans="1:22" x14ac:dyDescent="0.25">
      <c r="A1174" s="65">
        <v>37702</v>
      </c>
      <c r="B1174" s="50">
        <v>2003</v>
      </c>
      <c r="C1174" s="1">
        <v>2</v>
      </c>
      <c r="D1174" t="s">
        <v>38</v>
      </c>
      <c r="E1174" s="1">
        <v>1</v>
      </c>
      <c r="F1174" t="s">
        <v>48</v>
      </c>
      <c r="G1174" t="str">
        <f>VLOOKUP(Table1[[#This Row],[Winner]],Ranking!D:E,2,FALSE)</f>
        <v>P12</v>
      </c>
      <c r="H1174" s="1">
        <v>96</v>
      </c>
      <c r="I1174" s="1">
        <v>9</v>
      </c>
      <c r="J1174" t="s">
        <v>71</v>
      </c>
      <c r="K1174" t="str">
        <f>VLOOKUP(Table1[[#This Row],[Loser]],Ranking!D:E,2,FALSE)</f>
        <v>WCC</v>
      </c>
      <c r="L1174" s="1">
        <v>95</v>
      </c>
      <c r="M1174" s="1" t="s">
        <v>480</v>
      </c>
      <c r="N1174" s="1">
        <f>Table1[[#This Row],[Winning Score]]-Table1[[#This Row],[Losing Score]]</f>
        <v>1</v>
      </c>
      <c r="O1174" s="1">
        <f>Table1[[#This Row],[Losing Seed]]-Table1[[#This Row],[Winning Seed]]</f>
        <v>8</v>
      </c>
      <c r="P1174" s="1" t="str">
        <f>IF(Table1[[#This Row],[SeD]]&lt;-2,Table1[[#This Row],[Winning Seed]]&amp; " over " &amp;Table1[[#This Row],[Losing Seed]],"")</f>
        <v/>
      </c>
      <c r="Q1174">
        <f>VLOOKUP(Table1[[#This Row],[Losing Seed]],'Seed History'!$N$4:$O$19,2)</f>
        <v>0.6</v>
      </c>
      <c r="R1174" s="1">
        <f>IF(Table1[[#This Row],[Round]]="PI",0,Table1[[#This Row],[Round]]-1)</f>
        <v>1</v>
      </c>
      <c r="S1174">
        <f>Table1[[#This Row],[LAW]]-Table1[[#This Row],[LEW]]</f>
        <v>0.4</v>
      </c>
      <c r="V1174">
        <f>COUNTIF(PASE!B:B,Table1[[#This Row],[Loser]])</f>
        <v>1</v>
      </c>
    </row>
    <row r="1175" spans="1:22" x14ac:dyDescent="0.25">
      <c r="A1175" s="65">
        <v>37702</v>
      </c>
      <c r="B1175" s="50">
        <v>2003</v>
      </c>
      <c r="C1175" s="1">
        <v>2</v>
      </c>
      <c r="D1175" t="s">
        <v>38</v>
      </c>
      <c r="E1175" s="1">
        <v>2</v>
      </c>
      <c r="F1175" t="s">
        <v>37</v>
      </c>
      <c r="G1175" t="str">
        <f>VLOOKUP(Table1[[#This Row],[Winner]],Ranking!D:E,2,FALSE)</f>
        <v>B12</v>
      </c>
      <c r="H1175" s="1">
        <v>108</v>
      </c>
      <c r="I1175" s="1">
        <v>10</v>
      </c>
      <c r="J1175" t="s">
        <v>125</v>
      </c>
      <c r="K1175" t="str">
        <f>VLOOKUP(Table1[[#This Row],[Loser]],Ranking!D:E,2,FALSE)</f>
        <v>P12</v>
      </c>
      <c r="L1175" s="1">
        <v>76</v>
      </c>
      <c r="N1175" s="1">
        <f>Table1[[#This Row],[Winning Score]]-Table1[[#This Row],[Losing Score]]</f>
        <v>32</v>
      </c>
      <c r="O1175" s="1">
        <f>Table1[[#This Row],[Losing Seed]]-Table1[[#This Row],[Winning Seed]]</f>
        <v>8</v>
      </c>
      <c r="P1175" s="1" t="str">
        <f>IF(Table1[[#This Row],[SeD]]&lt;-2,Table1[[#This Row],[Winning Seed]]&amp; " over " &amp;Table1[[#This Row],[Losing Seed]],"")</f>
        <v/>
      </c>
      <c r="Q1175">
        <f>VLOOKUP(Table1[[#This Row],[Losing Seed]],'Seed History'!$N$4:$O$19,2)</f>
        <v>0.62142857142857144</v>
      </c>
      <c r="R1175" s="1">
        <f>IF(Table1[[#This Row],[Round]]="PI",0,Table1[[#This Row],[Round]]-1)</f>
        <v>1</v>
      </c>
      <c r="S1175">
        <f>Table1[[#This Row],[LAW]]-Table1[[#This Row],[LEW]]</f>
        <v>0.37857142857142856</v>
      </c>
      <c r="V1175">
        <f>COUNTIF(PASE!B:B,Table1[[#This Row],[Loser]])</f>
        <v>1</v>
      </c>
    </row>
    <row r="1176" spans="1:22" x14ac:dyDescent="0.25">
      <c r="A1176" s="65">
        <v>37702</v>
      </c>
      <c r="B1176" s="50">
        <v>2003</v>
      </c>
      <c r="C1176" s="1">
        <v>2</v>
      </c>
      <c r="D1176" t="s">
        <v>38</v>
      </c>
      <c r="E1176" s="1">
        <v>3</v>
      </c>
      <c r="F1176" t="s">
        <v>64</v>
      </c>
      <c r="G1176" t="str">
        <f>VLOOKUP(Table1[[#This Row],[Winner]],Ranking!D:E,2,FALSE)</f>
        <v>ACC</v>
      </c>
      <c r="H1176" s="1">
        <v>86</v>
      </c>
      <c r="I1176" s="1">
        <v>11</v>
      </c>
      <c r="J1176" t="s">
        <v>164</v>
      </c>
      <c r="K1176" t="str">
        <f>VLOOKUP(Table1[[#This Row],[Loser]],Ranking!D:E,2,FALSE)</f>
        <v>MAC</v>
      </c>
      <c r="L1176" s="1">
        <v>60</v>
      </c>
      <c r="N1176" s="1">
        <f>Table1[[#This Row],[Winning Score]]-Table1[[#This Row],[Losing Score]]</f>
        <v>26</v>
      </c>
      <c r="O1176" s="1">
        <f>Table1[[#This Row],[Losing Seed]]-Table1[[#This Row],[Winning Seed]]</f>
        <v>8</v>
      </c>
      <c r="P1176" s="1" t="str">
        <f>IF(Table1[[#This Row],[SeD]]&lt;-2,Table1[[#This Row],[Winning Seed]]&amp; " over " &amp;Table1[[#This Row],[Losing Seed]],"")</f>
        <v/>
      </c>
      <c r="Q1176">
        <f>VLOOKUP(Table1[[#This Row],[Losing Seed]],'Seed History'!$N$4:$O$19,2)</f>
        <v>0.61428571428571432</v>
      </c>
      <c r="R1176" s="1">
        <f>IF(Table1[[#This Row],[Round]]="PI",0,Table1[[#This Row],[Round]]-1)</f>
        <v>1</v>
      </c>
      <c r="S1176">
        <f>Table1[[#This Row],[LAW]]-Table1[[#This Row],[LEW]]</f>
        <v>0.38571428571428568</v>
      </c>
      <c r="V1176">
        <f>COUNTIF(PASE!B:B,Table1[[#This Row],[Loser]])</f>
        <v>1</v>
      </c>
    </row>
    <row r="1177" spans="1:22" x14ac:dyDescent="0.25">
      <c r="A1177" s="65">
        <v>37702</v>
      </c>
      <c r="B1177" s="50">
        <v>2003</v>
      </c>
      <c r="C1177" s="1">
        <v>2</v>
      </c>
      <c r="D1177" t="s">
        <v>63</v>
      </c>
      <c r="E1177" s="1">
        <v>5</v>
      </c>
      <c r="F1177" t="s">
        <v>80</v>
      </c>
      <c r="G1177" t="str">
        <f>VLOOKUP(Table1[[#This Row],[Winner]],Ranking!D:E,2,FALSE)</f>
        <v>Amer</v>
      </c>
      <c r="H1177" s="1">
        <v>85</v>
      </c>
      <c r="I1177" s="1">
        <v>4</v>
      </c>
      <c r="J1177" t="s">
        <v>370</v>
      </c>
      <c r="K1177" t="str">
        <f>VLOOKUP(Table1[[#This Row],[Loser]],Ranking!D:E,2,FALSE)</f>
        <v>P12</v>
      </c>
      <c r="L1177" s="1">
        <v>74</v>
      </c>
      <c r="N1177" s="1">
        <f>Table1[[#This Row],[Winning Score]]-Table1[[#This Row],[Losing Score]]</f>
        <v>11</v>
      </c>
      <c r="O1177" s="1">
        <f>Table1[[#This Row],[Losing Seed]]-Table1[[#This Row],[Winning Seed]]</f>
        <v>-1</v>
      </c>
      <c r="P1177" s="1" t="str">
        <f>IF(Table1[[#This Row],[SeD]]&lt;-2,Table1[[#This Row],[Winning Seed]]&amp; " over " &amp;Table1[[#This Row],[Losing Seed]],"")</f>
        <v/>
      </c>
      <c r="Q1177">
        <f>VLOOKUP(Table1[[#This Row],[Losing Seed]],'Seed History'!$N$4:$O$19,2)</f>
        <v>1.5357142857142858</v>
      </c>
      <c r="R1177" s="1">
        <f>IF(Table1[[#This Row],[Round]]="PI",0,Table1[[#This Row],[Round]]-1)</f>
        <v>1</v>
      </c>
      <c r="S1177">
        <f>Table1[[#This Row],[LAW]]-Table1[[#This Row],[LEW]]</f>
        <v>-0.53571428571428581</v>
      </c>
      <c r="V1177">
        <f>COUNTIF(PASE!B:B,Table1[[#This Row],[Loser]])</f>
        <v>1</v>
      </c>
    </row>
    <row r="1178" spans="1:22" x14ac:dyDescent="0.25">
      <c r="A1178" s="65">
        <v>37702</v>
      </c>
      <c r="B1178" s="50">
        <v>2003</v>
      </c>
      <c r="C1178" s="1">
        <v>2</v>
      </c>
      <c r="D1178" t="s">
        <v>38</v>
      </c>
      <c r="E1178" s="1">
        <v>5</v>
      </c>
      <c r="F1178" t="s">
        <v>35</v>
      </c>
      <c r="G1178" t="str">
        <f>VLOOKUP(Table1[[#This Row],[Winner]],Ranking!D:E,2,FALSE)</f>
        <v>ACC</v>
      </c>
      <c r="H1178" s="1">
        <v>68</v>
      </c>
      <c r="I1178" s="1">
        <v>4</v>
      </c>
      <c r="J1178" t="s">
        <v>231</v>
      </c>
      <c r="K1178" t="str">
        <f>VLOOKUP(Table1[[#This Row],[Loser]],Ranking!D:E,2,FALSE)</f>
        <v>B10</v>
      </c>
      <c r="L1178" s="1">
        <v>60</v>
      </c>
      <c r="N1178" s="1">
        <f>Table1[[#This Row],[Winning Score]]-Table1[[#This Row],[Losing Score]]</f>
        <v>8</v>
      </c>
      <c r="O1178" s="1">
        <f>Table1[[#This Row],[Losing Seed]]-Table1[[#This Row],[Winning Seed]]</f>
        <v>-1</v>
      </c>
      <c r="P1178" s="1" t="str">
        <f>IF(Table1[[#This Row],[SeD]]&lt;-2,Table1[[#This Row],[Winning Seed]]&amp; " over " &amp;Table1[[#This Row],[Losing Seed]],"")</f>
        <v/>
      </c>
      <c r="Q1178">
        <f>VLOOKUP(Table1[[#This Row],[Losing Seed]],'Seed History'!$N$4:$O$19,2)</f>
        <v>1.5357142857142858</v>
      </c>
      <c r="R1178" s="1">
        <f>IF(Table1[[#This Row],[Round]]="PI",0,Table1[[#This Row],[Round]]-1)</f>
        <v>1</v>
      </c>
      <c r="S1178">
        <f>Table1[[#This Row],[LAW]]-Table1[[#This Row],[LEW]]</f>
        <v>-0.53571428571428581</v>
      </c>
      <c r="V1178">
        <f>COUNTIF(PASE!B:B,Table1[[#This Row],[Loser]])</f>
        <v>1</v>
      </c>
    </row>
    <row r="1179" spans="1:22" x14ac:dyDescent="0.25">
      <c r="A1179" s="65">
        <v>37703</v>
      </c>
      <c r="B1179" s="50">
        <v>2003</v>
      </c>
      <c r="C1179" s="1">
        <v>2</v>
      </c>
      <c r="D1179" t="s">
        <v>49</v>
      </c>
      <c r="E1179" s="1">
        <v>10</v>
      </c>
      <c r="F1179" t="s">
        <v>130</v>
      </c>
      <c r="G1179" t="str">
        <f>VLOOKUP(Table1[[#This Row],[Winner]],Ranking!D:E,2,FALSE)</f>
        <v>SEC</v>
      </c>
      <c r="H1179" s="1">
        <v>68</v>
      </c>
      <c r="I1179" s="1">
        <v>2</v>
      </c>
      <c r="J1179" t="s">
        <v>409</v>
      </c>
      <c r="K1179" t="str">
        <f>VLOOKUP(Table1[[#This Row],[Loser]],Ranking!D:E,2,FALSE)</f>
        <v>ACC</v>
      </c>
      <c r="L1179" s="1">
        <v>62</v>
      </c>
      <c r="N1179" s="1">
        <f>Table1[[#This Row],[Winning Score]]-Table1[[#This Row],[Losing Score]]</f>
        <v>6</v>
      </c>
      <c r="O1179" s="1">
        <f>Table1[[#This Row],[Losing Seed]]-Table1[[#This Row],[Winning Seed]]</f>
        <v>-8</v>
      </c>
      <c r="P1179" s="1" t="str">
        <f>IF(Table1[[#This Row],[SeD]]&lt;-2,Table1[[#This Row],[Winning Seed]]&amp; " over " &amp;Table1[[#This Row],[Losing Seed]],"")</f>
        <v>10 over 2</v>
      </c>
      <c r="Q1179">
        <f>VLOOKUP(Table1[[#This Row],[Losing Seed]],'Seed History'!$N$4:$O$19,2)</f>
        <v>2.3714285714285714</v>
      </c>
      <c r="R1179" s="1">
        <f>IF(Table1[[#This Row],[Round]]="PI",0,Table1[[#This Row],[Round]]-1)</f>
        <v>1</v>
      </c>
      <c r="S1179">
        <f>Table1[[#This Row],[LAW]]-Table1[[#This Row],[LEW]]</f>
        <v>-1.3714285714285714</v>
      </c>
      <c r="V1179">
        <f>COUNTIF(PASE!B:B,Table1[[#This Row],[Loser]])</f>
        <v>1</v>
      </c>
    </row>
    <row r="1180" spans="1:22" x14ac:dyDescent="0.25">
      <c r="A1180" s="65">
        <v>37703</v>
      </c>
      <c r="B1180" s="50">
        <v>2003</v>
      </c>
      <c r="C1180" s="1">
        <v>2</v>
      </c>
      <c r="D1180" t="s">
        <v>49</v>
      </c>
      <c r="E1180" s="1">
        <v>12</v>
      </c>
      <c r="F1180" t="s">
        <v>33</v>
      </c>
      <c r="G1180" t="str">
        <f>VLOOKUP(Table1[[#This Row],[Winner]],Ranking!D:E,2,FALSE)</f>
        <v>BE</v>
      </c>
      <c r="H1180" s="1">
        <v>79</v>
      </c>
      <c r="I1180" s="1">
        <v>4</v>
      </c>
      <c r="J1180" t="s">
        <v>54</v>
      </c>
      <c r="K1180" t="str">
        <f>VLOOKUP(Table1[[#This Row],[Loser]],Ranking!D:E,2,FALSE)</f>
        <v>ACC</v>
      </c>
      <c r="L1180" s="1">
        <v>71</v>
      </c>
      <c r="N1180" s="1">
        <f>Table1[[#This Row],[Winning Score]]-Table1[[#This Row],[Losing Score]]</f>
        <v>8</v>
      </c>
      <c r="O1180" s="1">
        <f>Table1[[#This Row],[Losing Seed]]-Table1[[#This Row],[Winning Seed]]</f>
        <v>-8</v>
      </c>
      <c r="P1180" s="1" t="str">
        <f>IF(Table1[[#This Row],[SeD]]&lt;-2,Table1[[#This Row],[Winning Seed]]&amp; " over " &amp;Table1[[#This Row],[Losing Seed]],"")</f>
        <v>12 over 4</v>
      </c>
      <c r="Q1180">
        <f>VLOOKUP(Table1[[#This Row],[Losing Seed]],'Seed History'!$N$4:$O$19,2)</f>
        <v>1.5357142857142858</v>
      </c>
      <c r="R1180" s="1">
        <f>IF(Table1[[#This Row],[Round]]="PI",0,Table1[[#This Row],[Round]]-1)</f>
        <v>1</v>
      </c>
      <c r="S1180">
        <f>Table1[[#This Row],[LAW]]-Table1[[#This Row],[LEW]]</f>
        <v>-0.53571428571428581</v>
      </c>
      <c r="V1180">
        <f>COUNTIF(PASE!B:B,Table1[[#This Row],[Loser]])</f>
        <v>1</v>
      </c>
    </row>
    <row r="1181" spans="1:22" x14ac:dyDescent="0.25">
      <c r="A1181" s="65">
        <v>37703</v>
      </c>
      <c r="B1181" s="50">
        <v>2003</v>
      </c>
      <c r="C1181" s="1">
        <v>2</v>
      </c>
      <c r="D1181" t="s">
        <v>63</v>
      </c>
      <c r="E1181" s="1">
        <v>7</v>
      </c>
      <c r="F1181" t="s">
        <v>272</v>
      </c>
      <c r="G1181" t="str">
        <f>VLOOKUP(Table1[[#This Row],[Winner]],Ranking!D:E,2,FALSE)</f>
        <v>B10</v>
      </c>
      <c r="H1181" s="1">
        <v>68</v>
      </c>
      <c r="I1181" s="1">
        <v>2</v>
      </c>
      <c r="J1181" t="s">
        <v>81</v>
      </c>
      <c r="K1181" t="str">
        <f>VLOOKUP(Table1[[#This Row],[Loser]],Ranking!D:E,2,FALSE)</f>
        <v>SEC</v>
      </c>
      <c r="L1181" s="1">
        <v>46</v>
      </c>
      <c r="N1181" s="1">
        <f>Table1[[#This Row],[Winning Score]]-Table1[[#This Row],[Losing Score]]</f>
        <v>22</v>
      </c>
      <c r="O1181" s="1">
        <f>Table1[[#This Row],[Losing Seed]]-Table1[[#This Row],[Winning Seed]]</f>
        <v>-5</v>
      </c>
      <c r="P1181" s="1" t="str">
        <f>IF(Table1[[#This Row],[SeD]]&lt;-2,Table1[[#This Row],[Winning Seed]]&amp; " over " &amp;Table1[[#This Row],[Losing Seed]],"")</f>
        <v>7 over 2</v>
      </c>
      <c r="Q1181">
        <f>VLOOKUP(Table1[[#This Row],[Losing Seed]],'Seed History'!$N$4:$O$19,2)</f>
        <v>2.3714285714285714</v>
      </c>
      <c r="R1181" s="1">
        <f>IF(Table1[[#This Row],[Round]]="PI",0,Table1[[#This Row],[Round]]-1)</f>
        <v>1</v>
      </c>
      <c r="S1181">
        <f>Table1[[#This Row],[LAW]]-Table1[[#This Row],[LEW]]</f>
        <v>-1.3714285714285714</v>
      </c>
      <c r="V1181">
        <f>COUNTIF(PASE!B:B,Table1[[#This Row],[Loser]])</f>
        <v>1</v>
      </c>
    </row>
    <row r="1182" spans="1:22" x14ac:dyDescent="0.25">
      <c r="A1182" s="65">
        <v>37703</v>
      </c>
      <c r="B1182" s="50">
        <v>2003</v>
      </c>
      <c r="C1182" s="1">
        <v>2</v>
      </c>
      <c r="D1182" t="s">
        <v>49</v>
      </c>
      <c r="E1182" s="1">
        <v>3</v>
      </c>
      <c r="F1182" t="s">
        <v>86</v>
      </c>
      <c r="G1182" t="str">
        <f>VLOOKUP(Table1[[#This Row],[Winner]],Ranking!D:E,2,FALSE)</f>
        <v>ACC</v>
      </c>
      <c r="H1182" s="1">
        <v>68</v>
      </c>
      <c r="I1182" s="1">
        <v>6</v>
      </c>
      <c r="J1182" t="s">
        <v>317</v>
      </c>
      <c r="K1182" t="str">
        <f>VLOOKUP(Table1[[#This Row],[Loser]],Ranking!D:E,2,FALSE)</f>
        <v>B12</v>
      </c>
      <c r="L1182" s="1">
        <v>56</v>
      </c>
      <c r="N1182" s="1">
        <f>Table1[[#This Row],[Winning Score]]-Table1[[#This Row],[Losing Score]]</f>
        <v>12</v>
      </c>
      <c r="O1182" s="1">
        <f>Table1[[#This Row],[Losing Seed]]-Table1[[#This Row],[Winning Seed]]</f>
        <v>3</v>
      </c>
      <c r="P1182" s="1" t="str">
        <f>IF(Table1[[#This Row],[SeD]]&lt;-2,Table1[[#This Row],[Winning Seed]]&amp; " over " &amp;Table1[[#This Row],[Losing Seed]],"")</f>
        <v/>
      </c>
      <c r="Q1182">
        <f>VLOOKUP(Table1[[#This Row],[Losing Seed]],'Seed History'!$N$4:$O$19,2)</f>
        <v>1.0785714285714285</v>
      </c>
      <c r="R1182" s="1">
        <f>IF(Table1[[#This Row],[Round]]="PI",0,Table1[[#This Row],[Round]]-1)</f>
        <v>1</v>
      </c>
      <c r="S1182">
        <f>Table1[[#This Row],[LAW]]-Table1[[#This Row],[LEW]]</f>
        <v>-7.8571428571428514E-2</v>
      </c>
      <c r="V1182">
        <f>COUNTIF(PASE!B:B,Table1[[#This Row],[Loser]])</f>
        <v>1</v>
      </c>
    </row>
    <row r="1183" spans="1:22" x14ac:dyDescent="0.25">
      <c r="A1183" s="65">
        <v>37703</v>
      </c>
      <c r="B1183" s="50">
        <v>2003</v>
      </c>
      <c r="C1183" s="1">
        <v>2</v>
      </c>
      <c r="D1183" t="s">
        <v>440</v>
      </c>
      <c r="E1183" s="1">
        <v>1</v>
      </c>
      <c r="F1183" t="s">
        <v>26</v>
      </c>
      <c r="G1183" t="str">
        <f>VLOOKUP(Table1[[#This Row],[Winner]],Ranking!D:E,2,FALSE)</f>
        <v>SEC</v>
      </c>
      <c r="H1183" s="1">
        <v>74</v>
      </c>
      <c r="I1183" s="1">
        <v>9</v>
      </c>
      <c r="J1183" t="s">
        <v>65</v>
      </c>
      <c r="K1183" t="str">
        <f>VLOOKUP(Table1[[#This Row],[Loser]],Ranking!D:E,2,FALSE)</f>
        <v>P12</v>
      </c>
      <c r="L1183" s="1">
        <v>54</v>
      </c>
      <c r="N1183" s="1">
        <f>Table1[[#This Row],[Winning Score]]-Table1[[#This Row],[Losing Score]]</f>
        <v>20</v>
      </c>
      <c r="O1183" s="1">
        <f>Table1[[#This Row],[Losing Seed]]-Table1[[#This Row],[Winning Seed]]</f>
        <v>8</v>
      </c>
      <c r="P1183" s="1" t="str">
        <f>IF(Table1[[#This Row],[SeD]]&lt;-2,Table1[[#This Row],[Winning Seed]]&amp; " over " &amp;Table1[[#This Row],[Losing Seed]],"")</f>
        <v/>
      </c>
      <c r="Q1183">
        <f>VLOOKUP(Table1[[#This Row],[Losing Seed]],'Seed History'!$N$4:$O$19,2)</f>
        <v>0.6</v>
      </c>
      <c r="R1183" s="1">
        <f>IF(Table1[[#This Row],[Round]]="PI",0,Table1[[#This Row],[Round]]-1)</f>
        <v>1</v>
      </c>
      <c r="S1183">
        <f>Table1[[#This Row],[LAW]]-Table1[[#This Row],[LEW]]</f>
        <v>0.4</v>
      </c>
      <c r="V1183">
        <f>COUNTIF(PASE!B:B,Table1[[#This Row],[Loser]])</f>
        <v>1</v>
      </c>
    </row>
    <row r="1184" spans="1:22" x14ac:dyDescent="0.25">
      <c r="A1184" s="65">
        <v>37703</v>
      </c>
      <c r="B1184" s="50">
        <v>2003</v>
      </c>
      <c r="C1184" s="1">
        <v>2</v>
      </c>
      <c r="D1184" t="s">
        <v>440</v>
      </c>
      <c r="E1184" s="1">
        <v>2</v>
      </c>
      <c r="F1184" t="s">
        <v>83</v>
      </c>
      <c r="G1184" t="str">
        <f>VLOOKUP(Table1[[#This Row],[Winner]],Ranking!D:E,2,FALSE)</f>
        <v>ACC</v>
      </c>
      <c r="H1184" s="1">
        <v>74</v>
      </c>
      <c r="I1184" s="1">
        <v>7</v>
      </c>
      <c r="J1184" t="s">
        <v>36</v>
      </c>
      <c r="K1184" t="str">
        <f>VLOOKUP(Table1[[#This Row],[Loser]],Ranking!D:E,2,FALSE)</f>
        <v>B10</v>
      </c>
      <c r="L1184" s="1">
        <v>52</v>
      </c>
      <c r="N1184" s="1">
        <f>Table1[[#This Row],[Winning Score]]-Table1[[#This Row],[Losing Score]]</f>
        <v>22</v>
      </c>
      <c r="O1184" s="1">
        <f>Table1[[#This Row],[Losing Seed]]-Table1[[#This Row],[Winning Seed]]</f>
        <v>5</v>
      </c>
      <c r="P1184" s="1" t="str">
        <f>IF(Table1[[#This Row],[SeD]]&lt;-2,Table1[[#This Row],[Winning Seed]]&amp; " over " &amp;Table1[[#This Row],[Losing Seed]],"")</f>
        <v/>
      </c>
      <c r="Q1184">
        <f>VLOOKUP(Table1[[#This Row],[Losing Seed]],'Seed History'!$N$4:$O$19,2)</f>
        <v>0.9</v>
      </c>
      <c r="R1184" s="1">
        <f>IF(Table1[[#This Row],[Round]]="PI",0,Table1[[#This Row],[Round]]-1)</f>
        <v>1</v>
      </c>
      <c r="S1184">
        <f>Table1[[#This Row],[LAW]]-Table1[[#This Row],[LEW]]</f>
        <v>9.9999999999999978E-2</v>
      </c>
      <c r="V1184">
        <f>COUNTIF(PASE!B:B,Table1[[#This Row],[Loser]])</f>
        <v>1</v>
      </c>
    </row>
    <row r="1185" spans="1:22" x14ac:dyDescent="0.25">
      <c r="A1185" s="65">
        <v>37703</v>
      </c>
      <c r="B1185" s="50">
        <v>2003</v>
      </c>
      <c r="C1185" s="1">
        <v>2</v>
      </c>
      <c r="D1185" t="s">
        <v>63</v>
      </c>
      <c r="E1185" s="1">
        <v>1</v>
      </c>
      <c r="F1185" t="s">
        <v>34</v>
      </c>
      <c r="G1185" t="str">
        <f>VLOOKUP(Table1[[#This Row],[Winner]],Ranking!D:E,2,FALSE)</f>
        <v>B12</v>
      </c>
      <c r="H1185" s="1">
        <v>77</v>
      </c>
      <c r="I1185" s="1">
        <v>9</v>
      </c>
      <c r="J1185" t="s">
        <v>29</v>
      </c>
      <c r="K1185" t="str">
        <f>VLOOKUP(Table1[[#This Row],[Loser]],Ranking!D:E,2,FALSE)</f>
        <v>B10</v>
      </c>
      <c r="L1185" s="1">
        <v>67</v>
      </c>
      <c r="N1185" s="1">
        <f>Table1[[#This Row],[Winning Score]]-Table1[[#This Row],[Losing Score]]</f>
        <v>10</v>
      </c>
      <c r="O1185" s="1">
        <f>Table1[[#This Row],[Losing Seed]]-Table1[[#This Row],[Winning Seed]]</f>
        <v>8</v>
      </c>
      <c r="P1185" s="1" t="str">
        <f>IF(Table1[[#This Row],[SeD]]&lt;-2,Table1[[#This Row],[Winning Seed]]&amp; " over " &amp;Table1[[#This Row],[Losing Seed]],"")</f>
        <v/>
      </c>
      <c r="Q1185">
        <f>VLOOKUP(Table1[[#This Row],[Losing Seed]],'Seed History'!$N$4:$O$19,2)</f>
        <v>0.6</v>
      </c>
      <c r="R1185" s="1">
        <f>IF(Table1[[#This Row],[Round]]="PI",0,Table1[[#This Row],[Round]]-1)</f>
        <v>1</v>
      </c>
      <c r="S1185">
        <f>Table1[[#This Row],[LAW]]-Table1[[#This Row],[LEW]]</f>
        <v>0.4</v>
      </c>
      <c r="V1185">
        <f>COUNTIF(PASE!B:B,Table1[[#This Row],[Loser]])</f>
        <v>1</v>
      </c>
    </row>
    <row r="1186" spans="1:22" x14ac:dyDescent="0.25">
      <c r="A1186" s="65">
        <v>37703</v>
      </c>
      <c r="B1186" s="50">
        <v>2003</v>
      </c>
      <c r="C1186" s="1">
        <v>2</v>
      </c>
      <c r="D1186" t="s">
        <v>63</v>
      </c>
      <c r="E1186" s="1">
        <v>6</v>
      </c>
      <c r="F1186" t="s">
        <v>31</v>
      </c>
      <c r="G1186" t="str">
        <f>VLOOKUP(Table1[[#This Row],[Winner]],Ranking!D:E,2,FALSE)</f>
        <v>B10</v>
      </c>
      <c r="H1186" s="1">
        <v>77</v>
      </c>
      <c r="I1186" s="1">
        <v>3</v>
      </c>
      <c r="J1186" t="s">
        <v>44</v>
      </c>
      <c r="K1186" t="str">
        <f>VLOOKUP(Table1[[#This Row],[Loser]],Ranking!D:E,2,FALSE)</f>
        <v>BE</v>
      </c>
      <c r="L1186" s="1">
        <v>64</v>
      </c>
      <c r="N1186" s="1">
        <f>Table1[[#This Row],[Winning Score]]-Table1[[#This Row],[Losing Score]]</f>
        <v>13</v>
      </c>
      <c r="O1186" s="1">
        <f>Table1[[#This Row],[Losing Seed]]-Table1[[#This Row],[Winning Seed]]</f>
        <v>-3</v>
      </c>
      <c r="P1186" s="1" t="str">
        <f>IF(Table1[[#This Row],[SeD]]&lt;-2,Table1[[#This Row],[Winning Seed]]&amp; " over " &amp;Table1[[#This Row],[Losing Seed]],"")</f>
        <v>6 over 3</v>
      </c>
      <c r="Q1186">
        <f>VLOOKUP(Table1[[#This Row],[Losing Seed]],'Seed History'!$N$4:$O$19,2)</f>
        <v>1.8571428571428572</v>
      </c>
      <c r="R1186" s="1">
        <f>IF(Table1[[#This Row],[Round]]="PI",0,Table1[[#This Row],[Round]]-1)</f>
        <v>1</v>
      </c>
      <c r="S1186">
        <f>Table1[[#This Row],[LAW]]-Table1[[#This Row],[LEW]]</f>
        <v>-0.85714285714285721</v>
      </c>
      <c r="V1186">
        <f>COUNTIF(PASE!B:B,Table1[[#This Row],[Loser]])</f>
        <v>1</v>
      </c>
    </row>
    <row r="1187" spans="1:22" x14ac:dyDescent="0.25">
      <c r="A1187" s="65">
        <v>37707</v>
      </c>
      <c r="B1187" s="50">
        <v>2003</v>
      </c>
      <c r="C1187" s="1">
        <v>3</v>
      </c>
      <c r="D1187" t="s">
        <v>440</v>
      </c>
      <c r="E1187" s="1">
        <v>1</v>
      </c>
      <c r="F1187" t="s">
        <v>26</v>
      </c>
      <c r="G1187" t="str">
        <f>VLOOKUP(Table1[[#This Row],[Winner]],Ranking!D:E,2,FALSE)</f>
        <v>SEC</v>
      </c>
      <c r="H1187" s="1">
        <v>63</v>
      </c>
      <c r="I1187" s="1">
        <v>5</v>
      </c>
      <c r="J1187" t="s">
        <v>39</v>
      </c>
      <c r="K1187" t="str">
        <f>VLOOKUP(Table1[[#This Row],[Loser]],Ranking!D:E,2,FALSE)</f>
        <v>B10</v>
      </c>
      <c r="L1187" s="1">
        <v>57</v>
      </c>
      <c r="N1187" s="1">
        <f>Table1[[#This Row],[Winning Score]]-Table1[[#This Row],[Losing Score]]</f>
        <v>6</v>
      </c>
      <c r="O1187" s="1">
        <f>Table1[[#This Row],[Losing Seed]]-Table1[[#This Row],[Winning Seed]]</f>
        <v>4</v>
      </c>
      <c r="P1187" s="1" t="str">
        <f>IF(Table1[[#This Row],[SeD]]&lt;-2,Table1[[#This Row],[Winning Seed]]&amp; " over " &amp;Table1[[#This Row],[Losing Seed]],"")</f>
        <v/>
      </c>
      <c r="Q1187">
        <f>VLOOKUP(Table1[[#This Row],[Losing Seed]],'Seed History'!$N$4:$O$19,2)</f>
        <v>1.1071428571428572</v>
      </c>
      <c r="R1187" s="1">
        <f>IF(Table1[[#This Row],[Round]]="PI",0,Table1[[#This Row],[Round]]-1)</f>
        <v>2</v>
      </c>
      <c r="S1187">
        <f>Table1[[#This Row],[LAW]]-Table1[[#This Row],[LEW]]</f>
        <v>0.89285714285714279</v>
      </c>
      <c r="V1187">
        <f>COUNTIF(PASE!B:B,Table1[[#This Row],[Loser]])</f>
        <v>1</v>
      </c>
    </row>
    <row r="1188" spans="1:22" x14ac:dyDescent="0.25">
      <c r="A1188" s="65">
        <v>37707</v>
      </c>
      <c r="B1188" s="50">
        <v>2003</v>
      </c>
      <c r="C1188" s="1">
        <v>3</v>
      </c>
      <c r="D1188" t="s">
        <v>38</v>
      </c>
      <c r="E1188" s="1">
        <v>1</v>
      </c>
      <c r="F1188" t="s">
        <v>48</v>
      </c>
      <c r="G1188" t="str">
        <f>VLOOKUP(Table1[[#This Row],[Winner]],Ranking!D:E,2,FALSE)</f>
        <v>P12</v>
      </c>
      <c r="H1188" s="1">
        <v>88</v>
      </c>
      <c r="I1188" s="1">
        <v>5</v>
      </c>
      <c r="J1188" t="s">
        <v>35</v>
      </c>
      <c r="K1188" t="str">
        <f>VLOOKUP(Table1[[#This Row],[Loser]],Ranking!D:E,2,FALSE)</f>
        <v>ACC</v>
      </c>
      <c r="L1188" s="1">
        <v>71</v>
      </c>
      <c r="N1188" s="1">
        <f>Table1[[#This Row],[Winning Score]]-Table1[[#This Row],[Losing Score]]</f>
        <v>17</v>
      </c>
      <c r="O1188" s="1">
        <f>Table1[[#This Row],[Losing Seed]]-Table1[[#This Row],[Winning Seed]]</f>
        <v>4</v>
      </c>
      <c r="P1188" s="1" t="str">
        <f>IF(Table1[[#This Row],[SeD]]&lt;-2,Table1[[#This Row],[Winning Seed]]&amp; " over " &amp;Table1[[#This Row],[Losing Seed]],"")</f>
        <v/>
      </c>
      <c r="Q1188">
        <f>VLOOKUP(Table1[[#This Row],[Losing Seed]],'Seed History'!$N$4:$O$19,2)</f>
        <v>1.1071428571428572</v>
      </c>
      <c r="R1188" s="1">
        <f>IF(Table1[[#This Row],[Round]]="PI",0,Table1[[#This Row],[Round]]-1)</f>
        <v>2</v>
      </c>
      <c r="S1188">
        <f>Table1[[#This Row],[LAW]]-Table1[[#This Row],[LEW]]</f>
        <v>0.89285714285714279</v>
      </c>
      <c r="V1188">
        <f>COUNTIF(PASE!B:B,Table1[[#This Row],[Loser]])</f>
        <v>1</v>
      </c>
    </row>
    <row r="1189" spans="1:22" x14ac:dyDescent="0.25">
      <c r="A1189" s="65">
        <v>37707</v>
      </c>
      <c r="B1189" s="50">
        <v>2003</v>
      </c>
      <c r="C1189" s="1">
        <v>3</v>
      </c>
      <c r="D1189" t="s">
        <v>38</v>
      </c>
      <c r="E1189" s="1">
        <v>2</v>
      </c>
      <c r="F1189" t="s">
        <v>37</v>
      </c>
      <c r="G1189" t="str">
        <f>VLOOKUP(Table1[[#This Row],[Winner]],Ranking!D:E,2,FALSE)</f>
        <v>B12</v>
      </c>
      <c r="H1189" s="1">
        <v>69</v>
      </c>
      <c r="I1189" s="1">
        <v>3</v>
      </c>
      <c r="J1189" t="s">
        <v>64</v>
      </c>
      <c r="K1189" t="str">
        <f>VLOOKUP(Table1[[#This Row],[Loser]],Ranking!D:E,2,FALSE)</f>
        <v>ACC</v>
      </c>
      <c r="L1189" s="1">
        <v>65</v>
      </c>
      <c r="N1189" s="1">
        <f>Table1[[#This Row],[Winning Score]]-Table1[[#This Row],[Losing Score]]</f>
        <v>4</v>
      </c>
      <c r="O1189" s="1">
        <f>Table1[[#This Row],[Losing Seed]]-Table1[[#This Row],[Winning Seed]]</f>
        <v>1</v>
      </c>
      <c r="P1189" s="1" t="str">
        <f>IF(Table1[[#This Row],[SeD]]&lt;-2,Table1[[#This Row],[Winning Seed]]&amp; " over " &amp;Table1[[#This Row],[Losing Seed]],"")</f>
        <v/>
      </c>
      <c r="Q1189">
        <f>VLOOKUP(Table1[[#This Row],[Losing Seed]],'Seed History'!$N$4:$O$19,2)</f>
        <v>1.8571428571428572</v>
      </c>
      <c r="R1189" s="1">
        <f>IF(Table1[[#This Row],[Round]]="PI",0,Table1[[#This Row],[Round]]-1)</f>
        <v>2</v>
      </c>
      <c r="S1189">
        <f>Table1[[#This Row],[LAW]]-Table1[[#This Row],[LEW]]</f>
        <v>0.14285714285714279</v>
      </c>
      <c r="V1189">
        <f>COUNTIF(PASE!B:B,Table1[[#This Row],[Loser]])</f>
        <v>1</v>
      </c>
    </row>
    <row r="1190" spans="1:22" x14ac:dyDescent="0.25">
      <c r="A1190" s="65">
        <v>37707</v>
      </c>
      <c r="B1190" s="50">
        <v>2003</v>
      </c>
      <c r="C1190" s="1">
        <v>3</v>
      </c>
      <c r="D1190" t="s">
        <v>440</v>
      </c>
      <c r="E1190" s="1">
        <v>3</v>
      </c>
      <c r="F1190" t="s">
        <v>263</v>
      </c>
      <c r="G1190" t="str">
        <f>VLOOKUP(Table1[[#This Row],[Winner]],Ranking!D:E,2,FALSE)</f>
        <v>BE</v>
      </c>
      <c r="H1190" s="1">
        <v>77</v>
      </c>
      <c r="I1190" s="1">
        <v>2</v>
      </c>
      <c r="J1190" t="s">
        <v>83</v>
      </c>
      <c r="K1190" t="str">
        <f>VLOOKUP(Table1[[#This Row],[Loser]],Ranking!D:E,2,FALSE)</f>
        <v>ACC</v>
      </c>
      <c r="L1190" s="1">
        <v>74</v>
      </c>
      <c r="N1190" s="1">
        <f>Table1[[#This Row],[Winning Score]]-Table1[[#This Row],[Losing Score]]</f>
        <v>3</v>
      </c>
      <c r="O1190" s="1">
        <f>Table1[[#This Row],[Losing Seed]]-Table1[[#This Row],[Winning Seed]]</f>
        <v>-1</v>
      </c>
      <c r="P1190" s="1" t="str">
        <f>IF(Table1[[#This Row],[SeD]]&lt;-2,Table1[[#This Row],[Winning Seed]]&amp; " over " &amp;Table1[[#This Row],[Losing Seed]],"")</f>
        <v/>
      </c>
      <c r="Q1190">
        <f>VLOOKUP(Table1[[#This Row],[Losing Seed]],'Seed History'!$N$4:$O$19,2)</f>
        <v>2.3714285714285714</v>
      </c>
      <c r="R1190" s="1">
        <f>IF(Table1[[#This Row],[Round]]="PI",0,Table1[[#This Row],[Round]]-1)</f>
        <v>2</v>
      </c>
      <c r="S1190">
        <f>Table1[[#This Row],[LAW]]-Table1[[#This Row],[LEW]]</f>
        <v>-0.37142857142857144</v>
      </c>
      <c r="V1190">
        <f>COUNTIF(PASE!B:B,Table1[[#This Row],[Loser]])</f>
        <v>1</v>
      </c>
    </row>
    <row r="1191" spans="1:22" x14ac:dyDescent="0.25">
      <c r="A1191" s="65">
        <v>37708</v>
      </c>
      <c r="B1191" s="50">
        <v>2003</v>
      </c>
      <c r="C1191" s="1">
        <v>3</v>
      </c>
      <c r="D1191" t="s">
        <v>49</v>
      </c>
      <c r="E1191" s="1">
        <v>1</v>
      </c>
      <c r="F1191" t="s">
        <v>58</v>
      </c>
      <c r="G1191" t="str">
        <f>VLOOKUP(Table1[[#This Row],[Winner]],Ranking!D:E,2,FALSE)</f>
        <v>B12</v>
      </c>
      <c r="H1191" s="1">
        <v>65</v>
      </c>
      <c r="I1191" s="1">
        <v>12</v>
      </c>
      <c r="J1191" t="s">
        <v>33</v>
      </c>
      <c r="K1191" t="str">
        <f>VLOOKUP(Table1[[#This Row],[Loser]],Ranking!D:E,2,FALSE)</f>
        <v>BE</v>
      </c>
      <c r="L1191" s="1">
        <v>54</v>
      </c>
      <c r="N1191" s="1">
        <f>Table1[[#This Row],[Winning Score]]-Table1[[#This Row],[Losing Score]]</f>
        <v>11</v>
      </c>
      <c r="O1191" s="1">
        <f>Table1[[#This Row],[Losing Seed]]-Table1[[#This Row],[Winning Seed]]</f>
        <v>11</v>
      </c>
      <c r="P1191" s="1" t="str">
        <f>IF(Table1[[#This Row],[SeD]]&lt;-2,Table1[[#This Row],[Winning Seed]]&amp; " over " &amp;Table1[[#This Row],[Losing Seed]],"")</f>
        <v/>
      </c>
      <c r="Q1191">
        <f>VLOOKUP(Table1[[#This Row],[Losing Seed]],'Seed History'!$N$4:$O$19,2)</f>
        <v>0.51428571428571423</v>
      </c>
      <c r="R1191" s="1">
        <f>IF(Table1[[#This Row],[Round]]="PI",0,Table1[[#This Row],[Round]]-1)</f>
        <v>2</v>
      </c>
      <c r="S1191">
        <f>Table1[[#This Row],[LAW]]-Table1[[#This Row],[LEW]]</f>
        <v>1.4857142857142858</v>
      </c>
      <c r="V1191">
        <f>COUNTIF(PASE!B:B,Table1[[#This Row],[Loser]])</f>
        <v>1</v>
      </c>
    </row>
    <row r="1192" spans="1:22" x14ac:dyDescent="0.25">
      <c r="A1192" s="65">
        <v>37708</v>
      </c>
      <c r="B1192" s="50">
        <v>2003</v>
      </c>
      <c r="C1192" s="1">
        <v>3</v>
      </c>
      <c r="D1192" t="s">
        <v>49</v>
      </c>
      <c r="E1192" s="1">
        <v>3</v>
      </c>
      <c r="F1192" t="s">
        <v>86</v>
      </c>
      <c r="G1192" t="str">
        <f>VLOOKUP(Table1[[#This Row],[Winner]],Ranking!D:E,2,FALSE)</f>
        <v>ACC</v>
      </c>
      <c r="H1192" s="1">
        <v>79</v>
      </c>
      <c r="I1192" s="1">
        <v>10</v>
      </c>
      <c r="J1192" t="s">
        <v>130</v>
      </c>
      <c r="K1192" t="str">
        <f>VLOOKUP(Table1[[#This Row],[Loser]],Ranking!D:E,2,FALSE)</f>
        <v>SEC</v>
      </c>
      <c r="L1192" s="1">
        <v>78</v>
      </c>
      <c r="N1192" s="1">
        <f>Table1[[#This Row],[Winning Score]]-Table1[[#This Row],[Losing Score]]</f>
        <v>1</v>
      </c>
      <c r="O1192" s="1">
        <f>Table1[[#This Row],[Losing Seed]]-Table1[[#This Row],[Winning Seed]]</f>
        <v>7</v>
      </c>
      <c r="P1192" s="1" t="str">
        <f>IF(Table1[[#This Row],[SeD]]&lt;-2,Table1[[#This Row],[Winning Seed]]&amp; " over " &amp;Table1[[#This Row],[Losing Seed]],"")</f>
        <v/>
      </c>
      <c r="Q1192">
        <f>VLOOKUP(Table1[[#This Row],[Losing Seed]],'Seed History'!$N$4:$O$19,2)</f>
        <v>0.62142857142857144</v>
      </c>
      <c r="R1192" s="1">
        <f>IF(Table1[[#This Row],[Round]]="PI",0,Table1[[#This Row],[Round]]-1)</f>
        <v>2</v>
      </c>
      <c r="S1192">
        <f>Table1[[#This Row],[LAW]]-Table1[[#This Row],[LEW]]</f>
        <v>1.3785714285714286</v>
      </c>
      <c r="V1192">
        <f>COUNTIF(PASE!B:B,Table1[[#This Row],[Loser]])</f>
        <v>1</v>
      </c>
    </row>
    <row r="1193" spans="1:22" x14ac:dyDescent="0.25">
      <c r="A1193" s="65">
        <v>37708</v>
      </c>
      <c r="B1193" s="50">
        <v>2003</v>
      </c>
      <c r="C1193" s="1">
        <v>3</v>
      </c>
      <c r="D1193" t="s">
        <v>63</v>
      </c>
      <c r="E1193" s="1">
        <v>1</v>
      </c>
      <c r="F1193" t="s">
        <v>34</v>
      </c>
      <c r="G1193" t="str">
        <f>VLOOKUP(Table1[[#This Row],[Winner]],Ranking!D:E,2,FALSE)</f>
        <v>B12</v>
      </c>
      <c r="H1193" s="1">
        <v>82</v>
      </c>
      <c r="I1193" s="1">
        <v>5</v>
      </c>
      <c r="J1193" t="s">
        <v>80</v>
      </c>
      <c r="K1193" t="str">
        <f>VLOOKUP(Table1[[#This Row],[Loser]],Ranking!D:E,2,FALSE)</f>
        <v>Amer</v>
      </c>
      <c r="L1193" s="1">
        <v>78</v>
      </c>
      <c r="N1193" s="1">
        <f>Table1[[#This Row],[Winning Score]]-Table1[[#This Row],[Losing Score]]</f>
        <v>4</v>
      </c>
      <c r="O1193" s="1">
        <f>Table1[[#This Row],[Losing Seed]]-Table1[[#This Row],[Winning Seed]]</f>
        <v>4</v>
      </c>
      <c r="P1193" s="1" t="str">
        <f>IF(Table1[[#This Row],[SeD]]&lt;-2,Table1[[#This Row],[Winning Seed]]&amp; " over " &amp;Table1[[#This Row],[Losing Seed]],"")</f>
        <v/>
      </c>
      <c r="Q1193">
        <f>VLOOKUP(Table1[[#This Row],[Losing Seed]],'Seed History'!$N$4:$O$19,2)</f>
        <v>1.1071428571428572</v>
      </c>
      <c r="R1193" s="1">
        <f>IF(Table1[[#This Row],[Round]]="PI",0,Table1[[#This Row],[Round]]-1)</f>
        <v>2</v>
      </c>
      <c r="S1193">
        <f>Table1[[#This Row],[LAW]]-Table1[[#This Row],[LEW]]</f>
        <v>0.89285714285714279</v>
      </c>
      <c r="V1193">
        <f>COUNTIF(PASE!B:B,Table1[[#This Row],[Loser]])</f>
        <v>1</v>
      </c>
    </row>
    <row r="1194" spans="1:22" x14ac:dyDescent="0.25">
      <c r="A1194" s="65">
        <v>37708</v>
      </c>
      <c r="B1194" s="50">
        <v>2003</v>
      </c>
      <c r="C1194" s="1">
        <v>3</v>
      </c>
      <c r="D1194" t="s">
        <v>63</v>
      </c>
      <c r="E1194" s="1">
        <v>7</v>
      </c>
      <c r="F1194" t="s">
        <v>272</v>
      </c>
      <c r="G1194" t="str">
        <f>VLOOKUP(Table1[[#This Row],[Winner]],Ranking!D:E,2,FALSE)</f>
        <v>B10</v>
      </c>
      <c r="H1194" s="1">
        <v>60</v>
      </c>
      <c r="I1194" s="1">
        <v>6</v>
      </c>
      <c r="J1194" t="s">
        <v>31</v>
      </c>
      <c r="K1194" t="str">
        <f>VLOOKUP(Table1[[#This Row],[Loser]],Ranking!D:E,2,FALSE)</f>
        <v>B10</v>
      </c>
      <c r="L1194" s="1">
        <v>58</v>
      </c>
      <c r="N1194" s="1">
        <f>Table1[[#This Row],[Winning Score]]-Table1[[#This Row],[Losing Score]]</f>
        <v>2</v>
      </c>
      <c r="O1194" s="1">
        <f>Table1[[#This Row],[Losing Seed]]-Table1[[#This Row],[Winning Seed]]</f>
        <v>-1</v>
      </c>
      <c r="P1194" s="1" t="str">
        <f>IF(Table1[[#This Row],[SeD]]&lt;-2,Table1[[#This Row],[Winning Seed]]&amp; " over " &amp;Table1[[#This Row],[Losing Seed]],"")</f>
        <v/>
      </c>
      <c r="Q1194">
        <f>VLOOKUP(Table1[[#This Row],[Losing Seed]],'Seed History'!$N$4:$O$19,2)</f>
        <v>1.0785714285714285</v>
      </c>
      <c r="R1194" s="1">
        <f>IF(Table1[[#This Row],[Round]]="PI",0,Table1[[#This Row],[Round]]-1)</f>
        <v>2</v>
      </c>
      <c r="S1194">
        <f>Table1[[#This Row],[LAW]]-Table1[[#This Row],[LEW]]</f>
        <v>0.92142857142857149</v>
      </c>
      <c r="V1194">
        <f>COUNTIF(PASE!B:B,Table1[[#This Row],[Loser]])</f>
        <v>1</v>
      </c>
    </row>
    <row r="1195" spans="1:22" x14ac:dyDescent="0.25">
      <c r="A1195" s="65">
        <v>37709</v>
      </c>
      <c r="B1195" s="50">
        <v>2003</v>
      </c>
      <c r="C1195" s="1">
        <v>4</v>
      </c>
      <c r="D1195" t="s">
        <v>440</v>
      </c>
      <c r="E1195" s="1">
        <v>3</v>
      </c>
      <c r="F1195" t="s">
        <v>263</v>
      </c>
      <c r="G1195" t="str">
        <f>VLOOKUP(Table1[[#This Row],[Winner]],Ranking!D:E,2,FALSE)</f>
        <v>BE</v>
      </c>
      <c r="H1195" s="1">
        <v>83</v>
      </c>
      <c r="I1195" s="1">
        <v>1</v>
      </c>
      <c r="J1195" t="s">
        <v>26</v>
      </c>
      <c r="K1195" t="str">
        <f>VLOOKUP(Table1[[#This Row],[Loser]],Ranking!D:E,2,FALSE)</f>
        <v>SEC</v>
      </c>
      <c r="L1195" s="1">
        <v>69</v>
      </c>
      <c r="N1195" s="1">
        <f>Table1[[#This Row],[Winning Score]]-Table1[[#This Row],[Losing Score]]</f>
        <v>14</v>
      </c>
      <c r="O1195" s="1">
        <f>Table1[[#This Row],[Losing Seed]]-Table1[[#This Row],[Winning Seed]]</f>
        <v>-2</v>
      </c>
      <c r="P1195" s="1" t="str">
        <f>IF(Table1[[#This Row],[SeD]]&lt;-2,Table1[[#This Row],[Winning Seed]]&amp; " over " &amp;Table1[[#This Row],[Losing Seed]],"")</f>
        <v/>
      </c>
      <c r="Q1195">
        <f>VLOOKUP(Table1[[#This Row],[Losing Seed]],'Seed History'!$N$4:$O$19,2)</f>
        <v>3.342857142857143</v>
      </c>
      <c r="R1195" s="1">
        <f>IF(Table1[[#This Row],[Round]]="PI",0,Table1[[#This Row],[Round]]-1)</f>
        <v>3</v>
      </c>
      <c r="S1195">
        <f>Table1[[#This Row],[LAW]]-Table1[[#This Row],[LEW]]</f>
        <v>-0.34285714285714297</v>
      </c>
      <c r="V1195">
        <f>COUNTIF(PASE!B:B,Table1[[#This Row],[Loser]])</f>
        <v>1</v>
      </c>
    </row>
    <row r="1196" spans="1:22" x14ac:dyDescent="0.25">
      <c r="A1196" s="65">
        <v>37709</v>
      </c>
      <c r="B1196" s="50">
        <v>2003</v>
      </c>
      <c r="C1196" s="1">
        <v>4</v>
      </c>
      <c r="D1196" t="s">
        <v>38</v>
      </c>
      <c r="E1196" s="1">
        <v>2</v>
      </c>
      <c r="F1196" t="s">
        <v>37</v>
      </c>
      <c r="G1196" t="str">
        <f>VLOOKUP(Table1[[#This Row],[Winner]],Ranking!D:E,2,FALSE)</f>
        <v>B12</v>
      </c>
      <c r="H1196" s="1">
        <v>78</v>
      </c>
      <c r="I1196" s="1">
        <v>1</v>
      </c>
      <c r="J1196" t="s">
        <v>48</v>
      </c>
      <c r="K1196" t="str">
        <f>VLOOKUP(Table1[[#This Row],[Loser]],Ranking!D:E,2,FALSE)</f>
        <v>P12</v>
      </c>
      <c r="L1196" s="1">
        <v>75</v>
      </c>
      <c r="N1196" s="1">
        <f>Table1[[#This Row],[Winning Score]]-Table1[[#This Row],[Losing Score]]</f>
        <v>3</v>
      </c>
      <c r="O1196" s="1">
        <f>Table1[[#This Row],[Losing Seed]]-Table1[[#This Row],[Winning Seed]]</f>
        <v>-1</v>
      </c>
      <c r="P1196" s="1" t="str">
        <f>IF(Table1[[#This Row],[SeD]]&lt;-2,Table1[[#This Row],[Winning Seed]]&amp; " over " &amp;Table1[[#This Row],[Losing Seed]],"")</f>
        <v/>
      </c>
      <c r="Q1196">
        <f>VLOOKUP(Table1[[#This Row],[Losing Seed]],'Seed History'!$N$4:$O$19,2)</f>
        <v>3.342857142857143</v>
      </c>
      <c r="R1196" s="1">
        <f>IF(Table1[[#This Row],[Round]]="PI",0,Table1[[#This Row],[Round]]-1)</f>
        <v>3</v>
      </c>
      <c r="S1196">
        <f>Table1[[#This Row],[LAW]]-Table1[[#This Row],[LEW]]</f>
        <v>-0.34285714285714297</v>
      </c>
      <c r="V1196">
        <f>COUNTIF(PASE!B:B,Table1[[#This Row],[Loser]])</f>
        <v>1</v>
      </c>
    </row>
    <row r="1197" spans="1:22" x14ac:dyDescent="0.25">
      <c r="A1197" s="65">
        <v>37710</v>
      </c>
      <c r="B1197" s="50">
        <v>2003</v>
      </c>
      <c r="C1197" s="1">
        <v>4</v>
      </c>
      <c r="D1197" t="s">
        <v>63</v>
      </c>
      <c r="E1197" s="1">
        <v>1</v>
      </c>
      <c r="F1197" t="s">
        <v>34</v>
      </c>
      <c r="G1197" t="str">
        <f>VLOOKUP(Table1[[#This Row],[Winner]],Ranking!D:E,2,FALSE)</f>
        <v>B12</v>
      </c>
      <c r="H1197" s="1">
        <v>85</v>
      </c>
      <c r="I1197" s="1">
        <v>7</v>
      </c>
      <c r="J1197" t="s">
        <v>272</v>
      </c>
      <c r="K1197" t="str">
        <f>VLOOKUP(Table1[[#This Row],[Loser]],Ranking!D:E,2,FALSE)</f>
        <v>B10</v>
      </c>
      <c r="L1197" s="1">
        <v>76</v>
      </c>
      <c r="N1197" s="1">
        <f>Table1[[#This Row],[Winning Score]]-Table1[[#This Row],[Losing Score]]</f>
        <v>9</v>
      </c>
      <c r="O1197" s="1">
        <f>Table1[[#This Row],[Losing Seed]]-Table1[[#This Row],[Winning Seed]]</f>
        <v>6</v>
      </c>
      <c r="P1197" s="1" t="str">
        <f>IF(Table1[[#This Row],[SeD]]&lt;-2,Table1[[#This Row],[Winning Seed]]&amp; " over " &amp;Table1[[#This Row],[Losing Seed]],"")</f>
        <v/>
      </c>
      <c r="Q1197">
        <f>VLOOKUP(Table1[[#This Row],[Losing Seed]],'Seed History'!$N$4:$O$19,2)</f>
        <v>0.9</v>
      </c>
      <c r="R1197" s="1">
        <f>IF(Table1[[#This Row],[Round]]="PI",0,Table1[[#This Row],[Round]]-1)</f>
        <v>3</v>
      </c>
      <c r="S1197">
        <f>Table1[[#This Row],[LAW]]-Table1[[#This Row],[LEW]]</f>
        <v>2.1</v>
      </c>
      <c r="V1197">
        <f>COUNTIF(PASE!B:B,Table1[[#This Row],[Loser]])</f>
        <v>1</v>
      </c>
    </row>
    <row r="1198" spans="1:22" x14ac:dyDescent="0.25">
      <c r="A1198" s="65">
        <v>37710</v>
      </c>
      <c r="B1198" s="50">
        <v>2003</v>
      </c>
      <c r="C1198" s="1">
        <v>4</v>
      </c>
      <c r="D1198" t="s">
        <v>49</v>
      </c>
      <c r="E1198" s="1">
        <v>3</v>
      </c>
      <c r="F1198" t="s">
        <v>86</v>
      </c>
      <c r="G1198" t="str">
        <f>VLOOKUP(Table1[[#This Row],[Winner]],Ranking!D:E,2,FALSE)</f>
        <v>ACC</v>
      </c>
      <c r="H1198" s="1">
        <v>63</v>
      </c>
      <c r="I1198" s="1">
        <v>1</v>
      </c>
      <c r="J1198" t="s">
        <v>58</v>
      </c>
      <c r="K1198" t="str">
        <f>VLOOKUP(Table1[[#This Row],[Loser]],Ranking!D:E,2,FALSE)</f>
        <v>B12</v>
      </c>
      <c r="L1198" s="1">
        <v>47</v>
      </c>
      <c r="N1198" s="1">
        <f>Table1[[#This Row],[Winning Score]]-Table1[[#This Row],[Losing Score]]</f>
        <v>16</v>
      </c>
      <c r="O1198" s="1">
        <f>Table1[[#This Row],[Losing Seed]]-Table1[[#This Row],[Winning Seed]]</f>
        <v>-2</v>
      </c>
      <c r="P1198" s="1" t="str">
        <f>IF(Table1[[#This Row],[SeD]]&lt;-2,Table1[[#This Row],[Winning Seed]]&amp; " over " &amp;Table1[[#This Row],[Losing Seed]],"")</f>
        <v/>
      </c>
      <c r="Q1198">
        <f>VLOOKUP(Table1[[#This Row],[Losing Seed]],'Seed History'!$N$4:$O$19,2)</f>
        <v>3.342857142857143</v>
      </c>
      <c r="R1198" s="1">
        <f>IF(Table1[[#This Row],[Round]]="PI",0,Table1[[#This Row],[Round]]-1)</f>
        <v>3</v>
      </c>
      <c r="S1198">
        <f>Table1[[#This Row],[LAW]]-Table1[[#This Row],[LEW]]</f>
        <v>-0.34285714285714297</v>
      </c>
      <c r="V1198">
        <f>COUNTIF(PASE!B:B,Table1[[#This Row],[Loser]])</f>
        <v>1</v>
      </c>
    </row>
    <row r="1199" spans="1:22" x14ac:dyDescent="0.25">
      <c r="A1199" s="65">
        <v>37716</v>
      </c>
      <c r="B1199" s="50">
        <v>2003</v>
      </c>
      <c r="C1199" s="1">
        <v>5</v>
      </c>
      <c r="D1199" t="s">
        <v>484</v>
      </c>
      <c r="E1199" s="1">
        <v>2</v>
      </c>
      <c r="F1199" t="s">
        <v>37</v>
      </c>
      <c r="G1199" t="str">
        <f>VLOOKUP(Table1[[#This Row],[Winner]],Ranking!D:E,2,FALSE)</f>
        <v>B12</v>
      </c>
      <c r="H1199" s="1">
        <v>94</v>
      </c>
      <c r="I1199" s="1">
        <v>3</v>
      </c>
      <c r="J1199" t="s">
        <v>263</v>
      </c>
      <c r="K1199" t="str">
        <f>VLOOKUP(Table1[[#This Row],[Loser]],Ranking!D:E,2,FALSE)</f>
        <v>BE</v>
      </c>
      <c r="L1199" s="1">
        <v>61</v>
      </c>
      <c r="N1199" s="1">
        <f>Table1[[#This Row],[Winning Score]]-Table1[[#This Row],[Losing Score]]</f>
        <v>33</v>
      </c>
      <c r="O1199" s="1">
        <f>Table1[[#This Row],[Losing Seed]]-Table1[[#This Row],[Winning Seed]]</f>
        <v>1</v>
      </c>
      <c r="P1199" s="1" t="str">
        <f>IF(Table1[[#This Row],[SeD]]&lt;-2,Table1[[#This Row],[Winning Seed]]&amp; " over " &amp;Table1[[#This Row],[Losing Seed]],"")</f>
        <v/>
      </c>
      <c r="Q1199">
        <f>VLOOKUP(Table1[[#This Row],[Losing Seed]],'Seed History'!$N$4:$O$19,2)</f>
        <v>1.8571428571428572</v>
      </c>
      <c r="R1199" s="1">
        <f>IF(Table1[[#This Row],[Round]]="PI",0,Table1[[#This Row],[Round]]-1)</f>
        <v>4</v>
      </c>
      <c r="S1199">
        <f>Table1[[#This Row],[LAW]]-Table1[[#This Row],[LEW]]</f>
        <v>2.1428571428571428</v>
      </c>
      <c r="V1199">
        <f>COUNTIF(PASE!B:B,Table1[[#This Row],[Loser]])</f>
        <v>1</v>
      </c>
    </row>
    <row r="1200" spans="1:22" x14ac:dyDescent="0.25">
      <c r="A1200" s="65">
        <v>37716</v>
      </c>
      <c r="B1200" s="50">
        <v>2003</v>
      </c>
      <c r="C1200" s="1">
        <v>5</v>
      </c>
      <c r="D1200" t="s">
        <v>484</v>
      </c>
      <c r="E1200" s="1">
        <v>3</v>
      </c>
      <c r="F1200" t="s">
        <v>86</v>
      </c>
      <c r="G1200" t="str">
        <f>VLOOKUP(Table1[[#This Row],[Winner]],Ranking!D:E,2,FALSE)</f>
        <v>ACC</v>
      </c>
      <c r="H1200" s="1">
        <v>95</v>
      </c>
      <c r="I1200" s="1">
        <v>1</v>
      </c>
      <c r="J1200" t="s">
        <v>34</v>
      </c>
      <c r="K1200" t="str">
        <f>VLOOKUP(Table1[[#This Row],[Loser]],Ranking!D:E,2,FALSE)</f>
        <v>B12</v>
      </c>
      <c r="L1200" s="1">
        <v>84</v>
      </c>
      <c r="N1200" s="1">
        <f>Table1[[#This Row],[Winning Score]]-Table1[[#This Row],[Losing Score]]</f>
        <v>11</v>
      </c>
      <c r="O1200" s="1">
        <f>Table1[[#This Row],[Losing Seed]]-Table1[[#This Row],[Winning Seed]]</f>
        <v>-2</v>
      </c>
      <c r="P1200" s="1" t="str">
        <f>IF(Table1[[#This Row],[SeD]]&lt;-2,Table1[[#This Row],[Winning Seed]]&amp; " over " &amp;Table1[[#This Row],[Losing Seed]],"")</f>
        <v/>
      </c>
      <c r="Q1200">
        <f>VLOOKUP(Table1[[#This Row],[Losing Seed]],'Seed History'!$N$4:$O$19,2)</f>
        <v>3.342857142857143</v>
      </c>
      <c r="R1200" s="1">
        <f>IF(Table1[[#This Row],[Round]]="PI",0,Table1[[#This Row],[Round]]-1)</f>
        <v>4</v>
      </c>
      <c r="S1200">
        <f>Table1[[#This Row],[LAW]]-Table1[[#This Row],[LEW]]</f>
        <v>0.65714285714285703</v>
      </c>
      <c r="V1200">
        <f>COUNTIF(PASE!B:B,Table1[[#This Row],[Loser]])</f>
        <v>1</v>
      </c>
    </row>
    <row r="1201" spans="1:22" x14ac:dyDescent="0.25">
      <c r="A1201" s="65">
        <v>37718</v>
      </c>
      <c r="B1201" s="50">
        <v>2003</v>
      </c>
      <c r="C1201" s="1">
        <v>6</v>
      </c>
      <c r="D1201" t="s">
        <v>485</v>
      </c>
      <c r="E1201" s="1">
        <v>3</v>
      </c>
      <c r="F1201" t="s">
        <v>86</v>
      </c>
      <c r="G1201" t="str">
        <f>VLOOKUP(Table1[[#This Row],[Winner]],Ranking!D:E,2,FALSE)</f>
        <v>ACC</v>
      </c>
      <c r="H1201" s="1">
        <v>81</v>
      </c>
      <c r="I1201" s="1">
        <v>2</v>
      </c>
      <c r="J1201" t="s">
        <v>37</v>
      </c>
      <c r="K1201" t="str">
        <f>VLOOKUP(Table1[[#This Row],[Loser]],Ranking!D:E,2,FALSE)</f>
        <v>B12</v>
      </c>
      <c r="L1201" s="1">
        <v>78</v>
      </c>
      <c r="N1201" s="1">
        <f>Table1[[#This Row],[Winning Score]]-Table1[[#This Row],[Losing Score]]</f>
        <v>3</v>
      </c>
      <c r="O1201" s="1">
        <f>Table1[[#This Row],[Losing Seed]]-Table1[[#This Row],[Winning Seed]]</f>
        <v>-1</v>
      </c>
      <c r="P1201" s="1" t="str">
        <f>IF(Table1[[#This Row],[SeD]]&lt;-2,Table1[[#This Row],[Winning Seed]]&amp; " over " &amp;Table1[[#This Row],[Losing Seed]],"")</f>
        <v/>
      </c>
      <c r="Q1201">
        <f>VLOOKUP(Table1[[#This Row],[Losing Seed]],'Seed History'!$N$4:$O$19,2)</f>
        <v>2.3714285714285714</v>
      </c>
      <c r="R1201" s="1">
        <f>IF(Table1[[#This Row],[Round]]="PI",0,Table1[[#This Row],[Round]]-1)</f>
        <v>5</v>
      </c>
      <c r="S1201">
        <f>Table1[[#This Row],[LAW]]-Table1[[#This Row],[LEW]]</f>
        <v>2.6285714285714286</v>
      </c>
      <c r="V1201">
        <f>COUNTIF(PASE!B:B,Table1[[#This Row],[Loser]])</f>
        <v>1</v>
      </c>
    </row>
    <row r="1202" spans="1:22" x14ac:dyDescent="0.25">
      <c r="A1202" s="65">
        <v>38062</v>
      </c>
      <c r="B1202" s="50">
        <v>2004</v>
      </c>
      <c r="C1202" s="1" t="s">
        <v>493</v>
      </c>
      <c r="D1202" t="s">
        <v>440</v>
      </c>
      <c r="E1202" s="1">
        <v>16</v>
      </c>
      <c r="F1202" t="s">
        <v>204</v>
      </c>
      <c r="G1202" t="str">
        <f>VLOOKUP(Table1[[#This Row],[Winner]],Ranking!D:E,2,FALSE)</f>
        <v>MEAC</v>
      </c>
      <c r="H1202" s="1">
        <v>72</v>
      </c>
      <c r="I1202" s="1">
        <v>16</v>
      </c>
      <c r="J1202" t="s">
        <v>249</v>
      </c>
      <c r="K1202" t="str">
        <f>VLOOKUP(Table1[[#This Row],[Loser]],Ranking!D:E,2,FALSE)</f>
        <v>Pat</v>
      </c>
      <c r="L1202" s="1">
        <v>57</v>
      </c>
      <c r="N1202" s="1">
        <f>Table1[[#This Row],[Winning Score]]-Table1[[#This Row],[Losing Score]]</f>
        <v>15</v>
      </c>
      <c r="O1202" s="1">
        <f>Table1[[#This Row],[Losing Seed]]-Table1[[#This Row],[Winning Seed]]</f>
        <v>0</v>
      </c>
      <c r="P1202" s="1" t="str">
        <f>IF(Table1[[#This Row],[SeD]]&lt;-2,Table1[[#This Row],[Winning Seed]]&amp; " over " &amp;Table1[[#This Row],[Losing Seed]],"")</f>
        <v/>
      </c>
      <c r="Q1202">
        <f>VLOOKUP(Table1[[#This Row],[Losing Seed]],'Seed History'!$N$4:$O$19,2)</f>
        <v>7.1428571428571426E-3</v>
      </c>
      <c r="R1202" s="1">
        <f>IF(Table1[[#This Row],[Round]]="PI",0,Table1[[#This Row],[Round]]-1)</f>
        <v>0</v>
      </c>
      <c r="S1202">
        <f>Table1[[#This Row],[LAW]]-Table1[[#This Row],[LEW]]</f>
        <v>-7.1428571428571426E-3</v>
      </c>
      <c r="V1202">
        <f>COUNTIF(PASE!B:B,Table1[[#This Row],[Loser]])</f>
        <v>1</v>
      </c>
    </row>
    <row r="1203" spans="1:22" x14ac:dyDescent="0.25">
      <c r="A1203" s="65">
        <v>38064</v>
      </c>
      <c r="B1203" s="50">
        <v>2004</v>
      </c>
      <c r="C1203" s="1">
        <v>1</v>
      </c>
      <c r="D1203" t="s">
        <v>49</v>
      </c>
      <c r="E1203" s="1">
        <v>12</v>
      </c>
      <c r="F1203" t="s">
        <v>73</v>
      </c>
      <c r="G1203" t="str">
        <f>VLOOKUP(Table1[[#This Row],[Winner]],Ranking!D:E,2,FALSE)</f>
        <v>MAAC</v>
      </c>
      <c r="H1203" s="1">
        <v>75</v>
      </c>
      <c r="I1203" s="1">
        <v>5</v>
      </c>
      <c r="J1203" t="s">
        <v>81</v>
      </c>
      <c r="K1203" t="str">
        <f>VLOOKUP(Table1[[#This Row],[Loser]],Ranking!D:E,2,FALSE)</f>
        <v>SEC</v>
      </c>
      <c r="L1203" s="1">
        <v>60</v>
      </c>
      <c r="N1203" s="1">
        <f>Table1[[#This Row],[Winning Score]]-Table1[[#This Row],[Losing Score]]</f>
        <v>15</v>
      </c>
      <c r="O1203" s="1">
        <f>Table1[[#This Row],[Losing Seed]]-Table1[[#This Row],[Winning Seed]]</f>
        <v>-7</v>
      </c>
      <c r="P1203" s="1" t="str">
        <f>IF(Table1[[#This Row],[SeD]]&lt;-2,Table1[[#This Row],[Winning Seed]]&amp; " over " &amp;Table1[[#This Row],[Losing Seed]],"")</f>
        <v>12 over 5</v>
      </c>
      <c r="Q1203">
        <f>VLOOKUP(Table1[[#This Row],[Losing Seed]],'Seed History'!$N$4:$O$19,2)</f>
        <v>1.1071428571428572</v>
      </c>
      <c r="R1203" s="1">
        <f>IF(Table1[[#This Row],[Round]]="PI",0,Table1[[#This Row],[Round]]-1)</f>
        <v>0</v>
      </c>
      <c r="S1203">
        <f>Table1[[#This Row],[LAW]]-Table1[[#This Row],[LEW]]</f>
        <v>-1.1071428571428572</v>
      </c>
      <c r="V1203">
        <f>COUNTIF(PASE!B:B,Table1[[#This Row],[Loser]])</f>
        <v>1</v>
      </c>
    </row>
    <row r="1204" spans="1:22" x14ac:dyDescent="0.25">
      <c r="A1204" s="65">
        <v>38064</v>
      </c>
      <c r="B1204" s="50">
        <v>2004</v>
      </c>
      <c r="C1204" s="1">
        <v>1</v>
      </c>
      <c r="D1204" t="s">
        <v>49</v>
      </c>
      <c r="E1204" s="1">
        <v>1</v>
      </c>
      <c r="F1204" t="s">
        <v>338</v>
      </c>
      <c r="G1204" t="str">
        <f>VLOOKUP(Table1[[#This Row],[Winner]],Ranking!D:E,2,FALSE)</f>
        <v>A10</v>
      </c>
      <c r="H1204" s="1">
        <v>82</v>
      </c>
      <c r="I1204" s="1">
        <v>16</v>
      </c>
      <c r="J1204" t="s">
        <v>250</v>
      </c>
      <c r="K1204" t="str">
        <f>VLOOKUP(Table1[[#This Row],[Loser]],Ranking!D:E,2,FALSE)</f>
        <v>ASun</v>
      </c>
      <c r="L1204" s="1">
        <v>63</v>
      </c>
      <c r="N1204" s="1">
        <f>Table1[[#This Row],[Winning Score]]-Table1[[#This Row],[Losing Score]]</f>
        <v>19</v>
      </c>
      <c r="O1204" s="1">
        <f>Table1[[#This Row],[Losing Seed]]-Table1[[#This Row],[Winning Seed]]</f>
        <v>15</v>
      </c>
      <c r="P1204" s="1" t="str">
        <f>IF(Table1[[#This Row],[SeD]]&lt;-2,Table1[[#This Row],[Winning Seed]]&amp; " over " &amp;Table1[[#This Row],[Losing Seed]],"")</f>
        <v/>
      </c>
      <c r="Q1204">
        <f>VLOOKUP(Table1[[#This Row],[Losing Seed]],'Seed History'!$N$4:$O$19,2)</f>
        <v>7.1428571428571426E-3</v>
      </c>
      <c r="R1204" s="1">
        <f>IF(Table1[[#This Row],[Round]]="PI",0,Table1[[#This Row],[Round]]-1)</f>
        <v>0</v>
      </c>
      <c r="S1204">
        <f>Table1[[#This Row],[LAW]]-Table1[[#This Row],[LEW]]</f>
        <v>-7.1428571428571426E-3</v>
      </c>
      <c r="V1204">
        <f>COUNTIF(PASE!B:B,Table1[[#This Row],[Loser]])</f>
        <v>1</v>
      </c>
    </row>
    <row r="1205" spans="1:22" x14ac:dyDescent="0.25">
      <c r="A1205" s="65">
        <v>38064</v>
      </c>
      <c r="B1205" s="50">
        <v>2004</v>
      </c>
      <c r="C1205" s="1">
        <v>1</v>
      </c>
      <c r="D1205" t="s">
        <v>49</v>
      </c>
      <c r="E1205" s="1">
        <v>4</v>
      </c>
      <c r="F1205" t="s">
        <v>409</v>
      </c>
      <c r="G1205" t="str">
        <f>VLOOKUP(Table1[[#This Row],[Winner]],Ranking!D:E,2,FALSE)</f>
        <v>ACC</v>
      </c>
      <c r="H1205" s="1">
        <v>79</v>
      </c>
      <c r="I1205" s="1">
        <v>13</v>
      </c>
      <c r="J1205" t="s">
        <v>47</v>
      </c>
      <c r="K1205" t="str">
        <f>VLOOKUP(Table1[[#This Row],[Loser]],Ranking!D:E,2,FALSE)</f>
        <v>A10</v>
      </c>
      <c r="L1205" s="1">
        <v>78</v>
      </c>
      <c r="N1205" s="1">
        <f>Table1[[#This Row],[Winning Score]]-Table1[[#This Row],[Losing Score]]</f>
        <v>1</v>
      </c>
      <c r="O1205" s="1">
        <f>Table1[[#This Row],[Losing Seed]]-Table1[[#This Row],[Winning Seed]]</f>
        <v>9</v>
      </c>
      <c r="P1205" s="1" t="str">
        <f>IF(Table1[[#This Row],[SeD]]&lt;-2,Table1[[#This Row],[Winning Seed]]&amp; " over " &amp;Table1[[#This Row],[Losing Seed]],"")</f>
        <v/>
      </c>
      <c r="Q1205">
        <f>VLOOKUP(Table1[[#This Row],[Losing Seed]],'Seed History'!$N$4:$O$19,2)</f>
        <v>0.25</v>
      </c>
      <c r="R1205" s="1">
        <f>IF(Table1[[#This Row],[Round]]="PI",0,Table1[[#This Row],[Round]]-1)</f>
        <v>0</v>
      </c>
      <c r="S1205">
        <f>Table1[[#This Row],[LAW]]-Table1[[#This Row],[LEW]]</f>
        <v>-0.25</v>
      </c>
      <c r="V1205">
        <f>COUNTIF(PASE!B:B,Table1[[#This Row],[Loser]])</f>
        <v>1</v>
      </c>
    </row>
    <row r="1206" spans="1:22" x14ac:dyDescent="0.25">
      <c r="A1206" s="65">
        <v>38064</v>
      </c>
      <c r="B1206" s="50">
        <v>2004</v>
      </c>
      <c r="C1206" s="1">
        <v>1</v>
      </c>
      <c r="D1206" t="s">
        <v>49</v>
      </c>
      <c r="E1206" s="1">
        <v>8</v>
      </c>
      <c r="F1206" t="s">
        <v>92</v>
      </c>
      <c r="G1206" t="str">
        <f>VLOOKUP(Table1[[#This Row],[Winner]],Ranking!D:E,2,FALSE)</f>
        <v>B12</v>
      </c>
      <c r="H1206" s="1">
        <v>76</v>
      </c>
      <c r="I1206" s="1">
        <v>9</v>
      </c>
      <c r="J1206" t="s">
        <v>166</v>
      </c>
      <c r="K1206" t="str">
        <f>VLOOKUP(Table1[[#This Row],[Loser]],Ranking!D:E,2,FALSE)</f>
        <v>CUSA</v>
      </c>
      <c r="L1206" s="1">
        <v>73</v>
      </c>
      <c r="N1206" s="1">
        <f>Table1[[#This Row],[Winning Score]]-Table1[[#This Row],[Losing Score]]</f>
        <v>3</v>
      </c>
      <c r="O1206" s="1">
        <f>Table1[[#This Row],[Losing Seed]]-Table1[[#This Row],[Winning Seed]]</f>
        <v>1</v>
      </c>
      <c r="P1206" s="1" t="str">
        <f>IF(Table1[[#This Row],[SeD]]&lt;-2,Table1[[#This Row],[Winning Seed]]&amp; " over " &amp;Table1[[#This Row],[Losing Seed]],"")</f>
        <v/>
      </c>
      <c r="Q1206">
        <f>VLOOKUP(Table1[[#This Row],[Losing Seed]],'Seed History'!$N$4:$O$19,2)</f>
        <v>0.6</v>
      </c>
      <c r="R1206" s="1">
        <f>IF(Table1[[#This Row],[Round]]="PI",0,Table1[[#This Row],[Round]]-1)</f>
        <v>0</v>
      </c>
      <c r="S1206">
        <f>Table1[[#This Row],[LAW]]-Table1[[#This Row],[LEW]]</f>
        <v>-0.6</v>
      </c>
      <c r="V1206">
        <f>COUNTIF(PASE!B:B,Table1[[#This Row],[Loser]])</f>
        <v>1</v>
      </c>
    </row>
    <row r="1207" spans="1:22" x14ac:dyDescent="0.25">
      <c r="A1207" s="65">
        <v>38064</v>
      </c>
      <c r="B1207" s="50">
        <v>2004</v>
      </c>
      <c r="C1207" s="1">
        <v>1</v>
      </c>
      <c r="D1207" t="s">
        <v>440</v>
      </c>
      <c r="E1207" s="1">
        <v>2</v>
      </c>
      <c r="F1207" t="s">
        <v>71</v>
      </c>
      <c r="G1207" t="str">
        <f>VLOOKUP(Table1[[#This Row],[Winner]],Ranking!D:E,2,FALSE)</f>
        <v>WCC</v>
      </c>
      <c r="H1207" s="1">
        <v>76</v>
      </c>
      <c r="I1207" s="1">
        <v>15</v>
      </c>
      <c r="J1207" t="s">
        <v>32</v>
      </c>
      <c r="K1207" t="str">
        <f>VLOOKUP(Table1[[#This Row],[Loser]],Ranking!D:E,2,FALSE)</f>
        <v>MVC</v>
      </c>
      <c r="L1207" s="1">
        <v>49</v>
      </c>
      <c r="N1207" s="1">
        <f>Table1[[#This Row],[Winning Score]]-Table1[[#This Row],[Losing Score]]</f>
        <v>27</v>
      </c>
      <c r="O1207" s="1">
        <f>Table1[[#This Row],[Losing Seed]]-Table1[[#This Row],[Winning Seed]]</f>
        <v>13</v>
      </c>
      <c r="P1207" s="1" t="str">
        <f>IF(Table1[[#This Row],[SeD]]&lt;-2,Table1[[#This Row],[Winning Seed]]&amp; " over " &amp;Table1[[#This Row],[Losing Seed]],"")</f>
        <v/>
      </c>
      <c r="Q1207">
        <f>VLOOKUP(Table1[[#This Row],[Losing Seed]],'Seed History'!$N$4:$O$19,2)</f>
        <v>6.4285714285714279E-2</v>
      </c>
      <c r="R1207" s="1">
        <f>IF(Table1[[#This Row],[Round]]="PI",0,Table1[[#This Row],[Round]]-1)</f>
        <v>0</v>
      </c>
      <c r="S1207">
        <f>Table1[[#This Row],[LAW]]-Table1[[#This Row],[LEW]]</f>
        <v>-6.4285714285714279E-2</v>
      </c>
      <c r="V1207">
        <f>COUNTIF(PASE!B:B,Table1[[#This Row],[Loser]])</f>
        <v>1</v>
      </c>
    </row>
    <row r="1208" spans="1:22" x14ac:dyDescent="0.25">
      <c r="A1208" s="65">
        <v>38064</v>
      </c>
      <c r="B1208" s="50">
        <v>2004</v>
      </c>
      <c r="C1208" s="1">
        <v>1</v>
      </c>
      <c r="D1208" t="s">
        <v>63</v>
      </c>
      <c r="E1208" s="1">
        <v>1</v>
      </c>
      <c r="F1208" t="s">
        <v>64</v>
      </c>
      <c r="G1208" t="str">
        <f>VLOOKUP(Table1[[#This Row],[Winner]],Ranking!D:E,2,FALSE)</f>
        <v>ACC</v>
      </c>
      <c r="H1208" s="1">
        <v>96</v>
      </c>
      <c r="I1208" s="1">
        <v>16</v>
      </c>
      <c r="J1208" t="s">
        <v>117</v>
      </c>
      <c r="K1208" t="str">
        <f>VLOOKUP(Table1[[#This Row],[Loser]],Ranking!D:E,2,FALSE)</f>
        <v>SWAC</v>
      </c>
      <c r="L1208" s="1">
        <v>61</v>
      </c>
      <c r="N1208" s="1">
        <f>Table1[[#This Row],[Winning Score]]-Table1[[#This Row],[Losing Score]]</f>
        <v>35</v>
      </c>
      <c r="O1208" s="1">
        <f>Table1[[#This Row],[Losing Seed]]-Table1[[#This Row],[Winning Seed]]</f>
        <v>15</v>
      </c>
      <c r="P1208" s="1" t="str">
        <f>IF(Table1[[#This Row],[SeD]]&lt;-2,Table1[[#This Row],[Winning Seed]]&amp; " over " &amp;Table1[[#This Row],[Losing Seed]],"")</f>
        <v/>
      </c>
      <c r="Q1208">
        <f>VLOOKUP(Table1[[#This Row],[Losing Seed]],'Seed History'!$N$4:$O$19,2)</f>
        <v>7.1428571428571426E-3</v>
      </c>
      <c r="R1208" s="1">
        <f>IF(Table1[[#This Row],[Round]]="PI",0,Table1[[#This Row],[Round]]-1)</f>
        <v>0</v>
      </c>
      <c r="S1208">
        <f>Table1[[#This Row],[LAW]]-Table1[[#This Row],[LEW]]</f>
        <v>-7.1428571428571426E-3</v>
      </c>
      <c r="V1208">
        <f>COUNTIF(PASE!B:B,Table1[[#This Row],[Loser]])</f>
        <v>1</v>
      </c>
    </row>
    <row r="1209" spans="1:22" x14ac:dyDescent="0.25">
      <c r="A1209" s="65">
        <v>38064</v>
      </c>
      <c r="B1209" s="50">
        <v>2004</v>
      </c>
      <c r="C1209" s="1">
        <v>1</v>
      </c>
      <c r="D1209" t="s">
        <v>63</v>
      </c>
      <c r="E1209" s="1">
        <v>3</v>
      </c>
      <c r="F1209" t="s">
        <v>34</v>
      </c>
      <c r="G1209" t="str">
        <f>VLOOKUP(Table1[[#This Row],[Winner]],Ranking!D:E,2,FALSE)</f>
        <v>B12</v>
      </c>
      <c r="H1209" s="1">
        <v>66</v>
      </c>
      <c r="I1209" s="1">
        <v>14</v>
      </c>
      <c r="J1209" t="s">
        <v>91</v>
      </c>
      <c r="K1209" t="str">
        <f>VLOOKUP(Table1[[#This Row],[Loser]],Ranking!D:E,2,FALSE)</f>
        <v>Ivy</v>
      </c>
      <c r="L1209" s="1">
        <v>49</v>
      </c>
      <c r="N1209" s="1">
        <f>Table1[[#This Row],[Winning Score]]-Table1[[#This Row],[Losing Score]]</f>
        <v>17</v>
      </c>
      <c r="O1209" s="1">
        <f>Table1[[#This Row],[Losing Seed]]-Table1[[#This Row],[Winning Seed]]</f>
        <v>11</v>
      </c>
      <c r="P1209" s="1" t="str">
        <f>IF(Table1[[#This Row],[SeD]]&lt;-2,Table1[[#This Row],[Winning Seed]]&amp; " over " &amp;Table1[[#This Row],[Losing Seed]],"")</f>
        <v/>
      </c>
      <c r="Q1209">
        <f>VLOOKUP(Table1[[#This Row],[Losing Seed]],'Seed History'!$N$4:$O$19,2)</f>
        <v>0.16428571428571428</v>
      </c>
      <c r="R1209" s="1">
        <f>IF(Table1[[#This Row],[Round]]="PI",0,Table1[[#This Row],[Round]]-1)</f>
        <v>0</v>
      </c>
      <c r="S1209">
        <f>Table1[[#This Row],[LAW]]-Table1[[#This Row],[LEW]]</f>
        <v>-0.16428571428571428</v>
      </c>
      <c r="V1209">
        <f>COUNTIF(PASE!B:B,Table1[[#This Row],[Loser]])</f>
        <v>1</v>
      </c>
    </row>
    <row r="1210" spans="1:22" x14ac:dyDescent="0.25">
      <c r="A1210" s="65">
        <v>38064</v>
      </c>
      <c r="B1210" s="50">
        <v>2004</v>
      </c>
      <c r="C1210" s="1">
        <v>1</v>
      </c>
      <c r="D1210" t="s">
        <v>63</v>
      </c>
      <c r="E1210" s="1">
        <v>6</v>
      </c>
      <c r="F1210" t="s">
        <v>299</v>
      </c>
      <c r="G1210" t="str">
        <f>VLOOKUP(Table1[[#This Row],[Winner]],Ranking!D:E,2,FALSE)</f>
        <v>ACC</v>
      </c>
      <c r="H1210" s="1">
        <v>63</v>
      </c>
      <c r="I1210" s="1">
        <v>11</v>
      </c>
      <c r="J1210" t="s">
        <v>109</v>
      </c>
      <c r="K1210" t="str">
        <f>VLOOKUP(Table1[[#This Row],[Loser]],Ranking!D:E,2,FALSE)</f>
        <v>MWC</v>
      </c>
      <c r="L1210" s="1">
        <v>52</v>
      </c>
      <c r="N1210" s="1">
        <f>Table1[[#This Row],[Winning Score]]-Table1[[#This Row],[Losing Score]]</f>
        <v>11</v>
      </c>
      <c r="O1210" s="1">
        <f>Table1[[#This Row],[Losing Seed]]-Table1[[#This Row],[Winning Seed]]</f>
        <v>5</v>
      </c>
      <c r="P1210" s="1" t="str">
        <f>IF(Table1[[#This Row],[SeD]]&lt;-2,Table1[[#This Row],[Winning Seed]]&amp; " over " &amp;Table1[[#This Row],[Losing Seed]],"")</f>
        <v/>
      </c>
      <c r="Q1210">
        <f>VLOOKUP(Table1[[#This Row],[Losing Seed]],'Seed History'!$N$4:$O$19,2)</f>
        <v>0.61428571428571432</v>
      </c>
      <c r="R1210" s="1">
        <f>IF(Table1[[#This Row],[Round]]="PI",0,Table1[[#This Row],[Round]]-1)</f>
        <v>0</v>
      </c>
      <c r="S1210">
        <f>Table1[[#This Row],[LAW]]-Table1[[#This Row],[LEW]]</f>
        <v>-0.61428571428571432</v>
      </c>
      <c r="V1210">
        <f>COUNTIF(PASE!B:B,Table1[[#This Row],[Loser]])</f>
        <v>1</v>
      </c>
    </row>
    <row r="1211" spans="1:22" x14ac:dyDescent="0.25">
      <c r="A1211" s="65">
        <v>38064</v>
      </c>
      <c r="B1211" s="50">
        <v>2004</v>
      </c>
      <c r="C1211" s="1">
        <v>1</v>
      </c>
      <c r="D1211" t="s">
        <v>63</v>
      </c>
      <c r="E1211" s="1">
        <v>8</v>
      </c>
      <c r="F1211" t="s">
        <v>87</v>
      </c>
      <c r="G1211" t="str">
        <f>VLOOKUP(Table1[[#This Row],[Winner]],Ranking!D:E,2,FALSE)</f>
        <v>BE</v>
      </c>
      <c r="H1211" s="1">
        <v>80</v>
      </c>
      <c r="I1211" s="1">
        <v>9</v>
      </c>
      <c r="J1211" t="s">
        <v>48</v>
      </c>
      <c r="K1211" t="str">
        <f>VLOOKUP(Table1[[#This Row],[Loser]],Ranking!D:E,2,FALSE)</f>
        <v>P12</v>
      </c>
      <c r="L1211" s="1">
        <v>76</v>
      </c>
      <c r="N1211" s="1">
        <f>Table1[[#This Row],[Winning Score]]-Table1[[#This Row],[Losing Score]]</f>
        <v>4</v>
      </c>
      <c r="O1211" s="1">
        <f>Table1[[#This Row],[Losing Seed]]-Table1[[#This Row],[Winning Seed]]</f>
        <v>1</v>
      </c>
      <c r="P1211" s="1" t="str">
        <f>IF(Table1[[#This Row],[SeD]]&lt;-2,Table1[[#This Row],[Winning Seed]]&amp; " over " &amp;Table1[[#This Row],[Losing Seed]],"")</f>
        <v/>
      </c>
      <c r="Q1211">
        <f>VLOOKUP(Table1[[#This Row],[Losing Seed]],'Seed History'!$N$4:$O$19,2)</f>
        <v>0.6</v>
      </c>
      <c r="R1211" s="1">
        <f>IF(Table1[[#This Row],[Round]]="PI",0,Table1[[#This Row],[Round]]-1)</f>
        <v>0</v>
      </c>
      <c r="S1211">
        <f>Table1[[#This Row],[LAW]]-Table1[[#This Row],[LEW]]</f>
        <v>-0.6</v>
      </c>
      <c r="V1211">
        <f>COUNTIF(PASE!B:B,Table1[[#This Row],[Loser]])</f>
        <v>1</v>
      </c>
    </row>
    <row r="1212" spans="1:22" x14ac:dyDescent="0.25">
      <c r="A1212" s="65">
        <v>38064</v>
      </c>
      <c r="B1212" s="50">
        <v>2004</v>
      </c>
      <c r="C1212" s="1">
        <v>1</v>
      </c>
      <c r="D1212" t="s">
        <v>38</v>
      </c>
      <c r="E1212" s="1">
        <v>1</v>
      </c>
      <c r="F1212" t="s">
        <v>370</v>
      </c>
      <c r="G1212" t="str">
        <f>VLOOKUP(Table1[[#This Row],[Winner]],Ranking!D:E,2,FALSE)</f>
        <v>P12</v>
      </c>
      <c r="H1212" s="1">
        <v>71</v>
      </c>
      <c r="I1212" s="1">
        <v>16</v>
      </c>
      <c r="J1212" t="s">
        <v>404</v>
      </c>
      <c r="K1212" t="str">
        <f>VLOOKUP(Table1[[#This Row],[Loser]],Ranking!D:E,2,FALSE)</f>
        <v>CUSA</v>
      </c>
      <c r="L1212" s="1">
        <v>45</v>
      </c>
      <c r="N1212" s="1">
        <f>Table1[[#This Row],[Winning Score]]-Table1[[#This Row],[Losing Score]]</f>
        <v>26</v>
      </c>
      <c r="O1212" s="1">
        <f>Table1[[#This Row],[Losing Seed]]-Table1[[#This Row],[Winning Seed]]</f>
        <v>15</v>
      </c>
      <c r="P1212" s="1" t="str">
        <f>IF(Table1[[#This Row],[SeD]]&lt;-2,Table1[[#This Row],[Winning Seed]]&amp; " over " &amp;Table1[[#This Row],[Losing Seed]],"")</f>
        <v/>
      </c>
      <c r="Q1212">
        <f>VLOOKUP(Table1[[#This Row],[Losing Seed]],'Seed History'!$N$4:$O$19,2)</f>
        <v>7.1428571428571426E-3</v>
      </c>
      <c r="R1212" s="1">
        <f>IF(Table1[[#This Row],[Round]]="PI",0,Table1[[#This Row],[Round]]-1)</f>
        <v>0</v>
      </c>
      <c r="S1212">
        <f>Table1[[#This Row],[LAW]]-Table1[[#This Row],[LEW]]</f>
        <v>-7.1428571428571426E-3</v>
      </c>
      <c r="V1212">
        <f>COUNTIF(PASE!B:B,Table1[[#This Row],[Loser]])</f>
        <v>1</v>
      </c>
    </row>
    <row r="1213" spans="1:22" x14ac:dyDescent="0.25">
      <c r="A1213" s="65">
        <v>38064</v>
      </c>
      <c r="B1213" s="50">
        <v>2004</v>
      </c>
      <c r="C1213" s="1">
        <v>1</v>
      </c>
      <c r="D1213" t="s">
        <v>38</v>
      </c>
      <c r="E1213" s="1">
        <v>2</v>
      </c>
      <c r="F1213" t="s">
        <v>80</v>
      </c>
      <c r="G1213" t="str">
        <f>VLOOKUP(Table1[[#This Row],[Winner]],Ranking!D:E,2,FALSE)</f>
        <v>Amer</v>
      </c>
      <c r="H1213" s="1">
        <v>70</v>
      </c>
      <c r="I1213" s="1">
        <v>15</v>
      </c>
      <c r="J1213" t="s">
        <v>405</v>
      </c>
      <c r="K1213" t="str">
        <f>VLOOKUP(Table1[[#This Row],[Loser]],Ranking!D:E,2,FALSE)</f>
        <v>AE</v>
      </c>
      <c r="L1213" s="1">
        <v>53</v>
      </c>
      <c r="N1213" s="1">
        <f>Table1[[#This Row],[Winning Score]]-Table1[[#This Row],[Losing Score]]</f>
        <v>17</v>
      </c>
      <c r="O1213" s="1">
        <f>Table1[[#This Row],[Losing Seed]]-Table1[[#This Row],[Winning Seed]]</f>
        <v>13</v>
      </c>
      <c r="P1213" s="1" t="str">
        <f>IF(Table1[[#This Row],[SeD]]&lt;-2,Table1[[#This Row],[Winning Seed]]&amp; " over " &amp;Table1[[#This Row],[Losing Seed]],"")</f>
        <v/>
      </c>
      <c r="Q1213">
        <f>VLOOKUP(Table1[[#This Row],[Losing Seed]],'Seed History'!$N$4:$O$19,2)</f>
        <v>6.4285714285714279E-2</v>
      </c>
      <c r="R1213" s="1">
        <f>IF(Table1[[#This Row],[Round]]="PI",0,Table1[[#This Row],[Round]]-1)</f>
        <v>0</v>
      </c>
      <c r="S1213">
        <f>Table1[[#This Row],[LAW]]-Table1[[#This Row],[LEW]]</f>
        <v>-6.4285714285714279E-2</v>
      </c>
      <c r="V1213">
        <f>COUNTIF(PASE!B:B,Table1[[#This Row],[Loser]])</f>
        <v>1</v>
      </c>
    </row>
    <row r="1214" spans="1:22" x14ac:dyDescent="0.25">
      <c r="A1214" s="65">
        <v>38064</v>
      </c>
      <c r="B1214" s="50">
        <v>2004</v>
      </c>
      <c r="C1214" s="1">
        <v>1</v>
      </c>
      <c r="D1214" t="s">
        <v>38</v>
      </c>
      <c r="E1214" s="1">
        <v>4</v>
      </c>
      <c r="F1214" t="s">
        <v>31</v>
      </c>
      <c r="G1214" t="str">
        <f>VLOOKUP(Table1[[#This Row],[Winner]],Ranking!D:E,2,FALSE)</f>
        <v>B10</v>
      </c>
      <c r="H1214" s="1">
        <v>86</v>
      </c>
      <c r="I1214" s="1">
        <v>13</v>
      </c>
      <c r="J1214" t="s">
        <v>403</v>
      </c>
      <c r="K1214" t="str">
        <f>VLOOKUP(Table1[[#This Row],[Loser]],Ranking!D:E,2,FALSE)</f>
        <v>CUSA</v>
      </c>
      <c r="L1214" s="1">
        <v>83</v>
      </c>
      <c r="N1214" s="1">
        <f>Table1[[#This Row],[Winning Score]]-Table1[[#This Row],[Losing Score]]</f>
        <v>3</v>
      </c>
      <c r="O1214" s="1">
        <f>Table1[[#This Row],[Losing Seed]]-Table1[[#This Row],[Winning Seed]]</f>
        <v>9</v>
      </c>
      <c r="P1214" s="1" t="str">
        <f>IF(Table1[[#This Row],[SeD]]&lt;-2,Table1[[#This Row],[Winning Seed]]&amp; " over " &amp;Table1[[#This Row],[Losing Seed]],"")</f>
        <v/>
      </c>
      <c r="Q1214">
        <f>VLOOKUP(Table1[[#This Row],[Losing Seed]],'Seed History'!$N$4:$O$19,2)</f>
        <v>0.25</v>
      </c>
      <c r="R1214" s="1">
        <f>IF(Table1[[#This Row],[Round]]="PI",0,Table1[[#This Row],[Round]]-1)</f>
        <v>0</v>
      </c>
      <c r="S1214">
        <f>Table1[[#This Row],[LAW]]-Table1[[#This Row],[LEW]]</f>
        <v>-0.25</v>
      </c>
      <c r="V1214">
        <f>COUNTIF(PASE!B:B,Table1[[#This Row],[Loser]])</f>
        <v>1</v>
      </c>
    </row>
    <row r="1215" spans="1:22" x14ac:dyDescent="0.25">
      <c r="A1215" s="65">
        <v>38064</v>
      </c>
      <c r="B1215" s="50">
        <v>2004</v>
      </c>
      <c r="C1215" s="1">
        <v>1</v>
      </c>
      <c r="D1215" t="s">
        <v>38</v>
      </c>
      <c r="E1215" s="1">
        <v>5</v>
      </c>
      <c r="F1215" t="s">
        <v>86</v>
      </c>
      <c r="G1215" t="str">
        <f>VLOOKUP(Table1[[#This Row],[Winner]],Ranking!D:E,2,FALSE)</f>
        <v>ACC</v>
      </c>
      <c r="H1215" s="1">
        <v>80</v>
      </c>
      <c r="I1215" s="1">
        <v>12</v>
      </c>
      <c r="J1215" t="s">
        <v>72</v>
      </c>
      <c r="K1215" t="str">
        <f>VLOOKUP(Table1[[#This Row],[Loser]],Ranking!D:E,2,FALSE)</f>
        <v>WCC</v>
      </c>
      <c r="L1215" s="1">
        <v>75</v>
      </c>
      <c r="N1215" s="1">
        <f>Table1[[#This Row],[Winning Score]]-Table1[[#This Row],[Losing Score]]</f>
        <v>5</v>
      </c>
      <c r="O1215" s="1">
        <f>Table1[[#This Row],[Losing Seed]]-Table1[[#This Row],[Winning Seed]]</f>
        <v>7</v>
      </c>
      <c r="P1215" s="1" t="str">
        <f>IF(Table1[[#This Row],[SeD]]&lt;-2,Table1[[#This Row],[Winning Seed]]&amp; " over " &amp;Table1[[#This Row],[Losing Seed]],"")</f>
        <v/>
      </c>
      <c r="Q1215">
        <f>VLOOKUP(Table1[[#This Row],[Losing Seed]],'Seed History'!$N$4:$O$19,2)</f>
        <v>0.51428571428571423</v>
      </c>
      <c r="R1215" s="1">
        <f>IF(Table1[[#This Row],[Round]]="PI",0,Table1[[#This Row],[Round]]-1)</f>
        <v>0</v>
      </c>
      <c r="S1215">
        <f>Table1[[#This Row],[LAW]]-Table1[[#This Row],[LEW]]</f>
        <v>-0.51428571428571423</v>
      </c>
      <c r="V1215">
        <f>COUNTIF(PASE!B:B,Table1[[#This Row],[Loser]])</f>
        <v>1</v>
      </c>
    </row>
    <row r="1216" spans="1:22" x14ac:dyDescent="0.25">
      <c r="A1216" s="65">
        <v>38064</v>
      </c>
      <c r="B1216" s="50">
        <v>2004</v>
      </c>
      <c r="C1216" s="1">
        <v>1</v>
      </c>
      <c r="D1216" t="s">
        <v>38</v>
      </c>
      <c r="E1216" s="1">
        <v>7</v>
      </c>
      <c r="F1216" t="s">
        <v>187</v>
      </c>
      <c r="G1216" t="str">
        <f>VLOOKUP(Table1[[#This Row],[Winner]],Ranking!D:E,2,FALSE)</f>
        <v>BE</v>
      </c>
      <c r="H1216" s="1">
        <v>76</v>
      </c>
      <c r="I1216" s="1">
        <v>10</v>
      </c>
      <c r="J1216" t="s">
        <v>57</v>
      </c>
      <c r="K1216" t="str">
        <f>VLOOKUP(Table1[[#This Row],[Loser]],Ranking!D:E,2,FALSE)</f>
        <v>A10</v>
      </c>
      <c r="L1216" s="1">
        <v>69</v>
      </c>
      <c r="M1216" s="1" t="s">
        <v>480</v>
      </c>
      <c r="N1216" s="1">
        <f>Table1[[#This Row],[Winning Score]]-Table1[[#This Row],[Losing Score]]</f>
        <v>7</v>
      </c>
      <c r="O1216" s="1">
        <f>Table1[[#This Row],[Losing Seed]]-Table1[[#This Row],[Winning Seed]]</f>
        <v>3</v>
      </c>
      <c r="P1216" s="1" t="str">
        <f>IF(Table1[[#This Row],[SeD]]&lt;-2,Table1[[#This Row],[Winning Seed]]&amp; " over " &amp;Table1[[#This Row],[Losing Seed]],"")</f>
        <v/>
      </c>
      <c r="Q1216">
        <f>VLOOKUP(Table1[[#This Row],[Losing Seed]],'Seed History'!$N$4:$O$19,2)</f>
        <v>0.62142857142857144</v>
      </c>
      <c r="R1216" s="1">
        <f>IF(Table1[[#This Row],[Round]]="PI",0,Table1[[#This Row],[Round]]-1)</f>
        <v>0</v>
      </c>
      <c r="S1216">
        <f>Table1[[#This Row],[LAW]]-Table1[[#This Row],[LEW]]</f>
        <v>-0.62142857142857144</v>
      </c>
      <c r="V1216">
        <f>COUNTIF(PASE!B:B,Table1[[#This Row],[Loser]])</f>
        <v>1</v>
      </c>
    </row>
    <row r="1217" spans="1:22" x14ac:dyDescent="0.25">
      <c r="A1217" s="65">
        <v>38064</v>
      </c>
      <c r="B1217" s="50">
        <v>2004</v>
      </c>
      <c r="C1217" s="1">
        <v>1</v>
      </c>
      <c r="D1217" t="s">
        <v>38</v>
      </c>
      <c r="E1217" s="1">
        <v>8</v>
      </c>
      <c r="F1217" t="s">
        <v>113</v>
      </c>
      <c r="G1217" t="str">
        <f>VLOOKUP(Table1[[#This Row],[Winner]],Ranking!D:E,2,FALSE)</f>
        <v>SEC</v>
      </c>
      <c r="H1217" s="1">
        <v>65</v>
      </c>
      <c r="I1217" s="1">
        <v>9</v>
      </c>
      <c r="J1217" t="s">
        <v>363</v>
      </c>
      <c r="K1217" t="str">
        <f>VLOOKUP(Table1[[#This Row],[Loser]],Ranking!D:E,2,FALSE)</f>
        <v>MVC</v>
      </c>
      <c r="L1217" s="1">
        <v>64</v>
      </c>
      <c r="N1217" s="1">
        <f>Table1[[#This Row],[Winning Score]]-Table1[[#This Row],[Losing Score]]</f>
        <v>1</v>
      </c>
      <c r="O1217" s="1">
        <f>Table1[[#This Row],[Losing Seed]]-Table1[[#This Row],[Winning Seed]]</f>
        <v>1</v>
      </c>
      <c r="P1217" s="1" t="str">
        <f>IF(Table1[[#This Row],[SeD]]&lt;-2,Table1[[#This Row],[Winning Seed]]&amp; " over " &amp;Table1[[#This Row],[Losing Seed]],"")</f>
        <v/>
      </c>
      <c r="Q1217">
        <f>VLOOKUP(Table1[[#This Row],[Losing Seed]],'Seed History'!$N$4:$O$19,2)</f>
        <v>0.6</v>
      </c>
      <c r="R1217" s="1">
        <f>IF(Table1[[#This Row],[Round]]="PI",0,Table1[[#This Row],[Round]]-1)</f>
        <v>0</v>
      </c>
      <c r="S1217">
        <f>Table1[[#This Row],[LAW]]-Table1[[#This Row],[LEW]]</f>
        <v>-0.6</v>
      </c>
      <c r="V1217">
        <f>COUNTIF(PASE!B:B,Table1[[#This Row],[Loser]])</f>
        <v>1</v>
      </c>
    </row>
    <row r="1218" spans="1:22" x14ac:dyDescent="0.25">
      <c r="A1218" s="65">
        <v>38064</v>
      </c>
      <c r="B1218" s="50">
        <v>2004</v>
      </c>
      <c r="C1218" s="1">
        <v>1</v>
      </c>
      <c r="D1218" t="s">
        <v>440</v>
      </c>
      <c r="E1218" s="1">
        <v>10</v>
      </c>
      <c r="F1218" t="s">
        <v>290</v>
      </c>
      <c r="G1218" t="str">
        <f>VLOOKUP(Table1[[#This Row],[Winner]],Ranking!D:E,2,FALSE)</f>
        <v>MWC</v>
      </c>
      <c r="H1218" s="1">
        <v>72</v>
      </c>
      <c r="I1218" s="1">
        <v>7</v>
      </c>
      <c r="J1218" t="s">
        <v>272</v>
      </c>
      <c r="K1218" t="str">
        <f>VLOOKUP(Table1[[#This Row],[Loser]],Ranking!D:E,2,FALSE)</f>
        <v>B10</v>
      </c>
      <c r="L1218" s="1">
        <v>66</v>
      </c>
      <c r="N1218" s="1">
        <f>Table1[[#This Row],[Winning Score]]-Table1[[#This Row],[Losing Score]]</f>
        <v>6</v>
      </c>
      <c r="O1218" s="1">
        <f>Table1[[#This Row],[Losing Seed]]-Table1[[#This Row],[Winning Seed]]</f>
        <v>-3</v>
      </c>
      <c r="P1218" s="1" t="str">
        <f>IF(Table1[[#This Row],[SeD]]&lt;-2,Table1[[#This Row],[Winning Seed]]&amp; " over " &amp;Table1[[#This Row],[Losing Seed]],"")</f>
        <v>10 over 7</v>
      </c>
      <c r="Q1218">
        <f>VLOOKUP(Table1[[#This Row],[Losing Seed]],'Seed History'!$N$4:$O$19,2)</f>
        <v>0.9</v>
      </c>
      <c r="R1218" s="1">
        <f>IF(Table1[[#This Row],[Round]]="PI",0,Table1[[#This Row],[Round]]-1)</f>
        <v>0</v>
      </c>
      <c r="S1218">
        <f>Table1[[#This Row],[LAW]]-Table1[[#This Row],[LEW]]</f>
        <v>-0.9</v>
      </c>
      <c r="V1218">
        <f>COUNTIF(PASE!B:B,Table1[[#This Row],[Loser]])</f>
        <v>1</v>
      </c>
    </row>
    <row r="1219" spans="1:22" x14ac:dyDescent="0.25">
      <c r="A1219" s="65">
        <v>38065</v>
      </c>
      <c r="B1219" s="50">
        <v>2004</v>
      </c>
      <c r="C1219" s="1">
        <v>1</v>
      </c>
      <c r="D1219" t="s">
        <v>440</v>
      </c>
      <c r="E1219" s="1">
        <v>12</v>
      </c>
      <c r="F1219" t="s">
        <v>321</v>
      </c>
      <c r="G1219" t="str">
        <f>VLOOKUP(Table1[[#This Row],[Winner]],Ranking!D:E,2,FALSE)</f>
        <v>WCC</v>
      </c>
      <c r="H1219" s="1">
        <v>66</v>
      </c>
      <c r="I1219" s="1">
        <v>5</v>
      </c>
      <c r="J1219" t="s">
        <v>56</v>
      </c>
      <c r="K1219" t="str">
        <f>VLOOKUP(Table1[[#This Row],[Loser]],Ranking!D:E,2,FALSE)</f>
        <v>BE</v>
      </c>
      <c r="L1219" s="1">
        <v>58</v>
      </c>
      <c r="N1219" s="1">
        <f>Table1[[#This Row],[Winning Score]]-Table1[[#This Row],[Losing Score]]</f>
        <v>8</v>
      </c>
      <c r="O1219" s="1">
        <f>Table1[[#This Row],[Losing Seed]]-Table1[[#This Row],[Winning Seed]]</f>
        <v>-7</v>
      </c>
      <c r="P1219" s="1" t="str">
        <f>IF(Table1[[#This Row],[SeD]]&lt;-2,Table1[[#This Row],[Winning Seed]]&amp; " over " &amp;Table1[[#This Row],[Losing Seed]],"")</f>
        <v>12 over 5</v>
      </c>
      <c r="Q1219">
        <f>VLOOKUP(Table1[[#This Row],[Losing Seed]],'Seed History'!$N$4:$O$19,2)</f>
        <v>1.1071428571428572</v>
      </c>
      <c r="R1219" s="1">
        <f>IF(Table1[[#This Row],[Round]]="PI",0,Table1[[#This Row],[Round]]-1)</f>
        <v>0</v>
      </c>
      <c r="S1219">
        <f>Table1[[#This Row],[LAW]]-Table1[[#This Row],[LEW]]</f>
        <v>-1.1071428571428572</v>
      </c>
      <c r="V1219">
        <f>COUNTIF(PASE!B:B,Table1[[#This Row],[Loser]])</f>
        <v>1</v>
      </c>
    </row>
    <row r="1220" spans="1:22" x14ac:dyDescent="0.25">
      <c r="A1220" s="65">
        <v>38065</v>
      </c>
      <c r="B1220" s="50">
        <v>2004</v>
      </c>
      <c r="C1220" s="1">
        <v>1</v>
      </c>
      <c r="D1220" t="s">
        <v>49</v>
      </c>
      <c r="E1220" s="1">
        <v>2</v>
      </c>
      <c r="F1220" t="s">
        <v>317</v>
      </c>
      <c r="G1220" t="str">
        <f>VLOOKUP(Table1[[#This Row],[Winner]],Ranking!D:E,2,FALSE)</f>
        <v>B12</v>
      </c>
      <c r="H1220" s="1">
        <v>75</v>
      </c>
      <c r="I1220" s="1">
        <v>15</v>
      </c>
      <c r="J1220" t="s">
        <v>197</v>
      </c>
      <c r="K1220" t="str">
        <f>VLOOKUP(Table1[[#This Row],[Loser]],Ranking!D:E,2,FALSE)</f>
        <v>BSky</v>
      </c>
      <c r="L1220" s="1">
        <v>56</v>
      </c>
      <c r="N1220" s="1">
        <f>Table1[[#This Row],[Winning Score]]-Table1[[#This Row],[Losing Score]]</f>
        <v>19</v>
      </c>
      <c r="O1220" s="1">
        <f>Table1[[#This Row],[Losing Seed]]-Table1[[#This Row],[Winning Seed]]</f>
        <v>13</v>
      </c>
      <c r="P1220" s="1" t="str">
        <f>IF(Table1[[#This Row],[SeD]]&lt;-2,Table1[[#This Row],[Winning Seed]]&amp; " over " &amp;Table1[[#This Row],[Losing Seed]],"")</f>
        <v/>
      </c>
      <c r="Q1220">
        <f>VLOOKUP(Table1[[#This Row],[Losing Seed]],'Seed History'!$N$4:$O$19,2)</f>
        <v>6.4285714285714279E-2</v>
      </c>
      <c r="R1220" s="1">
        <f>IF(Table1[[#This Row],[Round]]="PI",0,Table1[[#This Row],[Round]]-1)</f>
        <v>0</v>
      </c>
      <c r="S1220">
        <f>Table1[[#This Row],[LAW]]-Table1[[#This Row],[LEW]]</f>
        <v>-6.4285714285714279E-2</v>
      </c>
      <c r="V1220">
        <f>COUNTIF(PASE!B:B,Table1[[#This Row],[Loser]])</f>
        <v>1</v>
      </c>
    </row>
    <row r="1221" spans="1:22" x14ac:dyDescent="0.25">
      <c r="A1221" s="65">
        <v>38065</v>
      </c>
      <c r="B1221" s="50">
        <v>2004</v>
      </c>
      <c r="C1221" s="1">
        <v>1</v>
      </c>
      <c r="D1221" t="s">
        <v>49</v>
      </c>
      <c r="E1221" s="1">
        <v>3</v>
      </c>
      <c r="F1221" t="s">
        <v>83</v>
      </c>
      <c r="G1221" t="str">
        <f>VLOOKUP(Table1[[#This Row],[Winner]],Ranking!D:E,2,FALSE)</f>
        <v>ACC</v>
      </c>
      <c r="H1221" s="1">
        <v>53</v>
      </c>
      <c r="I1221" s="1">
        <v>14</v>
      </c>
      <c r="J1221" t="s">
        <v>390</v>
      </c>
      <c r="K1221" t="str">
        <f>VLOOKUP(Table1[[#This Row],[Loser]],Ranking!D:E,2,FALSE)</f>
        <v>Amer</v>
      </c>
      <c r="L1221" s="1">
        <v>44</v>
      </c>
      <c r="N1221" s="1">
        <f>Table1[[#This Row],[Winning Score]]-Table1[[#This Row],[Losing Score]]</f>
        <v>9</v>
      </c>
      <c r="O1221" s="1">
        <f>Table1[[#This Row],[Losing Seed]]-Table1[[#This Row],[Winning Seed]]</f>
        <v>11</v>
      </c>
      <c r="P1221" s="1" t="str">
        <f>IF(Table1[[#This Row],[SeD]]&lt;-2,Table1[[#This Row],[Winning Seed]]&amp; " over " &amp;Table1[[#This Row],[Losing Seed]],"")</f>
        <v/>
      </c>
      <c r="Q1221">
        <f>VLOOKUP(Table1[[#This Row],[Losing Seed]],'Seed History'!$N$4:$O$19,2)</f>
        <v>0.16428571428571428</v>
      </c>
      <c r="R1221" s="1">
        <f>IF(Table1[[#This Row],[Round]]="PI",0,Table1[[#This Row],[Round]]-1)</f>
        <v>0</v>
      </c>
      <c r="S1221">
        <f>Table1[[#This Row],[LAW]]-Table1[[#This Row],[LEW]]</f>
        <v>-0.16428571428571428</v>
      </c>
      <c r="V1221">
        <f>COUNTIF(PASE!B:B,Table1[[#This Row],[Loser]])</f>
        <v>1</v>
      </c>
    </row>
    <row r="1222" spans="1:22" x14ac:dyDescent="0.25">
      <c r="A1222" s="65">
        <v>38065</v>
      </c>
      <c r="B1222" s="50">
        <v>2004</v>
      </c>
      <c r="C1222" s="1">
        <v>1</v>
      </c>
      <c r="D1222" t="s">
        <v>49</v>
      </c>
      <c r="E1222" s="1">
        <v>6</v>
      </c>
      <c r="F1222" t="s">
        <v>39</v>
      </c>
      <c r="G1222" t="str">
        <f>VLOOKUP(Table1[[#This Row],[Winner]],Ranking!D:E,2,FALSE)</f>
        <v>B10</v>
      </c>
      <c r="H1222" s="1">
        <v>76</v>
      </c>
      <c r="I1222" s="1">
        <v>11</v>
      </c>
      <c r="J1222" t="s">
        <v>332</v>
      </c>
      <c r="K1222" t="str">
        <f>VLOOKUP(Table1[[#This Row],[Loser]],Ranking!D:E,2,FALSE)</f>
        <v>A10</v>
      </c>
      <c r="L1222" s="1">
        <v>64</v>
      </c>
      <c r="N1222" s="1">
        <f>Table1[[#This Row],[Winning Score]]-Table1[[#This Row],[Losing Score]]</f>
        <v>12</v>
      </c>
      <c r="O1222" s="1">
        <f>Table1[[#This Row],[Losing Seed]]-Table1[[#This Row],[Winning Seed]]</f>
        <v>5</v>
      </c>
      <c r="P1222" s="1" t="str">
        <f>IF(Table1[[#This Row],[SeD]]&lt;-2,Table1[[#This Row],[Winning Seed]]&amp; " over " &amp;Table1[[#This Row],[Losing Seed]],"")</f>
        <v/>
      </c>
      <c r="Q1222">
        <f>VLOOKUP(Table1[[#This Row],[Losing Seed]],'Seed History'!$N$4:$O$19,2)</f>
        <v>0.61428571428571432</v>
      </c>
      <c r="R1222" s="1">
        <f>IF(Table1[[#This Row],[Round]]="PI",0,Table1[[#This Row],[Round]]-1)</f>
        <v>0</v>
      </c>
      <c r="S1222">
        <f>Table1[[#This Row],[LAW]]-Table1[[#This Row],[LEW]]</f>
        <v>-0.61428571428571432</v>
      </c>
      <c r="V1222">
        <f>COUNTIF(PASE!B:B,Table1[[#This Row],[Loser]])</f>
        <v>1</v>
      </c>
    </row>
    <row r="1223" spans="1:22" x14ac:dyDescent="0.25">
      <c r="A1223" s="65">
        <v>38065</v>
      </c>
      <c r="B1223" s="50">
        <v>2004</v>
      </c>
      <c r="C1223" s="1">
        <v>1</v>
      </c>
      <c r="D1223" t="s">
        <v>49</v>
      </c>
      <c r="E1223" s="1">
        <v>7</v>
      </c>
      <c r="F1223" t="s">
        <v>268</v>
      </c>
      <c r="G1223" t="str">
        <f>VLOOKUP(Table1[[#This Row],[Winner]],Ranking!D:E,2,FALSE)</f>
        <v>Amer</v>
      </c>
      <c r="H1223" s="1">
        <v>59</v>
      </c>
      <c r="I1223" s="1">
        <v>10</v>
      </c>
      <c r="J1223" t="s">
        <v>355</v>
      </c>
      <c r="K1223" t="str">
        <f>VLOOKUP(Table1[[#This Row],[Loser]],Ranking!D:E,2,FALSE)</f>
        <v>SEC</v>
      </c>
      <c r="L1223" s="1">
        <v>43</v>
      </c>
      <c r="N1223" s="1">
        <f>Table1[[#This Row],[Winning Score]]-Table1[[#This Row],[Losing Score]]</f>
        <v>16</v>
      </c>
      <c r="O1223" s="1">
        <f>Table1[[#This Row],[Losing Seed]]-Table1[[#This Row],[Winning Seed]]</f>
        <v>3</v>
      </c>
      <c r="P1223" s="1" t="str">
        <f>IF(Table1[[#This Row],[SeD]]&lt;-2,Table1[[#This Row],[Winning Seed]]&amp; " over " &amp;Table1[[#This Row],[Losing Seed]],"")</f>
        <v/>
      </c>
      <c r="Q1223">
        <f>VLOOKUP(Table1[[#This Row],[Losing Seed]],'Seed History'!$N$4:$O$19,2)</f>
        <v>0.62142857142857144</v>
      </c>
      <c r="R1223" s="1">
        <f>IF(Table1[[#This Row],[Round]]="PI",0,Table1[[#This Row],[Round]]-1)</f>
        <v>0</v>
      </c>
      <c r="S1223">
        <f>Table1[[#This Row],[LAW]]-Table1[[#This Row],[LEW]]</f>
        <v>-0.62142857142857144</v>
      </c>
      <c r="V1223">
        <f>COUNTIF(PASE!B:B,Table1[[#This Row],[Loser]])</f>
        <v>1</v>
      </c>
    </row>
    <row r="1224" spans="1:22" x14ac:dyDescent="0.25">
      <c r="A1224" s="65">
        <v>38065</v>
      </c>
      <c r="B1224" s="50">
        <v>2004</v>
      </c>
      <c r="C1224" s="1">
        <v>1</v>
      </c>
      <c r="D1224" t="s">
        <v>440</v>
      </c>
      <c r="E1224" s="1">
        <v>1</v>
      </c>
      <c r="F1224" t="s">
        <v>26</v>
      </c>
      <c r="G1224" t="str">
        <f>VLOOKUP(Table1[[#This Row],[Winner]],Ranking!D:E,2,FALSE)</f>
        <v>SEC</v>
      </c>
      <c r="H1224" s="1">
        <v>96</v>
      </c>
      <c r="I1224" s="1">
        <v>16</v>
      </c>
      <c r="J1224" t="s">
        <v>204</v>
      </c>
      <c r="K1224" t="str">
        <f>VLOOKUP(Table1[[#This Row],[Loser]],Ranking!D:E,2,FALSE)</f>
        <v>MEAC</v>
      </c>
      <c r="L1224" s="1">
        <v>76</v>
      </c>
      <c r="N1224" s="1">
        <f>Table1[[#This Row],[Winning Score]]-Table1[[#This Row],[Losing Score]]</f>
        <v>20</v>
      </c>
      <c r="O1224" s="1">
        <f>Table1[[#This Row],[Losing Seed]]-Table1[[#This Row],[Winning Seed]]</f>
        <v>15</v>
      </c>
      <c r="P1224" s="1" t="str">
        <f>IF(Table1[[#This Row],[SeD]]&lt;-2,Table1[[#This Row],[Winning Seed]]&amp; " over " &amp;Table1[[#This Row],[Losing Seed]],"")</f>
        <v/>
      </c>
      <c r="Q1224">
        <f>VLOOKUP(Table1[[#This Row],[Losing Seed]],'Seed History'!$N$4:$O$19,2)</f>
        <v>7.1428571428571426E-3</v>
      </c>
      <c r="R1224" s="1">
        <f>IF(Table1[[#This Row],[Round]]="PI",0,Table1[[#This Row],[Round]]-1)</f>
        <v>0</v>
      </c>
      <c r="S1224">
        <f>Table1[[#This Row],[LAW]]-Table1[[#This Row],[LEW]]</f>
        <v>-7.1428571428571426E-3</v>
      </c>
      <c r="V1224">
        <f>COUNTIF(PASE!B:B,Table1[[#This Row],[Loser]])</f>
        <v>1</v>
      </c>
    </row>
    <row r="1225" spans="1:22" x14ac:dyDescent="0.25">
      <c r="A1225" s="65">
        <v>38065</v>
      </c>
      <c r="B1225" s="50">
        <v>2004</v>
      </c>
      <c r="C1225" s="1">
        <v>1</v>
      </c>
      <c r="D1225" t="s">
        <v>440</v>
      </c>
      <c r="E1225" s="1">
        <v>3</v>
      </c>
      <c r="F1225" t="s">
        <v>217</v>
      </c>
      <c r="G1225" t="str">
        <f>VLOOKUP(Table1[[#This Row],[Winner]],Ranking!D:E,2,FALSE)</f>
        <v>ACC</v>
      </c>
      <c r="H1225" s="1">
        <v>65</v>
      </c>
      <c r="I1225" s="1">
        <v>14</v>
      </c>
      <c r="J1225" t="s">
        <v>311</v>
      </c>
      <c r="K1225" t="str">
        <f>VLOOKUP(Table1[[#This Row],[Loser]],Ranking!D:E,2,FALSE)</f>
        <v>MVC</v>
      </c>
      <c r="L1225" s="1">
        <v>60</v>
      </c>
      <c r="N1225" s="1">
        <f>Table1[[#This Row],[Winning Score]]-Table1[[#This Row],[Losing Score]]</f>
        <v>5</v>
      </c>
      <c r="O1225" s="1">
        <f>Table1[[#This Row],[Losing Seed]]-Table1[[#This Row],[Winning Seed]]</f>
        <v>11</v>
      </c>
      <c r="P1225" s="1" t="str">
        <f>IF(Table1[[#This Row],[SeD]]&lt;-2,Table1[[#This Row],[Winning Seed]]&amp; " over " &amp;Table1[[#This Row],[Losing Seed]],"")</f>
        <v/>
      </c>
      <c r="Q1225">
        <f>VLOOKUP(Table1[[#This Row],[Losing Seed]],'Seed History'!$N$4:$O$19,2)</f>
        <v>0.16428571428571428</v>
      </c>
      <c r="R1225" s="1">
        <f>IF(Table1[[#This Row],[Round]]="PI",0,Table1[[#This Row],[Round]]-1)</f>
        <v>0</v>
      </c>
      <c r="S1225">
        <f>Table1[[#This Row],[LAW]]-Table1[[#This Row],[LEW]]</f>
        <v>-0.16428571428571428</v>
      </c>
      <c r="V1225">
        <f>COUNTIF(PASE!B:B,Table1[[#This Row],[Loser]])</f>
        <v>1</v>
      </c>
    </row>
    <row r="1226" spans="1:22" x14ac:dyDescent="0.25">
      <c r="A1226" s="65">
        <v>38065</v>
      </c>
      <c r="B1226" s="50">
        <v>2004</v>
      </c>
      <c r="C1226" s="1">
        <v>1</v>
      </c>
      <c r="D1226" t="s">
        <v>440</v>
      </c>
      <c r="E1226" s="1">
        <v>4</v>
      </c>
      <c r="F1226" t="s">
        <v>37</v>
      </c>
      <c r="G1226" t="str">
        <f>VLOOKUP(Table1[[#This Row],[Winner]],Ranking!D:E,2,FALSE)</f>
        <v>B12</v>
      </c>
      <c r="H1226" s="1">
        <v>78</v>
      </c>
      <c r="I1226" s="1">
        <v>13</v>
      </c>
      <c r="J1226" t="s">
        <v>233</v>
      </c>
      <c r="K1226" t="str">
        <f>VLOOKUP(Table1[[#This Row],[Loser]],Ranking!D:E,2,FALSE)</f>
        <v>Horz</v>
      </c>
      <c r="L1226" s="1">
        <v>53</v>
      </c>
      <c r="N1226" s="1">
        <f>Table1[[#This Row],[Winning Score]]-Table1[[#This Row],[Losing Score]]</f>
        <v>25</v>
      </c>
      <c r="O1226" s="1">
        <f>Table1[[#This Row],[Losing Seed]]-Table1[[#This Row],[Winning Seed]]</f>
        <v>9</v>
      </c>
      <c r="P1226" s="1" t="str">
        <f>IF(Table1[[#This Row],[SeD]]&lt;-2,Table1[[#This Row],[Winning Seed]]&amp; " over " &amp;Table1[[#This Row],[Losing Seed]],"")</f>
        <v/>
      </c>
      <c r="Q1226">
        <f>VLOOKUP(Table1[[#This Row],[Losing Seed]],'Seed History'!$N$4:$O$19,2)</f>
        <v>0.25</v>
      </c>
      <c r="R1226" s="1">
        <f>IF(Table1[[#This Row],[Round]]="PI",0,Table1[[#This Row],[Round]]-1)</f>
        <v>0</v>
      </c>
      <c r="S1226">
        <f>Table1[[#This Row],[LAW]]-Table1[[#This Row],[LEW]]</f>
        <v>-0.25</v>
      </c>
      <c r="V1226">
        <f>COUNTIF(PASE!B:B,Table1[[#This Row],[Loser]])</f>
        <v>1</v>
      </c>
    </row>
    <row r="1227" spans="1:22" x14ac:dyDescent="0.25">
      <c r="A1227" s="65">
        <v>38065</v>
      </c>
      <c r="B1227" s="50">
        <v>2004</v>
      </c>
      <c r="C1227" s="1">
        <v>1</v>
      </c>
      <c r="D1227" t="s">
        <v>440</v>
      </c>
      <c r="E1227" s="1">
        <v>6</v>
      </c>
      <c r="F1227" t="s">
        <v>139</v>
      </c>
      <c r="G1227" t="str">
        <f>VLOOKUP(Table1[[#This Row],[Winner]],Ranking!D:E,2,FALSE)</f>
        <v>ACC</v>
      </c>
      <c r="H1227" s="1">
        <v>58</v>
      </c>
      <c r="I1227" s="1">
        <v>11</v>
      </c>
      <c r="J1227" t="s">
        <v>65</v>
      </c>
      <c r="K1227" t="str">
        <f>VLOOKUP(Table1[[#This Row],[Loser]],Ranking!D:E,2,FALSE)</f>
        <v>P12</v>
      </c>
      <c r="L1227" s="1">
        <v>51</v>
      </c>
      <c r="N1227" s="1">
        <f>Table1[[#This Row],[Winning Score]]-Table1[[#This Row],[Losing Score]]</f>
        <v>7</v>
      </c>
      <c r="O1227" s="1">
        <f>Table1[[#This Row],[Losing Seed]]-Table1[[#This Row],[Winning Seed]]</f>
        <v>5</v>
      </c>
      <c r="P1227" s="1" t="str">
        <f>IF(Table1[[#This Row],[SeD]]&lt;-2,Table1[[#This Row],[Winning Seed]]&amp; " over " &amp;Table1[[#This Row],[Losing Seed]],"")</f>
        <v/>
      </c>
      <c r="Q1227">
        <f>VLOOKUP(Table1[[#This Row],[Losing Seed]],'Seed History'!$N$4:$O$19,2)</f>
        <v>0.61428571428571432</v>
      </c>
      <c r="R1227" s="1">
        <f>IF(Table1[[#This Row],[Round]]="PI",0,Table1[[#This Row],[Round]]-1)</f>
        <v>0</v>
      </c>
      <c r="S1227">
        <f>Table1[[#This Row],[LAW]]-Table1[[#This Row],[LEW]]</f>
        <v>-0.61428571428571432</v>
      </c>
      <c r="V1227">
        <f>COUNTIF(PASE!B:B,Table1[[#This Row],[Loser]])</f>
        <v>1</v>
      </c>
    </row>
    <row r="1228" spans="1:22" x14ac:dyDescent="0.25">
      <c r="A1228" s="65">
        <v>38065</v>
      </c>
      <c r="B1228" s="50">
        <v>2004</v>
      </c>
      <c r="C1228" s="1">
        <v>1</v>
      </c>
      <c r="D1228" t="s">
        <v>63</v>
      </c>
      <c r="E1228" s="1">
        <v>2</v>
      </c>
      <c r="F1228" t="s">
        <v>276</v>
      </c>
      <c r="G1228" t="str">
        <f>VLOOKUP(Table1[[#This Row],[Winner]],Ranking!D:E,2,FALSE)</f>
        <v>SEC</v>
      </c>
      <c r="H1228" s="1">
        <v>85</v>
      </c>
      <c r="I1228" s="1">
        <v>15</v>
      </c>
      <c r="J1228" t="s">
        <v>280</v>
      </c>
      <c r="K1228" t="str">
        <f>VLOOKUP(Table1[[#This Row],[Loser]],Ranking!D:E,2,FALSE)</f>
        <v>MAAC</v>
      </c>
      <c r="L1228" s="1">
        <v>52</v>
      </c>
      <c r="N1228" s="1">
        <f>Table1[[#This Row],[Winning Score]]-Table1[[#This Row],[Losing Score]]</f>
        <v>33</v>
      </c>
      <c r="O1228" s="1">
        <f>Table1[[#This Row],[Losing Seed]]-Table1[[#This Row],[Winning Seed]]</f>
        <v>13</v>
      </c>
      <c r="P1228" s="1" t="str">
        <f>IF(Table1[[#This Row],[SeD]]&lt;-2,Table1[[#This Row],[Winning Seed]]&amp; " over " &amp;Table1[[#This Row],[Losing Seed]],"")</f>
        <v/>
      </c>
      <c r="Q1228">
        <f>VLOOKUP(Table1[[#This Row],[Losing Seed]],'Seed History'!$N$4:$O$19,2)</f>
        <v>6.4285714285714279E-2</v>
      </c>
      <c r="R1228" s="1">
        <f>IF(Table1[[#This Row],[Round]]="PI",0,Table1[[#This Row],[Round]]-1)</f>
        <v>0</v>
      </c>
      <c r="S1228">
        <f>Table1[[#This Row],[LAW]]-Table1[[#This Row],[LEW]]</f>
        <v>-6.4285714285714279E-2</v>
      </c>
      <c r="V1228">
        <f>COUNTIF(PASE!B:B,Table1[[#This Row],[Loser]])</f>
        <v>1</v>
      </c>
    </row>
    <row r="1229" spans="1:22" x14ac:dyDescent="0.25">
      <c r="A1229" s="65">
        <v>38065</v>
      </c>
      <c r="B1229" s="50">
        <v>2004</v>
      </c>
      <c r="C1229" s="1">
        <v>1</v>
      </c>
      <c r="D1229" t="s">
        <v>63</v>
      </c>
      <c r="E1229" s="1">
        <v>4</v>
      </c>
      <c r="F1229" t="s">
        <v>28</v>
      </c>
      <c r="G1229" t="str">
        <f>VLOOKUP(Table1[[#This Row],[Winner]],Ranking!D:E,2,FALSE)</f>
        <v>Amer</v>
      </c>
      <c r="H1229" s="1">
        <v>80</v>
      </c>
      <c r="I1229" s="1">
        <v>13</v>
      </c>
      <c r="J1229" t="s">
        <v>193</v>
      </c>
      <c r="K1229" t="str">
        <f>VLOOKUP(Table1[[#This Row],[Loser]],Ranking!D:E,2,FALSE)</f>
        <v>SC</v>
      </c>
      <c r="L1229" s="1">
        <v>77</v>
      </c>
      <c r="N1229" s="1">
        <f>Table1[[#This Row],[Winning Score]]-Table1[[#This Row],[Losing Score]]</f>
        <v>3</v>
      </c>
      <c r="O1229" s="1">
        <f>Table1[[#This Row],[Losing Seed]]-Table1[[#This Row],[Winning Seed]]</f>
        <v>9</v>
      </c>
      <c r="P1229" s="1" t="str">
        <f>IF(Table1[[#This Row],[SeD]]&lt;-2,Table1[[#This Row],[Winning Seed]]&amp; " over " &amp;Table1[[#This Row],[Losing Seed]],"")</f>
        <v/>
      </c>
      <c r="Q1229">
        <f>VLOOKUP(Table1[[#This Row],[Losing Seed]],'Seed History'!$N$4:$O$19,2)</f>
        <v>0.25</v>
      </c>
      <c r="R1229" s="1">
        <f>IF(Table1[[#This Row],[Round]]="PI",0,Table1[[#This Row],[Round]]-1)</f>
        <v>0</v>
      </c>
      <c r="S1229">
        <f>Table1[[#This Row],[LAW]]-Table1[[#This Row],[LEW]]</f>
        <v>-0.25</v>
      </c>
      <c r="V1229">
        <f>COUNTIF(PASE!B:B,Table1[[#This Row],[Loser]])</f>
        <v>1</v>
      </c>
    </row>
    <row r="1230" spans="1:22" x14ac:dyDescent="0.25">
      <c r="A1230" s="65">
        <v>38065</v>
      </c>
      <c r="B1230" s="50">
        <v>2004</v>
      </c>
      <c r="C1230" s="1">
        <v>1</v>
      </c>
      <c r="D1230" t="s">
        <v>63</v>
      </c>
      <c r="E1230" s="1">
        <v>5</v>
      </c>
      <c r="F1230" t="s">
        <v>231</v>
      </c>
      <c r="G1230" t="str">
        <f>VLOOKUP(Table1[[#This Row],[Winner]],Ranking!D:E,2,FALSE)</f>
        <v>B10</v>
      </c>
      <c r="H1230" s="1">
        <v>72</v>
      </c>
      <c r="I1230" s="1">
        <v>12</v>
      </c>
      <c r="J1230" t="s">
        <v>286</v>
      </c>
      <c r="K1230" t="str">
        <f>VLOOKUP(Table1[[#This Row],[Loser]],Ranking!D:E,2,FALSE)</f>
        <v>OVC</v>
      </c>
      <c r="L1230" s="1">
        <v>53</v>
      </c>
      <c r="N1230" s="1">
        <f>Table1[[#This Row],[Winning Score]]-Table1[[#This Row],[Losing Score]]</f>
        <v>19</v>
      </c>
      <c r="O1230" s="1">
        <f>Table1[[#This Row],[Losing Seed]]-Table1[[#This Row],[Winning Seed]]</f>
        <v>7</v>
      </c>
      <c r="P1230" s="1" t="str">
        <f>IF(Table1[[#This Row],[SeD]]&lt;-2,Table1[[#This Row],[Winning Seed]]&amp; " over " &amp;Table1[[#This Row],[Losing Seed]],"")</f>
        <v/>
      </c>
      <c r="Q1230">
        <f>VLOOKUP(Table1[[#This Row],[Losing Seed]],'Seed History'!$N$4:$O$19,2)</f>
        <v>0.51428571428571423</v>
      </c>
      <c r="R1230" s="1">
        <f>IF(Table1[[#This Row],[Round]]="PI",0,Table1[[#This Row],[Round]]-1)</f>
        <v>0</v>
      </c>
      <c r="S1230">
        <f>Table1[[#This Row],[LAW]]-Table1[[#This Row],[LEW]]</f>
        <v>-0.51428571428571423</v>
      </c>
      <c r="V1230">
        <f>COUNTIF(PASE!B:B,Table1[[#This Row],[Loser]])</f>
        <v>1</v>
      </c>
    </row>
    <row r="1231" spans="1:22" x14ac:dyDescent="0.25">
      <c r="A1231" s="65">
        <v>38065</v>
      </c>
      <c r="B1231" s="50">
        <v>2004</v>
      </c>
      <c r="C1231" s="1">
        <v>1</v>
      </c>
      <c r="D1231" t="s">
        <v>63</v>
      </c>
      <c r="E1231" s="1">
        <v>7</v>
      </c>
      <c r="F1231" t="s">
        <v>44</v>
      </c>
      <c r="G1231" t="str">
        <f>VLOOKUP(Table1[[#This Row],[Winner]],Ranking!D:E,2,FALSE)</f>
        <v>BE</v>
      </c>
      <c r="H1231" s="1">
        <v>80</v>
      </c>
      <c r="I1231" s="1">
        <v>10</v>
      </c>
      <c r="J1231" t="s">
        <v>54</v>
      </c>
      <c r="K1231" t="str">
        <f>VLOOKUP(Table1[[#This Row],[Loser]],Ranking!D:E,2,FALSE)</f>
        <v>ACC</v>
      </c>
      <c r="L1231" s="1">
        <v>70</v>
      </c>
      <c r="N1231" s="1">
        <f>Table1[[#This Row],[Winning Score]]-Table1[[#This Row],[Losing Score]]</f>
        <v>10</v>
      </c>
      <c r="O1231" s="1">
        <f>Table1[[#This Row],[Losing Seed]]-Table1[[#This Row],[Winning Seed]]</f>
        <v>3</v>
      </c>
      <c r="P1231" s="1" t="str">
        <f>IF(Table1[[#This Row],[SeD]]&lt;-2,Table1[[#This Row],[Winning Seed]]&amp; " over " &amp;Table1[[#This Row],[Losing Seed]],"")</f>
        <v/>
      </c>
      <c r="Q1231">
        <f>VLOOKUP(Table1[[#This Row],[Losing Seed]],'Seed History'!$N$4:$O$19,2)</f>
        <v>0.62142857142857144</v>
      </c>
      <c r="R1231" s="1">
        <f>IF(Table1[[#This Row],[Round]]="PI",0,Table1[[#This Row],[Round]]-1)</f>
        <v>0</v>
      </c>
      <c r="S1231">
        <f>Table1[[#This Row],[LAW]]-Table1[[#This Row],[LEW]]</f>
        <v>-0.62142857142857144</v>
      </c>
      <c r="V1231">
        <f>COUNTIF(PASE!B:B,Table1[[#This Row],[Loser]])</f>
        <v>1</v>
      </c>
    </row>
    <row r="1232" spans="1:22" x14ac:dyDescent="0.25">
      <c r="A1232" s="65">
        <v>38065</v>
      </c>
      <c r="B1232" s="50">
        <v>2004</v>
      </c>
      <c r="C1232" s="1">
        <v>1</v>
      </c>
      <c r="D1232" t="s">
        <v>38</v>
      </c>
      <c r="E1232" s="1">
        <v>3</v>
      </c>
      <c r="F1232" t="s">
        <v>302</v>
      </c>
      <c r="G1232" t="str">
        <f>VLOOKUP(Table1[[#This Row],[Winner]],Ranking!D:E,2,FALSE)</f>
        <v>ACC</v>
      </c>
      <c r="H1232" s="1">
        <v>61</v>
      </c>
      <c r="I1232" s="1">
        <v>14</v>
      </c>
      <c r="J1232" t="s">
        <v>51</v>
      </c>
      <c r="K1232" t="str">
        <f>VLOOKUP(Table1[[#This Row],[Loser]],Ranking!D:E,2,FALSE)</f>
        <v>Pat</v>
      </c>
      <c r="L1232" s="1">
        <v>52</v>
      </c>
      <c r="N1232" s="1">
        <f>Table1[[#This Row],[Winning Score]]-Table1[[#This Row],[Losing Score]]</f>
        <v>9</v>
      </c>
      <c r="O1232" s="1">
        <f>Table1[[#This Row],[Losing Seed]]-Table1[[#This Row],[Winning Seed]]</f>
        <v>11</v>
      </c>
      <c r="P1232" s="1" t="str">
        <f>IF(Table1[[#This Row],[SeD]]&lt;-2,Table1[[#This Row],[Winning Seed]]&amp; " over " &amp;Table1[[#This Row],[Losing Seed]],"")</f>
        <v/>
      </c>
      <c r="Q1232">
        <f>VLOOKUP(Table1[[#This Row],[Losing Seed]],'Seed History'!$N$4:$O$19,2)</f>
        <v>0.16428571428571428</v>
      </c>
      <c r="R1232" s="1">
        <f>IF(Table1[[#This Row],[Round]]="PI",0,Table1[[#This Row],[Round]]-1)</f>
        <v>0</v>
      </c>
      <c r="S1232">
        <f>Table1[[#This Row],[LAW]]-Table1[[#This Row],[LEW]]</f>
        <v>-0.16428571428571428</v>
      </c>
      <c r="V1232">
        <f>COUNTIF(PASE!B:B,Table1[[#This Row],[Loser]])</f>
        <v>1</v>
      </c>
    </row>
    <row r="1233" spans="1:22" x14ac:dyDescent="0.25">
      <c r="A1233" s="65">
        <v>38065</v>
      </c>
      <c r="B1233" s="50">
        <v>2004</v>
      </c>
      <c r="C1233" s="1">
        <v>1</v>
      </c>
      <c r="D1233" t="s">
        <v>38</v>
      </c>
      <c r="E1233" s="1">
        <v>6</v>
      </c>
      <c r="F1233" t="s">
        <v>78</v>
      </c>
      <c r="G1233" t="str">
        <f>VLOOKUP(Table1[[#This Row],[Winner]],Ranking!D:E,2,FALSE)</f>
        <v>SEC</v>
      </c>
      <c r="H1233" s="1">
        <v>71</v>
      </c>
      <c r="I1233" s="1">
        <v>11</v>
      </c>
      <c r="J1233" t="s">
        <v>417</v>
      </c>
      <c r="K1233" t="str">
        <f>VLOOKUP(Table1[[#This Row],[Loser]],Ranking!D:E,2,FALSE)</f>
        <v>MAC</v>
      </c>
      <c r="L1233" s="1">
        <v>58</v>
      </c>
      <c r="N1233" s="1">
        <f>Table1[[#This Row],[Winning Score]]-Table1[[#This Row],[Losing Score]]</f>
        <v>13</v>
      </c>
      <c r="O1233" s="1">
        <f>Table1[[#This Row],[Losing Seed]]-Table1[[#This Row],[Winning Seed]]</f>
        <v>5</v>
      </c>
      <c r="P1233" s="1" t="str">
        <f>IF(Table1[[#This Row],[SeD]]&lt;-2,Table1[[#This Row],[Winning Seed]]&amp; " over " &amp;Table1[[#This Row],[Losing Seed]],"")</f>
        <v/>
      </c>
      <c r="Q1233">
        <f>VLOOKUP(Table1[[#This Row],[Losing Seed]],'Seed History'!$N$4:$O$19,2)</f>
        <v>0.61428571428571432</v>
      </c>
      <c r="R1233" s="1">
        <f>IF(Table1[[#This Row],[Round]]="PI",0,Table1[[#This Row],[Round]]-1)</f>
        <v>0</v>
      </c>
      <c r="S1233">
        <f>Table1[[#This Row],[LAW]]-Table1[[#This Row],[LEW]]</f>
        <v>-0.61428571428571432</v>
      </c>
      <c r="V1233">
        <f>COUNTIF(PASE!B:B,Table1[[#This Row],[Loser]])</f>
        <v>1</v>
      </c>
    </row>
    <row r="1234" spans="1:22" x14ac:dyDescent="0.25">
      <c r="A1234" s="65">
        <v>38065</v>
      </c>
      <c r="B1234" s="50">
        <v>2004</v>
      </c>
      <c r="C1234" s="1">
        <v>1</v>
      </c>
      <c r="D1234" t="s">
        <v>440</v>
      </c>
      <c r="E1234" s="1">
        <v>9</v>
      </c>
      <c r="F1234" t="s">
        <v>68</v>
      </c>
      <c r="G1234" t="str">
        <f>VLOOKUP(Table1[[#This Row],[Winner]],Ranking!D:E,2,FALSE)</f>
        <v>CUSA</v>
      </c>
      <c r="H1234" s="1">
        <v>102</v>
      </c>
      <c r="I1234" s="1">
        <v>8</v>
      </c>
      <c r="J1234" t="s">
        <v>410</v>
      </c>
      <c r="K1234" t="str">
        <f>VLOOKUP(Table1[[#This Row],[Loser]],Ranking!D:E,2,FALSE)</f>
        <v>P12</v>
      </c>
      <c r="L1234" s="1">
        <v>100</v>
      </c>
      <c r="N1234" s="1">
        <f>Table1[[#This Row],[Winning Score]]-Table1[[#This Row],[Losing Score]]</f>
        <v>2</v>
      </c>
      <c r="O1234" s="1">
        <f>Table1[[#This Row],[Losing Seed]]-Table1[[#This Row],[Winning Seed]]</f>
        <v>-1</v>
      </c>
      <c r="P1234" s="1" t="str">
        <f>IF(Table1[[#This Row],[SeD]]&lt;-2,Table1[[#This Row],[Winning Seed]]&amp; " over " &amp;Table1[[#This Row],[Losing Seed]],"")</f>
        <v/>
      </c>
      <c r="Q1234">
        <f>VLOOKUP(Table1[[#This Row],[Losing Seed]],'Seed History'!$N$4:$O$19,2)</f>
        <v>0.7</v>
      </c>
      <c r="R1234" s="1">
        <f>IF(Table1[[#This Row],[Round]]="PI",0,Table1[[#This Row],[Round]]-1)</f>
        <v>0</v>
      </c>
      <c r="S1234">
        <f>Table1[[#This Row],[LAW]]-Table1[[#This Row],[LEW]]</f>
        <v>-0.7</v>
      </c>
      <c r="V1234">
        <f>COUNTIF(PASE!B:B,Table1[[#This Row],[Loser]])</f>
        <v>1</v>
      </c>
    </row>
    <row r="1235" spans="1:22" x14ac:dyDescent="0.25">
      <c r="A1235" s="65">
        <v>38066</v>
      </c>
      <c r="B1235" s="50">
        <v>2004</v>
      </c>
      <c r="C1235" s="1">
        <v>2</v>
      </c>
      <c r="D1235" t="s">
        <v>440</v>
      </c>
      <c r="E1235" s="1">
        <v>10</v>
      </c>
      <c r="F1235" t="s">
        <v>290</v>
      </c>
      <c r="G1235" t="str">
        <f>VLOOKUP(Table1[[#This Row],[Winner]],Ranking!D:E,2,FALSE)</f>
        <v>MWC</v>
      </c>
      <c r="H1235" s="1">
        <v>91</v>
      </c>
      <c r="I1235" s="1">
        <v>2</v>
      </c>
      <c r="J1235" t="s">
        <v>71</v>
      </c>
      <c r="K1235" t="str">
        <f>VLOOKUP(Table1[[#This Row],[Loser]],Ranking!D:E,2,FALSE)</f>
        <v>WCC</v>
      </c>
      <c r="L1235" s="1">
        <v>72</v>
      </c>
      <c r="N1235" s="1">
        <f>Table1[[#This Row],[Winning Score]]-Table1[[#This Row],[Losing Score]]</f>
        <v>19</v>
      </c>
      <c r="O1235" s="1">
        <f>Table1[[#This Row],[Losing Seed]]-Table1[[#This Row],[Winning Seed]]</f>
        <v>-8</v>
      </c>
      <c r="P1235" s="1" t="str">
        <f>IF(Table1[[#This Row],[SeD]]&lt;-2,Table1[[#This Row],[Winning Seed]]&amp; " over " &amp;Table1[[#This Row],[Losing Seed]],"")</f>
        <v>10 over 2</v>
      </c>
      <c r="Q1235">
        <f>VLOOKUP(Table1[[#This Row],[Losing Seed]],'Seed History'!$N$4:$O$19,2)</f>
        <v>2.3714285714285714</v>
      </c>
      <c r="R1235" s="1">
        <f>IF(Table1[[#This Row],[Round]]="PI",0,Table1[[#This Row],[Round]]-1)</f>
        <v>1</v>
      </c>
      <c r="S1235">
        <f>Table1[[#This Row],[LAW]]-Table1[[#This Row],[LEW]]</f>
        <v>-1.3714285714285714</v>
      </c>
      <c r="V1235">
        <f>COUNTIF(PASE!B:B,Table1[[#This Row],[Loser]])</f>
        <v>1</v>
      </c>
    </row>
    <row r="1236" spans="1:22" x14ac:dyDescent="0.25">
      <c r="A1236" s="65">
        <v>38066</v>
      </c>
      <c r="B1236" s="50">
        <v>2004</v>
      </c>
      <c r="C1236" s="1">
        <v>2</v>
      </c>
      <c r="D1236" t="s">
        <v>38</v>
      </c>
      <c r="E1236" s="1">
        <v>8</v>
      </c>
      <c r="F1236" t="s">
        <v>113</v>
      </c>
      <c r="G1236" t="str">
        <f>VLOOKUP(Table1[[#This Row],[Winner]],Ranking!D:E,2,FALSE)</f>
        <v>SEC</v>
      </c>
      <c r="H1236" s="1">
        <v>70</v>
      </c>
      <c r="I1236" s="1">
        <v>1</v>
      </c>
      <c r="J1236" t="s">
        <v>370</v>
      </c>
      <c r="K1236" t="str">
        <f>VLOOKUP(Table1[[#This Row],[Loser]],Ranking!D:E,2,FALSE)</f>
        <v>P12</v>
      </c>
      <c r="L1236" s="1">
        <v>67</v>
      </c>
      <c r="N1236" s="1">
        <f>Table1[[#This Row],[Winning Score]]-Table1[[#This Row],[Losing Score]]</f>
        <v>3</v>
      </c>
      <c r="O1236" s="1">
        <f>Table1[[#This Row],[Losing Seed]]-Table1[[#This Row],[Winning Seed]]</f>
        <v>-7</v>
      </c>
      <c r="P1236" s="1" t="str">
        <f>IF(Table1[[#This Row],[SeD]]&lt;-2,Table1[[#This Row],[Winning Seed]]&amp; " over " &amp;Table1[[#This Row],[Losing Seed]],"")</f>
        <v>8 over 1</v>
      </c>
      <c r="Q1236">
        <f>VLOOKUP(Table1[[#This Row],[Losing Seed]],'Seed History'!$N$4:$O$19,2)</f>
        <v>3.342857142857143</v>
      </c>
      <c r="R1236" s="1">
        <f>IF(Table1[[#This Row],[Round]]="PI",0,Table1[[#This Row],[Round]]-1)</f>
        <v>1</v>
      </c>
      <c r="S1236">
        <f>Table1[[#This Row],[LAW]]-Table1[[#This Row],[LEW]]</f>
        <v>-2.342857142857143</v>
      </c>
      <c r="V1236">
        <f>COUNTIF(PASE!B:B,Table1[[#This Row],[Loser]])</f>
        <v>1</v>
      </c>
    </row>
    <row r="1237" spans="1:22" x14ac:dyDescent="0.25">
      <c r="A1237" s="65">
        <v>38066</v>
      </c>
      <c r="B1237" s="50">
        <v>2004</v>
      </c>
      <c r="C1237" s="1">
        <v>2</v>
      </c>
      <c r="D1237" t="s">
        <v>49</v>
      </c>
      <c r="E1237" s="1">
        <v>1</v>
      </c>
      <c r="F1237" t="s">
        <v>338</v>
      </c>
      <c r="G1237" t="str">
        <f>VLOOKUP(Table1[[#This Row],[Winner]],Ranking!D:E,2,FALSE)</f>
        <v>A10</v>
      </c>
      <c r="H1237" s="1">
        <v>70</v>
      </c>
      <c r="I1237" s="1">
        <v>8</v>
      </c>
      <c r="J1237" t="s">
        <v>92</v>
      </c>
      <c r="K1237" t="str">
        <f>VLOOKUP(Table1[[#This Row],[Loser]],Ranking!D:E,2,FALSE)</f>
        <v>B12</v>
      </c>
      <c r="L1237" s="1">
        <v>65</v>
      </c>
      <c r="N1237" s="1">
        <f>Table1[[#This Row],[Winning Score]]-Table1[[#This Row],[Losing Score]]</f>
        <v>5</v>
      </c>
      <c r="O1237" s="1">
        <f>Table1[[#This Row],[Losing Seed]]-Table1[[#This Row],[Winning Seed]]</f>
        <v>7</v>
      </c>
      <c r="P1237" s="1" t="str">
        <f>IF(Table1[[#This Row],[SeD]]&lt;-2,Table1[[#This Row],[Winning Seed]]&amp; " over " &amp;Table1[[#This Row],[Losing Seed]],"")</f>
        <v/>
      </c>
      <c r="Q1237">
        <f>VLOOKUP(Table1[[#This Row],[Losing Seed]],'Seed History'!$N$4:$O$19,2)</f>
        <v>0.7</v>
      </c>
      <c r="R1237" s="1">
        <f>IF(Table1[[#This Row],[Round]]="PI",0,Table1[[#This Row],[Round]]-1)</f>
        <v>1</v>
      </c>
      <c r="S1237">
        <f>Table1[[#This Row],[LAW]]-Table1[[#This Row],[LEW]]</f>
        <v>0.30000000000000004</v>
      </c>
      <c r="V1237">
        <f>COUNTIF(PASE!B:B,Table1[[#This Row],[Loser]])</f>
        <v>1</v>
      </c>
    </row>
    <row r="1238" spans="1:22" x14ac:dyDescent="0.25">
      <c r="A1238" s="65">
        <v>38066</v>
      </c>
      <c r="B1238" s="50">
        <v>2004</v>
      </c>
      <c r="C1238" s="1">
        <v>2</v>
      </c>
      <c r="D1238" t="s">
        <v>49</v>
      </c>
      <c r="E1238" s="1">
        <v>4</v>
      </c>
      <c r="F1238" t="s">
        <v>409</v>
      </c>
      <c r="G1238" t="str">
        <f>VLOOKUP(Table1[[#This Row],[Winner]],Ranking!D:E,2,FALSE)</f>
        <v>ACC</v>
      </c>
      <c r="H1238" s="1">
        <v>84</v>
      </c>
      <c r="I1238" s="1">
        <v>12</v>
      </c>
      <c r="J1238" t="s">
        <v>73</v>
      </c>
      <c r="K1238" t="str">
        <f>VLOOKUP(Table1[[#This Row],[Loser]],Ranking!D:E,2,FALSE)</f>
        <v>MAAC</v>
      </c>
      <c r="L1238" s="1">
        <v>80</v>
      </c>
      <c r="N1238" s="1">
        <f>Table1[[#This Row],[Winning Score]]-Table1[[#This Row],[Losing Score]]</f>
        <v>4</v>
      </c>
      <c r="O1238" s="1">
        <f>Table1[[#This Row],[Losing Seed]]-Table1[[#This Row],[Winning Seed]]</f>
        <v>8</v>
      </c>
      <c r="P1238" s="1" t="str">
        <f>IF(Table1[[#This Row],[SeD]]&lt;-2,Table1[[#This Row],[Winning Seed]]&amp; " over " &amp;Table1[[#This Row],[Losing Seed]],"")</f>
        <v/>
      </c>
      <c r="Q1238">
        <f>VLOOKUP(Table1[[#This Row],[Losing Seed]],'Seed History'!$N$4:$O$19,2)</f>
        <v>0.51428571428571423</v>
      </c>
      <c r="R1238" s="1">
        <f>IF(Table1[[#This Row],[Round]]="PI",0,Table1[[#This Row],[Round]]-1)</f>
        <v>1</v>
      </c>
      <c r="S1238">
        <f>Table1[[#This Row],[LAW]]-Table1[[#This Row],[LEW]]</f>
        <v>0.48571428571428577</v>
      </c>
      <c r="V1238">
        <f>COUNTIF(PASE!B:B,Table1[[#This Row],[Loser]])</f>
        <v>1</v>
      </c>
    </row>
    <row r="1239" spans="1:22" x14ac:dyDescent="0.25">
      <c r="A1239" s="65">
        <v>38066</v>
      </c>
      <c r="B1239" s="50">
        <v>2004</v>
      </c>
      <c r="C1239" s="1">
        <v>2</v>
      </c>
      <c r="D1239" t="s">
        <v>63</v>
      </c>
      <c r="E1239" s="1">
        <v>1</v>
      </c>
      <c r="F1239" t="s">
        <v>64</v>
      </c>
      <c r="G1239" t="str">
        <f>VLOOKUP(Table1[[#This Row],[Winner]],Ranking!D:E,2,FALSE)</f>
        <v>ACC</v>
      </c>
      <c r="H1239" s="1">
        <v>90</v>
      </c>
      <c r="I1239" s="1">
        <v>8</v>
      </c>
      <c r="J1239" t="s">
        <v>87</v>
      </c>
      <c r="K1239" t="str">
        <f>VLOOKUP(Table1[[#This Row],[Loser]],Ranking!D:E,2,FALSE)</f>
        <v>BE</v>
      </c>
      <c r="L1239" s="1">
        <v>62</v>
      </c>
      <c r="N1239" s="1">
        <f>Table1[[#This Row],[Winning Score]]-Table1[[#This Row],[Losing Score]]</f>
        <v>28</v>
      </c>
      <c r="O1239" s="1">
        <f>Table1[[#This Row],[Losing Seed]]-Table1[[#This Row],[Winning Seed]]</f>
        <v>7</v>
      </c>
      <c r="P1239" s="1" t="str">
        <f>IF(Table1[[#This Row],[SeD]]&lt;-2,Table1[[#This Row],[Winning Seed]]&amp; " over " &amp;Table1[[#This Row],[Losing Seed]],"")</f>
        <v/>
      </c>
      <c r="Q1239">
        <f>VLOOKUP(Table1[[#This Row],[Losing Seed]],'Seed History'!$N$4:$O$19,2)</f>
        <v>0.7</v>
      </c>
      <c r="R1239" s="1">
        <f>IF(Table1[[#This Row],[Round]]="PI",0,Table1[[#This Row],[Round]]-1)</f>
        <v>1</v>
      </c>
      <c r="S1239">
        <f>Table1[[#This Row],[LAW]]-Table1[[#This Row],[LEW]]</f>
        <v>0.30000000000000004</v>
      </c>
      <c r="V1239">
        <f>COUNTIF(PASE!B:B,Table1[[#This Row],[Loser]])</f>
        <v>1</v>
      </c>
    </row>
    <row r="1240" spans="1:22" x14ac:dyDescent="0.25">
      <c r="A1240" s="65">
        <v>38066</v>
      </c>
      <c r="B1240" s="50">
        <v>2004</v>
      </c>
      <c r="C1240" s="1">
        <v>2</v>
      </c>
      <c r="D1240" t="s">
        <v>63</v>
      </c>
      <c r="E1240" s="1">
        <v>3</v>
      </c>
      <c r="F1240" t="s">
        <v>34</v>
      </c>
      <c r="G1240" t="str">
        <f>VLOOKUP(Table1[[#This Row],[Winner]],Ranking!D:E,2,FALSE)</f>
        <v>B12</v>
      </c>
      <c r="H1240" s="1">
        <v>78</v>
      </c>
      <c r="I1240" s="1">
        <v>6</v>
      </c>
      <c r="J1240" t="s">
        <v>299</v>
      </c>
      <c r="K1240" t="str">
        <f>VLOOKUP(Table1[[#This Row],[Loser]],Ranking!D:E,2,FALSE)</f>
        <v>ACC</v>
      </c>
      <c r="L1240" s="1">
        <v>75</v>
      </c>
      <c r="N1240" s="1">
        <f>Table1[[#This Row],[Winning Score]]-Table1[[#This Row],[Losing Score]]</f>
        <v>3</v>
      </c>
      <c r="O1240" s="1">
        <f>Table1[[#This Row],[Losing Seed]]-Table1[[#This Row],[Winning Seed]]</f>
        <v>3</v>
      </c>
      <c r="P1240" s="1" t="str">
        <f>IF(Table1[[#This Row],[SeD]]&lt;-2,Table1[[#This Row],[Winning Seed]]&amp; " over " &amp;Table1[[#This Row],[Losing Seed]],"")</f>
        <v/>
      </c>
      <c r="Q1240">
        <f>VLOOKUP(Table1[[#This Row],[Losing Seed]],'Seed History'!$N$4:$O$19,2)</f>
        <v>1.0785714285714285</v>
      </c>
      <c r="R1240" s="1">
        <f>IF(Table1[[#This Row],[Round]]="PI",0,Table1[[#This Row],[Round]]-1)</f>
        <v>1</v>
      </c>
      <c r="S1240">
        <f>Table1[[#This Row],[LAW]]-Table1[[#This Row],[LEW]]</f>
        <v>-7.8571428571428514E-2</v>
      </c>
      <c r="V1240">
        <f>COUNTIF(PASE!B:B,Table1[[#This Row],[Loser]])</f>
        <v>1</v>
      </c>
    </row>
    <row r="1241" spans="1:22" x14ac:dyDescent="0.25">
      <c r="A1241" s="65">
        <v>38066</v>
      </c>
      <c r="B1241" s="50">
        <v>2004</v>
      </c>
      <c r="C1241" s="1">
        <v>2</v>
      </c>
      <c r="D1241" t="s">
        <v>38</v>
      </c>
      <c r="E1241" s="1">
        <v>2</v>
      </c>
      <c r="F1241" t="s">
        <v>80</v>
      </c>
      <c r="G1241" t="str">
        <f>VLOOKUP(Table1[[#This Row],[Winner]],Ranking!D:E,2,FALSE)</f>
        <v>Amer</v>
      </c>
      <c r="H1241" s="1">
        <v>72</v>
      </c>
      <c r="I1241" s="1">
        <v>7</v>
      </c>
      <c r="J1241" t="s">
        <v>187</v>
      </c>
      <c r="K1241" t="str">
        <f>VLOOKUP(Table1[[#This Row],[Loser]],Ranking!D:E,2,FALSE)</f>
        <v>BE</v>
      </c>
      <c r="L1241" s="1">
        <v>55</v>
      </c>
      <c r="N1241" s="1">
        <f>Table1[[#This Row],[Winning Score]]-Table1[[#This Row],[Losing Score]]</f>
        <v>17</v>
      </c>
      <c r="O1241" s="1">
        <f>Table1[[#This Row],[Losing Seed]]-Table1[[#This Row],[Winning Seed]]</f>
        <v>5</v>
      </c>
      <c r="P1241" s="1" t="str">
        <f>IF(Table1[[#This Row],[SeD]]&lt;-2,Table1[[#This Row],[Winning Seed]]&amp; " over " &amp;Table1[[#This Row],[Losing Seed]],"")</f>
        <v/>
      </c>
      <c r="Q1241">
        <f>VLOOKUP(Table1[[#This Row],[Losing Seed]],'Seed History'!$N$4:$O$19,2)</f>
        <v>0.9</v>
      </c>
      <c r="R1241" s="1">
        <f>IF(Table1[[#This Row],[Round]]="PI",0,Table1[[#This Row],[Round]]-1)</f>
        <v>1</v>
      </c>
      <c r="S1241">
        <f>Table1[[#This Row],[LAW]]-Table1[[#This Row],[LEW]]</f>
        <v>9.9999999999999978E-2</v>
      </c>
      <c r="V1241">
        <f>COUNTIF(PASE!B:B,Table1[[#This Row],[Loser]])</f>
        <v>1</v>
      </c>
    </row>
    <row r="1242" spans="1:22" x14ac:dyDescent="0.25">
      <c r="A1242" s="65">
        <v>38066</v>
      </c>
      <c r="B1242" s="50">
        <v>2004</v>
      </c>
      <c r="C1242" s="1">
        <v>2</v>
      </c>
      <c r="D1242" t="s">
        <v>38</v>
      </c>
      <c r="E1242" s="1">
        <v>5</v>
      </c>
      <c r="F1242" t="s">
        <v>86</v>
      </c>
      <c r="G1242" t="str">
        <f>VLOOKUP(Table1[[#This Row],[Winner]],Ranking!D:E,2,FALSE)</f>
        <v>ACC</v>
      </c>
      <c r="H1242" s="1">
        <v>72</v>
      </c>
      <c r="I1242" s="1">
        <v>4</v>
      </c>
      <c r="J1242" t="s">
        <v>31</v>
      </c>
      <c r="K1242" t="str">
        <f>VLOOKUP(Table1[[#This Row],[Loser]],Ranking!D:E,2,FALSE)</f>
        <v>B10</v>
      </c>
      <c r="L1242" s="1">
        <v>70</v>
      </c>
      <c r="N1242" s="1">
        <f>Table1[[#This Row],[Winning Score]]-Table1[[#This Row],[Losing Score]]</f>
        <v>2</v>
      </c>
      <c r="O1242" s="1">
        <f>Table1[[#This Row],[Losing Seed]]-Table1[[#This Row],[Winning Seed]]</f>
        <v>-1</v>
      </c>
      <c r="P1242" s="1" t="str">
        <f>IF(Table1[[#This Row],[SeD]]&lt;-2,Table1[[#This Row],[Winning Seed]]&amp; " over " &amp;Table1[[#This Row],[Losing Seed]],"")</f>
        <v/>
      </c>
      <c r="Q1242">
        <f>VLOOKUP(Table1[[#This Row],[Losing Seed]],'Seed History'!$N$4:$O$19,2)</f>
        <v>1.5357142857142858</v>
      </c>
      <c r="R1242" s="1">
        <f>IF(Table1[[#This Row],[Round]]="PI",0,Table1[[#This Row],[Round]]-1)</f>
        <v>1</v>
      </c>
      <c r="S1242">
        <f>Table1[[#This Row],[LAW]]-Table1[[#This Row],[LEW]]</f>
        <v>-0.53571428571428581</v>
      </c>
      <c r="V1242">
        <f>COUNTIF(PASE!B:B,Table1[[#This Row],[Loser]])</f>
        <v>1</v>
      </c>
    </row>
    <row r="1243" spans="1:22" x14ac:dyDescent="0.25">
      <c r="A1243" s="65">
        <v>38067</v>
      </c>
      <c r="B1243" s="50">
        <v>2004</v>
      </c>
      <c r="C1243" s="1">
        <v>2</v>
      </c>
      <c r="D1243" t="s">
        <v>440</v>
      </c>
      <c r="E1243" s="1">
        <v>9</v>
      </c>
      <c r="F1243" t="s">
        <v>68</v>
      </c>
      <c r="G1243" t="str">
        <f>VLOOKUP(Table1[[#This Row],[Winner]],Ranking!D:E,2,FALSE)</f>
        <v>CUSA</v>
      </c>
      <c r="H1243" s="1">
        <v>76</v>
      </c>
      <c r="I1243" s="1">
        <v>1</v>
      </c>
      <c r="J1243" t="s">
        <v>26</v>
      </c>
      <c r="K1243" t="str">
        <f>VLOOKUP(Table1[[#This Row],[Loser]],Ranking!D:E,2,FALSE)</f>
        <v>SEC</v>
      </c>
      <c r="L1243" s="1">
        <v>75</v>
      </c>
      <c r="N1243" s="1">
        <f>Table1[[#This Row],[Winning Score]]-Table1[[#This Row],[Losing Score]]</f>
        <v>1</v>
      </c>
      <c r="O1243" s="1">
        <f>Table1[[#This Row],[Losing Seed]]-Table1[[#This Row],[Winning Seed]]</f>
        <v>-8</v>
      </c>
      <c r="P1243" s="1" t="str">
        <f>IF(Table1[[#This Row],[SeD]]&lt;-2,Table1[[#This Row],[Winning Seed]]&amp; " over " &amp;Table1[[#This Row],[Losing Seed]],"")</f>
        <v>9 over 1</v>
      </c>
      <c r="Q1243">
        <f>VLOOKUP(Table1[[#This Row],[Losing Seed]],'Seed History'!$N$4:$O$19,2)</f>
        <v>3.342857142857143</v>
      </c>
      <c r="R1243" s="1">
        <f>IF(Table1[[#This Row],[Round]]="PI",0,Table1[[#This Row],[Round]]-1)</f>
        <v>1</v>
      </c>
      <c r="S1243">
        <f>Table1[[#This Row],[LAW]]-Table1[[#This Row],[LEW]]</f>
        <v>-2.342857142857143</v>
      </c>
      <c r="V1243">
        <f>COUNTIF(PASE!B:B,Table1[[#This Row],[Loser]])</f>
        <v>1</v>
      </c>
    </row>
    <row r="1244" spans="1:22" x14ac:dyDescent="0.25">
      <c r="A1244" s="65">
        <v>38067</v>
      </c>
      <c r="B1244" s="50">
        <v>2004</v>
      </c>
      <c r="C1244" s="1">
        <v>2</v>
      </c>
      <c r="D1244" t="s">
        <v>63</v>
      </c>
      <c r="E1244" s="1">
        <v>7</v>
      </c>
      <c r="F1244" t="s">
        <v>44</v>
      </c>
      <c r="G1244" t="str">
        <f>VLOOKUP(Table1[[#This Row],[Winner]],Ranking!D:E,2,FALSE)</f>
        <v>BE</v>
      </c>
      <c r="H1244" s="1">
        <v>89</v>
      </c>
      <c r="I1244" s="1">
        <v>2</v>
      </c>
      <c r="J1244" t="s">
        <v>276</v>
      </c>
      <c r="K1244" t="str">
        <f>VLOOKUP(Table1[[#This Row],[Loser]],Ranking!D:E,2,FALSE)</f>
        <v>SEC</v>
      </c>
      <c r="L1244" s="1">
        <v>74</v>
      </c>
      <c r="N1244" s="1">
        <f>Table1[[#This Row],[Winning Score]]-Table1[[#This Row],[Losing Score]]</f>
        <v>15</v>
      </c>
      <c r="O1244" s="1">
        <f>Table1[[#This Row],[Losing Seed]]-Table1[[#This Row],[Winning Seed]]</f>
        <v>-5</v>
      </c>
      <c r="P1244" s="1" t="str">
        <f>IF(Table1[[#This Row],[SeD]]&lt;-2,Table1[[#This Row],[Winning Seed]]&amp; " over " &amp;Table1[[#This Row],[Losing Seed]],"")</f>
        <v>7 over 2</v>
      </c>
      <c r="Q1244">
        <f>VLOOKUP(Table1[[#This Row],[Losing Seed]],'Seed History'!$N$4:$O$19,2)</f>
        <v>2.3714285714285714</v>
      </c>
      <c r="R1244" s="1">
        <f>IF(Table1[[#This Row],[Round]]="PI",0,Table1[[#This Row],[Round]]-1)</f>
        <v>1</v>
      </c>
      <c r="S1244">
        <f>Table1[[#This Row],[LAW]]-Table1[[#This Row],[LEW]]</f>
        <v>-1.3714285714285714</v>
      </c>
      <c r="V1244">
        <f>COUNTIF(PASE!B:B,Table1[[#This Row],[Loser]])</f>
        <v>1</v>
      </c>
    </row>
    <row r="1245" spans="1:22" x14ac:dyDescent="0.25">
      <c r="A1245" s="65">
        <v>38067</v>
      </c>
      <c r="B1245" s="50">
        <v>2004</v>
      </c>
      <c r="C1245" s="1">
        <v>2</v>
      </c>
      <c r="D1245" t="s">
        <v>49</v>
      </c>
      <c r="E1245" s="1">
        <v>2</v>
      </c>
      <c r="F1245" t="s">
        <v>317</v>
      </c>
      <c r="G1245" t="str">
        <f>VLOOKUP(Table1[[#This Row],[Winner]],Ranking!D:E,2,FALSE)</f>
        <v>B12</v>
      </c>
      <c r="H1245" s="1">
        <v>70</v>
      </c>
      <c r="I1245" s="1">
        <v>7</v>
      </c>
      <c r="J1245" t="s">
        <v>268</v>
      </c>
      <c r="K1245" t="str">
        <f>VLOOKUP(Table1[[#This Row],[Loser]],Ranking!D:E,2,FALSE)</f>
        <v>Amer</v>
      </c>
      <c r="L1245" s="1">
        <v>53</v>
      </c>
      <c r="N1245" s="1">
        <f>Table1[[#This Row],[Winning Score]]-Table1[[#This Row],[Losing Score]]</f>
        <v>17</v>
      </c>
      <c r="O1245" s="1">
        <f>Table1[[#This Row],[Losing Seed]]-Table1[[#This Row],[Winning Seed]]</f>
        <v>5</v>
      </c>
      <c r="P1245" s="1" t="str">
        <f>IF(Table1[[#This Row],[SeD]]&lt;-2,Table1[[#This Row],[Winning Seed]]&amp; " over " &amp;Table1[[#This Row],[Losing Seed]],"")</f>
        <v/>
      </c>
      <c r="Q1245">
        <f>VLOOKUP(Table1[[#This Row],[Losing Seed]],'Seed History'!$N$4:$O$19,2)</f>
        <v>0.9</v>
      </c>
      <c r="R1245" s="1">
        <f>IF(Table1[[#This Row],[Round]]="PI",0,Table1[[#This Row],[Round]]-1)</f>
        <v>1</v>
      </c>
      <c r="S1245">
        <f>Table1[[#This Row],[LAW]]-Table1[[#This Row],[LEW]]</f>
        <v>9.9999999999999978E-2</v>
      </c>
      <c r="V1245">
        <f>COUNTIF(PASE!B:B,Table1[[#This Row],[Loser]])</f>
        <v>1</v>
      </c>
    </row>
    <row r="1246" spans="1:22" x14ac:dyDescent="0.25">
      <c r="A1246" s="65">
        <v>38067</v>
      </c>
      <c r="B1246" s="50">
        <v>2004</v>
      </c>
      <c r="C1246" s="1">
        <v>2</v>
      </c>
      <c r="D1246" t="s">
        <v>49</v>
      </c>
      <c r="E1246" s="1">
        <v>3</v>
      </c>
      <c r="F1246" t="s">
        <v>83</v>
      </c>
      <c r="G1246" t="str">
        <f>VLOOKUP(Table1[[#This Row],[Winner]],Ranking!D:E,2,FALSE)</f>
        <v>ACC</v>
      </c>
      <c r="H1246" s="1">
        <v>59</v>
      </c>
      <c r="I1246" s="1">
        <v>6</v>
      </c>
      <c r="J1246" t="s">
        <v>39</v>
      </c>
      <c r="K1246" t="str">
        <f>VLOOKUP(Table1[[#This Row],[Loser]],Ranking!D:E,2,FALSE)</f>
        <v>B10</v>
      </c>
      <c r="L1246" s="1">
        <v>55</v>
      </c>
      <c r="N1246" s="1">
        <f>Table1[[#This Row],[Winning Score]]-Table1[[#This Row],[Losing Score]]</f>
        <v>4</v>
      </c>
      <c r="O1246" s="1">
        <f>Table1[[#This Row],[Losing Seed]]-Table1[[#This Row],[Winning Seed]]</f>
        <v>3</v>
      </c>
      <c r="P1246" s="1" t="str">
        <f>IF(Table1[[#This Row],[SeD]]&lt;-2,Table1[[#This Row],[Winning Seed]]&amp; " over " &amp;Table1[[#This Row],[Losing Seed]],"")</f>
        <v/>
      </c>
      <c r="Q1246">
        <f>VLOOKUP(Table1[[#This Row],[Losing Seed]],'Seed History'!$N$4:$O$19,2)</f>
        <v>1.0785714285714285</v>
      </c>
      <c r="R1246" s="1">
        <f>IF(Table1[[#This Row],[Round]]="PI",0,Table1[[#This Row],[Round]]-1)</f>
        <v>1</v>
      </c>
      <c r="S1246">
        <f>Table1[[#This Row],[LAW]]-Table1[[#This Row],[LEW]]</f>
        <v>-7.8571428571428514E-2</v>
      </c>
      <c r="V1246">
        <f>COUNTIF(PASE!B:B,Table1[[#This Row],[Loser]])</f>
        <v>1</v>
      </c>
    </row>
    <row r="1247" spans="1:22" x14ac:dyDescent="0.25">
      <c r="A1247" s="65">
        <v>38067</v>
      </c>
      <c r="B1247" s="50">
        <v>2004</v>
      </c>
      <c r="C1247" s="1">
        <v>2</v>
      </c>
      <c r="D1247" t="s">
        <v>440</v>
      </c>
      <c r="E1247" s="1">
        <v>3</v>
      </c>
      <c r="F1247" t="s">
        <v>217</v>
      </c>
      <c r="G1247" t="str">
        <f>VLOOKUP(Table1[[#This Row],[Winner]],Ranking!D:E,2,FALSE)</f>
        <v>ACC</v>
      </c>
      <c r="H1247" s="1">
        <v>57</v>
      </c>
      <c r="I1247" s="1">
        <v>6</v>
      </c>
      <c r="J1247" t="s">
        <v>139</v>
      </c>
      <c r="K1247" t="str">
        <f>VLOOKUP(Table1[[#This Row],[Loser]],Ranking!D:E,2,FALSE)</f>
        <v>ACC</v>
      </c>
      <c r="L1247" s="1">
        <v>54</v>
      </c>
      <c r="N1247" s="1">
        <f>Table1[[#This Row],[Winning Score]]-Table1[[#This Row],[Losing Score]]</f>
        <v>3</v>
      </c>
      <c r="O1247" s="1">
        <f>Table1[[#This Row],[Losing Seed]]-Table1[[#This Row],[Winning Seed]]</f>
        <v>3</v>
      </c>
      <c r="P1247" s="1" t="str">
        <f>IF(Table1[[#This Row],[SeD]]&lt;-2,Table1[[#This Row],[Winning Seed]]&amp; " over " &amp;Table1[[#This Row],[Losing Seed]],"")</f>
        <v/>
      </c>
      <c r="Q1247">
        <f>VLOOKUP(Table1[[#This Row],[Losing Seed]],'Seed History'!$N$4:$O$19,2)</f>
        <v>1.0785714285714285</v>
      </c>
      <c r="R1247" s="1">
        <f>IF(Table1[[#This Row],[Round]]="PI",0,Table1[[#This Row],[Round]]-1)</f>
        <v>1</v>
      </c>
      <c r="S1247">
        <f>Table1[[#This Row],[LAW]]-Table1[[#This Row],[LEW]]</f>
        <v>-7.8571428571428514E-2</v>
      </c>
      <c r="V1247">
        <f>COUNTIF(PASE!B:B,Table1[[#This Row],[Loser]])</f>
        <v>1</v>
      </c>
    </row>
    <row r="1248" spans="1:22" x14ac:dyDescent="0.25">
      <c r="A1248" s="65">
        <v>38067</v>
      </c>
      <c r="B1248" s="50">
        <v>2004</v>
      </c>
      <c r="C1248" s="1">
        <v>2</v>
      </c>
      <c r="D1248" t="s">
        <v>440</v>
      </c>
      <c r="E1248" s="1">
        <v>4</v>
      </c>
      <c r="F1248" t="s">
        <v>37</v>
      </c>
      <c r="G1248" t="str">
        <f>VLOOKUP(Table1[[#This Row],[Winner]],Ranking!D:E,2,FALSE)</f>
        <v>B12</v>
      </c>
      <c r="H1248" s="1">
        <v>78</v>
      </c>
      <c r="I1248" s="1">
        <v>12</v>
      </c>
      <c r="J1248" t="s">
        <v>321</v>
      </c>
      <c r="K1248" t="str">
        <f>VLOOKUP(Table1[[#This Row],[Loser]],Ranking!D:E,2,FALSE)</f>
        <v>WCC</v>
      </c>
      <c r="L1248" s="1">
        <v>63</v>
      </c>
      <c r="N1248" s="1">
        <f>Table1[[#This Row],[Winning Score]]-Table1[[#This Row],[Losing Score]]</f>
        <v>15</v>
      </c>
      <c r="O1248" s="1">
        <f>Table1[[#This Row],[Losing Seed]]-Table1[[#This Row],[Winning Seed]]</f>
        <v>8</v>
      </c>
      <c r="P1248" s="1" t="str">
        <f>IF(Table1[[#This Row],[SeD]]&lt;-2,Table1[[#This Row],[Winning Seed]]&amp; " over " &amp;Table1[[#This Row],[Losing Seed]],"")</f>
        <v/>
      </c>
      <c r="Q1248">
        <f>VLOOKUP(Table1[[#This Row],[Losing Seed]],'Seed History'!$N$4:$O$19,2)</f>
        <v>0.51428571428571423</v>
      </c>
      <c r="R1248" s="1">
        <f>IF(Table1[[#This Row],[Round]]="PI",0,Table1[[#This Row],[Round]]-1)</f>
        <v>1</v>
      </c>
      <c r="S1248">
        <f>Table1[[#This Row],[LAW]]-Table1[[#This Row],[LEW]]</f>
        <v>0.48571428571428577</v>
      </c>
      <c r="V1248">
        <f>COUNTIF(PASE!B:B,Table1[[#This Row],[Loser]])</f>
        <v>1</v>
      </c>
    </row>
    <row r="1249" spans="1:22" x14ac:dyDescent="0.25">
      <c r="A1249" s="65">
        <v>38067</v>
      </c>
      <c r="B1249" s="50">
        <v>2004</v>
      </c>
      <c r="C1249" s="1">
        <v>2</v>
      </c>
      <c r="D1249" t="s">
        <v>38</v>
      </c>
      <c r="E1249" s="1">
        <v>6</v>
      </c>
      <c r="F1249" t="s">
        <v>78</v>
      </c>
      <c r="G1249" t="str">
        <f>VLOOKUP(Table1[[#This Row],[Winner]],Ranking!D:E,2,FALSE)</f>
        <v>SEC</v>
      </c>
      <c r="H1249" s="1">
        <v>75</v>
      </c>
      <c r="I1249" s="1">
        <v>3</v>
      </c>
      <c r="J1249" t="s">
        <v>302</v>
      </c>
      <c r="K1249" t="str">
        <f>VLOOKUP(Table1[[#This Row],[Loser]],Ranking!D:E,2,FALSE)</f>
        <v>ACC</v>
      </c>
      <c r="L1249" s="1">
        <v>73</v>
      </c>
      <c r="N1249" s="1">
        <f>Table1[[#This Row],[Winning Score]]-Table1[[#This Row],[Losing Score]]</f>
        <v>2</v>
      </c>
      <c r="O1249" s="1">
        <f>Table1[[#This Row],[Losing Seed]]-Table1[[#This Row],[Winning Seed]]</f>
        <v>-3</v>
      </c>
      <c r="P1249" s="1" t="str">
        <f>IF(Table1[[#This Row],[SeD]]&lt;-2,Table1[[#This Row],[Winning Seed]]&amp; " over " &amp;Table1[[#This Row],[Losing Seed]],"")</f>
        <v>6 over 3</v>
      </c>
      <c r="Q1249">
        <f>VLOOKUP(Table1[[#This Row],[Losing Seed]],'Seed History'!$N$4:$O$19,2)</f>
        <v>1.8571428571428572</v>
      </c>
      <c r="R1249" s="1">
        <f>IF(Table1[[#This Row],[Round]]="PI",0,Table1[[#This Row],[Round]]-1)</f>
        <v>1</v>
      </c>
      <c r="S1249">
        <f>Table1[[#This Row],[LAW]]-Table1[[#This Row],[LEW]]</f>
        <v>-0.85714285714285721</v>
      </c>
      <c r="V1249">
        <f>COUNTIF(PASE!B:B,Table1[[#This Row],[Loser]])</f>
        <v>1</v>
      </c>
    </row>
    <row r="1250" spans="1:22" x14ac:dyDescent="0.25">
      <c r="A1250" s="65">
        <v>38067</v>
      </c>
      <c r="B1250" s="50">
        <v>2004</v>
      </c>
      <c r="C1250" s="1">
        <v>2</v>
      </c>
      <c r="D1250" t="s">
        <v>63</v>
      </c>
      <c r="E1250" s="1">
        <v>5</v>
      </c>
      <c r="F1250" t="s">
        <v>231</v>
      </c>
      <c r="G1250" t="str">
        <f>VLOOKUP(Table1[[#This Row],[Winner]],Ranking!D:E,2,FALSE)</f>
        <v>B10</v>
      </c>
      <c r="H1250" s="1">
        <v>92</v>
      </c>
      <c r="I1250" s="1">
        <v>4</v>
      </c>
      <c r="J1250" t="s">
        <v>28</v>
      </c>
      <c r="K1250" t="str">
        <f>VLOOKUP(Table1[[#This Row],[Loser]],Ranking!D:E,2,FALSE)</f>
        <v>Amer</v>
      </c>
      <c r="L1250" s="1">
        <v>68</v>
      </c>
      <c r="N1250" s="1">
        <f>Table1[[#This Row],[Winning Score]]-Table1[[#This Row],[Losing Score]]</f>
        <v>24</v>
      </c>
      <c r="O1250" s="1">
        <f>Table1[[#This Row],[Losing Seed]]-Table1[[#This Row],[Winning Seed]]</f>
        <v>-1</v>
      </c>
      <c r="P1250" s="1" t="str">
        <f>IF(Table1[[#This Row],[SeD]]&lt;-2,Table1[[#This Row],[Winning Seed]]&amp; " over " &amp;Table1[[#This Row],[Losing Seed]],"")</f>
        <v/>
      </c>
      <c r="Q1250">
        <f>VLOOKUP(Table1[[#This Row],[Losing Seed]],'Seed History'!$N$4:$O$19,2)</f>
        <v>1.5357142857142858</v>
      </c>
      <c r="R1250" s="1">
        <f>IF(Table1[[#This Row],[Round]]="PI",0,Table1[[#This Row],[Round]]-1)</f>
        <v>1</v>
      </c>
      <c r="S1250">
        <f>Table1[[#This Row],[LAW]]-Table1[[#This Row],[LEW]]</f>
        <v>-0.53571428571428581</v>
      </c>
      <c r="V1250">
        <f>COUNTIF(PASE!B:B,Table1[[#This Row],[Loser]])</f>
        <v>1</v>
      </c>
    </row>
    <row r="1251" spans="1:22" x14ac:dyDescent="0.25">
      <c r="A1251" s="65">
        <v>38071</v>
      </c>
      <c r="B1251" s="50">
        <v>2004</v>
      </c>
      <c r="C1251" s="1">
        <v>3</v>
      </c>
      <c r="D1251" t="s">
        <v>49</v>
      </c>
      <c r="E1251" s="1">
        <v>1</v>
      </c>
      <c r="F1251" t="s">
        <v>338</v>
      </c>
      <c r="G1251" t="str">
        <f>VLOOKUP(Table1[[#This Row],[Winner]],Ranking!D:E,2,FALSE)</f>
        <v>A10</v>
      </c>
      <c r="H1251" s="1">
        <v>84</v>
      </c>
      <c r="I1251" s="1">
        <v>4</v>
      </c>
      <c r="J1251" t="s">
        <v>409</v>
      </c>
      <c r="K1251" t="str">
        <f>VLOOKUP(Table1[[#This Row],[Loser]],Ranking!D:E,2,FALSE)</f>
        <v>ACC</v>
      </c>
      <c r="L1251" s="1">
        <v>80</v>
      </c>
      <c r="N1251" s="1">
        <f>Table1[[#This Row],[Winning Score]]-Table1[[#This Row],[Losing Score]]</f>
        <v>4</v>
      </c>
      <c r="O1251" s="1">
        <f>Table1[[#This Row],[Losing Seed]]-Table1[[#This Row],[Winning Seed]]</f>
        <v>3</v>
      </c>
      <c r="P1251" s="1" t="str">
        <f>IF(Table1[[#This Row],[SeD]]&lt;-2,Table1[[#This Row],[Winning Seed]]&amp; " over " &amp;Table1[[#This Row],[Losing Seed]],"")</f>
        <v/>
      </c>
      <c r="Q1251">
        <f>VLOOKUP(Table1[[#This Row],[Losing Seed]],'Seed History'!$N$4:$O$19,2)</f>
        <v>1.5357142857142858</v>
      </c>
      <c r="R1251" s="1">
        <f>IF(Table1[[#This Row],[Round]]="PI",0,Table1[[#This Row],[Round]]-1)</f>
        <v>2</v>
      </c>
      <c r="S1251">
        <f>Table1[[#This Row],[LAW]]-Table1[[#This Row],[LEW]]</f>
        <v>0.46428571428571419</v>
      </c>
      <c r="V1251">
        <f>COUNTIF(PASE!B:B,Table1[[#This Row],[Loser]])</f>
        <v>1</v>
      </c>
    </row>
    <row r="1252" spans="1:22" x14ac:dyDescent="0.25">
      <c r="A1252" s="65">
        <v>38071</v>
      </c>
      <c r="B1252" s="50">
        <v>2004</v>
      </c>
      <c r="C1252" s="1">
        <v>3</v>
      </c>
      <c r="D1252" t="s">
        <v>49</v>
      </c>
      <c r="E1252" s="1">
        <v>2</v>
      </c>
      <c r="F1252" t="s">
        <v>317</v>
      </c>
      <c r="G1252" t="str">
        <f>VLOOKUP(Table1[[#This Row],[Winner]],Ranking!D:E,2,FALSE)</f>
        <v>B12</v>
      </c>
      <c r="H1252" s="1">
        <v>63</v>
      </c>
      <c r="I1252" s="1">
        <v>3</v>
      </c>
      <c r="J1252" t="s">
        <v>83</v>
      </c>
      <c r="K1252" t="str">
        <f>VLOOKUP(Table1[[#This Row],[Loser]],Ranking!D:E,2,FALSE)</f>
        <v>ACC</v>
      </c>
      <c r="L1252" s="1">
        <v>51</v>
      </c>
      <c r="N1252" s="1">
        <f>Table1[[#This Row],[Winning Score]]-Table1[[#This Row],[Losing Score]]</f>
        <v>12</v>
      </c>
      <c r="O1252" s="1">
        <f>Table1[[#This Row],[Losing Seed]]-Table1[[#This Row],[Winning Seed]]</f>
        <v>1</v>
      </c>
      <c r="P1252" s="1" t="str">
        <f>IF(Table1[[#This Row],[SeD]]&lt;-2,Table1[[#This Row],[Winning Seed]]&amp; " over " &amp;Table1[[#This Row],[Losing Seed]],"")</f>
        <v/>
      </c>
      <c r="Q1252">
        <f>VLOOKUP(Table1[[#This Row],[Losing Seed]],'Seed History'!$N$4:$O$19,2)</f>
        <v>1.8571428571428572</v>
      </c>
      <c r="R1252" s="1">
        <f>IF(Table1[[#This Row],[Round]]="PI",0,Table1[[#This Row],[Round]]-1)</f>
        <v>2</v>
      </c>
      <c r="S1252">
        <f>Table1[[#This Row],[LAW]]-Table1[[#This Row],[LEW]]</f>
        <v>0.14285714285714279</v>
      </c>
      <c r="V1252">
        <f>COUNTIF(PASE!B:B,Table1[[#This Row],[Loser]])</f>
        <v>1</v>
      </c>
    </row>
    <row r="1253" spans="1:22" x14ac:dyDescent="0.25">
      <c r="A1253" s="65">
        <v>38071</v>
      </c>
      <c r="B1253" s="50">
        <v>2004</v>
      </c>
      <c r="C1253" s="1">
        <v>3</v>
      </c>
      <c r="D1253" t="s">
        <v>38</v>
      </c>
      <c r="E1253" s="1">
        <v>2</v>
      </c>
      <c r="F1253" t="s">
        <v>80</v>
      </c>
      <c r="G1253" t="str">
        <f>VLOOKUP(Table1[[#This Row],[Winner]],Ranking!D:E,2,FALSE)</f>
        <v>Amer</v>
      </c>
      <c r="H1253" s="1">
        <v>73</v>
      </c>
      <c r="I1253" s="1">
        <v>6</v>
      </c>
      <c r="J1253" t="s">
        <v>78</v>
      </c>
      <c r="K1253" t="str">
        <f>VLOOKUP(Table1[[#This Row],[Loser]],Ranking!D:E,2,FALSE)</f>
        <v>SEC</v>
      </c>
      <c r="L1253" s="1">
        <v>53</v>
      </c>
      <c r="N1253" s="1">
        <f>Table1[[#This Row],[Winning Score]]-Table1[[#This Row],[Losing Score]]</f>
        <v>20</v>
      </c>
      <c r="O1253" s="1">
        <f>Table1[[#This Row],[Losing Seed]]-Table1[[#This Row],[Winning Seed]]</f>
        <v>4</v>
      </c>
      <c r="P1253" s="1" t="str">
        <f>IF(Table1[[#This Row],[SeD]]&lt;-2,Table1[[#This Row],[Winning Seed]]&amp; " over " &amp;Table1[[#This Row],[Losing Seed]],"")</f>
        <v/>
      </c>
      <c r="Q1253">
        <f>VLOOKUP(Table1[[#This Row],[Losing Seed]],'Seed History'!$N$4:$O$19,2)</f>
        <v>1.0785714285714285</v>
      </c>
      <c r="R1253" s="1">
        <f>IF(Table1[[#This Row],[Round]]="PI",0,Table1[[#This Row],[Round]]-1)</f>
        <v>2</v>
      </c>
      <c r="S1253">
        <f>Table1[[#This Row],[LAW]]-Table1[[#This Row],[LEW]]</f>
        <v>0.92142857142857149</v>
      </c>
      <c r="V1253">
        <f>COUNTIF(PASE!B:B,Table1[[#This Row],[Loser]])</f>
        <v>1</v>
      </c>
    </row>
    <row r="1254" spans="1:22" x14ac:dyDescent="0.25">
      <c r="A1254" s="65">
        <v>38071</v>
      </c>
      <c r="B1254" s="50">
        <v>2004</v>
      </c>
      <c r="C1254" s="1">
        <v>3</v>
      </c>
      <c r="D1254" t="s">
        <v>38</v>
      </c>
      <c r="E1254" s="1">
        <v>8</v>
      </c>
      <c r="F1254" t="s">
        <v>113</v>
      </c>
      <c r="G1254" t="str">
        <f>VLOOKUP(Table1[[#This Row],[Winner]],Ranking!D:E,2,FALSE)</f>
        <v>SEC</v>
      </c>
      <c r="H1254" s="1">
        <v>80</v>
      </c>
      <c r="I1254" s="1">
        <v>5</v>
      </c>
      <c r="J1254" t="s">
        <v>86</v>
      </c>
      <c r="K1254" t="str">
        <f>VLOOKUP(Table1[[#This Row],[Loser]],Ranking!D:E,2,FALSE)</f>
        <v>ACC</v>
      </c>
      <c r="L1254" s="1">
        <v>71</v>
      </c>
      <c r="N1254" s="1">
        <f>Table1[[#This Row],[Winning Score]]-Table1[[#This Row],[Losing Score]]</f>
        <v>9</v>
      </c>
      <c r="O1254" s="1">
        <f>Table1[[#This Row],[Losing Seed]]-Table1[[#This Row],[Winning Seed]]</f>
        <v>-3</v>
      </c>
      <c r="P1254" s="1" t="str">
        <f>IF(Table1[[#This Row],[SeD]]&lt;-2,Table1[[#This Row],[Winning Seed]]&amp; " over " &amp;Table1[[#This Row],[Losing Seed]],"")</f>
        <v>8 over 5</v>
      </c>
      <c r="Q1254">
        <f>VLOOKUP(Table1[[#This Row],[Losing Seed]],'Seed History'!$N$4:$O$19,2)</f>
        <v>1.1071428571428572</v>
      </c>
      <c r="R1254" s="1">
        <f>IF(Table1[[#This Row],[Round]]="PI",0,Table1[[#This Row],[Round]]-1)</f>
        <v>2</v>
      </c>
      <c r="S1254">
        <f>Table1[[#This Row],[LAW]]-Table1[[#This Row],[LEW]]</f>
        <v>0.89285714285714279</v>
      </c>
      <c r="V1254">
        <f>COUNTIF(PASE!B:B,Table1[[#This Row],[Loser]])</f>
        <v>1</v>
      </c>
    </row>
    <row r="1255" spans="1:22" x14ac:dyDescent="0.25">
      <c r="A1255" s="65">
        <v>38072</v>
      </c>
      <c r="B1255" s="50">
        <v>2004</v>
      </c>
      <c r="C1255" s="1">
        <v>3</v>
      </c>
      <c r="D1255" t="s">
        <v>63</v>
      </c>
      <c r="E1255" s="1">
        <v>7</v>
      </c>
      <c r="F1255" t="s">
        <v>44</v>
      </c>
      <c r="G1255" t="str">
        <f>VLOOKUP(Table1[[#This Row],[Winner]],Ranking!D:E,2,FALSE)</f>
        <v>BE</v>
      </c>
      <c r="H1255" s="1">
        <v>79</v>
      </c>
      <c r="I1255" s="1">
        <v>3</v>
      </c>
      <c r="J1255" t="s">
        <v>34</v>
      </c>
      <c r="K1255" t="str">
        <f>VLOOKUP(Table1[[#This Row],[Loser]],Ranking!D:E,2,FALSE)</f>
        <v>B12</v>
      </c>
      <c r="L1255" s="1">
        <v>71</v>
      </c>
      <c r="N1255" s="1">
        <f>Table1[[#This Row],[Winning Score]]-Table1[[#This Row],[Losing Score]]</f>
        <v>8</v>
      </c>
      <c r="O1255" s="1">
        <f>Table1[[#This Row],[Losing Seed]]-Table1[[#This Row],[Winning Seed]]</f>
        <v>-4</v>
      </c>
      <c r="P1255" s="1" t="str">
        <f>IF(Table1[[#This Row],[SeD]]&lt;-2,Table1[[#This Row],[Winning Seed]]&amp; " over " &amp;Table1[[#This Row],[Losing Seed]],"")</f>
        <v>7 over 3</v>
      </c>
      <c r="Q1255">
        <f>VLOOKUP(Table1[[#This Row],[Losing Seed]],'Seed History'!$N$4:$O$19,2)</f>
        <v>1.8571428571428572</v>
      </c>
      <c r="R1255" s="1">
        <f>IF(Table1[[#This Row],[Round]]="PI",0,Table1[[#This Row],[Round]]-1)</f>
        <v>2</v>
      </c>
      <c r="S1255">
        <f>Table1[[#This Row],[LAW]]-Table1[[#This Row],[LEW]]</f>
        <v>0.14285714285714279</v>
      </c>
      <c r="V1255">
        <f>COUNTIF(PASE!B:B,Table1[[#This Row],[Loser]])</f>
        <v>1</v>
      </c>
    </row>
    <row r="1256" spans="1:22" x14ac:dyDescent="0.25">
      <c r="A1256" s="65">
        <v>38072</v>
      </c>
      <c r="B1256" s="50">
        <v>2004</v>
      </c>
      <c r="C1256" s="1">
        <v>3</v>
      </c>
      <c r="D1256" t="s">
        <v>440</v>
      </c>
      <c r="E1256" s="1">
        <v>3</v>
      </c>
      <c r="F1256" t="s">
        <v>217</v>
      </c>
      <c r="G1256" t="str">
        <f>VLOOKUP(Table1[[#This Row],[Winner]],Ranking!D:E,2,FALSE)</f>
        <v>ACC</v>
      </c>
      <c r="H1256" s="1">
        <v>72</v>
      </c>
      <c r="I1256" s="1">
        <v>10</v>
      </c>
      <c r="J1256" t="s">
        <v>290</v>
      </c>
      <c r="K1256" t="str">
        <f>VLOOKUP(Table1[[#This Row],[Loser]],Ranking!D:E,2,FALSE)</f>
        <v>MWC</v>
      </c>
      <c r="L1256" s="1">
        <v>67</v>
      </c>
      <c r="N1256" s="1">
        <f>Table1[[#This Row],[Winning Score]]-Table1[[#This Row],[Losing Score]]</f>
        <v>5</v>
      </c>
      <c r="O1256" s="1">
        <f>Table1[[#This Row],[Losing Seed]]-Table1[[#This Row],[Winning Seed]]</f>
        <v>7</v>
      </c>
      <c r="P1256" s="1" t="str">
        <f>IF(Table1[[#This Row],[SeD]]&lt;-2,Table1[[#This Row],[Winning Seed]]&amp; " over " &amp;Table1[[#This Row],[Losing Seed]],"")</f>
        <v/>
      </c>
      <c r="Q1256">
        <f>VLOOKUP(Table1[[#This Row],[Losing Seed]],'Seed History'!$N$4:$O$19,2)</f>
        <v>0.62142857142857144</v>
      </c>
      <c r="R1256" s="1">
        <f>IF(Table1[[#This Row],[Round]]="PI",0,Table1[[#This Row],[Round]]-1)</f>
        <v>2</v>
      </c>
      <c r="S1256">
        <f>Table1[[#This Row],[LAW]]-Table1[[#This Row],[LEW]]</f>
        <v>1.3785714285714286</v>
      </c>
      <c r="V1256">
        <f>COUNTIF(PASE!B:B,Table1[[#This Row],[Loser]])</f>
        <v>1</v>
      </c>
    </row>
    <row r="1257" spans="1:22" x14ac:dyDescent="0.25">
      <c r="A1257" s="65">
        <v>38072</v>
      </c>
      <c r="B1257" s="50">
        <v>2004</v>
      </c>
      <c r="C1257" s="1">
        <v>3</v>
      </c>
      <c r="D1257" t="s">
        <v>440</v>
      </c>
      <c r="E1257" s="1">
        <v>4</v>
      </c>
      <c r="F1257" t="s">
        <v>37</v>
      </c>
      <c r="G1257" t="str">
        <f>VLOOKUP(Table1[[#This Row],[Winner]],Ranking!D:E,2,FALSE)</f>
        <v>B12</v>
      </c>
      <c r="H1257" s="1">
        <v>100</v>
      </c>
      <c r="I1257" s="1">
        <v>9</v>
      </c>
      <c r="J1257" t="s">
        <v>68</v>
      </c>
      <c r="K1257" t="str">
        <f>VLOOKUP(Table1[[#This Row],[Loser]],Ranking!D:E,2,FALSE)</f>
        <v>CUSA</v>
      </c>
      <c r="L1257" s="1">
        <v>74</v>
      </c>
      <c r="N1257" s="1">
        <f>Table1[[#This Row],[Winning Score]]-Table1[[#This Row],[Losing Score]]</f>
        <v>26</v>
      </c>
      <c r="O1257" s="1">
        <f>Table1[[#This Row],[Losing Seed]]-Table1[[#This Row],[Winning Seed]]</f>
        <v>5</v>
      </c>
      <c r="P1257" s="1" t="str">
        <f>IF(Table1[[#This Row],[SeD]]&lt;-2,Table1[[#This Row],[Winning Seed]]&amp; " over " &amp;Table1[[#This Row],[Losing Seed]],"")</f>
        <v/>
      </c>
      <c r="Q1257">
        <f>VLOOKUP(Table1[[#This Row],[Losing Seed]],'Seed History'!$N$4:$O$19,2)</f>
        <v>0.6</v>
      </c>
      <c r="R1257" s="1">
        <f>IF(Table1[[#This Row],[Round]]="PI",0,Table1[[#This Row],[Round]]-1)</f>
        <v>2</v>
      </c>
      <c r="S1257">
        <f>Table1[[#This Row],[LAW]]-Table1[[#This Row],[LEW]]</f>
        <v>1.4</v>
      </c>
      <c r="V1257">
        <f>COUNTIF(PASE!B:B,Table1[[#This Row],[Loser]])</f>
        <v>1</v>
      </c>
    </row>
    <row r="1258" spans="1:22" x14ac:dyDescent="0.25">
      <c r="A1258" s="65">
        <v>38072</v>
      </c>
      <c r="B1258" s="50">
        <v>2004</v>
      </c>
      <c r="C1258" s="1">
        <v>3</v>
      </c>
      <c r="D1258" t="s">
        <v>63</v>
      </c>
      <c r="E1258" s="1">
        <v>1</v>
      </c>
      <c r="F1258" t="s">
        <v>64</v>
      </c>
      <c r="G1258" t="str">
        <f>VLOOKUP(Table1[[#This Row],[Winner]],Ranking!D:E,2,FALSE)</f>
        <v>ACC</v>
      </c>
      <c r="H1258" s="1">
        <v>72</v>
      </c>
      <c r="I1258" s="1">
        <v>5</v>
      </c>
      <c r="J1258" t="s">
        <v>231</v>
      </c>
      <c r="K1258" t="str">
        <f>VLOOKUP(Table1[[#This Row],[Loser]],Ranking!D:E,2,FALSE)</f>
        <v>B10</v>
      </c>
      <c r="L1258" s="1">
        <v>62</v>
      </c>
      <c r="N1258" s="1">
        <f>Table1[[#This Row],[Winning Score]]-Table1[[#This Row],[Losing Score]]</f>
        <v>10</v>
      </c>
      <c r="O1258" s="1">
        <f>Table1[[#This Row],[Losing Seed]]-Table1[[#This Row],[Winning Seed]]</f>
        <v>4</v>
      </c>
      <c r="P1258" s="1" t="str">
        <f>IF(Table1[[#This Row],[SeD]]&lt;-2,Table1[[#This Row],[Winning Seed]]&amp; " over " &amp;Table1[[#This Row],[Losing Seed]],"")</f>
        <v/>
      </c>
      <c r="Q1258">
        <f>VLOOKUP(Table1[[#This Row],[Losing Seed]],'Seed History'!$N$4:$O$19,2)</f>
        <v>1.1071428571428572</v>
      </c>
      <c r="R1258" s="1">
        <f>IF(Table1[[#This Row],[Round]]="PI",0,Table1[[#This Row],[Round]]-1)</f>
        <v>2</v>
      </c>
      <c r="S1258">
        <f>Table1[[#This Row],[LAW]]-Table1[[#This Row],[LEW]]</f>
        <v>0.89285714285714279</v>
      </c>
      <c r="V1258">
        <f>COUNTIF(PASE!B:B,Table1[[#This Row],[Loser]])</f>
        <v>1</v>
      </c>
    </row>
    <row r="1259" spans="1:22" x14ac:dyDescent="0.25">
      <c r="A1259" s="65">
        <v>38073</v>
      </c>
      <c r="B1259" s="50">
        <v>2004</v>
      </c>
      <c r="C1259" s="1">
        <v>4</v>
      </c>
      <c r="D1259" t="s">
        <v>38</v>
      </c>
      <c r="E1259" s="1">
        <v>2</v>
      </c>
      <c r="F1259" t="s">
        <v>80</v>
      </c>
      <c r="G1259" t="str">
        <f>VLOOKUP(Table1[[#This Row],[Winner]],Ranking!D:E,2,FALSE)</f>
        <v>Amer</v>
      </c>
      <c r="H1259" s="1">
        <v>87</v>
      </c>
      <c r="I1259" s="1">
        <v>8</v>
      </c>
      <c r="J1259" t="s">
        <v>113</v>
      </c>
      <c r="K1259" t="str">
        <f>VLOOKUP(Table1[[#This Row],[Loser]],Ranking!D:E,2,FALSE)</f>
        <v>SEC</v>
      </c>
      <c r="L1259" s="1">
        <v>71</v>
      </c>
      <c r="N1259" s="1">
        <f>Table1[[#This Row],[Winning Score]]-Table1[[#This Row],[Losing Score]]</f>
        <v>16</v>
      </c>
      <c r="O1259" s="1">
        <f>Table1[[#This Row],[Losing Seed]]-Table1[[#This Row],[Winning Seed]]</f>
        <v>6</v>
      </c>
      <c r="P1259" s="1" t="str">
        <f>IF(Table1[[#This Row],[SeD]]&lt;-2,Table1[[#This Row],[Winning Seed]]&amp; " over " &amp;Table1[[#This Row],[Losing Seed]],"")</f>
        <v/>
      </c>
      <c r="Q1259">
        <f>VLOOKUP(Table1[[#This Row],[Losing Seed]],'Seed History'!$N$4:$O$19,2)</f>
        <v>0.7</v>
      </c>
      <c r="R1259" s="1">
        <f>IF(Table1[[#This Row],[Round]]="PI",0,Table1[[#This Row],[Round]]-1)</f>
        <v>3</v>
      </c>
      <c r="S1259">
        <f>Table1[[#This Row],[LAW]]-Table1[[#This Row],[LEW]]</f>
        <v>2.2999999999999998</v>
      </c>
      <c r="V1259">
        <f>COUNTIF(PASE!B:B,Table1[[#This Row],[Loser]])</f>
        <v>1</v>
      </c>
    </row>
    <row r="1260" spans="1:22" x14ac:dyDescent="0.25">
      <c r="A1260" s="65">
        <v>38073</v>
      </c>
      <c r="B1260" s="50">
        <v>2004</v>
      </c>
      <c r="C1260" s="1">
        <v>4</v>
      </c>
      <c r="D1260" t="s">
        <v>49</v>
      </c>
      <c r="E1260" s="1">
        <v>2</v>
      </c>
      <c r="F1260" t="s">
        <v>317</v>
      </c>
      <c r="G1260" t="str">
        <f>VLOOKUP(Table1[[#This Row],[Winner]],Ranking!D:E,2,FALSE)</f>
        <v>B12</v>
      </c>
      <c r="H1260" s="1">
        <v>64</v>
      </c>
      <c r="I1260" s="1">
        <v>1</v>
      </c>
      <c r="J1260" t="s">
        <v>338</v>
      </c>
      <c r="K1260" t="str">
        <f>VLOOKUP(Table1[[#This Row],[Loser]],Ranking!D:E,2,FALSE)</f>
        <v>A10</v>
      </c>
      <c r="L1260" s="1">
        <v>62</v>
      </c>
      <c r="N1260" s="1">
        <f>Table1[[#This Row],[Winning Score]]-Table1[[#This Row],[Losing Score]]</f>
        <v>2</v>
      </c>
      <c r="O1260" s="1">
        <f>Table1[[#This Row],[Losing Seed]]-Table1[[#This Row],[Winning Seed]]</f>
        <v>-1</v>
      </c>
      <c r="P1260" s="1" t="str">
        <f>IF(Table1[[#This Row],[SeD]]&lt;-2,Table1[[#This Row],[Winning Seed]]&amp; " over " &amp;Table1[[#This Row],[Losing Seed]],"")</f>
        <v/>
      </c>
      <c r="Q1260">
        <f>VLOOKUP(Table1[[#This Row],[Losing Seed]],'Seed History'!$N$4:$O$19,2)</f>
        <v>3.342857142857143</v>
      </c>
      <c r="R1260" s="1">
        <f>IF(Table1[[#This Row],[Round]]="PI",0,Table1[[#This Row],[Round]]-1)</f>
        <v>3</v>
      </c>
      <c r="S1260">
        <f>Table1[[#This Row],[LAW]]-Table1[[#This Row],[LEW]]</f>
        <v>-0.34285714285714297</v>
      </c>
      <c r="V1260">
        <f>COUNTIF(PASE!B:B,Table1[[#This Row],[Loser]])</f>
        <v>1</v>
      </c>
    </row>
    <row r="1261" spans="1:22" x14ac:dyDescent="0.25">
      <c r="A1261" s="65">
        <v>38074</v>
      </c>
      <c r="B1261" s="50">
        <v>2004</v>
      </c>
      <c r="C1261" s="1">
        <v>4</v>
      </c>
      <c r="D1261" t="s">
        <v>440</v>
      </c>
      <c r="E1261" s="1">
        <v>3</v>
      </c>
      <c r="F1261" t="s">
        <v>217</v>
      </c>
      <c r="G1261" t="str">
        <f>VLOOKUP(Table1[[#This Row],[Winner]],Ranking!D:E,2,FALSE)</f>
        <v>ACC</v>
      </c>
      <c r="H1261" s="1">
        <v>79</v>
      </c>
      <c r="I1261" s="1">
        <v>4</v>
      </c>
      <c r="J1261" t="s">
        <v>37</v>
      </c>
      <c r="K1261" t="str">
        <f>VLOOKUP(Table1[[#This Row],[Loser]],Ranking!D:E,2,FALSE)</f>
        <v>B12</v>
      </c>
      <c r="L1261" s="1">
        <v>71</v>
      </c>
      <c r="M1261" s="1" t="s">
        <v>479</v>
      </c>
      <c r="N1261" s="1">
        <f>Table1[[#This Row],[Winning Score]]-Table1[[#This Row],[Losing Score]]</f>
        <v>8</v>
      </c>
      <c r="O1261" s="1">
        <f>Table1[[#This Row],[Losing Seed]]-Table1[[#This Row],[Winning Seed]]</f>
        <v>1</v>
      </c>
      <c r="P1261" s="1" t="str">
        <f>IF(Table1[[#This Row],[SeD]]&lt;-2,Table1[[#This Row],[Winning Seed]]&amp; " over " &amp;Table1[[#This Row],[Losing Seed]],"")</f>
        <v/>
      </c>
      <c r="Q1261">
        <f>VLOOKUP(Table1[[#This Row],[Losing Seed]],'Seed History'!$N$4:$O$19,2)</f>
        <v>1.5357142857142858</v>
      </c>
      <c r="R1261" s="1">
        <f>IF(Table1[[#This Row],[Round]]="PI",0,Table1[[#This Row],[Round]]-1)</f>
        <v>3</v>
      </c>
      <c r="S1261">
        <f>Table1[[#This Row],[LAW]]-Table1[[#This Row],[LEW]]</f>
        <v>1.4642857142857142</v>
      </c>
      <c r="V1261">
        <f>COUNTIF(PASE!B:B,Table1[[#This Row],[Loser]])</f>
        <v>1</v>
      </c>
    </row>
    <row r="1262" spans="1:22" x14ac:dyDescent="0.25">
      <c r="A1262" s="65">
        <v>38074</v>
      </c>
      <c r="B1262" s="50">
        <v>2004</v>
      </c>
      <c r="C1262" s="1">
        <v>4</v>
      </c>
      <c r="D1262" t="s">
        <v>63</v>
      </c>
      <c r="E1262" s="1">
        <v>1</v>
      </c>
      <c r="F1262" t="s">
        <v>64</v>
      </c>
      <c r="G1262" t="str">
        <f>VLOOKUP(Table1[[#This Row],[Winner]],Ranking!D:E,2,FALSE)</f>
        <v>ACC</v>
      </c>
      <c r="H1262" s="1">
        <v>66</v>
      </c>
      <c r="I1262" s="1">
        <v>7</v>
      </c>
      <c r="J1262" t="s">
        <v>44</v>
      </c>
      <c r="K1262" t="str">
        <f>VLOOKUP(Table1[[#This Row],[Loser]],Ranking!D:E,2,FALSE)</f>
        <v>BE</v>
      </c>
      <c r="L1262" s="1">
        <v>63</v>
      </c>
      <c r="N1262" s="1">
        <f>Table1[[#This Row],[Winning Score]]-Table1[[#This Row],[Losing Score]]</f>
        <v>3</v>
      </c>
      <c r="O1262" s="1">
        <f>Table1[[#This Row],[Losing Seed]]-Table1[[#This Row],[Winning Seed]]</f>
        <v>6</v>
      </c>
      <c r="P1262" s="1" t="str">
        <f>IF(Table1[[#This Row],[SeD]]&lt;-2,Table1[[#This Row],[Winning Seed]]&amp; " over " &amp;Table1[[#This Row],[Losing Seed]],"")</f>
        <v/>
      </c>
      <c r="Q1262">
        <f>VLOOKUP(Table1[[#This Row],[Losing Seed]],'Seed History'!$N$4:$O$19,2)</f>
        <v>0.9</v>
      </c>
      <c r="R1262" s="1">
        <f>IF(Table1[[#This Row],[Round]]="PI",0,Table1[[#This Row],[Round]]-1)</f>
        <v>3</v>
      </c>
      <c r="S1262">
        <f>Table1[[#This Row],[LAW]]-Table1[[#This Row],[LEW]]</f>
        <v>2.1</v>
      </c>
      <c r="V1262">
        <f>COUNTIF(PASE!B:B,Table1[[#This Row],[Loser]])</f>
        <v>1</v>
      </c>
    </row>
    <row r="1263" spans="1:22" x14ac:dyDescent="0.25">
      <c r="A1263" s="65">
        <v>38080</v>
      </c>
      <c r="B1263" s="50">
        <v>2004</v>
      </c>
      <c r="C1263" s="1">
        <v>5</v>
      </c>
      <c r="D1263" t="s">
        <v>484</v>
      </c>
      <c r="E1263" s="1">
        <v>2</v>
      </c>
      <c r="F1263" t="s">
        <v>80</v>
      </c>
      <c r="G1263" t="str">
        <f>VLOOKUP(Table1[[#This Row],[Winner]],Ranking!D:E,2,FALSE)</f>
        <v>Amer</v>
      </c>
      <c r="H1263" s="1">
        <v>79</v>
      </c>
      <c r="I1263" s="1">
        <v>1</v>
      </c>
      <c r="J1263" t="s">
        <v>64</v>
      </c>
      <c r="K1263" t="str">
        <f>VLOOKUP(Table1[[#This Row],[Loser]],Ranking!D:E,2,FALSE)</f>
        <v>ACC</v>
      </c>
      <c r="L1263" s="1">
        <v>78</v>
      </c>
      <c r="N1263" s="1">
        <f>Table1[[#This Row],[Winning Score]]-Table1[[#This Row],[Losing Score]]</f>
        <v>1</v>
      </c>
      <c r="O1263" s="1">
        <f>Table1[[#This Row],[Losing Seed]]-Table1[[#This Row],[Winning Seed]]</f>
        <v>-1</v>
      </c>
      <c r="P1263" s="1" t="str">
        <f>IF(Table1[[#This Row],[SeD]]&lt;-2,Table1[[#This Row],[Winning Seed]]&amp; " over " &amp;Table1[[#This Row],[Losing Seed]],"")</f>
        <v/>
      </c>
      <c r="Q1263">
        <f>VLOOKUP(Table1[[#This Row],[Losing Seed]],'Seed History'!$N$4:$O$19,2)</f>
        <v>3.342857142857143</v>
      </c>
      <c r="R1263" s="1">
        <f>IF(Table1[[#This Row],[Round]]="PI",0,Table1[[#This Row],[Round]]-1)</f>
        <v>4</v>
      </c>
      <c r="S1263">
        <f>Table1[[#This Row],[LAW]]-Table1[[#This Row],[LEW]]</f>
        <v>0.65714285714285703</v>
      </c>
      <c r="V1263">
        <f>COUNTIF(PASE!B:B,Table1[[#This Row],[Loser]])</f>
        <v>1</v>
      </c>
    </row>
    <row r="1264" spans="1:22" x14ac:dyDescent="0.25">
      <c r="A1264" s="65">
        <v>38080</v>
      </c>
      <c r="B1264" s="50">
        <v>2004</v>
      </c>
      <c r="C1264" s="1">
        <v>5</v>
      </c>
      <c r="D1264" t="s">
        <v>484</v>
      </c>
      <c r="E1264" s="1">
        <v>3</v>
      </c>
      <c r="F1264" t="s">
        <v>217</v>
      </c>
      <c r="G1264" t="str">
        <f>VLOOKUP(Table1[[#This Row],[Winner]],Ranking!D:E,2,FALSE)</f>
        <v>ACC</v>
      </c>
      <c r="H1264" s="1">
        <v>67</v>
      </c>
      <c r="I1264" s="1">
        <v>2</v>
      </c>
      <c r="J1264" t="s">
        <v>317</v>
      </c>
      <c r="K1264" t="str">
        <f>VLOOKUP(Table1[[#This Row],[Loser]],Ranking!D:E,2,FALSE)</f>
        <v>B12</v>
      </c>
      <c r="L1264" s="1">
        <v>65</v>
      </c>
      <c r="N1264" s="1">
        <f>Table1[[#This Row],[Winning Score]]-Table1[[#This Row],[Losing Score]]</f>
        <v>2</v>
      </c>
      <c r="O1264" s="1">
        <f>Table1[[#This Row],[Losing Seed]]-Table1[[#This Row],[Winning Seed]]</f>
        <v>-1</v>
      </c>
      <c r="P1264" s="1" t="str">
        <f>IF(Table1[[#This Row],[SeD]]&lt;-2,Table1[[#This Row],[Winning Seed]]&amp; " over " &amp;Table1[[#This Row],[Losing Seed]],"")</f>
        <v/>
      </c>
      <c r="Q1264">
        <f>VLOOKUP(Table1[[#This Row],[Losing Seed]],'Seed History'!$N$4:$O$19,2)</f>
        <v>2.3714285714285714</v>
      </c>
      <c r="R1264" s="1">
        <f>IF(Table1[[#This Row],[Round]]="PI",0,Table1[[#This Row],[Round]]-1)</f>
        <v>4</v>
      </c>
      <c r="S1264">
        <f>Table1[[#This Row],[LAW]]-Table1[[#This Row],[LEW]]</f>
        <v>1.6285714285714286</v>
      </c>
      <c r="V1264">
        <f>COUNTIF(PASE!B:B,Table1[[#This Row],[Loser]])</f>
        <v>1</v>
      </c>
    </row>
    <row r="1265" spans="1:22" x14ac:dyDescent="0.25">
      <c r="A1265" s="65">
        <v>38082</v>
      </c>
      <c r="B1265" s="50">
        <v>2004</v>
      </c>
      <c r="C1265" s="1">
        <v>6</v>
      </c>
      <c r="D1265" t="s">
        <v>485</v>
      </c>
      <c r="E1265" s="1">
        <v>2</v>
      </c>
      <c r="F1265" t="s">
        <v>80</v>
      </c>
      <c r="G1265" t="str">
        <f>VLOOKUP(Table1[[#This Row],[Winner]],Ranking!D:E,2,FALSE)</f>
        <v>Amer</v>
      </c>
      <c r="H1265" s="1">
        <v>82</v>
      </c>
      <c r="I1265" s="1">
        <v>3</v>
      </c>
      <c r="J1265" t="s">
        <v>217</v>
      </c>
      <c r="K1265" t="str">
        <f>VLOOKUP(Table1[[#This Row],[Loser]],Ranking!D:E,2,FALSE)</f>
        <v>ACC</v>
      </c>
      <c r="L1265" s="1">
        <v>73</v>
      </c>
      <c r="N1265" s="1">
        <f>Table1[[#This Row],[Winning Score]]-Table1[[#This Row],[Losing Score]]</f>
        <v>9</v>
      </c>
      <c r="O1265" s="1">
        <f>Table1[[#This Row],[Losing Seed]]-Table1[[#This Row],[Winning Seed]]</f>
        <v>1</v>
      </c>
      <c r="P1265" s="1" t="str">
        <f>IF(Table1[[#This Row],[SeD]]&lt;-2,Table1[[#This Row],[Winning Seed]]&amp; " over " &amp;Table1[[#This Row],[Losing Seed]],"")</f>
        <v/>
      </c>
      <c r="Q1265">
        <f>VLOOKUP(Table1[[#This Row],[Losing Seed]],'Seed History'!$N$4:$O$19,2)</f>
        <v>1.8571428571428572</v>
      </c>
      <c r="R1265" s="1">
        <f>IF(Table1[[#This Row],[Round]]="PI",0,Table1[[#This Row],[Round]]-1)</f>
        <v>5</v>
      </c>
      <c r="S1265">
        <f>Table1[[#This Row],[LAW]]-Table1[[#This Row],[LEW]]</f>
        <v>3.1428571428571428</v>
      </c>
      <c r="V1265">
        <f>COUNTIF(PASE!B:B,Table1[[#This Row],[Loser]])</f>
        <v>1</v>
      </c>
    </row>
    <row r="1266" spans="1:22" x14ac:dyDescent="0.25">
      <c r="A1266" s="65">
        <v>38426</v>
      </c>
      <c r="B1266" s="50">
        <v>2005</v>
      </c>
      <c r="C1266" s="1" t="s">
        <v>493</v>
      </c>
      <c r="D1266" t="s">
        <v>49</v>
      </c>
      <c r="E1266" s="1">
        <v>16</v>
      </c>
      <c r="F1266" t="s">
        <v>314</v>
      </c>
      <c r="G1266" t="str">
        <f>VLOOKUP(Table1[[#This Row],[Winner]],Ranking!D:E,2,FALSE)</f>
        <v>Horz</v>
      </c>
      <c r="H1266" s="1">
        <v>79</v>
      </c>
      <c r="I1266" s="1">
        <v>16</v>
      </c>
      <c r="J1266" t="s">
        <v>115</v>
      </c>
      <c r="K1266" t="str">
        <f>VLOOKUP(Table1[[#This Row],[Loser]],Ranking!D:E,2,FALSE)</f>
        <v>SWAC</v>
      </c>
      <c r="L1266" s="1">
        <v>69</v>
      </c>
      <c r="N1266" s="1">
        <f>Table1[[#This Row],[Winning Score]]-Table1[[#This Row],[Losing Score]]</f>
        <v>10</v>
      </c>
      <c r="O1266" s="1">
        <f>Table1[[#This Row],[Losing Seed]]-Table1[[#This Row],[Winning Seed]]</f>
        <v>0</v>
      </c>
      <c r="P1266" s="1" t="str">
        <f>IF(Table1[[#This Row],[SeD]]&lt;-2,Table1[[#This Row],[Winning Seed]]&amp; " over " &amp;Table1[[#This Row],[Losing Seed]],"")</f>
        <v/>
      </c>
      <c r="Q1266">
        <f>VLOOKUP(Table1[[#This Row],[Losing Seed]],'Seed History'!$N$4:$O$19,2)</f>
        <v>7.1428571428571426E-3</v>
      </c>
      <c r="R1266" s="1">
        <f>IF(Table1[[#This Row],[Round]]="PI",0,Table1[[#This Row],[Round]]-1)</f>
        <v>0</v>
      </c>
      <c r="S1266">
        <f>Table1[[#This Row],[LAW]]-Table1[[#This Row],[LEW]]</f>
        <v>-7.1428571428571426E-3</v>
      </c>
      <c r="V1266">
        <f>COUNTIF(PASE!B:B,Table1[[#This Row],[Loser]])</f>
        <v>1</v>
      </c>
    </row>
    <row r="1267" spans="1:22" x14ac:dyDescent="0.25">
      <c r="A1267" s="65">
        <v>38428</v>
      </c>
      <c r="B1267" s="50">
        <v>2005</v>
      </c>
      <c r="C1267" s="1">
        <v>1</v>
      </c>
      <c r="D1267" t="s">
        <v>440</v>
      </c>
      <c r="E1267" s="1">
        <v>12</v>
      </c>
      <c r="F1267" t="s">
        <v>274</v>
      </c>
      <c r="G1267" t="str">
        <f>VLOOKUP(Table1[[#This Row],[Winner]],Ranking!D:E,2,FALSE)</f>
        <v>Horz</v>
      </c>
      <c r="H1267" s="1">
        <v>83</v>
      </c>
      <c r="I1267" s="1">
        <v>5</v>
      </c>
      <c r="J1267" t="s">
        <v>113</v>
      </c>
      <c r="K1267" t="str">
        <f>VLOOKUP(Table1[[#This Row],[Loser]],Ranking!D:E,2,FALSE)</f>
        <v>SEC</v>
      </c>
      <c r="L1267" s="1">
        <v>73</v>
      </c>
      <c r="N1267" s="1">
        <f>Table1[[#This Row],[Winning Score]]-Table1[[#This Row],[Losing Score]]</f>
        <v>10</v>
      </c>
      <c r="O1267" s="1">
        <f>Table1[[#This Row],[Losing Seed]]-Table1[[#This Row],[Winning Seed]]</f>
        <v>-7</v>
      </c>
      <c r="P1267" s="1" t="str">
        <f>IF(Table1[[#This Row],[SeD]]&lt;-2,Table1[[#This Row],[Winning Seed]]&amp; " over " &amp;Table1[[#This Row],[Losing Seed]],"")</f>
        <v>12 over 5</v>
      </c>
      <c r="Q1267">
        <f>VLOOKUP(Table1[[#This Row],[Losing Seed]],'Seed History'!$N$4:$O$19,2)</f>
        <v>1.1071428571428572</v>
      </c>
      <c r="R1267" s="1">
        <f>IF(Table1[[#This Row],[Round]]="PI",0,Table1[[#This Row],[Round]]-1)</f>
        <v>0</v>
      </c>
      <c r="S1267">
        <f>Table1[[#This Row],[LAW]]-Table1[[#This Row],[LEW]]</f>
        <v>-1.1071428571428572</v>
      </c>
      <c r="V1267">
        <f>COUNTIF(PASE!B:B,Table1[[#This Row],[Loser]])</f>
        <v>1</v>
      </c>
    </row>
    <row r="1268" spans="1:22" x14ac:dyDescent="0.25">
      <c r="A1268" s="65">
        <v>38428</v>
      </c>
      <c r="B1268" s="50">
        <v>2005</v>
      </c>
      <c r="C1268" s="1">
        <v>1</v>
      </c>
      <c r="D1268" t="s">
        <v>440</v>
      </c>
      <c r="E1268" s="1">
        <v>11</v>
      </c>
      <c r="F1268" t="s">
        <v>68</v>
      </c>
      <c r="G1268" t="str">
        <f>VLOOKUP(Table1[[#This Row],[Winner]],Ranking!D:E,2,FALSE)</f>
        <v>CUSA</v>
      </c>
      <c r="H1268" s="1">
        <v>82</v>
      </c>
      <c r="I1268" s="1">
        <v>6</v>
      </c>
      <c r="J1268" t="s">
        <v>52</v>
      </c>
      <c r="K1268" t="str">
        <f>VLOOKUP(Table1[[#This Row],[Loser]],Ranking!D:E,2,FALSE)</f>
        <v>SEC</v>
      </c>
      <c r="L1268" s="1">
        <v>68</v>
      </c>
      <c r="N1268" s="1">
        <f>Table1[[#This Row],[Winning Score]]-Table1[[#This Row],[Losing Score]]</f>
        <v>14</v>
      </c>
      <c r="O1268" s="1">
        <f>Table1[[#This Row],[Losing Seed]]-Table1[[#This Row],[Winning Seed]]</f>
        <v>-5</v>
      </c>
      <c r="P1268" s="1" t="str">
        <f>IF(Table1[[#This Row],[SeD]]&lt;-2,Table1[[#This Row],[Winning Seed]]&amp; " over " &amp;Table1[[#This Row],[Losing Seed]],"")</f>
        <v>11 over 6</v>
      </c>
      <c r="Q1268">
        <f>VLOOKUP(Table1[[#This Row],[Losing Seed]],'Seed History'!$N$4:$O$19,2)</f>
        <v>1.0785714285714285</v>
      </c>
      <c r="R1268" s="1">
        <f>IF(Table1[[#This Row],[Round]]="PI",0,Table1[[#This Row],[Round]]-1)</f>
        <v>0</v>
      </c>
      <c r="S1268">
        <f>Table1[[#This Row],[LAW]]-Table1[[#This Row],[LEW]]</f>
        <v>-1.0785714285714285</v>
      </c>
      <c r="V1268">
        <f>COUNTIF(PASE!B:B,Table1[[#This Row],[Loser]])</f>
        <v>1</v>
      </c>
    </row>
    <row r="1269" spans="1:22" x14ac:dyDescent="0.25">
      <c r="A1269" s="65">
        <v>38428</v>
      </c>
      <c r="B1269" s="50">
        <v>2005</v>
      </c>
      <c r="C1269" s="1">
        <v>1</v>
      </c>
      <c r="D1269" t="s">
        <v>440</v>
      </c>
      <c r="E1269" s="1">
        <v>1</v>
      </c>
      <c r="F1269" t="s">
        <v>231</v>
      </c>
      <c r="G1269" t="str">
        <f>VLOOKUP(Table1[[#This Row],[Winner]],Ranking!D:E,2,FALSE)</f>
        <v>B10</v>
      </c>
      <c r="H1269" s="1">
        <v>67</v>
      </c>
      <c r="I1269" s="1">
        <v>16</v>
      </c>
      <c r="J1269" t="s">
        <v>202</v>
      </c>
      <c r="K1269" t="str">
        <f>VLOOKUP(Table1[[#This Row],[Loser]],Ranking!D:E,2,FALSE)</f>
        <v>NEC</v>
      </c>
      <c r="L1269" s="1">
        <v>55</v>
      </c>
      <c r="N1269" s="1">
        <f>Table1[[#This Row],[Winning Score]]-Table1[[#This Row],[Losing Score]]</f>
        <v>12</v>
      </c>
      <c r="O1269" s="1">
        <f>Table1[[#This Row],[Losing Seed]]-Table1[[#This Row],[Winning Seed]]</f>
        <v>15</v>
      </c>
      <c r="P1269" s="1" t="str">
        <f>IF(Table1[[#This Row],[SeD]]&lt;-2,Table1[[#This Row],[Winning Seed]]&amp; " over " &amp;Table1[[#This Row],[Losing Seed]],"")</f>
        <v/>
      </c>
      <c r="Q1269">
        <f>VLOOKUP(Table1[[#This Row],[Losing Seed]],'Seed History'!$N$4:$O$19,2)</f>
        <v>7.1428571428571426E-3</v>
      </c>
      <c r="R1269" s="1">
        <f>IF(Table1[[#This Row],[Round]]="PI",0,Table1[[#This Row],[Round]]-1)</f>
        <v>0</v>
      </c>
      <c r="S1269">
        <f>Table1[[#This Row],[LAW]]-Table1[[#This Row],[LEW]]</f>
        <v>-7.1428571428571426E-3</v>
      </c>
      <c r="V1269">
        <f>COUNTIF(PASE!B:B,Table1[[#This Row],[Loser]])</f>
        <v>1</v>
      </c>
    </row>
    <row r="1270" spans="1:22" x14ac:dyDescent="0.25">
      <c r="A1270" s="65">
        <v>38428</v>
      </c>
      <c r="B1270" s="50">
        <v>2005</v>
      </c>
      <c r="C1270" s="1">
        <v>1</v>
      </c>
      <c r="D1270" t="s">
        <v>440</v>
      </c>
      <c r="E1270" s="1">
        <v>3</v>
      </c>
      <c r="F1270" t="s">
        <v>48</v>
      </c>
      <c r="G1270" t="str">
        <f>VLOOKUP(Table1[[#This Row],[Winner]],Ranking!D:E,2,FALSE)</f>
        <v>P12</v>
      </c>
      <c r="H1270" s="1">
        <v>66</v>
      </c>
      <c r="I1270" s="1">
        <v>14</v>
      </c>
      <c r="J1270" t="s">
        <v>401</v>
      </c>
      <c r="K1270" t="str">
        <f>VLOOKUP(Table1[[#This Row],[Loser]],Ranking!D:E,2,FALSE)</f>
        <v>MWC</v>
      </c>
      <c r="L1270" s="1">
        <v>53</v>
      </c>
      <c r="N1270" s="1">
        <f>Table1[[#This Row],[Winning Score]]-Table1[[#This Row],[Losing Score]]</f>
        <v>13</v>
      </c>
      <c r="O1270" s="1">
        <f>Table1[[#This Row],[Losing Seed]]-Table1[[#This Row],[Winning Seed]]</f>
        <v>11</v>
      </c>
      <c r="P1270" s="1" t="str">
        <f>IF(Table1[[#This Row],[SeD]]&lt;-2,Table1[[#This Row],[Winning Seed]]&amp; " over " &amp;Table1[[#This Row],[Losing Seed]],"")</f>
        <v/>
      </c>
      <c r="Q1270">
        <f>VLOOKUP(Table1[[#This Row],[Losing Seed]],'Seed History'!$N$4:$O$19,2)</f>
        <v>0.16428571428571428</v>
      </c>
      <c r="R1270" s="1">
        <f>IF(Table1[[#This Row],[Round]]="PI",0,Table1[[#This Row],[Round]]-1)</f>
        <v>0</v>
      </c>
      <c r="S1270">
        <f>Table1[[#This Row],[LAW]]-Table1[[#This Row],[LEW]]</f>
        <v>-0.16428571428571428</v>
      </c>
      <c r="V1270">
        <f>COUNTIF(PASE!B:B,Table1[[#This Row],[Loser]])</f>
        <v>1</v>
      </c>
    </row>
    <row r="1271" spans="1:22" x14ac:dyDescent="0.25">
      <c r="A1271" s="65">
        <v>38428</v>
      </c>
      <c r="B1271" s="50">
        <v>2005</v>
      </c>
      <c r="C1271" s="1">
        <v>1</v>
      </c>
      <c r="D1271" t="s">
        <v>440</v>
      </c>
      <c r="E1271" s="1">
        <v>4</v>
      </c>
      <c r="F1271" t="s">
        <v>139</v>
      </c>
      <c r="G1271" t="str">
        <f>VLOOKUP(Table1[[#This Row],[Winner]],Ranking!D:E,2,FALSE)</f>
        <v>ACC</v>
      </c>
      <c r="H1271" s="1">
        <v>85</v>
      </c>
      <c r="I1271" s="1">
        <v>13</v>
      </c>
      <c r="J1271" t="s">
        <v>322</v>
      </c>
      <c r="K1271" t="str">
        <f>VLOOKUP(Table1[[#This Row],[Loser]],Ranking!D:E,2,FALSE)</f>
        <v>Ivy</v>
      </c>
      <c r="L1271" s="1">
        <v>65</v>
      </c>
      <c r="N1271" s="1">
        <f>Table1[[#This Row],[Winning Score]]-Table1[[#This Row],[Losing Score]]</f>
        <v>20</v>
      </c>
      <c r="O1271" s="1">
        <f>Table1[[#This Row],[Losing Seed]]-Table1[[#This Row],[Winning Seed]]</f>
        <v>9</v>
      </c>
      <c r="P1271" s="1" t="str">
        <f>IF(Table1[[#This Row],[SeD]]&lt;-2,Table1[[#This Row],[Winning Seed]]&amp; " over " &amp;Table1[[#This Row],[Losing Seed]],"")</f>
        <v/>
      </c>
      <c r="Q1271">
        <f>VLOOKUP(Table1[[#This Row],[Losing Seed]],'Seed History'!$N$4:$O$19,2)</f>
        <v>0.25</v>
      </c>
      <c r="R1271" s="1">
        <f>IF(Table1[[#This Row],[Round]]="PI",0,Table1[[#This Row],[Round]]-1)</f>
        <v>0</v>
      </c>
      <c r="S1271">
        <f>Table1[[#This Row],[LAW]]-Table1[[#This Row],[LEW]]</f>
        <v>-0.25</v>
      </c>
      <c r="V1271">
        <f>COUNTIF(PASE!B:B,Table1[[#This Row],[Loser]])</f>
        <v>1</v>
      </c>
    </row>
    <row r="1272" spans="1:22" x14ac:dyDescent="0.25">
      <c r="A1272" s="65">
        <v>38428</v>
      </c>
      <c r="B1272" s="50">
        <v>2005</v>
      </c>
      <c r="C1272" s="1">
        <v>1</v>
      </c>
      <c r="D1272" t="s">
        <v>63</v>
      </c>
      <c r="E1272" s="1">
        <v>2</v>
      </c>
      <c r="F1272" t="s">
        <v>26</v>
      </c>
      <c r="G1272" t="str">
        <f>VLOOKUP(Table1[[#This Row],[Winner]],Ranking!D:E,2,FALSE)</f>
        <v>SEC</v>
      </c>
      <c r="H1272" s="1">
        <v>72</v>
      </c>
      <c r="I1272" s="1">
        <v>15</v>
      </c>
      <c r="J1272" t="s">
        <v>195</v>
      </c>
      <c r="K1272" t="str">
        <f>VLOOKUP(Table1[[#This Row],[Loser]],Ranking!D:E,2,FALSE)</f>
        <v>OVC</v>
      </c>
      <c r="L1272" s="1">
        <v>64</v>
      </c>
      <c r="N1272" s="1">
        <f>Table1[[#This Row],[Winning Score]]-Table1[[#This Row],[Losing Score]]</f>
        <v>8</v>
      </c>
      <c r="O1272" s="1">
        <f>Table1[[#This Row],[Losing Seed]]-Table1[[#This Row],[Winning Seed]]</f>
        <v>13</v>
      </c>
      <c r="P1272" s="1" t="str">
        <f>IF(Table1[[#This Row],[SeD]]&lt;-2,Table1[[#This Row],[Winning Seed]]&amp; " over " &amp;Table1[[#This Row],[Losing Seed]],"")</f>
        <v/>
      </c>
      <c r="Q1272">
        <f>VLOOKUP(Table1[[#This Row],[Losing Seed]],'Seed History'!$N$4:$O$19,2)</f>
        <v>6.4285714285714279E-2</v>
      </c>
      <c r="R1272" s="1">
        <f>IF(Table1[[#This Row],[Round]]="PI",0,Table1[[#This Row],[Round]]-1)</f>
        <v>0</v>
      </c>
      <c r="S1272">
        <f>Table1[[#This Row],[LAW]]-Table1[[#This Row],[LEW]]</f>
        <v>-6.4285714285714279E-2</v>
      </c>
      <c r="V1272">
        <f>COUNTIF(PASE!B:B,Table1[[#This Row],[Loser]])</f>
        <v>1</v>
      </c>
    </row>
    <row r="1273" spans="1:22" x14ac:dyDescent="0.25">
      <c r="A1273" s="65">
        <v>38428</v>
      </c>
      <c r="B1273" s="50">
        <v>2005</v>
      </c>
      <c r="C1273" s="1">
        <v>1</v>
      </c>
      <c r="D1273" t="s">
        <v>63</v>
      </c>
      <c r="E1273" s="1">
        <v>3</v>
      </c>
      <c r="F1273" t="s">
        <v>58</v>
      </c>
      <c r="G1273" t="str">
        <f>VLOOKUP(Table1[[#This Row],[Winner]],Ranking!D:E,2,FALSE)</f>
        <v>B12</v>
      </c>
      <c r="H1273" s="1">
        <v>84</v>
      </c>
      <c r="I1273" s="1">
        <v>14</v>
      </c>
      <c r="J1273" t="s">
        <v>295</v>
      </c>
      <c r="K1273" t="str">
        <f>VLOOKUP(Table1[[#This Row],[Loser]],Ranking!D:E,2,FALSE)</f>
        <v>MAAC</v>
      </c>
      <c r="L1273" s="1">
        <v>67</v>
      </c>
      <c r="N1273" s="1">
        <f>Table1[[#This Row],[Winning Score]]-Table1[[#This Row],[Losing Score]]</f>
        <v>17</v>
      </c>
      <c r="O1273" s="1">
        <f>Table1[[#This Row],[Losing Seed]]-Table1[[#This Row],[Winning Seed]]</f>
        <v>11</v>
      </c>
      <c r="P1273" s="1" t="str">
        <f>IF(Table1[[#This Row],[SeD]]&lt;-2,Table1[[#This Row],[Winning Seed]]&amp; " over " &amp;Table1[[#This Row],[Losing Seed]],"")</f>
        <v/>
      </c>
      <c r="Q1273">
        <f>VLOOKUP(Table1[[#This Row],[Losing Seed]],'Seed History'!$N$4:$O$19,2)</f>
        <v>0.16428571428571428</v>
      </c>
      <c r="R1273" s="1">
        <f>IF(Table1[[#This Row],[Round]]="PI",0,Table1[[#This Row],[Round]]-1)</f>
        <v>0</v>
      </c>
      <c r="S1273">
        <f>Table1[[#This Row],[LAW]]-Table1[[#This Row],[LEW]]</f>
        <v>-0.16428571428571428</v>
      </c>
      <c r="V1273">
        <f>COUNTIF(PASE!B:B,Table1[[#This Row],[Loser]])</f>
        <v>1</v>
      </c>
    </row>
    <row r="1274" spans="1:22" x14ac:dyDescent="0.25">
      <c r="A1274" s="65">
        <v>38428</v>
      </c>
      <c r="B1274" s="50">
        <v>2005</v>
      </c>
      <c r="C1274" s="1">
        <v>1</v>
      </c>
      <c r="D1274" t="s">
        <v>63</v>
      </c>
      <c r="E1274" s="1">
        <v>6</v>
      </c>
      <c r="F1274" t="s">
        <v>65</v>
      </c>
      <c r="G1274" t="str">
        <f>VLOOKUP(Table1[[#This Row],[Winner]],Ranking!D:E,2,FALSE)</f>
        <v>P12</v>
      </c>
      <c r="H1274" s="1">
        <v>60</v>
      </c>
      <c r="I1274" s="1">
        <v>11</v>
      </c>
      <c r="J1274" t="s">
        <v>403</v>
      </c>
      <c r="K1274" t="str">
        <f>VLOOKUP(Table1[[#This Row],[Loser]],Ranking!D:E,2,FALSE)</f>
        <v>CUSA</v>
      </c>
      <c r="L1274" s="1">
        <v>54</v>
      </c>
      <c r="N1274" s="1">
        <f>Table1[[#This Row],[Winning Score]]-Table1[[#This Row],[Losing Score]]</f>
        <v>6</v>
      </c>
      <c r="O1274" s="1">
        <f>Table1[[#This Row],[Losing Seed]]-Table1[[#This Row],[Winning Seed]]</f>
        <v>5</v>
      </c>
      <c r="P1274" s="1" t="str">
        <f>IF(Table1[[#This Row],[SeD]]&lt;-2,Table1[[#This Row],[Winning Seed]]&amp; " over " &amp;Table1[[#This Row],[Losing Seed]],"")</f>
        <v/>
      </c>
      <c r="Q1274">
        <f>VLOOKUP(Table1[[#This Row],[Losing Seed]],'Seed History'!$N$4:$O$19,2)</f>
        <v>0.61428571428571432</v>
      </c>
      <c r="R1274" s="1">
        <f>IF(Table1[[#This Row],[Round]]="PI",0,Table1[[#This Row],[Round]]-1)</f>
        <v>0</v>
      </c>
      <c r="S1274">
        <f>Table1[[#This Row],[LAW]]-Table1[[#This Row],[LEW]]</f>
        <v>-0.61428571428571432</v>
      </c>
      <c r="V1274">
        <f>COUNTIF(PASE!B:B,Table1[[#This Row],[Loser]])</f>
        <v>1</v>
      </c>
    </row>
    <row r="1275" spans="1:22" x14ac:dyDescent="0.25">
      <c r="A1275" s="65">
        <v>38428</v>
      </c>
      <c r="B1275" s="50">
        <v>2005</v>
      </c>
      <c r="C1275" s="1">
        <v>1</v>
      </c>
      <c r="D1275" t="s">
        <v>63</v>
      </c>
      <c r="E1275" s="1">
        <v>7</v>
      </c>
      <c r="F1275" t="s">
        <v>28</v>
      </c>
      <c r="G1275" t="str">
        <f>VLOOKUP(Table1[[#This Row],[Winner]],Ranking!D:E,2,FALSE)</f>
        <v>Amer</v>
      </c>
      <c r="H1275" s="1">
        <v>76</v>
      </c>
      <c r="I1275" s="1">
        <v>10</v>
      </c>
      <c r="J1275" t="s">
        <v>69</v>
      </c>
      <c r="K1275" t="str">
        <f>VLOOKUP(Table1[[#This Row],[Loser]],Ranking!D:E,2,FALSE)</f>
        <v>B10</v>
      </c>
      <c r="L1275" s="1">
        <v>64</v>
      </c>
      <c r="N1275" s="1">
        <f>Table1[[#This Row],[Winning Score]]-Table1[[#This Row],[Losing Score]]</f>
        <v>12</v>
      </c>
      <c r="O1275" s="1">
        <f>Table1[[#This Row],[Losing Seed]]-Table1[[#This Row],[Winning Seed]]</f>
        <v>3</v>
      </c>
      <c r="P1275" s="1" t="str">
        <f>IF(Table1[[#This Row],[SeD]]&lt;-2,Table1[[#This Row],[Winning Seed]]&amp; " over " &amp;Table1[[#This Row],[Losing Seed]],"")</f>
        <v/>
      </c>
      <c r="Q1275">
        <f>VLOOKUP(Table1[[#This Row],[Losing Seed]],'Seed History'!$N$4:$O$19,2)</f>
        <v>0.62142857142857144</v>
      </c>
      <c r="R1275" s="1">
        <f>IF(Table1[[#This Row],[Round]]="PI",0,Table1[[#This Row],[Round]]-1)</f>
        <v>0</v>
      </c>
      <c r="S1275">
        <f>Table1[[#This Row],[LAW]]-Table1[[#This Row],[LEW]]</f>
        <v>-0.62142857142857144</v>
      </c>
      <c r="V1275">
        <f>COUNTIF(PASE!B:B,Table1[[#This Row],[Loser]])</f>
        <v>1</v>
      </c>
    </row>
    <row r="1276" spans="1:22" x14ac:dyDescent="0.25">
      <c r="A1276" s="65">
        <v>38428</v>
      </c>
      <c r="B1276" s="50">
        <v>2005</v>
      </c>
      <c r="C1276" s="1">
        <v>1</v>
      </c>
      <c r="D1276" t="s">
        <v>38</v>
      </c>
      <c r="E1276" s="1">
        <v>1</v>
      </c>
      <c r="F1276" t="s">
        <v>410</v>
      </c>
      <c r="G1276" t="str">
        <f>VLOOKUP(Table1[[#This Row],[Winner]],Ranking!D:E,2,FALSE)</f>
        <v>P12</v>
      </c>
      <c r="H1276" s="1">
        <v>88</v>
      </c>
      <c r="I1276" s="1">
        <v>16</v>
      </c>
      <c r="J1276" t="s">
        <v>281</v>
      </c>
      <c r="K1276" t="str">
        <f>VLOOKUP(Table1[[#This Row],[Loser]],Ranking!D:E,2,FALSE)</f>
        <v>BSky</v>
      </c>
      <c r="L1276" s="1">
        <v>77</v>
      </c>
      <c r="N1276" s="1">
        <f>Table1[[#This Row],[Winning Score]]-Table1[[#This Row],[Losing Score]]</f>
        <v>11</v>
      </c>
      <c r="O1276" s="1">
        <f>Table1[[#This Row],[Losing Seed]]-Table1[[#This Row],[Winning Seed]]</f>
        <v>15</v>
      </c>
      <c r="P1276" s="1" t="str">
        <f>IF(Table1[[#This Row],[SeD]]&lt;-2,Table1[[#This Row],[Winning Seed]]&amp; " over " &amp;Table1[[#This Row],[Losing Seed]],"")</f>
        <v/>
      </c>
      <c r="Q1276">
        <f>VLOOKUP(Table1[[#This Row],[Losing Seed]],'Seed History'!$N$4:$O$19,2)</f>
        <v>7.1428571428571426E-3</v>
      </c>
      <c r="R1276" s="1">
        <f>IF(Table1[[#This Row],[Round]]="PI",0,Table1[[#This Row],[Round]]-1)</f>
        <v>0</v>
      </c>
      <c r="S1276">
        <f>Table1[[#This Row],[LAW]]-Table1[[#This Row],[LEW]]</f>
        <v>-7.1428571428571426E-3</v>
      </c>
      <c r="V1276">
        <f>COUNTIF(PASE!B:B,Table1[[#This Row],[Loser]])</f>
        <v>1</v>
      </c>
    </row>
    <row r="1277" spans="1:22" x14ac:dyDescent="0.25">
      <c r="A1277" s="65">
        <v>38428</v>
      </c>
      <c r="B1277" s="50">
        <v>2005</v>
      </c>
      <c r="C1277" s="1">
        <v>1</v>
      </c>
      <c r="D1277" t="s">
        <v>38</v>
      </c>
      <c r="E1277" s="1">
        <v>2</v>
      </c>
      <c r="F1277" t="s">
        <v>409</v>
      </c>
      <c r="G1277" t="str">
        <f>VLOOKUP(Table1[[#This Row],[Winner]],Ranking!D:E,2,FALSE)</f>
        <v>ACC</v>
      </c>
      <c r="H1277" s="1">
        <v>70</v>
      </c>
      <c r="I1277" s="1">
        <v>15</v>
      </c>
      <c r="J1277" t="s">
        <v>168</v>
      </c>
      <c r="K1277" t="str">
        <f>VLOOKUP(Table1[[#This Row],[Loser]],Ranking!D:E,2,FALSE)</f>
        <v>SC</v>
      </c>
      <c r="L1277" s="1">
        <v>54</v>
      </c>
      <c r="N1277" s="1">
        <f>Table1[[#This Row],[Winning Score]]-Table1[[#This Row],[Losing Score]]</f>
        <v>16</v>
      </c>
      <c r="O1277" s="1">
        <f>Table1[[#This Row],[Losing Seed]]-Table1[[#This Row],[Winning Seed]]</f>
        <v>13</v>
      </c>
      <c r="P1277" s="1" t="str">
        <f>IF(Table1[[#This Row],[SeD]]&lt;-2,Table1[[#This Row],[Winning Seed]]&amp; " over " &amp;Table1[[#This Row],[Losing Seed]],"")</f>
        <v/>
      </c>
      <c r="Q1277">
        <f>VLOOKUP(Table1[[#This Row],[Losing Seed]],'Seed History'!$N$4:$O$19,2)</f>
        <v>6.4285714285714279E-2</v>
      </c>
      <c r="R1277" s="1">
        <f>IF(Table1[[#This Row],[Round]]="PI",0,Table1[[#This Row],[Round]]-1)</f>
        <v>0</v>
      </c>
      <c r="S1277">
        <f>Table1[[#This Row],[LAW]]-Table1[[#This Row],[LEW]]</f>
        <v>-6.4285714285714279E-2</v>
      </c>
      <c r="V1277">
        <f>COUNTIF(PASE!B:B,Table1[[#This Row],[Loser]])</f>
        <v>1</v>
      </c>
    </row>
    <row r="1278" spans="1:22" x14ac:dyDescent="0.25">
      <c r="A1278" s="65">
        <v>38428</v>
      </c>
      <c r="B1278" s="50">
        <v>2005</v>
      </c>
      <c r="C1278" s="1">
        <v>1</v>
      </c>
      <c r="D1278" t="s">
        <v>38</v>
      </c>
      <c r="E1278" s="1">
        <v>3</v>
      </c>
      <c r="F1278" t="s">
        <v>71</v>
      </c>
      <c r="G1278" t="str">
        <f>VLOOKUP(Table1[[#This Row],[Winner]],Ranking!D:E,2,FALSE)</f>
        <v>WCC</v>
      </c>
      <c r="H1278" s="1">
        <v>74</v>
      </c>
      <c r="I1278" s="1">
        <v>14</v>
      </c>
      <c r="J1278" t="s">
        <v>420</v>
      </c>
      <c r="K1278" t="str">
        <f>VLOOKUP(Table1[[#This Row],[Loser]],Ranking!D:E,2,FALSE)</f>
        <v>BSth</v>
      </c>
      <c r="L1278" s="1">
        <v>64</v>
      </c>
      <c r="N1278" s="1">
        <f>Table1[[#This Row],[Winning Score]]-Table1[[#This Row],[Losing Score]]</f>
        <v>10</v>
      </c>
      <c r="O1278" s="1">
        <f>Table1[[#This Row],[Losing Seed]]-Table1[[#This Row],[Winning Seed]]</f>
        <v>11</v>
      </c>
      <c r="P1278" s="1" t="str">
        <f>IF(Table1[[#This Row],[SeD]]&lt;-2,Table1[[#This Row],[Winning Seed]]&amp; " over " &amp;Table1[[#This Row],[Losing Seed]],"")</f>
        <v/>
      </c>
      <c r="Q1278">
        <f>VLOOKUP(Table1[[#This Row],[Losing Seed]],'Seed History'!$N$4:$O$19,2)</f>
        <v>0.16428571428571428</v>
      </c>
      <c r="R1278" s="1">
        <f>IF(Table1[[#This Row],[Round]]="PI",0,Table1[[#This Row],[Round]]-1)</f>
        <v>0</v>
      </c>
      <c r="S1278">
        <f>Table1[[#This Row],[LAW]]-Table1[[#This Row],[LEW]]</f>
        <v>-0.16428571428571428</v>
      </c>
      <c r="V1278">
        <f>COUNTIF(PASE!B:B,Table1[[#This Row],[Loser]])</f>
        <v>1</v>
      </c>
    </row>
    <row r="1279" spans="1:22" x14ac:dyDescent="0.25">
      <c r="A1279" s="65">
        <v>38428</v>
      </c>
      <c r="B1279" s="50">
        <v>2005</v>
      </c>
      <c r="C1279" s="1">
        <v>1</v>
      </c>
      <c r="D1279" t="s">
        <v>38</v>
      </c>
      <c r="E1279" s="1">
        <v>6</v>
      </c>
      <c r="F1279" t="s">
        <v>92</v>
      </c>
      <c r="G1279" t="str">
        <f>VLOOKUP(Table1[[#This Row],[Winner]],Ranking!D:E,2,FALSE)</f>
        <v>B12</v>
      </c>
      <c r="H1279" s="1">
        <v>78</v>
      </c>
      <c r="I1279" s="1">
        <v>11</v>
      </c>
      <c r="J1279" t="s">
        <v>67</v>
      </c>
      <c r="K1279" t="str">
        <f>VLOOKUP(Table1[[#This Row],[Loser]],Ranking!D:E,2,FALSE)</f>
        <v>P12</v>
      </c>
      <c r="L1279" s="1">
        <v>66</v>
      </c>
      <c r="N1279" s="1">
        <f>Table1[[#This Row],[Winning Score]]-Table1[[#This Row],[Losing Score]]</f>
        <v>12</v>
      </c>
      <c r="O1279" s="1">
        <f>Table1[[#This Row],[Losing Seed]]-Table1[[#This Row],[Winning Seed]]</f>
        <v>5</v>
      </c>
      <c r="P1279" s="1" t="str">
        <f>IF(Table1[[#This Row],[SeD]]&lt;-2,Table1[[#This Row],[Winning Seed]]&amp; " over " &amp;Table1[[#This Row],[Losing Seed]],"")</f>
        <v/>
      </c>
      <c r="Q1279">
        <f>VLOOKUP(Table1[[#This Row],[Losing Seed]],'Seed History'!$N$4:$O$19,2)</f>
        <v>0.61428571428571432</v>
      </c>
      <c r="R1279" s="1">
        <f>IF(Table1[[#This Row],[Round]]="PI",0,Table1[[#This Row],[Round]]-1)</f>
        <v>0</v>
      </c>
      <c r="S1279">
        <f>Table1[[#This Row],[LAW]]-Table1[[#This Row],[LEW]]</f>
        <v>-0.61428571428571432</v>
      </c>
      <c r="V1279">
        <f>COUNTIF(PASE!B:B,Table1[[#This Row],[Loser]])</f>
        <v>1</v>
      </c>
    </row>
    <row r="1280" spans="1:22" x14ac:dyDescent="0.25">
      <c r="A1280" s="65">
        <v>38428</v>
      </c>
      <c r="B1280" s="50">
        <v>2005</v>
      </c>
      <c r="C1280" s="1">
        <v>1</v>
      </c>
      <c r="D1280" t="s">
        <v>38</v>
      </c>
      <c r="E1280" s="1">
        <v>7</v>
      </c>
      <c r="F1280" t="s">
        <v>413</v>
      </c>
      <c r="G1280" t="str">
        <f>VLOOKUP(Table1[[#This Row],[Winner]],Ranking!D:E,2,FALSE)</f>
        <v>B12</v>
      </c>
      <c r="H1280" s="1">
        <v>63</v>
      </c>
      <c r="I1280" s="1">
        <v>10</v>
      </c>
      <c r="J1280" t="s">
        <v>88</v>
      </c>
      <c r="K1280" t="str">
        <f>VLOOKUP(Table1[[#This Row],[Loser]],Ranking!D:E,2,FALSE)</f>
        <v>BE</v>
      </c>
      <c r="L1280" s="1">
        <v>61</v>
      </c>
      <c r="N1280" s="1">
        <f>Table1[[#This Row],[Winning Score]]-Table1[[#This Row],[Losing Score]]</f>
        <v>2</v>
      </c>
      <c r="O1280" s="1">
        <f>Table1[[#This Row],[Losing Seed]]-Table1[[#This Row],[Winning Seed]]</f>
        <v>3</v>
      </c>
      <c r="P1280" s="1" t="str">
        <f>IF(Table1[[#This Row],[SeD]]&lt;-2,Table1[[#This Row],[Winning Seed]]&amp; " over " &amp;Table1[[#This Row],[Losing Seed]],"")</f>
        <v/>
      </c>
      <c r="Q1280">
        <f>VLOOKUP(Table1[[#This Row],[Losing Seed]],'Seed History'!$N$4:$O$19,2)</f>
        <v>0.62142857142857144</v>
      </c>
      <c r="R1280" s="1">
        <f>IF(Table1[[#This Row],[Round]]="PI",0,Table1[[#This Row],[Round]]-1)</f>
        <v>0</v>
      </c>
      <c r="S1280">
        <f>Table1[[#This Row],[LAW]]-Table1[[#This Row],[LEW]]</f>
        <v>-0.62142857142857144</v>
      </c>
      <c r="V1280">
        <f>COUNTIF(PASE!B:B,Table1[[#This Row],[Loser]])</f>
        <v>1</v>
      </c>
    </row>
    <row r="1281" spans="1:22" x14ac:dyDescent="0.25">
      <c r="A1281" s="65">
        <v>38428</v>
      </c>
      <c r="B1281" s="50">
        <v>2005</v>
      </c>
      <c r="C1281" s="1">
        <v>1</v>
      </c>
      <c r="D1281" t="s">
        <v>38</v>
      </c>
      <c r="E1281" s="1">
        <v>8</v>
      </c>
      <c r="F1281" t="s">
        <v>321</v>
      </c>
      <c r="G1281" t="str">
        <f>VLOOKUP(Table1[[#This Row],[Winner]],Ranking!D:E,2,FALSE)</f>
        <v>WCC</v>
      </c>
      <c r="H1281" s="1">
        <v>79</v>
      </c>
      <c r="I1281" s="1">
        <v>9</v>
      </c>
      <c r="J1281" t="s">
        <v>83</v>
      </c>
      <c r="K1281" t="str">
        <f>VLOOKUP(Table1[[#This Row],[Loser]],Ranking!D:E,2,FALSE)</f>
        <v>ACC</v>
      </c>
      <c r="L1281" s="1">
        <v>71</v>
      </c>
      <c r="N1281" s="1">
        <f>Table1[[#This Row],[Winning Score]]-Table1[[#This Row],[Losing Score]]</f>
        <v>8</v>
      </c>
      <c r="O1281" s="1">
        <f>Table1[[#This Row],[Losing Seed]]-Table1[[#This Row],[Winning Seed]]</f>
        <v>1</v>
      </c>
      <c r="P1281" s="1" t="str">
        <f>IF(Table1[[#This Row],[SeD]]&lt;-2,Table1[[#This Row],[Winning Seed]]&amp; " over " &amp;Table1[[#This Row],[Losing Seed]],"")</f>
        <v/>
      </c>
      <c r="Q1281">
        <f>VLOOKUP(Table1[[#This Row],[Losing Seed]],'Seed History'!$N$4:$O$19,2)</f>
        <v>0.6</v>
      </c>
      <c r="R1281" s="1">
        <f>IF(Table1[[#This Row],[Round]]="PI",0,Table1[[#This Row],[Round]]-1)</f>
        <v>0</v>
      </c>
      <c r="S1281">
        <f>Table1[[#This Row],[LAW]]-Table1[[#This Row],[LEW]]</f>
        <v>-0.6</v>
      </c>
      <c r="V1281">
        <f>COUNTIF(PASE!B:B,Table1[[#This Row],[Loser]])</f>
        <v>1</v>
      </c>
    </row>
    <row r="1282" spans="1:22" x14ac:dyDescent="0.25">
      <c r="A1282" s="65">
        <v>38428</v>
      </c>
      <c r="B1282" s="50">
        <v>2005</v>
      </c>
      <c r="C1282" s="1">
        <v>1</v>
      </c>
      <c r="D1282" t="s">
        <v>440</v>
      </c>
      <c r="E1282" s="1">
        <v>9</v>
      </c>
      <c r="F1282" t="s">
        <v>290</v>
      </c>
      <c r="G1282" t="str">
        <f>VLOOKUP(Table1[[#This Row],[Winner]],Ranking!D:E,2,FALSE)</f>
        <v>MWC</v>
      </c>
      <c r="H1282" s="1">
        <v>61</v>
      </c>
      <c r="I1282" s="1">
        <v>8</v>
      </c>
      <c r="J1282" t="s">
        <v>34</v>
      </c>
      <c r="K1282" t="str">
        <f>VLOOKUP(Table1[[#This Row],[Loser]],Ranking!D:E,2,FALSE)</f>
        <v>B12</v>
      </c>
      <c r="L1282" s="1">
        <v>57</v>
      </c>
      <c r="N1282" s="1">
        <f>Table1[[#This Row],[Winning Score]]-Table1[[#This Row],[Losing Score]]</f>
        <v>4</v>
      </c>
      <c r="O1282" s="1">
        <f>Table1[[#This Row],[Losing Seed]]-Table1[[#This Row],[Winning Seed]]</f>
        <v>-1</v>
      </c>
      <c r="P1282" s="1" t="str">
        <f>IF(Table1[[#This Row],[SeD]]&lt;-2,Table1[[#This Row],[Winning Seed]]&amp; " over " &amp;Table1[[#This Row],[Losing Seed]],"")</f>
        <v/>
      </c>
      <c r="Q1282">
        <f>VLOOKUP(Table1[[#This Row],[Losing Seed]],'Seed History'!$N$4:$O$19,2)</f>
        <v>0.7</v>
      </c>
      <c r="R1282" s="1">
        <f>IF(Table1[[#This Row],[Round]]="PI",0,Table1[[#This Row],[Round]]-1)</f>
        <v>0</v>
      </c>
      <c r="S1282">
        <f>Table1[[#This Row],[LAW]]-Table1[[#This Row],[LEW]]</f>
        <v>-0.7</v>
      </c>
      <c r="V1282">
        <f>COUNTIF(PASE!B:B,Table1[[#This Row],[Loser]])</f>
        <v>1</v>
      </c>
    </row>
    <row r="1283" spans="1:22" x14ac:dyDescent="0.25">
      <c r="A1283" s="65">
        <v>38429</v>
      </c>
      <c r="B1283" s="50">
        <v>2005</v>
      </c>
      <c r="C1283" s="1">
        <v>1</v>
      </c>
      <c r="D1283" t="s">
        <v>49</v>
      </c>
      <c r="E1283" s="1">
        <v>14</v>
      </c>
      <c r="F1283" t="s">
        <v>149</v>
      </c>
      <c r="G1283" t="str">
        <f>VLOOKUP(Table1[[#This Row],[Winner]],Ranking!D:E,2,FALSE)</f>
        <v>Pat</v>
      </c>
      <c r="H1283" s="1">
        <v>64</v>
      </c>
      <c r="I1283" s="1">
        <v>3</v>
      </c>
      <c r="J1283" t="s">
        <v>37</v>
      </c>
      <c r="K1283" t="str">
        <f>VLOOKUP(Table1[[#This Row],[Loser]],Ranking!D:E,2,FALSE)</f>
        <v>B12</v>
      </c>
      <c r="L1283" s="1">
        <v>63</v>
      </c>
      <c r="N1283" s="1">
        <f>Table1[[#This Row],[Winning Score]]-Table1[[#This Row],[Losing Score]]</f>
        <v>1</v>
      </c>
      <c r="O1283" s="1">
        <f>Table1[[#This Row],[Losing Seed]]-Table1[[#This Row],[Winning Seed]]</f>
        <v>-11</v>
      </c>
      <c r="P1283" s="1" t="str">
        <f>IF(Table1[[#This Row],[SeD]]&lt;-2,Table1[[#This Row],[Winning Seed]]&amp; " over " &amp;Table1[[#This Row],[Losing Seed]],"")</f>
        <v>14 over 3</v>
      </c>
      <c r="Q1283">
        <f>VLOOKUP(Table1[[#This Row],[Losing Seed]],'Seed History'!$N$4:$O$19,2)</f>
        <v>1.8571428571428572</v>
      </c>
      <c r="R1283" s="1">
        <f>IF(Table1[[#This Row],[Round]]="PI",0,Table1[[#This Row],[Round]]-1)</f>
        <v>0</v>
      </c>
      <c r="S1283">
        <f>Table1[[#This Row],[LAW]]-Table1[[#This Row],[LEW]]</f>
        <v>-1.8571428571428572</v>
      </c>
      <c r="V1283">
        <f>COUNTIF(PASE!B:B,Table1[[#This Row],[Loser]])</f>
        <v>1</v>
      </c>
    </row>
    <row r="1284" spans="1:22" x14ac:dyDescent="0.25">
      <c r="A1284" s="65">
        <v>38429</v>
      </c>
      <c r="B1284" s="50">
        <v>2005</v>
      </c>
      <c r="C1284" s="1">
        <v>1</v>
      </c>
      <c r="D1284" t="s">
        <v>63</v>
      </c>
      <c r="E1284" s="1">
        <v>13</v>
      </c>
      <c r="F1284" t="s">
        <v>405</v>
      </c>
      <c r="G1284" t="str">
        <f>VLOOKUP(Table1[[#This Row],[Winner]],Ranking!D:E,2,FALSE)</f>
        <v>AE</v>
      </c>
      <c r="H1284" s="1">
        <v>60</v>
      </c>
      <c r="I1284" s="1">
        <v>4</v>
      </c>
      <c r="J1284" t="s">
        <v>86</v>
      </c>
      <c r="K1284" t="str">
        <f>VLOOKUP(Table1[[#This Row],[Loser]],Ranking!D:E,2,FALSE)</f>
        <v>ACC</v>
      </c>
      <c r="L1284" s="1">
        <v>57</v>
      </c>
      <c r="M1284" s="1" t="s">
        <v>479</v>
      </c>
      <c r="N1284" s="1">
        <f>Table1[[#This Row],[Winning Score]]-Table1[[#This Row],[Losing Score]]</f>
        <v>3</v>
      </c>
      <c r="O1284" s="1">
        <f>Table1[[#This Row],[Losing Seed]]-Table1[[#This Row],[Winning Seed]]</f>
        <v>-9</v>
      </c>
      <c r="P1284" s="1" t="str">
        <f>IF(Table1[[#This Row],[SeD]]&lt;-2,Table1[[#This Row],[Winning Seed]]&amp; " over " &amp;Table1[[#This Row],[Losing Seed]],"")</f>
        <v>13 over 4</v>
      </c>
      <c r="Q1284">
        <f>VLOOKUP(Table1[[#This Row],[Losing Seed]],'Seed History'!$N$4:$O$19,2)</f>
        <v>1.5357142857142858</v>
      </c>
      <c r="R1284" s="1">
        <f>IF(Table1[[#This Row],[Round]]="PI",0,Table1[[#This Row],[Round]]-1)</f>
        <v>0</v>
      </c>
      <c r="S1284">
        <f>Table1[[#This Row],[LAW]]-Table1[[#This Row],[LEW]]</f>
        <v>-1.5357142857142858</v>
      </c>
      <c r="V1284">
        <f>COUNTIF(PASE!B:B,Table1[[#This Row],[Loser]])</f>
        <v>1</v>
      </c>
    </row>
    <row r="1285" spans="1:22" x14ac:dyDescent="0.25">
      <c r="A1285" s="65">
        <v>38429</v>
      </c>
      <c r="B1285" s="50">
        <v>2005</v>
      </c>
      <c r="C1285" s="1">
        <v>1</v>
      </c>
      <c r="D1285" t="s">
        <v>49</v>
      </c>
      <c r="E1285" s="1">
        <v>1</v>
      </c>
      <c r="F1285" t="s">
        <v>299</v>
      </c>
      <c r="G1285" t="str">
        <f>VLOOKUP(Table1[[#This Row],[Winner]],Ranking!D:E,2,FALSE)</f>
        <v>ACC</v>
      </c>
      <c r="H1285" s="1">
        <v>96</v>
      </c>
      <c r="I1285" s="1">
        <v>16</v>
      </c>
      <c r="J1285" t="s">
        <v>314</v>
      </c>
      <c r="K1285" t="str">
        <f>VLOOKUP(Table1[[#This Row],[Loser]],Ranking!D:E,2,FALSE)</f>
        <v>Horz</v>
      </c>
      <c r="L1285" s="1">
        <v>68</v>
      </c>
      <c r="N1285" s="1">
        <f>Table1[[#This Row],[Winning Score]]-Table1[[#This Row],[Losing Score]]</f>
        <v>28</v>
      </c>
      <c r="O1285" s="1">
        <f>Table1[[#This Row],[Losing Seed]]-Table1[[#This Row],[Winning Seed]]</f>
        <v>15</v>
      </c>
      <c r="P1285" s="1" t="str">
        <f>IF(Table1[[#This Row],[SeD]]&lt;-2,Table1[[#This Row],[Winning Seed]]&amp; " over " &amp;Table1[[#This Row],[Losing Seed]],"")</f>
        <v/>
      </c>
      <c r="Q1285">
        <f>VLOOKUP(Table1[[#This Row],[Losing Seed]],'Seed History'!$N$4:$O$19,2)</f>
        <v>7.1428571428571426E-3</v>
      </c>
      <c r="R1285" s="1">
        <f>IF(Table1[[#This Row],[Round]]="PI",0,Table1[[#This Row],[Round]]-1)</f>
        <v>0</v>
      </c>
      <c r="S1285">
        <f>Table1[[#This Row],[LAW]]-Table1[[#This Row],[LEW]]</f>
        <v>-7.1428571428571426E-3</v>
      </c>
      <c r="V1285">
        <f>COUNTIF(PASE!B:B,Table1[[#This Row],[Loser]])</f>
        <v>1</v>
      </c>
    </row>
    <row r="1286" spans="1:22" x14ac:dyDescent="0.25">
      <c r="A1286" s="65">
        <v>38429</v>
      </c>
      <c r="B1286" s="50">
        <v>2005</v>
      </c>
      <c r="C1286" s="1">
        <v>1</v>
      </c>
      <c r="D1286" t="s">
        <v>49</v>
      </c>
      <c r="E1286" s="1">
        <v>2</v>
      </c>
      <c r="F1286" t="s">
        <v>80</v>
      </c>
      <c r="G1286" t="str">
        <f>VLOOKUP(Table1[[#This Row],[Winner]],Ranking!D:E,2,FALSE)</f>
        <v>Amer</v>
      </c>
      <c r="H1286" s="1">
        <v>77</v>
      </c>
      <c r="I1286" s="1">
        <v>15</v>
      </c>
      <c r="J1286" t="s">
        <v>390</v>
      </c>
      <c r="K1286" t="str">
        <f>VLOOKUP(Table1[[#This Row],[Loser]],Ranking!D:E,2,FALSE)</f>
        <v>Amer</v>
      </c>
      <c r="L1286" s="1">
        <v>71</v>
      </c>
      <c r="N1286" s="1">
        <f>Table1[[#This Row],[Winning Score]]-Table1[[#This Row],[Losing Score]]</f>
        <v>6</v>
      </c>
      <c r="O1286" s="1">
        <f>Table1[[#This Row],[Losing Seed]]-Table1[[#This Row],[Winning Seed]]</f>
        <v>13</v>
      </c>
      <c r="P1286" s="1" t="str">
        <f>IF(Table1[[#This Row],[SeD]]&lt;-2,Table1[[#This Row],[Winning Seed]]&amp; " over " &amp;Table1[[#This Row],[Losing Seed]],"")</f>
        <v/>
      </c>
      <c r="Q1286">
        <f>VLOOKUP(Table1[[#This Row],[Losing Seed]],'Seed History'!$N$4:$O$19,2)</f>
        <v>6.4285714285714279E-2</v>
      </c>
      <c r="R1286" s="1">
        <f>IF(Table1[[#This Row],[Round]]="PI",0,Table1[[#This Row],[Round]]-1)</f>
        <v>0</v>
      </c>
      <c r="S1286">
        <f>Table1[[#This Row],[LAW]]-Table1[[#This Row],[LEW]]</f>
        <v>-6.4285714285714279E-2</v>
      </c>
      <c r="V1286">
        <f>COUNTIF(PASE!B:B,Table1[[#This Row],[Loser]])</f>
        <v>1</v>
      </c>
    </row>
    <row r="1287" spans="1:22" x14ac:dyDescent="0.25">
      <c r="A1287" s="65">
        <v>38429</v>
      </c>
      <c r="B1287" s="50">
        <v>2005</v>
      </c>
      <c r="C1287" s="1">
        <v>1</v>
      </c>
      <c r="D1287" t="s">
        <v>49</v>
      </c>
      <c r="E1287" s="1">
        <v>4</v>
      </c>
      <c r="F1287" t="s">
        <v>81</v>
      </c>
      <c r="G1287" t="str">
        <f>VLOOKUP(Table1[[#This Row],[Winner]],Ranking!D:E,2,FALSE)</f>
        <v>SEC</v>
      </c>
      <c r="H1287" s="1">
        <v>67</v>
      </c>
      <c r="I1287" s="1">
        <v>13</v>
      </c>
      <c r="J1287" t="s">
        <v>315</v>
      </c>
      <c r="K1287" t="str">
        <f>VLOOKUP(Table1[[#This Row],[Loser]],Ranking!D:E,2,FALSE)</f>
        <v>MAC</v>
      </c>
      <c r="L1287" s="1">
        <v>62</v>
      </c>
      <c r="N1287" s="1">
        <f>Table1[[#This Row],[Winning Score]]-Table1[[#This Row],[Losing Score]]</f>
        <v>5</v>
      </c>
      <c r="O1287" s="1">
        <f>Table1[[#This Row],[Losing Seed]]-Table1[[#This Row],[Winning Seed]]</f>
        <v>9</v>
      </c>
      <c r="P1287" s="1" t="str">
        <f>IF(Table1[[#This Row],[SeD]]&lt;-2,Table1[[#This Row],[Winning Seed]]&amp; " over " &amp;Table1[[#This Row],[Losing Seed]],"")</f>
        <v/>
      </c>
      <c r="Q1287">
        <f>VLOOKUP(Table1[[#This Row],[Losing Seed]],'Seed History'!$N$4:$O$19,2)</f>
        <v>0.25</v>
      </c>
      <c r="R1287" s="1">
        <f>IF(Table1[[#This Row],[Round]]="PI",0,Table1[[#This Row],[Round]]-1)</f>
        <v>0</v>
      </c>
      <c r="S1287">
        <f>Table1[[#This Row],[LAW]]-Table1[[#This Row],[LEW]]</f>
        <v>-0.25</v>
      </c>
      <c r="V1287">
        <f>COUNTIF(PASE!B:B,Table1[[#This Row],[Loser]])</f>
        <v>1</v>
      </c>
    </row>
    <row r="1288" spans="1:22" x14ac:dyDescent="0.25">
      <c r="A1288" s="65">
        <v>38429</v>
      </c>
      <c r="B1288" s="50">
        <v>2005</v>
      </c>
      <c r="C1288" s="1">
        <v>1</v>
      </c>
      <c r="D1288" t="s">
        <v>49</v>
      </c>
      <c r="E1288" s="1">
        <v>5</v>
      </c>
      <c r="F1288" t="s">
        <v>50</v>
      </c>
      <c r="G1288" t="str">
        <f>VLOOKUP(Table1[[#This Row],[Winner]],Ranking!D:E,2,FALSE)</f>
        <v>BE</v>
      </c>
      <c r="H1288" s="1">
        <v>55</v>
      </c>
      <c r="I1288" s="1">
        <v>12</v>
      </c>
      <c r="J1288" t="s">
        <v>292</v>
      </c>
      <c r="K1288" t="str">
        <f>VLOOKUP(Table1[[#This Row],[Loser]],Ranking!D:E,2,FALSE)</f>
        <v>MWC</v>
      </c>
      <c r="L1288" s="1">
        <v>47</v>
      </c>
      <c r="N1288" s="1">
        <f>Table1[[#This Row],[Winning Score]]-Table1[[#This Row],[Losing Score]]</f>
        <v>8</v>
      </c>
      <c r="O1288" s="1">
        <f>Table1[[#This Row],[Losing Seed]]-Table1[[#This Row],[Winning Seed]]</f>
        <v>7</v>
      </c>
      <c r="P1288" s="1" t="str">
        <f>IF(Table1[[#This Row],[SeD]]&lt;-2,Table1[[#This Row],[Winning Seed]]&amp; " over " &amp;Table1[[#This Row],[Losing Seed]],"")</f>
        <v/>
      </c>
      <c r="Q1288">
        <f>VLOOKUP(Table1[[#This Row],[Losing Seed]],'Seed History'!$N$4:$O$19,2)</f>
        <v>0.51428571428571423</v>
      </c>
      <c r="R1288" s="1">
        <f>IF(Table1[[#This Row],[Round]]="PI",0,Table1[[#This Row],[Round]]-1)</f>
        <v>0</v>
      </c>
      <c r="S1288">
        <f>Table1[[#This Row],[LAW]]-Table1[[#This Row],[LEW]]</f>
        <v>-0.51428571428571423</v>
      </c>
      <c r="V1288">
        <f>COUNTIF(PASE!B:B,Table1[[#This Row],[Loser]])</f>
        <v>1</v>
      </c>
    </row>
    <row r="1289" spans="1:22" x14ac:dyDescent="0.25">
      <c r="A1289" s="65">
        <v>38429</v>
      </c>
      <c r="B1289" s="50">
        <v>2005</v>
      </c>
      <c r="C1289" s="1">
        <v>1</v>
      </c>
      <c r="D1289" t="s">
        <v>49</v>
      </c>
      <c r="E1289" s="1">
        <v>6</v>
      </c>
      <c r="F1289" t="s">
        <v>39</v>
      </c>
      <c r="G1289" t="str">
        <f>VLOOKUP(Table1[[#This Row],[Winner]],Ranking!D:E,2,FALSE)</f>
        <v>B10</v>
      </c>
      <c r="H1289" s="1">
        <v>57</v>
      </c>
      <c r="I1289" s="1">
        <v>11</v>
      </c>
      <c r="J1289" t="s">
        <v>311</v>
      </c>
      <c r="K1289" t="str">
        <f>VLOOKUP(Table1[[#This Row],[Loser]],Ranking!D:E,2,FALSE)</f>
        <v>MVC</v>
      </c>
      <c r="L1289" s="1">
        <v>52</v>
      </c>
      <c r="N1289" s="1">
        <f>Table1[[#This Row],[Winning Score]]-Table1[[#This Row],[Losing Score]]</f>
        <v>5</v>
      </c>
      <c r="O1289" s="1">
        <f>Table1[[#This Row],[Losing Seed]]-Table1[[#This Row],[Winning Seed]]</f>
        <v>5</v>
      </c>
      <c r="P1289" s="1" t="str">
        <f>IF(Table1[[#This Row],[SeD]]&lt;-2,Table1[[#This Row],[Winning Seed]]&amp; " over " &amp;Table1[[#This Row],[Losing Seed]],"")</f>
        <v/>
      </c>
      <c r="Q1289">
        <f>VLOOKUP(Table1[[#This Row],[Losing Seed]],'Seed History'!$N$4:$O$19,2)</f>
        <v>0.61428571428571432</v>
      </c>
      <c r="R1289" s="1">
        <f>IF(Table1[[#This Row],[Round]]="PI",0,Table1[[#This Row],[Round]]-1)</f>
        <v>0</v>
      </c>
      <c r="S1289">
        <f>Table1[[#This Row],[LAW]]-Table1[[#This Row],[LEW]]</f>
        <v>-0.61428571428571432</v>
      </c>
      <c r="V1289">
        <f>COUNTIF(PASE!B:B,Table1[[#This Row],[Loser]])</f>
        <v>1</v>
      </c>
    </row>
    <row r="1290" spans="1:22" x14ac:dyDescent="0.25">
      <c r="A1290" s="65">
        <v>38429</v>
      </c>
      <c r="B1290" s="50">
        <v>2005</v>
      </c>
      <c r="C1290" s="1">
        <v>1</v>
      </c>
      <c r="D1290" t="s">
        <v>440</v>
      </c>
      <c r="E1290" s="1">
        <v>2</v>
      </c>
      <c r="F1290" t="s">
        <v>317</v>
      </c>
      <c r="G1290" t="str">
        <f>VLOOKUP(Table1[[#This Row],[Winner]],Ranking!D:E,2,FALSE)</f>
        <v>B12</v>
      </c>
      <c r="H1290" s="1">
        <v>63</v>
      </c>
      <c r="I1290" s="1">
        <v>15</v>
      </c>
      <c r="J1290" t="s">
        <v>361</v>
      </c>
      <c r="K1290" t="str">
        <f>VLOOKUP(Table1[[#This Row],[Loser]],Ranking!D:E,2,FALSE)</f>
        <v>Slnd</v>
      </c>
      <c r="L1290" s="1">
        <v>50</v>
      </c>
      <c r="N1290" s="1">
        <f>Table1[[#This Row],[Winning Score]]-Table1[[#This Row],[Losing Score]]</f>
        <v>13</v>
      </c>
      <c r="O1290" s="1">
        <f>Table1[[#This Row],[Losing Seed]]-Table1[[#This Row],[Winning Seed]]</f>
        <v>13</v>
      </c>
      <c r="P1290" s="1" t="str">
        <f>IF(Table1[[#This Row],[SeD]]&lt;-2,Table1[[#This Row],[Winning Seed]]&amp; " over " &amp;Table1[[#This Row],[Losing Seed]],"")</f>
        <v/>
      </c>
      <c r="Q1290">
        <f>VLOOKUP(Table1[[#This Row],[Losing Seed]],'Seed History'!$N$4:$O$19,2)</f>
        <v>6.4285714285714279E-2</v>
      </c>
      <c r="R1290" s="1">
        <f>IF(Table1[[#This Row],[Round]]="PI",0,Table1[[#This Row],[Round]]-1)</f>
        <v>0</v>
      </c>
      <c r="S1290">
        <f>Table1[[#This Row],[LAW]]-Table1[[#This Row],[LEW]]</f>
        <v>-6.4285714285714279E-2</v>
      </c>
      <c r="V1290">
        <f>COUNTIF(PASE!B:B,Table1[[#This Row],[Loser]])</f>
        <v>1</v>
      </c>
    </row>
    <row r="1291" spans="1:22" x14ac:dyDescent="0.25">
      <c r="A1291" s="65">
        <v>38429</v>
      </c>
      <c r="B1291" s="50">
        <v>2005</v>
      </c>
      <c r="C1291" s="1">
        <v>1</v>
      </c>
      <c r="D1291" t="s">
        <v>440</v>
      </c>
      <c r="E1291" s="1">
        <v>7</v>
      </c>
      <c r="F1291" t="s">
        <v>363</v>
      </c>
      <c r="G1291" t="str">
        <f>VLOOKUP(Table1[[#This Row],[Winner]],Ranking!D:E,2,FALSE)</f>
        <v>MVC</v>
      </c>
      <c r="H1291" s="1">
        <v>65</v>
      </c>
      <c r="I1291" s="1">
        <v>10</v>
      </c>
      <c r="J1291" t="s">
        <v>340</v>
      </c>
      <c r="K1291" t="str">
        <f>VLOOKUP(Table1[[#This Row],[Loser]],Ranking!D:E,2,FALSE)</f>
        <v>WCC</v>
      </c>
      <c r="L1291" s="1">
        <v>56</v>
      </c>
      <c r="N1291" s="1">
        <f>Table1[[#This Row],[Winning Score]]-Table1[[#This Row],[Losing Score]]</f>
        <v>9</v>
      </c>
      <c r="O1291" s="1">
        <f>Table1[[#This Row],[Losing Seed]]-Table1[[#This Row],[Winning Seed]]</f>
        <v>3</v>
      </c>
      <c r="P1291" s="1" t="str">
        <f>IF(Table1[[#This Row],[SeD]]&lt;-2,Table1[[#This Row],[Winning Seed]]&amp; " over " &amp;Table1[[#This Row],[Losing Seed]],"")</f>
        <v/>
      </c>
      <c r="Q1291">
        <f>VLOOKUP(Table1[[#This Row],[Losing Seed]],'Seed History'!$N$4:$O$19,2)</f>
        <v>0.62142857142857144</v>
      </c>
      <c r="R1291" s="1">
        <f>IF(Table1[[#This Row],[Round]]="PI",0,Table1[[#This Row],[Round]]-1)</f>
        <v>0</v>
      </c>
      <c r="S1291">
        <f>Table1[[#This Row],[LAW]]-Table1[[#This Row],[LEW]]</f>
        <v>-0.62142857142857144</v>
      </c>
      <c r="V1291">
        <f>COUNTIF(PASE!B:B,Table1[[#This Row],[Loser]])</f>
        <v>1</v>
      </c>
    </row>
    <row r="1292" spans="1:22" x14ac:dyDescent="0.25">
      <c r="A1292" s="65">
        <v>38429</v>
      </c>
      <c r="B1292" s="50">
        <v>2005</v>
      </c>
      <c r="C1292" s="1">
        <v>1</v>
      </c>
      <c r="D1292" t="s">
        <v>63</v>
      </c>
      <c r="E1292" s="1">
        <v>1</v>
      </c>
      <c r="F1292" t="s">
        <v>64</v>
      </c>
      <c r="G1292" t="str">
        <f>VLOOKUP(Table1[[#This Row],[Winner]],Ranking!D:E,2,FALSE)</f>
        <v>ACC</v>
      </c>
      <c r="H1292" s="1">
        <v>57</v>
      </c>
      <c r="I1292" s="1">
        <v>16</v>
      </c>
      <c r="J1292" t="s">
        <v>184</v>
      </c>
      <c r="K1292" t="str">
        <f>VLOOKUP(Table1[[#This Row],[Loser]],Ranking!D:E,2,FALSE)</f>
        <v>MEAC</v>
      </c>
      <c r="L1292" s="1">
        <v>46</v>
      </c>
      <c r="N1292" s="1">
        <f>Table1[[#This Row],[Winning Score]]-Table1[[#This Row],[Losing Score]]</f>
        <v>11</v>
      </c>
      <c r="O1292" s="1">
        <f>Table1[[#This Row],[Losing Seed]]-Table1[[#This Row],[Winning Seed]]</f>
        <v>15</v>
      </c>
      <c r="P1292" s="1" t="str">
        <f>IF(Table1[[#This Row],[SeD]]&lt;-2,Table1[[#This Row],[Winning Seed]]&amp; " over " &amp;Table1[[#This Row],[Losing Seed]],"")</f>
        <v/>
      </c>
      <c r="Q1292">
        <f>VLOOKUP(Table1[[#This Row],[Losing Seed]],'Seed History'!$N$4:$O$19,2)</f>
        <v>7.1428571428571426E-3</v>
      </c>
      <c r="R1292" s="1">
        <f>IF(Table1[[#This Row],[Round]]="PI",0,Table1[[#This Row],[Round]]-1)</f>
        <v>0</v>
      </c>
      <c r="S1292">
        <f>Table1[[#This Row],[LAW]]-Table1[[#This Row],[LEW]]</f>
        <v>-7.1428571428571426E-3</v>
      </c>
      <c r="V1292">
        <f>COUNTIF(PASE!B:B,Table1[[#This Row],[Loser]])</f>
        <v>1</v>
      </c>
    </row>
    <row r="1293" spans="1:22" x14ac:dyDescent="0.25">
      <c r="A1293" s="65">
        <v>38429</v>
      </c>
      <c r="B1293" s="50">
        <v>2005</v>
      </c>
      <c r="C1293" s="1">
        <v>1</v>
      </c>
      <c r="D1293" t="s">
        <v>63</v>
      </c>
      <c r="E1293" s="1">
        <v>5</v>
      </c>
      <c r="F1293" t="s">
        <v>272</v>
      </c>
      <c r="G1293" t="str">
        <f>VLOOKUP(Table1[[#This Row],[Winner]],Ranking!D:E,2,FALSE)</f>
        <v>B10</v>
      </c>
      <c r="H1293" s="1">
        <v>89</v>
      </c>
      <c r="I1293" s="1">
        <v>12</v>
      </c>
      <c r="J1293" t="s">
        <v>318</v>
      </c>
      <c r="K1293" t="str">
        <f>VLOOKUP(Table1[[#This Row],[Loser]],Ranking!D:E,2,FALSE)</f>
        <v>CUSA</v>
      </c>
      <c r="L1293" s="1">
        <v>81</v>
      </c>
      <c r="N1293" s="1">
        <f>Table1[[#This Row],[Winning Score]]-Table1[[#This Row],[Losing Score]]</f>
        <v>8</v>
      </c>
      <c r="O1293" s="1">
        <f>Table1[[#This Row],[Losing Seed]]-Table1[[#This Row],[Winning Seed]]</f>
        <v>7</v>
      </c>
      <c r="P1293" s="1" t="str">
        <f>IF(Table1[[#This Row],[SeD]]&lt;-2,Table1[[#This Row],[Winning Seed]]&amp; " over " &amp;Table1[[#This Row],[Losing Seed]],"")</f>
        <v/>
      </c>
      <c r="Q1293">
        <f>VLOOKUP(Table1[[#This Row],[Losing Seed]],'Seed History'!$N$4:$O$19,2)</f>
        <v>0.51428571428571423</v>
      </c>
      <c r="R1293" s="1">
        <f>IF(Table1[[#This Row],[Round]]="PI",0,Table1[[#This Row],[Round]]-1)</f>
        <v>0</v>
      </c>
      <c r="S1293">
        <f>Table1[[#This Row],[LAW]]-Table1[[#This Row],[LEW]]</f>
        <v>-0.51428571428571423</v>
      </c>
      <c r="V1293">
        <f>COUNTIF(PASE!B:B,Table1[[#This Row],[Loser]])</f>
        <v>1</v>
      </c>
    </row>
    <row r="1294" spans="1:22" x14ac:dyDescent="0.25">
      <c r="A1294" s="65">
        <v>38429</v>
      </c>
      <c r="B1294" s="50">
        <v>2005</v>
      </c>
      <c r="C1294" s="1">
        <v>1</v>
      </c>
      <c r="D1294" t="s">
        <v>38</v>
      </c>
      <c r="E1294" s="1">
        <v>4</v>
      </c>
      <c r="F1294" t="s">
        <v>54</v>
      </c>
      <c r="G1294" t="str">
        <f>VLOOKUP(Table1[[#This Row],[Winner]],Ranking!D:E,2,FALSE)</f>
        <v>ACC</v>
      </c>
      <c r="H1294" s="1">
        <v>68</v>
      </c>
      <c r="I1294" s="1">
        <v>13</v>
      </c>
      <c r="J1294" t="s">
        <v>51</v>
      </c>
      <c r="K1294" t="str">
        <f>VLOOKUP(Table1[[#This Row],[Loser]],Ranking!D:E,2,FALSE)</f>
        <v>Pat</v>
      </c>
      <c r="L1294" s="1">
        <v>62</v>
      </c>
      <c r="N1294" s="1">
        <f>Table1[[#This Row],[Winning Score]]-Table1[[#This Row],[Losing Score]]</f>
        <v>6</v>
      </c>
      <c r="O1294" s="1">
        <f>Table1[[#This Row],[Losing Seed]]-Table1[[#This Row],[Winning Seed]]</f>
        <v>9</v>
      </c>
      <c r="P1294" s="1" t="str">
        <f>IF(Table1[[#This Row],[SeD]]&lt;-2,Table1[[#This Row],[Winning Seed]]&amp; " over " &amp;Table1[[#This Row],[Losing Seed]],"")</f>
        <v/>
      </c>
      <c r="Q1294">
        <f>VLOOKUP(Table1[[#This Row],[Losing Seed]],'Seed History'!$N$4:$O$19,2)</f>
        <v>0.25</v>
      </c>
      <c r="R1294" s="1">
        <f>IF(Table1[[#This Row],[Round]]="PI",0,Table1[[#This Row],[Round]]-1)</f>
        <v>0</v>
      </c>
      <c r="S1294">
        <f>Table1[[#This Row],[LAW]]-Table1[[#This Row],[LEW]]</f>
        <v>-0.25</v>
      </c>
      <c r="V1294">
        <f>COUNTIF(PASE!B:B,Table1[[#This Row],[Loser]])</f>
        <v>1</v>
      </c>
    </row>
    <row r="1295" spans="1:22" x14ac:dyDescent="0.25">
      <c r="A1295" s="65">
        <v>38429</v>
      </c>
      <c r="B1295" s="50">
        <v>2005</v>
      </c>
      <c r="C1295" s="1">
        <v>1</v>
      </c>
      <c r="D1295" t="s">
        <v>38</v>
      </c>
      <c r="E1295" s="1">
        <v>5</v>
      </c>
      <c r="F1295" t="s">
        <v>217</v>
      </c>
      <c r="G1295" t="str">
        <f>VLOOKUP(Table1[[#This Row],[Winner]],Ranking!D:E,2,FALSE)</f>
        <v>ACC</v>
      </c>
      <c r="H1295" s="1">
        <v>80</v>
      </c>
      <c r="I1295" s="1">
        <v>12</v>
      </c>
      <c r="J1295" t="s">
        <v>214</v>
      </c>
      <c r="K1295" t="str">
        <f>VLOOKUP(Table1[[#This Row],[Loser]],Ranking!D:E,2,FALSE)</f>
        <v>A10</v>
      </c>
      <c r="L1295" s="1">
        <v>68</v>
      </c>
      <c r="N1295" s="1">
        <f>Table1[[#This Row],[Winning Score]]-Table1[[#This Row],[Losing Score]]</f>
        <v>12</v>
      </c>
      <c r="O1295" s="1">
        <f>Table1[[#This Row],[Losing Seed]]-Table1[[#This Row],[Winning Seed]]</f>
        <v>7</v>
      </c>
      <c r="P1295" s="1" t="str">
        <f>IF(Table1[[#This Row],[SeD]]&lt;-2,Table1[[#This Row],[Winning Seed]]&amp; " over " &amp;Table1[[#This Row],[Losing Seed]],"")</f>
        <v/>
      </c>
      <c r="Q1295">
        <f>VLOOKUP(Table1[[#This Row],[Losing Seed]],'Seed History'!$N$4:$O$19,2)</f>
        <v>0.51428571428571423</v>
      </c>
      <c r="R1295" s="1">
        <f>IF(Table1[[#This Row],[Round]]="PI",0,Table1[[#This Row],[Round]]-1)</f>
        <v>0</v>
      </c>
      <c r="S1295">
        <f>Table1[[#This Row],[LAW]]-Table1[[#This Row],[LEW]]</f>
        <v>-0.51428571428571423</v>
      </c>
      <c r="V1295">
        <f>COUNTIF(PASE!B:B,Table1[[#This Row],[Loser]])</f>
        <v>1</v>
      </c>
    </row>
    <row r="1296" spans="1:22" x14ac:dyDescent="0.25">
      <c r="A1296" s="65">
        <v>38429</v>
      </c>
      <c r="B1296" s="50">
        <v>2005</v>
      </c>
      <c r="C1296" s="1">
        <v>1</v>
      </c>
      <c r="D1296" t="s">
        <v>49</v>
      </c>
      <c r="E1296" s="1">
        <v>10</v>
      </c>
      <c r="F1296" t="s">
        <v>302</v>
      </c>
      <c r="G1296" t="str">
        <f>VLOOKUP(Table1[[#This Row],[Winner]],Ranking!D:E,2,FALSE)</f>
        <v>ACC</v>
      </c>
      <c r="H1296" s="1">
        <v>75</v>
      </c>
      <c r="I1296" s="1">
        <v>7</v>
      </c>
      <c r="J1296" t="s">
        <v>166</v>
      </c>
      <c r="K1296" t="str">
        <f>VLOOKUP(Table1[[#This Row],[Loser]],Ranking!D:E,2,FALSE)</f>
        <v>CUSA</v>
      </c>
      <c r="L1296" s="1">
        <v>63</v>
      </c>
      <c r="N1296" s="1">
        <f>Table1[[#This Row],[Winning Score]]-Table1[[#This Row],[Losing Score]]</f>
        <v>12</v>
      </c>
      <c r="O1296" s="1">
        <f>Table1[[#This Row],[Losing Seed]]-Table1[[#This Row],[Winning Seed]]</f>
        <v>-3</v>
      </c>
      <c r="P1296" s="1" t="str">
        <f>IF(Table1[[#This Row],[SeD]]&lt;-2,Table1[[#This Row],[Winning Seed]]&amp; " over " &amp;Table1[[#This Row],[Losing Seed]],"")</f>
        <v>10 over 7</v>
      </c>
      <c r="Q1296">
        <f>VLOOKUP(Table1[[#This Row],[Losing Seed]],'Seed History'!$N$4:$O$19,2)</f>
        <v>0.9</v>
      </c>
      <c r="R1296" s="1">
        <f>IF(Table1[[#This Row],[Round]]="PI",0,Table1[[#This Row],[Round]]-1)</f>
        <v>0</v>
      </c>
      <c r="S1296">
        <f>Table1[[#This Row],[LAW]]-Table1[[#This Row],[LEW]]</f>
        <v>-0.9</v>
      </c>
      <c r="V1296">
        <f>COUNTIF(PASE!B:B,Table1[[#This Row],[Loser]])</f>
        <v>1</v>
      </c>
    </row>
    <row r="1297" spans="1:22" x14ac:dyDescent="0.25">
      <c r="A1297" s="65">
        <v>38429</v>
      </c>
      <c r="B1297" s="50">
        <v>2005</v>
      </c>
      <c r="C1297" s="1">
        <v>1</v>
      </c>
      <c r="D1297" t="s">
        <v>49</v>
      </c>
      <c r="E1297" s="1">
        <v>9</v>
      </c>
      <c r="F1297" t="s">
        <v>238</v>
      </c>
      <c r="G1297" t="str">
        <f>VLOOKUP(Table1[[#This Row],[Winner]],Ranking!D:E,2,FALSE)</f>
        <v>B12</v>
      </c>
      <c r="H1297" s="1">
        <v>64</v>
      </c>
      <c r="I1297" s="1">
        <v>8</v>
      </c>
      <c r="J1297" t="s">
        <v>275</v>
      </c>
      <c r="K1297" t="str">
        <f>VLOOKUP(Table1[[#This Row],[Loser]],Ranking!D:E,2,FALSE)</f>
        <v>B10</v>
      </c>
      <c r="L1297" s="1">
        <v>53</v>
      </c>
      <c r="N1297" s="1">
        <f>Table1[[#This Row],[Winning Score]]-Table1[[#This Row],[Losing Score]]</f>
        <v>11</v>
      </c>
      <c r="O1297" s="1">
        <f>Table1[[#This Row],[Losing Seed]]-Table1[[#This Row],[Winning Seed]]</f>
        <v>-1</v>
      </c>
      <c r="P1297" s="1" t="str">
        <f>IF(Table1[[#This Row],[SeD]]&lt;-2,Table1[[#This Row],[Winning Seed]]&amp; " over " &amp;Table1[[#This Row],[Losing Seed]],"")</f>
        <v/>
      </c>
      <c r="Q1297">
        <f>VLOOKUP(Table1[[#This Row],[Losing Seed]],'Seed History'!$N$4:$O$19,2)</f>
        <v>0.7</v>
      </c>
      <c r="R1297" s="1">
        <f>IF(Table1[[#This Row],[Round]]="PI",0,Table1[[#This Row],[Round]]-1)</f>
        <v>0</v>
      </c>
      <c r="S1297">
        <f>Table1[[#This Row],[LAW]]-Table1[[#This Row],[LEW]]</f>
        <v>-0.7</v>
      </c>
      <c r="V1297">
        <f>COUNTIF(PASE!B:B,Table1[[#This Row],[Loser]])</f>
        <v>1</v>
      </c>
    </row>
    <row r="1298" spans="1:22" x14ac:dyDescent="0.25">
      <c r="A1298" s="65">
        <v>38429</v>
      </c>
      <c r="B1298" s="50">
        <v>2005</v>
      </c>
      <c r="C1298" s="1">
        <v>1</v>
      </c>
      <c r="D1298" t="s">
        <v>63</v>
      </c>
      <c r="E1298" s="1">
        <v>9</v>
      </c>
      <c r="F1298" t="s">
        <v>276</v>
      </c>
      <c r="G1298" t="str">
        <f>VLOOKUP(Table1[[#This Row],[Winner]],Ranking!D:E,2,FALSE)</f>
        <v>SEC</v>
      </c>
      <c r="H1298" s="1">
        <v>93</v>
      </c>
      <c r="I1298" s="1">
        <v>8</v>
      </c>
      <c r="J1298" t="s">
        <v>370</v>
      </c>
      <c r="K1298" t="str">
        <f>VLOOKUP(Table1[[#This Row],[Loser]],Ranking!D:E,2,FALSE)</f>
        <v>P12</v>
      </c>
      <c r="L1298" s="1">
        <v>70</v>
      </c>
      <c r="N1298" s="1">
        <f>Table1[[#This Row],[Winning Score]]-Table1[[#This Row],[Losing Score]]</f>
        <v>23</v>
      </c>
      <c r="O1298" s="1">
        <f>Table1[[#This Row],[Losing Seed]]-Table1[[#This Row],[Winning Seed]]</f>
        <v>-1</v>
      </c>
      <c r="P1298" s="1" t="str">
        <f>IF(Table1[[#This Row],[SeD]]&lt;-2,Table1[[#This Row],[Winning Seed]]&amp; " over " &amp;Table1[[#This Row],[Losing Seed]],"")</f>
        <v/>
      </c>
      <c r="Q1298">
        <f>VLOOKUP(Table1[[#This Row],[Losing Seed]],'Seed History'!$N$4:$O$19,2)</f>
        <v>0.7</v>
      </c>
      <c r="R1298" s="1">
        <f>IF(Table1[[#This Row],[Round]]="PI",0,Table1[[#This Row],[Round]]-1)</f>
        <v>0</v>
      </c>
      <c r="S1298">
        <f>Table1[[#This Row],[LAW]]-Table1[[#This Row],[LEW]]</f>
        <v>-0.7</v>
      </c>
      <c r="V1298">
        <f>COUNTIF(PASE!B:B,Table1[[#This Row],[Loser]])</f>
        <v>1</v>
      </c>
    </row>
    <row r="1299" spans="1:22" x14ac:dyDescent="0.25">
      <c r="A1299" s="65">
        <v>38430</v>
      </c>
      <c r="B1299" s="50">
        <v>2005</v>
      </c>
      <c r="C1299" s="1">
        <v>2</v>
      </c>
      <c r="D1299" t="s">
        <v>440</v>
      </c>
      <c r="E1299" s="1">
        <v>12</v>
      </c>
      <c r="F1299" t="s">
        <v>274</v>
      </c>
      <c r="G1299" t="str">
        <f>VLOOKUP(Table1[[#This Row],[Winner]],Ranking!D:E,2,FALSE)</f>
        <v>Horz</v>
      </c>
      <c r="H1299" s="1">
        <v>83</v>
      </c>
      <c r="I1299" s="1">
        <v>4</v>
      </c>
      <c r="J1299" t="s">
        <v>139</v>
      </c>
      <c r="K1299" t="str">
        <f>VLOOKUP(Table1[[#This Row],[Loser]],Ranking!D:E,2,FALSE)</f>
        <v>ACC</v>
      </c>
      <c r="L1299" s="1">
        <v>75</v>
      </c>
      <c r="N1299" s="1">
        <f>Table1[[#This Row],[Winning Score]]-Table1[[#This Row],[Losing Score]]</f>
        <v>8</v>
      </c>
      <c r="O1299" s="1">
        <f>Table1[[#This Row],[Losing Seed]]-Table1[[#This Row],[Winning Seed]]</f>
        <v>-8</v>
      </c>
      <c r="P1299" s="1" t="str">
        <f>IF(Table1[[#This Row],[SeD]]&lt;-2,Table1[[#This Row],[Winning Seed]]&amp; " over " &amp;Table1[[#This Row],[Losing Seed]],"")</f>
        <v>12 over 4</v>
      </c>
      <c r="Q1299">
        <f>VLOOKUP(Table1[[#This Row],[Losing Seed]],'Seed History'!$N$4:$O$19,2)</f>
        <v>1.5357142857142858</v>
      </c>
      <c r="R1299" s="1">
        <f>IF(Table1[[#This Row],[Round]]="PI",0,Table1[[#This Row],[Round]]-1)</f>
        <v>1</v>
      </c>
      <c r="S1299">
        <f>Table1[[#This Row],[LAW]]-Table1[[#This Row],[LEW]]</f>
        <v>-0.53571428571428581</v>
      </c>
      <c r="V1299">
        <f>COUNTIF(PASE!B:B,Table1[[#This Row],[Loser]])</f>
        <v>1</v>
      </c>
    </row>
    <row r="1300" spans="1:22" x14ac:dyDescent="0.25">
      <c r="A1300" s="65">
        <v>38430</v>
      </c>
      <c r="B1300" s="50">
        <v>2005</v>
      </c>
      <c r="C1300" s="1">
        <v>2</v>
      </c>
      <c r="D1300" t="s">
        <v>38</v>
      </c>
      <c r="E1300" s="1">
        <v>7</v>
      </c>
      <c r="F1300" t="s">
        <v>413</v>
      </c>
      <c r="G1300" t="str">
        <f>VLOOKUP(Table1[[#This Row],[Winner]],Ranking!D:E,2,FALSE)</f>
        <v>B12</v>
      </c>
      <c r="H1300" s="1">
        <v>111</v>
      </c>
      <c r="I1300" s="1">
        <v>2</v>
      </c>
      <c r="J1300" t="s">
        <v>409</v>
      </c>
      <c r="K1300" t="str">
        <f>VLOOKUP(Table1[[#This Row],[Loser]],Ranking!D:E,2,FALSE)</f>
        <v>ACC</v>
      </c>
      <c r="L1300" s="1">
        <v>105</v>
      </c>
      <c r="M1300" s="1" t="s">
        <v>480</v>
      </c>
      <c r="N1300" s="1">
        <f>Table1[[#This Row],[Winning Score]]-Table1[[#This Row],[Losing Score]]</f>
        <v>6</v>
      </c>
      <c r="O1300" s="1">
        <f>Table1[[#This Row],[Losing Seed]]-Table1[[#This Row],[Winning Seed]]</f>
        <v>-5</v>
      </c>
      <c r="P1300" s="1" t="str">
        <f>IF(Table1[[#This Row],[SeD]]&lt;-2,Table1[[#This Row],[Winning Seed]]&amp; " over " &amp;Table1[[#This Row],[Losing Seed]],"")</f>
        <v>7 over 2</v>
      </c>
      <c r="Q1300">
        <f>VLOOKUP(Table1[[#This Row],[Losing Seed]],'Seed History'!$N$4:$O$19,2)</f>
        <v>2.3714285714285714</v>
      </c>
      <c r="R1300" s="1">
        <f>IF(Table1[[#This Row],[Round]]="PI",0,Table1[[#This Row],[Round]]-1)</f>
        <v>1</v>
      </c>
      <c r="S1300">
        <f>Table1[[#This Row],[LAW]]-Table1[[#This Row],[LEW]]</f>
        <v>-1.3714285714285714</v>
      </c>
      <c r="V1300">
        <f>COUNTIF(PASE!B:B,Table1[[#This Row],[Loser]])</f>
        <v>1</v>
      </c>
    </row>
    <row r="1301" spans="1:22" x14ac:dyDescent="0.25">
      <c r="A1301" s="65">
        <v>38430</v>
      </c>
      <c r="B1301" s="50">
        <v>2005</v>
      </c>
      <c r="C1301" s="1">
        <v>2</v>
      </c>
      <c r="D1301" t="s">
        <v>440</v>
      </c>
      <c r="E1301" s="1">
        <v>1</v>
      </c>
      <c r="F1301" t="s">
        <v>231</v>
      </c>
      <c r="G1301" t="str">
        <f>VLOOKUP(Table1[[#This Row],[Winner]],Ranking!D:E,2,FALSE)</f>
        <v>B10</v>
      </c>
      <c r="H1301" s="1">
        <v>71</v>
      </c>
      <c r="I1301" s="1">
        <v>9</v>
      </c>
      <c r="J1301" t="s">
        <v>290</v>
      </c>
      <c r="K1301" t="str">
        <f>VLOOKUP(Table1[[#This Row],[Loser]],Ranking!D:E,2,FALSE)</f>
        <v>MWC</v>
      </c>
      <c r="L1301" s="1">
        <v>59</v>
      </c>
      <c r="N1301" s="1">
        <f>Table1[[#This Row],[Winning Score]]-Table1[[#This Row],[Losing Score]]</f>
        <v>12</v>
      </c>
      <c r="O1301" s="1">
        <f>Table1[[#This Row],[Losing Seed]]-Table1[[#This Row],[Winning Seed]]</f>
        <v>8</v>
      </c>
      <c r="P1301" s="1" t="str">
        <f>IF(Table1[[#This Row],[SeD]]&lt;-2,Table1[[#This Row],[Winning Seed]]&amp; " over " &amp;Table1[[#This Row],[Losing Seed]],"")</f>
        <v/>
      </c>
      <c r="Q1301">
        <f>VLOOKUP(Table1[[#This Row],[Losing Seed]],'Seed History'!$N$4:$O$19,2)</f>
        <v>0.6</v>
      </c>
      <c r="R1301" s="1">
        <f>IF(Table1[[#This Row],[Round]]="PI",0,Table1[[#This Row],[Round]]-1)</f>
        <v>1</v>
      </c>
      <c r="S1301">
        <f>Table1[[#This Row],[LAW]]-Table1[[#This Row],[LEW]]</f>
        <v>0.4</v>
      </c>
      <c r="V1301">
        <f>COUNTIF(PASE!B:B,Table1[[#This Row],[Loser]])</f>
        <v>1</v>
      </c>
    </row>
    <row r="1302" spans="1:22" x14ac:dyDescent="0.25">
      <c r="A1302" s="65">
        <v>38430</v>
      </c>
      <c r="B1302" s="50">
        <v>2005</v>
      </c>
      <c r="C1302" s="1">
        <v>2</v>
      </c>
      <c r="D1302" t="s">
        <v>440</v>
      </c>
      <c r="E1302" s="1">
        <v>3</v>
      </c>
      <c r="F1302" t="s">
        <v>48</v>
      </c>
      <c r="G1302" t="str">
        <f>VLOOKUP(Table1[[#This Row],[Winner]],Ranking!D:E,2,FALSE)</f>
        <v>P12</v>
      </c>
      <c r="H1302" s="1">
        <v>85</v>
      </c>
      <c r="I1302" s="1">
        <v>11</v>
      </c>
      <c r="J1302" t="s">
        <v>68</v>
      </c>
      <c r="K1302" t="str">
        <f>VLOOKUP(Table1[[#This Row],[Loser]],Ranking!D:E,2,FALSE)</f>
        <v>CUSA</v>
      </c>
      <c r="L1302" s="1">
        <v>63</v>
      </c>
      <c r="N1302" s="1">
        <f>Table1[[#This Row],[Winning Score]]-Table1[[#This Row],[Losing Score]]</f>
        <v>22</v>
      </c>
      <c r="O1302" s="1">
        <f>Table1[[#This Row],[Losing Seed]]-Table1[[#This Row],[Winning Seed]]</f>
        <v>8</v>
      </c>
      <c r="P1302" s="1" t="str">
        <f>IF(Table1[[#This Row],[SeD]]&lt;-2,Table1[[#This Row],[Winning Seed]]&amp; " over " &amp;Table1[[#This Row],[Losing Seed]],"")</f>
        <v/>
      </c>
      <c r="Q1302">
        <f>VLOOKUP(Table1[[#This Row],[Losing Seed]],'Seed History'!$N$4:$O$19,2)</f>
        <v>0.61428571428571432</v>
      </c>
      <c r="R1302" s="1">
        <f>IF(Table1[[#This Row],[Round]]="PI",0,Table1[[#This Row],[Round]]-1)</f>
        <v>1</v>
      </c>
      <c r="S1302">
        <f>Table1[[#This Row],[LAW]]-Table1[[#This Row],[LEW]]</f>
        <v>0.38571428571428568</v>
      </c>
      <c r="V1302">
        <f>COUNTIF(PASE!B:B,Table1[[#This Row],[Loser]])</f>
        <v>1</v>
      </c>
    </row>
    <row r="1303" spans="1:22" x14ac:dyDescent="0.25">
      <c r="A1303" s="65">
        <v>38430</v>
      </c>
      <c r="B1303" s="50">
        <v>2005</v>
      </c>
      <c r="C1303" s="1">
        <v>2</v>
      </c>
      <c r="D1303" t="s">
        <v>63</v>
      </c>
      <c r="E1303" s="1">
        <v>2</v>
      </c>
      <c r="F1303" t="s">
        <v>26</v>
      </c>
      <c r="G1303" t="str">
        <f>VLOOKUP(Table1[[#This Row],[Winner]],Ranking!D:E,2,FALSE)</f>
        <v>SEC</v>
      </c>
      <c r="H1303" s="1">
        <v>69</v>
      </c>
      <c r="I1303" s="1">
        <v>7</v>
      </c>
      <c r="J1303" t="s">
        <v>28</v>
      </c>
      <c r="K1303" t="str">
        <f>VLOOKUP(Table1[[#This Row],[Loser]],Ranking!D:E,2,FALSE)</f>
        <v>Amer</v>
      </c>
      <c r="L1303" s="1">
        <v>60</v>
      </c>
      <c r="N1303" s="1">
        <f>Table1[[#This Row],[Winning Score]]-Table1[[#This Row],[Losing Score]]</f>
        <v>9</v>
      </c>
      <c r="O1303" s="1">
        <f>Table1[[#This Row],[Losing Seed]]-Table1[[#This Row],[Winning Seed]]</f>
        <v>5</v>
      </c>
      <c r="P1303" s="1" t="str">
        <f>IF(Table1[[#This Row],[SeD]]&lt;-2,Table1[[#This Row],[Winning Seed]]&amp; " over " &amp;Table1[[#This Row],[Losing Seed]],"")</f>
        <v/>
      </c>
      <c r="Q1303">
        <f>VLOOKUP(Table1[[#This Row],[Losing Seed]],'Seed History'!$N$4:$O$19,2)</f>
        <v>0.9</v>
      </c>
      <c r="R1303" s="1">
        <f>IF(Table1[[#This Row],[Round]]="PI",0,Table1[[#This Row],[Round]]-1)</f>
        <v>1</v>
      </c>
      <c r="S1303">
        <f>Table1[[#This Row],[LAW]]-Table1[[#This Row],[LEW]]</f>
        <v>9.9999999999999978E-2</v>
      </c>
      <c r="V1303">
        <f>COUNTIF(PASE!B:B,Table1[[#This Row],[Loser]])</f>
        <v>1</v>
      </c>
    </row>
    <row r="1304" spans="1:22" x14ac:dyDescent="0.25">
      <c r="A1304" s="65">
        <v>38430</v>
      </c>
      <c r="B1304" s="50">
        <v>2005</v>
      </c>
      <c r="C1304" s="1">
        <v>2</v>
      </c>
      <c r="D1304" t="s">
        <v>38</v>
      </c>
      <c r="E1304" s="1">
        <v>1</v>
      </c>
      <c r="F1304" t="s">
        <v>410</v>
      </c>
      <c r="G1304" t="str">
        <f>VLOOKUP(Table1[[#This Row],[Winner]],Ranking!D:E,2,FALSE)</f>
        <v>P12</v>
      </c>
      <c r="H1304" s="1">
        <v>97</v>
      </c>
      <c r="I1304" s="1">
        <v>8</v>
      </c>
      <c r="J1304" t="s">
        <v>321</v>
      </c>
      <c r="K1304" t="str">
        <f>VLOOKUP(Table1[[#This Row],[Loser]],Ranking!D:E,2,FALSE)</f>
        <v>WCC</v>
      </c>
      <c r="L1304" s="1">
        <v>79</v>
      </c>
      <c r="N1304" s="1">
        <f>Table1[[#This Row],[Winning Score]]-Table1[[#This Row],[Losing Score]]</f>
        <v>18</v>
      </c>
      <c r="O1304" s="1">
        <f>Table1[[#This Row],[Losing Seed]]-Table1[[#This Row],[Winning Seed]]</f>
        <v>7</v>
      </c>
      <c r="P1304" s="1" t="str">
        <f>IF(Table1[[#This Row],[SeD]]&lt;-2,Table1[[#This Row],[Winning Seed]]&amp; " over " &amp;Table1[[#This Row],[Losing Seed]],"")</f>
        <v/>
      </c>
      <c r="Q1304">
        <f>VLOOKUP(Table1[[#This Row],[Losing Seed]],'Seed History'!$N$4:$O$19,2)</f>
        <v>0.7</v>
      </c>
      <c r="R1304" s="1">
        <f>IF(Table1[[#This Row],[Round]]="PI",0,Table1[[#This Row],[Round]]-1)</f>
        <v>1</v>
      </c>
      <c r="S1304">
        <f>Table1[[#This Row],[LAW]]-Table1[[#This Row],[LEW]]</f>
        <v>0.30000000000000004</v>
      </c>
      <c r="V1304">
        <f>COUNTIF(PASE!B:B,Table1[[#This Row],[Loser]])</f>
        <v>1</v>
      </c>
    </row>
    <row r="1305" spans="1:22" x14ac:dyDescent="0.25">
      <c r="A1305" s="65">
        <v>38430</v>
      </c>
      <c r="B1305" s="50">
        <v>2005</v>
      </c>
      <c r="C1305" s="1">
        <v>2</v>
      </c>
      <c r="D1305" t="s">
        <v>63</v>
      </c>
      <c r="E1305" s="1">
        <v>6</v>
      </c>
      <c r="F1305" t="s">
        <v>65</v>
      </c>
      <c r="G1305" t="str">
        <f>VLOOKUP(Table1[[#This Row],[Winner]],Ranking!D:E,2,FALSE)</f>
        <v>P12</v>
      </c>
      <c r="H1305" s="1">
        <v>67</v>
      </c>
      <c r="I1305" s="1">
        <v>3</v>
      </c>
      <c r="J1305" t="s">
        <v>58</v>
      </c>
      <c r="K1305" t="str">
        <f>VLOOKUP(Table1[[#This Row],[Loser]],Ranking!D:E,2,FALSE)</f>
        <v>B12</v>
      </c>
      <c r="L1305" s="1">
        <v>58</v>
      </c>
      <c r="N1305" s="1">
        <f>Table1[[#This Row],[Winning Score]]-Table1[[#This Row],[Losing Score]]</f>
        <v>9</v>
      </c>
      <c r="O1305" s="1">
        <f>Table1[[#This Row],[Losing Seed]]-Table1[[#This Row],[Winning Seed]]</f>
        <v>-3</v>
      </c>
      <c r="P1305" s="1" t="str">
        <f>IF(Table1[[#This Row],[SeD]]&lt;-2,Table1[[#This Row],[Winning Seed]]&amp; " over " &amp;Table1[[#This Row],[Losing Seed]],"")</f>
        <v>6 over 3</v>
      </c>
      <c r="Q1305">
        <f>VLOOKUP(Table1[[#This Row],[Losing Seed]],'Seed History'!$N$4:$O$19,2)</f>
        <v>1.8571428571428572</v>
      </c>
      <c r="R1305" s="1">
        <f>IF(Table1[[#This Row],[Round]]="PI",0,Table1[[#This Row],[Round]]-1)</f>
        <v>1</v>
      </c>
      <c r="S1305">
        <f>Table1[[#This Row],[LAW]]-Table1[[#This Row],[LEW]]</f>
        <v>-0.85714285714285721</v>
      </c>
      <c r="V1305">
        <f>COUNTIF(PASE!B:B,Table1[[#This Row],[Loser]])</f>
        <v>1</v>
      </c>
    </row>
    <row r="1306" spans="1:22" x14ac:dyDescent="0.25">
      <c r="A1306" s="65">
        <v>38430</v>
      </c>
      <c r="B1306" s="50">
        <v>2005</v>
      </c>
      <c r="C1306" s="1">
        <v>2</v>
      </c>
      <c r="D1306" t="s">
        <v>38</v>
      </c>
      <c r="E1306" s="1">
        <v>6</v>
      </c>
      <c r="F1306" t="s">
        <v>92</v>
      </c>
      <c r="G1306" t="str">
        <f>VLOOKUP(Table1[[#This Row],[Winner]],Ranking!D:E,2,FALSE)</f>
        <v>B12</v>
      </c>
      <c r="H1306" s="1">
        <v>71</v>
      </c>
      <c r="I1306" s="1">
        <v>3</v>
      </c>
      <c r="J1306" t="s">
        <v>71</v>
      </c>
      <c r="K1306" t="str">
        <f>VLOOKUP(Table1[[#This Row],[Loser]],Ranking!D:E,2,FALSE)</f>
        <v>WCC</v>
      </c>
      <c r="L1306" s="1">
        <v>69</v>
      </c>
      <c r="N1306" s="1">
        <f>Table1[[#This Row],[Winning Score]]-Table1[[#This Row],[Losing Score]]</f>
        <v>2</v>
      </c>
      <c r="O1306" s="1">
        <f>Table1[[#This Row],[Losing Seed]]-Table1[[#This Row],[Winning Seed]]</f>
        <v>-3</v>
      </c>
      <c r="P1306" s="1" t="str">
        <f>IF(Table1[[#This Row],[SeD]]&lt;-2,Table1[[#This Row],[Winning Seed]]&amp; " over " &amp;Table1[[#This Row],[Losing Seed]],"")</f>
        <v>6 over 3</v>
      </c>
      <c r="Q1306">
        <f>VLOOKUP(Table1[[#This Row],[Losing Seed]],'Seed History'!$N$4:$O$19,2)</f>
        <v>1.8571428571428572</v>
      </c>
      <c r="R1306" s="1">
        <f>IF(Table1[[#This Row],[Round]]="PI",0,Table1[[#This Row],[Round]]-1)</f>
        <v>1</v>
      </c>
      <c r="S1306">
        <f>Table1[[#This Row],[LAW]]-Table1[[#This Row],[LEW]]</f>
        <v>-0.85714285714285721</v>
      </c>
      <c r="V1306">
        <f>COUNTIF(PASE!B:B,Table1[[#This Row],[Loser]])</f>
        <v>1</v>
      </c>
    </row>
    <row r="1307" spans="1:22" x14ac:dyDescent="0.25">
      <c r="A1307" s="65">
        <v>38431</v>
      </c>
      <c r="B1307" s="50">
        <v>2005</v>
      </c>
      <c r="C1307" s="1">
        <v>2</v>
      </c>
      <c r="D1307" t="s">
        <v>49</v>
      </c>
      <c r="E1307" s="1">
        <v>10</v>
      </c>
      <c r="F1307" t="s">
        <v>302</v>
      </c>
      <c r="G1307" t="str">
        <f>VLOOKUP(Table1[[#This Row],[Winner]],Ranking!D:E,2,FALSE)</f>
        <v>ACC</v>
      </c>
      <c r="H1307" s="1">
        <v>65</v>
      </c>
      <c r="I1307" s="1">
        <v>2</v>
      </c>
      <c r="J1307" t="s">
        <v>80</v>
      </c>
      <c r="K1307" t="str">
        <f>VLOOKUP(Table1[[#This Row],[Loser]],Ranking!D:E,2,FALSE)</f>
        <v>Amer</v>
      </c>
      <c r="L1307" s="1">
        <v>62</v>
      </c>
      <c r="N1307" s="1">
        <f>Table1[[#This Row],[Winning Score]]-Table1[[#This Row],[Losing Score]]</f>
        <v>3</v>
      </c>
      <c r="O1307" s="1">
        <f>Table1[[#This Row],[Losing Seed]]-Table1[[#This Row],[Winning Seed]]</f>
        <v>-8</v>
      </c>
      <c r="P1307" s="1" t="str">
        <f>IF(Table1[[#This Row],[SeD]]&lt;-2,Table1[[#This Row],[Winning Seed]]&amp; " over " &amp;Table1[[#This Row],[Losing Seed]],"")</f>
        <v>10 over 2</v>
      </c>
      <c r="Q1307">
        <f>VLOOKUP(Table1[[#This Row],[Losing Seed]],'Seed History'!$N$4:$O$19,2)</f>
        <v>2.3714285714285714</v>
      </c>
      <c r="R1307" s="1">
        <f>IF(Table1[[#This Row],[Round]]="PI",0,Table1[[#This Row],[Round]]-1)</f>
        <v>1</v>
      </c>
      <c r="S1307">
        <f>Table1[[#This Row],[LAW]]-Table1[[#This Row],[LEW]]</f>
        <v>-1.3714285714285714</v>
      </c>
      <c r="V1307">
        <f>COUNTIF(PASE!B:B,Table1[[#This Row],[Loser]])</f>
        <v>1</v>
      </c>
    </row>
    <row r="1308" spans="1:22" x14ac:dyDescent="0.25">
      <c r="A1308" s="65">
        <v>38431</v>
      </c>
      <c r="B1308" s="50">
        <v>2005</v>
      </c>
      <c r="C1308" s="1">
        <v>2</v>
      </c>
      <c r="D1308" t="s">
        <v>49</v>
      </c>
      <c r="E1308" s="1">
        <v>1</v>
      </c>
      <c r="F1308" t="s">
        <v>299</v>
      </c>
      <c r="G1308" t="str">
        <f>VLOOKUP(Table1[[#This Row],[Winner]],Ranking!D:E,2,FALSE)</f>
        <v>ACC</v>
      </c>
      <c r="H1308" s="1">
        <v>92</v>
      </c>
      <c r="I1308" s="1">
        <v>9</v>
      </c>
      <c r="J1308" t="s">
        <v>238</v>
      </c>
      <c r="K1308" t="str">
        <f>VLOOKUP(Table1[[#This Row],[Loser]],Ranking!D:E,2,FALSE)</f>
        <v>B12</v>
      </c>
      <c r="L1308" s="1">
        <v>65</v>
      </c>
      <c r="N1308" s="1">
        <f>Table1[[#This Row],[Winning Score]]-Table1[[#This Row],[Losing Score]]</f>
        <v>27</v>
      </c>
      <c r="O1308" s="1">
        <f>Table1[[#This Row],[Losing Seed]]-Table1[[#This Row],[Winning Seed]]</f>
        <v>8</v>
      </c>
      <c r="P1308" s="1" t="str">
        <f>IF(Table1[[#This Row],[SeD]]&lt;-2,Table1[[#This Row],[Winning Seed]]&amp; " over " &amp;Table1[[#This Row],[Losing Seed]],"")</f>
        <v/>
      </c>
      <c r="Q1308">
        <f>VLOOKUP(Table1[[#This Row],[Losing Seed]],'Seed History'!$N$4:$O$19,2)</f>
        <v>0.6</v>
      </c>
      <c r="R1308" s="1">
        <f>IF(Table1[[#This Row],[Round]]="PI",0,Table1[[#This Row],[Round]]-1)</f>
        <v>1</v>
      </c>
      <c r="S1308">
        <f>Table1[[#This Row],[LAW]]-Table1[[#This Row],[LEW]]</f>
        <v>0.4</v>
      </c>
      <c r="V1308">
        <f>COUNTIF(PASE!B:B,Table1[[#This Row],[Loser]])</f>
        <v>1</v>
      </c>
    </row>
    <row r="1309" spans="1:22" x14ac:dyDescent="0.25">
      <c r="A1309" s="65">
        <v>38431</v>
      </c>
      <c r="B1309" s="50">
        <v>2005</v>
      </c>
      <c r="C1309" s="1">
        <v>2</v>
      </c>
      <c r="D1309" t="s">
        <v>49</v>
      </c>
      <c r="E1309" s="1">
        <v>6</v>
      </c>
      <c r="F1309" t="s">
        <v>39</v>
      </c>
      <c r="G1309" t="str">
        <f>VLOOKUP(Table1[[#This Row],[Winner]],Ranking!D:E,2,FALSE)</f>
        <v>B10</v>
      </c>
      <c r="H1309" s="1">
        <v>71</v>
      </c>
      <c r="I1309" s="1">
        <v>14</v>
      </c>
      <c r="J1309" t="s">
        <v>149</v>
      </c>
      <c r="K1309" t="str">
        <f>VLOOKUP(Table1[[#This Row],[Loser]],Ranking!D:E,2,FALSE)</f>
        <v>Pat</v>
      </c>
      <c r="L1309" s="1">
        <v>62</v>
      </c>
      <c r="N1309" s="1">
        <f>Table1[[#This Row],[Winning Score]]-Table1[[#This Row],[Losing Score]]</f>
        <v>9</v>
      </c>
      <c r="O1309" s="1">
        <f>Table1[[#This Row],[Losing Seed]]-Table1[[#This Row],[Winning Seed]]</f>
        <v>8</v>
      </c>
      <c r="P1309" s="1" t="str">
        <f>IF(Table1[[#This Row],[SeD]]&lt;-2,Table1[[#This Row],[Winning Seed]]&amp; " over " &amp;Table1[[#This Row],[Losing Seed]],"")</f>
        <v/>
      </c>
      <c r="Q1309">
        <f>VLOOKUP(Table1[[#This Row],[Losing Seed]],'Seed History'!$N$4:$O$19,2)</f>
        <v>0.16428571428571428</v>
      </c>
      <c r="R1309" s="1">
        <f>IF(Table1[[#This Row],[Round]]="PI",0,Table1[[#This Row],[Round]]-1)</f>
        <v>1</v>
      </c>
      <c r="S1309">
        <f>Table1[[#This Row],[LAW]]-Table1[[#This Row],[LEW]]</f>
        <v>0.83571428571428574</v>
      </c>
      <c r="V1309">
        <f>COUNTIF(PASE!B:B,Table1[[#This Row],[Loser]])</f>
        <v>1</v>
      </c>
    </row>
    <row r="1310" spans="1:22" x14ac:dyDescent="0.25">
      <c r="A1310" s="65">
        <v>38431</v>
      </c>
      <c r="B1310" s="50">
        <v>2005</v>
      </c>
      <c r="C1310" s="1">
        <v>2</v>
      </c>
      <c r="D1310" t="s">
        <v>440</v>
      </c>
      <c r="E1310" s="1">
        <v>2</v>
      </c>
      <c r="F1310" t="s">
        <v>317</v>
      </c>
      <c r="G1310" t="str">
        <f>VLOOKUP(Table1[[#This Row],[Winner]],Ranking!D:E,2,FALSE)</f>
        <v>B12</v>
      </c>
      <c r="H1310" s="1">
        <v>85</v>
      </c>
      <c r="I1310" s="1">
        <v>7</v>
      </c>
      <c r="J1310" t="s">
        <v>363</v>
      </c>
      <c r="K1310" t="str">
        <f>VLOOKUP(Table1[[#This Row],[Loser]],Ranking!D:E,2,FALSE)</f>
        <v>MVC</v>
      </c>
      <c r="L1310" s="1">
        <v>77</v>
      </c>
      <c r="N1310" s="1">
        <f>Table1[[#This Row],[Winning Score]]-Table1[[#This Row],[Losing Score]]</f>
        <v>8</v>
      </c>
      <c r="O1310" s="1">
        <f>Table1[[#This Row],[Losing Seed]]-Table1[[#This Row],[Winning Seed]]</f>
        <v>5</v>
      </c>
      <c r="P1310" s="1" t="str">
        <f>IF(Table1[[#This Row],[SeD]]&lt;-2,Table1[[#This Row],[Winning Seed]]&amp; " over " &amp;Table1[[#This Row],[Losing Seed]],"")</f>
        <v/>
      </c>
      <c r="Q1310">
        <f>VLOOKUP(Table1[[#This Row],[Losing Seed]],'Seed History'!$N$4:$O$19,2)</f>
        <v>0.9</v>
      </c>
      <c r="R1310" s="1">
        <f>IF(Table1[[#This Row],[Round]]="PI",0,Table1[[#This Row],[Round]]-1)</f>
        <v>1</v>
      </c>
      <c r="S1310">
        <f>Table1[[#This Row],[LAW]]-Table1[[#This Row],[LEW]]</f>
        <v>9.9999999999999978E-2</v>
      </c>
      <c r="V1310">
        <f>COUNTIF(PASE!B:B,Table1[[#This Row],[Loser]])</f>
        <v>1</v>
      </c>
    </row>
    <row r="1311" spans="1:22" x14ac:dyDescent="0.25">
      <c r="A1311" s="65">
        <v>38431</v>
      </c>
      <c r="B1311" s="50">
        <v>2005</v>
      </c>
      <c r="C1311" s="1">
        <v>2</v>
      </c>
      <c r="D1311" t="s">
        <v>63</v>
      </c>
      <c r="E1311" s="1">
        <v>1</v>
      </c>
      <c r="F1311" t="s">
        <v>64</v>
      </c>
      <c r="G1311" t="str">
        <f>VLOOKUP(Table1[[#This Row],[Winner]],Ranking!D:E,2,FALSE)</f>
        <v>ACC</v>
      </c>
      <c r="H1311" s="1">
        <v>63</v>
      </c>
      <c r="I1311" s="1">
        <v>9</v>
      </c>
      <c r="J1311" t="s">
        <v>276</v>
      </c>
      <c r="K1311" t="str">
        <f>VLOOKUP(Table1[[#This Row],[Loser]],Ranking!D:E,2,FALSE)</f>
        <v>SEC</v>
      </c>
      <c r="L1311" s="1">
        <v>55</v>
      </c>
      <c r="N1311" s="1">
        <f>Table1[[#This Row],[Winning Score]]-Table1[[#This Row],[Losing Score]]</f>
        <v>8</v>
      </c>
      <c r="O1311" s="1">
        <f>Table1[[#This Row],[Losing Seed]]-Table1[[#This Row],[Winning Seed]]</f>
        <v>8</v>
      </c>
      <c r="P1311" s="1" t="str">
        <f>IF(Table1[[#This Row],[SeD]]&lt;-2,Table1[[#This Row],[Winning Seed]]&amp; " over " &amp;Table1[[#This Row],[Losing Seed]],"")</f>
        <v/>
      </c>
      <c r="Q1311">
        <f>VLOOKUP(Table1[[#This Row],[Losing Seed]],'Seed History'!$N$4:$O$19,2)</f>
        <v>0.6</v>
      </c>
      <c r="R1311" s="1">
        <f>IF(Table1[[#This Row],[Round]]="PI",0,Table1[[#This Row],[Round]]-1)</f>
        <v>1</v>
      </c>
      <c r="S1311">
        <f>Table1[[#This Row],[LAW]]-Table1[[#This Row],[LEW]]</f>
        <v>0.4</v>
      </c>
      <c r="V1311">
        <f>COUNTIF(PASE!B:B,Table1[[#This Row],[Loser]])</f>
        <v>1</v>
      </c>
    </row>
    <row r="1312" spans="1:22" x14ac:dyDescent="0.25">
      <c r="A1312" s="65">
        <v>38431</v>
      </c>
      <c r="B1312" s="50">
        <v>2005</v>
      </c>
      <c r="C1312" s="1">
        <v>2</v>
      </c>
      <c r="D1312" t="s">
        <v>63</v>
      </c>
      <c r="E1312" s="1">
        <v>5</v>
      </c>
      <c r="F1312" t="s">
        <v>272</v>
      </c>
      <c r="G1312" t="str">
        <f>VLOOKUP(Table1[[#This Row],[Winner]],Ranking!D:E,2,FALSE)</f>
        <v>B10</v>
      </c>
      <c r="H1312" s="1">
        <v>72</v>
      </c>
      <c r="I1312" s="1">
        <v>13</v>
      </c>
      <c r="J1312" t="s">
        <v>405</v>
      </c>
      <c r="K1312" t="str">
        <f>VLOOKUP(Table1[[#This Row],[Loser]],Ranking!D:E,2,FALSE)</f>
        <v>AE</v>
      </c>
      <c r="L1312" s="1">
        <v>61</v>
      </c>
      <c r="N1312" s="1">
        <f>Table1[[#This Row],[Winning Score]]-Table1[[#This Row],[Losing Score]]</f>
        <v>11</v>
      </c>
      <c r="O1312" s="1">
        <f>Table1[[#This Row],[Losing Seed]]-Table1[[#This Row],[Winning Seed]]</f>
        <v>8</v>
      </c>
      <c r="P1312" s="1" t="str">
        <f>IF(Table1[[#This Row],[SeD]]&lt;-2,Table1[[#This Row],[Winning Seed]]&amp; " over " &amp;Table1[[#This Row],[Losing Seed]],"")</f>
        <v/>
      </c>
      <c r="Q1312">
        <f>VLOOKUP(Table1[[#This Row],[Losing Seed]],'Seed History'!$N$4:$O$19,2)</f>
        <v>0.25</v>
      </c>
      <c r="R1312" s="1">
        <f>IF(Table1[[#This Row],[Round]]="PI",0,Table1[[#This Row],[Round]]-1)</f>
        <v>1</v>
      </c>
      <c r="S1312">
        <f>Table1[[#This Row],[LAW]]-Table1[[#This Row],[LEW]]</f>
        <v>0.75</v>
      </c>
      <c r="V1312">
        <f>COUNTIF(PASE!B:B,Table1[[#This Row],[Loser]])</f>
        <v>1</v>
      </c>
    </row>
    <row r="1313" spans="1:22" x14ac:dyDescent="0.25">
      <c r="A1313" s="65">
        <v>38431</v>
      </c>
      <c r="B1313" s="50">
        <v>2005</v>
      </c>
      <c r="C1313" s="1">
        <v>2</v>
      </c>
      <c r="D1313" t="s">
        <v>38</v>
      </c>
      <c r="E1313" s="1">
        <v>4</v>
      </c>
      <c r="F1313" t="s">
        <v>54</v>
      </c>
      <c r="G1313" t="str">
        <f>VLOOKUP(Table1[[#This Row],[Winner]],Ranking!D:E,2,FALSE)</f>
        <v>ACC</v>
      </c>
      <c r="H1313" s="1">
        <v>76</v>
      </c>
      <c r="I1313" s="1">
        <v>5</v>
      </c>
      <c r="J1313" t="s">
        <v>217</v>
      </c>
      <c r="K1313" t="str">
        <f>VLOOKUP(Table1[[#This Row],[Loser]],Ranking!D:E,2,FALSE)</f>
        <v>ACC</v>
      </c>
      <c r="L1313" s="1">
        <v>54</v>
      </c>
      <c r="N1313" s="1">
        <f>Table1[[#This Row],[Winning Score]]-Table1[[#This Row],[Losing Score]]</f>
        <v>22</v>
      </c>
      <c r="O1313" s="1">
        <f>Table1[[#This Row],[Losing Seed]]-Table1[[#This Row],[Winning Seed]]</f>
        <v>1</v>
      </c>
      <c r="P1313" s="1" t="str">
        <f>IF(Table1[[#This Row],[SeD]]&lt;-2,Table1[[#This Row],[Winning Seed]]&amp; " over " &amp;Table1[[#This Row],[Losing Seed]],"")</f>
        <v/>
      </c>
      <c r="Q1313">
        <f>VLOOKUP(Table1[[#This Row],[Losing Seed]],'Seed History'!$N$4:$O$19,2)</f>
        <v>1.1071428571428572</v>
      </c>
      <c r="R1313" s="1">
        <f>IF(Table1[[#This Row],[Round]]="PI",0,Table1[[#This Row],[Round]]-1)</f>
        <v>1</v>
      </c>
      <c r="S1313">
        <f>Table1[[#This Row],[LAW]]-Table1[[#This Row],[LEW]]</f>
        <v>-0.10714285714285721</v>
      </c>
      <c r="V1313">
        <f>COUNTIF(PASE!B:B,Table1[[#This Row],[Loser]])</f>
        <v>1</v>
      </c>
    </row>
    <row r="1314" spans="1:22" x14ac:dyDescent="0.25">
      <c r="A1314" s="65">
        <v>38431</v>
      </c>
      <c r="B1314" s="50">
        <v>2005</v>
      </c>
      <c r="C1314" s="1">
        <v>2</v>
      </c>
      <c r="D1314" t="s">
        <v>49</v>
      </c>
      <c r="E1314" s="1">
        <v>5</v>
      </c>
      <c r="F1314" t="s">
        <v>50</v>
      </c>
      <c r="G1314" t="str">
        <f>VLOOKUP(Table1[[#This Row],[Winner]],Ranking!D:E,2,FALSE)</f>
        <v>BE</v>
      </c>
      <c r="H1314" s="1">
        <v>76</v>
      </c>
      <c r="I1314" s="1">
        <v>4</v>
      </c>
      <c r="J1314" t="s">
        <v>81</v>
      </c>
      <c r="K1314" t="str">
        <f>VLOOKUP(Table1[[#This Row],[Loser]],Ranking!D:E,2,FALSE)</f>
        <v>SEC</v>
      </c>
      <c r="L1314" s="1">
        <v>65</v>
      </c>
      <c r="N1314" s="1">
        <f>Table1[[#This Row],[Winning Score]]-Table1[[#This Row],[Losing Score]]</f>
        <v>11</v>
      </c>
      <c r="O1314" s="1">
        <f>Table1[[#This Row],[Losing Seed]]-Table1[[#This Row],[Winning Seed]]</f>
        <v>-1</v>
      </c>
      <c r="P1314" s="1" t="str">
        <f>IF(Table1[[#This Row],[SeD]]&lt;-2,Table1[[#This Row],[Winning Seed]]&amp; " over " &amp;Table1[[#This Row],[Losing Seed]],"")</f>
        <v/>
      </c>
      <c r="Q1314">
        <f>VLOOKUP(Table1[[#This Row],[Losing Seed]],'Seed History'!$N$4:$O$19,2)</f>
        <v>1.5357142857142858</v>
      </c>
      <c r="R1314" s="1">
        <f>IF(Table1[[#This Row],[Round]]="PI",0,Table1[[#This Row],[Round]]-1)</f>
        <v>1</v>
      </c>
      <c r="S1314">
        <f>Table1[[#This Row],[LAW]]-Table1[[#This Row],[LEW]]</f>
        <v>-0.53571428571428581</v>
      </c>
      <c r="V1314">
        <f>COUNTIF(PASE!B:B,Table1[[#This Row],[Loser]])</f>
        <v>1</v>
      </c>
    </row>
    <row r="1315" spans="1:22" x14ac:dyDescent="0.25">
      <c r="A1315" s="65">
        <v>38435</v>
      </c>
      <c r="B1315" s="50">
        <v>2005</v>
      </c>
      <c r="C1315" s="1">
        <v>3</v>
      </c>
      <c r="D1315" t="s">
        <v>440</v>
      </c>
      <c r="E1315" s="1">
        <v>1</v>
      </c>
      <c r="F1315" t="s">
        <v>231</v>
      </c>
      <c r="G1315" t="str">
        <f>VLOOKUP(Table1[[#This Row],[Winner]],Ranking!D:E,2,FALSE)</f>
        <v>B10</v>
      </c>
      <c r="H1315" s="1">
        <v>77</v>
      </c>
      <c r="I1315" s="1">
        <v>12</v>
      </c>
      <c r="J1315" t="s">
        <v>274</v>
      </c>
      <c r="K1315" t="str">
        <f>VLOOKUP(Table1[[#This Row],[Loser]],Ranking!D:E,2,FALSE)</f>
        <v>Horz</v>
      </c>
      <c r="L1315" s="1">
        <v>63</v>
      </c>
      <c r="N1315" s="1">
        <f>Table1[[#This Row],[Winning Score]]-Table1[[#This Row],[Losing Score]]</f>
        <v>14</v>
      </c>
      <c r="O1315" s="1">
        <f>Table1[[#This Row],[Losing Seed]]-Table1[[#This Row],[Winning Seed]]</f>
        <v>11</v>
      </c>
      <c r="P1315" s="1" t="str">
        <f>IF(Table1[[#This Row],[SeD]]&lt;-2,Table1[[#This Row],[Winning Seed]]&amp; " over " &amp;Table1[[#This Row],[Losing Seed]],"")</f>
        <v/>
      </c>
      <c r="Q1315">
        <f>VLOOKUP(Table1[[#This Row],[Losing Seed]],'Seed History'!$N$4:$O$19,2)</f>
        <v>0.51428571428571423</v>
      </c>
      <c r="R1315" s="1">
        <f>IF(Table1[[#This Row],[Round]]="PI",0,Table1[[#This Row],[Round]]-1)</f>
        <v>2</v>
      </c>
      <c r="S1315">
        <f>Table1[[#This Row],[LAW]]-Table1[[#This Row],[LEW]]</f>
        <v>1.4857142857142858</v>
      </c>
      <c r="V1315">
        <f>COUNTIF(PASE!B:B,Table1[[#This Row],[Loser]])</f>
        <v>1</v>
      </c>
    </row>
    <row r="1316" spans="1:22" x14ac:dyDescent="0.25">
      <c r="A1316" s="65">
        <v>38435</v>
      </c>
      <c r="B1316" s="50">
        <v>2005</v>
      </c>
      <c r="C1316" s="1">
        <v>3</v>
      </c>
      <c r="D1316" t="s">
        <v>38</v>
      </c>
      <c r="E1316" s="1">
        <v>4</v>
      </c>
      <c r="F1316" t="s">
        <v>54</v>
      </c>
      <c r="G1316" t="str">
        <f>VLOOKUP(Table1[[#This Row],[Winner]],Ranking!D:E,2,FALSE)</f>
        <v>ACC</v>
      </c>
      <c r="H1316" s="1">
        <v>93</v>
      </c>
      <c r="I1316" s="1">
        <v>1</v>
      </c>
      <c r="J1316" t="s">
        <v>410</v>
      </c>
      <c r="K1316" t="str">
        <f>VLOOKUP(Table1[[#This Row],[Loser]],Ranking!D:E,2,FALSE)</f>
        <v>P12</v>
      </c>
      <c r="L1316" s="1">
        <v>79</v>
      </c>
      <c r="N1316" s="1">
        <f>Table1[[#This Row],[Winning Score]]-Table1[[#This Row],[Losing Score]]</f>
        <v>14</v>
      </c>
      <c r="O1316" s="1">
        <f>Table1[[#This Row],[Losing Seed]]-Table1[[#This Row],[Winning Seed]]</f>
        <v>-3</v>
      </c>
      <c r="P1316" s="1" t="str">
        <f>IF(Table1[[#This Row],[SeD]]&lt;-2,Table1[[#This Row],[Winning Seed]]&amp; " over " &amp;Table1[[#This Row],[Losing Seed]],"")</f>
        <v>4 over 1</v>
      </c>
      <c r="Q1316">
        <f>VLOOKUP(Table1[[#This Row],[Losing Seed]],'Seed History'!$N$4:$O$19,2)</f>
        <v>3.342857142857143</v>
      </c>
      <c r="R1316" s="1">
        <f>IF(Table1[[#This Row],[Round]]="PI",0,Table1[[#This Row],[Round]]-1)</f>
        <v>2</v>
      </c>
      <c r="S1316">
        <f>Table1[[#This Row],[LAW]]-Table1[[#This Row],[LEW]]</f>
        <v>-1.342857142857143</v>
      </c>
      <c r="V1316">
        <f>COUNTIF(PASE!B:B,Table1[[#This Row],[Loser]])</f>
        <v>1</v>
      </c>
    </row>
    <row r="1317" spans="1:22" x14ac:dyDescent="0.25">
      <c r="A1317" s="65">
        <v>38435</v>
      </c>
      <c r="B1317" s="50">
        <v>2005</v>
      </c>
      <c r="C1317" s="1">
        <v>3</v>
      </c>
      <c r="D1317" t="s">
        <v>440</v>
      </c>
      <c r="E1317" s="1">
        <v>3</v>
      </c>
      <c r="F1317" t="s">
        <v>48</v>
      </c>
      <c r="G1317" t="str">
        <f>VLOOKUP(Table1[[#This Row],[Winner]],Ranking!D:E,2,FALSE)</f>
        <v>P12</v>
      </c>
      <c r="H1317" s="1">
        <v>79</v>
      </c>
      <c r="I1317" s="1">
        <v>2</v>
      </c>
      <c r="J1317" t="s">
        <v>317</v>
      </c>
      <c r="K1317" t="str">
        <f>VLOOKUP(Table1[[#This Row],[Loser]],Ranking!D:E,2,FALSE)</f>
        <v>B12</v>
      </c>
      <c r="L1317" s="1">
        <v>78</v>
      </c>
      <c r="N1317" s="1">
        <f>Table1[[#This Row],[Winning Score]]-Table1[[#This Row],[Losing Score]]</f>
        <v>1</v>
      </c>
      <c r="O1317" s="1">
        <f>Table1[[#This Row],[Losing Seed]]-Table1[[#This Row],[Winning Seed]]</f>
        <v>-1</v>
      </c>
      <c r="P1317" s="1" t="str">
        <f>IF(Table1[[#This Row],[SeD]]&lt;-2,Table1[[#This Row],[Winning Seed]]&amp; " over " &amp;Table1[[#This Row],[Losing Seed]],"")</f>
        <v/>
      </c>
      <c r="Q1317">
        <f>VLOOKUP(Table1[[#This Row],[Losing Seed]],'Seed History'!$N$4:$O$19,2)</f>
        <v>2.3714285714285714</v>
      </c>
      <c r="R1317" s="1">
        <f>IF(Table1[[#This Row],[Round]]="PI",0,Table1[[#This Row],[Round]]-1)</f>
        <v>2</v>
      </c>
      <c r="S1317">
        <f>Table1[[#This Row],[LAW]]-Table1[[#This Row],[LEW]]</f>
        <v>-0.37142857142857144</v>
      </c>
      <c r="V1317">
        <f>COUNTIF(PASE!B:B,Table1[[#This Row],[Loser]])</f>
        <v>1</v>
      </c>
    </row>
    <row r="1318" spans="1:22" x14ac:dyDescent="0.25">
      <c r="A1318" s="65">
        <v>38435</v>
      </c>
      <c r="B1318" s="50">
        <v>2005</v>
      </c>
      <c r="C1318" s="1">
        <v>3</v>
      </c>
      <c r="D1318" t="s">
        <v>38</v>
      </c>
      <c r="E1318" s="1">
        <v>7</v>
      </c>
      <c r="F1318" t="s">
        <v>413</v>
      </c>
      <c r="G1318" t="str">
        <f>VLOOKUP(Table1[[#This Row],[Winner]],Ranking!D:E,2,FALSE)</f>
        <v>B12</v>
      </c>
      <c r="H1318" s="1">
        <v>65</v>
      </c>
      <c r="I1318" s="1">
        <v>6</v>
      </c>
      <c r="J1318" t="s">
        <v>92</v>
      </c>
      <c r="K1318" t="str">
        <f>VLOOKUP(Table1[[#This Row],[Loser]],Ranking!D:E,2,FALSE)</f>
        <v>B12</v>
      </c>
      <c r="L1318" s="1">
        <v>60</v>
      </c>
      <c r="N1318" s="1">
        <f>Table1[[#This Row],[Winning Score]]-Table1[[#This Row],[Losing Score]]</f>
        <v>5</v>
      </c>
      <c r="O1318" s="1">
        <f>Table1[[#This Row],[Losing Seed]]-Table1[[#This Row],[Winning Seed]]</f>
        <v>-1</v>
      </c>
      <c r="P1318" s="1" t="str">
        <f>IF(Table1[[#This Row],[SeD]]&lt;-2,Table1[[#This Row],[Winning Seed]]&amp; " over " &amp;Table1[[#This Row],[Losing Seed]],"")</f>
        <v/>
      </c>
      <c r="Q1318">
        <f>VLOOKUP(Table1[[#This Row],[Losing Seed]],'Seed History'!$N$4:$O$19,2)</f>
        <v>1.0785714285714285</v>
      </c>
      <c r="R1318" s="1">
        <f>IF(Table1[[#This Row],[Round]]="PI",0,Table1[[#This Row],[Round]]-1)</f>
        <v>2</v>
      </c>
      <c r="S1318">
        <f>Table1[[#This Row],[LAW]]-Table1[[#This Row],[LEW]]</f>
        <v>0.92142857142857149</v>
      </c>
      <c r="V1318">
        <f>COUNTIF(PASE!B:B,Table1[[#This Row],[Loser]])</f>
        <v>1</v>
      </c>
    </row>
    <row r="1319" spans="1:22" x14ac:dyDescent="0.25">
      <c r="A1319" s="65">
        <v>38436</v>
      </c>
      <c r="B1319" s="50">
        <v>2005</v>
      </c>
      <c r="C1319" s="1">
        <v>3</v>
      </c>
      <c r="D1319" t="s">
        <v>63</v>
      </c>
      <c r="E1319" s="1">
        <v>5</v>
      </c>
      <c r="F1319" t="s">
        <v>272</v>
      </c>
      <c r="G1319" t="str">
        <f>VLOOKUP(Table1[[#This Row],[Winner]],Ranking!D:E,2,FALSE)</f>
        <v>B10</v>
      </c>
      <c r="H1319" s="1">
        <v>78</v>
      </c>
      <c r="I1319" s="1">
        <v>1</v>
      </c>
      <c r="J1319" t="s">
        <v>64</v>
      </c>
      <c r="K1319" t="str">
        <f>VLOOKUP(Table1[[#This Row],[Loser]],Ranking!D:E,2,FALSE)</f>
        <v>ACC</v>
      </c>
      <c r="L1319" s="1">
        <v>68</v>
      </c>
      <c r="N1319" s="1">
        <f>Table1[[#This Row],[Winning Score]]-Table1[[#This Row],[Losing Score]]</f>
        <v>10</v>
      </c>
      <c r="O1319" s="1">
        <f>Table1[[#This Row],[Losing Seed]]-Table1[[#This Row],[Winning Seed]]</f>
        <v>-4</v>
      </c>
      <c r="P1319" s="1" t="str">
        <f>IF(Table1[[#This Row],[SeD]]&lt;-2,Table1[[#This Row],[Winning Seed]]&amp; " over " &amp;Table1[[#This Row],[Losing Seed]],"")</f>
        <v>5 over 1</v>
      </c>
      <c r="Q1319">
        <f>VLOOKUP(Table1[[#This Row],[Losing Seed]],'Seed History'!$N$4:$O$19,2)</f>
        <v>3.342857142857143</v>
      </c>
      <c r="R1319" s="1">
        <f>IF(Table1[[#This Row],[Round]]="PI",0,Table1[[#This Row],[Round]]-1)</f>
        <v>2</v>
      </c>
      <c r="S1319">
        <f>Table1[[#This Row],[LAW]]-Table1[[#This Row],[LEW]]</f>
        <v>-1.342857142857143</v>
      </c>
      <c r="V1319">
        <f>COUNTIF(PASE!B:B,Table1[[#This Row],[Loser]])</f>
        <v>1</v>
      </c>
    </row>
    <row r="1320" spans="1:22" x14ac:dyDescent="0.25">
      <c r="A1320" s="65">
        <v>38436</v>
      </c>
      <c r="B1320" s="50">
        <v>2005</v>
      </c>
      <c r="C1320" s="1">
        <v>3</v>
      </c>
      <c r="D1320" t="s">
        <v>49</v>
      </c>
      <c r="E1320" s="1">
        <v>1</v>
      </c>
      <c r="F1320" t="s">
        <v>299</v>
      </c>
      <c r="G1320" t="str">
        <f>VLOOKUP(Table1[[#This Row],[Winner]],Ranking!D:E,2,FALSE)</f>
        <v>ACC</v>
      </c>
      <c r="H1320" s="1">
        <v>67</v>
      </c>
      <c r="I1320" s="1">
        <v>5</v>
      </c>
      <c r="J1320" t="s">
        <v>50</v>
      </c>
      <c r="K1320" t="str">
        <f>VLOOKUP(Table1[[#This Row],[Loser]],Ranking!D:E,2,FALSE)</f>
        <v>BE</v>
      </c>
      <c r="L1320" s="1">
        <v>66</v>
      </c>
      <c r="N1320" s="1">
        <f>Table1[[#This Row],[Winning Score]]-Table1[[#This Row],[Losing Score]]</f>
        <v>1</v>
      </c>
      <c r="O1320" s="1">
        <f>Table1[[#This Row],[Losing Seed]]-Table1[[#This Row],[Winning Seed]]</f>
        <v>4</v>
      </c>
      <c r="P1320" s="1" t="str">
        <f>IF(Table1[[#This Row],[SeD]]&lt;-2,Table1[[#This Row],[Winning Seed]]&amp; " over " &amp;Table1[[#This Row],[Losing Seed]],"")</f>
        <v/>
      </c>
      <c r="Q1320">
        <f>VLOOKUP(Table1[[#This Row],[Losing Seed]],'Seed History'!$N$4:$O$19,2)</f>
        <v>1.1071428571428572</v>
      </c>
      <c r="R1320" s="1">
        <f>IF(Table1[[#This Row],[Round]]="PI",0,Table1[[#This Row],[Round]]-1)</f>
        <v>2</v>
      </c>
      <c r="S1320">
        <f>Table1[[#This Row],[LAW]]-Table1[[#This Row],[LEW]]</f>
        <v>0.89285714285714279</v>
      </c>
      <c r="V1320">
        <f>COUNTIF(PASE!B:B,Table1[[#This Row],[Loser]])</f>
        <v>1</v>
      </c>
    </row>
    <row r="1321" spans="1:22" x14ac:dyDescent="0.25">
      <c r="A1321" s="65">
        <v>38436</v>
      </c>
      <c r="B1321" s="50">
        <v>2005</v>
      </c>
      <c r="C1321" s="1">
        <v>3</v>
      </c>
      <c r="D1321" t="s">
        <v>49</v>
      </c>
      <c r="E1321" s="1">
        <v>6</v>
      </c>
      <c r="F1321" t="s">
        <v>39</v>
      </c>
      <c r="G1321" t="str">
        <f>VLOOKUP(Table1[[#This Row],[Winner]],Ranking!D:E,2,FALSE)</f>
        <v>B10</v>
      </c>
      <c r="H1321" s="1">
        <v>65</v>
      </c>
      <c r="I1321" s="1">
        <v>10</v>
      </c>
      <c r="J1321" t="s">
        <v>302</v>
      </c>
      <c r="K1321" t="str">
        <f>VLOOKUP(Table1[[#This Row],[Loser]],Ranking!D:E,2,FALSE)</f>
        <v>ACC</v>
      </c>
      <c r="L1321" s="1">
        <v>56</v>
      </c>
      <c r="N1321" s="1">
        <f>Table1[[#This Row],[Winning Score]]-Table1[[#This Row],[Losing Score]]</f>
        <v>9</v>
      </c>
      <c r="O1321" s="1">
        <f>Table1[[#This Row],[Losing Seed]]-Table1[[#This Row],[Winning Seed]]</f>
        <v>4</v>
      </c>
      <c r="P1321" s="1" t="str">
        <f>IF(Table1[[#This Row],[SeD]]&lt;-2,Table1[[#This Row],[Winning Seed]]&amp; " over " &amp;Table1[[#This Row],[Losing Seed]],"")</f>
        <v/>
      </c>
      <c r="Q1321">
        <f>VLOOKUP(Table1[[#This Row],[Losing Seed]],'Seed History'!$N$4:$O$19,2)</f>
        <v>0.62142857142857144</v>
      </c>
      <c r="R1321" s="1">
        <f>IF(Table1[[#This Row],[Round]]="PI",0,Table1[[#This Row],[Round]]-1)</f>
        <v>2</v>
      </c>
      <c r="S1321">
        <f>Table1[[#This Row],[LAW]]-Table1[[#This Row],[LEW]]</f>
        <v>1.3785714285714286</v>
      </c>
      <c r="V1321">
        <f>COUNTIF(PASE!B:B,Table1[[#This Row],[Loser]])</f>
        <v>1</v>
      </c>
    </row>
    <row r="1322" spans="1:22" x14ac:dyDescent="0.25">
      <c r="A1322" s="65">
        <v>38436</v>
      </c>
      <c r="B1322" s="50">
        <v>2005</v>
      </c>
      <c r="C1322" s="1">
        <v>3</v>
      </c>
      <c r="D1322" t="s">
        <v>63</v>
      </c>
      <c r="E1322" s="1">
        <v>2</v>
      </c>
      <c r="F1322" t="s">
        <v>26</v>
      </c>
      <c r="G1322" t="str">
        <f>VLOOKUP(Table1[[#This Row],[Winner]],Ranking!D:E,2,FALSE)</f>
        <v>SEC</v>
      </c>
      <c r="H1322" s="1">
        <v>62</v>
      </c>
      <c r="I1322" s="1">
        <v>6</v>
      </c>
      <c r="J1322" t="s">
        <v>65</v>
      </c>
      <c r="K1322" t="str">
        <f>VLOOKUP(Table1[[#This Row],[Loser]],Ranking!D:E,2,FALSE)</f>
        <v>P12</v>
      </c>
      <c r="L1322" s="1">
        <v>52</v>
      </c>
      <c r="N1322" s="1">
        <f>Table1[[#This Row],[Winning Score]]-Table1[[#This Row],[Losing Score]]</f>
        <v>10</v>
      </c>
      <c r="O1322" s="1">
        <f>Table1[[#This Row],[Losing Seed]]-Table1[[#This Row],[Winning Seed]]</f>
        <v>4</v>
      </c>
      <c r="P1322" s="1" t="str">
        <f>IF(Table1[[#This Row],[SeD]]&lt;-2,Table1[[#This Row],[Winning Seed]]&amp; " over " &amp;Table1[[#This Row],[Losing Seed]],"")</f>
        <v/>
      </c>
      <c r="Q1322">
        <f>VLOOKUP(Table1[[#This Row],[Losing Seed]],'Seed History'!$N$4:$O$19,2)</f>
        <v>1.0785714285714285</v>
      </c>
      <c r="R1322" s="1">
        <f>IF(Table1[[#This Row],[Round]]="PI",0,Table1[[#This Row],[Round]]-1)</f>
        <v>2</v>
      </c>
      <c r="S1322">
        <f>Table1[[#This Row],[LAW]]-Table1[[#This Row],[LEW]]</f>
        <v>0.92142857142857149</v>
      </c>
      <c r="V1322">
        <f>COUNTIF(PASE!B:B,Table1[[#This Row],[Loser]])</f>
        <v>1</v>
      </c>
    </row>
    <row r="1323" spans="1:22" x14ac:dyDescent="0.25">
      <c r="A1323" s="65">
        <v>38437</v>
      </c>
      <c r="B1323" s="50">
        <v>2005</v>
      </c>
      <c r="C1323" s="1">
        <v>4</v>
      </c>
      <c r="D1323" t="s">
        <v>440</v>
      </c>
      <c r="E1323" s="1">
        <v>1</v>
      </c>
      <c r="F1323" t="s">
        <v>231</v>
      </c>
      <c r="G1323" t="str">
        <f>VLOOKUP(Table1[[#This Row],[Winner]],Ranking!D:E,2,FALSE)</f>
        <v>B10</v>
      </c>
      <c r="H1323" s="1">
        <v>90</v>
      </c>
      <c r="I1323" s="1">
        <v>3</v>
      </c>
      <c r="J1323" t="s">
        <v>48</v>
      </c>
      <c r="K1323" t="str">
        <f>VLOOKUP(Table1[[#This Row],[Loser]],Ranking!D:E,2,FALSE)</f>
        <v>P12</v>
      </c>
      <c r="L1323" s="1">
        <v>89</v>
      </c>
      <c r="M1323" s="1" t="s">
        <v>479</v>
      </c>
      <c r="N1323" s="1">
        <f>Table1[[#This Row],[Winning Score]]-Table1[[#This Row],[Losing Score]]</f>
        <v>1</v>
      </c>
      <c r="O1323" s="1">
        <f>Table1[[#This Row],[Losing Seed]]-Table1[[#This Row],[Winning Seed]]</f>
        <v>2</v>
      </c>
      <c r="P1323" s="1" t="str">
        <f>IF(Table1[[#This Row],[SeD]]&lt;-2,Table1[[#This Row],[Winning Seed]]&amp; " over " &amp;Table1[[#This Row],[Losing Seed]],"")</f>
        <v/>
      </c>
      <c r="Q1323">
        <f>VLOOKUP(Table1[[#This Row],[Losing Seed]],'Seed History'!$N$4:$O$19,2)</f>
        <v>1.8571428571428572</v>
      </c>
      <c r="R1323" s="1">
        <f>IF(Table1[[#This Row],[Round]]="PI",0,Table1[[#This Row],[Round]]-1)</f>
        <v>3</v>
      </c>
      <c r="S1323">
        <f>Table1[[#This Row],[LAW]]-Table1[[#This Row],[LEW]]</f>
        <v>1.1428571428571428</v>
      </c>
      <c r="V1323">
        <f>COUNTIF(PASE!B:B,Table1[[#This Row],[Loser]])</f>
        <v>1</v>
      </c>
    </row>
    <row r="1324" spans="1:22" x14ac:dyDescent="0.25">
      <c r="A1324" s="65">
        <v>38437</v>
      </c>
      <c r="B1324" s="50">
        <v>2005</v>
      </c>
      <c r="C1324" s="1">
        <v>4</v>
      </c>
      <c r="D1324" t="s">
        <v>38</v>
      </c>
      <c r="E1324" s="1">
        <v>4</v>
      </c>
      <c r="F1324" t="s">
        <v>54</v>
      </c>
      <c r="G1324" t="str">
        <f>VLOOKUP(Table1[[#This Row],[Winner]],Ranking!D:E,2,FALSE)</f>
        <v>ACC</v>
      </c>
      <c r="H1324" s="1">
        <v>93</v>
      </c>
      <c r="I1324" s="1">
        <v>7</v>
      </c>
      <c r="J1324" t="s">
        <v>413</v>
      </c>
      <c r="K1324" t="str">
        <f>VLOOKUP(Table1[[#This Row],[Loser]],Ranking!D:E,2,FALSE)</f>
        <v>B12</v>
      </c>
      <c r="L1324" s="1">
        <v>85</v>
      </c>
      <c r="M1324" s="1" t="s">
        <v>479</v>
      </c>
      <c r="N1324" s="1">
        <f>Table1[[#This Row],[Winning Score]]-Table1[[#This Row],[Losing Score]]</f>
        <v>8</v>
      </c>
      <c r="O1324" s="1">
        <f>Table1[[#This Row],[Losing Seed]]-Table1[[#This Row],[Winning Seed]]</f>
        <v>3</v>
      </c>
      <c r="P1324" s="1" t="str">
        <f>IF(Table1[[#This Row],[SeD]]&lt;-2,Table1[[#This Row],[Winning Seed]]&amp; " over " &amp;Table1[[#This Row],[Losing Seed]],"")</f>
        <v/>
      </c>
      <c r="Q1324">
        <f>VLOOKUP(Table1[[#This Row],[Losing Seed]],'Seed History'!$N$4:$O$19,2)</f>
        <v>0.9</v>
      </c>
      <c r="R1324" s="1">
        <f>IF(Table1[[#This Row],[Round]]="PI",0,Table1[[#This Row],[Round]]-1)</f>
        <v>3</v>
      </c>
      <c r="S1324">
        <f>Table1[[#This Row],[LAW]]-Table1[[#This Row],[LEW]]</f>
        <v>2.1</v>
      </c>
      <c r="V1324">
        <f>COUNTIF(PASE!B:B,Table1[[#This Row],[Loser]])</f>
        <v>1</v>
      </c>
    </row>
    <row r="1325" spans="1:22" x14ac:dyDescent="0.25">
      <c r="A1325" s="65">
        <v>38438</v>
      </c>
      <c r="B1325" s="50">
        <v>2005</v>
      </c>
      <c r="C1325" s="1">
        <v>4</v>
      </c>
      <c r="D1325" t="s">
        <v>63</v>
      </c>
      <c r="E1325" s="1">
        <v>5</v>
      </c>
      <c r="F1325" t="s">
        <v>272</v>
      </c>
      <c r="G1325" t="str">
        <f>VLOOKUP(Table1[[#This Row],[Winner]],Ranking!D:E,2,FALSE)</f>
        <v>B10</v>
      </c>
      <c r="H1325" s="1">
        <v>94</v>
      </c>
      <c r="I1325" s="1">
        <v>2</v>
      </c>
      <c r="J1325" t="s">
        <v>26</v>
      </c>
      <c r="K1325" t="str">
        <f>VLOOKUP(Table1[[#This Row],[Loser]],Ranking!D:E,2,FALSE)</f>
        <v>SEC</v>
      </c>
      <c r="L1325" s="1">
        <v>88</v>
      </c>
      <c r="M1325" s="1" t="s">
        <v>480</v>
      </c>
      <c r="N1325" s="1">
        <f>Table1[[#This Row],[Winning Score]]-Table1[[#This Row],[Losing Score]]</f>
        <v>6</v>
      </c>
      <c r="O1325" s="1">
        <f>Table1[[#This Row],[Losing Seed]]-Table1[[#This Row],[Winning Seed]]</f>
        <v>-3</v>
      </c>
      <c r="P1325" s="1" t="str">
        <f>IF(Table1[[#This Row],[SeD]]&lt;-2,Table1[[#This Row],[Winning Seed]]&amp; " over " &amp;Table1[[#This Row],[Losing Seed]],"")</f>
        <v>5 over 2</v>
      </c>
      <c r="Q1325">
        <f>VLOOKUP(Table1[[#This Row],[Losing Seed]],'Seed History'!$N$4:$O$19,2)</f>
        <v>2.3714285714285714</v>
      </c>
      <c r="R1325" s="1">
        <f>IF(Table1[[#This Row],[Round]]="PI",0,Table1[[#This Row],[Round]]-1)</f>
        <v>3</v>
      </c>
      <c r="S1325">
        <f>Table1[[#This Row],[LAW]]-Table1[[#This Row],[LEW]]</f>
        <v>0.62857142857142856</v>
      </c>
      <c r="V1325">
        <f>COUNTIF(PASE!B:B,Table1[[#This Row],[Loser]])</f>
        <v>1</v>
      </c>
    </row>
    <row r="1326" spans="1:22" x14ac:dyDescent="0.25">
      <c r="A1326" s="65">
        <v>38438</v>
      </c>
      <c r="B1326" s="50">
        <v>2005</v>
      </c>
      <c r="C1326" s="1">
        <v>4</v>
      </c>
      <c r="D1326" t="s">
        <v>49</v>
      </c>
      <c r="E1326" s="1">
        <v>1</v>
      </c>
      <c r="F1326" t="s">
        <v>299</v>
      </c>
      <c r="G1326" t="str">
        <f>VLOOKUP(Table1[[#This Row],[Winner]],Ranking!D:E,2,FALSE)</f>
        <v>ACC</v>
      </c>
      <c r="H1326" s="1">
        <v>88</v>
      </c>
      <c r="I1326" s="1">
        <v>6</v>
      </c>
      <c r="J1326" t="s">
        <v>39</v>
      </c>
      <c r="K1326" t="str">
        <f>VLOOKUP(Table1[[#This Row],[Loser]],Ranking!D:E,2,FALSE)</f>
        <v>B10</v>
      </c>
      <c r="L1326" s="1">
        <v>82</v>
      </c>
      <c r="N1326" s="1">
        <f>Table1[[#This Row],[Winning Score]]-Table1[[#This Row],[Losing Score]]</f>
        <v>6</v>
      </c>
      <c r="O1326" s="1">
        <f>Table1[[#This Row],[Losing Seed]]-Table1[[#This Row],[Winning Seed]]</f>
        <v>5</v>
      </c>
      <c r="P1326" s="1" t="str">
        <f>IF(Table1[[#This Row],[SeD]]&lt;-2,Table1[[#This Row],[Winning Seed]]&amp; " over " &amp;Table1[[#This Row],[Losing Seed]],"")</f>
        <v/>
      </c>
      <c r="Q1326">
        <f>VLOOKUP(Table1[[#This Row],[Losing Seed]],'Seed History'!$N$4:$O$19,2)</f>
        <v>1.0785714285714285</v>
      </c>
      <c r="R1326" s="1">
        <f>IF(Table1[[#This Row],[Round]]="PI",0,Table1[[#This Row],[Round]]-1)</f>
        <v>3</v>
      </c>
      <c r="S1326">
        <f>Table1[[#This Row],[LAW]]-Table1[[#This Row],[LEW]]</f>
        <v>1.9214285714285715</v>
      </c>
      <c r="V1326">
        <f>COUNTIF(PASE!B:B,Table1[[#This Row],[Loser]])</f>
        <v>1</v>
      </c>
    </row>
    <row r="1327" spans="1:22" x14ac:dyDescent="0.25">
      <c r="A1327" s="65">
        <v>38444</v>
      </c>
      <c r="B1327" s="50">
        <v>2005</v>
      </c>
      <c r="C1327" s="1">
        <v>5</v>
      </c>
      <c r="D1327" t="s">
        <v>484</v>
      </c>
      <c r="E1327" s="1">
        <v>1</v>
      </c>
      <c r="F1327" t="s">
        <v>299</v>
      </c>
      <c r="G1327" t="str">
        <f>VLOOKUP(Table1[[#This Row],[Winner]],Ranking!D:E,2,FALSE)</f>
        <v>ACC</v>
      </c>
      <c r="H1327" s="1">
        <v>87</v>
      </c>
      <c r="I1327" s="1">
        <v>5</v>
      </c>
      <c r="J1327" t="s">
        <v>272</v>
      </c>
      <c r="K1327" t="str">
        <f>VLOOKUP(Table1[[#This Row],[Loser]],Ranking!D:E,2,FALSE)</f>
        <v>B10</v>
      </c>
      <c r="L1327" s="1">
        <v>71</v>
      </c>
      <c r="N1327" s="1">
        <f>Table1[[#This Row],[Winning Score]]-Table1[[#This Row],[Losing Score]]</f>
        <v>16</v>
      </c>
      <c r="O1327" s="1">
        <f>Table1[[#This Row],[Losing Seed]]-Table1[[#This Row],[Winning Seed]]</f>
        <v>4</v>
      </c>
      <c r="P1327" s="1" t="str">
        <f>IF(Table1[[#This Row],[SeD]]&lt;-2,Table1[[#This Row],[Winning Seed]]&amp; " over " &amp;Table1[[#This Row],[Losing Seed]],"")</f>
        <v/>
      </c>
      <c r="Q1327">
        <f>VLOOKUP(Table1[[#This Row],[Losing Seed]],'Seed History'!$N$4:$O$19,2)</f>
        <v>1.1071428571428572</v>
      </c>
      <c r="R1327" s="1">
        <f>IF(Table1[[#This Row],[Round]]="PI",0,Table1[[#This Row],[Round]]-1)</f>
        <v>4</v>
      </c>
      <c r="S1327">
        <f>Table1[[#This Row],[LAW]]-Table1[[#This Row],[LEW]]</f>
        <v>2.8928571428571428</v>
      </c>
      <c r="V1327">
        <f>COUNTIF(PASE!B:B,Table1[[#This Row],[Loser]])</f>
        <v>1</v>
      </c>
    </row>
    <row r="1328" spans="1:22" x14ac:dyDescent="0.25">
      <c r="A1328" s="65">
        <v>38444</v>
      </c>
      <c r="B1328" s="50">
        <v>2005</v>
      </c>
      <c r="C1328" s="1">
        <v>5</v>
      </c>
      <c r="D1328" t="s">
        <v>484</v>
      </c>
      <c r="E1328" s="1">
        <v>1</v>
      </c>
      <c r="F1328" t="s">
        <v>231</v>
      </c>
      <c r="G1328" t="str">
        <f>VLOOKUP(Table1[[#This Row],[Winner]],Ranking!D:E,2,FALSE)</f>
        <v>B10</v>
      </c>
      <c r="H1328" s="1">
        <v>72</v>
      </c>
      <c r="I1328" s="1">
        <v>4</v>
      </c>
      <c r="J1328" t="s">
        <v>54</v>
      </c>
      <c r="K1328" t="str">
        <f>VLOOKUP(Table1[[#This Row],[Loser]],Ranking!D:E,2,FALSE)</f>
        <v>ACC</v>
      </c>
      <c r="L1328" s="1">
        <v>57</v>
      </c>
      <c r="N1328" s="1">
        <f>Table1[[#This Row],[Winning Score]]-Table1[[#This Row],[Losing Score]]</f>
        <v>15</v>
      </c>
      <c r="O1328" s="1">
        <f>Table1[[#This Row],[Losing Seed]]-Table1[[#This Row],[Winning Seed]]</f>
        <v>3</v>
      </c>
      <c r="P1328" s="1" t="str">
        <f>IF(Table1[[#This Row],[SeD]]&lt;-2,Table1[[#This Row],[Winning Seed]]&amp; " over " &amp;Table1[[#This Row],[Losing Seed]],"")</f>
        <v/>
      </c>
      <c r="Q1328">
        <f>VLOOKUP(Table1[[#This Row],[Losing Seed]],'Seed History'!$N$4:$O$19,2)</f>
        <v>1.5357142857142858</v>
      </c>
      <c r="R1328" s="1">
        <f>IF(Table1[[#This Row],[Round]]="PI",0,Table1[[#This Row],[Round]]-1)</f>
        <v>4</v>
      </c>
      <c r="S1328">
        <f>Table1[[#This Row],[LAW]]-Table1[[#This Row],[LEW]]</f>
        <v>2.4642857142857144</v>
      </c>
      <c r="V1328">
        <f>COUNTIF(PASE!B:B,Table1[[#This Row],[Loser]])</f>
        <v>1</v>
      </c>
    </row>
    <row r="1329" spans="1:22" x14ac:dyDescent="0.25">
      <c r="A1329" s="65">
        <v>38446</v>
      </c>
      <c r="B1329" s="50">
        <v>2005</v>
      </c>
      <c r="C1329" s="1">
        <v>6</v>
      </c>
      <c r="D1329" t="s">
        <v>485</v>
      </c>
      <c r="E1329" s="1">
        <v>1</v>
      </c>
      <c r="F1329" t="s">
        <v>299</v>
      </c>
      <c r="G1329" t="str">
        <f>VLOOKUP(Table1[[#This Row],[Winner]],Ranking!D:E,2,FALSE)</f>
        <v>ACC</v>
      </c>
      <c r="H1329" s="1">
        <v>75</v>
      </c>
      <c r="I1329" s="1">
        <v>1</v>
      </c>
      <c r="J1329" t="s">
        <v>231</v>
      </c>
      <c r="K1329" t="str">
        <f>VLOOKUP(Table1[[#This Row],[Loser]],Ranking!D:E,2,FALSE)</f>
        <v>B10</v>
      </c>
      <c r="L1329" s="1">
        <v>70</v>
      </c>
      <c r="N1329" s="1">
        <f>Table1[[#This Row],[Winning Score]]-Table1[[#This Row],[Losing Score]]</f>
        <v>5</v>
      </c>
      <c r="O1329" s="1">
        <f>Table1[[#This Row],[Losing Seed]]-Table1[[#This Row],[Winning Seed]]</f>
        <v>0</v>
      </c>
      <c r="P1329" s="1" t="str">
        <f>IF(Table1[[#This Row],[SeD]]&lt;-2,Table1[[#This Row],[Winning Seed]]&amp; " over " &amp;Table1[[#This Row],[Losing Seed]],"")</f>
        <v/>
      </c>
      <c r="Q1329">
        <f>VLOOKUP(Table1[[#This Row],[Losing Seed]],'Seed History'!$N$4:$O$19,2)</f>
        <v>3.342857142857143</v>
      </c>
      <c r="R1329" s="1">
        <f>IF(Table1[[#This Row],[Round]]="PI",0,Table1[[#This Row],[Round]]-1)</f>
        <v>5</v>
      </c>
      <c r="S1329">
        <f>Table1[[#This Row],[LAW]]-Table1[[#This Row],[LEW]]</f>
        <v>1.657142857142857</v>
      </c>
      <c r="V1329">
        <f>COUNTIF(PASE!B:B,Table1[[#This Row],[Loser]])</f>
        <v>1</v>
      </c>
    </row>
    <row r="1330" spans="1:22" x14ac:dyDescent="0.25">
      <c r="A1330" s="65">
        <v>38790</v>
      </c>
      <c r="B1330" s="50">
        <v>2006</v>
      </c>
      <c r="C1330" s="1" t="s">
        <v>493</v>
      </c>
      <c r="D1330" t="s">
        <v>440</v>
      </c>
      <c r="E1330" s="1">
        <v>16</v>
      </c>
      <c r="F1330" t="s">
        <v>280</v>
      </c>
      <c r="G1330" t="str">
        <f>VLOOKUP(Table1[[#This Row],[Winner]],Ranking!D:E,2,FALSE)</f>
        <v>MAAC</v>
      </c>
      <c r="H1330" s="1">
        <v>71</v>
      </c>
      <c r="I1330" s="1">
        <v>16</v>
      </c>
      <c r="J1330" t="s">
        <v>27</v>
      </c>
      <c r="K1330" t="str">
        <f>VLOOKUP(Table1[[#This Row],[Loser]],Ranking!D:E,2,FALSE)</f>
        <v>BSth</v>
      </c>
      <c r="L1330" s="1">
        <v>49</v>
      </c>
      <c r="N1330" s="1">
        <f>Table1[[#This Row],[Winning Score]]-Table1[[#This Row],[Losing Score]]</f>
        <v>22</v>
      </c>
      <c r="O1330" s="1">
        <f>Table1[[#This Row],[Losing Seed]]-Table1[[#This Row],[Winning Seed]]</f>
        <v>0</v>
      </c>
      <c r="P1330" s="1" t="str">
        <f>IF(Table1[[#This Row],[SeD]]&lt;-2,Table1[[#This Row],[Winning Seed]]&amp; " over " &amp;Table1[[#This Row],[Losing Seed]],"")</f>
        <v/>
      </c>
      <c r="Q1330">
        <f>VLOOKUP(Table1[[#This Row],[Losing Seed]],'Seed History'!$N$4:$O$19,2)</f>
        <v>7.1428571428571426E-3</v>
      </c>
      <c r="R1330" s="1">
        <f>IF(Table1[[#This Row],[Round]]="PI",0,Table1[[#This Row],[Round]]-1)</f>
        <v>0</v>
      </c>
      <c r="S1330">
        <f>Table1[[#This Row],[LAW]]-Table1[[#This Row],[LEW]]</f>
        <v>-7.1428571428571426E-3</v>
      </c>
      <c r="V1330">
        <f>COUNTIF(PASE!B:B,Table1[[#This Row],[Loser]])</f>
        <v>1</v>
      </c>
    </row>
    <row r="1331" spans="1:22" x14ac:dyDescent="0.25">
      <c r="A1331" s="65">
        <v>38792</v>
      </c>
      <c r="B1331" s="50">
        <v>2006</v>
      </c>
      <c r="C1331" s="1">
        <v>1</v>
      </c>
      <c r="D1331" t="s">
        <v>440</v>
      </c>
      <c r="E1331" s="1">
        <v>12</v>
      </c>
      <c r="F1331" t="s">
        <v>281</v>
      </c>
      <c r="G1331" t="str">
        <f>VLOOKUP(Table1[[#This Row],[Winner]],Ranking!D:E,2,FALSE)</f>
        <v>BSky</v>
      </c>
      <c r="H1331" s="1">
        <v>87</v>
      </c>
      <c r="I1331" s="1">
        <v>5</v>
      </c>
      <c r="J1331" t="s">
        <v>290</v>
      </c>
      <c r="K1331" t="str">
        <f>VLOOKUP(Table1[[#This Row],[Loser]],Ranking!D:E,2,FALSE)</f>
        <v>MWC</v>
      </c>
      <c r="L1331" s="1">
        <v>79</v>
      </c>
      <c r="N1331" s="1">
        <f>Table1[[#This Row],[Winning Score]]-Table1[[#This Row],[Losing Score]]</f>
        <v>8</v>
      </c>
      <c r="O1331" s="1">
        <f>Table1[[#This Row],[Losing Seed]]-Table1[[#This Row],[Winning Seed]]</f>
        <v>-7</v>
      </c>
      <c r="P1331" s="1" t="str">
        <f>IF(Table1[[#This Row],[SeD]]&lt;-2,Table1[[#This Row],[Winning Seed]]&amp; " over " &amp;Table1[[#This Row],[Losing Seed]],"")</f>
        <v>12 over 5</v>
      </c>
      <c r="Q1331">
        <f>VLOOKUP(Table1[[#This Row],[Losing Seed]],'Seed History'!$N$4:$O$19,2)</f>
        <v>1.1071428571428572</v>
      </c>
      <c r="R1331" s="1">
        <f>IF(Table1[[#This Row],[Round]]="PI",0,Table1[[#This Row],[Round]]-1)</f>
        <v>0</v>
      </c>
      <c r="S1331">
        <f>Table1[[#This Row],[LAW]]-Table1[[#This Row],[LEW]]</f>
        <v>-1.1071428571428572</v>
      </c>
      <c r="V1331">
        <f>COUNTIF(PASE!B:B,Table1[[#This Row],[Loser]])</f>
        <v>1</v>
      </c>
    </row>
    <row r="1332" spans="1:22" x14ac:dyDescent="0.25">
      <c r="A1332" s="65">
        <v>38792</v>
      </c>
      <c r="B1332" s="50">
        <v>2006</v>
      </c>
      <c r="C1332" s="1">
        <v>1</v>
      </c>
      <c r="D1332" t="s">
        <v>63</v>
      </c>
      <c r="E1332" s="1">
        <v>12</v>
      </c>
      <c r="F1332" t="s">
        <v>79</v>
      </c>
      <c r="G1332" t="str">
        <f>VLOOKUP(Table1[[#This Row],[Winner]],Ranking!D:E,2,FALSE)</f>
        <v>SEC</v>
      </c>
      <c r="H1332" s="1">
        <v>66</v>
      </c>
      <c r="I1332" s="1">
        <v>5</v>
      </c>
      <c r="J1332" t="s">
        <v>86</v>
      </c>
      <c r="K1332" t="str">
        <f>VLOOKUP(Table1[[#This Row],[Loser]],Ranking!D:E,2,FALSE)</f>
        <v>ACC</v>
      </c>
      <c r="L1332" s="1">
        <v>58</v>
      </c>
      <c r="N1332" s="1">
        <f>Table1[[#This Row],[Winning Score]]-Table1[[#This Row],[Losing Score]]</f>
        <v>8</v>
      </c>
      <c r="O1332" s="1">
        <f>Table1[[#This Row],[Losing Seed]]-Table1[[#This Row],[Winning Seed]]</f>
        <v>-7</v>
      </c>
      <c r="P1332" s="1" t="str">
        <f>IF(Table1[[#This Row],[SeD]]&lt;-2,Table1[[#This Row],[Winning Seed]]&amp; " over " &amp;Table1[[#This Row],[Losing Seed]],"")</f>
        <v>12 over 5</v>
      </c>
      <c r="Q1332">
        <f>VLOOKUP(Table1[[#This Row],[Losing Seed]],'Seed History'!$N$4:$O$19,2)</f>
        <v>1.1071428571428572</v>
      </c>
      <c r="R1332" s="1">
        <f>IF(Table1[[#This Row],[Round]]="PI",0,Table1[[#This Row],[Round]]-1)</f>
        <v>0</v>
      </c>
      <c r="S1332">
        <f>Table1[[#This Row],[LAW]]-Table1[[#This Row],[LEW]]</f>
        <v>-1.1071428571428572</v>
      </c>
      <c r="V1332">
        <f>COUNTIF(PASE!B:B,Table1[[#This Row],[Loser]])</f>
        <v>1</v>
      </c>
    </row>
    <row r="1333" spans="1:22" x14ac:dyDescent="0.25">
      <c r="A1333" s="65">
        <v>38792</v>
      </c>
      <c r="B1333" s="50">
        <v>2006</v>
      </c>
      <c r="C1333" s="1">
        <v>1</v>
      </c>
      <c r="D1333" t="s">
        <v>440</v>
      </c>
      <c r="E1333" s="1">
        <v>11</v>
      </c>
      <c r="F1333" t="s">
        <v>274</v>
      </c>
      <c r="G1333" t="str">
        <f>VLOOKUP(Table1[[#This Row],[Winner]],Ranking!D:E,2,FALSE)</f>
        <v>Horz</v>
      </c>
      <c r="H1333" s="1">
        <v>82</v>
      </c>
      <c r="I1333" s="1">
        <v>6</v>
      </c>
      <c r="J1333" t="s">
        <v>58</v>
      </c>
      <c r="K1333" t="str">
        <f>VLOOKUP(Table1[[#This Row],[Loser]],Ranking!D:E,2,FALSE)</f>
        <v>B12</v>
      </c>
      <c r="L1333" s="1">
        <v>74</v>
      </c>
      <c r="N1333" s="1">
        <f>Table1[[#This Row],[Winning Score]]-Table1[[#This Row],[Losing Score]]</f>
        <v>8</v>
      </c>
      <c r="O1333" s="1">
        <f>Table1[[#This Row],[Losing Seed]]-Table1[[#This Row],[Winning Seed]]</f>
        <v>-5</v>
      </c>
      <c r="P1333" s="1" t="str">
        <f>IF(Table1[[#This Row],[SeD]]&lt;-2,Table1[[#This Row],[Winning Seed]]&amp; " over " &amp;Table1[[#This Row],[Losing Seed]],"")</f>
        <v>11 over 6</v>
      </c>
      <c r="Q1333">
        <f>VLOOKUP(Table1[[#This Row],[Losing Seed]],'Seed History'!$N$4:$O$19,2)</f>
        <v>1.0785714285714285</v>
      </c>
      <c r="R1333" s="1">
        <f>IF(Table1[[#This Row],[Round]]="PI",0,Table1[[#This Row],[Round]]-1)</f>
        <v>0</v>
      </c>
      <c r="S1333">
        <f>Table1[[#This Row],[LAW]]-Table1[[#This Row],[LEW]]</f>
        <v>-1.0785714285714285</v>
      </c>
      <c r="V1333">
        <f>COUNTIF(PASE!B:B,Table1[[#This Row],[Loser]])</f>
        <v>1</v>
      </c>
    </row>
    <row r="1334" spans="1:22" x14ac:dyDescent="0.25">
      <c r="A1334" s="65">
        <v>38792</v>
      </c>
      <c r="B1334" s="50">
        <v>2006</v>
      </c>
      <c r="C1334" s="1">
        <v>1</v>
      </c>
      <c r="D1334" t="s">
        <v>38</v>
      </c>
      <c r="E1334" s="1">
        <v>10</v>
      </c>
      <c r="F1334" t="s">
        <v>113</v>
      </c>
      <c r="G1334" t="str">
        <f>VLOOKUP(Table1[[#This Row],[Winner]],Ranking!D:E,2,FALSE)</f>
        <v>SEC</v>
      </c>
      <c r="H1334" s="1">
        <v>90</v>
      </c>
      <c r="I1334" s="1">
        <v>7</v>
      </c>
      <c r="J1334" t="s">
        <v>263</v>
      </c>
      <c r="K1334" t="str">
        <f>VLOOKUP(Table1[[#This Row],[Loser]],Ranking!D:E,2,FALSE)</f>
        <v>BE</v>
      </c>
      <c r="L1334" s="1">
        <v>85</v>
      </c>
      <c r="N1334" s="1">
        <f>Table1[[#This Row],[Winning Score]]-Table1[[#This Row],[Losing Score]]</f>
        <v>5</v>
      </c>
      <c r="O1334" s="1">
        <f>Table1[[#This Row],[Losing Seed]]-Table1[[#This Row],[Winning Seed]]</f>
        <v>-3</v>
      </c>
      <c r="P1334" s="1" t="str">
        <f>IF(Table1[[#This Row],[SeD]]&lt;-2,Table1[[#This Row],[Winning Seed]]&amp; " over " &amp;Table1[[#This Row],[Losing Seed]],"")</f>
        <v>10 over 7</v>
      </c>
      <c r="Q1334">
        <f>VLOOKUP(Table1[[#This Row],[Losing Seed]],'Seed History'!$N$4:$O$19,2)</f>
        <v>0.9</v>
      </c>
      <c r="R1334" s="1">
        <f>IF(Table1[[#This Row],[Round]]="PI",0,Table1[[#This Row],[Round]]-1)</f>
        <v>0</v>
      </c>
      <c r="S1334">
        <f>Table1[[#This Row],[LAW]]-Table1[[#This Row],[LEW]]</f>
        <v>-0.9</v>
      </c>
      <c r="V1334">
        <f>COUNTIF(PASE!B:B,Table1[[#This Row],[Loser]])</f>
        <v>1</v>
      </c>
    </row>
    <row r="1335" spans="1:22" x14ac:dyDescent="0.25">
      <c r="A1335" s="65">
        <v>38792</v>
      </c>
      <c r="B1335" s="50">
        <v>2006</v>
      </c>
      <c r="C1335" s="1">
        <v>1</v>
      </c>
      <c r="D1335" t="s">
        <v>49</v>
      </c>
      <c r="E1335" s="1">
        <v>2</v>
      </c>
      <c r="F1335" t="s">
        <v>375</v>
      </c>
      <c r="G1335" t="str">
        <f>VLOOKUP(Table1[[#This Row],[Winner]],Ranking!D:E,2,FALSE)</f>
        <v>SEC</v>
      </c>
      <c r="H1335" s="1">
        <v>63</v>
      </c>
      <c r="I1335" s="1">
        <v>15</v>
      </c>
      <c r="J1335" t="s">
        <v>420</v>
      </c>
      <c r="K1335" t="str">
        <f>VLOOKUP(Table1[[#This Row],[Loser]],Ranking!D:E,2,FALSE)</f>
        <v>BSth</v>
      </c>
      <c r="L1335" s="1">
        <v>61</v>
      </c>
      <c r="N1335" s="1">
        <f>Table1[[#This Row],[Winning Score]]-Table1[[#This Row],[Losing Score]]</f>
        <v>2</v>
      </c>
      <c r="O1335" s="1">
        <f>Table1[[#This Row],[Losing Seed]]-Table1[[#This Row],[Winning Seed]]</f>
        <v>13</v>
      </c>
      <c r="P1335" s="1" t="str">
        <f>IF(Table1[[#This Row],[SeD]]&lt;-2,Table1[[#This Row],[Winning Seed]]&amp; " over " &amp;Table1[[#This Row],[Losing Seed]],"")</f>
        <v/>
      </c>
      <c r="Q1335">
        <f>VLOOKUP(Table1[[#This Row],[Losing Seed]],'Seed History'!$N$4:$O$19,2)</f>
        <v>6.4285714285714279E-2</v>
      </c>
      <c r="R1335" s="1">
        <f>IF(Table1[[#This Row],[Round]]="PI",0,Table1[[#This Row],[Round]]-1)</f>
        <v>0</v>
      </c>
      <c r="S1335">
        <f>Table1[[#This Row],[LAW]]-Table1[[#This Row],[LEW]]</f>
        <v>-6.4285714285714279E-2</v>
      </c>
      <c r="V1335">
        <f>COUNTIF(PASE!B:B,Table1[[#This Row],[Loser]])</f>
        <v>1</v>
      </c>
    </row>
    <row r="1336" spans="1:22" x14ac:dyDescent="0.25">
      <c r="A1336" s="65">
        <v>38792</v>
      </c>
      <c r="B1336" s="50">
        <v>2006</v>
      </c>
      <c r="C1336" s="1">
        <v>1</v>
      </c>
      <c r="D1336" t="s">
        <v>49</v>
      </c>
      <c r="E1336" s="1">
        <v>4</v>
      </c>
      <c r="F1336" t="s">
        <v>231</v>
      </c>
      <c r="G1336" t="str">
        <f>VLOOKUP(Table1[[#This Row],[Winner]],Ranking!D:E,2,FALSE)</f>
        <v>B10</v>
      </c>
      <c r="H1336" s="1">
        <v>78</v>
      </c>
      <c r="I1336" s="1">
        <v>13</v>
      </c>
      <c r="J1336" t="s">
        <v>109</v>
      </c>
      <c r="K1336" t="str">
        <f>VLOOKUP(Table1[[#This Row],[Loser]],Ranking!D:E,2,FALSE)</f>
        <v>MWC</v>
      </c>
      <c r="L1336" s="1">
        <v>69</v>
      </c>
      <c r="N1336" s="1">
        <f>Table1[[#This Row],[Winning Score]]-Table1[[#This Row],[Losing Score]]</f>
        <v>9</v>
      </c>
      <c r="O1336" s="1">
        <f>Table1[[#This Row],[Losing Seed]]-Table1[[#This Row],[Winning Seed]]</f>
        <v>9</v>
      </c>
      <c r="P1336" s="1" t="str">
        <f>IF(Table1[[#This Row],[SeD]]&lt;-2,Table1[[#This Row],[Winning Seed]]&amp; " over " &amp;Table1[[#This Row],[Losing Seed]],"")</f>
        <v/>
      </c>
      <c r="Q1336">
        <f>VLOOKUP(Table1[[#This Row],[Losing Seed]],'Seed History'!$N$4:$O$19,2)</f>
        <v>0.25</v>
      </c>
      <c r="R1336" s="1">
        <f>IF(Table1[[#This Row],[Round]]="PI",0,Table1[[#This Row],[Round]]-1)</f>
        <v>0</v>
      </c>
      <c r="S1336">
        <f>Table1[[#This Row],[LAW]]-Table1[[#This Row],[LEW]]</f>
        <v>-0.25</v>
      </c>
      <c r="V1336">
        <f>COUNTIF(PASE!B:B,Table1[[#This Row],[Loser]])</f>
        <v>1</v>
      </c>
    </row>
    <row r="1337" spans="1:22" x14ac:dyDescent="0.25">
      <c r="A1337" s="65">
        <v>38792</v>
      </c>
      <c r="B1337" s="50">
        <v>2006</v>
      </c>
      <c r="C1337" s="1">
        <v>1</v>
      </c>
      <c r="D1337" t="s">
        <v>49</v>
      </c>
      <c r="E1337" s="1">
        <v>5</v>
      </c>
      <c r="F1337" t="s">
        <v>410</v>
      </c>
      <c r="G1337" t="str">
        <f>VLOOKUP(Table1[[#This Row],[Winner]],Ranking!D:E,2,FALSE)</f>
        <v>P12</v>
      </c>
      <c r="H1337" s="1">
        <v>75</v>
      </c>
      <c r="I1337" s="1">
        <v>12</v>
      </c>
      <c r="J1337" t="s">
        <v>401</v>
      </c>
      <c r="K1337" t="str">
        <f>VLOOKUP(Table1[[#This Row],[Loser]],Ranking!D:E,2,FALSE)</f>
        <v>MWC</v>
      </c>
      <c r="L1337" s="1">
        <v>61</v>
      </c>
      <c r="N1337" s="1">
        <f>Table1[[#This Row],[Winning Score]]-Table1[[#This Row],[Losing Score]]</f>
        <v>14</v>
      </c>
      <c r="O1337" s="1">
        <f>Table1[[#This Row],[Losing Seed]]-Table1[[#This Row],[Winning Seed]]</f>
        <v>7</v>
      </c>
      <c r="P1337" s="1" t="str">
        <f>IF(Table1[[#This Row],[SeD]]&lt;-2,Table1[[#This Row],[Winning Seed]]&amp; " over " &amp;Table1[[#This Row],[Losing Seed]],"")</f>
        <v/>
      </c>
      <c r="Q1337">
        <f>VLOOKUP(Table1[[#This Row],[Losing Seed]],'Seed History'!$N$4:$O$19,2)</f>
        <v>0.51428571428571423</v>
      </c>
      <c r="R1337" s="1">
        <f>IF(Table1[[#This Row],[Round]]="PI",0,Table1[[#This Row],[Round]]-1)</f>
        <v>0</v>
      </c>
      <c r="S1337">
        <f>Table1[[#This Row],[LAW]]-Table1[[#This Row],[LEW]]</f>
        <v>-0.51428571428571423</v>
      </c>
      <c r="V1337">
        <f>COUNTIF(PASE!B:B,Table1[[#This Row],[Loser]])</f>
        <v>1</v>
      </c>
    </row>
    <row r="1338" spans="1:22" x14ac:dyDescent="0.25">
      <c r="A1338" s="65">
        <v>38792</v>
      </c>
      <c r="B1338" s="50">
        <v>2006</v>
      </c>
      <c r="C1338" s="1">
        <v>1</v>
      </c>
      <c r="D1338" t="s">
        <v>49</v>
      </c>
      <c r="E1338" s="1">
        <v>7</v>
      </c>
      <c r="F1338" t="s">
        <v>418</v>
      </c>
      <c r="G1338" t="str">
        <f>VLOOKUP(Table1[[#This Row],[Winner]],Ranking!D:E,2,FALSE)</f>
        <v>Amer</v>
      </c>
      <c r="H1338" s="1">
        <v>86</v>
      </c>
      <c r="I1338" s="1">
        <v>10</v>
      </c>
      <c r="J1338" t="s">
        <v>87</v>
      </c>
      <c r="K1338" t="str">
        <f>VLOOKUP(Table1[[#This Row],[Loser]],Ranking!D:E,2,FALSE)</f>
        <v>BE</v>
      </c>
      <c r="L1338" s="1">
        <v>66</v>
      </c>
      <c r="N1338" s="1">
        <f>Table1[[#This Row],[Winning Score]]-Table1[[#This Row],[Losing Score]]</f>
        <v>20</v>
      </c>
      <c r="O1338" s="1">
        <f>Table1[[#This Row],[Losing Seed]]-Table1[[#This Row],[Winning Seed]]</f>
        <v>3</v>
      </c>
      <c r="P1338" s="1" t="str">
        <f>IF(Table1[[#This Row],[SeD]]&lt;-2,Table1[[#This Row],[Winning Seed]]&amp; " over " &amp;Table1[[#This Row],[Losing Seed]],"")</f>
        <v/>
      </c>
      <c r="Q1338">
        <f>VLOOKUP(Table1[[#This Row],[Losing Seed]],'Seed History'!$N$4:$O$19,2)</f>
        <v>0.62142857142857144</v>
      </c>
      <c r="R1338" s="1">
        <f>IF(Table1[[#This Row],[Round]]="PI",0,Table1[[#This Row],[Round]]-1)</f>
        <v>0</v>
      </c>
      <c r="S1338">
        <f>Table1[[#This Row],[LAW]]-Table1[[#This Row],[LEW]]</f>
        <v>-0.62142857142857144</v>
      </c>
      <c r="V1338">
        <f>COUNTIF(PASE!B:B,Table1[[#This Row],[Loser]])</f>
        <v>1</v>
      </c>
    </row>
    <row r="1339" spans="1:22" x14ac:dyDescent="0.25">
      <c r="A1339" s="65">
        <v>38792</v>
      </c>
      <c r="B1339" s="50">
        <v>2006</v>
      </c>
      <c r="C1339" s="1">
        <v>1</v>
      </c>
      <c r="D1339" t="s">
        <v>440</v>
      </c>
      <c r="E1339" s="1">
        <v>3</v>
      </c>
      <c r="F1339" t="s">
        <v>81</v>
      </c>
      <c r="G1339" t="str">
        <f>VLOOKUP(Table1[[#This Row],[Winner]],Ranking!D:E,2,FALSE)</f>
        <v>SEC</v>
      </c>
      <c r="H1339" s="1">
        <v>76</v>
      </c>
      <c r="I1339" s="1">
        <v>14</v>
      </c>
      <c r="J1339" t="s">
        <v>354</v>
      </c>
      <c r="K1339" t="str">
        <f>VLOOKUP(Table1[[#This Row],[Loser]],Ranking!D:E,2,FALSE)</f>
        <v>SB</v>
      </c>
      <c r="L1339" s="1">
        <v>50</v>
      </c>
      <c r="N1339" s="1">
        <f>Table1[[#This Row],[Winning Score]]-Table1[[#This Row],[Losing Score]]</f>
        <v>26</v>
      </c>
      <c r="O1339" s="1">
        <f>Table1[[#This Row],[Losing Seed]]-Table1[[#This Row],[Winning Seed]]</f>
        <v>11</v>
      </c>
      <c r="P1339" s="1" t="str">
        <f>IF(Table1[[#This Row],[SeD]]&lt;-2,Table1[[#This Row],[Winning Seed]]&amp; " over " &amp;Table1[[#This Row],[Losing Seed]],"")</f>
        <v/>
      </c>
      <c r="Q1339">
        <f>VLOOKUP(Table1[[#This Row],[Losing Seed]],'Seed History'!$N$4:$O$19,2)</f>
        <v>0.16428571428571428</v>
      </c>
      <c r="R1339" s="1">
        <f>IF(Table1[[#This Row],[Round]]="PI",0,Table1[[#This Row],[Round]]-1)</f>
        <v>0</v>
      </c>
      <c r="S1339">
        <f>Table1[[#This Row],[LAW]]-Table1[[#This Row],[LEW]]</f>
        <v>-0.16428571428571428</v>
      </c>
      <c r="V1339">
        <f>COUNTIF(PASE!B:B,Table1[[#This Row],[Loser]])</f>
        <v>1</v>
      </c>
    </row>
    <row r="1340" spans="1:22" x14ac:dyDescent="0.25">
      <c r="A1340" s="65">
        <v>38792</v>
      </c>
      <c r="B1340" s="50">
        <v>2006</v>
      </c>
      <c r="C1340" s="1">
        <v>1</v>
      </c>
      <c r="D1340" t="s">
        <v>440</v>
      </c>
      <c r="E1340" s="1">
        <v>4</v>
      </c>
      <c r="F1340" t="s">
        <v>139</v>
      </c>
      <c r="G1340" t="str">
        <f>VLOOKUP(Table1[[#This Row],[Winner]],Ranking!D:E,2,FALSE)</f>
        <v>ACC</v>
      </c>
      <c r="H1340" s="1">
        <v>88</v>
      </c>
      <c r="I1340" s="1">
        <v>13</v>
      </c>
      <c r="J1340" t="s">
        <v>321</v>
      </c>
      <c r="K1340" t="str">
        <f>VLOOKUP(Table1[[#This Row],[Loser]],Ranking!D:E,2,FALSE)</f>
        <v>WCC</v>
      </c>
      <c r="L1340" s="1">
        <v>76</v>
      </c>
      <c r="M1340" s="1" t="s">
        <v>480</v>
      </c>
      <c r="N1340" s="1">
        <f>Table1[[#This Row],[Winning Score]]-Table1[[#This Row],[Losing Score]]</f>
        <v>12</v>
      </c>
      <c r="O1340" s="1">
        <f>Table1[[#This Row],[Losing Seed]]-Table1[[#This Row],[Winning Seed]]</f>
        <v>9</v>
      </c>
      <c r="P1340" s="1" t="str">
        <f>IF(Table1[[#This Row],[SeD]]&lt;-2,Table1[[#This Row],[Winning Seed]]&amp; " over " &amp;Table1[[#This Row],[Losing Seed]],"")</f>
        <v/>
      </c>
      <c r="Q1340">
        <f>VLOOKUP(Table1[[#This Row],[Losing Seed]],'Seed History'!$N$4:$O$19,2)</f>
        <v>0.25</v>
      </c>
      <c r="R1340" s="1">
        <f>IF(Table1[[#This Row],[Round]]="PI",0,Table1[[#This Row],[Round]]-1)</f>
        <v>0</v>
      </c>
      <c r="S1340">
        <f>Table1[[#This Row],[LAW]]-Table1[[#This Row],[LEW]]</f>
        <v>-0.25</v>
      </c>
      <c r="V1340">
        <f>COUNTIF(PASE!B:B,Table1[[#This Row],[Loser]])</f>
        <v>1</v>
      </c>
    </row>
    <row r="1341" spans="1:22" x14ac:dyDescent="0.25">
      <c r="A1341" s="65">
        <v>38792</v>
      </c>
      <c r="B1341" s="50">
        <v>2006</v>
      </c>
      <c r="C1341" s="1">
        <v>1</v>
      </c>
      <c r="D1341" t="s">
        <v>63</v>
      </c>
      <c r="E1341" s="1">
        <v>1</v>
      </c>
      <c r="F1341" t="s">
        <v>64</v>
      </c>
      <c r="G1341" t="str">
        <f>VLOOKUP(Table1[[#This Row],[Winner]],Ranking!D:E,2,FALSE)</f>
        <v>ACC</v>
      </c>
      <c r="H1341" s="1">
        <v>70</v>
      </c>
      <c r="I1341" s="1">
        <v>16</v>
      </c>
      <c r="J1341" t="s">
        <v>362</v>
      </c>
      <c r="K1341" t="str">
        <f>VLOOKUP(Table1[[#This Row],[Loser]],Ranking!D:E,2,FALSE)</f>
        <v>SWAC</v>
      </c>
      <c r="L1341" s="1">
        <v>54</v>
      </c>
      <c r="N1341" s="1">
        <f>Table1[[#This Row],[Winning Score]]-Table1[[#This Row],[Losing Score]]</f>
        <v>16</v>
      </c>
      <c r="O1341" s="1">
        <f>Table1[[#This Row],[Losing Seed]]-Table1[[#This Row],[Winning Seed]]</f>
        <v>15</v>
      </c>
      <c r="P1341" s="1" t="str">
        <f>IF(Table1[[#This Row],[SeD]]&lt;-2,Table1[[#This Row],[Winning Seed]]&amp; " over " &amp;Table1[[#This Row],[Losing Seed]],"")</f>
        <v/>
      </c>
      <c r="Q1341">
        <f>VLOOKUP(Table1[[#This Row],[Losing Seed]],'Seed History'!$N$4:$O$19,2)</f>
        <v>7.1428571428571426E-3</v>
      </c>
      <c r="R1341" s="1">
        <f>IF(Table1[[#This Row],[Round]]="PI",0,Table1[[#This Row],[Round]]-1)</f>
        <v>0</v>
      </c>
      <c r="S1341">
        <f>Table1[[#This Row],[LAW]]-Table1[[#This Row],[LEW]]</f>
        <v>-7.1428571428571426E-3</v>
      </c>
      <c r="V1341">
        <f>COUNTIF(PASE!B:B,Table1[[#This Row],[Loser]])</f>
        <v>1</v>
      </c>
    </row>
    <row r="1342" spans="1:22" x14ac:dyDescent="0.25">
      <c r="A1342" s="65">
        <v>38792</v>
      </c>
      <c r="B1342" s="50">
        <v>2006</v>
      </c>
      <c r="C1342" s="1">
        <v>1</v>
      </c>
      <c r="D1342" t="s">
        <v>63</v>
      </c>
      <c r="E1342" s="1">
        <v>4</v>
      </c>
      <c r="F1342" t="s">
        <v>52</v>
      </c>
      <c r="G1342" t="str">
        <f>VLOOKUP(Table1[[#This Row],[Winner]],Ranking!D:E,2,FALSE)</f>
        <v>SEC</v>
      </c>
      <c r="H1342" s="1">
        <v>80</v>
      </c>
      <c r="I1342" s="1">
        <v>13</v>
      </c>
      <c r="J1342" t="s">
        <v>237</v>
      </c>
      <c r="K1342" t="str">
        <f>VLOOKUP(Table1[[#This Row],[Loser]],Ranking!D:E,2,FALSE)</f>
        <v>MAAC</v>
      </c>
      <c r="L1342" s="1">
        <v>64</v>
      </c>
      <c r="N1342" s="1">
        <f>Table1[[#This Row],[Winning Score]]-Table1[[#This Row],[Losing Score]]</f>
        <v>16</v>
      </c>
      <c r="O1342" s="1">
        <f>Table1[[#This Row],[Losing Seed]]-Table1[[#This Row],[Winning Seed]]</f>
        <v>9</v>
      </c>
      <c r="P1342" s="1" t="str">
        <f>IF(Table1[[#This Row],[SeD]]&lt;-2,Table1[[#This Row],[Winning Seed]]&amp; " over " &amp;Table1[[#This Row],[Losing Seed]],"")</f>
        <v/>
      </c>
      <c r="Q1342">
        <f>VLOOKUP(Table1[[#This Row],[Losing Seed]],'Seed History'!$N$4:$O$19,2)</f>
        <v>0.25</v>
      </c>
      <c r="R1342" s="1">
        <f>IF(Table1[[#This Row],[Round]]="PI",0,Table1[[#This Row],[Round]]-1)</f>
        <v>0</v>
      </c>
      <c r="S1342">
        <f>Table1[[#This Row],[LAW]]-Table1[[#This Row],[LEW]]</f>
        <v>-0.25</v>
      </c>
      <c r="V1342">
        <f>COUNTIF(PASE!B:B,Table1[[#This Row],[Loser]])</f>
        <v>1</v>
      </c>
    </row>
    <row r="1343" spans="1:22" x14ac:dyDescent="0.25">
      <c r="A1343" s="65">
        <v>38792</v>
      </c>
      <c r="B1343" s="50">
        <v>2006</v>
      </c>
      <c r="C1343" s="1">
        <v>1</v>
      </c>
      <c r="D1343" t="s">
        <v>63</v>
      </c>
      <c r="E1343" s="1">
        <v>8</v>
      </c>
      <c r="F1343" t="s">
        <v>214</v>
      </c>
      <c r="G1343" t="str">
        <f>VLOOKUP(Table1[[#This Row],[Winner]],Ranking!D:E,2,FALSE)</f>
        <v>A10</v>
      </c>
      <c r="H1343" s="1">
        <v>88</v>
      </c>
      <c r="I1343" s="1">
        <v>9</v>
      </c>
      <c r="J1343" t="s">
        <v>396</v>
      </c>
      <c r="K1343" t="str">
        <f>VLOOKUP(Table1[[#This Row],[Loser]],Ranking!D:E,2,FALSE)</f>
        <v>CAA</v>
      </c>
      <c r="L1343" s="1">
        <v>85</v>
      </c>
      <c r="M1343" s="1" t="s">
        <v>479</v>
      </c>
      <c r="N1343" s="1">
        <f>Table1[[#This Row],[Winning Score]]-Table1[[#This Row],[Losing Score]]</f>
        <v>3</v>
      </c>
      <c r="O1343" s="1">
        <f>Table1[[#This Row],[Losing Seed]]-Table1[[#This Row],[Winning Seed]]</f>
        <v>1</v>
      </c>
      <c r="P1343" s="1" t="str">
        <f>IF(Table1[[#This Row],[SeD]]&lt;-2,Table1[[#This Row],[Winning Seed]]&amp; " over " &amp;Table1[[#This Row],[Losing Seed]],"")</f>
        <v/>
      </c>
      <c r="Q1343">
        <f>VLOOKUP(Table1[[#This Row],[Losing Seed]],'Seed History'!$N$4:$O$19,2)</f>
        <v>0.6</v>
      </c>
      <c r="R1343" s="1">
        <f>IF(Table1[[#This Row],[Round]]="PI",0,Table1[[#This Row],[Round]]-1)</f>
        <v>0</v>
      </c>
      <c r="S1343">
        <f>Table1[[#This Row],[LAW]]-Table1[[#This Row],[LEW]]</f>
        <v>-0.6</v>
      </c>
      <c r="V1343">
        <f>COUNTIF(PASE!B:B,Table1[[#This Row],[Loser]])</f>
        <v>1</v>
      </c>
    </row>
    <row r="1344" spans="1:22" x14ac:dyDescent="0.25">
      <c r="A1344" s="65">
        <v>38792</v>
      </c>
      <c r="B1344" s="50">
        <v>2006</v>
      </c>
      <c r="C1344" s="1">
        <v>1</v>
      </c>
      <c r="D1344" t="s">
        <v>38</v>
      </c>
      <c r="E1344" s="1">
        <v>2</v>
      </c>
      <c r="F1344" t="s">
        <v>67</v>
      </c>
      <c r="G1344" t="str">
        <f>VLOOKUP(Table1[[#This Row],[Winner]],Ranking!D:E,2,FALSE)</f>
        <v>P12</v>
      </c>
      <c r="H1344" s="1">
        <v>78</v>
      </c>
      <c r="I1344" s="1">
        <v>15</v>
      </c>
      <c r="J1344" t="s">
        <v>62</v>
      </c>
      <c r="K1344" t="str">
        <f>VLOOKUP(Table1[[#This Row],[Loser]],Ranking!D:E,2,FALSE)</f>
        <v>OVC</v>
      </c>
      <c r="L1344" s="1">
        <v>44</v>
      </c>
      <c r="N1344" s="1">
        <f>Table1[[#This Row],[Winning Score]]-Table1[[#This Row],[Losing Score]]</f>
        <v>34</v>
      </c>
      <c r="O1344" s="1">
        <f>Table1[[#This Row],[Losing Seed]]-Table1[[#This Row],[Winning Seed]]</f>
        <v>13</v>
      </c>
      <c r="P1344" s="1" t="str">
        <f>IF(Table1[[#This Row],[SeD]]&lt;-2,Table1[[#This Row],[Winning Seed]]&amp; " over " &amp;Table1[[#This Row],[Losing Seed]],"")</f>
        <v/>
      </c>
      <c r="Q1344">
        <f>VLOOKUP(Table1[[#This Row],[Losing Seed]],'Seed History'!$N$4:$O$19,2)</f>
        <v>6.4285714285714279E-2</v>
      </c>
      <c r="R1344" s="1">
        <f>IF(Table1[[#This Row],[Round]]="PI",0,Table1[[#This Row],[Round]]-1)</f>
        <v>0</v>
      </c>
      <c r="S1344">
        <f>Table1[[#This Row],[LAW]]-Table1[[#This Row],[LEW]]</f>
        <v>-6.4285714285714279E-2</v>
      </c>
      <c r="V1344">
        <f>COUNTIF(PASE!B:B,Table1[[#This Row],[Loser]])</f>
        <v>1</v>
      </c>
    </row>
    <row r="1345" spans="1:22" x14ac:dyDescent="0.25">
      <c r="A1345" s="65">
        <v>38792</v>
      </c>
      <c r="B1345" s="50">
        <v>2006</v>
      </c>
      <c r="C1345" s="1">
        <v>1</v>
      </c>
      <c r="D1345" t="s">
        <v>38</v>
      </c>
      <c r="E1345" s="1">
        <v>3</v>
      </c>
      <c r="F1345" t="s">
        <v>71</v>
      </c>
      <c r="G1345" t="str">
        <f>VLOOKUP(Table1[[#This Row],[Winner]],Ranking!D:E,2,FALSE)</f>
        <v>WCC</v>
      </c>
      <c r="H1345" s="1">
        <v>79</v>
      </c>
      <c r="I1345" s="1">
        <v>14</v>
      </c>
      <c r="J1345" t="s">
        <v>44</v>
      </c>
      <c r="K1345" t="str">
        <f>VLOOKUP(Table1[[#This Row],[Loser]],Ranking!D:E,2,FALSE)</f>
        <v>BE</v>
      </c>
      <c r="L1345" s="1">
        <v>75</v>
      </c>
      <c r="N1345" s="1">
        <f>Table1[[#This Row],[Winning Score]]-Table1[[#This Row],[Losing Score]]</f>
        <v>4</v>
      </c>
      <c r="O1345" s="1">
        <f>Table1[[#This Row],[Losing Seed]]-Table1[[#This Row],[Winning Seed]]</f>
        <v>11</v>
      </c>
      <c r="P1345" s="1" t="str">
        <f>IF(Table1[[#This Row],[SeD]]&lt;-2,Table1[[#This Row],[Winning Seed]]&amp; " over " &amp;Table1[[#This Row],[Losing Seed]],"")</f>
        <v/>
      </c>
      <c r="Q1345">
        <f>VLOOKUP(Table1[[#This Row],[Losing Seed]],'Seed History'!$N$4:$O$19,2)</f>
        <v>0.16428571428571428</v>
      </c>
      <c r="R1345" s="1">
        <f>IF(Table1[[#This Row],[Round]]="PI",0,Table1[[#This Row],[Round]]-1)</f>
        <v>0</v>
      </c>
      <c r="S1345">
        <f>Table1[[#This Row],[LAW]]-Table1[[#This Row],[LEW]]</f>
        <v>-0.16428571428571428</v>
      </c>
      <c r="V1345">
        <f>COUNTIF(PASE!B:B,Table1[[#This Row],[Loser]])</f>
        <v>1</v>
      </c>
    </row>
    <row r="1346" spans="1:22" x14ac:dyDescent="0.25">
      <c r="A1346" s="65">
        <v>38792</v>
      </c>
      <c r="B1346" s="50">
        <v>2006</v>
      </c>
      <c r="C1346" s="1">
        <v>1</v>
      </c>
      <c r="D1346" t="s">
        <v>38</v>
      </c>
      <c r="E1346" s="1">
        <v>6</v>
      </c>
      <c r="F1346" t="s">
        <v>36</v>
      </c>
      <c r="G1346" t="str">
        <f>VLOOKUP(Table1[[#This Row],[Winner]],Ranking!D:E,2,FALSE)</f>
        <v>B10</v>
      </c>
      <c r="H1346" s="1">
        <v>87</v>
      </c>
      <c r="I1346" s="1">
        <v>11</v>
      </c>
      <c r="J1346" t="s">
        <v>345</v>
      </c>
      <c r="K1346" t="str">
        <f>VLOOKUP(Table1[[#This Row],[Loser]],Ranking!D:E,2,FALSE)</f>
        <v>MWC</v>
      </c>
      <c r="L1346" s="1">
        <v>83</v>
      </c>
      <c r="N1346" s="1">
        <f>Table1[[#This Row],[Winning Score]]-Table1[[#This Row],[Losing Score]]</f>
        <v>4</v>
      </c>
      <c r="O1346" s="1">
        <f>Table1[[#This Row],[Losing Seed]]-Table1[[#This Row],[Winning Seed]]</f>
        <v>5</v>
      </c>
      <c r="P1346" s="1" t="str">
        <f>IF(Table1[[#This Row],[SeD]]&lt;-2,Table1[[#This Row],[Winning Seed]]&amp; " over " &amp;Table1[[#This Row],[Losing Seed]],"")</f>
        <v/>
      </c>
      <c r="Q1346">
        <f>VLOOKUP(Table1[[#This Row],[Losing Seed]],'Seed History'!$N$4:$O$19,2)</f>
        <v>0.61428571428571432</v>
      </c>
      <c r="R1346" s="1">
        <f>IF(Table1[[#This Row],[Round]]="PI",0,Table1[[#This Row],[Round]]-1)</f>
        <v>0</v>
      </c>
      <c r="S1346">
        <f>Table1[[#This Row],[LAW]]-Table1[[#This Row],[LEW]]</f>
        <v>-0.61428571428571432</v>
      </c>
      <c r="V1346">
        <f>COUNTIF(PASE!B:B,Table1[[#This Row],[Loser]])</f>
        <v>1</v>
      </c>
    </row>
    <row r="1347" spans="1:22" x14ac:dyDescent="0.25">
      <c r="A1347" s="65">
        <v>38793</v>
      </c>
      <c r="B1347" s="50">
        <v>2006</v>
      </c>
      <c r="C1347" s="1">
        <v>1</v>
      </c>
      <c r="D1347" t="s">
        <v>63</v>
      </c>
      <c r="E1347" s="1">
        <v>14</v>
      </c>
      <c r="F1347" t="s">
        <v>313</v>
      </c>
      <c r="G1347" t="str">
        <f>VLOOKUP(Table1[[#This Row],[Winner]],Ranking!D:E,2,FALSE)</f>
        <v>Slnd</v>
      </c>
      <c r="H1347" s="1">
        <v>64</v>
      </c>
      <c r="I1347" s="1">
        <v>3</v>
      </c>
      <c r="J1347" t="s">
        <v>69</v>
      </c>
      <c r="K1347" t="str">
        <f>VLOOKUP(Table1[[#This Row],[Loser]],Ranking!D:E,2,FALSE)</f>
        <v>B10</v>
      </c>
      <c r="L1347" s="1">
        <v>63</v>
      </c>
      <c r="N1347" s="1">
        <f>Table1[[#This Row],[Winning Score]]-Table1[[#This Row],[Losing Score]]</f>
        <v>1</v>
      </c>
      <c r="O1347" s="1">
        <f>Table1[[#This Row],[Losing Seed]]-Table1[[#This Row],[Winning Seed]]</f>
        <v>-11</v>
      </c>
      <c r="P1347" s="1" t="str">
        <f>IF(Table1[[#This Row],[SeD]]&lt;-2,Table1[[#This Row],[Winning Seed]]&amp; " over " &amp;Table1[[#This Row],[Losing Seed]],"")</f>
        <v>14 over 3</v>
      </c>
      <c r="Q1347">
        <f>VLOOKUP(Table1[[#This Row],[Losing Seed]],'Seed History'!$N$4:$O$19,2)</f>
        <v>1.8571428571428572</v>
      </c>
      <c r="R1347" s="1">
        <f>IF(Table1[[#This Row],[Round]]="PI",0,Table1[[#This Row],[Round]]-1)</f>
        <v>0</v>
      </c>
      <c r="S1347">
        <f>Table1[[#This Row],[LAW]]-Table1[[#This Row],[LEW]]</f>
        <v>-1.8571428571428572</v>
      </c>
      <c r="V1347">
        <f>COUNTIF(PASE!B:B,Table1[[#This Row],[Loser]])</f>
        <v>1</v>
      </c>
    </row>
    <row r="1348" spans="1:22" x14ac:dyDescent="0.25">
      <c r="A1348" s="65">
        <v>38793</v>
      </c>
      <c r="B1348" s="50">
        <v>2006</v>
      </c>
      <c r="C1348" s="1">
        <v>1</v>
      </c>
      <c r="D1348" t="s">
        <v>38</v>
      </c>
      <c r="E1348" s="1">
        <v>13</v>
      </c>
      <c r="F1348" t="s">
        <v>143</v>
      </c>
      <c r="G1348" t="str">
        <f>VLOOKUP(Table1[[#This Row],[Winner]],Ranking!D:E,2,FALSE)</f>
        <v>MVC</v>
      </c>
      <c r="H1348" s="1">
        <v>77</v>
      </c>
      <c r="I1348" s="1">
        <v>4</v>
      </c>
      <c r="J1348" t="s">
        <v>37</v>
      </c>
      <c r="K1348" t="str">
        <f>VLOOKUP(Table1[[#This Row],[Loser]],Ranking!D:E,2,FALSE)</f>
        <v>B12</v>
      </c>
      <c r="L1348" s="1">
        <v>73</v>
      </c>
      <c r="N1348" s="1">
        <f>Table1[[#This Row],[Winning Score]]-Table1[[#This Row],[Losing Score]]</f>
        <v>4</v>
      </c>
      <c r="O1348" s="1">
        <f>Table1[[#This Row],[Losing Seed]]-Table1[[#This Row],[Winning Seed]]</f>
        <v>-9</v>
      </c>
      <c r="P1348" s="1" t="str">
        <f>IF(Table1[[#This Row],[SeD]]&lt;-2,Table1[[#This Row],[Winning Seed]]&amp; " over " &amp;Table1[[#This Row],[Losing Seed]],"")</f>
        <v>13 over 4</v>
      </c>
      <c r="Q1348">
        <f>VLOOKUP(Table1[[#This Row],[Losing Seed]],'Seed History'!$N$4:$O$19,2)</f>
        <v>1.5357142857142858</v>
      </c>
      <c r="R1348" s="1">
        <f>IF(Table1[[#This Row],[Round]]="PI",0,Table1[[#This Row],[Round]]-1)</f>
        <v>0</v>
      </c>
      <c r="S1348">
        <f>Table1[[#This Row],[LAW]]-Table1[[#This Row],[LEW]]</f>
        <v>-1.5357142857142858</v>
      </c>
      <c r="V1348">
        <f>COUNTIF(PASE!B:B,Table1[[#This Row],[Loser]])</f>
        <v>1</v>
      </c>
    </row>
    <row r="1349" spans="1:22" x14ac:dyDescent="0.25">
      <c r="A1349" s="65">
        <v>38793</v>
      </c>
      <c r="B1349" s="50">
        <v>2006</v>
      </c>
      <c r="C1349" s="1">
        <v>1</v>
      </c>
      <c r="D1349" t="s">
        <v>49</v>
      </c>
      <c r="E1349" s="1">
        <v>11</v>
      </c>
      <c r="F1349" t="s">
        <v>213</v>
      </c>
      <c r="G1349" t="str">
        <f>VLOOKUP(Table1[[#This Row],[Winner]],Ranking!D:E,2,FALSE)</f>
        <v>A10</v>
      </c>
      <c r="H1349" s="1">
        <v>75</v>
      </c>
      <c r="I1349" s="1">
        <v>6</v>
      </c>
      <c r="J1349" t="s">
        <v>272</v>
      </c>
      <c r="K1349" t="str">
        <f>VLOOKUP(Table1[[#This Row],[Loser]],Ranking!D:E,2,FALSE)</f>
        <v>B10</v>
      </c>
      <c r="L1349" s="1">
        <v>65</v>
      </c>
      <c r="N1349" s="1">
        <f>Table1[[#This Row],[Winning Score]]-Table1[[#This Row],[Losing Score]]</f>
        <v>10</v>
      </c>
      <c r="O1349" s="1">
        <f>Table1[[#This Row],[Losing Seed]]-Table1[[#This Row],[Winning Seed]]</f>
        <v>-5</v>
      </c>
      <c r="P1349" s="1" t="str">
        <f>IF(Table1[[#This Row],[SeD]]&lt;-2,Table1[[#This Row],[Winning Seed]]&amp; " over " &amp;Table1[[#This Row],[Losing Seed]],"")</f>
        <v>11 over 6</v>
      </c>
      <c r="Q1349">
        <f>VLOOKUP(Table1[[#This Row],[Losing Seed]],'Seed History'!$N$4:$O$19,2)</f>
        <v>1.0785714285714285</v>
      </c>
      <c r="R1349" s="1">
        <f>IF(Table1[[#This Row],[Round]]="PI",0,Table1[[#This Row],[Round]]-1)</f>
        <v>0</v>
      </c>
      <c r="S1349">
        <f>Table1[[#This Row],[LAW]]-Table1[[#This Row],[LEW]]</f>
        <v>-1.0785714285714285</v>
      </c>
      <c r="V1349">
        <f>COUNTIF(PASE!B:B,Table1[[#This Row],[Loser]])</f>
        <v>1</v>
      </c>
    </row>
    <row r="1350" spans="1:22" x14ac:dyDescent="0.25">
      <c r="A1350" s="65">
        <v>38793</v>
      </c>
      <c r="B1350" s="50">
        <v>2006</v>
      </c>
      <c r="C1350" s="1">
        <v>1</v>
      </c>
      <c r="D1350" t="s">
        <v>63</v>
      </c>
      <c r="E1350" s="1">
        <v>10</v>
      </c>
      <c r="F1350" t="s">
        <v>302</v>
      </c>
      <c r="G1350" t="str">
        <f>VLOOKUP(Table1[[#This Row],[Winner]],Ranking!D:E,2,FALSE)</f>
        <v>ACC</v>
      </c>
      <c r="H1350" s="1">
        <v>58</v>
      </c>
      <c r="I1350" s="1">
        <v>7</v>
      </c>
      <c r="J1350" t="s">
        <v>84</v>
      </c>
      <c r="K1350" t="str">
        <f>VLOOKUP(Table1[[#This Row],[Loser]],Ranking!D:E,2,FALSE)</f>
        <v>P12</v>
      </c>
      <c r="L1350" s="1">
        <v>52</v>
      </c>
      <c r="N1350" s="1">
        <f>Table1[[#This Row],[Winning Score]]-Table1[[#This Row],[Losing Score]]</f>
        <v>6</v>
      </c>
      <c r="O1350" s="1">
        <f>Table1[[#This Row],[Losing Seed]]-Table1[[#This Row],[Winning Seed]]</f>
        <v>-3</v>
      </c>
      <c r="P1350" s="1" t="str">
        <f>IF(Table1[[#This Row],[SeD]]&lt;-2,Table1[[#This Row],[Winning Seed]]&amp; " over " &amp;Table1[[#This Row],[Losing Seed]],"")</f>
        <v>10 over 7</v>
      </c>
      <c r="Q1350">
        <f>VLOOKUP(Table1[[#This Row],[Losing Seed]],'Seed History'!$N$4:$O$19,2)</f>
        <v>0.9</v>
      </c>
      <c r="R1350" s="1">
        <f>IF(Table1[[#This Row],[Round]]="PI",0,Table1[[#This Row],[Round]]-1)</f>
        <v>0</v>
      </c>
      <c r="S1350">
        <f>Table1[[#This Row],[LAW]]-Table1[[#This Row],[LEW]]</f>
        <v>-0.9</v>
      </c>
      <c r="V1350">
        <f>COUNTIF(PASE!B:B,Table1[[#This Row],[Loser]])</f>
        <v>1</v>
      </c>
    </row>
    <row r="1351" spans="1:22" x14ac:dyDescent="0.25">
      <c r="A1351" s="65">
        <v>38793</v>
      </c>
      <c r="B1351" s="50">
        <v>2006</v>
      </c>
      <c r="C1351" s="1">
        <v>1</v>
      </c>
      <c r="D1351" t="s">
        <v>49</v>
      </c>
      <c r="E1351" s="1">
        <v>1</v>
      </c>
      <c r="F1351" t="s">
        <v>80</v>
      </c>
      <c r="G1351" t="str">
        <f>VLOOKUP(Table1[[#This Row],[Winner]],Ranking!D:E,2,FALSE)</f>
        <v>Amer</v>
      </c>
      <c r="H1351" s="1">
        <v>72</v>
      </c>
      <c r="I1351" s="1">
        <v>16</v>
      </c>
      <c r="J1351" t="s">
        <v>59</v>
      </c>
      <c r="K1351" t="str">
        <f>VLOOKUP(Table1[[#This Row],[Loser]],Ranking!D:E,2,FALSE)</f>
        <v>AE</v>
      </c>
      <c r="L1351" s="1">
        <v>59</v>
      </c>
      <c r="N1351" s="1">
        <f>Table1[[#This Row],[Winning Score]]-Table1[[#This Row],[Losing Score]]</f>
        <v>13</v>
      </c>
      <c r="O1351" s="1">
        <f>Table1[[#This Row],[Losing Seed]]-Table1[[#This Row],[Winning Seed]]</f>
        <v>15</v>
      </c>
      <c r="P1351" s="1" t="str">
        <f>IF(Table1[[#This Row],[SeD]]&lt;-2,Table1[[#This Row],[Winning Seed]]&amp; " over " &amp;Table1[[#This Row],[Losing Seed]],"")</f>
        <v/>
      </c>
      <c r="Q1351">
        <f>VLOOKUP(Table1[[#This Row],[Losing Seed]],'Seed History'!$N$4:$O$19,2)</f>
        <v>7.1428571428571426E-3</v>
      </c>
      <c r="R1351" s="1">
        <f>IF(Table1[[#This Row],[Round]]="PI",0,Table1[[#This Row],[Round]]-1)</f>
        <v>0</v>
      </c>
      <c r="S1351">
        <f>Table1[[#This Row],[LAW]]-Table1[[#This Row],[LEW]]</f>
        <v>-7.1428571428571426E-3</v>
      </c>
      <c r="V1351">
        <f>COUNTIF(PASE!B:B,Table1[[#This Row],[Loser]])</f>
        <v>1</v>
      </c>
    </row>
    <row r="1352" spans="1:22" x14ac:dyDescent="0.25">
      <c r="A1352" s="65">
        <v>38793</v>
      </c>
      <c r="B1352" s="50">
        <v>2006</v>
      </c>
      <c r="C1352" s="1">
        <v>1</v>
      </c>
      <c r="D1352" t="s">
        <v>49</v>
      </c>
      <c r="E1352" s="1">
        <v>3</v>
      </c>
      <c r="F1352" t="s">
        <v>299</v>
      </c>
      <c r="G1352" t="str">
        <f>VLOOKUP(Table1[[#This Row],[Winner]],Ranking!D:E,2,FALSE)</f>
        <v>ACC</v>
      </c>
      <c r="H1352" s="1">
        <v>69</v>
      </c>
      <c r="I1352" s="1">
        <v>14</v>
      </c>
      <c r="J1352" t="s">
        <v>286</v>
      </c>
      <c r="K1352" t="str">
        <f>VLOOKUP(Table1[[#This Row],[Loser]],Ranking!D:E,2,FALSE)</f>
        <v>OVC</v>
      </c>
      <c r="L1352" s="1">
        <v>65</v>
      </c>
      <c r="N1352" s="1">
        <f>Table1[[#This Row],[Winning Score]]-Table1[[#This Row],[Losing Score]]</f>
        <v>4</v>
      </c>
      <c r="O1352" s="1">
        <f>Table1[[#This Row],[Losing Seed]]-Table1[[#This Row],[Winning Seed]]</f>
        <v>11</v>
      </c>
      <c r="P1352" s="1" t="str">
        <f>IF(Table1[[#This Row],[SeD]]&lt;-2,Table1[[#This Row],[Winning Seed]]&amp; " over " &amp;Table1[[#This Row],[Losing Seed]],"")</f>
        <v/>
      </c>
      <c r="Q1352">
        <f>VLOOKUP(Table1[[#This Row],[Losing Seed]],'Seed History'!$N$4:$O$19,2)</f>
        <v>0.16428571428571428</v>
      </c>
      <c r="R1352" s="1">
        <f>IF(Table1[[#This Row],[Round]]="PI",0,Table1[[#This Row],[Round]]-1)</f>
        <v>0</v>
      </c>
      <c r="S1352">
        <f>Table1[[#This Row],[LAW]]-Table1[[#This Row],[LEW]]</f>
        <v>-0.16428571428571428</v>
      </c>
      <c r="V1352">
        <f>COUNTIF(PASE!B:B,Table1[[#This Row],[Loser]])</f>
        <v>1</v>
      </c>
    </row>
    <row r="1353" spans="1:22" x14ac:dyDescent="0.25">
      <c r="A1353" s="65">
        <v>38793</v>
      </c>
      <c r="B1353" s="50">
        <v>2006</v>
      </c>
      <c r="C1353" s="1">
        <v>1</v>
      </c>
      <c r="D1353" t="s">
        <v>49</v>
      </c>
      <c r="E1353" s="1">
        <v>8</v>
      </c>
      <c r="F1353" t="s">
        <v>26</v>
      </c>
      <c r="G1353" t="str">
        <f>VLOOKUP(Table1[[#This Row],[Winner]],Ranking!D:E,2,FALSE)</f>
        <v>SEC</v>
      </c>
      <c r="H1353" s="1">
        <v>69</v>
      </c>
      <c r="I1353" s="1">
        <v>9</v>
      </c>
      <c r="J1353" t="s">
        <v>68</v>
      </c>
      <c r="K1353" t="str">
        <f>VLOOKUP(Table1[[#This Row],[Loser]],Ranking!D:E,2,FALSE)</f>
        <v>CUSA</v>
      </c>
      <c r="L1353" s="1">
        <v>64</v>
      </c>
      <c r="N1353" s="1">
        <f>Table1[[#This Row],[Winning Score]]-Table1[[#This Row],[Losing Score]]</f>
        <v>5</v>
      </c>
      <c r="O1353" s="1">
        <f>Table1[[#This Row],[Losing Seed]]-Table1[[#This Row],[Winning Seed]]</f>
        <v>1</v>
      </c>
      <c r="P1353" s="1" t="str">
        <f>IF(Table1[[#This Row],[SeD]]&lt;-2,Table1[[#This Row],[Winning Seed]]&amp; " over " &amp;Table1[[#This Row],[Losing Seed]],"")</f>
        <v/>
      </c>
      <c r="Q1353">
        <f>VLOOKUP(Table1[[#This Row],[Losing Seed]],'Seed History'!$N$4:$O$19,2)</f>
        <v>0.6</v>
      </c>
      <c r="R1353" s="1">
        <f>IF(Table1[[#This Row],[Round]]="PI",0,Table1[[#This Row],[Round]]-1)</f>
        <v>0</v>
      </c>
      <c r="S1353">
        <f>Table1[[#This Row],[LAW]]-Table1[[#This Row],[LEW]]</f>
        <v>-0.6</v>
      </c>
      <c r="V1353">
        <f>COUNTIF(PASE!B:B,Table1[[#This Row],[Loser]])</f>
        <v>1</v>
      </c>
    </row>
    <row r="1354" spans="1:22" x14ac:dyDescent="0.25">
      <c r="A1354" s="65">
        <v>38793</v>
      </c>
      <c r="B1354" s="50">
        <v>2006</v>
      </c>
      <c r="C1354" s="1">
        <v>1</v>
      </c>
      <c r="D1354" t="s">
        <v>440</v>
      </c>
      <c r="E1354" s="1">
        <v>1</v>
      </c>
      <c r="F1354" t="s">
        <v>50</v>
      </c>
      <c r="G1354" t="str">
        <f>VLOOKUP(Table1[[#This Row],[Winner]],Ranking!D:E,2,FALSE)</f>
        <v>BE</v>
      </c>
      <c r="H1354" s="1">
        <v>58</v>
      </c>
      <c r="I1354" s="1">
        <v>16</v>
      </c>
      <c r="J1354" t="s">
        <v>280</v>
      </c>
      <c r="K1354" t="str">
        <f>VLOOKUP(Table1[[#This Row],[Loser]],Ranking!D:E,2,FALSE)</f>
        <v>MAAC</v>
      </c>
      <c r="L1354" s="1">
        <v>45</v>
      </c>
      <c r="N1354" s="1">
        <f>Table1[[#This Row],[Winning Score]]-Table1[[#This Row],[Losing Score]]</f>
        <v>13</v>
      </c>
      <c r="O1354" s="1">
        <f>Table1[[#This Row],[Losing Seed]]-Table1[[#This Row],[Winning Seed]]</f>
        <v>15</v>
      </c>
      <c r="P1354" s="1" t="str">
        <f>IF(Table1[[#This Row],[SeD]]&lt;-2,Table1[[#This Row],[Winning Seed]]&amp; " over " &amp;Table1[[#This Row],[Losing Seed]],"")</f>
        <v/>
      </c>
      <c r="Q1354">
        <f>VLOOKUP(Table1[[#This Row],[Losing Seed]],'Seed History'!$N$4:$O$19,2)</f>
        <v>7.1428571428571426E-3</v>
      </c>
      <c r="R1354" s="1">
        <f>IF(Table1[[#This Row],[Round]]="PI",0,Table1[[#This Row],[Round]]-1)</f>
        <v>0</v>
      </c>
      <c r="S1354">
        <f>Table1[[#This Row],[LAW]]-Table1[[#This Row],[LEW]]</f>
        <v>-7.1428571428571426E-3</v>
      </c>
      <c r="V1354">
        <f>COUNTIF(PASE!B:B,Table1[[#This Row],[Loser]])</f>
        <v>1</v>
      </c>
    </row>
    <row r="1355" spans="1:22" x14ac:dyDescent="0.25">
      <c r="A1355" s="65">
        <v>38793</v>
      </c>
      <c r="B1355" s="50">
        <v>2006</v>
      </c>
      <c r="C1355" s="1">
        <v>1</v>
      </c>
      <c r="D1355" t="s">
        <v>440</v>
      </c>
      <c r="E1355" s="1">
        <v>2</v>
      </c>
      <c r="F1355" t="s">
        <v>316</v>
      </c>
      <c r="G1355" t="str">
        <f>VLOOKUP(Table1[[#This Row],[Winner]],Ranking!D:E,2,FALSE)</f>
        <v>B10</v>
      </c>
      <c r="H1355" s="1">
        <v>70</v>
      </c>
      <c r="I1355" s="1">
        <v>15</v>
      </c>
      <c r="J1355" t="s">
        <v>70</v>
      </c>
      <c r="K1355" t="str">
        <f>VLOOKUP(Table1[[#This Row],[Loser]],Ranking!D:E,2,FALSE)</f>
        <v>A10</v>
      </c>
      <c r="L1355" s="1">
        <v>62</v>
      </c>
      <c r="N1355" s="1">
        <f>Table1[[#This Row],[Winning Score]]-Table1[[#This Row],[Losing Score]]</f>
        <v>8</v>
      </c>
      <c r="O1355" s="1">
        <f>Table1[[#This Row],[Losing Seed]]-Table1[[#This Row],[Winning Seed]]</f>
        <v>13</v>
      </c>
      <c r="P1355" s="1" t="str">
        <f>IF(Table1[[#This Row],[SeD]]&lt;-2,Table1[[#This Row],[Winning Seed]]&amp; " over " &amp;Table1[[#This Row],[Losing Seed]],"")</f>
        <v/>
      </c>
      <c r="Q1355">
        <f>VLOOKUP(Table1[[#This Row],[Losing Seed]],'Seed History'!$N$4:$O$19,2)</f>
        <v>6.4285714285714279E-2</v>
      </c>
      <c r="R1355" s="1">
        <f>IF(Table1[[#This Row],[Round]]="PI",0,Table1[[#This Row],[Round]]-1)</f>
        <v>0</v>
      </c>
      <c r="S1355">
        <f>Table1[[#This Row],[LAW]]-Table1[[#This Row],[LEW]]</f>
        <v>-6.4285714285714279E-2</v>
      </c>
      <c r="V1355">
        <f>COUNTIF(PASE!B:B,Table1[[#This Row],[Loser]])</f>
        <v>1</v>
      </c>
    </row>
    <row r="1356" spans="1:22" x14ac:dyDescent="0.25">
      <c r="A1356" s="65">
        <v>38793</v>
      </c>
      <c r="B1356" s="50">
        <v>2006</v>
      </c>
      <c r="C1356" s="1">
        <v>1</v>
      </c>
      <c r="D1356" t="s">
        <v>440</v>
      </c>
      <c r="E1356" s="1">
        <v>7</v>
      </c>
      <c r="F1356" t="s">
        <v>66</v>
      </c>
      <c r="G1356" t="str">
        <f>VLOOKUP(Table1[[#This Row],[Winner]],Ranking!D:E,2,FALSE)</f>
        <v>BE</v>
      </c>
      <c r="H1356" s="1">
        <v>54</v>
      </c>
      <c r="I1356" s="1">
        <v>10</v>
      </c>
      <c r="J1356" t="s">
        <v>311</v>
      </c>
      <c r="K1356" t="str">
        <f>VLOOKUP(Table1[[#This Row],[Loser]],Ranking!D:E,2,FALSE)</f>
        <v>MVC</v>
      </c>
      <c r="L1356" s="1">
        <v>49</v>
      </c>
      <c r="N1356" s="1">
        <f>Table1[[#This Row],[Winning Score]]-Table1[[#This Row],[Losing Score]]</f>
        <v>5</v>
      </c>
      <c r="O1356" s="1">
        <f>Table1[[#This Row],[Losing Seed]]-Table1[[#This Row],[Winning Seed]]</f>
        <v>3</v>
      </c>
      <c r="P1356" s="1" t="str">
        <f>IF(Table1[[#This Row],[SeD]]&lt;-2,Table1[[#This Row],[Winning Seed]]&amp; " over " &amp;Table1[[#This Row],[Losing Seed]],"")</f>
        <v/>
      </c>
      <c r="Q1356">
        <f>VLOOKUP(Table1[[#This Row],[Losing Seed]],'Seed History'!$N$4:$O$19,2)</f>
        <v>0.62142857142857144</v>
      </c>
      <c r="R1356" s="1">
        <f>IF(Table1[[#This Row],[Round]]="PI",0,Table1[[#This Row],[Round]]-1)</f>
        <v>0</v>
      </c>
      <c r="S1356">
        <f>Table1[[#This Row],[LAW]]-Table1[[#This Row],[LEW]]</f>
        <v>-0.62142857142857144</v>
      </c>
      <c r="V1356">
        <f>COUNTIF(PASE!B:B,Table1[[#This Row],[Loser]])</f>
        <v>1</v>
      </c>
    </row>
    <row r="1357" spans="1:22" x14ac:dyDescent="0.25">
      <c r="A1357" s="65">
        <v>38793</v>
      </c>
      <c r="B1357" s="50">
        <v>2006</v>
      </c>
      <c r="C1357" s="1">
        <v>1</v>
      </c>
      <c r="D1357" t="s">
        <v>440</v>
      </c>
      <c r="E1357" s="1">
        <v>8</v>
      </c>
      <c r="F1357" t="s">
        <v>48</v>
      </c>
      <c r="G1357" t="str">
        <f>VLOOKUP(Table1[[#This Row],[Winner]],Ranking!D:E,2,FALSE)</f>
        <v>P12</v>
      </c>
      <c r="H1357" s="1">
        <v>94</v>
      </c>
      <c r="I1357" s="1">
        <v>9</v>
      </c>
      <c r="J1357" t="s">
        <v>39</v>
      </c>
      <c r="K1357" t="str">
        <f>VLOOKUP(Table1[[#This Row],[Loser]],Ranking!D:E,2,FALSE)</f>
        <v>B10</v>
      </c>
      <c r="L1357" s="1">
        <v>75</v>
      </c>
      <c r="N1357" s="1">
        <f>Table1[[#This Row],[Winning Score]]-Table1[[#This Row],[Losing Score]]</f>
        <v>19</v>
      </c>
      <c r="O1357" s="1">
        <f>Table1[[#This Row],[Losing Seed]]-Table1[[#This Row],[Winning Seed]]</f>
        <v>1</v>
      </c>
      <c r="P1357" s="1" t="str">
        <f>IF(Table1[[#This Row],[SeD]]&lt;-2,Table1[[#This Row],[Winning Seed]]&amp; " over " &amp;Table1[[#This Row],[Losing Seed]],"")</f>
        <v/>
      </c>
      <c r="Q1357">
        <f>VLOOKUP(Table1[[#This Row],[Losing Seed]],'Seed History'!$N$4:$O$19,2)</f>
        <v>0.6</v>
      </c>
      <c r="R1357" s="1">
        <f>IF(Table1[[#This Row],[Round]]="PI",0,Table1[[#This Row],[Round]]-1)</f>
        <v>0</v>
      </c>
      <c r="S1357">
        <f>Table1[[#This Row],[LAW]]-Table1[[#This Row],[LEW]]</f>
        <v>-0.6</v>
      </c>
      <c r="V1357">
        <f>COUNTIF(PASE!B:B,Table1[[#This Row],[Loser]])</f>
        <v>1</v>
      </c>
    </row>
    <row r="1358" spans="1:22" x14ac:dyDescent="0.25">
      <c r="A1358" s="65">
        <v>38793</v>
      </c>
      <c r="B1358" s="50">
        <v>2006</v>
      </c>
      <c r="C1358" s="1">
        <v>1</v>
      </c>
      <c r="D1358" t="s">
        <v>63</v>
      </c>
      <c r="E1358" s="1">
        <v>2</v>
      </c>
      <c r="F1358" t="s">
        <v>34</v>
      </c>
      <c r="G1358" t="str">
        <f>VLOOKUP(Table1[[#This Row],[Winner]],Ranking!D:E,2,FALSE)</f>
        <v>B12</v>
      </c>
      <c r="H1358" s="1">
        <v>60</v>
      </c>
      <c r="I1358" s="1">
        <v>15</v>
      </c>
      <c r="J1358" t="s">
        <v>322</v>
      </c>
      <c r="K1358" t="str">
        <f>VLOOKUP(Table1[[#This Row],[Loser]],Ranking!D:E,2,FALSE)</f>
        <v>Ivy</v>
      </c>
      <c r="L1358" s="1">
        <v>52</v>
      </c>
      <c r="N1358" s="1">
        <f>Table1[[#This Row],[Winning Score]]-Table1[[#This Row],[Losing Score]]</f>
        <v>8</v>
      </c>
      <c r="O1358" s="1">
        <f>Table1[[#This Row],[Losing Seed]]-Table1[[#This Row],[Winning Seed]]</f>
        <v>13</v>
      </c>
      <c r="P1358" s="1" t="str">
        <f>IF(Table1[[#This Row],[SeD]]&lt;-2,Table1[[#This Row],[Winning Seed]]&amp; " over " &amp;Table1[[#This Row],[Losing Seed]],"")</f>
        <v/>
      </c>
      <c r="Q1358">
        <f>VLOOKUP(Table1[[#This Row],[Losing Seed]],'Seed History'!$N$4:$O$19,2)</f>
        <v>6.4285714285714279E-2</v>
      </c>
      <c r="R1358" s="1">
        <f>IF(Table1[[#This Row],[Round]]="PI",0,Table1[[#This Row],[Round]]-1)</f>
        <v>0</v>
      </c>
      <c r="S1358">
        <f>Table1[[#This Row],[LAW]]-Table1[[#This Row],[LEW]]</f>
        <v>-6.4285714285714279E-2</v>
      </c>
      <c r="V1358">
        <f>COUNTIF(PASE!B:B,Table1[[#This Row],[Loser]])</f>
        <v>1</v>
      </c>
    </row>
    <row r="1359" spans="1:22" x14ac:dyDescent="0.25">
      <c r="A1359" s="65">
        <v>38793</v>
      </c>
      <c r="B1359" s="50">
        <v>2006</v>
      </c>
      <c r="C1359" s="1">
        <v>1</v>
      </c>
      <c r="D1359" t="s">
        <v>63</v>
      </c>
      <c r="E1359" s="1">
        <v>6</v>
      </c>
      <c r="F1359" t="s">
        <v>413</v>
      </c>
      <c r="G1359" t="str">
        <f>VLOOKUP(Table1[[#This Row],[Winner]],Ranking!D:E,2,FALSE)</f>
        <v>B12</v>
      </c>
      <c r="H1359" s="1">
        <v>64</v>
      </c>
      <c r="I1359" s="1">
        <v>11</v>
      </c>
      <c r="J1359" t="s">
        <v>363</v>
      </c>
      <c r="K1359" t="str">
        <f>VLOOKUP(Table1[[#This Row],[Loser]],Ranking!D:E,2,FALSE)</f>
        <v>MVC</v>
      </c>
      <c r="L1359" s="1">
        <v>46</v>
      </c>
      <c r="N1359" s="1">
        <f>Table1[[#This Row],[Winning Score]]-Table1[[#This Row],[Losing Score]]</f>
        <v>18</v>
      </c>
      <c r="O1359" s="1">
        <f>Table1[[#This Row],[Losing Seed]]-Table1[[#This Row],[Winning Seed]]</f>
        <v>5</v>
      </c>
      <c r="P1359" s="1" t="str">
        <f>IF(Table1[[#This Row],[SeD]]&lt;-2,Table1[[#This Row],[Winning Seed]]&amp; " over " &amp;Table1[[#This Row],[Losing Seed]],"")</f>
        <v/>
      </c>
      <c r="Q1359">
        <f>VLOOKUP(Table1[[#This Row],[Losing Seed]],'Seed History'!$N$4:$O$19,2)</f>
        <v>0.61428571428571432</v>
      </c>
      <c r="R1359" s="1">
        <f>IF(Table1[[#This Row],[Round]]="PI",0,Table1[[#This Row],[Round]]-1)</f>
        <v>0</v>
      </c>
      <c r="S1359">
        <f>Table1[[#This Row],[LAW]]-Table1[[#This Row],[LEW]]</f>
        <v>-0.61428571428571432</v>
      </c>
      <c r="V1359">
        <f>COUNTIF(PASE!B:B,Table1[[#This Row],[Loser]])</f>
        <v>1</v>
      </c>
    </row>
    <row r="1360" spans="1:22" x14ac:dyDescent="0.25">
      <c r="A1360" s="65">
        <v>38793</v>
      </c>
      <c r="B1360" s="50">
        <v>2006</v>
      </c>
      <c r="C1360" s="1">
        <v>1</v>
      </c>
      <c r="D1360" t="s">
        <v>38</v>
      </c>
      <c r="E1360" s="1">
        <v>1</v>
      </c>
      <c r="F1360" t="s">
        <v>268</v>
      </c>
      <c r="G1360" t="str">
        <f>VLOOKUP(Table1[[#This Row],[Winner]],Ranking!D:E,2,FALSE)</f>
        <v>Amer</v>
      </c>
      <c r="H1360" s="1">
        <v>94</v>
      </c>
      <c r="I1360" s="1">
        <v>16</v>
      </c>
      <c r="J1360" t="s">
        <v>319</v>
      </c>
      <c r="K1360" t="str">
        <f>VLOOKUP(Table1[[#This Row],[Loser]],Ranking!D:E,2,FALSE)</f>
        <v>Sum</v>
      </c>
      <c r="L1360" s="1">
        <v>78</v>
      </c>
      <c r="N1360" s="1">
        <f>Table1[[#This Row],[Winning Score]]-Table1[[#This Row],[Losing Score]]</f>
        <v>16</v>
      </c>
      <c r="O1360" s="1">
        <f>Table1[[#This Row],[Losing Seed]]-Table1[[#This Row],[Winning Seed]]</f>
        <v>15</v>
      </c>
      <c r="P1360" s="1" t="str">
        <f>IF(Table1[[#This Row],[SeD]]&lt;-2,Table1[[#This Row],[Winning Seed]]&amp; " over " &amp;Table1[[#This Row],[Losing Seed]],"")</f>
        <v/>
      </c>
      <c r="Q1360">
        <f>VLOOKUP(Table1[[#This Row],[Losing Seed]],'Seed History'!$N$4:$O$19,2)</f>
        <v>7.1428571428571426E-3</v>
      </c>
      <c r="R1360" s="1">
        <f>IF(Table1[[#This Row],[Round]]="PI",0,Table1[[#This Row],[Round]]-1)</f>
        <v>0</v>
      </c>
      <c r="S1360">
        <f>Table1[[#This Row],[LAW]]-Table1[[#This Row],[LEW]]</f>
        <v>-7.1428571428571426E-3</v>
      </c>
      <c r="V1360">
        <f>COUNTIF(PASE!B:B,Table1[[#This Row],[Loser]])</f>
        <v>1</v>
      </c>
    </row>
    <row r="1361" spans="1:22" x14ac:dyDescent="0.25">
      <c r="A1361" s="65">
        <v>38793</v>
      </c>
      <c r="B1361" s="50">
        <v>2006</v>
      </c>
      <c r="C1361" s="1">
        <v>1</v>
      </c>
      <c r="D1361" t="s">
        <v>38</v>
      </c>
      <c r="E1361" s="1">
        <v>5</v>
      </c>
      <c r="F1361" t="s">
        <v>83</v>
      </c>
      <c r="G1361" t="str">
        <f>VLOOKUP(Table1[[#This Row],[Winner]],Ranking!D:E,2,FALSE)</f>
        <v>ACC</v>
      </c>
      <c r="H1361" s="1">
        <v>79</v>
      </c>
      <c r="I1361" s="1">
        <v>12</v>
      </c>
      <c r="J1361" t="s">
        <v>246</v>
      </c>
      <c r="K1361" t="str">
        <f>VLOOKUP(Table1[[#This Row],[Loser]],Ranking!D:E,2,FALSE)</f>
        <v>MAC</v>
      </c>
      <c r="L1361" s="1">
        <v>64</v>
      </c>
      <c r="N1361" s="1">
        <f>Table1[[#This Row],[Winning Score]]-Table1[[#This Row],[Losing Score]]</f>
        <v>15</v>
      </c>
      <c r="O1361" s="1">
        <f>Table1[[#This Row],[Losing Seed]]-Table1[[#This Row],[Winning Seed]]</f>
        <v>7</v>
      </c>
      <c r="P1361" s="1" t="str">
        <f>IF(Table1[[#This Row],[SeD]]&lt;-2,Table1[[#This Row],[Winning Seed]]&amp; " over " &amp;Table1[[#This Row],[Losing Seed]],"")</f>
        <v/>
      </c>
      <c r="Q1361">
        <f>VLOOKUP(Table1[[#This Row],[Losing Seed]],'Seed History'!$N$4:$O$19,2)</f>
        <v>0.51428571428571423</v>
      </c>
      <c r="R1361" s="1">
        <f>IF(Table1[[#This Row],[Round]]="PI",0,Table1[[#This Row],[Round]]-1)</f>
        <v>0</v>
      </c>
      <c r="S1361">
        <f>Table1[[#This Row],[LAW]]-Table1[[#This Row],[LEW]]</f>
        <v>-0.51428571428571423</v>
      </c>
      <c r="V1361">
        <f>COUNTIF(PASE!B:B,Table1[[#This Row],[Loser]])</f>
        <v>1</v>
      </c>
    </row>
    <row r="1362" spans="1:22" x14ac:dyDescent="0.25">
      <c r="A1362" s="65">
        <v>38793</v>
      </c>
      <c r="B1362" s="50">
        <v>2006</v>
      </c>
      <c r="C1362" s="1">
        <v>1</v>
      </c>
      <c r="D1362" t="s">
        <v>38</v>
      </c>
      <c r="E1362" s="1">
        <v>9</v>
      </c>
      <c r="F1362" t="s">
        <v>149</v>
      </c>
      <c r="G1362" t="str">
        <f>VLOOKUP(Table1[[#This Row],[Winner]],Ranking!D:E,2,FALSE)</f>
        <v>Pat</v>
      </c>
      <c r="H1362" s="1">
        <v>59</v>
      </c>
      <c r="I1362" s="1">
        <v>8</v>
      </c>
      <c r="J1362" t="s">
        <v>41</v>
      </c>
      <c r="K1362" t="str">
        <f>VLOOKUP(Table1[[#This Row],[Loser]],Ranking!D:E,2,FALSE)</f>
        <v>SEC</v>
      </c>
      <c r="L1362" s="1">
        <v>55</v>
      </c>
      <c r="N1362" s="1">
        <f>Table1[[#This Row],[Winning Score]]-Table1[[#This Row],[Losing Score]]</f>
        <v>4</v>
      </c>
      <c r="O1362" s="1">
        <f>Table1[[#This Row],[Losing Seed]]-Table1[[#This Row],[Winning Seed]]</f>
        <v>-1</v>
      </c>
      <c r="P1362" s="1" t="str">
        <f>IF(Table1[[#This Row],[SeD]]&lt;-2,Table1[[#This Row],[Winning Seed]]&amp; " over " &amp;Table1[[#This Row],[Losing Seed]],"")</f>
        <v/>
      </c>
      <c r="Q1362">
        <f>VLOOKUP(Table1[[#This Row],[Losing Seed]],'Seed History'!$N$4:$O$19,2)</f>
        <v>0.7</v>
      </c>
      <c r="R1362" s="1">
        <f>IF(Table1[[#This Row],[Round]]="PI",0,Table1[[#This Row],[Round]]-1)</f>
        <v>0</v>
      </c>
      <c r="S1362">
        <f>Table1[[#This Row],[LAW]]-Table1[[#This Row],[LEW]]</f>
        <v>-0.7</v>
      </c>
      <c r="V1362">
        <f>COUNTIF(PASE!B:B,Table1[[#This Row],[Loser]])</f>
        <v>1</v>
      </c>
    </row>
    <row r="1363" spans="1:22" x14ac:dyDescent="0.25">
      <c r="A1363" s="65">
        <v>38794</v>
      </c>
      <c r="B1363" s="50">
        <v>2006</v>
      </c>
      <c r="C1363" s="1">
        <v>2</v>
      </c>
      <c r="D1363" t="s">
        <v>49</v>
      </c>
      <c r="E1363" s="1">
        <v>7</v>
      </c>
      <c r="F1363" t="s">
        <v>418</v>
      </c>
      <c r="G1363" t="str">
        <f>VLOOKUP(Table1[[#This Row],[Winner]],Ranking!D:E,2,FALSE)</f>
        <v>Amer</v>
      </c>
      <c r="H1363" s="1">
        <v>80</v>
      </c>
      <c r="I1363" s="1">
        <v>2</v>
      </c>
      <c r="J1363" t="s">
        <v>375</v>
      </c>
      <c r="K1363" t="str">
        <f>VLOOKUP(Table1[[#This Row],[Loser]],Ranking!D:E,2,FALSE)</f>
        <v>SEC</v>
      </c>
      <c r="L1363" s="1">
        <v>73</v>
      </c>
      <c r="N1363" s="1">
        <f>Table1[[#This Row],[Winning Score]]-Table1[[#This Row],[Losing Score]]</f>
        <v>7</v>
      </c>
      <c r="O1363" s="1">
        <f>Table1[[#This Row],[Losing Seed]]-Table1[[#This Row],[Winning Seed]]</f>
        <v>-5</v>
      </c>
      <c r="P1363" s="1" t="str">
        <f>IF(Table1[[#This Row],[SeD]]&lt;-2,Table1[[#This Row],[Winning Seed]]&amp; " over " &amp;Table1[[#This Row],[Losing Seed]],"")</f>
        <v>7 over 2</v>
      </c>
      <c r="Q1363">
        <f>VLOOKUP(Table1[[#This Row],[Losing Seed]],'Seed History'!$N$4:$O$19,2)</f>
        <v>2.3714285714285714</v>
      </c>
      <c r="R1363" s="1">
        <f>IF(Table1[[#This Row],[Round]]="PI",0,Table1[[#This Row],[Round]]-1)</f>
        <v>1</v>
      </c>
      <c r="S1363">
        <f>Table1[[#This Row],[LAW]]-Table1[[#This Row],[LEW]]</f>
        <v>-1.3714285714285714</v>
      </c>
      <c r="V1363">
        <f>COUNTIF(PASE!B:B,Table1[[#This Row],[Loser]])</f>
        <v>1</v>
      </c>
    </row>
    <row r="1364" spans="1:22" x14ac:dyDescent="0.25">
      <c r="A1364" s="65">
        <v>38794</v>
      </c>
      <c r="B1364" s="50">
        <v>2006</v>
      </c>
      <c r="C1364" s="1">
        <v>2</v>
      </c>
      <c r="D1364" t="s">
        <v>440</v>
      </c>
      <c r="E1364" s="1">
        <v>3</v>
      </c>
      <c r="F1364" t="s">
        <v>81</v>
      </c>
      <c r="G1364" t="str">
        <f>VLOOKUP(Table1[[#This Row],[Winner]],Ranking!D:E,2,FALSE)</f>
        <v>SEC</v>
      </c>
      <c r="H1364" s="1">
        <v>82</v>
      </c>
      <c r="I1364" s="1">
        <v>11</v>
      </c>
      <c r="J1364" t="s">
        <v>274</v>
      </c>
      <c r="K1364" t="str">
        <f>VLOOKUP(Table1[[#This Row],[Loser]],Ranking!D:E,2,FALSE)</f>
        <v>Horz</v>
      </c>
      <c r="L1364" s="1">
        <v>60</v>
      </c>
      <c r="N1364" s="1">
        <f>Table1[[#This Row],[Winning Score]]-Table1[[#This Row],[Losing Score]]</f>
        <v>22</v>
      </c>
      <c r="O1364" s="1">
        <f>Table1[[#This Row],[Losing Seed]]-Table1[[#This Row],[Winning Seed]]</f>
        <v>8</v>
      </c>
      <c r="P1364" s="1" t="str">
        <f>IF(Table1[[#This Row],[SeD]]&lt;-2,Table1[[#This Row],[Winning Seed]]&amp; " over " &amp;Table1[[#This Row],[Losing Seed]],"")</f>
        <v/>
      </c>
      <c r="Q1364">
        <f>VLOOKUP(Table1[[#This Row],[Losing Seed]],'Seed History'!$N$4:$O$19,2)</f>
        <v>0.61428571428571432</v>
      </c>
      <c r="R1364" s="1">
        <f>IF(Table1[[#This Row],[Round]]="PI",0,Table1[[#This Row],[Round]]-1)</f>
        <v>1</v>
      </c>
      <c r="S1364">
        <f>Table1[[#This Row],[LAW]]-Table1[[#This Row],[LEW]]</f>
        <v>0.38571428571428568</v>
      </c>
      <c r="V1364">
        <f>COUNTIF(PASE!B:B,Table1[[#This Row],[Loser]])</f>
        <v>1</v>
      </c>
    </row>
    <row r="1365" spans="1:22" x14ac:dyDescent="0.25">
      <c r="A1365" s="65">
        <v>38794</v>
      </c>
      <c r="B1365" s="50">
        <v>2006</v>
      </c>
      <c r="C1365" s="1">
        <v>2</v>
      </c>
      <c r="D1365" t="s">
        <v>440</v>
      </c>
      <c r="E1365" s="1">
        <v>4</v>
      </c>
      <c r="F1365" t="s">
        <v>139</v>
      </c>
      <c r="G1365" t="str">
        <f>VLOOKUP(Table1[[#This Row],[Winner]],Ranking!D:E,2,FALSE)</f>
        <v>ACC</v>
      </c>
      <c r="H1365" s="1">
        <v>69</v>
      </c>
      <c r="I1365" s="1">
        <v>12</v>
      </c>
      <c r="J1365" t="s">
        <v>281</v>
      </c>
      <c r="K1365" t="str">
        <f>VLOOKUP(Table1[[#This Row],[Loser]],Ranking!D:E,2,FALSE)</f>
        <v>BSky</v>
      </c>
      <c r="L1365" s="1">
        <v>56</v>
      </c>
      <c r="N1365" s="1">
        <f>Table1[[#This Row],[Winning Score]]-Table1[[#This Row],[Losing Score]]</f>
        <v>13</v>
      </c>
      <c r="O1365" s="1">
        <f>Table1[[#This Row],[Losing Seed]]-Table1[[#This Row],[Winning Seed]]</f>
        <v>8</v>
      </c>
      <c r="P1365" s="1" t="str">
        <f>IF(Table1[[#This Row],[SeD]]&lt;-2,Table1[[#This Row],[Winning Seed]]&amp; " over " &amp;Table1[[#This Row],[Losing Seed]],"")</f>
        <v/>
      </c>
      <c r="Q1365">
        <f>VLOOKUP(Table1[[#This Row],[Losing Seed]],'Seed History'!$N$4:$O$19,2)</f>
        <v>0.51428571428571423</v>
      </c>
      <c r="R1365" s="1">
        <f>IF(Table1[[#This Row],[Round]]="PI",0,Table1[[#This Row],[Round]]-1)</f>
        <v>1</v>
      </c>
      <c r="S1365">
        <f>Table1[[#This Row],[LAW]]-Table1[[#This Row],[LEW]]</f>
        <v>0.48571428571428577</v>
      </c>
      <c r="V1365">
        <f>COUNTIF(PASE!B:B,Table1[[#This Row],[Loser]])</f>
        <v>1</v>
      </c>
    </row>
    <row r="1366" spans="1:22" x14ac:dyDescent="0.25">
      <c r="A1366" s="65">
        <v>38794</v>
      </c>
      <c r="B1366" s="50">
        <v>2006</v>
      </c>
      <c r="C1366" s="1">
        <v>2</v>
      </c>
      <c r="D1366" t="s">
        <v>63</v>
      </c>
      <c r="E1366" s="1">
        <v>1</v>
      </c>
      <c r="F1366" t="s">
        <v>64</v>
      </c>
      <c r="G1366" t="str">
        <f>VLOOKUP(Table1[[#This Row],[Winner]],Ranking!D:E,2,FALSE)</f>
        <v>ACC</v>
      </c>
      <c r="H1366" s="1">
        <v>74</v>
      </c>
      <c r="I1366" s="1">
        <v>8</v>
      </c>
      <c r="J1366" t="s">
        <v>214</v>
      </c>
      <c r="K1366" t="str">
        <f>VLOOKUP(Table1[[#This Row],[Loser]],Ranking!D:E,2,FALSE)</f>
        <v>A10</v>
      </c>
      <c r="L1366" s="1">
        <v>61</v>
      </c>
      <c r="N1366" s="1">
        <f>Table1[[#This Row],[Winning Score]]-Table1[[#This Row],[Losing Score]]</f>
        <v>13</v>
      </c>
      <c r="O1366" s="1">
        <f>Table1[[#This Row],[Losing Seed]]-Table1[[#This Row],[Winning Seed]]</f>
        <v>7</v>
      </c>
      <c r="P1366" s="1" t="str">
        <f>IF(Table1[[#This Row],[SeD]]&lt;-2,Table1[[#This Row],[Winning Seed]]&amp; " over " &amp;Table1[[#This Row],[Losing Seed]],"")</f>
        <v/>
      </c>
      <c r="Q1366">
        <f>VLOOKUP(Table1[[#This Row],[Losing Seed]],'Seed History'!$N$4:$O$19,2)</f>
        <v>0.7</v>
      </c>
      <c r="R1366" s="1">
        <f>IF(Table1[[#This Row],[Round]]="PI",0,Table1[[#This Row],[Round]]-1)</f>
        <v>1</v>
      </c>
      <c r="S1366">
        <f>Table1[[#This Row],[LAW]]-Table1[[#This Row],[LEW]]</f>
        <v>0.30000000000000004</v>
      </c>
      <c r="V1366">
        <f>COUNTIF(PASE!B:B,Table1[[#This Row],[Loser]])</f>
        <v>1</v>
      </c>
    </row>
    <row r="1367" spans="1:22" x14ac:dyDescent="0.25">
      <c r="A1367" s="65">
        <v>38794</v>
      </c>
      <c r="B1367" s="50">
        <v>2006</v>
      </c>
      <c r="C1367" s="1">
        <v>2</v>
      </c>
      <c r="D1367" t="s">
        <v>63</v>
      </c>
      <c r="E1367" s="1">
        <v>4</v>
      </c>
      <c r="F1367" t="s">
        <v>52</v>
      </c>
      <c r="G1367" t="str">
        <f>VLOOKUP(Table1[[#This Row],[Winner]],Ranking!D:E,2,FALSE)</f>
        <v>SEC</v>
      </c>
      <c r="H1367" s="1">
        <v>58</v>
      </c>
      <c r="I1367" s="1">
        <v>12</v>
      </c>
      <c r="J1367" t="s">
        <v>79</v>
      </c>
      <c r="K1367" t="str">
        <f>VLOOKUP(Table1[[#This Row],[Loser]],Ranking!D:E,2,FALSE)</f>
        <v>SEC</v>
      </c>
      <c r="L1367" s="1">
        <v>57</v>
      </c>
      <c r="N1367" s="1">
        <f>Table1[[#This Row],[Winning Score]]-Table1[[#This Row],[Losing Score]]</f>
        <v>1</v>
      </c>
      <c r="O1367" s="1">
        <f>Table1[[#This Row],[Losing Seed]]-Table1[[#This Row],[Winning Seed]]</f>
        <v>8</v>
      </c>
      <c r="P1367" s="1" t="str">
        <f>IF(Table1[[#This Row],[SeD]]&lt;-2,Table1[[#This Row],[Winning Seed]]&amp; " over " &amp;Table1[[#This Row],[Losing Seed]],"")</f>
        <v/>
      </c>
      <c r="Q1367">
        <f>VLOOKUP(Table1[[#This Row],[Losing Seed]],'Seed History'!$N$4:$O$19,2)</f>
        <v>0.51428571428571423</v>
      </c>
      <c r="R1367" s="1">
        <f>IF(Table1[[#This Row],[Round]]="PI",0,Table1[[#This Row],[Round]]-1)</f>
        <v>1</v>
      </c>
      <c r="S1367">
        <f>Table1[[#This Row],[LAW]]-Table1[[#This Row],[LEW]]</f>
        <v>0.48571428571428577</v>
      </c>
      <c r="V1367">
        <f>COUNTIF(PASE!B:B,Table1[[#This Row],[Loser]])</f>
        <v>1</v>
      </c>
    </row>
    <row r="1368" spans="1:22" x14ac:dyDescent="0.25">
      <c r="A1368" s="65">
        <v>38794</v>
      </c>
      <c r="B1368" s="50">
        <v>2006</v>
      </c>
      <c r="C1368" s="1">
        <v>2</v>
      </c>
      <c r="D1368" t="s">
        <v>38</v>
      </c>
      <c r="E1368" s="1">
        <v>2</v>
      </c>
      <c r="F1368" t="s">
        <v>67</v>
      </c>
      <c r="G1368" t="str">
        <f>VLOOKUP(Table1[[#This Row],[Winner]],Ranking!D:E,2,FALSE)</f>
        <v>P12</v>
      </c>
      <c r="H1368" s="1">
        <v>62</v>
      </c>
      <c r="I1368" s="1">
        <v>10</v>
      </c>
      <c r="J1368" t="s">
        <v>113</v>
      </c>
      <c r="K1368" t="str">
        <f>VLOOKUP(Table1[[#This Row],[Loser]],Ranking!D:E,2,FALSE)</f>
        <v>SEC</v>
      </c>
      <c r="L1368" s="1">
        <v>59</v>
      </c>
      <c r="N1368" s="1">
        <f>Table1[[#This Row],[Winning Score]]-Table1[[#This Row],[Losing Score]]</f>
        <v>3</v>
      </c>
      <c r="O1368" s="1">
        <f>Table1[[#This Row],[Losing Seed]]-Table1[[#This Row],[Winning Seed]]</f>
        <v>8</v>
      </c>
      <c r="P1368" s="1" t="str">
        <f>IF(Table1[[#This Row],[SeD]]&lt;-2,Table1[[#This Row],[Winning Seed]]&amp; " over " &amp;Table1[[#This Row],[Losing Seed]],"")</f>
        <v/>
      </c>
      <c r="Q1368">
        <f>VLOOKUP(Table1[[#This Row],[Losing Seed]],'Seed History'!$N$4:$O$19,2)</f>
        <v>0.62142857142857144</v>
      </c>
      <c r="R1368" s="1">
        <f>IF(Table1[[#This Row],[Round]]="PI",0,Table1[[#This Row],[Round]]-1)</f>
        <v>1</v>
      </c>
      <c r="S1368">
        <f>Table1[[#This Row],[LAW]]-Table1[[#This Row],[LEW]]</f>
        <v>0.37857142857142856</v>
      </c>
      <c r="V1368">
        <f>COUNTIF(PASE!B:B,Table1[[#This Row],[Loser]])</f>
        <v>1</v>
      </c>
    </row>
    <row r="1369" spans="1:22" x14ac:dyDescent="0.25">
      <c r="A1369" s="65">
        <v>38794</v>
      </c>
      <c r="B1369" s="50">
        <v>2006</v>
      </c>
      <c r="C1369" s="1">
        <v>2</v>
      </c>
      <c r="D1369" t="s">
        <v>38</v>
      </c>
      <c r="E1369" s="1">
        <v>3</v>
      </c>
      <c r="F1369" t="s">
        <v>71</v>
      </c>
      <c r="G1369" t="str">
        <f>VLOOKUP(Table1[[#This Row],[Winner]],Ranking!D:E,2,FALSE)</f>
        <v>WCC</v>
      </c>
      <c r="H1369" s="1">
        <v>90</v>
      </c>
      <c r="I1369" s="1">
        <v>6</v>
      </c>
      <c r="J1369" t="s">
        <v>36</v>
      </c>
      <c r="K1369" t="str">
        <f>VLOOKUP(Table1[[#This Row],[Loser]],Ranking!D:E,2,FALSE)</f>
        <v>B10</v>
      </c>
      <c r="L1369" s="1">
        <v>80</v>
      </c>
      <c r="N1369" s="1">
        <f>Table1[[#This Row],[Winning Score]]-Table1[[#This Row],[Losing Score]]</f>
        <v>10</v>
      </c>
      <c r="O1369" s="1">
        <f>Table1[[#This Row],[Losing Seed]]-Table1[[#This Row],[Winning Seed]]</f>
        <v>3</v>
      </c>
      <c r="P1369" s="1" t="str">
        <f>IF(Table1[[#This Row],[SeD]]&lt;-2,Table1[[#This Row],[Winning Seed]]&amp; " over " &amp;Table1[[#This Row],[Losing Seed]],"")</f>
        <v/>
      </c>
      <c r="Q1369">
        <f>VLOOKUP(Table1[[#This Row],[Losing Seed]],'Seed History'!$N$4:$O$19,2)</f>
        <v>1.0785714285714285</v>
      </c>
      <c r="R1369" s="1">
        <f>IF(Table1[[#This Row],[Round]]="PI",0,Table1[[#This Row],[Round]]-1)</f>
        <v>1</v>
      </c>
      <c r="S1369">
        <f>Table1[[#This Row],[LAW]]-Table1[[#This Row],[LEW]]</f>
        <v>-7.8571428571428514E-2</v>
      </c>
      <c r="V1369">
        <f>COUNTIF(PASE!B:B,Table1[[#This Row],[Loser]])</f>
        <v>1</v>
      </c>
    </row>
    <row r="1370" spans="1:22" x14ac:dyDescent="0.25">
      <c r="A1370" s="65">
        <v>38794</v>
      </c>
      <c r="B1370" s="50">
        <v>2006</v>
      </c>
      <c r="C1370" s="1">
        <v>2</v>
      </c>
      <c r="D1370" t="s">
        <v>49</v>
      </c>
      <c r="E1370" s="1">
        <v>5</v>
      </c>
      <c r="F1370" t="s">
        <v>410</v>
      </c>
      <c r="G1370" t="str">
        <f>VLOOKUP(Table1[[#This Row],[Winner]],Ranking!D:E,2,FALSE)</f>
        <v>P12</v>
      </c>
      <c r="H1370" s="1">
        <v>67</v>
      </c>
      <c r="I1370" s="1">
        <v>4</v>
      </c>
      <c r="J1370" t="s">
        <v>231</v>
      </c>
      <c r="K1370" t="str">
        <f>VLOOKUP(Table1[[#This Row],[Loser]],Ranking!D:E,2,FALSE)</f>
        <v>B10</v>
      </c>
      <c r="L1370" s="1">
        <v>64</v>
      </c>
      <c r="N1370" s="1">
        <f>Table1[[#This Row],[Winning Score]]-Table1[[#This Row],[Losing Score]]</f>
        <v>3</v>
      </c>
      <c r="O1370" s="1">
        <f>Table1[[#This Row],[Losing Seed]]-Table1[[#This Row],[Winning Seed]]</f>
        <v>-1</v>
      </c>
      <c r="P1370" s="1" t="str">
        <f>IF(Table1[[#This Row],[SeD]]&lt;-2,Table1[[#This Row],[Winning Seed]]&amp; " over " &amp;Table1[[#This Row],[Losing Seed]],"")</f>
        <v/>
      </c>
      <c r="Q1370">
        <f>VLOOKUP(Table1[[#This Row],[Losing Seed]],'Seed History'!$N$4:$O$19,2)</f>
        <v>1.5357142857142858</v>
      </c>
      <c r="R1370" s="1">
        <f>IF(Table1[[#This Row],[Round]]="PI",0,Table1[[#This Row],[Round]]-1)</f>
        <v>1</v>
      </c>
      <c r="S1370">
        <f>Table1[[#This Row],[LAW]]-Table1[[#This Row],[LEW]]</f>
        <v>-0.53571428571428581</v>
      </c>
      <c r="V1370">
        <f>COUNTIF(PASE!B:B,Table1[[#This Row],[Loser]])</f>
        <v>1</v>
      </c>
    </row>
    <row r="1371" spans="1:22" x14ac:dyDescent="0.25">
      <c r="A1371" s="65">
        <v>38795</v>
      </c>
      <c r="B1371" s="50">
        <v>2006</v>
      </c>
      <c r="C1371" s="1">
        <v>2</v>
      </c>
      <c r="D1371" t="s">
        <v>49</v>
      </c>
      <c r="E1371" s="1">
        <v>11</v>
      </c>
      <c r="F1371" t="s">
        <v>213</v>
      </c>
      <c r="G1371" t="str">
        <f>VLOOKUP(Table1[[#This Row],[Winner]],Ranking!D:E,2,FALSE)</f>
        <v>A10</v>
      </c>
      <c r="H1371" s="1">
        <v>65</v>
      </c>
      <c r="I1371" s="1">
        <v>3</v>
      </c>
      <c r="J1371" t="s">
        <v>299</v>
      </c>
      <c r="K1371" t="str">
        <f>VLOOKUP(Table1[[#This Row],[Loser]],Ranking!D:E,2,FALSE)</f>
        <v>ACC</v>
      </c>
      <c r="L1371" s="1">
        <v>60</v>
      </c>
      <c r="N1371" s="1">
        <f>Table1[[#This Row],[Winning Score]]-Table1[[#This Row],[Losing Score]]</f>
        <v>5</v>
      </c>
      <c r="O1371" s="1">
        <f>Table1[[#This Row],[Losing Seed]]-Table1[[#This Row],[Winning Seed]]</f>
        <v>-8</v>
      </c>
      <c r="P1371" s="1" t="str">
        <f>IF(Table1[[#This Row],[SeD]]&lt;-2,Table1[[#This Row],[Winning Seed]]&amp; " over " &amp;Table1[[#This Row],[Losing Seed]],"")</f>
        <v>11 over 3</v>
      </c>
      <c r="Q1371">
        <f>VLOOKUP(Table1[[#This Row],[Losing Seed]],'Seed History'!$N$4:$O$19,2)</f>
        <v>1.8571428571428572</v>
      </c>
      <c r="R1371" s="1">
        <f>IF(Table1[[#This Row],[Round]]="PI",0,Table1[[#This Row],[Round]]-1)</f>
        <v>1</v>
      </c>
      <c r="S1371">
        <f>Table1[[#This Row],[LAW]]-Table1[[#This Row],[LEW]]</f>
        <v>-0.85714285714285721</v>
      </c>
      <c r="V1371">
        <f>COUNTIF(PASE!B:B,Table1[[#This Row],[Loser]])</f>
        <v>1</v>
      </c>
    </row>
    <row r="1372" spans="1:22" x14ac:dyDescent="0.25">
      <c r="A1372" s="65">
        <v>38795</v>
      </c>
      <c r="B1372" s="50">
        <v>2006</v>
      </c>
      <c r="C1372" s="1">
        <v>2</v>
      </c>
      <c r="D1372" t="s">
        <v>38</v>
      </c>
      <c r="E1372" s="1">
        <v>13</v>
      </c>
      <c r="F1372" t="s">
        <v>143</v>
      </c>
      <c r="G1372" t="str">
        <f>VLOOKUP(Table1[[#This Row],[Winner]],Ranking!D:E,2,FALSE)</f>
        <v>MVC</v>
      </c>
      <c r="H1372" s="1">
        <v>72</v>
      </c>
      <c r="I1372" s="1">
        <v>5</v>
      </c>
      <c r="J1372" t="s">
        <v>83</v>
      </c>
      <c r="K1372" t="str">
        <f>VLOOKUP(Table1[[#This Row],[Loser]],Ranking!D:E,2,FALSE)</f>
        <v>ACC</v>
      </c>
      <c r="L1372" s="1">
        <v>66</v>
      </c>
      <c r="N1372" s="1">
        <f>Table1[[#This Row],[Winning Score]]-Table1[[#This Row],[Losing Score]]</f>
        <v>6</v>
      </c>
      <c r="O1372" s="1">
        <f>Table1[[#This Row],[Losing Seed]]-Table1[[#This Row],[Winning Seed]]</f>
        <v>-8</v>
      </c>
      <c r="P1372" s="1" t="str">
        <f>IF(Table1[[#This Row],[SeD]]&lt;-2,Table1[[#This Row],[Winning Seed]]&amp; " over " &amp;Table1[[#This Row],[Losing Seed]],"")</f>
        <v>13 over 5</v>
      </c>
      <c r="Q1372">
        <f>VLOOKUP(Table1[[#This Row],[Losing Seed]],'Seed History'!$N$4:$O$19,2)</f>
        <v>1.1071428571428572</v>
      </c>
      <c r="R1372" s="1">
        <f>IF(Table1[[#This Row],[Round]]="PI",0,Table1[[#This Row],[Round]]-1)</f>
        <v>1</v>
      </c>
      <c r="S1372">
        <f>Table1[[#This Row],[LAW]]-Table1[[#This Row],[LEW]]</f>
        <v>-0.10714285714285721</v>
      </c>
      <c r="V1372">
        <f>COUNTIF(PASE!B:B,Table1[[#This Row],[Loser]])</f>
        <v>1</v>
      </c>
    </row>
    <row r="1373" spans="1:22" x14ac:dyDescent="0.25">
      <c r="A1373" s="65">
        <v>38795</v>
      </c>
      <c r="B1373" s="50">
        <v>2006</v>
      </c>
      <c r="C1373" s="1">
        <v>2</v>
      </c>
      <c r="D1373" t="s">
        <v>440</v>
      </c>
      <c r="E1373" s="1">
        <v>7</v>
      </c>
      <c r="F1373" t="s">
        <v>66</v>
      </c>
      <c r="G1373" t="str">
        <f>VLOOKUP(Table1[[#This Row],[Winner]],Ranking!D:E,2,FALSE)</f>
        <v>BE</v>
      </c>
      <c r="H1373" s="1">
        <v>70</v>
      </c>
      <c r="I1373" s="1">
        <v>2</v>
      </c>
      <c r="J1373" t="s">
        <v>316</v>
      </c>
      <c r="K1373" t="str">
        <f>VLOOKUP(Table1[[#This Row],[Loser]],Ranking!D:E,2,FALSE)</f>
        <v>B10</v>
      </c>
      <c r="L1373" s="1">
        <v>52</v>
      </c>
      <c r="N1373" s="1">
        <f>Table1[[#This Row],[Winning Score]]-Table1[[#This Row],[Losing Score]]</f>
        <v>18</v>
      </c>
      <c r="O1373" s="1">
        <f>Table1[[#This Row],[Losing Seed]]-Table1[[#This Row],[Winning Seed]]</f>
        <v>-5</v>
      </c>
      <c r="P1373" s="1" t="str">
        <f>IF(Table1[[#This Row],[SeD]]&lt;-2,Table1[[#This Row],[Winning Seed]]&amp; " over " &amp;Table1[[#This Row],[Losing Seed]],"")</f>
        <v>7 over 2</v>
      </c>
      <c r="Q1373">
        <f>VLOOKUP(Table1[[#This Row],[Losing Seed]],'Seed History'!$N$4:$O$19,2)</f>
        <v>2.3714285714285714</v>
      </c>
      <c r="R1373" s="1">
        <f>IF(Table1[[#This Row],[Round]]="PI",0,Table1[[#This Row],[Round]]-1)</f>
        <v>1</v>
      </c>
      <c r="S1373">
        <f>Table1[[#This Row],[LAW]]-Table1[[#This Row],[LEW]]</f>
        <v>-1.3714285714285714</v>
      </c>
      <c r="V1373">
        <f>COUNTIF(PASE!B:B,Table1[[#This Row],[Loser]])</f>
        <v>1</v>
      </c>
    </row>
    <row r="1374" spans="1:22" x14ac:dyDescent="0.25">
      <c r="A1374" s="65">
        <v>38795</v>
      </c>
      <c r="B1374" s="50">
        <v>2006</v>
      </c>
      <c r="C1374" s="1">
        <v>2</v>
      </c>
      <c r="D1374" t="s">
        <v>49</v>
      </c>
      <c r="E1374" s="1">
        <v>1</v>
      </c>
      <c r="F1374" t="s">
        <v>80</v>
      </c>
      <c r="G1374" t="str">
        <f>VLOOKUP(Table1[[#This Row],[Winner]],Ranking!D:E,2,FALSE)</f>
        <v>Amer</v>
      </c>
      <c r="H1374" s="1">
        <v>87</v>
      </c>
      <c r="I1374" s="1">
        <v>8</v>
      </c>
      <c r="J1374" t="s">
        <v>26</v>
      </c>
      <c r="K1374" t="str">
        <f>VLOOKUP(Table1[[#This Row],[Loser]],Ranking!D:E,2,FALSE)</f>
        <v>SEC</v>
      </c>
      <c r="L1374" s="1">
        <v>83</v>
      </c>
      <c r="N1374" s="1">
        <f>Table1[[#This Row],[Winning Score]]-Table1[[#This Row],[Losing Score]]</f>
        <v>4</v>
      </c>
      <c r="O1374" s="1">
        <f>Table1[[#This Row],[Losing Seed]]-Table1[[#This Row],[Winning Seed]]</f>
        <v>7</v>
      </c>
      <c r="P1374" s="1" t="str">
        <f>IF(Table1[[#This Row],[SeD]]&lt;-2,Table1[[#This Row],[Winning Seed]]&amp; " over " &amp;Table1[[#This Row],[Losing Seed]],"")</f>
        <v/>
      </c>
      <c r="Q1374">
        <f>VLOOKUP(Table1[[#This Row],[Losing Seed]],'Seed History'!$N$4:$O$19,2)</f>
        <v>0.7</v>
      </c>
      <c r="R1374" s="1">
        <f>IF(Table1[[#This Row],[Round]]="PI",0,Table1[[#This Row],[Round]]-1)</f>
        <v>1</v>
      </c>
      <c r="S1374">
        <f>Table1[[#This Row],[LAW]]-Table1[[#This Row],[LEW]]</f>
        <v>0.30000000000000004</v>
      </c>
      <c r="V1374">
        <f>COUNTIF(PASE!B:B,Table1[[#This Row],[Loser]])</f>
        <v>1</v>
      </c>
    </row>
    <row r="1375" spans="1:22" x14ac:dyDescent="0.25">
      <c r="A1375" s="65">
        <v>38795</v>
      </c>
      <c r="B1375" s="50">
        <v>2006</v>
      </c>
      <c r="C1375" s="1">
        <v>2</v>
      </c>
      <c r="D1375" t="s">
        <v>440</v>
      </c>
      <c r="E1375" s="1">
        <v>1</v>
      </c>
      <c r="F1375" t="s">
        <v>50</v>
      </c>
      <c r="G1375" t="str">
        <f>VLOOKUP(Table1[[#This Row],[Winner]],Ranking!D:E,2,FALSE)</f>
        <v>BE</v>
      </c>
      <c r="H1375" s="1">
        <v>82</v>
      </c>
      <c r="I1375" s="1">
        <v>8</v>
      </c>
      <c r="J1375" t="s">
        <v>48</v>
      </c>
      <c r="K1375" t="str">
        <f>VLOOKUP(Table1[[#This Row],[Loser]],Ranking!D:E,2,FALSE)</f>
        <v>P12</v>
      </c>
      <c r="L1375" s="1">
        <v>78</v>
      </c>
      <c r="N1375" s="1">
        <f>Table1[[#This Row],[Winning Score]]-Table1[[#This Row],[Losing Score]]</f>
        <v>4</v>
      </c>
      <c r="O1375" s="1">
        <f>Table1[[#This Row],[Losing Seed]]-Table1[[#This Row],[Winning Seed]]</f>
        <v>7</v>
      </c>
      <c r="P1375" s="1" t="str">
        <f>IF(Table1[[#This Row],[SeD]]&lt;-2,Table1[[#This Row],[Winning Seed]]&amp; " over " &amp;Table1[[#This Row],[Losing Seed]],"")</f>
        <v/>
      </c>
      <c r="Q1375">
        <f>VLOOKUP(Table1[[#This Row],[Losing Seed]],'Seed History'!$N$4:$O$19,2)</f>
        <v>0.7</v>
      </c>
      <c r="R1375" s="1">
        <f>IF(Table1[[#This Row],[Round]]="PI",0,Table1[[#This Row],[Round]]-1)</f>
        <v>1</v>
      </c>
      <c r="S1375">
        <f>Table1[[#This Row],[LAW]]-Table1[[#This Row],[LEW]]</f>
        <v>0.30000000000000004</v>
      </c>
      <c r="V1375">
        <f>COUNTIF(PASE!B:B,Table1[[#This Row],[Loser]])</f>
        <v>1</v>
      </c>
    </row>
    <row r="1376" spans="1:22" x14ac:dyDescent="0.25">
      <c r="A1376" s="65">
        <v>38795</v>
      </c>
      <c r="B1376" s="50">
        <v>2006</v>
      </c>
      <c r="C1376" s="1">
        <v>2</v>
      </c>
      <c r="D1376" t="s">
        <v>63</v>
      </c>
      <c r="E1376" s="1">
        <v>2</v>
      </c>
      <c r="F1376" t="s">
        <v>34</v>
      </c>
      <c r="G1376" t="str">
        <f>VLOOKUP(Table1[[#This Row],[Winner]],Ranking!D:E,2,FALSE)</f>
        <v>B12</v>
      </c>
      <c r="H1376" s="1">
        <v>75</v>
      </c>
      <c r="I1376" s="1">
        <v>10</v>
      </c>
      <c r="J1376" t="s">
        <v>302</v>
      </c>
      <c r="K1376" t="str">
        <f>VLOOKUP(Table1[[#This Row],[Loser]],Ranking!D:E,2,FALSE)</f>
        <v>ACC</v>
      </c>
      <c r="L1376" s="1">
        <v>54</v>
      </c>
      <c r="N1376" s="1">
        <f>Table1[[#This Row],[Winning Score]]-Table1[[#This Row],[Losing Score]]</f>
        <v>21</v>
      </c>
      <c r="O1376" s="1">
        <f>Table1[[#This Row],[Losing Seed]]-Table1[[#This Row],[Winning Seed]]</f>
        <v>8</v>
      </c>
      <c r="P1376" s="1" t="str">
        <f>IF(Table1[[#This Row],[SeD]]&lt;-2,Table1[[#This Row],[Winning Seed]]&amp; " over " &amp;Table1[[#This Row],[Losing Seed]],"")</f>
        <v/>
      </c>
      <c r="Q1376">
        <f>VLOOKUP(Table1[[#This Row],[Losing Seed]],'Seed History'!$N$4:$O$19,2)</f>
        <v>0.62142857142857144</v>
      </c>
      <c r="R1376" s="1">
        <f>IF(Table1[[#This Row],[Round]]="PI",0,Table1[[#This Row],[Round]]-1)</f>
        <v>1</v>
      </c>
      <c r="S1376">
        <f>Table1[[#This Row],[LAW]]-Table1[[#This Row],[LEW]]</f>
        <v>0.37857142857142856</v>
      </c>
      <c r="V1376">
        <f>COUNTIF(PASE!B:B,Table1[[#This Row],[Loser]])</f>
        <v>1</v>
      </c>
    </row>
    <row r="1377" spans="1:22" x14ac:dyDescent="0.25">
      <c r="A1377" s="65">
        <v>38795</v>
      </c>
      <c r="B1377" s="50">
        <v>2006</v>
      </c>
      <c r="C1377" s="1">
        <v>2</v>
      </c>
      <c r="D1377" t="s">
        <v>63</v>
      </c>
      <c r="E1377" s="1">
        <v>6</v>
      </c>
      <c r="F1377" t="s">
        <v>413</v>
      </c>
      <c r="G1377" t="str">
        <f>VLOOKUP(Table1[[#This Row],[Winner]],Ranking!D:E,2,FALSE)</f>
        <v>B12</v>
      </c>
      <c r="H1377" s="1">
        <v>67</v>
      </c>
      <c r="I1377" s="1">
        <v>14</v>
      </c>
      <c r="J1377" t="s">
        <v>313</v>
      </c>
      <c r="K1377" t="str">
        <f>VLOOKUP(Table1[[#This Row],[Loser]],Ranking!D:E,2,FALSE)</f>
        <v>Slnd</v>
      </c>
      <c r="L1377" s="1">
        <v>54</v>
      </c>
      <c r="N1377" s="1">
        <f>Table1[[#This Row],[Winning Score]]-Table1[[#This Row],[Losing Score]]</f>
        <v>13</v>
      </c>
      <c r="O1377" s="1">
        <f>Table1[[#This Row],[Losing Seed]]-Table1[[#This Row],[Winning Seed]]</f>
        <v>8</v>
      </c>
      <c r="P1377" s="1" t="str">
        <f>IF(Table1[[#This Row],[SeD]]&lt;-2,Table1[[#This Row],[Winning Seed]]&amp; " over " &amp;Table1[[#This Row],[Losing Seed]],"")</f>
        <v/>
      </c>
      <c r="Q1377">
        <f>VLOOKUP(Table1[[#This Row],[Losing Seed]],'Seed History'!$N$4:$O$19,2)</f>
        <v>0.16428571428571428</v>
      </c>
      <c r="R1377" s="1">
        <f>IF(Table1[[#This Row],[Round]]="PI",0,Table1[[#This Row],[Round]]-1)</f>
        <v>1</v>
      </c>
      <c r="S1377">
        <f>Table1[[#This Row],[LAW]]-Table1[[#This Row],[LEW]]</f>
        <v>0.83571428571428574</v>
      </c>
      <c r="V1377">
        <f>COUNTIF(PASE!B:B,Table1[[#This Row],[Loser]])</f>
        <v>1</v>
      </c>
    </row>
    <row r="1378" spans="1:22" x14ac:dyDescent="0.25">
      <c r="A1378" s="65">
        <v>38795</v>
      </c>
      <c r="B1378" s="50">
        <v>2006</v>
      </c>
      <c r="C1378" s="1">
        <v>2</v>
      </c>
      <c r="D1378" t="s">
        <v>38</v>
      </c>
      <c r="E1378" s="1">
        <v>1</v>
      </c>
      <c r="F1378" t="s">
        <v>268</v>
      </c>
      <c r="G1378" t="str">
        <f>VLOOKUP(Table1[[#This Row],[Winner]],Ranking!D:E,2,FALSE)</f>
        <v>Amer</v>
      </c>
      <c r="H1378" s="1">
        <v>72</v>
      </c>
      <c r="I1378" s="1">
        <v>9</v>
      </c>
      <c r="J1378" t="s">
        <v>149</v>
      </c>
      <c r="K1378" t="str">
        <f>VLOOKUP(Table1[[#This Row],[Loser]],Ranking!D:E,2,FALSE)</f>
        <v>Pat</v>
      </c>
      <c r="L1378" s="1">
        <v>56</v>
      </c>
      <c r="N1378" s="1">
        <f>Table1[[#This Row],[Winning Score]]-Table1[[#This Row],[Losing Score]]</f>
        <v>16</v>
      </c>
      <c r="O1378" s="1">
        <f>Table1[[#This Row],[Losing Seed]]-Table1[[#This Row],[Winning Seed]]</f>
        <v>8</v>
      </c>
      <c r="P1378" s="1" t="str">
        <f>IF(Table1[[#This Row],[SeD]]&lt;-2,Table1[[#This Row],[Winning Seed]]&amp; " over " &amp;Table1[[#This Row],[Losing Seed]],"")</f>
        <v/>
      </c>
      <c r="Q1378">
        <f>VLOOKUP(Table1[[#This Row],[Losing Seed]],'Seed History'!$N$4:$O$19,2)</f>
        <v>0.6</v>
      </c>
      <c r="R1378" s="1">
        <f>IF(Table1[[#This Row],[Round]]="PI",0,Table1[[#This Row],[Round]]-1)</f>
        <v>1</v>
      </c>
      <c r="S1378">
        <f>Table1[[#This Row],[LAW]]-Table1[[#This Row],[LEW]]</f>
        <v>0.4</v>
      </c>
      <c r="V1378">
        <f>COUNTIF(PASE!B:B,Table1[[#This Row],[Loser]])</f>
        <v>1</v>
      </c>
    </row>
    <row r="1379" spans="1:22" x14ac:dyDescent="0.25">
      <c r="A1379" s="65">
        <v>38799</v>
      </c>
      <c r="B1379" s="50">
        <v>2006</v>
      </c>
      <c r="C1379" s="1">
        <v>3</v>
      </c>
      <c r="D1379" t="s">
        <v>63</v>
      </c>
      <c r="E1379" s="1">
        <v>4</v>
      </c>
      <c r="F1379" t="s">
        <v>52</v>
      </c>
      <c r="G1379" t="str">
        <f>VLOOKUP(Table1[[#This Row],[Winner]],Ranking!D:E,2,FALSE)</f>
        <v>SEC</v>
      </c>
      <c r="H1379" s="1">
        <v>62</v>
      </c>
      <c r="I1379" s="1">
        <v>1</v>
      </c>
      <c r="J1379" t="s">
        <v>64</v>
      </c>
      <c r="K1379" t="str">
        <f>VLOOKUP(Table1[[#This Row],[Loser]],Ranking!D:E,2,FALSE)</f>
        <v>ACC</v>
      </c>
      <c r="L1379" s="1">
        <v>54</v>
      </c>
      <c r="N1379" s="1">
        <f>Table1[[#This Row],[Winning Score]]-Table1[[#This Row],[Losing Score]]</f>
        <v>8</v>
      </c>
      <c r="O1379" s="1">
        <f>Table1[[#This Row],[Losing Seed]]-Table1[[#This Row],[Winning Seed]]</f>
        <v>-3</v>
      </c>
      <c r="P1379" s="1" t="str">
        <f>IF(Table1[[#This Row],[SeD]]&lt;-2,Table1[[#This Row],[Winning Seed]]&amp; " over " &amp;Table1[[#This Row],[Losing Seed]],"")</f>
        <v>4 over 1</v>
      </c>
      <c r="Q1379">
        <f>VLOOKUP(Table1[[#This Row],[Losing Seed]],'Seed History'!$N$4:$O$19,2)</f>
        <v>3.342857142857143</v>
      </c>
      <c r="R1379" s="1">
        <f>IF(Table1[[#This Row],[Round]]="PI",0,Table1[[#This Row],[Round]]-1)</f>
        <v>2</v>
      </c>
      <c r="S1379">
        <f>Table1[[#This Row],[LAW]]-Table1[[#This Row],[LEW]]</f>
        <v>-1.342857142857143</v>
      </c>
      <c r="V1379">
        <f>COUNTIF(PASE!B:B,Table1[[#This Row],[Loser]])</f>
        <v>1</v>
      </c>
    </row>
    <row r="1380" spans="1:22" x14ac:dyDescent="0.25">
      <c r="A1380" s="65">
        <v>38799</v>
      </c>
      <c r="B1380" s="50">
        <v>2006</v>
      </c>
      <c r="C1380" s="1">
        <v>3</v>
      </c>
      <c r="D1380" t="s">
        <v>63</v>
      </c>
      <c r="E1380" s="1">
        <v>2</v>
      </c>
      <c r="F1380" t="s">
        <v>34</v>
      </c>
      <c r="G1380" t="str">
        <f>VLOOKUP(Table1[[#This Row],[Winner]],Ranking!D:E,2,FALSE)</f>
        <v>B12</v>
      </c>
      <c r="H1380" s="1">
        <v>74</v>
      </c>
      <c r="I1380" s="1">
        <v>6</v>
      </c>
      <c r="J1380" t="s">
        <v>413</v>
      </c>
      <c r="K1380" t="str">
        <f>VLOOKUP(Table1[[#This Row],[Loser]],Ranking!D:E,2,FALSE)</f>
        <v>B12</v>
      </c>
      <c r="L1380" s="1">
        <v>71</v>
      </c>
      <c r="N1380" s="1">
        <f>Table1[[#This Row],[Winning Score]]-Table1[[#This Row],[Losing Score]]</f>
        <v>3</v>
      </c>
      <c r="O1380" s="1">
        <f>Table1[[#This Row],[Losing Seed]]-Table1[[#This Row],[Winning Seed]]</f>
        <v>4</v>
      </c>
      <c r="P1380" s="1" t="str">
        <f>IF(Table1[[#This Row],[SeD]]&lt;-2,Table1[[#This Row],[Winning Seed]]&amp; " over " &amp;Table1[[#This Row],[Losing Seed]],"")</f>
        <v/>
      </c>
      <c r="Q1380">
        <f>VLOOKUP(Table1[[#This Row],[Losing Seed]],'Seed History'!$N$4:$O$19,2)</f>
        <v>1.0785714285714285</v>
      </c>
      <c r="R1380" s="1">
        <f>IF(Table1[[#This Row],[Round]]="PI",0,Table1[[#This Row],[Round]]-1)</f>
        <v>2</v>
      </c>
      <c r="S1380">
        <f>Table1[[#This Row],[LAW]]-Table1[[#This Row],[LEW]]</f>
        <v>0.92142857142857149</v>
      </c>
      <c r="V1380">
        <f>COUNTIF(PASE!B:B,Table1[[#This Row],[Loser]])</f>
        <v>1</v>
      </c>
    </row>
    <row r="1381" spans="1:22" x14ac:dyDescent="0.25">
      <c r="A1381" s="65">
        <v>38799</v>
      </c>
      <c r="B1381" s="50">
        <v>2006</v>
      </c>
      <c r="C1381" s="1">
        <v>3</v>
      </c>
      <c r="D1381" t="s">
        <v>38</v>
      </c>
      <c r="E1381" s="1">
        <v>1</v>
      </c>
      <c r="F1381" t="s">
        <v>268</v>
      </c>
      <c r="G1381" t="str">
        <f>VLOOKUP(Table1[[#This Row],[Winner]],Ranking!D:E,2,FALSE)</f>
        <v>Amer</v>
      </c>
      <c r="H1381" s="1">
        <v>80</v>
      </c>
      <c r="I1381" s="1">
        <v>13</v>
      </c>
      <c r="J1381" t="s">
        <v>143</v>
      </c>
      <c r="K1381" t="str">
        <f>VLOOKUP(Table1[[#This Row],[Loser]],Ranking!D:E,2,FALSE)</f>
        <v>MVC</v>
      </c>
      <c r="L1381" s="1">
        <v>64</v>
      </c>
      <c r="N1381" s="1">
        <f>Table1[[#This Row],[Winning Score]]-Table1[[#This Row],[Losing Score]]</f>
        <v>16</v>
      </c>
      <c r="O1381" s="1">
        <f>Table1[[#This Row],[Losing Seed]]-Table1[[#This Row],[Winning Seed]]</f>
        <v>12</v>
      </c>
      <c r="P1381" s="1" t="str">
        <f>IF(Table1[[#This Row],[SeD]]&lt;-2,Table1[[#This Row],[Winning Seed]]&amp; " over " &amp;Table1[[#This Row],[Losing Seed]],"")</f>
        <v/>
      </c>
      <c r="Q1381">
        <f>VLOOKUP(Table1[[#This Row],[Losing Seed]],'Seed History'!$N$4:$O$19,2)</f>
        <v>0.25</v>
      </c>
      <c r="R1381" s="1">
        <f>IF(Table1[[#This Row],[Round]]="PI",0,Table1[[#This Row],[Round]]-1)</f>
        <v>2</v>
      </c>
      <c r="S1381">
        <f>Table1[[#This Row],[LAW]]-Table1[[#This Row],[LEW]]</f>
        <v>1.75</v>
      </c>
      <c r="V1381">
        <f>COUNTIF(PASE!B:B,Table1[[#This Row],[Loser]])</f>
        <v>1</v>
      </c>
    </row>
    <row r="1382" spans="1:22" x14ac:dyDescent="0.25">
      <c r="A1382" s="65">
        <v>38799</v>
      </c>
      <c r="B1382" s="50">
        <v>2006</v>
      </c>
      <c r="C1382" s="1">
        <v>3</v>
      </c>
      <c r="D1382" t="s">
        <v>38</v>
      </c>
      <c r="E1382" s="1">
        <v>2</v>
      </c>
      <c r="F1382" t="s">
        <v>67</v>
      </c>
      <c r="G1382" t="str">
        <f>VLOOKUP(Table1[[#This Row],[Winner]],Ranking!D:E,2,FALSE)</f>
        <v>P12</v>
      </c>
      <c r="H1382" s="1">
        <v>73</v>
      </c>
      <c r="I1382" s="1">
        <v>3</v>
      </c>
      <c r="J1382" t="s">
        <v>71</v>
      </c>
      <c r="K1382" t="str">
        <f>VLOOKUP(Table1[[#This Row],[Loser]],Ranking!D:E,2,FALSE)</f>
        <v>WCC</v>
      </c>
      <c r="L1382" s="1">
        <v>71</v>
      </c>
      <c r="N1382" s="1">
        <f>Table1[[#This Row],[Winning Score]]-Table1[[#This Row],[Losing Score]]</f>
        <v>2</v>
      </c>
      <c r="O1382" s="1">
        <f>Table1[[#This Row],[Losing Seed]]-Table1[[#This Row],[Winning Seed]]</f>
        <v>1</v>
      </c>
      <c r="P1382" s="1" t="str">
        <f>IF(Table1[[#This Row],[SeD]]&lt;-2,Table1[[#This Row],[Winning Seed]]&amp; " over " &amp;Table1[[#This Row],[Losing Seed]],"")</f>
        <v/>
      </c>
      <c r="Q1382">
        <f>VLOOKUP(Table1[[#This Row],[Losing Seed]],'Seed History'!$N$4:$O$19,2)</f>
        <v>1.8571428571428572</v>
      </c>
      <c r="R1382" s="1">
        <f>IF(Table1[[#This Row],[Round]]="PI",0,Table1[[#This Row],[Round]]-1)</f>
        <v>2</v>
      </c>
      <c r="S1382">
        <f>Table1[[#This Row],[LAW]]-Table1[[#This Row],[LEW]]</f>
        <v>0.14285714285714279</v>
      </c>
      <c r="V1382">
        <f>COUNTIF(PASE!B:B,Table1[[#This Row],[Loser]])</f>
        <v>1</v>
      </c>
    </row>
    <row r="1383" spans="1:22" x14ac:dyDescent="0.25">
      <c r="A1383" s="65">
        <v>38800</v>
      </c>
      <c r="B1383" s="50">
        <v>2006</v>
      </c>
      <c r="C1383" s="1">
        <v>3</v>
      </c>
      <c r="D1383" t="s">
        <v>49</v>
      </c>
      <c r="E1383" s="1">
        <v>11</v>
      </c>
      <c r="F1383" t="s">
        <v>213</v>
      </c>
      <c r="G1383" t="str">
        <f>VLOOKUP(Table1[[#This Row],[Winner]],Ranking!D:E,2,FALSE)</f>
        <v>A10</v>
      </c>
      <c r="H1383" s="1">
        <v>63</v>
      </c>
      <c r="I1383" s="1">
        <v>7</v>
      </c>
      <c r="J1383" t="s">
        <v>418</v>
      </c>
      <c r="K1383" t="str">
        <f>VLOOKUP(Table1[[#This Row],[Loser]],Ranking!D:E,2,FALSE)</f>
        <v>Amer</v>
      </c>
      <c r="L1383" s="1">
        <v>55</v>
      </c>
      <c r="N1383" s="1">
        <f>Table1[[#This Row],[Winning Score]]-Table1[[#This Row],[Losing Score]]</f>
        <v>8</v>
      </c>
      <c r="O1383" s="1">
        <f>Table1[[#This Row],[Losing Seed]]-Table1[[#This Row],[Winning Seed]]</f>
        <v>-4</v>
      </c>
      <c r="P1383" s="1" t="str">
        <f>IF(Table1[[#This Row],[SeD]]&lt;-2,Table1[[#This Row],[Winning Seed]]&amp; " over " &amp;Table1[[#This Row],[Losing Seed]],"")</f>
        <v>11 over 7</v>
      </c>
      <c r="Q1383">
        <f>VLOOKUP(Table1[[#This Row],[Losing Seed]],'Seed History'!$N$4:$O$19,2)</f>
        <v>0.9</v>
      </c>
      <c r="R1383" s="1">
        <f>IF(Table1[[#This Row],[Round]]="PI",0,Table1[[#This Row],[Round]]-1)</f>
        <v>2</v>
      </c>
      <c r="S1383">
        <f>Table1[[#This Row],[LAW]]-Table1[[#This Row],[LEW]]</f>
        <v>1.1000000000000001</v>
      </c>
      <c r="V1383">
        <f>COUNTIF(PASE!B:B,Table1[[#This Row],[Loser]])</f>
        <v>1</v>
      </c>
    </row>
    <row r="1384" spans="1:22" x14ac:dyDescent="0.25">
      <c r="A1384" s="65">
        <v>38800</v>
      </c>
      <c r="B1384" s="50">
        <v>2006</v>
      </c>
      <c r="C1384" s="1">
        <v>3</v>
      </c>
      <c r="D1384" t="s">
        <v>49</v>
      </c>
      <c r="E1384" s="1">
        <v>1</v>
      </c>
      <c r="F1384" t="s">
        <v>80</v>
      </c>
      <c r="G1384" t="str">
        <f>VLOOKUP(Table1[[#This Row],[Winner]],Ranking!D:E,2,FALSE)</f>
        <v>Amer</v>
      </c>
      <c r="H1384" s="1">
        <v>98</v>
      </c>
      <c r="I1384" s="1">
        <v>5</v>
      </c>
      <c r="J1384" t="s">
        <v>410</v>
      </c>
      <c r="K1384" t="str">
        <f>VLOOKUP(Table1[[#This Row],[Loser]],Ranking!D:E,2,FALSE)</f>
        <v>P12</v>
      </c>
      <c r="L1384" s="1">
        <v>92</v>
      </c>
      <c r="M1384" s="1" t="s">
        <v>479</v>
      </c>
      <c r="N1384" s="1">
        <f>Table1[[#This Row],[Winning Score]]-Table1[[#This Row],[Losing Score]]</f>
        <v>6</v>
      </c>
      <c r="O1384" s="1">
        <f>Table1[[#This Row],[Losing Seed]]-Table1[[#This Row],[Winning Seed]]</f>
        <v>4</v>
      </c>
      <c r="P1384" s="1" t="str">
        <f>IF(Table1[[#This Row],[SeD]]&lt;-2,Table1[[#This Row],[Winning Seed]]&amp; " over " &amp;Table1[[#This Row],[Losing Seed]],"")</f>
        <v/>
      </c>
      <c r="Q1384">
        <f>VLOOKUP(Table1[[#This Row],[Losing Seed]],'Seed History'!$N$4:$O$19,2)</f>
        <v>1.1071428571428572</v>
      </c>
      <c r="R1384" s="1">
        <f>IF(Table1[[#This Row],[Round]]="PI",0,Table1[[#This Row],[Round]]-1)</f>
        <v>2</v>
      </c>
      <c r="S1384">
        <f>Table1[[#This Row],[LAW]]-Table1[[#This Row],[LEW]]</f>
        <v>0.89285714285714279</v>
      </c>
      <c r="V1384">
        <f>COUNTIF(PASE!B:B,Table1[[#This Row],[Loser]])</f>
        <v>1</v>
      </c>
    </row>
    <row r="1385" spans="1:22" x14ac:dyDescent="0.25">
      <c r="A1385" s="65">
        <v>38800</v>
      </c>
      <c r="B1385" s="50">
        <v>2006</v>
      </c>
      <c r="C1385" s="1">
        <v>3</v>
      </c>
      <c r="D1385" t="s">
        <v>440</v>
      </c>
      <c r="E1385" s="1">
        <v>1</v>
      </c>
      <c r="F1385" t="s">
        <v>50</v>
      </c>
      <c r="G1385" t="str">
        <f>VLOOKUP(Table1[[#This Row],[Winner]],Ranking!D:E,2,FALSE)</f>
        <v>BE</v>
      </c>
      <c r="H1385" s="1">
        <v>60</v>
      </c>
      <c r="I1385" s="1">
        <v>4</v>
      </c>
      <c r="J1385" t="s">
        <v>139</v>
      </c>
      <c r="K1385" t="str">
        <f>VLOOKUP(Table1[[#This Row],[Loser]],Ranking!D:E,2,FALSE)</f>
        <v>ACC</v>
      </c>
      <c r="L1385" s="1">
        <v>59</v>
      </c>
      <c r="M1385" s="1" t="s">
        <v>479</v>
      </c>
      <c r="N1385" s="1">
        <f>Table1[[#This Row],[Winning Score]]-Table1[[#This Row],[Losing Score]]</f>
        <v>1</v>
      </c>
      <c r="O1385" s="1">
        <f>Table1[[#This Row],[Losing Seed]]-Table1[[#This Row],[Winning Seed]]</f>
        <v>3</v>
      </c>
      <c r="P1385" s="1" t="str">
        <f>IF(Table1[[#This Row],[SeD]]&lt;-2,Table1[[#This Row],[Winning Seed]]&amp; " over " &amp;Table1[[#This Row],[Losing Seed]],"")</f>
        <v/>
      </c>
      <c r="Q1385">
        <f>VLOOKUP(Table1[[#This Row],[Losing Seed]],'Seed History'!$N$4:$O$19,2)</f>
        <v>1.5357142857142858</v>
      </c>
      <c r="R1385" s="1">
        <f>IF(Table1[[#This Row],[Round]]="PI",0,Table1[[#This Row],[Round]]-1)</f>
        <v>2</v>
      </c>
      <c r="S1385">
        <f>Table1[[#This Row],[LAW]]-Table1[[#This Row],[LEW]]</f>
        <v>0.46428571428571419</v>
      </c>
      <c r="V1385">
        <f>COUNTIF(PASE!B:B,Table1[[#This Row],[Loser]])</f>
        <v>1</v>
      </c>
    </row>
    <row r="1386" spans="1:22" x14ac:dyDescent="0.25">
      <c r="A1386" s="65">
        <v>38800</v>
      </c>
      <c r="B1386" s="50">
        <v>2006</v>
      </c>
      <c r="C1386" s="1">
        <v>3</v>
      </c>
      <c r="D1386" t="s">
        <v>440</v>
      </c>
      <c r="E1386" s="1">
        <v>3</v>
      </c>
      <c r="F1386" t="s">
        <v>81</v>
      </c>
      <c r="G1386" t="str">
        <f>VLOOKUP(Table1[[#This Row],[Winner]],Ranking!D:E,2,FALSE)</f>
        <v>SEC</v>
      </c>
      <c r="H1386" s="1">
        <v>57</v>
      </c>
      <c r="I1386" s="1">
        <v>7</v>
      </c>
      <c r="J1386" t="s">
        <v>66</v>
      </c>
      <c r="K1386" t="str">
        <f>VLOOKUP(Table1[[#This Row],[Loser]],Ranking!D:E,2,FALSE)</f>
        <v>BE</v>
      </c>
      <c r="L1386" s="1">
        <v>53</v>
      </c>
      <c r="N1386" s="1">
        <f>Table1[[#This Row],[Winning Score]]-Table1[[#This Row],[Losing Score]]</f>
        <v>4</v>
      </c>
      <c r="O1386" s="1">
        <f>Table1[[#This Row],[Losing Seed]]-Table1[[#This Row],[Winning Seed]]</f>
        <v>4</v>
      </c>
      <c r="P1386" s="1" t="str">
        <f>IF(Table1[[#This Row],[SeD]]&lt;-2,Table1[[#This Row],[Winning Seed]]&amp; " over " &amp;Table1[[#This Row],[Losing Seed]],"")</f>
        <v/>
      </c>
      <c r="Q1386">
        <f>VLOOKUP(Table1[[#This Row],[Losing Seed]],'Seed History'!$N$4:$O$19,2)</f>
        <v>0.9</v>
      </c>
      <c r="R1386" s="1">
        <f>IF(Table1[[#This Row],[Round]]="PI",0,Table1[[#This Row],[Round]]-1)</f>
        <v>2</v>
      </c>
      <c r="S1386">
        <f>Table1[[#This Row],[LAW]]-Table1[[#This Row],[LEW]]</f>
        <v>1.1000000000000001</v>
      </c>
      <c r="V1386">
        <f>COUNTIF(PASE!B:B,Table1[[#This Row],[Loser]])</f>
        <v>1</v>
      </c>
    </row>
    <row r="1387" spans="1:22" x14ac:dyDescent="0.25">
      <c r="A1387" s="65">
        <v>38801</v>
      </c>
      <c r="B1387" s="50">
        <v>2006</v>
      </c>
      <c r="C1387" s="1">
        <v>4</v>
      </c>
      <c r="D1387" t="s">
        <v>63</v>
      </c>
      <c r="E1387" s="1">
        <v>4</v>
      </c>
      <c r="F1387" t="s">
        <v>52</v>
      </c>
      <c r="G1387" t="str">
        <f>VLOOKUP(Table1[[#This Row],[Winner]],Ranking!D:E,2,FALSE)</f>
        <v>SEC</v>
      </c>
      <c r="H1387" s="1">
        <v>70</v>
      </c>
      <c r="I1387" s="1">
        <v>2</v>
      </c>
      <c r="J1387" t="s">
        <v>34</v>
      </c>
      <c r="K1387" t="str">
        <f>VLOOKUP(Table1[[#This Row],[Loser]],Ranking!D:E,2,FALSE)</f>
        <v>B12</v>
      </c>
      <c r="L1387" s="1">
        <v>60</v>
      </c>
      <c r="M1387" s="1" t="s">
        <v>479</v>
      </c>
      <c r="N1387" s="1">
        <f>Table1[[#This Row],[Winning Score]]-Table1[[#This Row],[Losing Score]]</f>
        <v>10</v>
      </c>
      <c r="O1387" s="1">
        <f>Table1[[#This Row],[Losing Seed]]-Table1[[#This Row],[Winning Seed]]</f>
        <v>-2</v>
      </c>
      <c r="P1387" s="1" t="str">
        <f>IF(Table1[[#This Row],[SeD]]&lt;-2,Table1[[#This Row],[Winning Seed]]&amp; " over " &amp;Table1[[#This Row],[Losing Seed]],"")</f>
        <v/>
      </c>
      <c r="Q1387">
        <f>VLOOKUP(Table1[[#This Row],[Losing Seed]],'Seed History'!$N$4:$O$19,2)</f>
        <v>2.3714285714285714</v>
      </c>
      <c r="R1387" s="1">
        <f>IF(Table1[[#This Row],[Round]]="PI",0,Table1[[#This Row],[Round]]-1)</f>
        <v>3</v>
      </c>
      <c r="S1387">
        <f>Table1[[#This Row],[LAW]]-Table1[[#This Row],[LEW]]</f>
        <v>0.62857142857142856</v>
      </c>
      <c r="V1387">
        <f>COUNTIF(PASE!B:B,Table1[[#This Row],[Loser]])</f>
        <v>1</v>
      </c>
    </row>
    <row r="1388" spans="1:22" x14ac:dyDescent="0.25">
      <c r="A1388" s="65">
        <v>38801</v>
      </c>
      <c r="B1388" s="50">
        <v>2006</v>
      </c>
      <c r="C1388" s="1">
        <v>4</v>
      </c>
      <c r="D1388" t="s">
        <v>38</v>
      </c>
      <c r="E1388" s="1">
        <v>2</v>
      </c>
      <c r="F1388" t="s">
        <v>67</v>
      </c>
      <c r="G1388" t="str">
        <f>VLOOKUP(Table1[[#This Row],[Winner]],Ranking!D:E,2,FALSE)</f>
        <v>P12</v>
      </c>
      <c r="H1388" s="1">
        <v>50</v>
      </c>
      <c r="I1388" s="1">
        <v>1</v>
      </c>
      <c r="J1388" t="s">
        <v>268</v>
      </c>
      <c r="K1388" t="str">
        <f>VLOOKUP(Table1[[#This Row],[Loser]],Ranking!D:E,2,FALSE)</f>
        <v>Amer</v>
      </c>
      <c r="L1388" s="1">
        <v>45</v>
      </c>
      <c r="N1388" s="1">
        <f>Table1[[#This Row],[Winning Score]]-Table1[[#This Row],[Losing Score]]</f>
        <v>5</v>
      </c>
      <c r="O1388" s="1">
        <f>Table1[[#This Row],[Losing Seed]]-Table1[[#This Row],[Winning Seed]]</f>
        <v>-1</v>
      </c>
      <c r="P1388" s="1" t="str">
        <f>IF(Table1[[#This Row],[SeD]]&lt;-2,Table1[[#This Row],[Winning Seed]]&amp; " over " &amp;Table1[[#This Row],[Losing Seed]],"")</f>
        <v/>
      </c>
      <c r="Q1388">
        <f>VLOOKUP(Table1[[#This Row],[Losing Seed]],'Seed History'!$N$4:$O$19,2)</f>
        <v>3.342857142857143</v>
      </c>
      <c r="R1388" s="1">
        <f>IF(Table1[[#This Row],[Round]]="PI",0,Table1[[#This Row],[Round]]-1)</f>
        <v>3</v>
      </c>
      <c r="S1388">
        <f>Table1[[#This Row],[LAW]]-Table1[[#This Row],[LEW]]</f>
        <v>-0.34285714285714297</v>
      </c>
      <c r="V1388">
        <f>COUNTIF(PASE!B:B,Table1[[#This Row],[Loser]])</f>
        <v>1</v>
      </c>
    </row>
    <row r="1389" spans="1:22" x14ac:dyDescent="0.25">
      <c r="A1389" s="65">
        <v>38802</v>
      </c>
      <c r="B1389" s="50">
        <v>2006</v>
      </c>
      <c r="C1389" s="1">
        <v>4</v>
      </c>
      <c r="D1389" t="s">
        <v>49</v>
      </c>
      <c r="E1389" s="1">
        <v>11</v>
      </c>
      <c r="F1389" t="s">
        <v>213</v>
      </c>
      <c r="G1389" t="str">
        <f>VLOOKUP(Table1[[#This Row],[Winner]],Ranking!D:E,2,FALSE)</f>
        <v>A10</v>
      </c>
      <c r="H1389" s="1">
        <v>86</v>
      </c>
      <c r="I1389" s="1">
        <v>1</v>
      </c>
      <c r="J1389" t="s">
        <v>80</v>
      </c>
      <c r="K1389" t="str">
        <f>VLOOKUP(Table1[[#This Row],[Loser]],Ranking!D:E,2,FALSE)</f>
        <v>Amer</v>
      </c>
      <c r="L1389" s="1">
        <v>84</v>
      </c>
      <c r="M1389" s="1" t="s">
        <v>479</v>
      </c>
      <c r="N1389" s="1">
        <f>Table1[[#This Row],[Winning Score]]-Table1[[#This Row],[Losing Score]]</f>
        <v>2</v>
      </c>
      <c r="O1389" s="1">
        <f>Table1[[#This Row],[Losing Seed]]-Table1[[#This Row],[Winning Seed]]</f>
        <v>-10</v>
      </c>
      <c r="P1389" s="1" t="str">
        <f>IF(Table1[[#This Row],[SeD]]&lt;-2,Table1[[#This Row],[Winning Seed]]&amp; " over " &amp;Table1[[#This Row],[Losing Seed]],"")</f>
        <v>11 over 1</v>
      </c>
      <c r="Q1389">
        <f>VLOOKUP(Table1[[#This Row],[Losing Seed]],'Seed History'!$N$4:$O$19,2)</f>
        <v>3.342857142857143</v>
      </c>
      <c r="R1389" s="1">
        <f>IF(Table1[[#This Row],[Round]]="PI",0,Table1[[#This Row],[Round]]-1)</f>
        <v>3</v>
      </c>
      <c r="S1389">
        <f>Table1[[#This Row],[LAW]]-Table1[[#This Row],[LEW]]</f>
        <v>-0.34285714285714297</v>
      </c>
      <c r="V1389">
        <f>COUNTIF(PASE!B:B,Table1[[#This Row],[Loser]])</f>
        <v>1</v>
      </c>
    </row>
    <row r="1390" spans="1:22" x14ac:dyDescent="0.25">
      <c r="A1390" s="65">
        <v>38802</v>
      </c>
      <c r="B1390" s="50">
        <v>2006</v>
      </c>
      <c r="C1390" s="1">
        <v>4</v>
      </c>
      <c r="D1390" t="s">
        <v>440</v>
      </c>
      <c r="E1390" s="1">
        <v>3</v>
      </c>
      <c r="F1390" t="s">
        <v>81</v>
      </c>
      <c r="G1390" t="str">
        <f>VLOOKUP(Table1[[#This Row],[Winner]],Ranking!D:E,2,FALSE)</f>
        <v>SEC</v>
      </c>
      <c r="H1390" s="1">
        <v>75</v>
      </c>
      <c r="I1390" s="1">
        <v>1</v>
      </c>
      <c r="J1390" t="s">
        <v>50</v>
      </c>
      <c r="K1390" t="str">
        <f>VLOOKUP(Table1[[#This Row],[Loser]],Ranking!D:E,2,FALSE)</f>
        <v>BE</v>
      </c>
      <c r="L1390" s="1">
        <v>62</v>
      </c>
      <c r="N1390" s="1">
        <f>Table1[[#This Row],[Winning Score]]-Table1[[#This Row],[Losing Score]]</f>
        <v>13</v>
      </c>
      <c r="O1390" s="1">
        <f>Table1[[#This Row],[Losing Seed]]-Table1[[#This Row],[Winning Seed]]</f>
        <v>-2</v>
      </c>
      <c r="P1390" s="1" t="str">
        <f>IF(Table1[[#This Row],[SeD]]&lt;-2,Table1[[#This Row],[Winning Seed]]&amp; " over " &amp;Table1[[#This Row],[Losing Seed]],"")</f>
        <v/>
      </c>
      <c r="Q1390">
        <f>VLOOKUP(Table1[[#This Row],[Losing Seed]],'Seed History'!$N$4:$O$19,2)</f>
        <v>3.342857142857143</v>
      </c>
      <c r="R1390" s="1">
        <f>IF(Table1[[#This Row],[Round]]="PI",0,Table1[[#This Row],[Round]]-1)</f>
        <v>3</v>
      </c>
      <c r="S1390">
        <f>Table1[[#This Row],[LAW]]-Table1[[#This Row],[LEW]]</f>
        <v>-0.34285714285714297</v>
      </c>
      <c r="V1390">
        <f>COUNTIF(PASE!B:B,Table1[[#This Row],[Loser]])</f>
        <v>1</v>
      </c>
    </row>
    <row r="1391" spans="1:22" x14ac:dyDescent="0.25">
      <c r="A1391" s="65">
        <v>38808</v>
      </c>
      <c r="B1391" s="50">
        <v>2006</v>
      </c>
      <c r="C1391" s="1">
        <v>5</v>
      </c>
      <c r="D1391" t="s">
        <v>484</v>
      </c>
      <c r="E1391" s="1">
        <v>2</v>
      </c>
      <c r="F1391" t="s">
        <v>67</v>
      </c>
      <c r="G1391" t="str">
        <f>VLOOKUP(Table1[[#This Row],[Winner]],Ranking!D:E,2,FALSE)</f>
        <v>P12</v>
      </c>
      <c r="H1391" s="1">
        <v>59</v>
      </c>
      <c r="I1391" s="1">
        <v>4</v>
      </c>
      <c r="J1391" t="s">
        <v>52</v>
      </c>
      <c r="K1391" t="str">
        <f>VLOOKUP(Table1[[#This Row],[Loser]],Ranking!D:E,2,FALSE)</f>
        <v>SEC</v>
      </c>
      <c r="L1391" s="1">
        <v>45</v>
      </c>
      <c r="N1391" s="1">
        <f>Table1[[#This Row],[Winning Score]]-Table1[[#This Row],[Losing Score]]</f>
        <v>14</v>
      </c>
      <c r="O1391" s="1">
        <f>Table1[[#This Row],[Losing Seed]]-Table1[[#This Row],[Winning Seed]]</f>
        <v>2</v>
      </c>
      <c r="P1391" s="1" t="str">
        <f>IF(Table1[[#This Row],[SeD]]&lt;-2,Table1[[#This Row],[Winning Seed]]&amp; " over " &amp;Table1[[#This Row],[Losing Seed]],"")</f>
        <v/>
      </c>
      <c r="Q1391">
        <f>VLOOKUP(Table1[[#This Row],[Losing Seed]],'Seed History'!$N$4:$O$19,2)</f>
        <v>1.5357142857142858</v>
      </c>
      <c r="R1391" s="1">
        <f>IF(Table1[[#This Row],[Round]]="PI",0,Table1[[#This Row],[Round]]-1)</f>
        <v>4</v>
      </c>
      <c r="S1391">
        <f>Table1[[#This Row],[LAW]]-Table1[[#This Row],[LEW]]</f>
        <v>2.4642857142857144</v>
      </c>
      <c r="V1391">
        <f>COUNTIF(PASE!B:B,Table1[[#This Row],[Loser]])</f>
        <v>1</v>
      </c>
    </row>
    <row r="1392" spans="1:22" x14ac:dyDescent="0.25">
      <c r="A1392" s="65">
        <v>38808</v>
      </c>
      <c r="B1392" s="50">
        <v>2006</v>
      </c>
      <c r="C1392" s="1">
        <v>5</v>
      </c>
      <c r="D1392" t="s">
        <v>484</v>
      </c>
      <c r="E1392" s="1">
        <v>3</v>
      </c>
      <c r="F1392" t="s">
        <v>81</v>
      </c>
      <c r="G1392" t="str">
        <f>VLOOKUP(Table1[[#This Row],[Winner]],Ranking!D:E,2,FALSE)</f>
        <v>SEC</v>
      </c>
      <c r="H1392" s="1">
        <v>73</v>
      </c>
      <c r="I1392" s="1">
        <v>11</v>
      </c>
      <c r="J1392" t="s">
        <v>213</v>
      </c>
      <c r="K1392" t="str">
        <f>VLOOKUP(Table1[[#This Row],[Loser]],Ranking!D:E,2,FALSE)</f>
        <v>A10</v>
      </c>
      <c r="L1392" s="1">
        <v>58</v>
      </c>
      <c r="N1392" s="1">
        <f>Table1[[#This Row],[Winning Score]]-Table1[[#This Row],[Losing Score]]</f>
        <v>15</v>
      </c>
      <c r="O1392" s="1">
        <f>Table1[[#This Row],[Losing Seed]]-Table1[[#This Row],[Winning Seed]]</f>
        <v>8</v>
      </c>
      <c r="P1392" s="1" t="str">
        <f>IF(Table1[[#This Row],[SeD]]&lt;-2,Table1[[#This Row],[Winning Seed]]&amp; " over " &amp;Table1[[#This Row],[Losing Seed]],"")</f>
        <v/>
      </c>
      <c r="Q1392">
        <f>VLOOKUP(Table1[[#This Row],[Losing Seed]],'Seed History'!$N$4:$O$19,2)</f>
        <v>0.61428571428571432</v>
      </c>
      <c r="R1392" s="1">
        <f>IF(Table1[[#This Row],[Round]]="PI",0,Table1[[#This Row],[Round]]-1)</f>
        <v>4</v>
      </c>
      <c r="S1392">
        <f>Table1[[#This Row],[LAW]]-Table1[[#This Row],[LEW]]</f>
        <v>3.3857142857142857</v>
      </c>
      <c r="V1392">
        <f>COUNTIF(PASE!B:B,Table1[[#This Row],[Loser]])</f>
        <v>1</v>
      </c>
    </row>
    <row r="1393" spans="1:22" x14ac:dyDescent="0.25">
      <c r="A1393" s="65">
        <v>38810</v>
      </c>
      <c r="B1393" s="50">
        <v>2006</v>
      </c>
      <c r="C1393" s="1">
        <v>6</v>
      </c>
      <c r="D1393" t="s">
        <v>485</v>
      </c>
      <c r="E1393" s="1">
        <v>3</v>
      </c>
      <c r="F1393" t="s">
        <v>81</v>
      </c>
      <c r="G1393" t="str">
        <f>VLOOKUP(Table1[[#This Row],[Winner]],Ranking!D:E,2,FALSE)</f>
        <v>SEC</v>
      </c>
      <c r="H1393" s="1">
        <v>73</v>
      </c>
      <c r="I1393" s="1">
        <v>2</v>
      </c>
      <c r="J1393" t="s">
        <v>67</v>
      </c>
      <c r="K1393" t="str">
        <f>VLOOKUP(Table1[[#This Row],[Loser]],Ranking!D:E,2,FALSE)</f>
        <v>P12</v>
      </c>
      <c r="L1393" s="1">
        <v>57</v>
      </c>
      <c r="N1393" s="1">
        <f>Table1[[#This Row],[Winning Score]]-Table1[[#This Row],[Losing Score]]</f>
        <v>16</v>
      </c>
      <c r="O1393" s="1">
        <f>Table1[[#This Row],[Losing Seed]]-Table1[[#This Row],[Winning Seed]]</f>
        <v>-1</v>
      </c>
      <c r="P1393" s="1" t="str">
        <f>IF(Table1[[#This Row],[SeD]]&lt;-2,Table1[[#This Row],[Winning Seed]]&amp; " over " &amp;Table1[[#This Row],[Losing Seed]],"")</f>
        <v/>
      </c>
      <c r="Q1393">
        <f>VLOOKUP(Table1[[#This Row],[Losing Seed]],'Seed History'!$N$4:$O$19,2)</f>
        <v>2.3714285714285714</v>
      </c>
      <c r="R1393" s="1">
        <f>IF(Table1[[#This Row],[Round]]="PI",0,Table1[[#This Row],[Round]]-1)</f>
        <v>5</v>
      </c>
      <c r="S1393">
        <f>Table1[[#This Row],[LAW]]-Table1[[#This Row],[LEW]]</f>
        <v>2.6285714285714286</v>
      </c>
      <c r="V1393">
        <f>COUNTIF(PASE!B:B,Table1[[#This Row],[Loser]])</f>
        <v>1</v>
      </c>
    </row>
    <row r="1394" spans="1:22" x14ac:dyDescent="0.25">
      <c r="A1394" s="65">
        <v>39154</v>
      </c>
      <c r="B1394" s="50">
        <v>2007</v>
      </c>
      <c r="C1394" s="1" t="s">
        <v>493</v>
      </c>
      <c r="D1394" t="s">
        <v>38</v>
      </c>
      <c r="E1394" s="1">
        <v>16</v>
      </c>
      <c r="F1394" t="s">
        <v>295</v>
      </c>
      <c r="G1394" t="str">
        <f>VLOOKUP(Table1[[#This Row],[Winner]],Ranking!D:E,2,FALSE)</f>
        <v>MAAC</v>
      </c>
      <c r="H1394" s="1">
        <v>77</v>
      </c>
      <c r="I1394" s="1">
        <v>16</v>
      </c>
      <c r="J1394" t="s">
        <v>204</v>
      </c>
      <c r="K1394" t="str">
        <f>VLOOKUP(Table1[[#This Row],[Loser]],Ranking!D:E,2,FALSE)</f>
        <v>MEAC</v>
      </c>
      <c r="L1394" s="1">
        <v>69</v>
      </c>
      <c r="N1394" s="1">
        <f>Table1[[#This Row],[Winning Score]]-Table1[[#This Row],[Losing Score]]</f>
        <v>8</v>
      </c>
      <c r="O1394" s="1">
        <f>Table1[[#This Row],[Losing Seed]]-Table1[[#This Row],[Winning Seed]]</f>
        <v>0</v>
      </c>
      <c r="P1394" s="1" t="str">
        <f>IF(Table1[[#This Row],[SeD]]&lt;-2,Table1[[#This Row],[Winning Seed]]&amp; " over " &amp;Table1[[#This Row],[Losing Seed]],"")</f>
        <v/>
      </c>
      <c r="Q1394">
        <f>VLOOKUP(Table1[[#This Row],[Losing Seed]],'Seed History'!$N$4:$O$19,2)</f>
        <v>7.1428571428571426E-3</v>
      </c>
      <c r="R1394" s="1">
        <f>IF(Table1[[#This Row],[Round]]="PI",0,Table1[[#This Row],[Round]]-1)</f>
        <v>0</v>
      </c>
      <c r="S1394">
        <f>Table1[[#This Row],[LAW]]-Table1[[#This Row],[LEW]]</f>
        <v>-7.1428571428571426E-3</v>
      </c>
      <c r="V1394">
        <f>COUNTIF(PASE!B:B,Table1[[#This Row],[Loser]])</f>
        <v>1</v>
      </c>
    </row>
    <row r="1395" spans="1:22" x14ac:dyDescent="0.25">
      <c r="A1395" s="65">
        <v>39156</v>
      </c>
      <c r="B1395" s="50">
        <v>2007</v>
      </c>
      <c r="C1395" s="1">
        <v>1</v>
      </c>
      <c r="D1395" t="s">
        <v>38</v>
      </c>
      <c r="E1395" s="1">
        <v>11</v>
      </c>
      <c r="F1395" t="s">
        <v>47</v>
      </c>
      <c r="G1395" t="str">
        <f>VLOOKUP(Table1[[#This Row],[Winner]],Ranking!D:E,2,FALSE)</f>
        <v>A10</v>
      </c>
      <c r="H1395" s="1">
        <v>79</v>
      </c>
      <c r="I1395" s="1">
        <v>6</v>
      </c>
      <c r="J1395" t="s">
        <v>64</v>
      </c>
      <c r="K1395" t="str">
        <f>VLOOKUP(Table1[[#This Row],[Loser]],Ranking!D:E,2,FALSE)</f>
        <v>ACC</v>
      </c>
      <c r="L1395" s="1">
        <v>77</v>
      </c>
      <c r="N1395" s="1">
        <f>Table1[[#This Row],[Winning Score]]-Table1[[#This Row],[Losing Score]]</f>
        <v>2</v>
      </c>
      <c r="O1395" s="1">
        <f>Table1[[#This Row],[Losing Seed]]-Table1[[#This Row],[Winning Seed]]</f>
        <v>-5</v>
      </c>
      <c r="P1395" s="1" t="str">
        <f>IF(Table1[[#This Row],[SeD]]&lt;-2,Table1[[#This Row],[Winning Seed]]&amp; " over " &amp;Table1[[#This Row],[Losing Seed]],"")</f>
        <v>11 over 6</v>
      </c>
      <c r="Q1395">
        <f>VLOOKUP(Table1[[#This Row],[Losing Seed]],'Seed History'!$N$4:$O$19,2)</f>
        <v>1.0785714285714285</v>
      </c>
      <c r="R1395" s="1">
        <f>IF(Table1[[#This Row],[Round]]="PI",0,Table1[[#This Row],[Round]]-1)</f>
        <v>0</v>
      </c>
      <c r="S1395">
        <f>Table1[[#This Row],[LAW]]-Table1[[#This Row],[LEW]]</f>
        <v>-1.0785714285714285</v>
      </c>
      <c r="V1395">
        <f>COUNTIF(PASE!B:B,Table1[[#This Row],[Loser]])</f>
        <v>1</v>
      </c>
    </row>
    <row r="1396" spans="1:22" x14ac:dyDescent="0.25">
      <c r="A1396" s="65">
        <v>39156</v>
      </c>
      <c r="B1396" s="50">
        <v>2007</v>
      </c>
      <c r="C1396" s="1">
        <v>1</v>
      </c>
      <c r="D1396" t="s">
        <v>49</v>
      </c>
      <c r="E1396" s="1">
        <v>1</v>
      </c>
      <c r="F1396" t="s">
        <v>299</v>
      </c>
      <c r="G1396" t="str">
        <f>VLOOKUP(Table1[[#This Row],[Winner]],Ranking!D:E,2,FALSE)</f>
        <v>ACC</v>
      </c>
      <c r="H1396" s="1">
        <v>86</v>
      </c>
      <c r="I1396" s="1">
        <v>16</v>
      </c>
      <c r="J1396" t="s">
        <v>195</v>
      </c>
      <c r="K1396" t="str">
        <f>VLOOKUP(Table1[[#This Row],[Loser]],Ranking!D:E,2,FALSE)</f>
        <v>OVC</v>
      </c>
      <c r="L1396" s="1">
        <v>65</v>
      </c>
      <c r="N1396" s="1">
        <f>Table1[[#This Row],[Winning Score]]-Table1[[#This Row],[Losing Score]]</f>
        <v>21</v>
      </c>
      <c r="O1396" s="1">
        <f>Table1[[#This Row],[Losing Seed]]-Table1[[#This Row],[Winning Seed]]</f>
        <v>15</v>
      </c>
      <c r="P1396" s="1" t="str">
        <f>IF(Table1[[#This Row],[SeD]]&lt;-2,Table1[[#This Row],[Winning Seed]]&amp; " over " &amp;Table1[[#This Row],[Losing Seed]],"")</f>
        <v/>
      </c>
      <c r="Q1396">
        <f>VLOOKUP(Table1[[#This Row],[Losing Seed]],'Seed History'!$N$4:$O$19,2)</f>
        <v>7.1428571428571426E-3</v>
      </c>
      <c r="R1396" s="1">
        <f>IF(Table1[[#This Row],[Round]]="PI",0,Table1[[#This Row],[Round]]-1)</f>
        <v>0</v>
      </c>
      <c r="S1396">
        <f>Table1[[#This Row],[LAW]]-Table1[[#This Row],[LEW]]</f>
        <v>-7.1428571428571426E-3</v>
      </c>
      <c r="V1396">
        <f>COUNTIF(PASE!B:B,Table1[[#This Row],[Loser]])</f>
        <v>1</v>
      </c>
    </row>
    <row r="1397" spans="1:22" x14ac:dyDescent="0.25">
      <c r="A1397" s="65">
        <v>39156</v>
      </c>
      <c r="B1397" s="50">
        <v>2007</v>
      </c>
      <c r="C1397" s="1">
        <v>1</v>
      </c>
      <c r="D1397" t="s">
        <v>49</v>
      </c>
      <c r="E1397" s="1">
        <v>2</v>
      </c>
      <c r="F1397" t="s">
        <v>66</v>
      </c>
      <c r="G1397" t="str">
        <f>VLOOKUP(Table1[[#This Row],[Winner]],Ranking!D:E,2,FALSE)</f>
        <v>BE</v>
      </c>
      <c r="H1397" s="1">
        <v>80</v>
      </c>
      <c r="I1397" s="1">
        <v>15</v>
      </c>
      <c r="J1397" t="s">
        <v>62</v>
      </c>
      <c r="K1397" t="str">
        <f>VLOOKUP(Table1[[#This Row],[Loser]],Ranking!D:E,2,FALSE)</f>
        <v>OVC</v>
      </c>
      <c r="L1397" s="1">
        <v>55</v>
      </c>
      <c r="N1397" s="1">
        <f>Table1[[#This Row],[Winning Score]]-Table1[[#This Row],[Losing Score]]</f>
        <v>25</v>
      </c>
      <c r="O1397" s="1">
        <f>Table1[[#This Row],[Losing Seed]]-Table1[[#This Row],[Winning Seed]]</f>
        <v>13</v>
      </c>
      <c r="P1397" s="1" t="str">
        <f>IF(Table1[[#This Row],[SeD]]&lt;-2,Table1[[#This Row],[Winning Seed]]&amp; " over " &amp;Table1[[#This Row],[Losing Seed]],"")</f>
        <v/>
      </c>
      <c r="Q1397">
        <f>VLOOKUP(Table1[[#This Row],[Losing Seed]],'Seed History'!$N$4:$O$19,2)</f>
        <v>6.4285714285714279E-2</v>
      </c>
      <c r="R1397" s="1">
        <f>IF(Table1[[#This Row],[Round]]="PI",0,Table1[[#This Row],[Round]]-1)</f>
        <v>0</v>
      </c>
      <c r="S1397">
        <f>Table1[[#This Row],[LAW]]-Table1[[#This Row],[LEW]]</f>
        <v>-6.4285714285714279E-2</v>
      </c>
      <c r="V1397">
        <f>COUNTIF(PASE!B:B,Table1[[#This Row],[Loser]])</f>
        <v>1</v>
      </c>
    </row>
    <row r="1398" spans="1:22" x14ac:dyDescent="0.25">
      <c r="A1398" s="65">
        <v>39156</v>
      </c>
      <c r="B1398" s="50">
        <v>2007</v>
      </c>
      <c r="C1398" s="1">
        <v>1</v>
      </c>
      <c r="D1398" t="s">
        <v>49</v>
      </c>
      <c r="E1398" s="1">
        <v>3</v>
      </c>
      <c r="F1398" t="s">
        <v>411</v>
      </c>
      <c r="G1398" t="str">
        <f>VLOOKUP(Table1[[#This Row],[Winner]],Ranking!D:E,2,FALSE)</f>
        <v>P12</v>
      </c>
      <c r="H1398" s="1">
        <v>70</v>
      </c>
      <c r="I1398" s="1">
        <v>14</v>
      </c>
      <c r="J1398" t="s">
        <v>319</v>
      </c>
      <c r="K1398" t="str">
        <f>VLOOKUP(Table1[[#This Row],[Loser]],Ranking!D:E,2,FALSE)</f>
        <v>Sum</v>
      </c>
      <c r="L1398" s="1">
        <v>54</v>
      </c>
      <c r="N1398" s="1">
        <f>Table1[[#This Row],[Winning Score]]-Table1[[#This Row],[Losing Score]]</f>
        <v>16</v>
      </c>
      <c r="O1398" s="1">
        <f>Table1[[#This Row],[Losing Seed]]-Table1[[#This Row],[Winning Seed]]</f>
        <v>11</v>
      </c>
      <c r="P1398" s="1" t="str">
        <f>IF(Table1[[#This Row],[SeD]]&lt;-2,Table1[[#This Row],[Winning Seed]]&amp; " over " &amp;Table1[[#This Row],[Losing Seed]],"")</f>
        <v/>
      </c>
      <c r="Q1398">
        <f>VLOOKUP(Table1[[#This Row],[Losing Seed]],'Seed History'!$N$4:$O$19,2)</f>
        <v>0.16428571428571428</v>
      </c>
      <c r="R1398" s="1">
        <f>IF(Table1[[#This Row],[Round]]="PI",0,Table1[[#This Row],[Round]]-1)</f>
        <v>0</v>
      </c>
      <c r="S1398">
        <f>Table1[[#This Row],[LAW]]-Table1[[#This Row],[LEW]]</f>
        <v>-0.16428571428571428</v>
      </c>
      <c r="V1398">
        <f>COUNTIF(PASE!B:B,Table1[[#This Row],[Loser]])</f>
        <v>1</v>
      </c>
    </row>
    <row r="1399" spans="1:22" x14ac:dyDescent="0.25">
      <c r="A1399" s="65">
        <v>39156</v>
      </c>
      <c r="B1399" s="50">
        <v>2007</v>
      </c>
      <c r="C1399" s="1">
        <v>1</v>
      </c>
      <c r="D1399" t="s">
        <v>49</v>
      </c>
      <c r="E1399" s="1">
        <v>6</v>
      </c>
      <c r="F1399" t="s">
        <v>78</v>
      </c>
      <c r="G1399" t="str">
        <f>VLOOKUP(Table1[[#This Row],[Winner]],Ranking!D:E,2,FALSE)</f>
        <v>SEC</v>
      </c>
      <c r="H1399" s="1">
        <v>77</v>
      </c>
      <c r="I1399" s="1">
        <v>11</v>
      </c>
      <c r="J1399" t="s">
        <v>214</v>
      </c>
      <c r="K1399" t="str">
        <f>VLOOKUP(Table1[[#This Row],[Loser]],Ranking!D:E,2,FALSE)</f>
        <v>A10</v>
      </c>
      <c r="L1399" s="1">
        <v>44</v>
      </c>
      <c r="N1399" s="1">
        <f>Table1[[#This Row],[Winning Score]]-Table1[[#This Row],[Losing Score]]</f>
        <v>33</v>
      </c>
      <c r="O1399" s="1">
        <f>Table1[[#This Row],[Losing Seed]]-Table1[[#This Row],[Winning Seed]]</f>
        <v>5</v>
      </c>
      <c r="P1399" s="1" t="str">
        <f>IF(Table1[[#This Row],[SeD]]&lt;-2,Table1[[#This Row],[Winning Seed]]&amp; " over " &amp;Table1[[#This Row],[Losing Seed]],"")</f>
        <v/>
      </c>
      <c r="Q1399">
        <f>VLOOKUP(Table1[[#This Row],[Losing Seed]],'Seed History'!$N$4:$O$19,2)</f>
        <v>0.61428571428571432</v>
      </c>
      <c r="R1399" s="1">
        <f>IF(Table1[[#This Row],[Round]]="PI",0,Table1[[#This Row],[Round]]-1)</f>
        <v>0</v>
      </c>
      <c r="S1399">
        <f>Table1[[#This Row],[LAW]]-Table1[[#This Row],[LEW]]</f>
        <v>-0.61428571428571432</v>
      </c>
      <c r="V1399">
        <f>COUNTIF(PASE!B:B,Table1[[#This Row],[Loser]])</f>
        <v>1</v>
      </c>
    </row>
    <row r="1400" spans="1:22" x14ac:dyDescent="0.25">
      <c r="A1400" s="65">
        <v>39156</v>
      </c>
      <c r="B1400" s="50">
        <v>2007</v>
      </c>
      <c r="C1400" s="1">
        <v>1</v>
      </c>
      <c r="D1400" t="s">
        <v>49</v>
      </c>
      <c r="E1400" s="1">
        <v>7</v>
      </c>
      <c r="F1400" t="s">
        <v>139</v>
      </c>
      <c r="G1400" t="str">
        <f>VLOOKUP(Table1[[#This Row],[Winner]],Ranking!D:E,2,FALSE)</f>
        <v>ACC</v>
      </c>
      <c r="H1400" s="1">
        <v>84</v>
      </c>
      <c r="I1400" s="1">
        <v>10</v>
      </c>
      <c r="J1400" t="s">
        <v>92</v>
      </c>
      <c r="K1400" t="str">
        <f>VLOOKUP(Table1[[#This Row],[Loser]],Ranking!D:E,2,FALSE)</f>
        <v>B12</v>
      </c>
      <c r="L1400" s="1">
        <v>75</v>
      </c>
      <c r="N1400" s="1">
        <f>Table1[[#This Row],[Winning Score]]-Table1[[#This Row],[Losing Score]]</f>
        <v>9</v>
      </c>
      <c r="O1400" s="1">
        <f>Table1[[#This Row],[Losing Seed]]-Table1[[#This Row],[Winning Seed]]</f>
        <v>3</v>
      </c>
      <c r="P1400" s="1" t="str">
        <f>IF(Table1[[#This Row],[SeD]]&lt;-2,Table1[[#This Row],[Winning Seed]]&amp; " over " &amp;Table1[[#This Row],[Losing Seed]],"")</f>
        <v/>
      </c>
      <c r="Q1400">
        <f>VLOOKUP(Table1[[#This Row],[Losing Seed]],'Seed History'!$N$4:$O$19,2)</f>
        <v>0.62142857142857144</v>
      </c>
      <c r="R1400" s="1">
        <f>IF(Table1[[#This Row],[Round]]="PI",0,Table1[[#This Row],[Round]]-1)</f>
        <v>0</v>
      </c>
      <c r="S1400">
        <f>Table1[[#This Row],[LAW]]-Table1[[#This Row],[LEW]]</f>
        <v>-0.62142857142857144</v>
      </c>
      <c r="V1400">
        <f>COUNTIF(PASE!B:B,Table1[[#This Row],[Loser]])</f>
        <v>1</v>
      </c>
    </row>
    <row r="1401" spans="1:22" x14ac:dyDescent="0.25">
      <c r="A1401" s="65">
        <v>39156</v>
      </c>
      <c r="B1401" s="50">
        <v>2007</v>
      </c>
      <c r="C1401" s="1">
        <v>1</v>
      </c>
      <c r="D1401" t="s">
        <v>440</v>
      </c>
      <c r="E1401" s="1">
        <v>4</v>
      </c>
      <c r="F1401" t="s">
        <v>31</v>
      </c>
      <c r="G1401" t="str">
        <f>VLOOKUP(Table1[[#This Row],[Winner]],Ranking!D:E,2,FALSE)</f>
        <v>B10</v>
      </c>
      <c r="H1401" s="1">
        <v>82</v>
      </c>
      <c r="I1401" s="1">
        <v>13</v>
      </c>
      <c r="J1401" t="s">
        <v>70</v>
      </c>
      <c r="K1401" t="str">
        <f>VLOOKUP(Table1[[#This Row],[Loser]],Ranking!D:E,2,FALSE)</f>
        <v>A10</v>
      </c>
      <c r="L1401" s="1">
        <v>70</v>
      </c>
      <c r="N1401" s="1">
        <f>Table1[[#This Row],[Winning Score]]-Table1[[#This Row],[Losing Score]]</f>
        <v>12</v>
      </c>
      <c r="O1401" s="1">
        <f>Table1[[#This Row],[Losing Seed]]-Table1[[#This Row],[Winning Seed]]</f>
        <v>9</v>
      </c>
      <c r="P1401" s="1" t="str">
        <f>IF(Table1[[#This Row],[SeD]]&lt;-2,Table1[[#This Row],[Winning Seed]]&amp; " over " &amp;Table1[[#This Row],[Losing Seed]],"")</f>
        <v/>
      </c>
      <c r="Q1401">
        <f>VLOOKUP(Table1[[#This Row],[Losing Seed]],'Seed History'!$N$4:$O$19,2)</f>
        <v>0.25</v>
      </c>
      <c r="R1401" s="1">
        <f>IF(Table1[[#This Row],[Round]]="PI",0,Table1[[#This Row],[Round]]-1)</f>
        <v>0</v>
      </c>
      <c r="S1401">
        <f>Table1[[#This Row],[LAW]]-Table1[[#This Row],[LEW]]</f>
        <v>-0.25</v>
      </c>
      <c r="V1401">
        <f>COUNTIF(PASE!B:B,Table1[[#This Row],[Loser]])</f>
        <v>1</v>
      </c>
    </row>
    <row r="1402" spans="1:22" x14ac:dyDescent="0.25">
      <c r="A1402" s="65">
        <v>39156</v>
      </c>
      <c r="B1402" s="50">
        <v>2007</v>
      </c>
      <c r="C1402" s="1">
        <v>1</v>
      </c>
      <c r="D1402" t="s">
        <v>440</v>
      </c>
      <c r="E1402" s="1">
        <v>5</v>
      </c>
      <c r="F1402" t="s">
        <v>33</v>
      </c>
      <c r="G1402" t="str">
        <f>VLOOKUP(Table1[[#This Row],[Winner]],Ranking!D:E,2,FALSE)</f>
        <v>BE</v>
      </c>
      <c r="H1402" s="1">
        <v>57</v>
      </c>
      <c r="I1402" s="1">
        <v>12</v>
      </c>
      <c r="J1402" t="s">
        <v>318</v>
      </c>
      <c r="K1402" t="str">
        <f>VLOOKUP(Table1[[#This Row],[Loser]],Ranking!D:E,2,FALSE)</f>
        <v>CUSA</v>
      </c>
      <c r="L1402" s="1">
        <v>46</v>
      </c>
      <c r="N1402" s="1">
        <f>Table1[[#This Row],[Winning Score]]-Table1[[#This Row],[Losing Score]]</f>
        <v>11</v>
      </c>
      <c r="O1402" s="1">
        <f>Table1[[#This Row],[Losing Seed]]-Table1[[#This Row],[Winning Seed]]</f>
        <v>7</v>
      </c>
      <c r="P1402" s="1" t="str">
        <f>IF(Table1[[#This Row],[SeD]]&lt;-2,Table1[[#This Row],[Winning Seed]]&amp; " over " &amp;Table1[[#This Row],[Losing Seed]],"")</f>
        <v/>
      </c>
      <c r="Q1402">
        <f>VLOOKUP(Table1[[#This Row],[Losing Seed]],'Seed History'!$N$4:$O$19,2)</f>
        <v>0.51428571428571423</v>
      </c>
      <c r="R1402" s="1">
        <f>IF(Table1[[#This Row],[Round]]="PI",0,Table1[[#This Row],[Round]]-1)</f>
        <v>0</v>
      </c>
      <c r="S1402">
        <f>Table1[[#This Row],[LAW]]-Table1[[#This Row],[LEW]]</f>
        <v>-0.51428571428571423</v>
      </c>
      <c r="V1402">
        <f>COUNTIF(PASE!B:B,Table1[[#This Row],[Loser]])</f>
        <v>1</v>
      </c>
    </row>
    <row r="1403" spans="1:22" x14ac:dyDescent="0.25">
      <c r="A1403" s="65">
        <v>39156</v>
      </c>
      <c r="B1403" s="50">
        <v>2007</v>
      </c>
      <c r="C1403" s="1">
        <v>1</v>
      </c>
      <c r="D1403" t="s">
        <v>63</v>
      </c>
      <c r="E1403" s="1">
        <v>1</v>
      </c>
      <c r="F1403" t="s">
        <v>316</v>
      </c>
      <c r="G1403" t="str">
        <f>VLOOKUP(Table1[[#This Row],[Winner]],Ranking!D:E,2,FALSE)</f>
        <v>B10</v>
      </c>
      <c r="H1403" s="1">
        <v>78</v>
      </c>
      <c r="I1403" s="1">
        <v>16</v>
      </c>
      <c r="J1403" t="s">
        <v>163</v>
      </c>
      <c r="K1403" t="str">
        <f>VLOOKUP(Table1[[#This Row],[Loser]],Ranking!D:E,2,FALSE)</f>
        <v>NEC</v>
      </c>
      <c r="L1403" s="1">
        <v>57</v>
      </c>
      <c r="N1403" s="1">
        <f>Table1[[#This Row],[Winning Score]]-Table1[[#This Row],[Losing Score]]</f>
        <v>21</v>
      </c>
      <c r="O1403" s="1">
        <f>Table1[[#This Row],[Losing Seed]]-Table1[[#This Row],[Winning Seed]]</f>
        <v>15</v>
      </c>
      <c r="P1403" s="1" t="str">
        <f>IF(Table1[[#This Row],[SeD]]&lt;-2,Table1[[#This Row],[Winning Seed]]&amp; " over " &amp;Table1[[#This Row],[Losing Seed]],"")</f>
        <v/>
      </c>
      <c r="Q1403">
        <f>VLOOKUP(Table1[[#This Row],[Losing Seed]],'Seed History'!$N$4:$O$19,2)</f>
        <v>7.1428571428571426E-3</v>
      </c>
      <c r="R1403" s="1">
        <f>IF(Table1[[#This Row],[Round]]="PI",0,Table1[[#This Row],[Round]]-1)</f>
        <v>0</v>
      </c>
      <c r="S1403">
        <f>Table1[[#This Row],[LAW]]-Table1[[#This Row],[LEW]]</f>
        <v>-7.1428571428571426E-3</v>
      </c>
      <c r="V1403">
        <f>COUNTIF(PASE!B:B,Table1[[#This Row],[Loser]])</f>
        <v>1</v>
      </c>
    </row>
    <row r="1404" spans="1:22" x14ac:dyDescent="0.25">
      <c r="A1404" s="65">
        <v>39156</v>
      </c>
      <c r="B1404" s="50">
        <v>2007</v>
      </c>
      <c r="C1404" s="1">
        <v>1</v>
      </c>
      <c r="D1404" t="s">
        <v>63</v>
      </c>
      <c r="E1404" s="1">
        <v>3</v>
      </c>
      <c r="F1404" t="s">
        <v>79</v>
      </c>
      <c r="G1404" t="str">
        <f>VLOOKUP(Table1[[#This Row],[Winner]],Ranking!D:E,2,FALSE)</f>
        <v>SEC</v>
      </c>
      <c r="H1404" s="1">
        <v>68</v>
      </c>
      <c r="I1404" s="1">
        <v>14</v>
      </c>
      <c r="J1404" t="s">
        <v>322</v>
      </c>
      <c r="K1404" t="str">
        <f>VLOOKUP(Table1[[#This Row],[Loser]],Ranking!D:E,2,FALSE)</f>
        <v>Ivy</v>
      </c>
      <c r="L1404" s="1">
        <v>52</v>
      </c>
      <c r="N1404" s="1">
        <f>Table1[[#This Row],[Winning Score]]-Table1[[#This Row],[Losing Score]]</f>
        <v>16</v>
      </c>
      <c r="O1404" s="1">
        <f>Table1[[#This Row],[Losing Seed]]-Table1[[#This Row],[Winning Seed]]</f>
        <v>11</v>
      </c>
      <c r="P1404" s="1" t="str">
        <f>IF(Table1[[#This Row],[SeD]]&lt;-2,Table1[[#This Row],[Winning Seed]]&amp; " over " &amp;Table1[[#This Row],[Losing Seed]],"")</f>
        <v/>
      </c>
      <c r="Q1404">
        <f>VLOOKUP(Table1[[#This Row],[Losing Seed]],'Seed History'!$N$4:$O$19,2)</f>
        <v>0.16428571428571428</v>
      </c>
      <c r="R1404" s="1">
        <f>IF(Table1[[#This Row],[Round]]="PI",0,Table1[[#This Row],[Round]]-1)</f>
        <v>0</v>
      </c>
      <c r="S1404">
        <f>Table1[[#This Row],[LAW]]-Table1[[#This Row],[LEW]]</f>
        <v>-0.16428571428571428</v>
      </c>
      <c r="V1404">
        <f>COUNTIF(PASE!B:B,Table1[[#This Row],[Loser]])</f>
        <v>1</v>
      </c>
    </row>
    <row r="1405" spans="1:22" x14ac:dyDescent="0.25">
      <c r="A1405" s="65">
        <v>39156</v>
      </c>
      <c r="B1405" s="50">
        <v>2007</v>
      </c>
      <c r="C1405" s="1">
        <v>1</v>
      </c>
      <c r="D1405" t="s">
        <v>63</v>
      </c>
      <c r="E1405" s="1">
        <v>6</v>
      </c>
      <c r="F1405" t="s">
        <v>54</v>
      </c>
      <c r="G1405" t="str">
        <f>VLOOKUP(Table1[[#This Row],[Winner]],Ranking!D:E,2,FALSE)</f>
        <v>ACC</v>
      </c>
      <c r="H1405" s="1">
        <v>78</v>
      </c>
      <c r="I1405" s="1">
        <v>11</v>
      </c>
      <c r="J1405" t="s">
        <v>370</v>
      </c>
      <c r="K1405" t="str">
        <f>VLOOKUP(Table1[[#This Row],[Loser]],Ranking!D:E,2,FALSE)</f>
        <v>P12</v>
      </c>
      <c r="L1405" s="1">
        <v>58</v>
      </c>
      <c r="N1405" s="1">
        <f>Table1[[#This Row],[Winning Score]]-Table1[[#This Row],[Losing Score]]</f>
        <v>20</v>
      </c>
      <c r="O1405" s="1">
        <f>Table1[[#This Row],[Losing Seed]]-Table1[[#This Row],[Winning Seed]]</f>
        <v>5</v>
      </c>
      <c r="P1405" s="1" t="str">
        <f>IF(Table1[[#This Row],[SeD]]&lt;-2,Table1[[#This Row],[Winning Seed]]&amp; " over " &amp;Table1[[#This Row],[Losing Seed]],"")</f>
        <v/>
      </c>
      <c r="Q1405">
        <f>VLOOKUP(Table1[[#This Row],[Losing Seed]],'Seed History'!$N$4:$O$19,2)</f>
        <v>0.61428571428571432</v>
      </c>
      <c r="R1405" s="1">
        <f>IF(Table1[[#This Row],[Round]]="PI",0,Table1[[#This Row],[Round]]-1)</f>
        <v>0</v>
      </c>
      <c r="S1405">
        <f>Table1[[#This Row],[LAW]]-Table1[[#This Row],[LEW]]</f>
        <v>-0.61428571428571432</v>
      </c>
      <c r="V1405">
        <f>COUNTIF(PASE!B:B,Table1[[#This Row],[Loser]])</f>
        <v>1</v>
      </c>
    </row>
    <row r="1406" spans="1:22" x14ac:dyDescent="0.25">
      <c r="A1406" s="65">
        <v>39156</v>
      </c>
      <c r="B1406" s="50">
        <v>2007</v>
      </c>
      <c r="C1406" s="1">
        <v>1</v>
      </c>
      <c r="D1406" t="s">
        <v>38</v>
      </c>
      <c r="E1406" s="1">
        <v>2</v>
      </c>
      <c r="F1406" t="s">
        <v>67</v>
      </c>
      <c r="G1406" t="str">
        <f>VLOOKUP(Table1[[#This Row],[Winner]],Ranking!D:E,2,FALSE)</f>
        <v>P12</v>
      </c>
      <c r="H1406" s="1">
        <v>70</v>
      </c>
      <c r="I1406" s="1">
        <v>15</v>
      </c>
      <c r="J1406" t="s">
        <v>412</v>
      </c>
      <c r="K1406" t="str">
        <f>VLOOKUP(Table1[[#This Row],[Loser]],Ranking!D:E,2,FALSE)</f>
        <v>BSky</v>
      </c>
      <c r="L1406" s="1">
        <v>42</v>
      </c>
      <c r="N1406" s="1">
        <f>Table1[[#This Row],[Winning Score]]-Table1[[#This Row],[Losing Score]]</f>
        <v>28</v>
      </c>
      <c r="O1406" s="1">
        <f>Table1[[#This Row],[Losing Seed]]-Table1[[#This Row],[Winning Seed]]</f>
        <v>13</v>
      </c>
      <c r="P1406" s="1" t="str">
        <f>IF(Table1[[#This Row],[SeD]]&lt;-2,Table1[[#This Row],[Winning Seed]]&amp; " over " &amp;Table1[[#This Row],[Losing Seed]],"")</f>
        <v/>
      </c>
      <c r="Q1406">
        <f>VLOOKUP(Table1[[#This Row],[Losing Seed]],'Seed History'!$N$4:$O$19,2)</f>
        <v>6.4285714285714279E-2</v>
      </c>
      <c r="R1406" s="1">
        <f>IF(Table1[[#This Row],[Round]]="PI",0,Table1[[#This Row],[Round]]-1)</f>
        <v>0</v>
      </c>
      <c r="S1406">
        <f>Table1[[#This Row],[LAW]]-Table1[[#This Row],[LEW]]</f>
        <v>-6.4285714285714279E-2</v>
      </c>
      <c r="V1406">
        <f>COUNTIF(PASE!B:B,Table1[[#This Row],[Loser]])</f>
        <v>1</v>
      </c>
    </row>
    <row r="1407" spans="1:22" x14ac:dyDescent="0.25">
      <c r="A1407" s="65">
        <v>39156</v>
      </c>
      <c r="B1407" s="50">
        <v>2007</v>
      </c>
      <c r="C1407" s="1">
        <v>1</v>
      </c>
      <c r="D1407" t="s">
        <v>38</v>
      </c>
      <c r="E1407" s="1">
        <v>3</v>
      </c>
      <c r="F1407" t="s">
        <v>83</v>
      </c>
      <c r="G1407" t="str">
        <f>VLOOKUP(Table1[[#This Row],[Winner]],Ranking!D:E,2,FALSE)</f>
        <v>ACC</v>
      </c>
      <c r="H1407" s="1">
        <v>79</v>
      </c>
      <c r="I1407" s="1">
        <v>14</v>
      </c>
      <c r="J1407" t="s">
        <v>421</v>
      </c>
      <c r="K1407" t="str">
        <f>VLOOKUP(Table1[[#This Row],[Loser]],Ranking!D:E,2,FALSE)</f>
        <v>Horz</v>
      </c>
      <c r="L1407" s="1">
        <v>58</v>
      </c>
      <c r="N1407" s="1">
        <f>Table1[[#This Row],[Winning Score]]-Table1[[#This Row],[Losing Score]]</f>
        <v>21</v>
      </c>
      <c r="O1407" s="1">
        <f>Table1[[#This Row],[Losing Seed]]-Table1[[#This Row],[Winning Seed]]</f>
        <v>11</v>
      </c>
      <c r="P1407" s="1" t="str">
        <f>IF(Table1[[#This Row],[SeD]]&lt;-2,Table1[[#This Row],[Winning Seed]]&amp; " over " &amp;Table1[[#This Row],[Losing Seed]],"")</f>
        <v/>
      </c>
      <c r="Q1407">
        <f>VLOOKUP(Table1[[#This Row],[Losing Seed]],'Seed History'!$N$4:$O$19,2)</f>
        <v>0.16428571428571428</v>
      </c>
      <c r="R1407" s="1">
        <f>IF(Table1[[#This Row],[Round]]="PI",0,Table1[[#This Row],[Round]]-1)</f>
        <v>0</v>
      </c>
      <c r="S1407">
        <f>Table1[[#This Row],[LAW]]-Table1[[#This Row],[LEW]]</f>
        <v>-0.16428571428571428</v>
      </c>
      <c r="V1407">
        <f>COUNTIF(PASE!B:B,Table1[[#This Row],[Loser]])</f>
        <v>1</v>
      </c>
    </row>
    <row r="1408" spans="1:22" x14ac:dyDescent="0.25">
      <c r="A1408" s="65">
        <v>39156</v>
      </c>
      <c r="B1408" s="50">
        <v>2007</v>
      </c>
      <c r="C1408" s="1">
        <v>1</v>
      </c>
      <c r="D1408" t="s">
        <v>38</v>
      </c>
      <c r="E1408" s="1">
        <v>7</v>
      </c>
      <c r="F1408" t="s">
        <v>36</v>
      </c>
      <c r="G1408" t="str">
        <f>VLOOKUP(Table1[[#This Row],[Winner]],Ranking!D:E,2,FALSE)</f>
        <v>B10</v>
      </c>
      <c r="H1408" s="1">
        <v>70</v>
      </c>
      <c r="I1408" s="1">
        <v>10</v>
      </c>
      <c r="J1408" t="s">
        <v>71</v>
      </c>
      <c r="K1408" t="str">
        <f>VLOOKUP(Table1[[#This Row],[Loser]],Ranking!D:E,2,FALSE)</f>
        <v>WCC</v>
      </c>
      <c r="L1408" s="1">
        <v>57</v>
      </c>
      <c r="N1408" s="1">
        <f>Table1[[#This Row],[Winning Score]]-Table1[[#This Row],[Losing Score]]</f>
        <v>13</v>
      </c>
      <c r="O1408" s="1">
        <f>Table1[[#This Row],[Losing Seed]]-Table1[[#This Row],[Winning Seed]]</f>
        <v>3</v>
      </c>
      <c r="P1408" s="1" t="str">
        <f>IF(Table1[[#This Row],[SeD]]&lt;-2,Table1[[#This Row],[Winning Seed]]&amp; " over " &amp;Table1[[#This Row],[Losing Seed]],"")</f>
        <v/>
      </c>
      <c r="Q1408">
        <f>VLOOKUP(Table1[[#This Row],[Losing Seed]],'Seed History'!$N$4:$O$19,2)</f>
        <v>0.62142857142857144</v>
      </c>
      <c r="R1408" s="1">
        <f>IF(Table1[[#This Row],[Round]]="PI",0,Table1[[#This Row],[Round]]-1)</f>
        <v>0</v>
      </c>
      <c r="S1408">
        <f>Table1[[#This Row],[LAW]]-Table1[[#This Row],[LEW]]</f>
        <v>-0.62142857142857144</v>
      </c>
      <c r="V1408">
        <f>COUNTIF(PASE!B:B,Table1[[#This Row],[Loser]])</f>
        <v>1</v>
      </c>
    </row>
    <row r="1409" spans="1:22" x14ac:dyDescent="0.25">
      <c r="A1409" s="65">
        <v>39156</v>
      </c>
      <c r="B1409" s="50">
        <v>2007</v>
      </c>
      <c r="C1409" s="1">
        <v>1</v>
      </c>
      <c r="D1409" t="s">
        <v>49</v>
      </c>
      <c r="E1409" s="1">
        <v>9</v>
      </c>
      <c r="F1409" t="s">
        <v>272</v>
      </c>
      <c r="G1409" t="str">
        <f>VLOOKUP(Table1[[#This Row],[Winner]],Ranking!D:E,2,FALSE)</f>
        <v>B10</v>
      </c>
      <c r="H1409" s="1">
        <v>61</v>
      </c>
      <c r="I1409" s="1">
        <v>8</v>
      </c>
      <c r="J1409" t="s">
        <v>263</v>
      </c>
      <c r="K1409" t="str">
        <f>VLOOKUP(Table1[[#This Row],[Loser]],Ranking!D:E,2,FALSE)</f>
        <v>BE</v>
      </c>
      <c r="L1409" s="1">
        <v>49</v>
      </c>
      <c r="N1409" s="1">
        <f>Table1[[#This Row],[Winning Score]]-Table1[[#This Row],[Losing Score]]</f>
        <v>12</v>
      </c>
      <c r="O1409" s="1">
        <f>Table1[[#This Row],[Losing Seed]]-Table1[[#This Row],[Winning Seed]]</f>
        <v>-1</v>
      </c>
      <c r="P1409" s="1" t="str">
        <f>IF(Table1[[#This Row],[SeD]]&lt;-2,Table1[[#This Row],[Winning Seed]]&amp; " over " &amp;Table1[[#This Row],[Losing Seed]],"")</f>
        <v/>
      </c>
      <c r="Q1409">
        <f>VLOOKUP(Table1[[#This Row],[Losing Seed]],'Seed History'!$N$4:$O$19,2)</f>
        <v>0.7</v>
      </c>
      <c r="R1409" s="1">
        <f>IF(Table1[[#This Row],[Round]]="PI",0,Table1[[#This Row],[Round]]-1)</f>
        <v>0</v>
      </c>
      <c r="S1409">
        <f>Table1[[#This Row],[LAW]]-Table1[[#This Row],[LEW]]</f>
        <v>-0.7</v>
      </c>
      <c r="V1409">
        <f>COUNTIF(PASE!B:B,Table1[[#This Row],[Loser]])</f>
        <v>1</v>
      </c>
    </row>
    <row r="1410" spans="1:22" x14ac:dyDescent="0.25">
      <c r="A1410" s="65">
        <v>39156</v>
      </c>
      <c r="B1410" s="50">
        <v>2007</v>
      </c>
      <c r="C1410" s="1">
        <v>1</v>
      </c>
      <c r="D1410" t="s">
        <v>63</v>
      </c>
      <c r="E1410" s="1">
        <v>9</v>
      </c>
      <c r="F1410" t="s">
        <v>44</v>
      </c>
      <c r="G1410" t="str">
        <f>VLOOKUP(Table1[[#This Row],[Winner]],Ranking!D:E,2,FALSE)</f>
        <v>BE</v>
      </c>
      <c r="H1410" s="1">
        <v>79</v>
      </c>
      <c r="I1410" s="1">
        <v>8</v>
      </c>
      <c r="J1410" t="s">
        <v>72</v>
      </c>
      <c r="K1410" t="str">
        <f>VLOOKUP(Table1[[#This Row],[Loser]],Ranking!D:E,2,FALSE)</f>
        <v>WCC</v>
      </c>
      <c r="L1410" s="1">
        <v>77</v>
      </c>
      <c r="N1410" s="1">
        <f>Table1[[#This Row],[Winning Score]]-Table1[[#This Row],[Losing Score]]</f>
        <v>2</v>
      </c>
      <c r="O1410" s="1">
        <f>Table1[[#This Row],[Losing Seed]]-Table1[[#This Row],[Winning Seed]]</f>
        <v>-1</v>
      </c>
      <c r="P1410" s="1" t="str">
        <f>IF(Table1[[#This Row],[SeD]]&lt;-2,Table1[[#This Row],[Winning Seed]]&amp; " over " &amp;Table1[[#This Row],[Losing Seed]],"")</f>
        <v/>
      </c>
      <c r="Q1410">
        <f>VLOOKUP(Table1[[#This Row],[Losing Seed]],'Seed History'!$N$4:$O$19,2)</f>
        <v>0.7</v>
      </c>
      <c r="R1410" s="1">
        <f>IF(Table1[[#This Row],[Round]]="PI",0,Table1[[#This Row],[Round]]-1)</f>
        <v>0</v>
      </c>
      <c r="S1410">
        <f>Table1[[#This Row],[LAW]]-Table1[[#This Row],[LEW]]</f>
        <v>-0.7</v>
      </c>
      <c r="V1410">
        <f>COUNTIF(PASE!B:B,Table1[[#This Row],[Loser]])</f>
        <v>1</v>
      </c>
    </row>
    <row r="1411" spans="1:22" x14ac:dyDescent="0.25">
      <c r="A1411" s="65">
        <v>39157</v>
      </c>
      <c r="B1411" s="50">
        <v>2007</v>
      </c>
      <c r="C1411" s="1">
        <v>1</v>
      </c>
      <c r="D1411" t="s">
        <v>440</v>
      </c>
      <c r="E1411" s="1">
        <v>11</v>
      </c>
      <c r="F1411" t="s">
        <v>420</v>
      </c>
      <c r="G1411" t="str">
        <f>VLOOKUP(Table1[[#This Row],[Winner]],Ranking!D:E,2,FALSE)</f>
        <v>BSth</v>
      </c>
      <c r="H1411" s="1">
        <v>74</v>
      </c>
      <c r="I1411" s="1">
        <v>6</v>
      </c>
      <c r="J1411" t="s">
        <v>35</v>
      </c>
      <c r="K1411" t="str">
        <f>VLOOKUP(Table1[[#This Row],[Loser]],Ranking!D:E,2,FALSE)</f>
        <v>ACC</v>
      </c>
      <c r="L1411" s="1">
        <v>64</v>
      </c>
      <c r="N1411" s="1">
        <f>Table1[[#This Row],[Winning Score]]-Table1[[#This Row],[Losing Score]]</f>
        <v>10</v>
      </c>
      <c r="O1411" s="1">
        <f>Table1[[#This Row],[Losing Seed]]-Table1[[#This Row],[Winning Seed]]</f>
        <v>-5</v>
      </c>
      <c r="P1411" s="1" t="str">
        <f>IF(Table1[[#This Row],[SeD]]&lt;-2,Table1[[#This Row],[Winning Seed]]&amp; " over " &amp;Table1[[#This Row],[Losing Seed]],"")</f>
        <v>11 over 6</v>
      </c>
      <c r="Q1411">
        <f>VLOOKUP(Table1[[#This Row],[Losing Seed]],'Seed History'!$N$4:$O$19,2)</f>
        <v>1.0785714285714285</v>
      </c>
      <c r="R1411" s="1">
        <f>IF(Table1[[#This Row],[Round]]="PI",0,Table1[[#This Row],[Round]]-1)</f>
        <v>0</v>
      </c>
      <c r="S1411">
        <f>Table1[[#This Row],[LAW]]-Table1[[#This Row],[LEW]]</f>
        <v>-1.0785714285714285</v>
      </c>
      <c r="V1411">
        <f>COUNTIF(PASE!B:B,Table1[[#This Row],[Loser]])</f>
        <v>1</v>
      </c>
    </row>
    <row r="1412" spans="1:22" x14ac:dyDescent="0.25">
      <c r="A1412" s="65">
        <v>39157</v>
      </c>
      <c r="B1412" s="50">
        <v>2007</v>
      </c>
      <c r="C1412" s="1">
        <v>1</v>
      </c>
      <c r="D1412" t="s">
        <v>49</v>
      </c>
      <c r="E1412" s="1">
        <v>4</v>
      </c>
      <c r="F1412" t="s">
        <v>34</v>
      </c>
      <c r="G1412" t="str">
        <f>VLOOKUP(Table1[[#This Row],[Winner]],Ranking!D:E,2,FALSE)</f>
        <v>B12</v>
      </c>
      <c r="H1412" s="1">
        <v>79</v>
      </c>
      <c r="I1412" s="1">
        <v>13</v>
      </c>
      <c r="J1412" t="s">
        <v>293</v>
      </c>
      <c r="K1412" t="str">
        <f>VLOOKUP(Table1[[#This Row],[Loser]],Ranking!D:E,2,FALSE)</f>
        <v>WAC</v>
      </c>
      <c r="L1412" s="1">
        <v>67</v>
      </c>
      <c r="N1412" s="1">
        <f>Table1[[#This Row],[Winning Score]]-Table1[[#This Row],[Losing Score]]</f>
        <v>12</v>
      </c>
      <c r="O1412" s="1">
        <f>Table1[[#This Row],[Losing Seed]]-Table1[[#This Row],[Winning Seed]]</f>
        <v>9</v>
      </c>
      <c r="P1412" s="1" t="str">
        <f>IF(Table1[[#This Row],[SeD]]&lt;-2,Table1[[#This Row],[Winning Seed]]&amp; " over " &amp;Table1[[#This Row],[Losing Seed]],"")</f>
        <v/>
      </c>
      <c r="Q1412">
        <f>VLOOKUP(Table1[[#This Row],[Losing Seed]],'Seed History'!$N$4:$O$19,2)</f>
        <v>0.25</v>
      </c>
      <c r="R1412" s="1">
        <f>IF(Table1[[#This Row],[Round]]="PI",0,Table1[[#This Row],[Round]]-1)</f>
        <v>0</v>
      </c>
      <c r="S1412">
        <f>Table1[[#This Row],[LAW]]-Table1[[#This Row],[LEW]]</f>
        <v>-0.25</v>
      </c>
      <c r="V1412">
        <f>COUNTIF(PASE!B:B,Table1[[#This Row],[Loser]])</f>
        <v>1</v>
      </c>
    </row>
    <row r="1413" spans="1:22" x14ac:dyDescent="0.25">
      <c r="A1413" s="65">
        <v>39157</v>
      </c>
      <c r="B1413" s="50">
        <v>2007</v>
      </c>
      <c r="C1413" s="1">
        <v>1</v>
      </c>
      <c r="D1413" t="s">
        <v>49</v>
      </c>
      <c r="E1413" s="1">
        <v>5</v>
      </c>
      <c r="F1413" t="s">
        <v>85</v>
      </c>
      <c r="G1413" t="str">
        <f>VLOOKUP(Table1[[#This Row],[Winner]],Ranking!D:E,2,FALSE)</f>
        <v>P12</v>
      </c>
      <c r="H1413" s="1">
        <v>77</v>
      </c>
      <c r="I1413" s="1">
        <v>12</v>
      </c>
      <c r="J1413" t="s">
        <v>41</v>
      </c>
      <c r="K1413" t="str">
        <f>VLOOKUP(Table1[[#This Row],[Loser]],Ranking!D:E,2,FALSE)</f>
        <v>SEC</v>
      </c>
      <c r="L1413" s="1">
        <v>60</v>
      </c>
      <c r="N1413" s="1">
        <f>Table1[[#This Row],[Winning Score]]-Table1[[#This Row],[Losing Score]]</f>
        <v>17</v>
      </c>
      <c r="O1413" s="1">
        <f>Table1[[#This Row],[Losing Seed]]-Table1[[#This Row],[Winning Seed]]</f>
        <v>7</v>
      </c>
      <c r="P1413" s="1" t="str">
        <f>IF(Table1[[#This Row],[SeD]]&lt;-2,Table1[[#This Row],[Winning Seed]]&amp; " over " &amp;Table1[[#This Row],[Losing Seed]],"")</f>
        <v/>
      </c>
      <c r="Q1413">
        <f>VLOOKUP(Table1[[#This Row],[Losing Seed]],'Seed History'!$N$4:$O$19,2)</f>
        <v>0.51428571428571423</v>
      </c>
      <c r="R1413" s="1">
        <f>IF(Table1[[#This Row],[Round]]="PI",0,Table1[[#This Row],[Round]]-1)</f>
        <v>0</v>
      </c>
      <c r="S1413">
        <f>Table1[[#This Row],[LAW]]-Table1[[#This Row],[LEW]]</f>
        <v>-0.51428571428571423</v>
      </c>
      <c r="V1413">
        <f>COUNTIF(PASE!B:B,Table1[[#This Row],[Loser]])</f>
        <v>1</v>
      </c>
    </row>
    <row r="1414" spans="1:22" x14ac:dyDescent="0.25">
      <c r="A1414" s="65">
        <v>39157</v>
      </c>
      <c r="B1414" s="50">
        <v>2007</v>
      </c>
      <c r="C1414" s="1">
        <v>1</v>
      </c>
      <c r="D1414" t="s">
        <v>440</v>
      </c>
      <c r="E1414" s="1">
        <v>1</v>
      </c>
      <c r="F1414" t="s">
        <v>81</v>
      </c>
      <c r="G1414" t="str">
        <f>VLOOKUP(Table1[[#This Row],[Winner]],Ranking!D:E,2,FALSE)</f>
        <v>SEC</v>
      </c>
      <c r="H1414" s="1">
        <v>112</v>
      </c>
      <c r="I1414" s="1">
        <v>16</v>
      </c>
      <c r="J1414" t="s">
        <v>240</v>
      </c>
      <c r="K1414" t="str">
        <f>VLOOKUP(Table1[[#This Row],[Loser]],Ranking!D:E,2,FALSE)</f>
        <v>SWAC</v>
      </c>
      <c r="L1414" s="1">
        <v>69</v>
      </c>
      <c r="N1414" s="1">
        <f>Table1[[#This Row],[Winning Score]]-Table1[[#This Row],[Losing Score]]</f>
        <v>43</v>
      </c>
      <c r="O1414" s="1">
        <f>Table1[[#This Row],[Losing Seed]]-Table1[[#This Row],[Winning Seed]]</f>
        <v>15</v>
      </c>
      <c r="P1414" s="1" t="str">
        <f>IF(Table1[[#This Row],[SeD]]&lt;-2,Table1[[#This Row],[Winning Seed]]&amp; " over " &amp;Table1[[#This Row],[Losing Seed]],"")</f>
        <v/>
      </c>
      <c r="Q1414">
        <f>VLOOKUP(Table1[[#This Row],[Losing Seed]],'Seed History'!$N$4:$O$19,2)</f>
        <v>7.1428571428571426E-3</v>
      </c>
      <c r="R1414" s="1">
        <f>IF(Table1[[#This Row],[Round]]="PI",0,Table1[[#This Row],[Round]]-1)</f>
        <v>0</v>
      </c>
      <c r="S1414">
        <f>Table1[[#This Row],[LAW]]-Table1[[#This Row],[LEW]]</f>
        <v>-7.1428571428571426E-3</v>
      </c>
      <c r="V1414">
        <f>COUNTIF(PASE!B:B,Table1[[#This Row],[Loser]])</f>
        <v>1</v>
      </c>
    </row>
    <row r="1415" spans="1:22" x14ac:dyDescent="0.25">
      <c r="A1415" s="65">
        <v>39157</v>
      </c>
      <c r="B1415" s="50">
        <v>2007</v>
      </c>
      <c r="C1415" s="1">
        <v>1</v>
      </c>
      <c r="D1415" t="s">
        <v>440</v>
      </c>
      <c r="E1415" s="1">
        <v>2</v>
      </c>
      <c r="F1415" t="s">
        <v>39</v>
      </c>
      <c r="G1415" t="str">
        <f>VLOOKUP(Table1[[#This Row],[Winner]],Ranking!D:E,2,FALSE)</f>
        <v>B10</v>
      </c>
      <c r="H1415" s="1">
        <v>76</v>
      </c>
      <c r="I1415" s="1">
        <v>15</v>
      </c>
      <c r="J1415" t="s">
        <v>379</v>
      </c>
      <c r="K1415" t="str">
        <f>VLOOKUP(Table1[[#This Row],[Loser]],Ranking!D:E,2,FALSE)</f>
        <v>Slnd</v>
      </c>
      <c r="L1415" s="1">
        <v>63</v>
      </c>
      <c r="N1415" s="1">
        <f>Table1[[#This Row],[Winning Score]]-Table1[[#This Row],[Losing Score]]</f>
        <v>13</v>
      </c>
      <c r="O1415" s="1">
        <f>Table1[[#This Row],[Losing Seed]]-Table1[[#This Row],[Winning Seed]]</f>
        <v>13</v>
      </c>
      <c r="P1415" s="1" t="str">
        <f>IF(Table1[[#This Row],[SeD]]&lt;-2,Table1[[#This Row],[Winning Seed]]&amp; " over " &amp;Table1[[#This Row],[Losing Seed]],"")</f>
        <v/>
      </c>
      <c r="Q1415">
        <f>VLOOKUP(Table1[[#This Row],[Losing Seed]],'Seed History'!$N$4:$O$19,2)</f>
        <v>6.4285714285714279E-2</v>
      </c>
      <c r="R1415" s="1">
        <f>IF(Table1[[#This Row],[Round]]="PI",0,Table1[[#This Row],[Round]]-1)</f>
        <v>0</v>
      </c>
      <c r="S1415">
        <f>Table1[[#This Row],[LAW]]-Table1[[#This Row],[LEW]]</f>
        <v>-6.4285714285714279E-2</v>
      </c>
      <c r="V1415">
        <f>COUNTIF(PASE!B:B,Table1[[#This Row],[Loser]])</f>
        <v>1</v>
      </c>
    </row>
    <row r="1416" spans="1:22" x14ac:dyDescent="0.25">
      <c r="A1416" s="65">
        <v>39157</v>
      </c>
      <c r="B1416" s="50">
        <v>2007</v>
      </c>
      <c r="C1416" s="1">
        <v>1</v>
      </c>
      <c r="D1416" t="s">
        <v>440</v>
      </c>
      <c r="E1416" s="1">
        <v>3</v>
      </c>
      <c r="F1416" t="s">
        <v>40</v>
      </c>
      <c r="G1416" t="str">
        <f>VLOOKUP(Table1[[#This Row],[Winner]],Ranking!D:E,2,FALSE)</f>
        <v>P12</v>
      </c>
      <c r="H1416" s="1">
        <v>58</v>
      </c>
      <c r="I1416" s="1">
        <v>14</v>
      </c>
      <c r="J1416" t="s">
        <v>271</v>
      </c>
      <c r="K1416" t="str">
        <f>VLOOKUP(Table1[[#This Row],[Loser]],Ranking!D:E,2,FALSE)</f>
        <v>MAC</v>
      </c>
      <c r="L1416" s="1">
        <v>56</v>
      </c>
      <c r="N1416" s="1">
        <f>Table1[[#This Row],[Winning Score]]-Table1[[#This Row],[Losing Score]]</f>
        <v>2</v>
      </c>
      <c r="O1416" s="1">
        <f>Table1[[#This Row],[Losing Seed]]-Table1[[#This Row],[Winning Seed]]</f>
        <v>11</v>
      </c>
      <c r="P1416" s="1" t="str">
        <f>IF(Table1[[#This Row],[SeD]]&lt;-2,Table1[[#This Row],[Winning Seed]]&amp; " over " &amp;Table1[[#This Row],[Losing Seed]],"")</f>
        <v/>
      </c>
      <c r="Q1416">
        <f>VLOOKUP(Table1[[#This Row],[Losing Seed]],'Seed History'!$N$4:$O$19,2)</f>
        <v>0.16428571428571428</v>
      </c>
      <c r="R1416" s="1">
        <f>IF(Table1[[#This Row],[Round]]="PI",0,Table1[[#This Row],[Round]]-1)</f>
        <v>0</v>
      </c>
      <c r="S1416">
        <f>Table1[[#This Row],[LAW]]-Table1[[#This Row],[LEW]]</f>
        <v>-0.16428571428571428</v>
      </c>
      <c r="V1416">
        <f>COUNTIF(PASE!B:B,Table1[[#This Row],[Loser]])</f>
        <v>1</v>
      </c>
    </row>
    <row r="1417" spans="1:22" x14ac:dyDescent="0.25">
      <c r="A1417" s="65">
        <v>39157</v>
      </c>
      <c r="B1417" s="50">
        <v>2007</v>
      </c>
      <c r="C1417" s="1">
        <v>1</v>
      </c>
      <c r="D1417" t="s">
        <v>440</v>
      </c>
      <c r="E1417" s="1">
        <v>7</v>
      </c>
      <c r="F1417" t="s">
        <v>397</v>
      </c>
      <c r="G1417" t="str">
        <f>VLOOKUP(Table1[[#This Row],[Winner]],Ranking!D:E,2,FALSE)</f>
        <v>MWC</v>
      </c>
      <c r="H1417" s="1">
        <v>67</v>
      </c>
      <c r="I1417" s="1">
        <v>10</v>
      </c>
      <c r="J1417" t="s">
        <v>217</v>
      </c>
      <c r="K1417" t="str">
        <f>VLOOKUP(Table1[[#This Row],[Loser]],Ranking!D:E,2,FALSE)</f>
        <v>ACC</v>
      </c>
      <c r="L1417" s="1">
        <v>63</v>
      </c>
      <c r="N1417" s="1">
        <f>Table1[[#This Row],[Winning Score]]-Table1[[#This Row],[Losing Score]]</f>
        <v>4</v>
      </c>
      <c r="O1417" s="1">
        <f>Table1[[#This Row],[Losing Seed]]-Table1[[#This Row],[Winning Seed]]</f>
        <v>3</v>
      </c>
      <c r="P1417" s="1" t="str">
        <f>IF(Table1[[#This Row],[SeD]]&lt;-2,Table1[[#This Row],[Winning Seed]]&amp; " over " &amp;Table1[[#This Row],[Losing Seed]],"")</f>
        <v/>
      </c>
      <c r="Q1417">
        <f>VLOOKUP(Table1[[#This Row],[Losing Seed]],'Seed History'!$N$4:$O$19,2)</f>
        <v>0.62142857142857144</v>
      </c>
      <c r="R1417" s="1">
        <f>IF(Table1[[#This Row],[Round]]="PI",0,Table1[[#This Row],[Round]]-1)</f>
        <v>0</v>
      </c>
      <c r="S1417">
        <f>Table1[[#This Row],[LAW]]-Table1[[#This Row],[LEW]]</f>
        <v>-0.62142857142857144</v>
      </c>
      <c r="V1417">
        <f>COUNTIF(PASE!B:B,Table1[[#This Row],[Loser]])</f>
        <v>1</v>
      </c>
    </row>
    <row r="1418" spans="1:22" x14ac:dyDescent="0.25">
      <c r="A1418" s="65">
        <v>39157</v>
      </c>
      <c r="B1418" s="50">
        <v>2007</v>
      </c>
      <c r="C1418" s="1">
        <v>1</v>
      </c>
      <c r="D1418" t="s">
        <v>63</v>
      </c>
      <c r="E1418" s="1">
        <v>2</v>
      </c>
      <c r="F1418" t="s">
        <v>268</v>
      </c>
      <c r="G1418" t="str">
        <f>VLOOKUP(Table1[[#This Row],[Winner]],Ranking!D:E,2,FALSE)</f>
        <v>Amer</v>
      </c>
      <c r="H1418" s="1">
        <v>73</v>
      </c>
      <c r="I1418" s="1">
        <v>15</v>
      </c>
      <c r="J1418" t="s">
        <v>306</v>
      </c>
      <c r="K1418" t="str">
        <f>VLOOKUP(Table1[[#This Row],[Loser]],Ranking!D:E,2,FALSE)</f>
        <v>CUSA</v>
      </c>
      <c r="L1418" s="1">
        <v>58</v>
      </c>
      <c r="N1418" s="1">
        <f>Table1[[#This Row],[Winning Score]]-Table1[[#This Row],[Losing Score]]</f>
        <v>15</v>
      </c>
      <c r="O1418" s="1">
        <f>Table1[[#This Row],[Losing Seed]]-Table1[[#This Row],[Winning Seed]]</f>
        <v>13</v>
      </c>
      <c r="P1418" s="1" t="str">
        <f>IF(Table1[[#This Row],[SeD]]&lt;-2,Table1[[#This Row],[Winning Seed]]&amp; " over " &amp;Table1[[#This Row],[Losing Seed]],"")</f>
        <v/>
      </c>
      <c r="Q1418">
        <f>VLOOKUP(Table1[[#This Row],[Losing Seed]],'Seed History'!$N$4:$O$19,2)</f>
        <v>6.4285714285714279E-2</v>
      </c>
      <c r="R1418" s="1">
        <f>IF(Table1[[#This Row],[Round]]="PI",0,Table1[[#This Row],[Round]]-1)</f>
        <v>0</v>
      </c>
      <c r="S1418">
        <f>Table1[[#This Row],[LAW]]-Table1[[#This Row],[LEW]]</f>
        <v>-6.4285714285714279E-2</v>
      </c>
      <c r="V1418">
        <f>COUNTIF(PASE!B:B,Table1[[#This Row],[Loser]])</f>
        <v>1</v>
      </c>
    </row>
    <row r="1419" spans="1:22" x14ac:dyDescent="0.25">
      <c r="A1419" s="65">
        <v>39157</v>
      </c>
      <c r="B1419" s="50">
        <v>2007</v>
      </c>
      <c r="C1419" s="1">
        <v>1</v>
      </c>
      <c r="D1419" t="s">
        <v>63</v>
      </c>
      <c r="E1419" s="1">
        <v>4</v>
      </c>
      <c r="F1419" t="s">
        <v>61</v>
      </c>
      <c r="G1419" t="str">
        <f>VLOOKUP(Table1[[#This Row],[Winner]],Ranking!D:E,2,FALSE)</f>
        <v>ACC</v>
      </c>
      <c r="H1419" s="1">
        <v>84</v>
      </c>
      <c r="I1419" s="1">
        <v>13</v>
      </c>
      <c r="J1419" t="s">
        <v>59</v>
      </c>
      <c r="K1419" t="str">
        <f>VLOOKUP(Table1[[#This Row],[Loser]],Ranking!D:E,2,FALSE)</f>
        <v>AE</v>
      </c>
      <c r="L1419" s="1">
        <v>57</v>
      </c>
      <c r="N1419" s="1">
        <f>Table1[[#This Row],[Winning Score]]-Table1[[#This Row],[Losing Score]]</f>
        <v>27</v>
      </c>
      <c r="O1419" s="1">
        <f>Table1[[#This Row],[Losing Seed]]-Table1[[#This Row],[Winning Seed]]</f>
        <v>9</v>
      </c>
      <c r="P1419" s="1" t="str">
        <f>IF(Table1[[#This Row],[SeD]]&lt;-2,Table1[[#This Row],[Winning Seed]]&amp; " over " &amp;Table1[[#This Row],[Losing Seed]],"")</f>
        <v/>
      </c>
      <c r="Q1419">
        <f>VLOOKUP(Table1[[#This Row],[Losing Seed]],'Seed History'!$N$4:$O$19,2)</f>
        <v>0.25</v>
      </c>
      <c r="R1419" s="1">
        <f>IF(Table1[[#This Row],[Round]]="PI",0,Table1[[#This Row],[Round]]-1)</f>
        <v>0</v>
      </c>
      <c r="S1419">
        <f>Table1[[#This Row],[LAW]]-Table1[[#This Row],[LEW]]</f>
        <v>-0.25</v>
      </c>
      <c r="V1419">
        <f>COUNTIF(PASE!B:B,Table1[[#This Row],[Loser]])</f>
        <v>1</v>
      </c>
    </row>
    <row r="1420" spans="1:22" x14ac:dyDescent="0.25">
      <c r="A1420" s="65">
        <v>39157</v>
      </c>
      <c r="B1420" s="50">
        <v>2007</v>
      </c>
      <c r="C1420" s="1">
        <v>1</v>
      </c>
      <c r="D1420" t="s">
        <v>63</v>
      </c>
      <c r="E1420" s="1">
        <v>5</v>
      </c>
      <c r="F1420" t="s">
        <v>375</v>
      </c>
      <c r="G1420" t="str">
        <f>VLOOKUP(Table1[[#This Row],[Winner]],Ranking!D:E,2,FALSE)</f>
        <v>SEC</v>
      </c>
      <c r="H1420" s="1">
        <v>121</v>
      </c>
      <c r="I1420" s="1">
        <v>12</v>
      </c>
      <c r="J1420" t="s">
        <v>253</v>
      </c>
      <c r="K1420" t="str">
        <f>VLOOKUP(Table1[[#This Row],[Loser]],Ranking!D:E,2,FALSE)</f>
        <v>BW</v>
      </c>
      <c r="L1420" s="1">
        <v>86</v>
      </c>
      <c r="N1420" s="1">
        <f>Table1[[#This Row],[Winning Score]]-Table1[[#This Row],[Losing Score]]</f>
        <v>35</v>
      </c>
      <c r="O1420" s="1">
        <f>Table1[[#This Row],[Losing Seed]]-Table1[[#This Row],[Winning Seed]]</f>
        <v>7</v>
      </c>
      <c r="P1420" s="1" t="str">
        <f>IF(Table1[[#This Row],[SeD]]&lt;-2,Table1[[#This Row],[Winning Seed]]&amp; " over " &amp;Table1[[#This Row],[Losing Seed]],"")</f>
        <v/>
      </c>
      <c r="Q1420">
        <f>VLOOKUP(Table1[[#This Row],[Losing Seed]],'Seed History'!$N$4:$O$19,2)</f>
        <v>0.51428571428571423</v>
      </c>
      <c r="R1420" s="1">
        <f>IF(Table1[[#This Row],[Round]]="PI",0,Table1[[#This Row],[Round]]-1)</f>
        <v>0</v>
      </c>
      <c r="S1420">
        <f>Table1[[#This Row],[LAW]]-Table1[[#This Row],[LEW]]</f>
        <v>-0.51428571428571423</v>
      </c>
      <c r="V1420">
        <f>COUNTIF(PASE!B:B,Table1[[#This Row],[Loser]])</f>
        <v>1</v>
      </c>
    </row>
    <row r="1421" spans="1:22" x14ac:dyDescent="0.25">
      <c r="A1421" s="65">
        <v>39157</v>
      </c>
      <c r="B1421" s="50">
        <v>2007</v>
      </c>
      <c r="C1421" s="1">
        <v>1</v>
      </c>
      <c r="D1421" t="s">
        <v>63</v>
      </c>
      <c r="E1421" s="1">
        <v>7</v>
      </c>
      <c r="F1421" t="s">
        <v>290</v>
      </c>
      <c r="G1421" t="str">
        <f>VLOOKUP(Table1[[#This Row],[Winner]],Ranking!D:E,2,FALSE)</f>
        <v>MWC</v>
      </c>
      <c r="H1421" s="1">
        <v>77</v>
      </c>
      <c r="I1421" s="1">
        <v>10</v>
      </c>
      <c r="J1421" t="s">
        <v>88</v>
      </c>
      <c r="K1421" t="str">
        <f>VLOOKUP(Table1[[#This Row],[Loser]],Ranking!D:E,2,FALSE)</f>
        <v>BE</v>
      </c>
      <c r="L1421" s="1">
        <v>71</v>
      </c>
      <c r="M1421" s="1" t="s">
        <v>479</v>
      </c>
      <c r="N1421" s="1">
        <f>Table1[[#This Row],[Winning Score]]-Table1[[#This Row],[Losing Score]]</f>
        <v>6</v>
      </c>
      <c r="O1421" s="1">
        <f>Table1[[#This Row],[Losing Seed]]-Table1[[#This Row],[Winning Seed]]</f>
        <v>3</v>
      </c>
      <c r="P1421" s="1" t="str">
        <f>IF(Table1[[#This Row],[SeD]]&lt;-2,Table1[[#This Row],[Winning Seed]]&amp; " over " &amp;Table1[[#This Row],[Losing Seed]],"")</f>
        <v/>
      </c>
      <c r="Q1421">
        <f>VLOOKUP(Table1[[#This Row],[Losing Seed]],'Seed History'!$N$4:$O$19,2)</f>
        <v>0.62142857142857144</v>
      </c>
      <c r="R1421" s="1">
        <f>IF(Table1[[#This Row],[Round]]="PI",0,Table1[[#This Row],[Round]]-1)</f>
        <v>0</v>
      </c>
      <c r="S1421">
        <f>Table1[[#This Row],[LAW]]-Table1[[#This Row],[LEW]]</f>
        <v>-0.62142857142857144</v>
      </c>
      <c r="V1421">
        <f>COUNTIF(PASE!B:B,Table1[[#This Row],[Loser]])</f>
        <v>1</v>
      </c>
    </row>
    <row r="1422" spans="1:22" x14ac:dyDescent="0.25">
      <c r="A1422" s="65">
        <v>39157</v>
      </c>
      <c r="B1422" s="50">
        <v>2007</v>
      </c>
      <c r="C1422" s="1">
        <v>1</v>
      </c>
      <c r="D1422" t="s">
        <v>38</v>
      </c>
      <c r="E1422" s="1">
        <v>1</v>
      </c>
      <c r="F1422" t="s">
        <v>37</v>
      </c>
      <c r="G1422" t="str">
        <f>VLOOKUP(Table1[[#This Row],[Winner]],Ranking!D:E,2,FALSE)</f>
        <v>B12</v>
      </c>
      <c r="H1422" s="1">
        <v>107</v>
      </c>
      <c r="I1422" s="1">
        <v>16</v>
      </c>
      <c r="J1422" t="s">
        <v>295</v>
      </c>
      <c r="K1422" t="str">
        <f>VLOOKUP(Table1[[#This Row],[Loser]],Ranking!D:E,2,FALSE)</f>
        <v>MAAC</v>
      </c>
      <c r="L1422" s="1">
        <v>67</v>
      </c>
      <c r="N1422" s="1">
        <f>Table1[[#This Row],[Winning Score]]-Table1[[#This Row],[Losing Score]]</f>
        <v>40</v>
      </c>
      <c r="O1422" s="1">
        <f>Table1[[#This Row],[Losing Seed]]-Table1[[#This Row],[Winning Seed]]</f>
        <v>15</v>
      </c>
      <c r="P1422" s="1" t="str">
        <f>IF(Table1[[#This Row],[SeD]]&lt;-2,Table1[[#This Row],[Winning Seed]]&amp; " over " &amp;Table1[[#This Row],[Losing Seed]],"")</f>
        <v/>
      </c>
      <c r="Q1422">
        <f>VLOOKUP(Table1[[#This Row],[Losing Seed]],'Seed History'!$N$4:$O$19,2)</f>
        <v>7.1428571428571426E-3</v>
      </c>
      <c r="R1422" s="1">
        <f>IF(Table1[[#This Row],[Round]]="PI",0,Table1[[#This Row],[Round]]-1)</f>
        <v>0</v>
      </c>
      <c r="S1422">
        <f>Table1[[#This Row],[LAW]]-Table1[[#This Row],[LEW]]</f>
        <v>-7.1428571428571426E-3</v>
      </c>
      <c r="V1422">
        <f>COUNTIF(PASE!B:B,Table1[[#This Row],[Loser]])</f>
        <v>1</v>
      </c>
    </row>
    <row r="1423" spans="1:22" x14ac:dyDescent="0.25">
      <c r="A1423" s="65">
        <v>39157</v>
      </c>
      <c r="B1423" s="50">
        <v>2007</v>
      </c>
      <c r="C1423" s="1">
        <v>1</v>
      </c>
      <c r="D1423" t="s">
        <v>38</v>
      </c>
      <c r="E1423" s="1">
        <v>4</v>
      </c>
      <c r="F1423" t="s">
        <v>363</v>
      </c>
      <c r="G1423" t="str">
        <f>VLOOKUP(Table1[[#This Row],[Winner]],Ranking!D:E,2,FALSE)</f>
        <v>MVC</v>
      </c>
      <c r="H1423" s="1">
        <v>61</v>
      </c>
      <c r="I1423" s="1">
        <v>13</v>
      </c>
      <c r="J1423" t="s">
        <v>225</v>
      </c>
      <c r="K1423" t="str">
        <f>VLOOKUP(Table1[[#This Row],[Loser]],Ranking!D:E,2,FALSE)</f>
        <v>Pat</v>
      </c>
      <c r="L1423" s="1">
        <v>51</v>
      </c>
      <c r="N1423" s="1">
        <f>Table1[[#This Row],[Winning Score]]-Table1[[#This Row],[Losing Score]]</f>
        <v>10</v>
      </c>
      <c r="O1423" s="1">
        <f>Table1[[#This Row],[Losing Seed]]-Table1[[#This Row],[Winning Seed]]</f>
        <v>9</v>
      </c>
      <c r="P1423" s="1" t="str">
        <f>IF(Table1[[#This Row],[SeD]]&lt;-2,Table1[[#This Row],[Winning Seed]]&amp; " over " &amp;Table1[[#This Row],[Losing Seed]],"")</f>
        <v/>
      </c>
      <c r="Q1423">
        <f>VLOOKUP(Table1[[#This Row],[Losing Seed]],'Seed History'!$N$4:$O$19,2)</f>
        <v>0.25</v>
      </c>
      <c r="R1423" s="1">
        <f>IF(Table1[[#This Row],[Round]]="PI",0,Table1[[#This Row],[Round]]-1)</f>
        <v>0</v>
      </c>
      <c r="S1423">
        <f>Table1[[#This Row],[LAW]]-Table1[[#This Row],[LEW]]</f>
        <v>-0.25</v>
      </c>
      <c r="V1423">
        <f>COUNTIF(PASE!B:B,Table1[[#This Row],[Loser]])</f>
        <v>1</v>
      </c>
    </row>
    <row r="1424" spans="1:22" x14ac:dyDescent="0.25">
      <c r="A1424" s="65">
        <v>39157</v>
      </c>
      <c r="B1424" s="50">
        <v>2007</v>
      </c>
      <c r="C1424" s="1">
        <v>1</v>
      </c>
      <c r="D1424" t="s">
        <v>38</v>
      </c>
      <c r="E1424" s="1">
        <v>5</v>
      </c>
      <c r="F1424" t="s">
        <v>406</v>
      </c>
      <c r="G1424" t="str">
        <f>VLOOKUP(Table1[[#This Row],[Winner]],Ranking!D:E,2,FALSE)</f>
        <v>ACC</v>
      </c>
      <c r="H1424" s="1">
        <v>54</v>
      </c>
      <c r="I1424" s="1">
        <v>12</v>
      </c>
      <c r="J1424" t="s">
        <v>231</v>
      </c>
      <c r="K1424" t="str">
        <f>VLOOKUP(Table1[[#This Row],[Loser]],Ranking!D:E,2,FALSE)</f>
        <v>B10</v>
      </c>
      <c r="L1424" s="1">
        <v>52</v>
      </c>
      <c r="N1424" s="1">
        <f>Table1[[#This Row],[Winning Score]]-Table1[[#This Row],[Losing Score]]</f>
        <v>2</v>
      </c>
      <c r="O1424" s="1">
        <f>Table1[[#This Row],[Losing Seed]]-Table1[[#This Row],[Winning Seed]]</f>
        <v>7</v>
      </c>
      <c r="P1424" s="1" t="str">
        <f>IF(Table1[[#This Row],[SeD]]&lt;-2,Table1[[#This Row],[Winning Seed]]&amp; " over " &amp;Table1[[#This Row],[Losing Seed]],"")</f>
        <v/>
      </c>
      <c r="Q1424">
        <f>VLOOKUP(Table1[[#This Row],[Losing Seed]],'Seed History'!$N$4:$O$19,2)</f>
        <v>0.51428571428571423</v>
      </c>
      <c r="R1424" s="1">
        <f>IF(Table1[[#This Row],[Round]]="PI",0,Table1[[#This Row],[Round]]-1)</f>
        <v>0</v>
      </c>
      <c r="S1424">
        <f>Table1[[#This Row],[LAW]]-Table1[[#This Row],[LEW]]</f>
        <v>-0.51428571428571423</v>
      </c>
      <c r="V1424">
        <f>COUNTIF(PASE!B:B,Table1[[#This Row],[Loser]])</f>
        <v>1</v>
      </c>
    </row>
    <row r="1425" spans="1:22" x14ac:dyDescent="0.25">
      <c r="A1425" s="65">
        <v>39157</v>
      </c>
      <c r="B1425" s="50">
        <v>2007</v>
      </c>
      <c r="C1425" s="1">
        <v>1</v>
      </c>
      <c r="D1425" t="s">
        <v>38</v>
      </c>
      <c r="E1425" s="1">
        <v>8</v>
      </c>
      <c r="F1425" t="s">
        <v>26</v>
      </c>
      <c r="G1425" t="str">
        <f>VLOOKUP(Table1[[#This Row],[Winner]],Ranking!D:E,2,FALSE)</f>
        <v>SEC</v>
      </c>
      <c r="H1425" s="1">
        <v>67</v>
      </c>
      <c r="I1425" s="1">
        <v>9</v>
      </c>
      <c r="J1425" t="s">
        <v>50</v>
      </c>
      <c r="K1425" t="str">
        <f>VLOOKUP(Table1[[#This Row],[Loser]],Ranking!D:E,2,FALSE)</f>
        <v>BE</v>
      </c>
      <c r="L1425" s="1">
        <v>58</v>
      </c>
      <c r="N1425" s="1">
        <f>Table1[[#This Row],[Winning Score]]-Table1[[#This Row],[Losing Score]]</f>
        <v>9</v>
      </c>
      <c r="O1425" s="1">
        <f>Table1[[#This Row],[Losing Seed]]-Table1[[#This Row],[Winning Seed]]</f>
        <v>1</v>
      </c>
      <c r="P1425" s="1" t="str">
        <f>IF(Table1[[#This Row],[SeD]]&lt;-2,Table1[[#This Row],[Winning Seed]]&amp; " over " &amp;Table1[[#This Row],[Losing Seed]],"")</f>
        <v/>
      </c>
      <c r="Q1425">
        <f>VLOOKUP(Table1[[#This Row],[Losing Seed]],'Seed History'!$N$4:$O$19,2)</f>
        <v>0.6</v>
      </c>
      <c r="R1425" s="1">
        <f>IF(Table1[[#This Row],[Round]]="PI",0,Table1[[#This Row],[Round]]-1)</f>
        <v>0</v>
      </c>
      <c r="S1425">
        <f>Table1[[#This Row],[LAW]]-Table1[[#This Row],[LEW]]</f>
        <v>-0.6</v>
      </c>
      <c r="V1425">
        <f>COUNTIF(PASE!B:B,Table1[[#This Row],[Loser]])</f>
        <v>1</v>
      </c>
    </row>
    <row r="1426" spans="1:22" x14ac:dyDescent="0.25">
      <c r="A1426" s="65">
        <v>39157</v>
      </c>
      <c r="B1426" s="50">
        <v>2007</v>
      </c>
      <c r="C1426" s="1">
        <v>1</v>
      </c>
      <c r="D1426" t="s">
        <v>440</v>
      </c>
      <c r="E1426" s="1">
        <v>9</v>
      </c>
      <c r="F1426" t="s">
        <v>29</v>
      </c>
      <c r="G1426" t="str">
        <f>VLOOKUP(Table1[[#This Row],[Winner]],Ranking!D:E,2,FALSE)</f>
        <v>B10</v>
      </c>
      <c r="H1426" s="1">
        <v>72</v>
      </c>
      <c r="I1426" s="1">
        <v>8</v>
      </c>
      <c r="J1426" t="s">
        <v>48</v>
      </c>
      <c r="K1426" t="str">
        <f>VLOOKUP(Table1[[#This Row],[Loser]],Ranking!D:E,2,FALSE)</f>
        <v>P12</v>
      </c>
      <c r="L1426" s="1">
        <v>63</v>
      </c>
      <c r="N1426" s="1">
        <f>Table1[[#This Row],[Winning Score]]-Table1[[#This Row],[Losing Score]]</f>
        <v>9</v>
      </c>
      <c r="O1426" s="1">
        <f>Table1[[#This Row],[Losing Seed]]-Table1[[#This Row],[Winning Seed]]</f>
        <v>-1</v>
      </c>
      <c r="P1426" s="1" t="str">
        <f>IF(Table1[[#This Row],[SeD]]&lt;-2,Table1[[#This Row],[Winning Seed]]&amp; " over " &amp;Table1[[#This Row],[Losing Seed]],"")</f>
        <v/>
      </c>
      <c r="Q1426">
        <f>VLOOKUP(Table1[[#This Row],[Losing Seed]],'Seed History'!$N$4:$O$19,2)</f>
        <v>0.7</v>
      </c>
      <c r="R1426" s="1">
        <f>IF(Table1[[#This Row],[Round]]="PI",0,Table1[[#This Row],[Round]]-1)</f>
        <v>0</v>
      </c>
      <c r="S1426">
        <f>Table1[[#This Row],[LAW]]-Table1[[#This Row],[LEW]]</f>
        <v>-0.7</v>
      </c>
      <c r="V1426">
        <f>COUNTIF(PASE!B:B,Table1[[#This Row],[Loser]])</f>
        <v>1</v>
      </c>
    </row>
    <row r="1427" spans="1:22" x14ac:dyDescent="0.25">
      <c r="A1427" s="65">
        <v>39158</v>
      </c>
      <c r="B1427" s="50">
        <v>2007</v>
      </c>
      <c r="C1427" s="1">
        <v>2</v>
      </c>
      <c r="D1427" t="s">
        <v>49</v>
      </c>
      <c r="E1427" s="1">
        <v>6</v>
      </c>
      <c r="F1427" t="s">
        <v>78</v>
      </c>
      <c r="G1427" t="str">
        <f>VLOOKUP(Table1[[#This Row],[Winner]],Ranking!D:E,2,FALSE)</f>
        <v>SEC</v>
      </c>
      <c r="H1427" s="1">
        <v>78</v>
      </c>
      <c r="I1427" s="1">
        <v>3</v>
      </c>
      <c r="J1427" t="s">
        <v>411</v>
      </c>
      <c r="K1427" t="str">
        <f>VLOOKUP(Table1[[#This Row],[Loser]],Ranking!D:E,2,FALSE)</f>
        <v>P12</v>
      </c>
      <c r="L1427" s="1">
        <v>74</v>
      </c>
      <c r="M1427" s="1" t="s">
        <v>480</v>
      </c>
      <c r="N1427" s="1">
        <f>Table1[[#This Row],[Winning Score]]-Table1[[#This Row],[Losing Score]]</f>
        <v>4</v>
      </c>
      <c r="O1427" s="1">
        <f>Table1[[#This Row],[Losing Seed]]-Table1[[#This Row],[Winning Seed]]</f>
        <v>-3</v>
      </c>
      <c r="P1427" s="1" t="str">
        <f>IF(Table1[[#This Row],[SeD]]&lt;-2,Table1[[#This Row],[Winning Seed]]&amp; " over " &amp;Table1[[#This Row],[Losing Seed]],"")</f>
        <v>6 over 3</v>
      </c>
      <c r="Q1427">
        <f>VLOOKUP(Table1[[#This Row],[Losing Seed]],'Seed History'!$N$4:$O$19,2)</f>
        <v>1.8571428571428572</v>
      </c>
      <c r="R1427" s="1">
        <f>IF(Table1[[#This Row],[Round]]="PI",0,Table1[[#This Row],[Round]]-1)</f>
        <v>1</v>
      </c>
      <c r="S1427">
        <f>Table1[[#This Row],[LAW]]-Table1[[#This Row],[LEW]]</f>
        <v>-0.85714285714285721</v>
      </c>
      <c r="V1427">
        <f>COUNTIF(PASE!B:B,Table1[[#This Row],[Loser]])</f>
        <v>1</v>
      </c>
    </row>
    <row r="1428" spans="1:22" x14ac:dyDescent="0.25">
      <c r="A1428" s="65">
        <v>39158</v>
      </c>
      <c r="B1428" s="50">
        <v>2007</v>
      </c>
      <c r="C1428" s="1">
        <v>2</v>
      </c>
      <c r="D1428" t="s">
        <v>49</v>
      </c>
      <c r="E1428" s="1">
        <v>1</v>
      </c>
      <c r="F1428" t="s">
        <v>299</v>
      </c>
      <c r="G1428" t="str">
        <f>VLOOKUP(Table1[[#This Row],[Winner]],Ranking!D:E,2,FALSE)</f>
        <v>ACC</v>
      </c>
      <c r="H1428" s="1">
        <v>81</v>
      </c>
      <c r="I1428" s="1">
        <v>9</v>
      </c>
      <c r="J1428" t="s">
        <v>272</v>
      </c>
      <c r="K1428" t="str">
        <f>VLOOKUP(Table1[[#This Row],[Loser]],Ranking!D:E,2,FALSE)</f>
        <v>B10</v>
      </c>
      <c r="L1428" s="1">
        <v>67</v>
      </c>
      <c r="N1428" s="1">
        <f>Table1[[#This Row],[Winning Score]]-Table1[[#This Row],[Losing Score]]</f>
        <v>14</v>
      </c>
      <c r="O1428" s="1">
        <f>Table1[[#This Row],[Losing Seed]]-Table1[[#This Row],[Winning Seed]]</f>
        <v>8</v>
      </c>
      <c r="P1428" s="1" t="str">
        <f>IF(Table1[[#This Row],[SeD]]&lt;-2,Table1[[#This Row],[Winning Seed]]&amp; " over " &amp;Table1[[#This Row],[Losing Seed]],"")</f>
        <v/>
      </c>
      <c r="Q1428">
        <f>VLOOKUP(Table1[[#This Row],[Losing Seed]],'Seed History'!$N$4:$O$19,2)</f>
        <v>0.6</v>
      </c>
      <c r="R1428" s="1">
        <f>IF(Table1[[#This Row],[Round]]="PI",0,Table1[[#This Row],[Round]]-1)</f>
        <v>1</v>
      </c>
      <c r="S1428">
        <f>Table1[[#This Row],[LAW]]-Table1[[#This Row],[LEW]]</f>
        <v>0.4</v>
      </c>
      <c r="V1428">
        <f>COUNTIF(PASE!B:B,Table1[[#This Row],[Loser]])</f>
        <v>1</v>
      </c>
    </row>
    <row r="1429" spans="1:22" x14ac:dyDescent="0.25">
      <c r="A1429" s="65">
        <v>39158</v>
      </c>
      <c r="B1429" s="50">
        <v>2007</v>
      </c>
      <c r="C1429" s="1">
        <v>2</v>
      </c>
      <c r="D1429" t="s">
        <v>49</v>
      </c>
      <c r="E1429" s="1">
        <v>2</v>
      </c>
      <c r="F1429" t="s">
        <v>66</v>
      </c>
      <c r="G1429" t="str">
        <f>VLOOKUP(Table1[[#This Row],[Winner]],Ranking!D:E,2,FALSE)</f>
        <v>BE</v>
      </c>
      <c r="H1429" s="1">
        <v>62</v>
      </c>
      <c r="I1429" s="1">
        <v>7</v>
      </c>
      <c r="J1429" t="s">
        <v>139</v>
      </c>
      <c r="K1429" t="str">
        <f>VLOOKUP(Table1[[#This Row],[Loser]],Ranking!D:E,2,FALSE)</f>
        <v>ACC</v>
      </c>
      <c r="L1429" s="1">
        <v>55</v>
      </c>
      <c r="N1429" s="1">
        <f>Table1[[#This Row],[Winning Score]]-Table1[[#This Row],[Losing Score]]</f>
        <v>7</v>
      </c>
      <c r="O1429" s="1">
        <f>Table1[[#This Row],[Losing Seed]]-Table1[[#This Row],[Winning Seed]]</f>
        <v>5</v>
      </c>
      <c r="P1429" s="1" t="str">
        <f>IF(Table1[[#This Row],[SeD]]&lt;-2,Table1[[#This Row],[Winning Seed]]&amp; " over " &amp;Table1[[#This Row],[Losing Seed]],"")</f>
        <v/>
      </c>
      <c r="Q1429">
        <f>VLOOKUP(Table1[[#This Row],[Losing Seed]],'Seed History'!$N$4:$O$19,2)</f>
        <v>0.9</v>
      </c>
      <c r="R1429" s="1">
        <f>IF(Table1[[#This Row],[Round]]="PI",0,Table1[[#This Row],[Round]]-1)</f>
        <v>1</v>
      </c>
      <c r="S1429">
        <f>Table1[[#This Row],[LAW]]-Table1[[#This Row],[LEW]]</f>
        <v>9.9999999999999978E-2</v>
      </c>
      <c r="V1429">
        <f>COUNTIF(PASE!B:B,Table1[[#This Row],[Loser]])</f>
        <v>1</v>
      </c>
    </row>
    <row r="1430" spans="1:22" x14ac:dyDescent="0.25">
      <c r="A1430" s="65">
        <v>39158</v>
      </c>
      <c r="B1430" s="50">
        <v>2007</v>
      </c>
      <c r="C1430" s="1">
        <v>2</v>
      </c>
      <c r="D1430" t="s">
        <v>63</v>
      </c>
      <c r="E1430" s="1">
        <v>1</v>
      </c>
      <c r="F1430" t="s">
        <v>316</v>
      </c>
      <c r="G1430" t="str">
        <f>VLOOKUP(Table1[[#This Row],[Winner]],Ranking!D:E,2,FALSE)</f>
        <v>B10</v>
      </c>
      <c r="H1430" s="1">
        <v>78</v>
      </c>
      <c r="I1430" s="1">
        <v>9</v>
      </c>
      <c r="J1430" t="s">
        <v>44</v>
      </c>
      <c r="K1430" t="str">
        <f>VLOOKUP(Table1[[#This Row],[Loser]],Ranking!D:E,2,FALSE)</f>
        <v>BE</v>
      </c>
      <c r="L1430" s="1">
        <v>71</v>
      </c>
      <c r="M1430" s="1" t="s">
        <v>479</v>
      </c>
      <c r="N1430" s="1">
        <f>Table1[[#This Row],[Winning Score]]-Table1[[#This Row],[Losing Score]]</f>
        <v>7</v>
      </c>
      <c r="O1430" s="1">
        <f>Table1[[#This Row],[Losing Seed]]-Table1[[#This Row],[Winning Seed]]</f>
        <v>8</v>
      </c>
      <c r="P1430" s="1" t="str">
        <f>IF(Table1[[#This Row],[SeD]]&lt;-2,Table1[[#This Row],[Winning Seed]]&amp; " over " &amp;Table1[[#This Row],[Losing Seed]],"")</f>
        <v/>
      </c>
      <c r="Q1430">
        <f>VLOOKUP(Table1[[#This Row],[Losing Seed]],'Seed History'!$N$4:$O$19,2)</f>
        <v>0.6</v>
      </c>
      <c r="R1430" s="1">
        <f>IF(Table1[[#This Row],[Round]]="PI",0,Table1[[#This Row],[Round]]-1)</f>
        <v>1</v>
      </c>
      <c r="S1430">
        <f>Table1[[#This Row],[LAW]]-Table1[[#This Row],[LEW]]</f>
        <v>0.4</v>
      </c>
      <c r="V1430">
        <f>COUNTIF(PASE!B:B,Table1[[#This Row],[Loser]])</f>
        <v>1</v>
      </c>
    </row>
    <row r="1431" spans="1:22" x14ac:dyDescent="0.25">
      <c r="A1431" s="65">
        <v>39158</v>
      </c>
      <c r="B1431" s="50">
        <v>2007</v>
      </c>
      <c r="C1431" s="1">
        <v>2</v>
      </c>
      <c r="D1431" t="s">
        <v>63</v>
      </c>
      <c r="E1431" s="1">
        <v>3</v>
      </c>
      <c r="F1431" t="s">
        <v>79</v>
      </c>
      <c r="G1431" t="str">
        <f>VLOOKUP(Table1[[#This Row],[Winner]],Ranking!D:E,2,FALSE)</f>
        <v>SEC</v>
      </c>
      <c r="H1431" s="1">
        <v>72</v>
      </c>
      <c r="I1431" s="1">
        <v>6</v>
      </c>
      <c r="J1431" t="s">
        <v>54</v>
      </c>
      <c r="K1431" t="str">
        <f>VLOOKUP(Table1[[#This Row],[Loser]],Ranking!D:E,2,FALSE)</f>
        <v>ACC</v>
      </c>
      <c r="L1431" s="1">
        <v>69</v>
      </c>
      <c r="N1431" s="1">
        <f>Table1[[#This Row],[Winning Score]]-Table1[[#This Row],[Losing Score]]</f>
        <v>3</v>
      </c>
      <c r="O1431" s="1">
        <f>Table1[[#This Row],[Losing Seed]]-Table1[[#This Row],[Winning Seed]]</f>
        <v>3</v>
      </c>
      <c r="P1431" s="1" t="str">
        <f>IF(Table1[[#This Row],[SeD]]&lt;-2,Table1[[#This Row],[Winning Seed]]&amp; " over " &amp;Table1[[#This Row],[Losing Seed]],"")</f>
        <v/>
      </c>
      <c r="Q1431">
        <f>VLOOKUP(Table1[[#This Row],[Losing Seed]],'Seed History'!$N$4:$O$19,2)</f>
        <v>1.0785714285714285</v>
      </c>
      <c r="R1431" s="1">
        <f>IF(Table1[[#This Row],[Round]]="PI",0,Table1[[#This Row],[Round]]-1)</f>
        <v>1</v>
      </c>
      <c r="S1431">
        <f>Table1[[#This Row],[LAW]]-Table1[[#This Row],[LEW]]</f>
        <v>-7.8571428571428514E-2</v>
      </c>
      <c r="V1431">
        <f>COUNTIF(PASE!B:B,Table1[[#This Row],[Loser]])</f>
        <v>1</v>
      </c>
    </row>
    <row r="1432" spans="1:22" x14ac:dyDescent="0.25">
      <c r="A1432" s="65">
        <v>39158</v>
      </c>
      <c r="B1432" s="50">
        <v>2007</v>
      </c>
      <c r="C1432" s="1">
        <v>2</v>
      </c>
      <c r="D1432" t="s">
        <v>38</v>
      </c>
      <c r="E1432" s="1">
        <v>2</v>
      </c>
      <c r="F1432" t="s">
        <v>67</v>
      </c>
      <c r="G1432" t="str">
        <f>VLOOKUP(Table1[[#This Row],[Winner]],Ranking!D:E,2,FALSE)</f>
        <v>P12</v>
      </c>
      <c r="H1432" s="1">
        <v>54</v>
      </c>
      <c r="I1432" s="1">
        <v>7</v>
      </c>
      <c r="J1432" t="s">
        <v>36</v>
      </c>
      <c r="K1432" t="str">
        <f>VLOOKUP(Table1[[#This Row],[Loser]],Ranking!D:E,2,FALSE)</f>
        <v>B10</v>
      </c>
      <c r="L1432" s="1">
        <v>49</v>
      </c>
      <c r="N1432" s="1">
        <f>Table1[[#This Row],[Winning Score]]-Table1[[#This Row],[Losing Score]]</f>
        <v>5</v>
      </c>
      <c r="O1432" s="1">
        <f>Table1[[#This Row],[Losing Seed]]-Table1[[#This Row],[Winning Seed]]</f>
        <v>5</v>
      </c>
      <c r="P1432" s="1" t="str">
        <f>IF(Table1[[#This Row],[SeD]]&lt;-2,Table1[[#This Row],[Winning Seed]]&amp; " over " &amp;Table1[[#This Row],[Losing Seed]],"")</f>
        <v/>
      </c>
      <c r="Q1432">
        <f>VLOOKUP(Table1[[#This Row],[Losing Seed]],'Seed History'!$N$4:$O$19,2)</f>
        <v>0.9</v>
      </c>
      <c r="R1432" s="1">
        <f>IF(Table1[[#This Row],[Round]]="PI",0,Table1[[#This Row],[Round]]-1)</f>
        <v>1</v>
      </c>
      <c r="S1432">
        <f>Table1[[#This Row],[LAW]]-Table1[[#This Row],[LEW]]</f>
        <v>9.9999999999999978E-2</v>
      </c>
      <c r="V1432">
        <f>COUNTIF(PASE!B:B,Table1[[#This Row],[Loser]])</f>
        <v>1</v>
      </c>
    </row>
    <row r="1433" spans="1:22" x14ac:dyDescent="0.25">
      <c r="A1433" s="65">
        <v>39158</v>
      </c>
      <c r="B1433" s="50">
        <v>2007</v>
      </c>
      <c r="C1433" s="1">
        <v>2</v>
      </c>
      <c r="D1433" t="s">
        <v>38</v>
      </c>
      <c r="E1433" s="1">
        <v>3</v>
      </c>
      <c r="F1433" t="s">
        <v>83</v>
      </c>
      <c r="G1433" t="str">
        <f>VLOOKUP(Table1[[#This Row],[Winner]],Ranking!D:E,2,FALSE)</f>
        <v>ACC</v>
      </c>
      <c r="H1433" s="1">
        <v>84</v>
      </c>
      <c r="I1433" s="1">
        <v>11</v>
      </c>
      <c r="J1433" t="s">
        <v>47</v>
      </c>
      <c r="K1433" t="str">
        <f>VLOOKUP(Table1[[#This Row],[Loser]],Ranking!D:E,2,FALSE)</f>
        <v>A10</v>
      </c>
      <c r="L1433" s="1">
        <v>79</v>
      </c>
      <c r="M1433" s="1" t="s">
        <v>479</v>
      </c>
      <c r="N1433" s="1">
        <f>Table1[[#This Row],[Winning Score]]-Table1[[#This Row],[Losing Score]]</f>
        <v>5</v>
      </c>
      <c r="O1433" s="1">
        <f>Table1[[#This Row],[Losing Seed]]-Table1[[#This Row],[Winning Seed]]</f>
        <v>8</v>
      </c>
      <c r="P1433" s="1" t="str">
        <f>IF(Table1[[#This Row],[SeD]]&lt;-2,Table1[[#This Row],[Winning Seed]]&amp; " over " &amp;Table1[[#This Row],[Losing Seed]],"")</f>
        <v/>
      </c>
      <c r="Q1433">
        <f>VLOOKUP(Table1[[#This Row],[Losing Seed]],'Seed History'!$N$4:$O$19,2)</f>
        <v>0.61428571428571432</v>
      </c>
      <c r="R1433" s="1">
        <f>IF(Table1[[#This Row],[Round]]="PI",0,Table1[[#This Row],[Round]]-1)</f>
        <v>1</v>
      </c>
      <c r="S1433">
        <f>Table1[[#This Row],[LAW]]-Table1[[#This Row],[LEW]]</f>
        <v>0.38571428571428568</v>
      </c>
      <c r="V1433">
        <f>COUNTIF(PASE!B:B,Table1[[#This Row],[Loser]])</f>
        <v>1</v>
      </c>
    </row>
    <row r="1434" spans="1:22" x14ac:dyDescent="0.25">
      <c r="A1434" s="65">
        <v>39158</v>
      </c>
      <c r="B1434" s="50">
        <v>2007</v>
      </c>
      <c r="C1434" s="1">
        <v>2</v>
      </c>
      <c r="D1434" t="s">
        <v>440</v>
      </c>
      <c r="E1434" s="1">
        <v>5</v>
      </c>
      <c r="F1434" t="s">
        <v>33</v>
      </c>
      <c r="G1434" t="str">
        <f>VLOOKUP(Table1[[#This Row],[Winner]],Ranking!D:E,2,FALSE)</f>
        <v>BE</v>
      </c>
      <c r="H1434" s="1">
        <v>62</v>
      </c>
      <c r="I1434" s="1">
        <v>4</v>
      </c>
      <c r="J1434" t="s">
        <v>31</v>
      </c>
      <c r="K1434" t="str">
        <f>VLOOKUP(Table1[[#This Row],[Loser]],Ranking!D:E,2,FALSE)</f>
        <v>B10</v>
      </c>
      <c r="L1434" s="1">
        <v>59</v>
      </c>
      <c r="N1434" s="1">
        <f>Table1[[#This Row],[Winning Score]]-Table1[[#This Row],[Losing Score]]</f>
        <v>3</v>
      </c>
      <c r="O1434" s="1">
        <f>Table1[[#This Row],[Losing Seed]]-Table1[[#This Row],[Winning Seed]]</f>
        <v>-1</v>
      </c>
      <c r="P1434" s="1" t="str">
        <f>IF(Table1[[#This Row],[SeD]]&lt;-2,Table1[[#This Row],[Winning Seed]]&amp; " over " &amp;Table1[[#This Row],[Losing Seed]],"")</f>
        <v/>
      </c>
      <c r="Q1434">
        <f>VLOOKUP(Table1[[#This Row],[Losing Seed]],'Seed History'!$N$4:$O$19,2)</f>
        <v>1.5357142857142858</v>
      </c>
      <c r="R1434" s="1">
        <f>IF(Table1[[#This Row],[Round]]="PI",0,Table1[[#This Row],[Round]]-1)</f>
        <v>1</v>
      </c>
      <c r="S1434">
        <f>Table1[[#This Row],[LAW]]-Table1[[#This Row],[LEW]]</f>
        <v>-0.53571428571428581</v>
      </c>
      <c r="V1434">
        <f>COUNTIF(PASE!B:B,Table1[[#This Row],[Loser]])</f>
        <v>1</v>
      </c>
    </row>
    <row r="1435" spans="1:22" x14ac:dyDescent="0.25">
      <c r="A1435" s="65">
        <v>39159</v>
      </c>
      <c r="B1435" s="50">
        <v>2007</v>
      </c>
      <c r="C1435" s="1">
        <v>2</v>
      </c>
      <c r="D1435" t="s">
        <v>440</v>
      </c>
      <c r="E1435" s="1">
        <v>7</v>
      </c>
      <c r="F1435" t="s">
        <v>397</v>
      </c>
      <c r="G1435" t="str">
        <f>VLOOKUP(Table1[[#This Row],[Winner]],Ranking!D:E,2,FALSE)</f>
        <v>MWC</v>
      </c>
      <c r="H1435" s="1">
        <v>74</v>
      </c>
      <c r="I1435" s="1">
        <v>2</v>
      </c>
      <c r="J1435" t="s">
        <v>39</v>
      </c>
      <c r="K1435" t="str">
        <f>VLOOKUP(Table1[[#This Row],[Loser]],Ranking!D:E,2,FALSE)</f>
        <v>B10</v>
      </c>
      <c r="L1435" s="1">
        <v>68</v>
      </c>
      <c r="N1435" s="1">
        <f>Table1[[#This Row],[Winning Score]]-Table1[[#This Row],[Losing Score]]</f>
        <v>6</v>
      </c>
      <c r="O1435" s="1">
        <f>Table1[[#This Row],[Losing Seed]]-Table1[[#This Row],[Winning Seed]]</f>
        <v>-5</v>
      </c>
      <c r="P1435" s="1" t="str">
        <f>IF(Table1[[#This Row],[SeD]]&lt;-2,Table1[[#This Row],[Winning Seed]]&amp; " over " &amp;Table1[[#This Row],[Losing Seed]],"")</f>
        <v>7 over 2</v>
      </c>
      <c r="Q1435">
        <f>VLOOKUP(Table1[[#This Row],[Losing Seed]],'Seed History'!$N$4:$O$19,2)</f>
        <v>2.3714285714285714</v>
      </c>
      <c r="R1435" s="1">
        <f>IF(Table1[[#This Row],[Round]]="PI",0,Table1[[#This Row],[Round]]-1)</f>
        <v>1</v>
      </c>
      <c r="S1435">
        <f>Table1[[#This Row],[LAW]]-Table1[[#This Row],[LEW]]</f>
        <v>-1.3714285714285714</v>
      </c>
      <c r="V1435">
        <f>COUNTIF(PASE!B:B,Table1[[#This Row],[Loser]])</f>
        <v>1</v>
      </c>
    </row>
    <row r="1436" spans="1:22" x14ac:dyDescent="0.25">
      <c r="A1436" s="65">
        <v>39159</v>
      </c>
      <c r="B1436" s="50">
        <v>2007</v>
      </c>
      <c r="C1436" s="1">
        <v>2</v>
      </c>
      <c r="D1436" t="s">
        <v>440</v>
      </c>
      <c r="E1436" s="1">
        <v>1</v>
      </c>
      <c r="F1436" t="s">
        <v>81</v>
      </c>
      <c r="G1436" t="str">
        <f>VLOOKUP(Table1[[#This Row],[Winner]],Ranking!D:E,2,FALSE)</f>
        <v>SEC</v>
      </c>
      <c r="H1436" s="1">
        <v>74</v>
      </c>
      <c r="I1436" s="1">
        <v>9</v>
      </c>
      <c r="J1436" t="s">
        <v>29</v>
      </c>
      <c r="K1436" t="str">
        <f>VLOOKUP(Table1[[#This Row],[Loser]],Ranking!D:E,2,FALSE)</f>
        <v>B10</v>
      </c>
      <c r="L1436" s="1">
        <v>67</v>
      </c>
      <c r="N1436" s="1">
        <f>Table1[[#This Row],[Winning Score]]-Table1[[#This Row],[Losing Score]]</f>
        <v>7</v>
      </c>
      <c r="O1436" s="1">
        <f>Table1[[#This Row],[Losing Seed]]-Table1[[#This Row],[Winning Seed]]</f>
        <v>8</v>
      </c>
      <c r="P1436" s="1" t="str">
        <f>IF(Table1[[#This Row],[SeD]]&lt;-2,Table1[[#This Row],[Winning Seed]]&amp; " over " &amp;Table1[[#This Row],[Losing Seed]],"")</f>
        <v/>
      </c>
      <c r="Q1436">
        <f>VLOOKUP(Table1[[#This Row],[Losing Seed]],'Seed History'!$N$4:$O$19,2)</f>
        <v>0.6</v>
      </c>
      <c r="R1436" s="1">
        <f>IF(Table1[[#This Row],[Round]]="PI",0,Table1[[#This Row],[Round]]-1)</f>
        <v>1</v>
      </c>
      <c r="S1436">
        <f>Table1[[#This Row],[LAW]]-Table1[[#This Row],[LEW]]</f>
        <v>0.4</v>
      </c>
      <c r="V1436">
        <f>COUNTIF(PASE!B:B,Table1[[#This Row],[Loser]])</f>
        <v>1</v>
      </c>
    </row>
    <row r="1437" spans="1:22" x14ac:dyDescent="0.25">
      <c r="A1437" s="65">
        <v>39159</v>
      </c>
      <c r="B1437" s="50">
        <v>2007</v>
      </c>
      <c r="C1437" s="1">
        <v>2</v>
      </c>
      <c r="D1437" t="s">
        <v>440</v>
      </c>
      <c r="E1437" s="1">
        <v>3</v>
      </c>
      <c r="F1437" t="s">
        <v>40</v>
      </c>
      <c r="G1437" t="str">
        <f>VLOOKUP(Table1[[#This Row],[Winner]],Ranking!D:E,2,FALSE)</f>
        <v>P12</v>
      </c>
      <c r="H1437" s="1">
        <v>75</v>
      </c>
      <c r="I1437" s="1">
        <v>11</v>
      </c>
      <c r="J1437" t="s">
        <v>420</v>
      </c>
      <c r="K1437" t="str">
        <f>VLOOKUP(Table1[[#This Row],[Loser]],Ranking!D:E,2,FALSE)</f>
        <v>BSth</v>
      </c>
      <c r="L1437" s="1">
        <v>61</v>
      </c>
      <c r="N1437" s="1">
        <f>Table1[[#This Row],[Winning Score]]-Table1[[#This Row],[Losing Score]]</f>
        <v>14</v>
      </c>
      <c r="O1437" s="1">
        <f>Table1[[#This Row],[Losing Seed]]-Table1[[#This Row],[Winning Seed]]</f>
        <v>8</v>
      </c>
      <c r="P1437" s="1" t="str">
        <f>IF(Table1[[#This Row],[SeD]]&lt;-2,Table1[[#This Row],[Winning Seed]]&amp; " over " &amp;Table1[[#This Row],[Losing Seed]],"")</f>
        <v/>
      </c>
      <c r="Q1437">
        <f>VLOOKUP(Table1[[#This Row],[Losing Seed]],'Seed History'!$N$4:$O$19,2)</f>
        <v>0.61428571428571432</v>
      </c>
      <c r="R1437" s="1">
        <f>IF(Table1[[#This Row],[Round]]="PI",0,Table1[[#This Row],[Round]]-1)</f>
        <v>1</v>
      </c>
      <c r="S1437">
        <f>Table1[[#This Row],[LAW]]-Table1[[#This Row],[LEW]]</f>
        <v>0.38571428571428568</v>
      </c>
      <c r="V1437">
        <f>COUNTIF(PASE!B:B,Table1[[#This Row],[Loser]])</f>
        <v>1</v>
      </c>
    </row>
    <row r="1438" spans="1:22" x14ac:dyDescent="0.25">
      <c r="A1438" s="65">
        <v>39159</v>
      </c>
      <c r="B1438" s="50">
        <v>2007</v>
      </c>
      <c r="C1438" s="1">
        <v>2</v>
      </c>
      <c r="D1438" t="s">
        <v>63</v>
      </c>
      <c r="E1438" s="1">
        <v>2</v>
      </c>
      <c r="F1438" t="s">
        <v>268</v>
      </c>
      <c r="G1438" t="str">
        <f>VLOOKUP(Table1[[#This Row],[Winner]],Ranking!D:E,2,FALSE)</f>
        <v>Amer</v>
      </c>
      <c r="H1438" s="1">
        <v>78</v>
      </c>
      <c r="I1438" s="1">
        <v>7</v>
      </c>
      <c r="J1438" t="s">
        <v>290</v>
      </c>
      <c r="K1438" t="str">
        <f>VLOOKUP(Table1[[#This Row],[Loser]],Ranking!D:E,2,FALSE)</f>
        <v>MWC</v>
      </c>
      <c r="L1438" s="1">
        <v>62</v>
      </c>
      <c r="N1438" s="1">
        <f>Table1[[#This Row],[Winning Score]]-Table1[[#This Row],[Losing Score]]</f>
        <v>16</v>
      </c>
      <c r="O1438" s="1">
        <f>Table1[[#This Row],[Losing Seed]]-Table1[[#This Row],[Winning Seed]]</f>
        <v>5</v>
      </c>
      <c r="P1438" s="1" t="str">
        <f>IF(Table1[[#This Row],[SeD]]&lt;-2,Table1[[#This Row],[Winning Seed]]&amp; " over " &amp;Table1[[#This Row],[Losing Seed]],"")</f>
        <v/>
      </c>
      <c r="Q1438">
        <f>VLOOKUP(Table1[[#This Row],[Losing Seed]],'Seed History'!$N$4:$O$19,2)</f>
        <v>0.9</v>
      </c>
      <c r="R1438" s="1">
        <f>IF(Table1[[#This Row],[Round]]="PI",0,Table1[[#This Row],[Round]]-1)</f>
        <v>1</v>
      </c>
      <c r="S1438">
        <f>Table1[[#This Row],[LAW]]-Table1[[#This Row],[LEW]]</f>
        <v>9.9999999999999978E-2</v>
      </c>
      <c r="V1438">
        <f>COUNTIF(PASE!B:B,Table1[[#This Row],[Loser]])</f>
        <v>1</v>
      </c>
    </row>
    <row r="1439" spans="1:22" x14ac:dyDescent="0.25">
      <c r="A1439" s="65">
        <v>39159</v>
      </c>
      <c r="B1439" s="50">
        <v>2007</v>
      </c>
      <c r="C1439" s="1">
        <v>2</v>
      </c>
      <c r="D1439" t="s">
        <v>38</v>
      </c>
      <c r="E1439" s="1">
        <v>1</v>
      </c>
      <c r="F1439" t="s">
        <v>37</v>
      </c>
      <c r="G1439" t="str">
        <f>VLOOKUP(Table1[[#This Row],[Winner]],Ranking!D:E,2,FALSE)</f>
        <v>B12</v>
      </c>
      <c r="H1439" s="1">
        <v>88</v>
      </c>
      <c r="I1439" s="1">
        <v>8</v>
      </c>
      <c r="J1439" t="s">
        <v>26</v>
      </c>
      <c r="K1439" t="str">
        <f>VLOOKUP(Table1[[#This Row],[Loser]],Ranking!D:E,2,FALSE)</f>
        <v>SEC</v>
      </c>
      <c r="L1439" s="1">
        <v>76</v>
      </c>
      <c r="N1439" s="1">
        <f>Table1[[#This Row],[Winning Score]]-Table1[[#This Row],[Losing Score]]</f>
        <v>12</v>
      </c>
      <c r="O1439" s="1">
        <f>Table1[[#This Row],[Losing Seed]]-Table1[[#This Row],[Winning Seed]]</f>
        <v>7</v>
      </c>
      <c r="P1439" s="1" t="str">
        <f>IF(Table1[[#This Row],[SeD]]&lt;-2,Table1[[#This Row],[Winning Seed]]&amp; " over " &amp;Table1[[#This Row],[Losing Seed]],"")</f>
        <v/>
      </c>
      <c r="Q1439">
        <f>VLOOKUP(Table1[[#This Row],[Losing Seed]],'Seed History'!$N$4:$O$19,2)</f>
        <v>0.7</v>
      </c>
      <c r="R1439" s="1">
        <f>IF(Table1[[#This Row],[Round]]="PI",0,Table1[[#This Row],[Round]]-1)</f>
        <v>1</v>
      </c>
      <c r="S1439">
        <f>Table1[[#This Row],[LAW]]-Table1[[#This Row],[LEW]]</f>
        <v>0.30000000000000004</v>
      </c>
      <c r="V1439">
        <f>COUNTIF(PASE!B:B,Table1[[#This Row],[Loser]])</f>
        <v>1</v>
      </c>
    </row>
    <row r="1440" spans="1:22" x14ac:dyDescent="0.25">
      <c r="A1440" s="65">
        <v>39159</v>
      </c>
      <c r="B1440" s="50">
        <v>2007</v>
      </c>
      <c r="C1440" s="1">
        <v>2</v>
      </c>
      <c r="D1440" t="s">
        <v>38</v>
      </c>
      <c r="E1440" s="1">
        <v>4</v>
      </c>
      <c r="F1440" t="s">
        <v>363</v>
      </c>
      <c r="G1440" t="str">
        <f>VLOOKUP(Table1[[#This Row],[Winner]],Ranking!D:E,2,FALSE)</f>
        <v>MVC</v>
      </c>
      <c r="H1440" s="1">
        <v>63</v>
      </c>
      <c r="I1440" s="1">
        <v>5</v>
      </c>
      <c r="J1440" t="s">
        <v>406</v>
      </c>
      <c r="K1440" t="str">
        <f>VLOOKUP(Table1[[#This Row],[Loser]],Ranking!D:E,2,FALSE)</f>
        <v>ACC</v>
      </c>
      <c r="L1440" s="1">
        <v>48</v>
      </c>
      <c r="N1440" s="1">
        <f>Table1[[#This Row],[Winning Score]]-Table1[[#This Row],[Losing Score]]</f>
        <v>15</v>
      </c>
      <c r="O1440" s="1">
        <f>Table1[[#This Row],[Losing Seed]]-Table1[[#This Row],[Winning Seed]]</f>
        <v>1</v>
      </c>
      <c r="P1440" s="1" t="str">
        <f>IF(Table1[[#This Row],[SeD]]&lt;-2,Table1[[#This Row],[Winning Seed]]&amp; " over " &amp;Table1[[#This Row],[Losing Seed]],"")</f>
        <v/>
      </c>
      <c r="Q1440">
        <f>VLOOKUP(Table1[[#This Row],[Losing Seed]],'Seed History'!$N$4:$O$19,2)</f>
        <v>1.1071428571428572</v>
      </c>
      <c r="R1440" s="1">
        <f>IF(Table1[[#This Row],[Round]]="PI",0,Table1[[#This Row],[Round]]-1)</f>
        <v>1</v>
      </c>
      <c r="S1440">
        <f>Table1[[#This Row],[LAW]]-Table1[[#This Row],[LEW]]</f>
        <v>-0.10714285714285721</v>
      </c>
      <c r="V1440">
        <f>COUNTIF(PASE!B:B,Table1[[#This Row],[Loser]])</f>
        <v>1</v>
      </c>
    </row>
    <row r="1441" spans="1:22" x14ac:dyDescent="0.25">
      <c r="A1441" s="65">
        <v>39159</v>
      </c>
      <c r="B1441" s="50">
        <v>2007</v>
      </c>
      <c r="C1441" s="1">
        <v>2</v>
      </c>
      <c r="D1441" t="s">
        <v>49</v>
      </c>
      <c r="E1441" s="1">
        <v>5</v>
      </c>
      <c r="F1441" t="s">
        <v>85</v>
      </c>
      <c r="G1441" t="str">
        <f>VLOOKUP(Table1[[#This Row],[Winner]],Ranking!D:E,2,FALSE)</f>
        <v>P12</v>
      </c>
      <c r="H1441" s="1">
        <v>87</v>
      </c>
      <c r="I1441" s="1">
        <v>4</v>
      </c>
      <c r="J1441" t="s">
        <v>34</v>
      </c>
      <c r="K1441" t="str">
        <f>VLOOKUP(Table1[[#This Row],[Loser]],Ranking!D:E,2,FALSE)</f>
        <v>B12</v>
      </c>
      <c r="L1441" s="1">
        <v>68</v>
      </c>
      <c r="N1441" s="1">
        <f>Table1[[#This Row],[Winning Score]]-Table1[[#This Row],[Losing Score]]</f>
        <v>19</v>
      </c>
      <c r="O1441" s="1">
        <f>Table1[[#This Row],[Losing Seed]]-Table1[[#This Row],[Winning Seed]]</f>
        <v>-1</v>
      </c>
      <c r="P1441" s="1" t="str">
        <f>IF(Table1[[#This Row],[SeD]]&lt;-2,Table1[[#This Row],[Winning Seed]]&amp; " over " &amp;Table1[[#This Row],[Losing Seed]],"")</f>
        <v/>
      </c>
      <c r="Q1441">
        <f>VLOOKUP(Table1[[#This Row],[Losing Seed]],'Seed History'!$N$4:$O$19,2)</f>
        <v>1.5357142857142858</v>
      </c>
      <c r="R1441" s="1">
        <f>IF(Table1[[#This Row],[Round]]="PI",0,Table1[[#This Row],[Round]]-1)</f>
        <v>1</v>
      </c>
      <c r="S1441">
        <f>Table1[[#This Row],[LAW]]-Table1[[#This Row],[LEW]]</f>
        <v>-0.53571428571428581</v>
      </c>
      <c r="V1441">
        <f>COUNTIF(PASE!B:B,Table1[[#This Row],[Loser]])</f>
        <v>1</v>
      </c>
    </row>
    <row r="1442" spans="1:22" x14ac:dyDescent="0.25">
      <c r="A1442" s="65">
        <v>39159</v>
      </c>
      <c r="B1442" s="50">
        <v>2007</v>
      </c>
      <c r="C1442" s="1">
        <v>2</v>
      </c>
      <c r="D1442" t="s">
        <v>63</v>
      </c>
      <c r="E1442" s="1">
        <v>5</v>
      </c>
      <c r="F1442" t="s">
        <v>375</v>
      </c>
      <c r="G1442" t="str">
        <f>VLOOKUP(Table1[[#This Row],[Winner]],Ranking!D:E,2,FALSE)</f>
        <v>SEC</v>
      </c>
      <c r="H1442" s="1">
        <v>77</v>
      </c>
      <c r="I1442" s="1">
        <v>4</v>
      </c>
      <c r="J1442" t="s">
        <v>61</v>
      </c>
      <c r="K1442" t="str">
        <f>VLOOKUP(Table1[[#This Row],[Loser]],Ranking!D:E,2,FALSE)</f>
        <v>ACC</v>
      </c>
      <c r="L1442" s="1">
        <v>74</v>
      </c>
      <c r="N1442" s="1">
        <f>Table1[[#This Row],[Winning Score]]-Table1[[#This Row],[Losing Score]]</f>
        <v>3</v>
      </c>
      <c r="O1442" s="1">
        <f>Table1[[#This Row],[Losing Seed]]-Table1[[#This Row],[Winning Seed]]</f>
        <v>-1</v>
      </c>
      <c r="P1442" s="1" t="str">
        <f>IF(Table1[[#This Row],[SeD]]&lt;-2,Table1[[#This Row],[Winning Seed]]&amp; " over " &amp;Table1[[#This Row],[Losing Seed]],"")</f>
        <v/>
      </c>
      <c r="Q1442">
        <f>VLOOKUP(Table1[[#This Row],[Losing Seed]],'Seed History'!$N$4:$O$19,2)</f>
        <v>1.5357142857142858</v>
      </c>
      <c r="R1442" s="1">
        <f>IF(Table1[[#This Row],[Round]]="PI",0,Table1[[#This Row],[Round]]-1)</f>
        <v>1</v>
      </c>
      <c r="S1442">
        <f>Table1[[#This Row],[LAW]]-Table1[[#This Row],[LEW]]</f>
        <v>-0.53571428571428581</v>
      </c>
      <c r="V1442">
        <f>COUNTIF(PASE!B:B,Table1[[#This Row],[Loser]])</f>
        <v>1</v>
      </c>
    </row>
    <row r="1443" spans="1:22" x14ac:dyDescent="0.25">
      <c r="A1443" s="65">
        <v>39163</v>
      </c>
      <c r="B1443" s="50">
        <v>2007</v>
      </c>
      <c r="C1443" s="1">
        <v>3</v>
      </c>
      <c r="D1443" t="s">
        <v>63</v>
      </c>
      <c r="E1443" s="1">
        <v>1</v>
      </c>
      <c r="F1443" t="s">
        <v>316</v>
      </c>
      <c r="G1443" t="str">
        <f>VLOOKUP(Table1[[#This Row],[Winner]],Ranking!D:E,2,FALSE)</f>
        <v>B10</v>
      </c>
      <c r="H1443" s="1">
        <v>85</v>
      </c>
      <c r="I1443" s="1">
        <v>5</v>
      </c>
      <c r="J1443" t="s">
        <v>375</v>
      </c>
      <c r="K1443" t="str">
        <f>VLOOKUP(Table1[[#This Row],[Loser]],Ranking!D:E,2,FALSE)</f>
        <v>SEC</v>
      </c>
      <c r="L1443" s="1">
        <v>84</v>
      </c>
      <c r="N1443" s="1">
        <f>Table1[[#This Row],[Winning Score]]-Table1[[#This Row],[Losing Score]]</f>
        <v>1</v>
      </c>
      <c r="O1443" s="1">
        <f>Table1[[#This Row],[Losing Seed]]-Table1[[#This Row],[Winning Seed]]</f>
        <v>4</v>
      </c>
      <c r="P1443" s="1" t="str">
        <f>IF(Table1[[#This Row],[SeD]]&lt;-2,Table1[[#This Row],[Winning Seed]]&amp; " over " &amp;Table1[[#This Row],[Losing Seed]],"")</f>
        <v/>
      </c>
      <c r="Q1443">
        <f>VLOOKUP(Table1[[#This Row],[Losing Seed]],'Seed History'!$N$4:$O$19,2)</f>
        <v>1.1071428571428572</v>
      </c>
      <c r="R1443" s="1">
        <f>IF(Table1[[#This Row],[Round]]="PI",0,Table1[[#This Row],[Round]]-1)</f>
        <v>2</v>
      </c>
      <c r="S1443">
        <f>Table1[[#This Row],[LAW]]-Table1[[#This Row],[LEW]]</f>
        <v>0.89285714285714279</v>
      </c>
      <c r="V1443">
        <f>COUNTIF(PASE!B:B,Table1[[#This Row],[Loser]])</f>
        <v>1</v>
      </c>
    </row>
    <row r="1444" spans="1:22" x14ac:dyDescent="0.25">
      <c r="A1444" s="65">
        <v>39163</v>
      </c>
      <c r="B1444" s="50">
        <v>2007</v>
      </c>
      <c r="C1444" s="1">
        <v>3</v>
      </c>
      <c r="D1444" t="s">
        <v>63</v>
      </c>
      <c r="E1444" s="1">
        <v>2</v>
      </c>
      <c r="F1444" t="s">
        <v>268</v>
      </c>
      <c r="G1444" t="str">
        <f>VLOOKUP(Table1[[#This Row],[Winner]],Ranking!D:E,2,FALSE)</f>
        <v>Amer</v>
      </c>
      <c r="H1444" s="1">
        <v>65</v>
      </c>
      <c r="I1444" s="1">
        <v>3</v>
      </c>
      <c r="J1444" t="s">
        <v>79</v>
      </c>
      <c r="K1444" t="str">
        <f>VLOOKUP(Table1[[#This Row],[Loser]],Ranking!D:E,2,FALSE)</f>
        <v>SEC</v>
      </c>
      <c r="L1444" s="1">
        <v>64</v>
      </c>
      <c r="N1444" s="1">
        <f>Table1[[#This Row],[Winning Score]]-Table1[[#This Row],[Losing Score]]</f>
        <v>1</v>
      </c>
      <c r="O1444" s="1">
        <f>Table1[[#This Row],[Losing Seed]]-Table1[[#This Row],[Winning Seed]]</f>
        <v>1</v>
      </c>
      <c r="P1444" s="1" t="str">
        <f>IF(Table1[[#This Row],[SeD]]&lt;-2,Table1[[#This Row],[Winning Seed]]&amp; " over " &amp;Table1[[#This Row],[Losing Seed]],"")</f>
        <v/>
      </c>
      <c r="Q1444">
        <f>VLOOKUP(Table1[[#This Row],[Losing Seed]],'Seed History'!$N$4:$O$19,2)</f>
        <v>1.8571428571428572</v>
      </c>
      <c r="R1444" s="1">
        <f>IF(Table1[[#This Row],[Round]]="PI",0,Table1[[#This Row],[Round]]-1)</f>
        <v>2</v>
      </c>
      <c r="S1444">
        <f>Table1[[#This Row],[LAW]]-Table1[[#This Row],[LEW]]</f>
        <v>0.14285714285714279</v>
      </c>
      <c r="V1444">
        <f>COUNTIF(PASE!B:B,Table1[[#This Row],[Loser]])</f>
        <v>1</v>
      </c>
    </row>
    <row r="1445" spans="1:22" x14ac:dyDescent="0.25">
      <c r="A1445" s="65">
        <v>39163</v>
      </c>
      <c r="B1445" s="50">
        <v>2007</v>
      </c>
      <c r="C1445" s="1">
        <v>3</v>
      </c>
      <c r="D1445" t="s">
        <v>38</v>
      </c>
      <c r="E1445" s="1">
        <v>1</v>
      </c>
      <c r="F1445" t="s">
        <v>37</v>
      </c>
      <c r="G1445" t="str">
        <f>VLOOKUP(Table1[[#This Row],[Winner]],Ranking!D:E,2,FALSE)</f>
        <v>B12</v>
      </c>
      <c r="H1445" s="1">
        <v>61</v>
      </c>
      <c r="I1445" s="1">
        <v>4</v>
      </c>
      <c r="J1445" t="s">
        <v>363</v>
      </c>
      <c r="K1445" t="str">
        <f>VLOOKUP(Table1[[#This Row],[Loser]],Ranking!D:E,2,FALSE)</f>
        <v>MVC</v>
      </c>
      <c r="L1445" s="1">
        <v>58</v>
      </c>
      <c r="N1445" s="1">
        <f>Table1[[#This Row],[Winning Score]]-Table1[[#This Row],[Losing Score]]</f>
        <v>3</v>
      </c>
      <c r="O1445" s="1">
        <f>Table1[[#This Row],[Losing Seed]]-Table1[[#This Row],[Winning Seed]]</f>
        <v>3</v>
      </c>
      <c r="P1445" s="1" t="str">
        <f>IF(Table1[[#This Row],[SeD]]&lt;-2,Table1[[#This Row],[Winning Seed]]&amp; " over " &amp;Table1[[#This Row],[Losing Seed]],"")</f>
        <v/>
      </c>
      <c r="Q1445">
        <f>VLOOKUP(Table1[[#This Row],[Losing Seed]],'Seed History'!$N$4:$O$19,2)</f>
        <v>1.5357142857142858</v>
      </c>
      <c r="R1445" s="1">
        <f>IF(Table1[[#This Row],[Round]]="PI",0,Table1[[#This Row],[Round]]-1)</f>
        <v>2</v>
      </c>
      <c r="S1445">
        <f>Table1[[#This Row],[LAW]]-Table1[[#This Row],[LEW]]</f>
        <v>0.46428571428571419</v>
      </c>
      <c r="V1445">
        <f>COUNTIF(PASE!B:B,Table1[[#This Row],[Loser]])</f>
        <v>1</v>
      </c>
    </row>
    <row r="1446" spans="1:22" x14ac:dyDescent="0.25">
      <c r="A1446" s="65">
        <v>39163</v>
      </c>
      <c r="B1446" s="50">
        <v>2007</v>
      </c>
      <c r="C1446" s="1">
        <v>3</v>
      </c>
      <c r="D1446" t="s">
        <v>38</v>
      </c>
      <c r="E1446" s="1">
        <v>2</v>
      </c>
      <c r="F1446" t="s">
        <v>67</v>
      </c>
      <c r="G1446" t="str">
        <f>VLOOKUP(Table1[[#This Row],[Winner]],Ranking!D:E,2,FALSE)</f>
        <v>P12</v>
      </c>
      <c r="H1446" s="1">
        <v>64</v>
      </c>
      <c r="I1446" s="1">
        <v>3</v>
      </c>
      <c r="J1446" t="s">
        <v>83</v>
      </c>
      <c r="K1446" t="str">
        <f>VLOOKUP(Table1[[#This Row],[Loser]],Ranking!D:E,2,FALSE)</f>
        <v>ACC</v>
      </c>
      <c r="L1446" s="1">
        <v>55</v>
      </c>
      <c r="N1446" s="1">
        <f>Table1[[#This Row],[Winning Score]]-Table1[[#This Row],[Losing Score]]</f>
        <v>9</v>
      </c>
      <c r="O1446" s="1">
        <f>Table1[[#This Row],[Losing Seed]]-Table1[[#This Row],[Winning Seed]]</f>
        <v>1</v>
      </c>
      <c r="P1446" s="1" t="str">
        <f>IF(Table1[[#This Row],[SeD]]&lt;-2,Table1[[#This Row],[Winning Seed]]&amp; " over " &amp;Table1[[#This Row],[Losing Seed]],"")</f>
        <v/>
      </c>
      <c r="Q1446">
        <f>VLOOKUP(Table1[[#This Row],[Losing Seed]],'Seed History'!$N$4:$O$19,2)</f>
        <v>1.8571428571428572</v>
      </c>
      <c r="R1446" s="1">
        <f>IF(Table1[[#This Row],[Round]]="PI",0,Table1[[#This Row],[Round]]-1)</f>
        <v>2</v>
      </c>
      <c r="S1446">
        <f>Table1[[#This Row],[LAW]]-Table1[[#This Row],[LEW]]</f>
        <v>0.14285714285714279</v>
      </c>
      <c r="V1446">
        <f>COUNTIF(PASE!B:B,Table1[[#This Row],[Loser]])</f>
        <v>1</v>
      </c>
    </row>
    <row r="1447" spans="1:22" x14ac:dyDescent="0.25">
      <c r="A1447" s="65">
        <v>39164</v>
      </c>
      <c r="B1447" s="50">
        <v>2007</v>
      </c>
      <c r="C1447" s="1">
        <v>3</v>
      </c>
      <c r="D1447" t="s">
        <v>49</v>
      </c>
      <c r="E1447" s="1">
        <v>1</v>
      </c>
      <c r="F1447" t="s">
        <v>299</v>
      </c>
      <c r="G1447" t="str">
        <f>VLOOKUP(Table1[[#This Row],[Winner]],Ranking!D:E,2,FALSE)</f>
        <v>ACC</v>
      </c>
      <c r="H1447" s="1">
        <v>74</v>
      </c>
      <c r="I1447" s="1">
        <v>5</v>
      </c>
      <c r="J1447" t="s">
        <v>85</v>
      </c>
      <c r="K1447" t="str">
        <f>VLOOKUP(Table1[[#This Row],[Loser]],Ranking!D:E,2,FALSE)</f>
        <v>P12</v>
      </c>
      <c r="L1447" s="1">
        <v>64</v>
      </c>
      <c r="N1447" s="1">
        <f>Table1[[#This Row],[Winning Score]]-Table1[[#This Row],[Losing Score]]</f>
        <v>10</v>
      </c>
      <c r="O1447" s="1">
        <f>Table1[[#This Row],[Losing Seed]]-Table1[[#This Row],[Winning Seed]]</f>
        <v>4</v>
      </c>
      <c r="P1447" s="1" t="str">
        <f>IF(Table1[[#This Row],[SeD]]&lt;-2,Table1[[#This Row],[Winning Seed]]&amp; " over " &amp;Table1[[#This Row],[Losing Seed]],"")</f>
        <v/>
      </c>
      <c r="Q1447">
        <f>VLOOKUP(Table1[[#This Row],[Losing Seed]],'Seed History'!$N$4:$O$19,2)</f>
        <v>1.1071428571428572</v>
      </c>
      <c r="R1447" s="1">
        <f>IF(Table1[[#This Row],[Round]]="PI",0,Table1[[#This Row],[Round]]-1)</f>
        <v>2</v>
      </c>
      <c r="S1447">
        <f>Table1[[#This Row],[LAW]]-Table1[[#This Row],[LEW]]</f>
        <v>0.89285714285714279</v>
      </c>
      <c r="V1447">
        <f>COUNTIF(PASE!B:B,Table1[[#This Row],[Loser]])</f>
        <v>1</v>
      </c>
    </row>
    <row r="1448" spans="1:22" x14ac:dyDescent="0.25">
      <c r="A1448" s="65">
        <v>39164</v>
      </c>
      <c r="B1448" s="50">
        <v>2007</v>
      </c>
      <c r="C1448" s="1">
        <v>3</v>
      </c>
      <c r="D1448" t="s">
        <v>49</v>
      </c>
      <c r="E1448" s="1">
        <v>2</v>
      </c>
      <c r="F1448" t="s">
        <v>66</v>
      </c>
      <c r="G1448" t="str">
        <f>VLOOKUP(Table1[[#This Row],[Winner]],Ranking!D:E,2,FALSE)</f>
        <v>BE</v>
      </c>
      <c r="H1448" s="1">
        <v>66</v>
      </c>
      <c r="I1448" s="1">
        <v>6</v>
      </c>
      <c r="J1448" t="s">
        <v>78</v>
      </c>
      <c r="K1448" t="str">
        <f>VLOOKUP(Table1[[#This Row],[Loser]],Ranking!D:E,2,FALSE)</f>
        <v>SEC</v>
      </c>
      <c r="L1448" s="1">
        <v>65</v>
      </c>
      <c r="N1448" s="1">
        <f>Table1[[#This Row],[Winning Score]]-Table1[[#This Row],[Losing Score]]</f>
        <v>1</v>
      </c>
      <c r="O1448" s="1">
        <f>Table1[[#This Row],[Losing Seed]]-Table1[[#This Row],[Winning Seed]]</f>
        <v>4</v>
      </c>
      <c r="P1448" s="1" t="str">
        <f>IF(Table1[[#This Row],[SeD]]&lt;-2,Table1[[#This Row],[Winning Seed]]&amp; " over " &amp;Table1[[#This Row],[Losing Seed]],"")</f>
        <v/>
      </c>
      <c r="Q1448">
        <f>VLOOKUP(Table1[[#This Row],[Losing Seed]],'Seed History'!$N$4:$O$19,2)</f>
        <v>1.0785714285714285</v>
      </c>
      <c r="R1448" s="1">
        <f>IF(Table1[[#This Row],[Round]]="PI",0,Table1[[#This Row],[Round]]-1)</f>
        <v>2</v>
      </c>
      <c r="S1448">
        <f>Table1[[#This Row],[LAW]]-Table1[[#This Row],[LEW]]</f>
        <v>0.92142857142857149</v>
      </c>
      <c r="V1448">
        <f>COUNTIF(PASE!B:B,Table1[[#This Row],[Loser]])</f>
        <v>1</v>
      </c>
    </row>
    <row r="1449" spans="1:22" x14ac:dyDescent="0.25">
      <c r="A1449" s="65">
        <v>39164</v>
      </c>
      <c r="B1449" s="50">
        <v>2007</v>
      </c>
      <c r="C1449" s="1">
        <v>3</v>
      </c>
      <c r="D1449" t="s">
        <v>440</v>
      </c>
      <c r="E1449" s="1">
        <v>1</v>
      </c>
      <c r="F1449" t="s">
        <v>81</v>
      </c>
      <c r="G1449" t="str">
        <f>VLOOKUP(Table1[[#This Row],[Winner]],Ranking!D:E,2,FALSE)</f>
        <v>SEC</v>
      </c>
      <c r="H1449" s="1">
        <v>65</v>
      </c>
      <c r="I1449" s="1">
        <v>5</v>
      </c>
      <c r="J1449" t="s">
        <v>33</v>
      </c>
      <c r="K1449" t="str">
        <f>VLOOKUP(Table1[[#This Row],[Loser]],Ranking!D:E,2,FALSE)</f>
        <v>BE</v>
      </c>
      <c r="L1449" s="1">
        <v>57</v>
      </c>
      <c r="N1449" s="1">
        <f>Table1[[#This Row],[Winning Score]]-Table1[[#This Row],[Losing Score]]</f>
        <v>8</v>
      </c>
      <c r="O1449" s="1">
        <f>Table1[[#This Row],[Losing Seed]]-Table1[[#This Row],[Winning Seed]]</f>
        <v>4</v>
      </c>
      <c r="P1449" s="1" t="str">
        <f>IF(Table1[[#This Row],[SeD]]&lt;-2,Table1[[#This Row],[Winning Seed]]&amp; " over " &amp;Table1[[#This Row],[Losing Seed]],"")</f>
        <v/>
      </c>
      <c r="Q1449">
        <f>VLOOKUP(Table1[[#This Row],[Losing Seed]],'Seed History'!$N$4:$O$19,2)</f>
        <v>1.1071428571428572</v>
      </c>
      <c r="R1449" s="1">
        <f>IF(Table1[[#This Row],[Round]]="PI",0,Table1[[#This Row],[Round]]-1)</f>
        <v>2</v>
      </c>
      <c r="S1449">
        <f>Table1[[#This Row],[LAW]]-Table1[[#This Row],[LEW]]</f>
        <v>0.89285714285714279</v>
      </c>
      <c r="V1449">
        <f>COUNTIF(PASE!B:B,Table1[[#This Row],[Loser]])</f>
        <v>1</v>
      </c>
    </row>
    <row r="1450" spans="1:22" x14ac:dyDescent="0.25">
      <c r="A1450" s="65">
        <v>39164</v>
      </c>
      <c r="B1450" s="50">
        <v>2007</v>
      </c>
      <c r="C1450" s="1">
        <v>3</v>
      </c>
      <c r="D1450" t="s">
        <v>440</v>
      </c>
      <c r="E1450" s="1">
        <v>3</v>
      </c>
      <c r="F1450" t="s">
        <v>40</v>
      </c>
      <c r="G1450" t="str">
        <f>VLOOKUP(Table1[[#This Row],[Winner]],Ranking!D:E,2,FALSE)</f>
        <v>P12</v>
      </c>
      <c r="H1450" s="1">
        <v>76</v>
      </c>
      <c r="I1450" s="1">
        <v>7</v>
      </c>
      <c r="J1450" t="s">
        <v>397</v>
      </c>
      <c r="K1450" t="str">
        <f>VLOOKUP(Table1[[#This Row],[Loser]],Ranking!D:E,2,FALSE)</f>
        <v>MWC</v>
      </c>
      <c r="L1450" s="1">
        <v>72</v>
      </c>
      <c r="N1450" s="1">
        <f>Table1[[#This Row],[Winning Score]]-Table1[[#This Row],[Losing Score]]</f>
        <v>4</v>
      </c>
      <c r="O1450" s="1">
        <f>Table1[[#This Row],[Losing Seed]]-Table1[[#This Row],[Winning Seed]]</f>
        <v>4</v>
      </c>
      <c r="P1450" s="1" t="str">
        <f>IF(Table1[[#This Row],[SeD]]&lt;-2,Table1[[#This Row],[Winning Seed]]&amp; " over " &amp;Table1[[#This Row],[Losing Seed]],"")</f>
        <v/>
      </c>
      <c r="Q1450">
        <f>VLOOKUP(Table1[[#This Row],[Losing Seed]],'Seed History'!$N$4:$O$19,2)</f>
        <v>0.9</v>
      </c>
      <c r="R1450" s="1">
        <f>IF(Table1[[#This Row],[Round]]="PI",0,Table1[[#This Row],[Round]]-1)</f>
        <v>2</v>
      </c>
      <c r="S1450">
        <f>Table1[[#This Row],[LAW]]-Table1[[#This Row],[LEW]]</f>
        <v>1.1000000000000001</v>
      </c>
      <c r="V1450">
        <f>COUNTIF(PASE!B:B,Table1[[#This Row],[Loser]])</f>
        <v>1</v>
      </c>
    </row>
    <row r="1451" spans="1:22" x14ac:dyDescent="0.25">
      <c r="A1451" s="65">
        <v>39165</v>
      </c>
      <c r="B1451" s="50">
        <v>2007</v>
      </c>
      <c r="C1451" s="1">
        <v>4</v>
      </c>
      <c r="D1451" t="s">
        <v>63</v>
      </c>
      <c r="E1451" s="1">
        <v>1</v>
      </c>
      <c r="F1451" t="s">
        <v>316</v>
      </c>
      <c r="G1451" t="str">
        <f>VLOOKUP(Table1[[#This Row],[Winner]],Ranking!D:E,2,FALSE)</f>
        <v>B10</v>
      </c>
      <c r="H1451" s="1">
        <v>92</v>
      </c>
      <c r="I1451" s="1">
        <v>2</v>
      </c>
      <c r="J1451" t="s">
        <v>268</v>
      </c>
      <c r="K1451" t="str">
        <f>VLOOKUP(Table1[[#This Row],[Loser]],Ranking!D:E,2,FALSE)</f>
        <v>Amer</v>
      </c>
      <c r="L1451" s="1">
        <v>76</v>
      </c>
      <c r="N1451" s="1">
        <f>Table1[[#This Row],[Winning Score]]-Table1[[#This Row],[Losing Score]]</f>
        <v>16</v>
      </c>
      <c r="O1451" s="1">
        <f>Table1[[#This Row],[Losing Seed]]-Table1[[#This Row],[Winning Seed]]</f>
        <v>1</v>
      </c>
      <c r="P1451" s="1" t="str">
        <f>IF(Table1[[#This Row],[SeD]]&lt;-2,Table1[[#This Row],[Winning Seed]]&amp; " over " &amp;Table1[[#This Row],[Losing Seed]],"")</f>
        <v/>
      </c>
      <c r="Q1451">
        <f>VLOOKUP(Table1[[#This Row],[Losing Seed]],'Seed History'!$N$4:$O$19,2)</f>
        <v>2.3714285714285714</v>
      </c>
      <c r="R1451" s="1">
        <f>IF(Table1[[#This Row],[Round]]="PI",0,Table1[[#This Row],[Round]]-1)</f>
        <v>3</v>
      </c>
      <c r="S1451">
        <f>Table1[[#This Row],[LAW]]-Table1[[#This Row],[LEW]]</f>
        <v>0.62857142857142856</v>
      </c>
      <c r="V1451">
        <f>COUNTIF(PASE!B:B,Table1[[#This Row],[Loser]])</f>
        <v>1</v>
      </c>
    </row>
    <row r="1452" spans="1:22" x14ac:dyDescent="0.25">
      <c r="A1452" s="65">
        <v>39165</v>
      </c>
      <c r="B1452" s="50">
        <v>2007</v>
      </c>
      <c r="C1452" s="1">
        <v>4</v>
      </c>
      <c r="D1452" t="s">
        <v>38</v>
      </c>
      <c r="E1452" s="1">
        <v>2</v>
      </c>
      <c r="F1452" t="s">
        <v>67</v>
      </c>
      <c r="G1452" t="str">
        <f>VLOOKUP(Table1[[#This Row],[Winner]],Ranking!D:E,2,FALSE)</f>
        <v>P12</v>
      </c>
      <c r="H1452" s="1">
        <v>68</v>
      </c>
      <c r="I1452" s="1">
        <v>1</v>
      </c>
      <c r="J1452" t="s">
        <v>37</v>
      </c>
      <c r="K1452" t="str">
        <f>VLOOKUP(Table1[[#This Row],[Loser]],Ranking!D:E,2,FALSE)</f>
        <v>B12</v>
      </c>
      <c r="L1452" s="1">
        <v>55</v>
      </c>
      <c r="N1452" s="1">
        <f>Table1[[#This Row],[Winning Score]]-Table1[[#This Row],[Losing Score]]</f>
        <v>13</v>
      </c>
      <c r="O1452" s="1">
        <f>Table1[[#This Row],[Losing Seed]]-Table1[[#This Row],[Winning Seed]]</f>
        <v>-1</v>
      </c>
      <c r="P1452" s="1" t="str">
        <f>IF(Table1[[#This Row],[SeD]]&lt;-2,Table1[[#This Row],[Winning Seed]]&amp; " over " &amp;Table1[[#This Row],[Losing Seed]],"")</f>
        <v/>
      </c>
      <c r="Q1452">
        <f>VLOOKUP(Table1[[#This Row],[Losing Seed]],'Seed History'!$N$4:$O$19,2)</f>
        <v>3.342857142857143</v>
      </c>
      <c r="R1452" s="1">
        <f>IF(Table1[[#This Row],[Round]]="PI",0,Table1[[#This Row],[Round]]-1)</f>
        <v>3</v>
      </c>
      <c r="S1452">
        <f>Table1[[#This Row],[LAW]]-Table1[[#This Row],[LEW]]</f>
        <v>-0.34285714285714297</v>
      </c>
      <c r="V1452">
        <f>COUNTIF(PASE!B:B,Table1[[#This Row],[Loser]])</f>
        <v>1</v>
      </c>
    </row>
    <row r="1453" spans="1:22" x14ac:dyDescent="0.25">
      <c r="A1453" s="65">
        <v>39166</v>
      </c>
      <c r="B1453" s="50">
        <v>2007</v>
      </c>
      <c r="C1453" s="1">
        <v>4</v>
      </c>
      <c r="D1453" t="s">
        <v>440</v>
      </c>
      <c r="E1453" s="1">
        <v>1</v>
      </c>
      <c r="F1453" t="s">
        <v>81</v>
      </c>
      <c r="G1453" t="str">
        <f>VLOOKUP(Table1[[#This Row],[Winner]],Ranking!D:E,2,FALSE)</f>
        <v>SEC</v>
      </c>
      <c r="H1453" s="1">
        <v>85</v>
      </c>
      <c r="I1453" s="1">
        <v>3</v>
      </c>
      <c r="J1453" t="s">
        <v>40</v>
      </c>
      <c r="K1453" t="str">
        <f>VLOOKUP(Table1[[#This Row],[Loser]],Ranking!D:E,2,FALSE)</f>
        <v>P12</v>
      </c>
      <c r="L1453" s="1">
        <v>77</v>
      </c>
      <c r="N1453" s="1">
        <f>Table1[[#This Row],[Winning Score]]-Table1[[#This Row],[Losing Score]]</f>
        <v>8</v>
      </c>
      <c r="O1453" s="1">
        <f>Table1[[#This Row],[Losing Seed]]-Table1[[#This Row],[Winning Seed]]</f>
        <v>2</v>
      </c>
      <c r="P1453" s="1" t="str">
        <f>IF(Table1[[#This Row],[SeD]]&lt;-2,Table1[[#This Row],[Winning Seed]]&amp; " over " &amp;Table1[[#This Row],[Losing Seed]],"")</f>
        <v/>
      </c>
      <c r="Q1453">
        <f>VLOOKUP(Table1[[#This Row],[Losing Seed]],'Seed History'!$N$4:$O$19,2)</f>
        <v>1.8571428571428572</v>
      </c>
      <c r="R1453" s="1">
        <f>IF(Table1[[#This Row],[Round]]="PI",0,Table1[[#This Row],[Round]]-1)</f>
        <v>3</v>
      </c>
      <c r="S1453">
        <f>Table1[[#This Row],[LAW]]-Table1[[#This Row],[LEW]]</f>
        <v>1.1428571428571428</v>
      </c>
      <c r="V1453">
        <f>COUNTIF(PASE!B:B,Table1[[#This Row],[Loser]])</f>
        <v>1</v>
      </c>
    </row>
    <row r="1454" spans="1:22" x14ac:dyDescent="0.25">
      <c r="A1454" s="65">
        <v>39166</v>
      </c>
      <c r="B1454" s="50">
        <v>2007</v>
      </c>
      <c r="C1454" s="1">
        <v>4</v>
      </c>
      <c r="D1454" t="s">
        <v>49</v>
      </c>
      <c r="E1454" s="1">
        <v>2</v>
      </c>
      <c r="F1454" t="s">
        <v>66</v>
      </c>
      <c r="G1454" t="str">
        <f>VLOOKUP(Table1[[#This Row],[Winner]],Ranking!D:E,2,FALSE)</f>
        <v>BE</v>
      </c>
      <c r="H1454" s="1">
        <v>96</v>
      </c>
      <c r="I1454" s="1">
        <v>1</v>
      </c>
      <c r="J1454" t="s">
        <v>299</v>
      </c>
      <c r="K1454" t="str">
        <f>VLOOKUP(Table1[[#This Row],[Loser]],Ranking!D:E,2,FALSE)</f>
        <v>ACC</v>
      </c>
      <c r="L1454" s="1">
        <v>84</v>
      </c>
      <c r="M1454" s="1" t="s">
        <v>479</v>
      </c>
      <c r="N1454" s="1">
        <f>Table1[[#This Row],[Winning Score]]-Table1[[#This Row],[Losing Score]]</f>
        <v>12</v>
      </c>
      <c r="O1454" s="1">
        <f>Table1[[#This Row],[Losing Seed]]-Table1[[#This Row],[Winning Seed]]</f>
        <v>-1</v>
      </c>
      <c r="P1454" s="1" t="str">
        <f>IF(Table1[[#This Row],[SeD]]&lt;-2,Table1[[#This Row],[Winning Seed]]&amp; " over " &amp;Table1[[#This Row],[Losing Seed]],"")</f>
        <v/>
      </c>
      <c r="Q1454">
        <f>VLOOKUP(Table1[[#This Row],[Losing Seed]],'Seed History'!$N$4:$O$19,2)</f>
        <v>3.342857142857143</v>
      </c>
      <c r="R1454" s="1">
        <f>IF(Table1[[#This Row],[Round]]="PI",0,Table1[[#This Row],[Round]]-1)</f>
        <v>3</v>
      </c>
      <c r="S1454">
        <f>Table1[[#This Row],[LAW]]-Table1[[#This Row],[LEW]]</f>
        <v>-0.34285714285714297</v>
      </c>
      <c r="V1454">
        <f>COUNTIF(PASE!B:B,Table1[[#This Row],[Loser]])</f>
        <v>1</v>
      </c>
    </row>
    <row r="1455" spans="1:22" x14ac:dyDescent="0.25">
      <c r="A1455" s="65">
        <v>39172</v>
      </c>
      <c r="B1455" s="50">
        <v>2007</v>
      </c>
      <c r="C1455" s="1">
        <v>5</v>
      </c>
      <c r="D1455" t="s">
        <v>484</v>
      </c>
      <c r="E1455" s="1">
        <v>1</v>
      </c>
      <c r="F1455" t="s">
        <v>81</v>
      </c>
      <c r="G1455" t="str">
        <f>VLOOKUP(Table1[[#This Row],[Winner]],Ranking!D:E,2,FALSE)</f>
        <v>SEC</v>
      </c>
      <c r="H1455" s="1">
        <v>76</v>
      </c>
      <c r="I1455" s="1">
        <v>2</v>
      </c>
      <c r="J1455" t="s">
        <v>67</v>
      </c>
      <c r="K1455" t="str">
        <f>VLOOKUP(Table1[[#This Row],[Loser]],Ranking!D:E,2,FALSE)</f>
        <v>P12</v>
      </c>
      <c r="L1455" s="1">
        <v>66</v>
      </c>
      <c r="N1455" s="1">
        <f>Table1[[#This Row],[Winning Score]]-Table1[[#This Row],[Losing Score]]</f>
        <v>10</v>
      </c>
      <c r="O1455" s="1">
        <f>Table1[[#This Row],[Losing Seed]]-Table1[[#This Row],[Winning Seed]]</f>
        <v>1</v>
      </c>
      <c r="P1455" s="1" t="str">
        <f>IF(Table1[[#This Row],[SeD]]&lt;-2,Table1[[#This Row],[Winning Seed]]&amp; " over " &amp;Table1[[#This Row],[Losing Seed]],"")</f>
        <v/>
      </c>
      <c r="Q1455">
        <f>VLOOKUP(Table1[[#This Row],[Losing Seed]],'Seed History'!$N$4:$O$19,2)</f>
        <v>2.3714285714285714</v>
      </c>
      <c r="R1455" s="1">
        <f>IF(Table1[[#This Row],[Round]]="PI",0,Table1[[#This Row],[Round]]-1)</f>
        <v>4</v>
      </c>
      <c r="S1455">
        <f>Table1[[#This Row],[LAW]]-Table1[[#This Row],[LEW]]</f>
        <v>1.6285714285714286</v>
      </c>
      <c r="V1455">
        <f>COUNTIF(PASE!B:B,Table1[[#This Row],[Loser]])</f>
        <v>1</v>
      </c>
    </row>
    <row r="1456" spans="1:22" x14ac:dyDescent="0.25">
      <c r="A1456" s="65">
        <v>39172</v>
      </c>
      <c r="B1456" s="50">
        <v>2007</v>
      </c>
      <c r="C1456" s="1">
        <v>5</v>
      </c>
      <c r="D1456" t="s">
        <v>484</v>
      </c>
      <c r="E1456" s="1">
        <v>1</v>
      </c>
      <c r="F1456" t="s">
        <v>316</v>
      </c>
      <c r="G1456" t="str">
        <f>VLOOKUP(Table1[[#This Row],[Winner]],Ranking!D:E,2,FALSE)</f>
        <v>B10</v>
      </c>
      <c r="H1456" s="1">
        <v>67</v>
      </c>
      <c r="I1456" s="1">
        <v>2</v>
      </c>
      <c r="J1456" t="s">
        <v>66</v>
      </c>
      <c r="K1456" t="str">
        <f>VLOOKUP(Table1[[#This Row],[Loser]],Ranking!D:E,2,FALSE)</f>
        <v>BE</v>
      </c>
      <c r="L1456" s="1">
        <v>60</v>
      </c>
      <c r="N1456" s="1">
        <f>Table1[[#This Row],[Winning Score]]-Table1[[#This Row],[Losing Score]]</f>
        <v>7</v>
      </c>
      <c r="O1456" s="1">
        <f>Table1[[#This Row],[Losing Seed]]-Table1[[#This Row],[Winning Seed]]</f>
        <v>1</v>
      </c>
      <c r="P1456" s="1" t="str">
        <f>IF(Table1[[#This Row],[SeD]]&lt;-2,Table1[[#This Row],[Winning Seed]]&amp; " over " &amp;Table1[[#This Row],[Losing Seed]],"")</f>
        <v/>
      </c>
      <c r="Q1456">
        <f>VLOOKUP(Table1[[#This Row],[Losing Seed]],'Seed History'!$N$4:$O$19,2)</f>
        <v>2.3714285714285714</v>
      </c>
      <c r="R1456" s="1">
        <f>IF(Table1[[#This Row],[Round]]="PI",0,Table1[[#This Row],[Round]]-1)</f>
        <v>4</v>
      </c>
      <c r="S1456">
        <f>Table1[[#This Row],[LAW]]-Table1[[#This Row],[LEW]]</f>
        <v>1.6285714285714286</v>
      </c>
      <c r="V1456">
        <f>COUNTIF(PASE!B:B,Table1[[#This Row],[Loser]])</f>
        <v>1</v>
      </c>
    </row>
    <row r="1457" spans="1:22" x14ac:dyDescent="0.25">
      <c r="A1457" s="65">
        <v>39174</v>
      </c>
      <c r="B1457" s="50">
        <v>2007</v>
      </c>
      <c r="C1457" s="1">
        <v>6</v>
      </c>
      <c r="D1457" t="s">
        <v>485</v>
      </c>
      <c r="E1457" s="1">
        <v>1</v>
      </c>
      <c r="F1457" t="s">
        <v>81</v>
      </c>
      <c r="G1457" t="str">
        <f>VLOOKUP(Table1[[#This Row],[Winner]],Ranking!D:E,2,FALSE)</f>
        <v>SEC</v>
      </c>
      <c r="H1457" s="1">
        <v>84</v>
      </c>
      <c r="I1457" s="1">
        <v>1</v>
      </c>
      <c r="J1457" t="s">
        <v>316</v>
      </c>
      <c r="K1457" t="str">
        <f>VLOOKUP(Table1[[#This Row],[Loser]],Ranking!D:E,2,FALSE)</f>
        <v>B10</v>
      </c>
      <c r="L1457" s="1">
        <v>75</v>
      </c>
      <c r="N1457" s="1">
        <f>Table1[[#This Row],[Winning Score]]-Table1[[#This Row],[Losing Score]]</f>
        <v>9</v>
      </c>
      <c r="O1457" s="1">
        <f>Table1[[#This Row],[Losing Seed]]-Table1[[#This Row],[Winning Seed]]</f>
        <v>0</v>
      </c>
      <c r="P1457" s="1" t="str">
        <f>IF(Table1[[#This Row],[SeD]]&lt;-2,Table1[[#This Row],[Winning Seed]]&amp; " over " &amp;Table1[[#This Row],[Losing Seed]],"")</f>
        <v/>
      </c>
      <c r="Q1457">
        <f>VLOOKUP(Table1[[#This Row],[Losing Seed]],'Seed History'!$N$4:$O$19,2)</f>
        <v>3.342857142857143</v>
      </c>
      <c r="R1457" s="1">
        <f>IF(Table1[[#This Row],[Round]]="PI",0,Table1[[#This Row],[Round]]-1)</f>
        <v>5</v>
      </c>
      <c r="S1457">
        <f>Table1[[#This Row],[LAW]]-Table1[[#This Row],[LEW]]</f>
        <v>1.657142857142857</v>
      </c>
      <c r="V1457">
        <f>COUNTIF(PASE!B:B,Table1[[#This Row],[Loser]])</f>
        <v>1</v>
      </c>
    </row>
    <row r="1458" spans="1:22" x14ac:dyDescent="0.25">
      <c r="A1458" s="65">
        <v>39525</v>
      </c>
      <c r="B1458" s="50">
        <v>2008</v>
      </c>
      <c r="C1458" s="1" t="s">
        <v>493</v>
      </c>
      <c r="D1458" t="s">
        <v>49</v>
      </c>
      <c r="E1458" s="1">
        <v>16</v>
      </c>
      <c r="F1458" t="s">
        <v>285</v>
      </c>
      <c r="G1458" t="str">
        <f>VLOOKUP(Table1[[#This Row],[Winner]],Ranking!D:E,2,FALSE)</f>
        <v>NEC</v>
      </c>
      <c r="H1458" s="1">
        <v>69</v>
      </c>
      <c r="I1458" s="1">
        <v>16</v>
      </c>
      <c r="J1458" t="s">
        <v>179</v>
      </c>
      <c r="K1458" t="str">
        <f>VLOOKUP(Table1[[#This Row],[Loser]],Ranking!D:E,2,FALSE)</f>
        <v>MEAC</v>
      </c>
      <c r="L1458" s="1">
        <v>60</v>
      </c>
      <c r="N1458" s="1">
        <f>Table1[[#This Row],[Winning Score]]-Table1[[#This Row],[Losing Score]]</f>
        <v>9</v>
      </c>
      <c r="O1458" s="1">
        <f>Table1[[#This Row],[Losing Seed]]-Table1[[#This Row],[Winning Seed]]</f>
        <v>0</v>
      </c>
      <c r="P1458" s="1" t="str">
        <f>IF(Table1[[#This Row],[SeD]]&lt;-2,Table1[[#This Row],[Winning Seed]]&amp; " over " &amp;Table1[[#This Row],[Losing Seed]],"")</f>
        <v/>
      </c>
      <c r="Q1458">
        <f>VLOOKUP(Table1[[#This Row],[Losing Seed]],'Seed History'!$N$4:$O$19,2)</f>
        <v>7.1428571428571426E-3</v>
      </c>
      <c r="R1458" s="1">
        <f>IF(Table1[[#This Row],[Round]]="PI",0,Table1[[#This Row],[Round]]-1)</f>
        <v>0</v>
      </c>
      <c r="S1458">
        <f>Table1[[#This Row],[LAW]]-Table1[[#This Row],[LEW]]</f>
        <v>-7.1428571428571426E-3</v>
      </c>
      <c r="V1458">
        <f>COUNTIF(PASE!B:B,Table1[[#This Row],[Loser]])</f>
        <v>1</v>
      </c>
    </row>
    <row r="1459" spans="1:22" x14ac:dyDescent="0.25">
      <c r="A1459" s="65">
        <v>39527</v>
      </c>
      <c r="B1459" s="50">
        <v>2008</v>
      </c>
      <c r="C1459" s="1">
        <v>1</v>
      </c>
      <c r="D1459" t="s">
        <v>440</v>
      </c>
      <c r="E1459" s="1">
        <v>11</v>
      </c>
      <c r="F1459" t="s">
        <v>244</v>
      </c>
      <c r="G1459" t="str">
        <f>VLOOKUP(Table1[[#This Row],[Winner]],Ranking!D:E,2,FALSE)</f>
        <v>B12</v>
      </c>
      <c r="H1459" s="1">
        <v>80</v>
      </c>
      <c r="I1459" s="1">
        <v>6</v>
      </c>
      <c r="J1459" t="s">
        <v>85</v>
      </c>
      <c r="K1459" t="str">
        <f>VLOOKUP(Table1[[#This Row],[Loser]],Ranking!D:E,2,FALSE)</f>
        <v>P12</v>
      </c>
      <c r="L1459" s="1">
        <v>67</v>
      </c>
      <c r="N1459" s="1">
        <f>Table1[[#This Row],[Winning Score]]-Table1[[#This Row],[Losing Score]]</f>
        <v>13</v>
      </c>
      <c r="O1459" s="1">
        <f>Table1[[#This Row],[Losing Seed]]-Table1[[#This Row],[Winning Seed]]</f>
        <v>-5</v>
      </c>
      <c r="P1459" s="1" t="str">
        <f>IF(Table1[[#This Row],[SeD]]&lt;-2,Table1[[#This Row],[Winning Seed]]&amp; " over " &amp;Table1[[#This Row],[Losing Seed]],"")</f>
        <v>11 over 6</v>
      </c>
      <c r="Q1459">
        <f>VLOOKUP(Table1[[#This Row],[Losing Seed]],'Seed History'!$N$4:$O$19,2)</f>
        <v>1.0785714285714285</v>
      </c>
      <c r="R1459" s="1">
        <f>IF(Table1[[#This Row],[Round]]="PI",0,Table1[[#This Row],[Round]]-1)</f>
        <v>0</v>
      </c>
      <c r="S1459">
        <f>Table1[[#This Row],[LAW]]-Table1[[#This Row],[LEW]]</f>
        <v>-1.0785714285714285</v>
      </c>
      <c r="V1459">
        <f>COUNTIF(PASE!B:B,Table1[[#This Row],[Loser]])</f>
        <v>1</v>
      </c>
    </row>
    <row r="1460" spans="1:22" x14ac:dyDescent="0.25">
      <c r="A1460" s="65">
        <v>39527</v>
      </c>
      <c r="B1460" s="50">
        <v>2008</v>
      </c>
      <c r="C1460" s="1">
        <v>1</v>
      </c>
      <c r="D1460" t="s">
        <v>49</v>
      </c>
      <c r="E1460" s="1">
        <v>4</v>
      </c>
      <c r="F1460" t="s">
        <v>411</v>
      </c>
      <c r="G1460" t="str">
        <f>VLOOKUP(Table1[[#This Row],[Winner]],Ranking!D:E,2,FALSE)</f>
        <v>P12</v>
      </c>
      <c r="H1460" s="1">
        <v>71</v>
      </c>
      <c r="I1460" s="1">
        <v>13</v>
      </c>
      <c r="J1460" t="s">
        <v>420</v>
      </c>
      <c r="K1460" t="str">
        <f>VLOOKUP(Table1[[#This Row],[Loser]],Ranking!D:E,2,FALSE)</f>
        <v>BSth</v>
      </c>
      <c r="L1460" s="1">
        <v>40</v>
      </c>
      <c r="N1460" s="1">
        <f>Table1[[#This Row],[Winning Score]]-Table1[[#This Row],[Losing Score]]</f>
        <v>31</v>
      </c>
      <c r="O1460" s="1">
        <f>Table1[[#This Row],[Losing Seed]]-Table1[[#This Row],[Winning Seed]]</f>
        <v>9</v>
      </c>
      <c r="P1460" s="1" t="str">
        <f>IF(Table1[[#This Row],[SeD]]&lt;-2,Table1[[#This Row],[Winning Seed]]&amp; " over " &amp;Table1[[#This Row],[Losing Seed]],"")</f>
        <v/>
      </c>
      <c r="Q1460">
        <f>VLOOKUP(Table1[[#This Row],[Losing Seed]],'Seed History'!$N$4:$O$19,2)</f>
        <v>0.25</v>
      </c>
      <c r="R1460" s="1">
        <f>IF(Table1[[#This Row],[Round]]="PI",0,Table1[[#This Row],[Round]]-1)</f>
        <v>0</v>
      </c>
      <c r="S1460">
        <f>Table1[[#This Row],[LAW]]-Table1[[#This Row],[LEW]]</f>
        <v>-0.25</v>
      </c>
      <c r="V1460">
        <f>COUNTIF(PASE!B:B,Table1[[#This Row],[Loser]])</f>
        <v>1</v>
      </c>
    </row>
    <row r="1461" spans="1:22" x14ac:dyDescent="0.25">
      <c r="A1461" s="65">
        <v>39527</v>
      </c>
      <c r="B1461" s="50">
        <v>2008</v>
      </c>
      <c r="C1461" s="1">
        <v>1</v>
      </c>
      <c r="D1461" t="s">
        <v>49</v>
      </c>
      <c r="E1461" s="1">
        <v>5</v>
      </c>
      <c r="F1461" t="s">
        <v>35</v>
      </c>
      <c r="G1461" t="str">
        <f>VLOOKUP(Table1[[#This Row],[Winner]],Ranking!D:E,2,FALSE)</f>
        <v>ACC</v>
      </c>
      <c r="H1461" s="1">
        <v>68</v>
      </c>
      <c r="I1461" s="1">
        <v>12</v>
      </c>
      <c r="J1461" t="s">
        <v>213</v>
      </c>
      <c r="K1461" t="str">
        <f>VLOOKUP(Table1[[#This Row],[Loser]],Ranking!D:E,2,FALSE)</f>
        <v>A10</v>
      </c>
      <c r="L1461" s="1">
        <v>50</v>
      </c>
      <c r="N1461" s="1">
        <f>Table1[[#This Row],[Winning Score]]-Table1[[#This Row],[Losing Score]]</f>
        <v>18</v>
      </c>
      <c r="O1461" s="1">
        <f>Table1[[#This Row],[Losing Seed]]-Table1[[#This Row],[Winning Seed]]</f>
        <v>7</v>
      </c>
      <c r="P1461" s="1" t="str">
        <f>IF(Table1[[#This Row],[SeD]]&lt;-2,Table1[[#This Row],[Winning Seed]]&amp; " over " &amp;Table1[[#This Row],[Losing Seed]],"")</f>
        <v/>
      </c>
      <c r="Q1461">
        <f>VLOOKUP(Table1[[#This Row],[Losing Seed]],'Seed History'!$N$4:$O$19,2)</f>
        <v>0.51428571428571423</v>
      </c>
      <c r="R1461" s="1">
        <f>IF(Table1[[#This Row],[Round]]="PI",0,Table1[[#This Row],[Round]]-1)</f>
        <v>0</v>
      </c>
      <c r="S1461">
        <f>Table1[[#This Row],[LAW]]-Table1[[#This Row],[LEW]]</f>
        <v>-0.51428571428571423</v>
      </c>
      <c r="V1461">
        <f>COUNTIF(PASE!B:B,Table1[[#This Row],[Loser]])</f>
        <v>1</v>
      </c>
    </row>
    <row r="1462" spans="1:22" x14ac:dyDescent="0.25">
      <c r="A1462" s="65">
        <v>39527</v>
      </c>
      <c r="B1462" s="50">
        <v>2008</v>
      </c>
      <c r="C1462" s="1">
        <v>1</v>
      </c>
      <c r="D1462" t="s">
        <v>440</v>
      </c>
      <c r="E1462" s="1">
        <v>1</v>
      </c>
      <c r="F1462" t="s">
        <v>37</v>
      </c>
      <c r="G1462" t="str">
        <f>VLOOKUP(Table1[[#This Row],[Winner]],Ranking!D:E,2,FALSE)</f>
        <v>B12</v>
      </c>
      <c r="H1462" s="1">
        <v>85</v>
      </c>
      <c r="I1462" s="1">
        <v>16</v>
      </c>
      <c r="J1462" t="s">
        <v>326</v>
      </c>
      <c r="K1462" t="str">
        <f>VLOOKUP(Table1[[#This Row],[Loser]],Ranking!D:E,2,FALSE)</f>
        <v>BSky</v>
      </c>
      <c r="L1462" s="1">
        <v>61</v>
      </c>
      <c r="N1462" s="1">
        <f>Table1[[#This Row],[Winning Score]]-Table1[[#This Row],[Losing Score]]</f>
        <v>24</v>
      </c>
      <c r="O1462" s="1">
        <f>Table1[[#This Row],[Losing Seed]]-Table1[[#This Row],[Winning Seed]]</f>
        <v>15</v>
      </c>
      <c r="P1462" s="1" t="str">
        <f>IF(Table1[[#This Row],[SeD]]&lt;-2,Table1[[#This Row],[Winning Seed]]&amp; " over " &amp;Table1[[#This Row],[Losing Seed]],"")</f>
        <v/>
      </c>
      <c r="Q1462">
        <f>VLOOKUP(Table1[[#This Row],[Losing Seed]],'Seed History'!$N$4:$O$19,2)</f>
        <v>7.1428571428571426E-3</v>
      </c>
      <c r="R1462" s="1">
        <f>IF(Table1[[#This Row],[Round]]="PI",0,Table1[[#This Row],[Round]]-1)</f>
        <v>0</v>
      </c>
      <c r="S1462">
        <f>Table1[[#This Row],[LAW]]-Table1[[#This Row],[LEW]]</f>
        <v>-7.1428571428571426E-3</v>
      </c>
      <c r="V1462">
        <f>COUNTIF(PASE!B:B,Table1[[#This Row],[Loser]])</f>
        <v>1</v>
      </c>
    </row>
    <row r="1463" spans="1:22" x14ac:dyDescent="0.25">
      <c r="A1463" s="65">
        <v>39527</v>
      </c>
      <c r="B1463" s="50">
        <v>2008</v>
      </c>
      <c r="C1463" s="1">
        <v>1</v>
      </c>
      <c r="D1463" t="s">
        <v>440</v>
      </c>
      <c r="E1463" s="1">
        <v>3</v>
      </c>
      <c r="F1463" t="s">
        <v>39</v>
      </c>
      <c r="G1463" t="str">
        <f>VLOOKUP(Table1[[#This Row],[Winner]],Ranking!D:E,2,FALSE)</f>
        <v>B10</v>
      </c>
      <c r="H1463" s="1">
        <v>71</v>
      </c>
      <c r="I1463" s="1">
        <v>14</v>
      </c>
      <c r="J1463" t="s">
        <v>156</v>
      </c>
      <c r="K1463" t="str">
        <f>VLOOKUP(Table1[[#This Row],[Loser]],Ranking!D:E,2,FALSE)</f>
        <v>BW</v>
      </c>
      <c r="L1463" s="1">
        <v>56</v>
      </c>
      <c r="N1463" s="1">
        <f>Table1[[#This Row],[Winning Score]]-Table1[[#This Row],[Losing Score]]</f>
        <v>15</v>
      </c>
      <c r="O1463" s="1">
        <f>Table1[[#This Row],[Losing Seed]]-Table1[[#This Row],[Winning Seed]]</f>
        <v>11</v>
      </c>
      <c r="P1463" s="1" t="str">
        <f>IF(Table1[[#This Row],[SeD]]&lt;-2,Table1[[#This Row],[Winning Seed]]&amp; " over " &amp;Table1[[#This Row],[Losing Seed]],"")</f>
        <v/>
      </c>
      <c r="Q1463">
        <f>VLOOKUP(Table1[[#This Row],[Losing Seed]],'Seed History'!$N$4:$O$19,2)</f>
        <v>0.16428571428571428</v>
      </c>
      <c r="R1463" s="1">
        <f>IF(Table1[[#This Row],[Round]]="PI",0,Table1[[#This Row],[Round]]-1)</f>
        <v>0</v>
      </c>
      <c r="S1463">
        <f>Table1[[#This Row],[LAW]]-Table1[[#This Row],[LEW]]</f>
        <v>-0.16428571428571428</v>
      </c>
      <c r="V1463">
        <f>COUNTIF(PASE!B:B,Table1[[#This Row],[Loser]])</f>
        <v>1</v>
      </c>
    </row>
    <row r="1464" spans="1:22" x14ac:dyDescent="0.25">
      <c r="A1464" s="65">
        <v>39527</v>
      </c>
      <c r="B1464" s="50">
        <v>2008</v>
      </c>
      <c r="C1464" s="1">
        <v>1</v>
      </c>
      <c r="D1464" t="s">
        <v>440</v>
      </c>
      <c r="E1464" s="1">
        <v>8</v>
      </c>
      <c r="F1464" t="s">
        <v>397</v>
      </c>
      <c r="G1464" t="str">
        <f>VLOOKUP(Table1[[#This Row],[Winner]],Ranking!D:E,2,FALSE)</f>
        <v>MWC</v>
      </c>
      <c r="H1464" s="1">
        <v>71</v>
      </c>
      <c r="I1464" s="1">
        <v>9</v>
      </c>
      <c r="J1464" t="s">
        <v>246</v>
      </c>
      <c r="K1464" t="str">
        <f>VLOOKUP(Table1[[#This Row],[Loser]],Ranking!D:E,2,FALSE)</f>
        <v>MAC</v>
      </c>
      <c r="L1464" s="1">
        <v>58</v>
      </c>
      <c r="N1464" s="1">
        <f>Table1[[#This Row],[Winning Score]]-Table1[[#This Row],[Losing Score]]</f>
        <v>13</v>
      </c>
      <c r="O1464" s="1">
        <f>Table1[[#This Row],[Losing Seed]]-Table1[[#This Row],[Winning Seed]]</f>
        <v>1</v>
      </c>
      <c r="P1464" s="1" t="str">
        <f>IF(Table1[[#This Row],[SeD]]&lt;-2,Table1[[#This Row],[Winning Seed]]&amp; " over " &amp;Table1[[#This Row],[Losing Seed]],"")</f>
        <v/>
      </c>
      <c r="Q1464">
        <f>VLOOKUP(Table1[[#This Row],[Losing Seed]],'Seed History'!$N$4:$O$19,2)</f>
        <v>0.6</v>
      </c>
      <c r="R1464" s="1">
        <f>IF(Table1[[#This Row],[Round]]="PI",0,Table1[[#This Row],[Round]]-1)</f>
        <v>0</v>
      </c>
      <c r="S1464">
        <f>Table1[[#This Row],[LAW]]-Table1[[#This Row],[LEW]]</f>
        <v>-0.6</v>
      </c>
      <c r="V1464">
        <f>COUNTIF(PASE!B:B,Table1[[#This Row],[Loser]])</f>
        <v>1</v>
      </c>
    </row>
    <row r="1465" spans="1:22" x14ac:dyDescent="0.25">
      <c r="A1465" s="65">
        <v>39527</v>
      </c>
      <c r="B1465" s="50">
        <v>2008</v>
      </c>
      <c r="C1465" s="1">
        <v>1</v>
      </c>
      <c r="D1465" t="s">
        <v>63</v>
      </c>
      <c r="E1465" s="1">
        <v>3</v>
      </c>
      <c r="F1465" t="s">
        <v>370</v>
      </c>
      <c r="G1465" t="str">
        <f>VLOOKUP(Table1[[#This Row],[Winner]],Ranking!D:E,2,FALSE)</f>
        <v>P12</v>
      </c>
      <c r="H1465" s="1">
        <v>77</v>
      </c>
      <c r="I1465" s="1">
        <v>14</v>
      </c>
      <c r="J1465" t="s">
        <v>180</v>
      </c>
      <c r="K1465" t="str">
        <f>VLOOKUP(Table1[[#This Row],[Loser]],Ranking!D:E,2,FALSE)</f>
        <v>Ivy</v>
      </c>
      <c r="L1465" s="1">
        <v>53</v>
      </c>
      <c r="N1465" s="1">
        <f>Table1[[#This Row],[Winning Score]]-Table1[[#This Row],[Losing Score]]</f>
        <v>24</v>
      </c>
      <c r="O1465" s="1">
        <f>Table1[[#This Row],[Losing Seed]]-Table1[[#This Row],[Winning Seed]]</f>
        <v>11</v>
      </c>
      <c r="P1465" s="1" t="str">
        <f>IF(Table1[[#This Row],[SeD]]&lt;-2,Table1[[#This Row],[Winning Seed]]&amp; " over " &amp;Table1[[#This Row],[Losing Seed]],"")</f>
        <v/>
      </c>
      <c r="Q1465">
        <f>VLOOKUP(Table1[[#This Row],[Losing Seed]],'Seed History'!$N$4:$O$19,2)</f>
        <v>0.16428571428571428</v>
      </c>
      <c r="R1465" s="1">
        <f>IF(Table1[[#This Row],[Round]]="PI",0,Table1[[#This Row],[Round]]-1)</f>
        <v>0</v>
      </c>
      <c r="S1465">
        <f>Table1[[#This Row],[LAW]]-Table1[[#This Row],[LEW]]</f>
        <v>-0.16428571428571428</v>
      </c>
      <c r="V1465">
        <f>COUNTIF(PASE!B:B,Table1[[#This Row],[Loser]])</f>
        <v>1</v>
      </c>
    </row>
    <row r="1466" spans="1:22" x14ac:dyDescent="0.25">
      <c r="A1466" s="65">
        <v>39527</v>
      </c>
      <c r="B1466" s="50">
        <v>2008</v>
      </c>
      <c r="C1466" s="1">
        <v>1</v>
      </c>
      <c r="D1466" t="s">
        <v>63</v>
      </c>
      <c r="E1466" s="1">
        <v>4</v>
      </c>
      <c r="F1466" t="s">
        <v>83</v>
      </c>
      <c r="G1466" t="str">
        <f>VLOOKUP(Table1[[#This Row],[Winner]],Ranking!D:E,2,FALSE)</f>
        <v>ACC</v>
      </c>
      <c r="H1466" s="1">
        <v>82</v>
      </c>
      <c r="I1466" s="1">
        <v>13</v>
      </c>
      <c r="J1466" t="s">
        <v>319</v>
      </c>
      <c r="K1466" t="str">
        <f>VLOOKUP(Table1[[#This Row],[Loser]],Ranking!D:E,2,FALSE)</f>
        <v>Sum</v>
      </c>
      <c r="L1466" s="1">
        <v>63</v>
      </c>
      <c r="N1466" s="1">
        <f>Table1[[#This Row],[Winning Score]]-Table1[[#This Row],[Losing Score]]</f>
        <v>19</v>
      </c>
      <c r="O1466" s="1">
        <f>Table1[[#This Row],[Losing Seed]]-Table1[[#This Row],[Winning Seed]]</f>
        <v>9</v>
      </c>
      <c r="P1466" s="1" t="str">
        <f>IF(Table1[[#This Row],[SeD]]&lt;-2,Table1[[#This Row],[Winning Seed]]&amp; " over " &amp;Table1[[#This Row],[Losing Seed]],"")</f>
        <v/>
      </c>
      <c r="Q1466">
        <f>VLOOKUP(Table1[[#This Row],[Losing Seed]],'Seed History'!$N$4:$O$19,2)</f>
        <v>0.25</v>
      </c>
      <c r="R1466" s="1">
        <f>IF(Table1[[#This Row],[Round]]="PI",0,Table1[[#This Row],[Round]]-1)</f>
        <v>0</v>
      </c>
      <c r="S1466">
        <f>Table1[[#This Row],[LAW]]-Table1[[#This Row],[LEW]]</f>
        <v>-0.25</v>
      </c>
      <c r="V1466">
        <f>COUNTIF(PASE!B:B,Table1[[#This Row],[Loser]])</f>
        <v>1</v>
      </c>
    </row>
    <row r="1467" spans="1:22" x14ac:dyDescent="0.25">
      <c r="A1467" s="65">
        <v>39527</v>
      </c>
      <c r="B1467" s="50">
        <v>2008</v>
      </c>
      <c r="C1467" s="1">
        <v>1</v>
      </c>
      <c r="D1467" t="s">
        <v>63</v>
      </c>
      <c r="E1467" s="1">
        <v>5</v>
      </c>
      <c r="F1467" t="s">
        <v>272</v>
      </c>
      <c r="G1467" t="str">
        <f>VLOOKUP(Table1[[#This Row],[Winner]],Ranking!D:E,2,FALSE)</f>
        <v>B10</v>
      </c>
      <c r="H1467" s="1">
        <v>72</v>
      </c>
      <c r="I1467" s="1">
        <v>12</v>
      </c>
      <c r="J1467" t="s">
        <v>374</v>
      </c>
      <c r="K1467" t="str">
        <f>VLOOKUP(Table1[[#This Row],[Loser]],Ranking!D:E,2,FALSE)</f>
        <v>Amer</v>
      </c>
      <c r="L1467" s="1">
        <v>61</v>
      </c>
      <c r="N1467" s="1">
        <f>Table1[[#This Row],[Winning Score]]-Table1[[#This Row],[Losing Score]]</f>
        <v>11</v>
      </c>
      <c r="O1467" s="1">
        <f>Table1[[#This Row],[Losing Seed]]-Table1[[#This Row],[Winning Seed]]</f>
        <v>7</v>
      </c>
      <c r="P1467" s="1" t="str">
        <f>IF(Table1[[#This Row],[SeD]]&lt;-2,Table1[[#This Row],[Winning Seed]]&amp; " over " &amp;Table1[[#This Row],[Losing Seed]],"")</f>
        <v/>
      </c>
      <c r="Q1467">
        <f>VLOOKUP(Table1[[#This Row],[Losing Seed]],'Seed History'!$N$4:$O$19,2)</f>
        <v>0.51428571428571423</v>
      </c>
      <c r="R1467" s="1">
        <f>IF(Table1[[#This Row],[Round]]="PI",0,Table1[[#This Row],[Round]]-1)</f>
        <v>0</v>
      </c>
      <c r="S1467">
        <f>Table1[[#This Row],[LAW]]-Table1[[#This Row],[LEW]]</f>
        <v>-0.51428571428571423</v>
      </c>
      <c r="V1467">
        <f>COUNTIF(PASE!B:B,Table1[[#This Row],[Loser]])</f>
        <v>1</v>
      </c>
    </row>
    <row r="1468" spans="1:22" x14ac:dyDescent="0.25">
      <c r="A1468" s="65">
        <v>39527</v>
      </c>
      <c r="B1468" s="50">
        <v>2008</v>
      </c>
      <c r="C1468" s="1">
        <v>1</v>
      </c>
      <c r="D1468" t="s">
        <v>63</v>
      </c>
      <c r="E1468" s="1">
        <v>6</v>
      </c>
      <c r="F1468" t="s">
        <v>263</v>
      </c>
      <c r="G1468" t="str">
        <f>VLOOKUP(Table1[[#This Row],[Winner]],Ranking!D:E,2,FALSE)</f>
        <v>BE</v>
      </c>
      <c r="H1468" s="1">
        <v>74</v>
      </c>
      <c r="I1468" s="1">
        <v>11</v>
      </c>
      <c r="J1468" t="s">
        <v>26</v>
      </c>
      <c r="K1468" t="str">
        <f>VLOOKUP(Table1[[#This Row],[Loser]],Ranking!D:E,2,FALSE)</f>
        <v>SEC</v>
      </c>
      <c r="L1468" s="1">
        <v>66</v>
      </c>
      <c r="N1468" s="1">
        <f>Table1[[#This Row],[Winning Score]]-Table1[[#This Row],[Losing Score]]</f>
        <v>8</v>
      </c>
      <c r="O1468" s="1">
        <f>Table1[[#This Row],[Losing Seed]]-Table1[[#This Row],[Winning Seed]]</f>
        <v>5</v>
      </c>
      <c r="P1468" s="1" t="str">
        <f>IF(Table1[[#This Row],[SeD]]&lt;-2,Table1[[#This Row],[Winning Seed]]&amp; " over " &amp;Table1[[#This Row],[Losing Seed]],"")</f>
        <v/>
      </c>
      <c r="Q1468">
        <f>VLOOKUP(Table1[[#This Row],[Losing Seed]],'Seed History'!$N$4:$O$19,2)</f>
        <v>0.61428571428571432</v>
      </c>
      <c r="R1468" s="1">
        <f>IF(Table1[[#This Row],[Round]]="PI",0,Table1[[#This Row],[Round]]-1)</f>
        <v>0</v>
      </c>
      <c r="S1468">
        <f>Table1[[#This Row],[LAW]]-Table1[[#This Row],[LEW]]</f>
        <v>-0.61428571428571432</v>
      </c>
      <c r="V1468">
        <f>COUNTIF(PASE!B:B,Table1[[#This Row],[Loser]])</f>
        <v>1</v>
      </c>
    </row>
    <row r="1469" spans="1:22" x14ac:dyDescent="0.25">
      <c r="A1469" s="65">
        <v>39527</v>
      </c>
      <c r="B1469" s="50">
        <v>2008</v>
      </c>
      <c r="C1469" s="1">
        <v>1</v>
      </c>
      <c r="D1469" t="s">
        <v>38</v>
      </c>
      <c r="E1469" s="1">
        <v>1</v>
      </c>
      <c r="F1469" t="s">
        <v>67</v>
      </c>
      <c r="G1469" t="str">
        <f>VLOOKUP(Table1[[#This Row],[Winner]],Ranking!D:E,2,FALSE)</f>
        <v>P12</v>
      </c>
      <c r="H1469" s="1">
        <v>70</v>
      </c>
      <c r="I1469" s="1">
        <v>16</v>
      </c>
      <c r="J1469" t="s">
        <v>277</v>
      </c>
      <c r="K1469" t="str">
        <f>VLOOKUP(Table1[[#This Row],[Loser]],Ranking!D:E,2,FALSE)</f>
        <v>SWAC</v>
      </c>
      <c r="L1469" s="1">
        <v>29</v>
      </c>
      <c r="N1469" s="1">
        <f>Table1[[#This Row],[Winning Score]]-Table1[[#This Row],[Losing Score]]</f>
        <v>41</v>
      </c>
      <c r="O1469" s="1">
        <f>Table1[[#This Row],[Losing Seed]]-Table1[[#This Row],[Winning Seed]]</f>
        <v>15</v>
      </c>
      <c r="P1469" s="1" t="str">
        <f>IF(Table1[[#This Row],[SeD]]&lt;-2,Table1[[#This Row],[Winning Seed]]&amp; " over " &amp;Table1[[#This Row],[Losing Seed]],"")</f>
        <v/>
      </c>
      <c r="Q1469">
        <f>VLOOKUP(Table1[[#This Row],[Losing Seed]],'Seed History'!$N$4:$O$19,2)</f>
        <v>7.1428571428571426E-3</v>
      </c>
      <c r="R1469" s="1">
        <f>IF(Table1[[#This Row],[Round]]="PI",0,Table1[[#This Row],[Round]]-1)</f>
        <v>0</v>
      </c>
      <c r="S1469">
        <f>Table1[[#This Row],[LAW]]-Table1[[#This Row],[LEW]]</f>
        <v>-7.1428571428571426E-3</v>
      </c>
      <c r="V1469">
        <f>COUNTIF(PASE!B:B,Table1[[#This Row],[Loser]])</f>
        <v>1</v>
      </c>
    </row>
    <row r="1470" spans="1:22" x14ac:dyDescent="0.25">
      <c r="A1470" s="65">
        <v>39527</v>
      </c>
      <c r="B1470" s="50">
        <v>2008</v>
      </c>
      <c r="C1470" s="1">
        <v>1</v>
      </c>
      <c r="D1470" t="s">
        <v>38</v>
      </c>
      <c r="E1470" s="1">
        <v>2</v>
      </c>
      <c r="F1470" t="s">
        <v>64</v>
      </c>
      <c r="G1470" t="str">
        <f>VLOOKUP(Table1[[#This Row],[Winner]],Ranking!D:E,2,FALSE)</f>
        <v>ACC</v>
      </c>
      <c r="H1470" s="1">
        <v>71</v>
      </c>
      <c r="I1470" s="1">
        <v>15</v>
      </c>
      <c r="J1470" t="s">
        <v>62</v>
      </c>
      <c r="K1470" t="str">
        <f>VLOOKUP(Table1[[#This Row],[Loser]],Ranking!D:E,2,FALSE)</f>
        <v>OVC</v>
      </c>
      <c r="L1470" s="1">
        <v>70</v>
      </c>
      <c r="N1470" s="1">
        <f>Table1[[#This Row],[Winning Score]]-Table1[[#This Row],[Losing Score]]</f>
        <v>1</v>
      </c>
      <c r="O1470" s="1">
        <f>Table1[[#This Row],[Losing Seed]]-Table1[[#This Row],[Winning Seed]]</f>
        <v>13</v>
      </c>
      <c r="P1470" s="1" t="str">
        <f>IF(Table1[[#This Row],[SeD]]&lt;-2,Table1[[#This Row],[Winning Seed]]&amp; " over " &amp;Table1[[#This Row],[Losing Seed]],"")</f>
        <v/>
      </c>
      <c r="Q1470">
        <f>VLOOKUP(Table1[[#This Row],[Losing Seed]],'Seed History'!$N$4:$O$19,2)</f>
        <v>6.4285714285714279E-2</v>
      </c>
      <c r="R1470" s="1">
        <f>IF(Table1[[#This Row],[Round]]="PI",0,Table1[[#This Row],[Round]]-1)</f>
        <v>0</v>
      </c>
      <c r="S1470">
        <f>Table1[[#This Row],[LAW]]-Table1[[#This Row],[LEW]]</f>
        <v>-6.4285714285714279E-2</v>
      </c>
      <c r="V1470">
        <f>COUNTIF(PASE!B:B,Table1[[#This Row],[Loser]])</f>
        <v>1</v>
      </c>
    </row>
    <row r="1471" spans="1:22" x14ac:dyDescent="0.25">
      <c r="A1471" s="65">
        <v>39527</v>
      </c>
      <c r="B1471" s="50">
        <v>2008</v>
      </c>
      <c r="C1471" s="1">
        <v>1</v>
      </c>
      <c r="D1471" t="s">
        <v>38</v>
      </c>
      <c r="E1471" s="1">
        <v>3</v>
      </c>
      <c r="F1471" t="s">
        <v>44</v>
      </c>
      <c r="G1471" t="str">
        <f>VLOOKUP(Table1[[#This Row],[Winner]],Ranking!D:E,2,FALSE)</f>
        <v>BE</v>
      </c>
      <c r="H1471" s="1">
        <v>73</v>
      </c>
      <c r="I1471" s="1">
        <v>14</v>
      </c>
      <c r="J1471" t="s">
        <v>60</v>
      </c>
      <c r="K1471" t="str">
        <f>VLOOKUP(Table1[[#This Row],[Loser]],Ranking!D:E,2,FALSE)</f>
        <v>SEC</v>
      </c>
      <c r="L1471" s="1">
        <v>61</v>
      </c>
      <c r="N1471" s="1">
        <f>Table1[[#This Row],[Winning Score]]-Table1[[#This Row],[Losing Score]]</f>
        <v>12</v>
      </c>
      <c r="O1471" s="1">
        <f>Table1[[#This Row],[Losing Seed]]-Table1[[#This Row],[Winning Seed]]</f>
        <v>11</v>
      </c>
      <c r="P1471" s="1" t="str">
        <f>IF(Table1[[#This Row],[SeD]]&lt;-2,Table1[[#This Row],[Winning Seed]]&amp; " over " &amp;Table1[[#This Row],[Losing Seed]],"")</f>
        <v/>
      </c>
      <c r="Q1471">
        <f>VLOOKUP(Table1[[#This Row],[Losing Seed]],'Seed History'!$N$4:$O$19,2)</f>
        <v>0.16428571428571428</v>
      </c>
      <c r="R1471" s="1">
        <f>IF(Table1[[#This Row],[Round]]="PI",0,Table1[[#This Row],[Round]]-1)</f>
        <v>0</v>
      </c>
      <c r="S1471">
        <f>Table1[[#This Row],[LAW]]-Table1[[#This Row],[LEW]]</f>
        <v>-0.16428571428571428</v>
      </c>
      <c r="V1471">
        <f>COUNTIF(PASE!B:B,Table1[[#This Row],[Loser]])</f>
        <v>1</v>
      </c>
    </row>
    <row r="1472" spans="1:22" x14ac:dyDescent="0.25">
      <c r="A1472" s="65">
        <v>39527</v>
      </c>
      <c r="B1472" s="50">
        <v>2008</v>
      </c>
      <c r="C1472" s="1">
        <v>1</v>
      </c>
      <c r="D1472" t="s">
        <v>38</v>
      </c>
      <c r="E1472" s="1">
        <v>6</v>
      </c>
      <c r="F1472" t="s">
        <v>29</v>
      </c>
      <c r="G1472" t="str">
        <f>VLOOKUP(Table1[[#This Row],[Winner]],Ranking!D:E,2,FALSE)</f>
        <v>B10</v>
      </c>
      <c r="H1472" s="1">
        <v>90</v>
      </c>
      <c r="I1472" s="1">
        <v>11</v>
      </c>
      <c r="J1472" t="s">
        <v>46</v>
      </c>
      <c r="K1472" t="str">
        <f>VLOOKUP(Table1[[#This Row],[Loser]],Ranking!D:E,2,FALSE)</f>
        <v>B12</v>
      </c>
      <c r="L1472" s="1">
        <v>79</v>
      </c>
      <c r="N1472" s="1">
        <f>Table1[[#This Row],[Winning Score]]-Table1[[#This Row],[Losing Score]]</f>
        <v>11</v>
      </c>
      <c r="O1472" s="1">
        <f>Table1[[#This Row],[Losing Seed]]-Table1[[#This Row],[Winning Seed]]</f>
        <v>5</v>
      </c>
      <c r="P1472" s="1" t="str">
        <f>IF(Table1[[#This Row],[SeD]]&lt;-2,Table1[[#This Row],[Winning Seed]]&amp; " over " &amp;Table1[[#This Row],[Losing Seed]],"")</f>
        <v/>
      </c>
      <c r="Q1472">
        <f>VLOOKUP(Table1[[#This Row],[Losing Seed]],'Seed History'!$N$4:$O$19,2)</f>
        <v>0.61428571428571432</v>
      </c>
      <c r="R1472" s="1">
        <f>IF(Table1[[#This Row],[Round]]="PI",0,Table1[[#This Row],[Round]]-1)</f>
        <v>0</v>
      </c>
      <c r="S1472">
        <f>Table1[[#This Row],[LAW]]-Table1[[#This Row],[LEW]]</f>
        <v>-0.61428571428571432</v>
      </c>
      <c r="V1472">
        <f>COUNTIF(PASE!B:B,Table1[[#This Row],[Loser]])</f>
        <v>1</v>
      </c>
    </row>
    <row r="1473" spans="1:22" x14ac:dyDescent="0.25">
      <c r="A1473" s="65">
        <v>39527</v>
      </c>
      <c r="B1473" s="50">
        <v>2008</v>
      </c>
      <c r="C1473" s="1">
        <v>1</v>
      </c>
      <c r="D1473" t="s">
        <v>38</v>
      </c>
      <c r="E1473" s="1">
        <v>7</v>
      </c>
      <c r="F1473" t="s">
        <v>413</v>
      </c>
      <c r="G1473" t="str">
        <f>VLOOKUP(Table1[[#This Row],[Winner]],Ranking!D:E,2,FALSE)</f>
        <v>B12</v>
      </c>
      <c r="H1473" s="1">
        <v>75</v>
      </c>
      <c r="I1473" s="1">
        <v>10</v>
      </c>
      <c r="J1473" t="s">
        <v>48</v>
      </c>
      <c r="K1473" t="str">
        <f>VLOOKUP(Table1[[#This Row],[Loser]],Ranking!D:E,2,FALSE)</f>
        <v>P12</v>
      </c>
      <c r="L1473" s="1">
        <v>65</v>
      </c>
      <c r="N1473" s="1">
        <f>Table1[[#This Row],[Winning Score]]-Table1[[#This Row],[Losing Score]]</f>
        <v>10</v>
      </c>
      <c r="O1473" s="1">
        <f>Table1[[#This Row],[Losing Seed]]-Table1[[#This Row],[Winning Seed]]</f>
        <v>3</v>
      </c>
      <c r="P1473" s="1" t="str">
        <f>IF(Table1[[#This Row],[SeD]]&lt;-2,Table1[[#This Row],[Winning Seed]]&amp; " over " &amp;Table1[[#This Row],[Losing Seed]],"")</f>
        <v/>
      </c>
      <c r="Q1473">
        <f>VLOOKUP(Table1[[#This Row],[Losing Seed]],'Seed History'!$N$4:$O$19,2)</f>
        <v>0.62142857142857144</v>
      </c>
      <c r="R1473" s="1">
        <f>IF(Table1[[#This Row],[Round]]="PI",0,Table1[[#This Row],[Round]]-1)</f>
        <v>0</v>
      </c>
      <c r="S1473">
        <f>Table1[[#This Row],[LAW]]-Table1[[#This Row],[LEW]]</f>
        <v>-0.62142857142857144</v>
      </c>
      <c r="V1473">
        <f>COUNTIF(PASE!B:B,Table1[[#This Row],[Loser]])</f>
        <v>1</v>
      </c>
    </row>
    <row r="1474" spans="1:22" x14ac:dyDescent="0.25">
      <c r="A1474" s="65">
        <v>39527</v>
      </c>
      <c r="B1474" s="50">
        <v>2008</v>
      </c>
      <c r="C1474" s="1">
        <v>1</v>
      </c>
      <c r="D1474" t="s">
        <v>38</v>
      </c>
      <c r="E1474" s="1">
        <v>9</v>
      </c>
      <c r="F1474" t="s">
        <v>79</v>
      </c>
      <c r="G1474" t="str">
        <f>VLOOKUP(Table1[[#This Row],[Winner]],Ranking!D:E,2,FALSE)</f>
        <v>SEC</v>
      </c>
      <c r="H1474" s="1">
        <v>67</v>
      </c>
      <c r="I1474" s="1">
        <v>8</v>
      </c>
      <c r="J1474" t="s">
        <v>72</v>
      </c>
      <c r="K1474" t="str">
        <f>VLOOKUP(Table1[[#This Row],[Loser]],Ranking!D:E,2,FALSE)</f>
        <v>WCC</v>
      </c>
      <c r="L1474" s="1">
        <v>62</v>
      </c>
      <c r="N1474" s="1">
        <f>Table1[[#This Row],[Winning Score]]-Table1[[#This Row],[Losing Score]]</f>
        <v>5</v>
      </c>
      <c r="O1474" s="1">
        <f>Table1[[#This Row],[Losing Seed]]-Table1[[#This Row],[Winning Seed]]</f>
        <v>-1</v>
      </c>
      <c r="P1474" s="1" t="str">
        <f>IF(Table1[[#This Row],[SeD]]&lt;-2,Table1[[#This Row],[Winning Seed]]&amp; " over " &amp;Table1[[#This Row],[Losing Seed]],"")</f>
        <v/>
      </c>
      <c r="Q1474">
        <f>VLOOKUP(Table1[[#This Row],[Losing Seed]],'Seed History'!$N$4:$O$19,2)</f>
        <v>0.7</v>
      </c>
      <c r="R1474" s="1">
        <f>IF(Table1[[#This Row],[Round]]="PI",0,Table1[[#This Row],[Round]]-1)</f>
        <v>0</v>
      </c>
      <c r="S1474">
        <f>Table1[[#This Row],[LAW]]-Table1[[#This Row],[LEW]]</f>
        <v>-0.7</v>
      </c>
      <c r="V1474">
        <f>COUNTIF(PASE!B:B,Table1[[#This Row],[Loser]])</f>
        <v>1</v>
      </c>
    </row>
    <row r="1475" spans="1:22" x14ac:dyDescent="0.25">
      <c r="A1475" s="65">
        <v>39528</v>
      </c>
      <c r="B1475" s="50">
        <v>2008</v>
      </c>
      <c r="C1475" s="1">
        <v>1</v>
      </c>
      <c r="D1475" t="s">
        <v>440</v>
      </c>
      <c r="E1475" s="1">
        <v>13</v>
      </c>
      <c r="F1475" t="s">
        <v>351</v>
      </c>
      <c r="G1475" t="str">
        <f>VLOOKUP(Table1[[#This Row],[Winner]],Ranking!D:E,2,FALSE)</f>
        <v>MAAC</v>
      </c>
      <c r="H1475" s="1">
        <v>83</v>
      </c>
      <c r="I1475" s="1">
        <v>4</v>
      </c>
      <c r="J1475" t="s">
        <v>78</v>
      </c>
      <c r="K1475" t="str">
        <f>VLOOKUP(Table1[[#This Row],[Loser]],Ranking!D:E,2,FALSE)</f>
        <v>SEC</v>
      </c>
      <c r="L1475" s="1">
        <v>62</v>
      </c>
      <c r="N1475" s="1">
        <f>Table1[[#This Row],[Winning Score]]-Table1[[#This Row],[Losing Score]]</f>
        <v>21</v>
      </c>
      <c r="O1475" s="1">
        <f>Table1[[#This Row],[Losing Seed]]-Table1[[#This Row],[Winning Seed]]</f>
        <v>-9</v>
      </c>
      <c r="P1475" s="1" t="str">
        <f>IF(Table1[[#This Row],[SeD]]&lt;-2,Table1[[#This Row],[Winning Seed]]&amp; " over " &amp;Table1[[#This Row],[Losing Seed]],"")</f>
        <v>13 over 4</v>
      </c>
      <c r="Q1475">
        <f>VLOOKUP(Table1[[#This Row],[Losing Seed]],'Seed History'!$N$4:$O$19,2)</f>
        <v>1.5357142857142858</v>
      </c>
      <c r="R1475" s="1">
        <f>IF(Table1[[#This Row],[Round]]="PI",0,Table1[[#This Row],[Round]]-1)</f>
        <v>0</v>
      </c>
      <c r="S1475">
        <f>Table1[[#This Row],[LAW]]-Table1[[#This Row],[LEW]]</f>
        <v>-1.5357142857142858</v>
      </c>
      <c r="V1475">
        <f>COUNTIF(PASE!B:B,Table1[[#This Row],[Loser]])</f>
        <v>1</v>
      </c>
    </row>
    <row r="1476" spans="1:22" x14ac:dyDescent="0.25">
      <c r="A1476" s="65">
        <v>39528</v>
      </c>
      <c r="B1476" s="50">
        <v>2008</v>
      </c>
      <c r="C1476" s="1">
        <v>1</v>
      </c>
      <c r="D1476" t="s">
        <v>38</v>
      </c>
      <c r="E1476" s="1">
        <v>13</v>
      </c>
      <c r="F1476" t="s">
        <v>344</v>
      </c>
      <c r="G1476" t="str">
        <f>VLOOKUP(Table1[[#This Row],[Winner]],Ranking!D:E,2,FALSE)</f>
        <v>WCC</v>
      </c>
      <c r="H1476" s="1">
        <v>70</v>
      </c>
      <c r="I1476" s="1">
        <v>4</v>
      </c>
      <c r="J1476" t="s">
        <v>80</v>
      </c>
      <c r="K1476" t="str">
        <f>VLOOKUP(Table1[[#This Row],[Loser]],Ranking!D:E,2,FALSE)</f>
        <v>Amer</v>
      </c>
      <c r="L1476" s="1">
        <v>69</v>
      </c>
      <c r="M1476" s="1" t="s">
        <v>479</v>
      </c>
      <c r="N1476" s="1">
        <f>Table1[[#This Row],[Winning Score]]-Table1[[#This Row],[Losing Score]]</f>
        <v>1</v>
      </c>
      <c r="O1476" s="1">
        <f>Table1[[#This Row],[Losing Seed]]-Table1[[#This Row],[Winning Seed]]</f>
        <v>-9</v>
      </c>
      <c r="P1476" s="1" t="str">
        <f>IF(Table1[[#This Row],[SeD]]&lt;-2,Table1[[#This Row],[Winning Seed]]&amp; " over " &amp;Table1[[#This Row],[Losing Seed]],"")</f>
        <v>13 over 4</v>
      </c>
      <c r="Q1476">
        <f>VLOOKUP(Table1[[#This Row],[Losing Seed]],'Seed History'!$N$4:$O$19,2)</f>
        <v>1.5357142857142858</v>
      </c>
      <c r="R1476" s="1">
        <f>IF(Table1[[#This Row],[Round]]="PI",0,Table1[[#This Row],[Round]]-1)</f>
        <v>0</v>
      </c>
      <c r="S1476">
        <f>Table1[[#This Row],[LAW]]-Table1[[#This Row],[LEW]]</f>
        <v>-1.5357142857142858</v>
      </c>
      <c r="V1476">
        <f>COUNTIF(PASE!B:B,Table1[[#This Row],[Loser]])</f>
        <v>1</v>
      </c>
    </row>
    <row r="1477" spans="1:22" x14ac:dyDescent="0.25">
      <c r="A1477" s="65">
        <v>39528</v>
      </c>
      <c r="B1477" s="50">
        <v>2008</v>
      </c>
      <c r="C1477" s="1">
        <v>1</v>
      </c>
      <c r="D1477" t="s">
        <v>440</v>
      </c>
      <c r="E1477" s="1">
        <v>12</v>
      </c>
      <c r="F1477" t="s">
        <v>50</v>
      </c>
      <c r="G1477" t="str">
        <f>VLOOKUP(Table1[[#This Row],[Winner]],Ranking!D:E,2,FALSE)</f>
        <v>BE</v>
      </c>
      <c r="H1477" s="1">
        <v>75</v>
      </c>
      <c r="I1477" s="1">
        <v>5</v>
      </c>
      <c r="J1477" t="s">
        <v>89</v>
      </c>
      <c r="K1477" t="str">
        <f>VLOOKUP(Table1[[#This Row],[Loser]],Ranking!D:E,2,FALSE)</f>
        <v>ACC</v>
      </c>
      <c r="L1477" s="1">
        <v>69</v>
      </c>
      <c r="N1477" s="1">
        <f>Table1[[#This Row],[Winning Score]]-Table1[[#This Row],[Losing Score]]</f>
        <v>6</v>
      </c>
      <c r="O1477" s="1">
        <f>Table1[[#This Row],[Losing Seed]]-Table1[[#This Row],[Winning Seed]]</f>
        <v>-7</v>
      </c>
      <c r="P1477" s="1" t="str">
        <f>IF(Table1[[#This Row],[SeD]]&lt;-2,Table1[[#This Row],[Winning Seed]]&amp; " over " &amp;Table1[[#This Row],[Losing Seed]],"")</f>
        <v>12 over 5</v>
      </c>
      <c r="Q1477">
        <f>VLOOKUP(Table1[[#This Row],[Losing Seed]],'Seed History'!$N$4:$O$19,2)</f>
        <v>1.1071428571428572</v>
      </c>
      <c r="R1477" s="1">
        <f>IF(Table1[[#This Row],[Round]]="PI",0,Table1[[#This Row],[Round]]-1)</f>
        <v>0</v>
      </c>
      <c r="S1477">
        <f>Table1[[#This Row],[LAW]]-Table1[[#This Row],[LEW]]</f>
        <v>-1.1071428571428572</v>
      </c>
      <c r="V1477">
        <f>COUNTIF(PASE!B:B,Table1[[#This Row],[Loser]])</f>
        <v>1</v>
      </c>
    </row>
    <row r="1478" spans="1:22" x14ac:dyDescent="0.25">
      <c r="A1478" s="65">
        <v>39528</v>
      </c>
      <c r="B1478" s="50">
        <v>2008</v>
      </c>
      <c r="C1478" s="1">
        <v>1</v>
      </c>
      <c r="D1478" t="s">
        <v>38</v>
      </c>
      <c r="E1478" s="1">
        <v>12</v>
      </c>
      <c r="F1478" t="s">
        <v>416</v>
      </c>
      <c r="G1478" t="str">
        <f>VLOOKUP(Table1[[#This Row],[Winner]],Ranking!D:E,2,FALSE)</f>
        <v>CUSA</v>
      </c>
      <c r="H1478" s="1">
        <v>101</v>
      </c>
      <c r="I1478" s="1">
        <v>5</v>
      </c>
      <c r="J1478" t="s">
        <v>189</v>
      </c>
      <c r="K1478" t="str">
        <f>VLOOKUP(Table1[[#This Row],[Loser]],Ranking!D:E,2,FALSE)</f>
        <v>MVC</v>
      </c>
      <c r="L1478" s="1">
        <v>99</v>
      </c>
      <c r="M1478" s="1" t="s">
        <v>479</v>
      </c>
      <c r="N1478" s="1">
        <f>Table1[[#This Row],[Winning Score]]-Table1[[#This Row],[Losing Score]]</f>
        <v>2</v>
      </c>
      <c r="O1478" s="1">
        <f>Table1[[#This Row],[Losing Seed]]-Table1[[#This Row],[Winning Seed]]</f>
        <v>-7</v>
      </c>
      <c r="P1478" s="1" t="str">
        <f>IF(Table1[[#This Row],[SeD]]&lt;-2,Table1[[#This Row],[Winning Seed]]&amp; " over " &amp;Table1[[#This Row],[Losing Seed]],"")</f>
        <v>12 over 5</v>
      </c>
      <c r="Q1478">
        <f>VLOOKUP(Table1[[#This Row],[Losing Seed]],'Seed History'!$N$4:$O$19,2)</f>
        <v>1.1071428571428572</v>
      </c>
      <c r="R1478" s="1">
        <f>IF(Table1[[#This Row],[Round]]="PI",0,Table1[[#This Row],[Round]]-1)</f>
        <v>0</v>
      </c>
      <c r="S1478">
        <f>Table1[[#This Row],[LAW]]-Table1[[#This Row],[LEW]]</f>
        <v>-1.1071428571428572</v>
      </c>
      <c r="V1478">
        <f>COUNTIF(PASE!B:B,Table1[[#This Row],[Loser]])</f>
        <v>1</v>
      </c>
    </row>
    <row r="1479" spans="1:22" x14ac:dyDescent="0.25">
      <c r="A1479" s="65">
        <v>39528</v>
      </c>
      <c r="B1479" s="50">
        <v>2008</v>
      </c>
      <c r="C1479" s="1">
        <v>1</v>
      </c>
      <c r="D1479" t="s">
        <v>440</v>
      </c>
      <c r="E1479" s="1">
        <v>10</v>
      </c>
      <c r="F1479" t="s">
        <v>70</v>
      </c>
      <c r="G1479" t="str">
        <f>VLOOKUP(Table1[[#This Row],[Winner]],Ranking!D:E,2,FALSE)</f>
        <v>A10</v>
      </c>
      <c r="H1479" s="1">
        <v>82</v>
      </c>
      <c r="I1479" s="1">
        <v>7</v>
      </c>
      <c r="J1479" t="s">
        <v>71</v>
      </c>
      <c r="K1479" t="str">
        <f>VLOOKUP(Table1[[#This Row],[Loser]],Ranking!D:E,2,FALSE)</f>
        <v>WCC</v>
      </c>
      <c r="L1479" s="1">
        <v>76</v>
      </c>
      <c r="N1479" s="1">
        <f>Table1[[#This Row],[Winning Score]]-Table1[[#This Row],[Losing Score]]</f>
        <v>6</v>
      </c>
      <c r="O1479" s="1">
        <f>Table1[[#This Row],[Losing Seed]]-Table1[[#This Row],[Winning Seed]]</f>
        <v>-3</v>
      </c>
      <c r="P1479" s="1" t="str">
        <f>IF(Table1[[#This Row],[SeD]]&lt;-2,Table1[[#This Row],[Winning Seed]]&amp; " over " &amp;Table1[[#This Row],[Losing Seed]],"")</f>
        <v>10 over 7</v>
      </c>
      <c r="Q1479">
        <f>VLOOKUP(Table1[[#This Row],[Losing Seed]],'Seed History'!$N$4:$O$19,2)</f>
        <v>0.9</v>
      </c>
      <c r="R1479" s="1">
        <f>IF(Table1[[#This Row],[Round]]="PI",0,Table1[[#This Row],[Round]]-1)</f>
        <v>0</v>
      </c>
      <c r="S1479">
        <f>Table1[[#This Row],[LAW]]-Table1[[#This Row],[LEW]]</f>
        <v>-0.9</v>
      </c>
      <c r="V1479">
        <f>COUNTIF(PASE!B:B,Table1[[#This Row],[Loser]])</f>
        <v>1</v>
      </c>
    </row>
    <row r="1480" spans="1:22" x14ac:dyDescent="0.25">
      <c r="A1480" s="65">
        <v>39528</v>
      </c>
      <c r="B1480" s="50">
        <v>2008</v>
      </c>
      <c r="C1480" s="1">
        <v>1</v>
      </c>
      <c r="D1480" t="s">
        <v>49</v>
      </c>
      <c r="E1480" s="1">
        <v>1</v>
      </c>
      <c r="F1480" t="s">
        <v>299</v>
      </c>
      <c r="G1480" t="str">
        <f>VLOOKUP(Table1[[#This Row],[Winner]],Ranking!D:E,2,FALSE)</f>
        <v>ACC</v>
      </c>
      <c r="H1480" s="1">
        <v>113</v>
      </c>
      <c r="I1480" s="1">
        <v>16</v>
      </c>
      <c r="J1480" t="s">
        <v>285</v>
      </c>
      <c r="K1480" t="str">
        <f>VLOOKUP(Table1[[#This Row],[Loser]],Ranking!D:E,2,FALSE)</f>
        <v>NEC</v>
      </c>
      <c r="L1480" s="1">
        <v>74</v>
      </c>
      <c r="N1480" s="1">
        <f>Table1[[#This Row],[Winning Score]]-Table1[[#This Row],[Losing Score]]</f>
        <v>39</v>
      </c>
      <c r="O1480" s="1">
        <f>Table1[[#This Row],[Losing Seed]]-Table1[[#This Row],[Winning Seed]]</f>
        <v>15</v>
      </c>
      <c r="P1480" s="1" t="str">
        <f>IF(Table1[[#This Row],[SeD]]&lt;-2,Table1[[#This Row],[Winning Seed]]&amp; " over " &amp;Table1[[#This Row],[Losing Seed]],"")</f>
        <v/>
      </c>
      <c r="Q1480">
        <f>VLOOKUP(Table1[[#This Row],[Losing Seed]],'Seed History'!$N$4:$O$19,2)</f>
        <v>7.1428571428571426E-3</v>
      </c>
      <c r="R1480" s="1">
        <f>IF(Table1[[#This Row],[Round]]="PI",0,Table1[[#This Row],[Round]]-1)</f>
        <v>0</v>
      </c>
      <c r="S1480">
        <f>Table1[[#This Row],[LAW]]-Table1[[#This Row],[LEW]]</f>
        <v>-7.1428571428571426E-3</v>
      </c>
      <c r="V1480">
        <f>COUNTIF(PASE!B:B,Table1[[#This Row],[Loser]])</f>
        <v>1</v>
      </c>
    </row>
    <row r="1481" spans="1:22" x14ac:dyDescent="0.25">
      <c r="A1481" s="65">
        <v>39528</v>
      </c>
      <c r="B1481" s="50">
        <v>2008</v>
      </c>
      <c r="C1481" s="1">
        <v>1</v>
      </c>
      <c r="D1481" t="s">
        <v>49</v>
      </c>
      <c r="E1481" s="1">
        <v>2</v>
      </c>
      <c r="F1481" t="s">
        <v>375</v>
      </c>
      <c r="G1481" t="str">
        <f>VLOOKUP(Table1[[#This Row],[Winner]],Ranking!D:E,2,FALSE)</f>
        <v>SEC</v>
      </c>
      <c r="H1481" s="1">
        <v>72</v>
      </c>
      <c r="I1481" s="1">
        <v>15</v>
      </c>
      <c r="J1481" t="s">
        <v>120</v>
      </c>
      <c r="K1481" t="str">
        <f>VLOOKUP(Table1[[#This Row],[Loser]],Ranking!D:E,2,FALSE)</f>
        <v>Pat</v>
      </c>
      <c r="L1481" s="1">
        <v>57</v>
      </c>
      <c r="N1481" s="1">
        <f>Table1[[#This Row],[Winning Score]]-Table1[[#This Row],[Losing Score]]</f>
        <v>15</v>
      </c>
      <c r="O1481" s="1">
        <f>Table1[[#This Row],[Losing Seed]]-Table1[[#This Row],[Winning Seed]]</f>
        <v>13</v>
      </c>
      <c r="P1481" s="1" t="str">
        <f>IF(Table1[[#This Row],[SeD]]&lt;-2,Table1[[#This Row],[Winning Seed]]&amp; " over " &amp;Table1[[#This Row],[Losing Seed]],"")</f>
        <v/>
      </c>
      <c r="Q1481">
        <f>VLOOKUP(Table1[[#This Row],[Losing Seed]],'Seed History'!$N$4:$O$19,2)</f>
        <v>6.4285714285714279E-2</v>
      </c>
      <c r="R1481" s="1">
        <f>IF(Table1[[#This Row],[Round]]="PI",0,Table1[[#This Row],[Round]]-1)</f>
        <v>0</v>
      </c>
      <c r="S1481">
        <f>Table1[[#This Row],[LAW]]-Table1[[#This Row],[LEW]]</f>
        <v>-6.4285714285714279E-2</v>
      </c>
      <c r="V1481">
        <f>COUNTIF(PASE!B:B,Table1[[#This Row],[Loser]])</f>
        <v>1</v>
      </c>
    </row>
    <row r="1482" spans="1:22" x14ac:dyDescent="0.25">
      <c r="A1482" s="65">
        <v>39528</v>
      </c>
      <c r="B1482" s="50">
        <v>2008</v>
      </c>
      <c r="C1482" s="1">
        <v>1</v>
      </c>
      <c r="D1482" t="s">
        <v>49</v>
      </c>
      <c r="E1482" s="1">
        <v>3</v>
      </c>
      <c r="F1482" t="s">
        <v>54</v>
      </c>
      <c r="G1482" t="str">
        <f>VLOOKUP(Table1[[#This Row],[Winner]],Ranking!D:E,2,FALSE)</f>
        <v>ACC</v>
      </c>
      <c r="H1482" s="1">
        <v>79</v>
      </c>
      <c r="I1482" s="1">
        <v>14</v>
      </c>
      <c r="J1482" t="s">
        <v>138</v>
      </c>
      <c r="K1482" t="str">
        <f>VLOOKUP(Table1[[#This Row],[Loser]],Ranking!D:E,2,FALSE)</f>
        <v>MWC</v>
      </c>
      <c r="L1482" s="1">
        <v>61</v>
      </c>
      <c r="N1482" s="1">
        <f>Table1[[#This Row],[Winning Score]]-Table1[[#This Row],[Losing Score]]</f>
        <v>18</v>
      </c>
      <c r="O1482" s="1">
        <f>Table1[[#This Row],[Losing Seed]]-Table1[[#This Row],[Winning Seed]]</f>
        <v>11</v>
      </c>
      <c r="P1482" s="1" t="str">
        <f>IF(Table1[[#This Row],[SeD]]&lt;-2,Table1[[#This Row],[Winning Seed]]&amp; " over " &amp;Table1[[#This Row],[Losing Seed]],"")</f>
        <v/>
      </c>
      <c r="Q1482">
        <f>VLOOKUP(Table1[[#This Row],[Losing Seed]],'Seed History'!$N$4:$O$19,2)</f>
        <v>0.16428571428571428</v>
      </c>
      <c r="R1482" s="1">
        <f>IF(Table1[[#This Row],[Round]]="PI",0,Table1[[#This Row],[Round]]-1)</f>
        <v>0</v>
      </c>
      <c r="S1482">
        <f>Table1[[#This Row],[LAW]]-Table1[[#This Row],[LEW]]</f>
        <v>-0.16428571428571428</v>
      </c>
      <c r="V1482">
        <f>COUNTIF(PASE!B:B,Table1[[#This Row],[Loser]])</f>
        <v>1</v>
      </c>
    </row>
    <row r="1483" spans="1:22" x14ac:dyDescent="0.25">
      <c r="A1483" s="65">
        <v>39528</v>
      </c>
      <c r="B1483" s="50">
        <v>2008</v>
      </c>
      <c r="C1483" s="1">
        <v>1</v>
      </c>
      <c r="D1483" t="s">
        <v>49</v>
      </c>
      <c r="E1483" s="1">
        <v>6</v>
      </c>
      <c r="F1483" t="s">
        <v>58</v>
      </c>
      <c r="G1483" t="str">
        <f>VLOOKUP(Table1[[#This Row],[Winner]],Ranking!D:E,2,FALSE)</f>
        <v>B12</v>
      </c>
      <c r="H1483" s="1">
        <v>72</v>
      </c>
      <c r="I1483" s="1">
        <v>11</v>
      </c>
      <c r="J1483" t="s">
        <v>338</v>
      </c>
      <c r="K1483" t="str">
        <f>VLOOKUP(Table1[[#This Row],[Loser]],Ranking!D:E,2,FALSE)</f>
        <v>A10</v>
      </c>
      <c r="L1483" s="1">
        <v>64</v>
      </c>
      <c r="N1483" s="1">
        <f>Table1[[#This Row],[Winning Score]]-Table1[[#This Row],[Losing Score]]</f>
        <v>8</v>
      </c>
      <c r="O1483" s="1">
        <f>Table1[[#This Row],[Losing Seed]]-Table1[[#This Row],[Winning Seed]]</f>
        <v>5</v>
      </c>
      <c r="P1483" s="1" t="str">
        <f>IF(Table1[[#This Row],[SeD]]&lt;-2,Table1[[#This Row],[Winning Seed]]&amp; " over " &amp;Table1[[#This Row],[Losing Seed]],"")</f>
        <v/>
      </c>
      <c r="Q1483">
        <f>VLOOKUP(Table1[[#This Row],[Losing Seed]],'Seed History'!$N$4:$O$19,2)</f>
        <v>0.61428571428571432</v>
      </c>
      <c r="R1483" s="1">
        <f>IF(Table1[[#This Row],[Round]]="PI",0,Table1[[#This Row],[Round]]-1)</f>
        <v>0</v>
      </c>
      <c r="S1483">
        <f>Table1[[#This Row],[LAW]]-Table1[[#This Row],[LEW]]</f>
        <v>-0.61428571428571432</v>
      </c>
      <c r="V1483">
        <f>COUNTIF(PASE!B:B,Table1[[#This Row],[Loser]])</f>
        <v>1</v>
      </c>
    </row>
    <row r="1484" spans="1:22" x14ac:dyDescent="0.25">
      <c r="A1484" s="65">
        <v>39528</v>
      </c>
      <c r="B1484" s="50">
        <v>2008</v>
      </c>
      <c r="C1484" s="1">
        <v>1</v>
      </c>
      <c r="D1484" t="s">
        <v>49</v>
      </c>
      <c r="E1484" s="1">
        <v>7</v>
      </c>
      <c r="F1484" t="s">
        <v>33</v>
      </c>
      <c r="G1484" t="str">
        <f>VLOOKUP(Table1[[#This Row],[Winner]],Ranking!D:E,2,FALSE)</f>
        <v>BE</v>
      </c>
      <c r="H1484" s="1">
        <v>81</v>
      </c>
      <c r="I1484" s="1">
        <v>10</v>
      </c>
      <c r="J1484" t="s">
        <v>354</v>
      </c>
      <c r="K1484" t="str">
        <f>VLOOKUP(Table1[[#This Row],[Loser]],Ranking!D:E,2,FALSE)</f>
        <v>SB</v>
      </c>
      <c r="L1484" s="1">
        <v>61</v>
      </c>
      <c r="N1484" s="1">
        <f>Table1[[#This Row],[Winning Score]]-Table1[[#This Row],[Losing Score]]</f>
        <v>20</v>
      </c>
      <c r="O1484" s="1">
        <f>Table1[[#This Row],[Losing Seed]]-Table1[[#This Row],[Winning Seed]]</f>
        <v>3</v>
      </c>
      <c r="P1484" s="1" t="str">
        <f>IF(Table1[[#This Row],[SeD]]&lt;-2,Table1[[#This Row],[Winning Seed]]&amp; " over " &amp;Table1[[#This Row],[Losing Seed]],"")</f>
        <v/>
      </c>
      <c r="Q1484">
        <f>VLOOKUP(Table1[[#This Row],[Losing Seed]],'Seed History'!$N$4:$O$19,2)</f>
        <v>0.62142857142857144</v>
      </c>
      <c r="R1484" s="1">
        <f>IF(Table1[[#This Row],[Round]]="PI",0,Table1[[#This Row],[Round]]-1)</f>
        <v>0</v>
      </c>
      <c r="S1484">
        <f>Table1[[#This Row],[LAW]]-Table1[[#This Row],[LEW]]</f>
        <v>-0.62142857142857144</v>
      </c>
      <c r="V1484">
        <f>COUNTIF(PASE!B:B,Table1[[#This Row],[Loser]])</f>
        <v>1</v>
      </c>
    </row>
    <row r="1485" spans="1:22" x14ac:dyDescent="0.25">
      <c r="A1485" s="65">
        <v>39528</v>
      </c>
      <c r="B1485" s="50">
        <v>2008</v>
      </c>
      <c r="C1485" s="1">
        <v>1</v>
      </c>
      <c r="D1485" t="s">
        <v>440</v>
      </c>
      <c r="E1485" s="1">
        <v>2</v>
      </c>
      <c r="F1485" t="s">
        <v>66</v>
      </c>
      <c r="G1485" t="str">
        <f>VLOOKUP(Table1[[#This Row],[Winner]],Ranking!D:E,2,FALSE)</f>
        <v>BE</v>
      </c>
      <c r="H1485" s="1">
        <v>66</v>
      </c>
      <c r="I1485" s="1">
        <v>15</v>
      </c>
      <c r="J1485" t="s">
        <v>392</v>
      </c>
      <c r="K1485" t="str">
        <f>VLOOKUP(Table1[[#This Row],[Loser]],Ranking!D:E,2,FALSE)</f>
        <v>AE</v>
      </c>
      <c r="L1485" s="1">
        <v>47</v>
      </c>
      <c r="N1485" s="1">
        <f>Table1[[#This Row],[Winning Score]]-Table1[[#This Row],[Losing Score]]</f>
        <v>19</v>
      </c>
      <c r="O1485" s="1">
        <f>Table1[[#This Row],[Losing Seed]]-Table1[[#This Row],[Winning Seed]]</f>
        <v>13</v>
      </c>
      <c r="P1485" s="1" t="str">
        <f>IF(Table1[[#This Row],[SeD]]&lt;-2,Table1[[#This Row],[Winning Seed]]&amp; " over " &amp;Table1[[#This Row],[Losing Seed]],"")</f>
        <v/>
      </c>
      <c r="Q1485">
        <f>VLOOKUP(Table1[[#This Row],[Losing Seed]],'Seed History'!$N$4:$O$19,2)</f>
        <v>6.4285714285714279E-2</v>
      </c>
      <c r="R1485" s="1">
        <f>IF(Table1[[#This Row],[Round]]="PI",0,Table1[[#This Row],[Round]]-1)</f>
        <v>0</v>
      </c>
      <c r="S1485">
        <f>Table1[[#This Row],[LAW]]-Table1[[#This Row],[LEW]]</f>
        <v>-6.4285714285714279E-2</v>
      </c>
      <c r="V1485">
        <f>COUNTIF(PASE!B:B,Table1[[#This Row],[Loser]])</f>
        <v>1</v>
      </c>
    </row>
    <row r="1486" spans="1:22" x14ac:dyDescent="0.25">
      <c r="A1486" s="65">
        <v>39528</v>
      </c>
      <c r="B1486" s="50">
        <v>2008</v>
      </c>
      <c r="C1486" s="1">
        <v>1</v>
      </c>
      <c r="D1486" t="s">
        <v>63</v>
      </c>
      <c r="E1486" s="1">
        <v>1</v>
      </c>
      <c r="F1486" t="s">
        <v>268</v>
      </c>
      <c r="G1486" t="str">
        <f>VLOOKUP(Table1[[#This Row],[Winner]],Ranking!D:E,2,FALSE)</f>
        <v>Amer</v>
      </c>
      <c r="H1486" s="1">
        <v>87</v>
      </c>
      <c r="I1486" s="1">
        <v>16</v>
      </c>
      <c r="J1486" t="s">
        <v>399</v>
      </c>
      <c r="K1486" t="str">
        <f>VLOOKUP(Table1[[#This Row],[Loser]],Ranking!D:E,2,FALSE)</f>
        <v>SB</v>
      </c>
      <c r="L1486" s="1">
        <v>63</v>
      </c>
      <c r="N1486" s="1">
        <f>Table1[[#This Row],[Winning Score]]-Table1[[#This Row],[Losing Score]]</f>
        <v>24</v>
      </c>
      <c r="O1486" s="1">
        <f>Table1[[#This Row],[Losing Seed]]-Table1[[#This Row],[Winning Seed]]</f>
        <v>15</v>
      </c>
      <c r="P1486" s="1" t="str">
        <f>IF(Table1[[#This Row],[SeD]]&lt;-2,Table1[[#This Row],[Winning Seed]]&amp; " over " &amp;Table1[[#This Row],[Losing Seed]],"")</f>
        <v/>
      </c>
      <c r="Q1486">
        <f>VLOOKUP(Table1[[#This Row],[Losing Seed]],'Seed History'!$N$4:$O$19,2)</f>
        <v>7.1428571428571426E-3</v>
      </c>
      <c r="R1486" s="1">
        <f>IF(Table1[[#This Row],[Round]]="PI",0,Table1[[#This Row],[Round]]-1)</f>
        <v>0</v>
      </c>
      <c r="S1486">
        <f>Table1[[#This Row],[LAW]]-Table1[[#This Row],[LEW]]</f>
        <v>-7.1428571428571426E-3</v>
      </c>
      <c r="V1486">
        <f>COUNTIF(PASE!B:B,Table1[[#This Row],[Loser]])</f>
        <v>1</v>
      </c>
    </row>
    <row r="1487" spans="1:22" x14ac:dyDescent="0.25">
      <c r="A1487" s="65">
        <v>39528</v>
      </c>
      <c r="B1487" s="50">
        <v>2008</v>
      </c>
      <c r="C1487" s="1">
        <v>1</v>
      </c>
      <c r="D1487" t="s">
        <v>63</v>
      </c>
      <c r="E1487" s="1">
        <v>2</v>
      </c>
      <c r="F1487" t="s">
        <v>34</v>
      </c>
      <c r="G1487" t="str">
        <f>VLOOKUP(Table1[[#This Row],[Winner]],Ranking!D:E,2,FALSE)</f>
        <v>B12</v>
      </c>
      <c r="H1487" s="1">
        <v>74</v>
      </c>
      <c r="I1487" s="1">
        <v>15</v>
      </c>
      <c r="J1487" t="s">
        <v>131</v>
      </c>
      <c r="K1487" t="str">
        <f>VLOOKUP(Table1[[#This Row],[Loser]],Ranking!D:E,2,FALSE)</f>
        <v>OVC</v>
      </c>
      <c r="L1487" s="1">
        <v>54</v>
      </c>
      <c r="N1487" s="1">
        <f>Table1[[#This Row],[Winning Score]]-Table1[[#This Row],[Losing Score]]</f>
        <v>20</v>
      </c>
      <c r="O1487" s="1">
        <f>Table1[[#This Row],[Losing Seed]]-Table1[[#This Row],[Winning Seed]]</f>
        <v>13</v>
      </c>
      <c r="P1487" s="1" t="str">
        <f>IF(Table1[[#This Row],[SeD]]&lt;-2,Table1[[#This Row],[Winning Seed]]&amp; " over " &amp;Table1[[#This Row],[Losing Seed]],"")</f>
        <v/>
      </c>
      <c r="Q1487">
        <f>VLOOKUP(Table1[[#This Row],[Losing Seed]],'Seed History'!$N$4:$O$19,2)</f>
        <v>6.4285714285714279E-2</v>
      </c>
      <c r="R1487" s="1">
        <f>IF(Table1[[#This Row],[Round]]="PI",0,Table1[[#This Row],[Round]]-1)</f>
        <v>0</v>
      </c>
      <c r="S1487">
        <f>Table1[[#This Row],[LAW]]-Table1[[#This Row],[LEW]]</f>
        <v>-6.4285714285714279E-2</v>
      </c>
      <c r="V1487">
        <f>COUNTIF(PASE!B:B,Table1[[#This Row],[Loser]])</f>
        <v>1</v>
      </c>
    </row>
    <row r="1488" spans="1:22" x14ac:dyDescent="0.25">
      <c r="A1488" s="65">
        <v>39528</v>
      </c>
      <c r="B1488" s="50">
        <v>2008</v>
      </c>
      <c r="C1488" s="1">
        <v>1</v>
      </c>
      <c r="D1488" t="s">
        <v>63</v>
      </c>
      <c r="E1488" s="1">
        <v>7</v>
      </c>
      <c r="F1488" t="s">
        <v>270</v>
      </c>
      <c r="G1488" t="str">
        <f>VLOOKUP(Table1[[#This Row],[Winner]],Ranking!D:E,2,FALSE)</f>
        <v>ACC</v>
      </c>
      <c r="H1488" s="1">
        <v>78</v>
      </c>
      <c r="I1488" s="1">
        <v>10</v>
      </c>
      <c r="J1488" t="s">
        <v>340</v>
      </c>
      <c r="K1488" t="str">
        <f>VLOOKUP(Table1[[#This Row],[Loser]],Ranking!D:E,2,FALSE)</f>
        <v>WCC</v>
      </c>
      <c r="L1488" s="1">
        <v>64</v>
      </c>
      <c r="N1488" s="1">
        <f>Table1[[#This Row],[Winning Score]]-Table1[[#This Row],[Losing Score]]</f>
        <v>14</v>
      </c>
      <c r="O1488" s="1">
        <f>Table1[[#This Row],[Losing Seed]]-Table1[[#This Row],[Winning Seed]]</f>
        <v>3</v>
      </c>
      <c r="P1488" s="1" t="str">
        <f>IF(Table1[[#This Row],[SeD]]&lt;-2,Table1[[#This Row],[Winning Seed]]&amp; " over " &amp;Table1[[#This Row],[Losing Seed]],"")</f>
        <v/>
      </c>
      <c r="Q1488">
        <f>VLOOKUP(Table1[[#This Row],[Losing Seed]],'Seed History'!$N$4:$O$19,2)</f>
        <v>0.62142857142857144</v>
      </c>
      <c r="R1488" s="1">
        <f>IF(Table1[[#This Row],[Round]]="PI",0,Table1[[#This Row],[Round]]-1)</f>
        <v>0</v>
      </c>
      <c r="S1488">
        <f>Table1[[#This Row],[LAW]]-Table1[[#This Row],[LEW]]</f>
        <v>-0.62142857142857144</v>
      </c>
      <c r="V1488">
        <f>COUNTIF(PASE!B:B,Table1[[#This Row],[Loser]])</f>
        <v>1</v>
      </c>
    </row>
    <row r="1489" spans="1:22" x14ac:dyDescent="0.25">
      <c r="A1489" s="65">
        <v>39528</v>
      </c>
      <c r="B1489" s="50">
        <v>2008</v>
      </c>
      <c r="C1489" s="1">
        <v>1</v>
      </c>
      <c r="D1489" t="s">
        <v>63</v>
      </c>
      <c r="E1489" s="1">
        <v>8</v>
      </c>
      <c r="F1489" t="s">
        <v>276</v>
      </c>
      <c r="G1489" t="str">
        <f>VLOOKUP(Table1[[#This Row],[Winner]],Ranking!D:E,2,FALSE)</f>
        <v>SEC</v>
      </c>
      <c r="H1489" s="1">
        <v>76</v>
      </c>
      <c r="I1489" s="1">
        <v>9</v>
      </c>
      <c r="J1489" t="s">
        <v>40</v>
      </c>
      <c r="K1489" t="str">
        <f>VLOOKUP(Table1[[#This Row],[Loser]],Ranking!D:E,2,FALSE)</f>
        <v>P12</v>
      </c>
      <c r="L1489" s="1">
        <v>69</v>
      </c>
      <c r="N1489" s="1">
        <f>Table1[[#This Row],[Winning Score]]-Table1[[#This Row],[Losing Score]]</f>
        <v>7</v>
      </c>
      <c r="O1489" s="1">
        <f>Table1[[#This Row],[Losing Seed]]-Table1[[#This Row],[Winning Seed]]</f>
        <v>1</v>
      </c>
      <c r="P1489" s="1" t="str">
        <f>IF(Table1[[#This Row],[SeD]]&lt;-2,Table1[[#This Row],[Winning Seed]]&amp; " over " &amp;Table1[[#This Row],[Losing Seed]],"")</f>
        <v/>
      </c>
      <c r="Q1489">
        <f>VLOOKUP(Table1[[#This Row],[Losing Seed]],'Seed History'!$N$4:$O$19,2)</f>
        <v>0.6</v>
      </c>
      <c r="R1489" s="1">
        <f>IF(Table1[[#This Row],[Round]]="PI",0,Table1[[#This Row],[Round]]-1)</f>
        <v>0</v>
      </c>
      <c r="S1489">
        <f>Table1[[#This Row],[LAW]]-Table1[[#This Row],[LEW]]</f>
        <v>-0.6</v>
      </c>
      <c r="V1489">
        <f>COUNTIF(PASE!B:B,Table1[[#This Row],[Loser]])</f>
        <v>1</v>
      </c>
    </row>
    <row r="1490" spans="1:22" x14ac:dyDescent="0.25">
      <c r="A1490" s="65">
        <v>39528</v>
      </c>
      <c r="B1490" s="50">
        <v>2008</v>
      </c>
      <c r="C1490" s="1">
        <v>1</v>
      </c>
      <c r="D1490" t="s">
        <v>49</v>
      </c>
      <c r="E1490" s="1">
        <v>9</v>
      </c>
      <c r="F1490" t="s">
        <v>41</v>
      </c>
      <c r="G1490" t="str">
        <f>VLOOKUP(Table1[[#This Row],[Winner]],Ranking!D:E,2,FALSE)</f>
        <v>SEC</v>
      </c>
      <c r="H1490" s="1">
        <v>86</v>
      </c>
      <c r="I1490" s="1">
        <v>8</v>
      </c>
      <c r="J1490" t="s">
        <v>36</v>
      </c>
      <c r="K1490" t="str">
        <f>VLOOKUP(Table1[[#This Row],[Loser]],Ranking!D:E,2,FALSE)</f>
        <v>B10</v>
      </c>
      <c r="L1490" s="1">
        <v>72</v>
      </c>
      <c r="N1490" s="1">
        <f>Table1[[#This Row],[Winning Score]]-Table1[[#This Row],[Losing Score]]</f>
        <v>14</v>
      </c>
      <c r="O1490" s="1">
        <f>Table1[[#This Row],[Losing Seed]]-Table1[[#This Row],[Winning Seed]]</f>
        <v>-1</v>
      </c>
      <c r="P1490" s="1" t="str">
        <f>IF(Table1[[#This Row],[SeD]]&lt;-2,Table1[[#This Row],[Winning Seed]]&amp; " over " &amp;Table1[[#This Row],[Losing Seed]],"")</f>
        <v/>
      </c>
      <c r="Q1490">
        <f>VLOOKUP(Table1[[#This Row],[Losing Seed]],'Seed History'!$N$4:$O$19,2)</f>
        <v>0.7</v>
      </c>
      <c r="R1490" s="1">
        <f>IF(Table1[[#This Row],[Round]]="PI",0,Table1[[#This Row],[Round]]-1)</f>
        <v>0</v>
      </c>
      <c r="S1490">
        <f>Table1[[#This Row],[LAW]]-Table1[[#This Row],[LEW]]</f>
        <v>-0.7</v>
      </c>
      <c r="V1490">
        <f>COUNTIF(PASE!B:B,Table1[[#This Row],[Loser]])</f>
        <v>1</v>
      </c>
    </row>
    <row r="1491" spans="1:22" x14ac:dyDescent="0.25">
      <c r="A1491" s="65">
        <v>39529</v>
      </c>
      <c r="B1491" s="50">
        <v>2008</v>
      </c>
      <c r="C1491" s="1">
        <v>2</v>
      </c>
      <c r="D1491" t="s">
        <v>38</v>
      </c>
      <c r="E1491" s="1">
        <v>7</v>
      </c>
      <c r="F1491" t="s">
        <v>413</v>
      </c>
      <c r="G1491" t="str">
        <f>VLOOKUP(Table1[[#This Row],[Winner]],Ranking!D:E,2,FALSE)</f>
        <v>B12</v>
      </c>
      <c r="H1491" s="1">
        <v>73</v>
      </c>
      <c r="I1491" s="1">
        <v>2</v>
      </c>
      <c r="J1491" t="s">
        <v>64</v>
      </c>
      <c r="K1491" t="str">
        <f>VLOOKUP(Table1[[#This Row],[Loser]],Ranking!D:E,2,FALSE)</f>
        <v>ACC</v>
      </c>
      <c r="L1491" s="1">
        <v>67</v>
      </c>
      <c r="N1491" s="1">
        <f>Table1[[#This Row],[Winning Score]]-Table1[[#This Row],[Losing Score]]</f>
        <v>6</v>
      </c>
      <c r="O1491" s="1">
        <f>Table1[[#This Row],[Losing Seed]]-Table1[[#This Row],[Winning Seed]]</f>
        <v>-5</v>
      </c>
      <c r="P1491" s="1" t="str">
        <f>IF(Table1[[#This Row],[SeD]]&lt;-2,Table1[[#This Row],[Winning Seed]]&amp; " over " &amp;Table1[[#This Row],[Losing Seed]],"")</f>
        <v>7 over 2</v>
      </c>
      <c r="Q1491">
        <f>VLOOKUP(Table1[[#This Row],[Losing Seed]],'Seed History'!$N$4:$O$19,2)</f>
        <v>2.3714285714285714</v>
      </c>
      <c r="R1491" s="1">
        <f>IF(Table1[[#This Row],[Round]]="PI",0,Table1[[#This Row],[Round]]-1)</f>
        <v>1</v>
      </c>
      <c r="S1491">
        <f>Table1[[#This Row],[LAW]]-Table1[[#This Row],[LEW]]</f>
        <v>-1.3714285714285714</v>
      </c>
      <c r="V1491">
        <f>COUNTIF(PASE!B:B,Table1[[#This Row],[Loser]])</f>
        <v>1</v>
      </c>
    </row>
    <row r="1492" spans="1:22" x14ac:dyDescent="0.25">
      <c r="A1492" s="65">
        <v>39529</v>
      </c>
      <c r="B1492" s="50">
        <v>2008</v>
      </c>
      <c r="C1492" s="1">
        <v>2</v>
      </c>
      <c r="D1492" t="s">
        <v>49</v>
      </c>
      <c r="E1492" s="1">
        <v>4</v>
      </c>
      <c r="F1492" t="s">
        <v>411</v>
      </c>
      <c r="G1492" t="str">
        <f>VLOOKUP(Table1[[#This Row],[Winner]],Ranking!D:E,2,FALSE)</f>
        <v>P12</v>
      </c>
      <c r="H1492" s="1">
        <v>61</v>
      </c>
      <c r="I1492" s="1">
        <v>5</v>
      </c>
      <c r="J1492" t="s">
        <v>35</v>
      </c>
      <c r="K1492" t="str">
        <f>VLOOKUP(Table1[[#This Row],[Loser]],Ranking!D:E,2,FALSE)</f>
        <v>ACC</v>
      </c>
      <c r="L1492" s="1">
        <v>41</v>
      </c>
      <c r="N1492" s="1">
        <f>Table1[[#This Row],[Winning Score]]-Table1[[#This Row],[Losing Score]]</f>
        <v>20</v>
      </c>
      <c r="O1492" s="1">
        <f>Table1[[#This Row],[Losing Seed]]-Table1[[#This Row],[Winning Seed]]</f>
        <v>1</v>
      </c>
      <c r="P1492" s="1" t="str">
        <f>IF(Table1[[#This Row],[SeD]]&lt;-2,Table1[[#This Row],[Winning Seed]]&amp; " over " &amp;Table1[[#This Row],[Losing Seed]],"")</f>
        <v/>
      </c>
      <c r="Q1492">
        <f>VLOOKUP(Table1[[#This Row],[Losing Seed]],'Seed History'!$N$4:$O$19,2)</f>
        <v>1.1071428571428572</v>
      </c>
      <c r="R1492" s="1">
        <f>IF(Table1[[#This Row],[Round]]="PI",0,Table1[[#This Row],[Round]]-1)</f>
        <v>1</v>
      </c>
      <c r="S1492">
        <f>Table1[[#This Row],[LAW]]-Table1[[#This Row],[LEW]]</f>
        <v>-0.10714285714285721</v>
      </c>
      <c r="V1492">
        <f>COUNTIF(PASE!B:B,Table1[[#This Row],[Loser]])</f>
        <v>1</v>
      </c>
    </row>
    <row r="1493" spans="1:22" x14ac:dyDescent="0.25">
      <c r="A1493" s="65">
        <v>39529</v>
      </c>
      <c r="B1493" s="50">
        <v>2008</v>
      </c>
      <c r="C1493" s="1">
        <v>2</v>
      </c>
      <c r="D1493" t="s">
        <v>440</v>
      </c>
      <c r="E1493" s="1">
        <v>1</v>
      </c>
      <c r="F1493" t="s">
        <v>37</v>
      </c>
      <c r="G1493" t="str">
        <f>VLOOKUP(Table1[[#This Row],[Winner]],Ranking!D:E,2,FALSE)</f>
        <v>B12</v>
      </c>
      <c r="H1493" s="1">
        <v>75</v>
      </c>
      <c r="I1493" s="1">
        <v>8</v>
      </c>
      <c r="J1493" t="s">
        <v>397</v>
      </c>
      <c r="K1493" t="str">
        <f>VLOOKUP(Table1[[#This Row],[Loser]],Ranking!D:E,2,FALSE)</f>
        <v>MWC</v>
      </c>
      <c r="L1493" s="1">
        <v>56</v>
      </c>
      <c r="N1493" s="1">
        <f>Table1[[#This Row],[Winning Score]]-Table1[[#This Row],[Losing Score]]</f>
        <v>19</v>
      </c>
      <c r="O1493" s="1">
        <f>Table1[[#This Row],[Losing Seed]]-Table1[[#This Row],[Winning Seed]]</f>
        <v>7</v>
      </c>
      <c r="P1493" s="1" t="str">
        <f>IF(Table1[[#This Row],[SeD]]&lt;-2,Table1[[#This Row],[Winning Seed]]&amp; " over " &amp;Table1[[#This Row],[Losing Seed]],"")</f>
        <v/>
      </c>
      <c r="Q1493">
        <f>VLOOKUP(Table1[[#This Row],[Losing Seed]],'Seed History'!$N$4:$O$19,2)</f>
        <v>0.7</v>
      </c>
      <c r="R1493" s="1">
        <f>IF(Table1[[#This Row],[Round]]="PI",0,Table1[[#This Row],[Round]]-1)</f>
        <v>1</v>
      </c>
      <c r="S1493">
        <f>Table1[[#This Row],[LAW]]-Table1[[#This Row],[LEW]]</f>
        <v>0.30000000000000004</v>
      </c>
      <c r="V1493">
        <f>COUNTIF(PASE!B:B,Table1[[#This Row],[Loser]])</f>
        <v>1</v>
      </c>
    </row>
    <row r="1494" spans="1:22" x14ac:dyDescent="0.25">
      <c r="A1494" s="65">
        <v>39529</v>
      </c>
      <c r="B1494" s="50">
        <v>2008</v>
      </c>
      <c r="C1494" s="1">
        <v>2</v>
      </c>
      <c r="D1494" t="s">
        <v>440</v>
      </c>
      <c r="E1494" s="1">
        <v>3</v>
      </c>
      <c r="F1494" t="s">
        <v>39</v>
      </c>
      <c r="G1494" t="str">
        <f>VLOOKUP(Table1[[#This Row],[Winner]],Ranking!D:E,2,FALSE)</f>
        <v>B10</v>
      </c>
      <c r="H1494" s="1">
        <v>72</v>
      </c>
      <c r="I1494" s="1">
        <v>11</v>
      </c>
      <c r="J1494" t="s">
        <v>244</v>
      </c>
      <c r="K1494" t="str">
        <f>VLOOKUP(Table1[[#This Row],[Loser]],Ranking!D:E,2,FALSE)</f>
        <v>B12</v>
      </c>
      <c r="L1494" s="1">
        <v>55</v>
      </c>
      <c r="N1494" s="1">
        <f>Table1[[#This Row],[Winning Score]]-Table1[[#This Row],[Losing Score]]</f>
        <v>17</v>
      </c>
      <c r="O1494" s="1">
        <f>Table1[[#This Row],[Losing Seed]]-Table1[[#This Row],[Winning Seed]]</f>
        <v>8</v>
      </c>
      <c r="P1494" s="1" t="str">
        <f>IF(Table1[[#This Row],[SeD]]&lt;-2,Table1[[#This Row],[Winning Seed]]&amp; " over " &amp;Table1[[#This Row],[Losing Seed]],"")</f>
        <v/>
      </c>
      <c r="Q1494">
        <f>VLOOKUP(Table1[[#This Row],[Losing Seed]],'Seed History'!$N$4:$O$19,2)</f>
        <v>0.61428571428571432</v>
      </c>
      <c r="R1494" s="1">
        <f>IF(Table1[[#This Row],[Round]]="PI",0,Table1[[#This Row],[Round]]-1)</f>
        <v>1</v>
      </c>
      <c r="S1494">
        <f>Table1[[#This Row],[LAW]]-Table1[[#This Row],[LEW]]</f>
        <v>0.38571428571428568</v>
      </c>
      <c r="V1494">
        <f>COUNTIF(PASE!B:B,Table1[[#This Row],[Loser]])</f>
        <v>1</v>
      </c>
    </row>
    <row r="1495" spans="1:22" x14ac:dyDescent="0.25">
      <c r="A1495" s="65">
        <v>39529</v>
      </c>
      <c r="B1495" s="50">
        <v>2008</v>
      </c>
      <c r="C1495" s="1">
        <v>2</v>
      </c>
      <c r="D1495" t="s">
        <v>63</v>
      </c>
      <c r="E1495" s="1">
        <v>3</v>
      </c>
      <c r="F1495" t="s">
        <v>370</v>
      </c>
      <c r="G1495" t="str">
        <f>VLOOKUP(Table1[[#This Row],[Winner]],Ranking!D:E,2,FALSE)</f>
        <v>P12</v>
      </c>
      <c r="H1495" s="1">
        <v>82</v>
      </c>
      <c r="I1495" s="1">
        <v>6</v>
      </c>
      <c r="J1495" t="s">
        <v>263</v>
      </c>
      <c r="K1495" t="str">
        <f>VLOOKUP(Table1[[#This Row],[Loser]],Ranking!D:E,2,FALSE)</f>
        <v>BE</v>
      </c>
      <c r="L1495" s="1">
        <v>81</v>
      </c>
      <c r="M1495" s="1" t="s">
        <v>479</v>
      </c>
      <c r="N1495" s="1">
        <f>Table1[[#This Row],[Winning Score]]-Table1[[#This Row],[Losing Score]]</f>
        <v>1</v>
      </c>
      <c r="O1495" s="1">
        <f>Table1[[#This Row],[Losing Seed]]-Table1[[#This Row],[Winning Seed]]</f>
        <v>3</v>
      </c>
      <c r="P1495" s="1" t="str">
        <f>IF(Table1[[#This Row],[SeD]]&lt;-2,Table1[[#This Row],[Winning Seed]]&amp; " over " &amp;Table1[[#This Row],[Losing Seed]],"")</f>
        <v/>
      </c>
      <c r="Q1495">
        <f>VLOOKUP(Table1[[#This Row],[Losing Seed]],'Seed History'!$N$4:$O$19,2)</f>
        <v>1.0785714285714285</v>
      </c>
      <c r="R1495" s="1">
        <f>IF(Table1[[#This Row],[Round]]="PI",0,Table1[[#This Row],[Round]]-1)</f>
        <v>1</v>
      </c>
      <c r="S1495">
        <f>Table1[[#This Row],[LAW]]-Table1[[#This Row],[LEW]]</f>
        <v>-7.8571428571428514E-2</v>
      </c>
      <c r="V1495">
        <f>COUNTIF(PASE!B:B,Table1[[#This Row],[Loser]])</f>
        <v>1</v>
      </c>
    </row>
    <row r="1496" spans="1:22" x14ac:dyDescent="0.25">
      <c r="A1496" s="65">
        <v>39529</v>
      </c>
      <c r="B1496" s="50">
        <v>2008</v>
      </c>
      <c r="C1496" s="1">
        <v>2</v>
      </c>
      <c r="D1496" t="s">
        <v>38</v>
      </c>
      <c r="E1496" s="1">
        <v>1</v>
      </c>
      <c r="F1496" t="s">
        <v>67</v>
      </c>
      <c r="G1496" t="str">
        <f>VLOOKUP(Table1[[#This Row],[Winner]],Ranking!D:E,2,FALSE)</f>
        <v>P12</v>
      </c>
      <c r="H1496" s="1">
        <v>53</v>
      </c>
      <c r="I1496" s="1">
        <v>9</v>
      </c>
      <c r="J1496" t="s">
        <v>79</v>
      </c>
      <c r="K1496" t="str">
        <f>VLOOKUP(Table1[[#This Row],[Loser]],Ranking!D:E,2,FALSE)</f>
        <v>SEC</v>
      </c>
      <c r="L1496" s="1">
        <v>49</v>
      </c>
      <c r="N1496" s="1">
        <f>Table1[[#This Row],[Winning Score]]-Table1[[#This Row],[Losing Score]]</f>
        <v>4</v>
      </c>
      <c r="O1496" s="1">
        <f>Table1[[#This Row],[Losing Seed]]-Table1[[#This Row],[Winning Seed]]</f>
        <v>8</v>
      </c>
      <c r="P1496" s="1" t="str">
        <f>IF(Table1[[#This Row],[SeD]]&lt;-2,Table1[[#This Row],[Winning Seed]]&amp; " over " &amp;Table1[[#This Row],[Losing Seed]],"")</f>
        <v/>
      </c>
      <c r="Q1496">
        <f>VLOOKUP(Table1[[#This Row],[Losing Seed]],'Seed History'!$N$4:$O$19,2)</f>
        <v>0.6</v>
      </c>
      <c r="R1496" s="1">
        <f>IF(Table1[[#This Row],[Round]]="PI",0,Table1[[#This Row],[Round]]-1)</f>
        <v>1</v>
      </c>
      <c r="S1496">
        <f>Table1[[#This Row],[LAW]]-Table1[[#This Row],[LEW]]</f>
        <v>0.4</v>
      </c>
      <c r="V1496">
        <f>COUNTIF(PASE!B:B,Table1[[#This Row],[Loser]])</f>
        <v>1</v>
      </c>
    </row>
    <row r="1497" spans="1:22" x14ac:dyDescent="0.25">
      <c r="A1497" s="65">
        <v>39529</v>
      </c>
      <c r="B1497" s="50">
        <v>2008</v>
      </c>
      <c r="C1497" s="1">
        <v>2</v>
      </c>
      <c r="D1497" t="s">
        <v>38</v>
      </c>
      <c r="E1497" s="1">
        <v>3</v>
      </c>
      <c r="F1497" t="s">
        <v>44</v>
      </c>
      <c r="G1497" t="str">
        <f>VLOOKUP(Table1[[#This Row],[Winner]],Ranking!D:E,2,FALSE)</f>
        <v>BE</v>
      </c>
      <c r="H1497" s="1">
        <v>85</v>
      </c>
      <c r="I1497" s="1">
        <v>6</v>
      </c>
      <c r="J1497" t="s">
        <v>29</v>
      </c>
      <c r="K1497" t="str">
        <f>VLOOKUP(Table1[[#This Row],[Loser]],Ranking!D:E,2,FALSE)</f>
        <v>B10</v>
      </c>
      <c r="L1497" s="1">
        <v>78</v>
      </c>
      <c r="N1497" s="1">
        <f>Table1[[#This Row],[Winning Score]]-Table1[[#This Row],[Losing Score]]</f>
        <v>7</v>
      </c>
      <c r="O1497" s="1">
        <f>Table1[[#This Row],[Losing Seed]]-Table1[[#This Row],[Winning Seed]]</f>
        <v>3</v>
      </c>
      <c r="P1497" s="1" t="str">
        <f>IF(Table1[[#This Row],[SeD]]&lt;-2,Table1[[#This Row],[Winning Seed]]&amp; " over " &amp;Table1[[#This Row],[Losing Seed]],"")</f>
        <v/>
      </c>
      <c r="Q1497">
        <f>VLOOKUP(Table1[[#This Row],[Losing Seed]],'Seed History'!$N$4:$O$19,2)</f>
        <v>1.0785714285714285</v>
      </c>
      <c r="R1497" s="1">
        <f>IF(Table1[[#This Row],[Round]]="PI",0,Table1[[#This Row],[Round]]-1)</f>
        <v>1</v>
      </c>
      <c r="S1497">
        <f>Table1[[#This Row],[LAW]]-Table1[[#This Row],[LEW]]</f>
        <v>-7.8571428571428514E-2</v>
      </c>
      <c r="V1497">
        <f>COUNTIF(PASE!B:B,Table1[[#This Row],[Loser]])</f>
        <v>1</v>
      </c>
    </row>
    <row r="1498" spans="1:22" x14ac:dyDescent="0.25">
      <c r="A1498" s="65">
        <v>39529</v>
      </c>
      <c r="B1498" s="50">
        <v>2008</v>
      </c>
      <c r="C1498" s="1">
        <v>2</v>
      </c>
      <c r="D1498" t="s">
        <v>63</v>
      </c>
      <c r="E1498" s="1">
        <v>5</v>
      </c>
      <c r="F1498" t="s">
        <v>272</v>
      </c>
      <c r="G1498" t="str">
        <f>VLOOKUP(Table1[[#This Row],[Winner]],Ranking!D:E,2,FALSE)</f>
        <v>B10</v>
      </c>
      <c r="H1498" s="1">
        <v>65</v>
      </c>
      <c r="I1498" s="1">
        <v>4</v>
      </c>
      <c r="J1498" t="s">
        <v>83</v>
      </c>
      <c r="K1498" t="str">
        <f>VLOOKUP(Table1[[#This Row],[Loser]],Ranking!D:E,2,FALSE)</f>
        <v>ACC</v>
      </c>
      <c r="L1498" s="1">
        <v>54</v>
      </c>
      <c r="N1498" s="1">
        <f>Table1[[#This Row],[Winning Score]]-Table1[[#This Row],[Losing Score]]</f>
        <v>11</v>
      </c>
      <c r="O1498" s="1">
        <f>Table1[[#This Row],[Losing Seed]]-Table1[[#This Row],[Winning Seed]]</f>
        <v>-1</v>
      </c>
      <c r="P1498" s="1" t="str">
        <f>IF(Table1[[#This Row],[SeD]]&lt;-2,Table1[[#This Row],[Winning Seed]]&amp; " over " &amp;Table1[[#This Row],[Losing Seed]],"")</f>
        <v/>
      </c>
      <c r="Q1498">
        <f>VLOOKUP(Table1[[#This Row],[Losing Seed]],'Seed History'!$N$4:$O$19,2)</f>
        <v>1.5357142857142858</v>
      </c>
      <c r="R1498" s="1">
        <f>IF(Table1[[#This Row],[Round]]="PI",0,Table1[[#This Row],[Round]]-1)</f>
        <v>1</v>
      </c>
      <c r="S1498">
        <f>Table1[[#This Row],[LAW]]-Table1[[#This Row],[LEW]]</f>
        <v>-0.53571428571428581</v>
      </c>
      <c r="V1498">
        <f>COUNTIF(PASE!B:B,Table1[[#This Row],[Loser]])</f>
        <v>1</v>
      </c>
    </row>
    <row r="1499" spans="1:22" x14ac:dyDescent="0.25">
      <c r="A1499" s="65">
        <v>39530</v>
      </c>
      <c r="B1499" s="50">
        <v>2008</v>
      </c>
      <c r="C1499" s="1">
        <v>2</v>
      </c>
      <c r="D1499" t="s">
        <v>440</v>
      </c>
      <c r="E1499" s="1">
        <v>10</v>
      </c>
      <c r="F1499" t="s">
        <v>70</v>
      </c>
      <c r="G1499" t="str">
        <f>VLOOKUP(Table1[[#This Row],[Winner]],Ranking!D:E,2,FALSE)</f>
        <v>A10</v>
      </c>
      <c r="H1499" s="1">
        <v>74</v>
      </c>
      <c r="I1499" s="1">
        <v>2</v>
      </c>
      <c r="J1499" t="s">
        <v>66</v>
      </c>
      <c r="K1499" t="str">
        <f>VLOOKUP(Table1[[#This Row],[Loser]],Ranking!D:E,2,FALSE)</f>
        <v>BE</v>
      </c>
      <c r="L1499" s="1">
        <v>70</v>
      </c>
      <c r="N1499" s="1">
        <f>Table1[[#This Row],[Winning Score]]-Table1[[#This Row],[Losing Score]]</f>
        <v>4</v>
      </c>
      <c r="O1499" s="1">
        <f>Table1[[#This Row],[Losing Seed]]-Table1[[#This Row],[Winning Seed]]</f>
        <v>-8</v>
      </c>
      <c r="P1499" s="1" t="str">
        <f>IF(Table1[[#This Row],[SeD]]&lt;-2,Table1[[#This Row],[Winning Seed]]&amp; " over " &amp;Table1[[#This Row],[Losing Seed]],"")</f>
        <v>10 over 2</v>
      </c>
      <c r="Q1499">
        <f>VLOOKUP(Table1[[#This Row],[Losing Seed]],'Seed History'!$N$4:$O$19,2)</f>
        <v>2.3714285714285714</v>
      </c>
      <c r="R1499" s="1">
        <f>IF(Table1[[#This Row],[Round]]="PI",0,Table1[[#This Row],[Round]]-1)</f>
        <v>1</v>
      </c>
      <c r="S1499">
        <f>Table1[[#This Row],[LAW]]-Table1[[#This Row],[LEW]]</f>
        <v>-1.3714285714285714</v>
      </c>
      <c r="V1499">
        <f>COUNTIF(PASE!B:B,Table1[[#This Row],[Loser]])</f>
        <v>1</v>
      </c>
    </row>
    <row r="1500" spans="1:22" x14ac:dyDescent="0.25">
      <c r="A1500" s="65">
        <v>39530</v>
      </c>
      <c r="B1500" s="50">
        <v>2008</v>
      </c>
      <c r="C1500" s="1">
        <v>2</v>
      </c>
      <c r="D1500" t="s">
        <v>49</v>
      </c>
      <c r="E1500" s="1">
        <v>1</v>
      </c>
      <c r="F1500" t="s">
        <v>299</v>
      </c>
      <c r="G1500" t="str">
        <f>VLOOKUP(Table1[[#This Row],[Winner]],Ranking!D:E,2,FALSE)</f>
        <v>ACC</v>
      </c>
      <c r="H1500" s="1">
        <v>108</v>
      </c>
      <c r="I1500" s="1">
        <v>9</v>
      </c>
      <c r="J1500" t="s">
        <v>41</v>
      </c>
      <c r="K1500" t="str">
        <f>VLOOKUP(Table1[[#This Row],[Loser]],Ranking!D:E,2,FALSE)</f>
        <v>SEC</v>
      </c>
      <c r="L1500" s="1">
        <v>77</v>
      </c>
      <c r="N1500" s="1">
        <f>Table1[[#This Row],[Winning Score]]-Table1[[#This Row],[Losing Score]]</f>
        <v>31</v>
      </c>
      <c r="O1500" s="1">
        <f>Table1[[#This Row],[Losing Seed]]-Table1[[#This Row],[Winning Seed]]</f>
        <v>8</v>
      </c>
      <c r="P1500" s="1" t="str">
        <f>IF(Table1[[#This Row],[SeD]]&lt;-2,Table1[[#This Row],[Winning Seed]]&amp; " over " &amp;Table1[[#This Row],[Losing Seed]],"")</f>
        <v/>
      </c>
      <c r="Q1500">
        <f>VLOOKUP(Table1[[#This Row],[Losing Seed]],'Seed History'!$N$4:$O$19,2)</f>
        <v>0.6</v>
      </c>
      <c r="R1500" s="1">
        <f>IF(Table1[[#This Row],[Round]]="PI",0,Table1[[#This Row],[Round]]-1)</f>
        <v>1</v>
      </c>
      <c r="S1500">
        <f>Table1[[#This Row],[LAW]]-Table1[[#This Row],[LEW]]</f>
        <v>0.4</v>
      </c>
      <c r="V1500">
        <f>COUNTIF(PASE!B:B,Table1[[#This Row],[Loser]])</f>
        <v>1</v>
      </c>
    </row>
    <row r="1501" spans="1:22" x14ac:dyDescent="0.25">
      <c r="A1501" s="65">
        <v>39530</v>
      </c>
      <c r="B1501" s="50">
        <v>2008</v>
      </c>
      <c r="C1501" s="1">
        <v>2</v>
      </c>
      <c r="D1501" t="s">
        <v>49</v>
      </c>
      <c r="E1501" s="1">
        <v>2</v>
      </c>
      <c r="F1501" t="s">
        <v>375</v>
      </c>
      <c r="G1501" t="str">
        <f>VLOOKUP(Table1[[#This Row],[Winner]],Ranking!D:E,2,FALSE)</f>
        <v>SEC</v>
      </c>
      <c r="H1501" s="1">
        <v>76</v>
      </c>
      <c r="I1501" s="1">
        <v>7</v>
      </c>
      <c r="J1501" t="s">
        <v>33</v>
      </c>
      <c r="K1501" t="str">
        <f>VLOOKUP(Table1[[#This Row],[Loser]],Ranking!D:E,2,FALSE)</f>
        <v>BE</v>
      </c>
      <c r="L1501" s="1">
        <v>71</v>
      </c>
      <c r="M1501" s="1" t="s">
        <v>479</v>
      </c>
      <c r="N1501" s="1">
        <f>Table1[[#This Row],[Winning Score]]-Table1[[#This Row],[Losing Score]]</f>
        <v>5</v>
      </c>
      <c r="O1501" s="1">
        <f>Table1[[#This Row],[Losing Seed]]-Table1[[#This Row],[Winning Seed]]</f>
        <v>5</v>
      </c>
      <c r="P1501" s="1" t="str">
        <f>IF(Table1[[#This Row],[SeD]]&lt;-2,Table1[[#This Row],[Winning Seed]]&amp; " over " &amp;Table1[[#This Row],[Losing Seed]],"")</f>
        <v/>
      </c>
      <c r="Q1501">
        <f>VLOOKUP(Table1[[#This Row],[Losing Seed]],'Seed History'!$N$4:$O$19,2)</f>
        <v>0.9</v>
      </c>
      <c r="R1501" s="1">
        <f>IF(Table1[[#This Row],[Round]]="PI",0,Table1[[#This Row],[Round]]-1)</f>
        <v>1</v>
      </c>
      <c r="S1501">
        <f>Table1[[#This Row],[LAW]]-Table1[[#This Row],[LEW]]</f>
        <v>9.9999999999999978E-2</v>
      </c>
      <c r="V1501">
        <f>COUNTIF(PASE!B:B,Table1[[#This Row],[Loser]])</f>
        <v>1</v>
      </c>
    </row>
    <row r="1502" spans="1:22" x14ac:dyDescent="0.25">
      <c r="A1502" s="65">
        <v>39530</v>
      </c>
      <c r="B1502" s="50">
        <v>2008</v>
      </c>
      <c r="C1502" s="1">
        <v>2</v>
      </c>
      <c r="D1502" t="s">
        <v>49</v>
      </c>
      <c r="E1502" s="1">
        <v>3</v>
      </c>
      <c r="F1502" t="s">
        <v>54</v>
      </c>
      <c r="G1502" t="str">
        <f>VLOOKUP(Table1[[#This Row],[Winner]],Ranking!D:E,2,FALSE)</f>
        <v>ACC</v>
      </c>
      <c r="H1502" s="1">
        <v>78</v>
      </c>
      <c r="I1502" s="1">
        <v>6</v>
      </c>
      <c r="J1502" t="s">
        <v>58</v>
      </c>
      <c r="K1502" t="str">
        <f>VLOOKUP(Table1[[#This Row],[Loser]],Ranking!D:E,2,FALSE)</f>
        <v>B12</v>
      </c>
      <c r="L1502" s="1">
        <v>48</v>
      </c>
      <c r="N1502" s="1">
        <f>Table1[[#This Row],[Winning Score]]-Table1[[#This Row],[Losing Score]]</f>
        <v>30</v>
      </c>
      <c r="O1502" s="1">
        <f>Table1[[#This Row],[Losing Seed]]-Table1[[#This Row],[Winning Seed]]</f>
        <v>3</v>
      </c>
      <c r="P1502" s="1" t="str">
        <f>IF(Table1[[#This Row],[SeD]]&lt;-2,Table1[[#This Row],[Winning Seed]]&amp; " over " &amp;Table1[[#This Row],[Losing Seed]],"")</f>
        <v/>
      </c>
      <c r="Q1502">
        <f>VLOOKUP(Table1[[#This Row],[Losing Seed]],'Seed History'!$N$4:$O$19,2)</f>
        <v>1.0785714285714285</v>
      </c>
      <c r="R1502" s="1">
        <f>IF(Table1[[#This Row],[Round]]="PI",0,Table1[[#This Row],[Round]]-1)</f>
        <v>1</v>
      </c>
      <c r="S1502">
        <f>Table1[[#This Row],[LAW]]-Table1[[#This Row],[LEW]]</f>
        <v>-7.8571428571428514E-2</v>
      </c>
      <c r="V1502">
        <f>COUNTIF(PASE!B:B,Table1[[#This Row],[Loser]])</f>
        <v>1</v>
      </c>
    </row>
    <row r="1503" spans="1:22" x14ac:dyDescent="0.25">
      <c r="A1503" s="65">
        <v>39530</v>
      </c>
      <c r="B1503" s="50">
        <v>2008</v>
      </c>
      <c r="C1503" s="1">
        <v>2</v>
      </c>
      <c r="D1503" t="s">
        <v>440</v>
      </c>
      <c r="E1503" s="1">
        <v>12</v>
      </c>
      <c r="F1503" t="s">
        <v>50</v>
      </c>
      <c r="G1503" t="str">
        <f>VLOOKUP(Table1[[#This Row],[Winner]],Ranking!D:E,2,FALSE)</f>
        <v>BE</v>
      </c>
      <c r="H1503" s="1">
        <v>84</v>
      </c>
      <c r="I1503" s="1">
        <v>13</v>
      </c>
      <c r="J1503" t="s">
        <v>351</v>
      </c>
      <c r="K1503" t="str">
        <f>VLOOKUP(Table1[[#This Row],[Loser]],Ranking!D:E,2,FALSE)</f>
        <v>MAAC</v>
      </c>
      <c r="L1503" s="1">
        <v>72</v>
      </c>
      <c r="N1503" s="1">
        <f>Table1[[#This Row],[Winning Score]]-Table1[[#This Row],[Losing Score]]</f>
        <v>12</v>
      </c>
      <c r="O1503" s="1">
        <f>Table1[[#This Row],[Losing Seed]]-Table1[[#This Row],[Winning Seed]]</f>
        <v>1</v>
      </c>
      <c r="P1503" s="1" t="str">
        <f>IF(Table1[[#This Row],[SeD]]&lt;-2,Table1[[#This Row],[Winning Seed]]&amp; " over " &amp;Table1[[#This Row],[Losing Seed]],"")</f>
        <v/>
      </c>
      <c r="Q1503">
        <f>VLOOKUP(Table1[[#This Row],[Losing Seed]],'Seed History'!$N$4:$O$19,2)</f>
        <v>0.25</v>
      </c>
      <c r="R1503" s="1">
        <f>IF(Table1[[#This Row],[Round]]="PI",0,Table1[[#This Row],[Round]]-1)</f>
        <v>1</v>
      </c>
      <c r="S1503">
        <f>Table1[[#This Row],[LAW]]-Table1[[#This Row],[LEW]]</f>
        <v>0.75</v>
      </c>
      <c r="V1503">
        <f>COUNTIF(PASE!B:B,Table1[[#This Row],[Loser]])</f>
        <v>1</v>
      </c>
    </row>
    <row r="1504" spans="1:22" x14ac:dyDescent="0.25">
      <c r="A1504" s="65">
        <v>39530</v>
      </c>
      <c r="B1504" s="50">
        <v>2008</v>
      </c>
      <c r="C1504" s="1">
        <v>2</v>
      </c>
      <c r="D1504" t="s">
        <v>63</v>
      </c>
      <c r="E1504" s="1">
        <v>1</v>
      </c>
      <c r="F1504" t="s">
        <v>268</v>
      </c>
      <c r="G1504" t="str">
        <f>VLOOKUP(Table1[[#This Row],[Winner]],Ranking!D:E,2,FALSE)</f>
        <v>Amer</v>
      </c>
      <c r="H1504" s="1">
        <v>77</v>
      </c>
      <c r="I1504" s="1">
        <v>8</v>
      </c>
      <c r="J1504" t="s">
        <v>276</v>
      </c>
      <c r="K1504" t="str">
        <f>VLOOKUP(Table1[[#This Row],[Loser]],Ranking!D:E,2,FALSE)</f>
        <v>SEC</v>
      </c>
      <c r="L1504" s="1">
        <v>74</v>
      </c>
      <c r="N1504" s="1">
        <f>Table1[[#This Row],[Winning Score]]-Table1[[#This Row],[Losing Score]]</f>
        <v>3</v>
      </c>
      <c r="O1504" s="1">
        <f>Table1[[#This Row],[Losing Seed]]-Table1[[#This Row],[Winning Seed]]</f>
        <v>7</v>
      </c>
      <c r="P1504" s="1" t="str">
        <f>IF(Table1[[#This Row],[SeD]]&lt;-2,Table1[[#This Row],[Winning Seed]]&amp; " over " &amp;Table1[[#This Row],[Losing Seed]],"")</f>
        <v/>
      </c>
      <c r="Q1504">
        <f>VLOOKUP(Table1[[#This Row],[Losing Seed]],'Seed History'!$N$4:$O$19,2)</f>
        <v>0.7</v>
      </c>
      <c r="R1504" s="1">
        <f>IF(Table1[[#This Row],[Round]]="PI",0,Table1[[#This Row],[Round]]-1)</f>
        <v>1</v>
      </c>
      <c r="S1504">
        <f>Table1[[#This Row],[LAW]]-Table1[[#This Row],[LEW]]</f>
        <v>0.30000000000000004</v>
      </c>
      <c r="V1504">
        <f>COUNTIF(PASE!B:B,Table1[[#This Row],[Loser]])</f>
        <v>1</v>
      </c>
    </row>
    <row r="1505" spans="1:22" x14ac:dyDescent="0.25">
      <c r="A1505" s="65">
        <v>39530</v>
      </c>
      <c r="B1505" s="50">
        <v>2008</v>
      </c>
      <c r="C1505" s="1">
        <v>2</v>
      </c>
      <c r="D1505" t="s">
        <v>63</v>
      </c>
      <c r="E1505" s="1">
        <v>2</v>
      </c>
      <c r="F1505" t="s">
        <v>34</v>
      </c>
      <c r="G1505" t="str">
        <f>VLOOKUP(Table1[[#This Row],[Winner]],Ranking!D:E,2,FALSE)</f>
        <v>B12</v>
      </c>
      <c r="H1505" s="1">
        <v>75</v>
      </c>
      <c r="I1505" s="1">
        <v>7</v>
      </c>
      <c r="J1505" t="s">
        <v>270</v>
      </c>
      <c r="K1505" t="str">
        <f>VLOOKUP(Table1[[#This Row],[Loser]],Ranking!D:E,2,FALSE)</f>
        <v>ACC</v>
      </c>
      <c r="L1505" s="1">
        <v>72</v>
      </c>
      <c r="N1505" s="1">
        <f>Table1[[#This Row],[Winning Score]]-Table1[[#This Row],[Losing Score]]</f>
        <v>3</v>
      </c>
      <c r="O1505" s="1">
        <f>Table1[[#This Row],[Losing Seed]]-Table1[[#This Row],[Winning Seed]]</f>
        <v>5</v>
      </c>
      <c r="P1505" s="1" t="str">
        <f>IF(Table1[[#This Row],[SeD]]&lt;-2,Table1[[#This Row],[Winning Seed]]&amp; " over " &amp;Table1[[#This Row],[Losing Seed]],"")</f>
        <v/>
      </c>
      <c r="Q1505">
        <f>VLOOKUP(Table1[[#This Row],[Losing Seed]],'Seed History'!$N$4:$O$19,2)</f>
        <v>0.9</v>
      </c>
      <c r="R1505" s="1">
        <f>IF(Table1[[#This Row],[Round]]="PI",0,Table1[[#This Row],[Round]]-1)</f>
        <v>1</v>
      </c>
      <c r="S1505">
        <f>Table1[[#This Row],[LAW]]-Table1[[#This Row],[LEW]]</f>
        <v>9.9999999999999978E-2</v>
      </c>
      <c r="V1505">
        <f>COUNTIF(PASE!B:B,Table1[[#This Row],[Loser]])</f>
        <v>1</v>
      </c>
    </row>
    <row r="1506" spans="1:22" x14ac:dyDescent="0.25">
      <c r="A1506" s="65">
        <v>39530</v>
      </c>
      <c r="B1506" s="50">
        <v>2008</v>
      </c>
      <c r="C1506" s="1">
        <v>2</v>
      </c>
      <c r="D1506" t="s">
        <v>38</v>
      </c>
      <c r="E1506" s="1">
        <v>12</v>
      </c>
      <c r="F1506" t="s">
        <v>416</v>
      </c>
      <c r="G1506" t="str">
        <f>VLOOKUP(Table1[[#This Row],[Winner]],Ranking!D:E,2,FALSE)</f>
        <v>CUSA</v>
      </c>
      <c r="H1506" s="1">
        <v>72</v>
      </c>
      <c r="I1506" s="1">
        <v>13</v>
      </c>
      <c r="J1506" t="s">
        <v>344</v>
      </c>
      <c r="K1506" t="str">
        <f>VLOOKUP(Table1[[#This Row],[Loser]],Ranking!D:E,2,FALSE)</f>
        <v>WCC</v>
      </c>
      <c r="L1506" s="1">
        <v>63</v>
      </c>
      <c r="N1506" s="1">
        <f>Table1[[#This Row],[Winning Score]]-Table1[[#This Row],[Losing Score]]</f>
        <v>9</v>
      </c>
      <c r="O1506" s="1">
        <f>Table1[[#This Row],[Losing Seed]]-Table1[[#This Row],[Winning Seed]]</f>
        <v>1</v>
      </c>
      <c r="P1506" s="1" t="str">
        <f>IF(Table1[[#This Row],[SeD]]&lt;-2,Table1[[#This Row],[Winning Seed]]&amp; " over " &amp;Table1[[#This Row],[Losing Seed]],"")</f>
        <v/>
      </c>
      <c r="Q1506">
        <f>VLOOKUP(Table1[[#This Row],[Losing Seed]],'Seed History'!$N$4:$O$19,2)</f>
        <v>0.25</v>
      </c>
      <c r="R1506" s="1">
        <f>IF(Table1[[#This Row],[Round]]="PI",0,Table1[[#This Row],[Round]]-1)</f>
        <v>1</v>
      </c>
      <c r="S1506">
        <f>Table1[[#This Row],[LAW]]-Table1[[#This Row],[LEW]]</f>
        <v>0.75</v>
      </c>
      <c r="V1506">
        <f>COUNTIF(PASE!B:B,Table1[[#This Row],[Loser]])</f>
        <v>1</v>
      </c>
    </row>
    <row r="1507" spans="1:22" x14ac:dyDescent="0.25">
      <c r="A1507" s="65">
        <v>39534</v>
      </c>
      <c r="B1507" s="50">
        <v>2008</v>
      </c>
      <c r="C1507" s="1">
        <v>3</v>
      </c>
      <c r="D1507" t="s">
        <v>49</v>
      </c>
      <c r="E1507" s="1">
        <v>1</v>
      </c>
      <c r="F1507" t="s">
        <v>299</v>
      </c>
      <c r="G1507" t="str">
        <f>VLOOKUP(Table1[[#This Row],[Winner]],Ranking!D:E,2,FALSE)</f>
        <v>ACC</v>
      </c>
      <c r="H1507" s="1">
        <v>68</v>
      </c>
      <c r="I1507" s="1">
        <v>4</v>
      </c>
      <c r="J1507" t="s">
        <v>411</v>
      </c>
      <c r="K1507" t="str">
        <f>VLOOKUP(Table1[[#This Row],[Loser]],Ranking!D:E,2,FALSE)</f>
        <v>P12</v>
      </c>
      <c r="L1507" s="1">
        <v>47</v>
      </c>
      <c r="N1507" s="1">
        <f>Table1[[#This Row],[Winning Score]]-Table1[[#This Row],[Losing Score]]</f>
        <v>21</v>
      </c>
      <c r="O1507" s="1">
        <f>Table1[[#This Row],[Losing Seed]]-Table1[[#This Row],[Winning Seed]]</f>
        <v>3</v>
      </c>
      <c r="P1507" s="1" t="str">
        <f>IF(Table1[[#This Row],[SeD]]&lt;-2,Table1[[#This Row],[Winning Seed]]&amp; " over " &amp;Table1[[#This Row],[Losing Seed]],"")</f>
        <v/>
      </c>
      <c r="Q1507">
        <f>VLOOKUP(Table1[[#This Row],[Losing Seed]],'Seed History'!$N$4:$O$19,2)</f>
        <v>1.5357142857142858</v>
      </c>
      <c r="R1507" s="1">
        <f>IF(Table1[[#This Row],[Round]]="PI",0,Table1[[#This Row],[Round]]-1)</f>
        <v>2</v>
      </c>
      <c r="S1507">
        <f>Table1[[#This Row],[LAW]]-Table1[[#This Row],[LEW]]</f>
        <v>0.46428571428571419</v>
      </c>
      <c r="V1507">
        <f>COUNTIF(PASE!B:B,Table1[[#This Row],[Loser]])</f>
        <v>1</v>
      </c>
    </row>
    <row r="1508" spans="1:22" x14ac:dyDescent="0.25">
      <c r="A1508" s="65">
        <v>39534</v>
      </c>
      <c r="B1508" s="50">
        <v>2008</v>
      </c>
      <c r="C1508" s="1">
        <v>3</v>
      </c>
      <c r="D1508" t="s">
        <v>38</v>
      </c>
      <c r="E1508" s="1">
        <v>1</v>
      </c>
      <c r="F1508" t="s">
        <v>67</v>
      </c>
      <c r="G1508" t="str">
        <f>VLOOKUP(Table1[[#This Row],[Winner]],Ranking!D:E,2,FALSE)</f>
        <v>P12</v>
      </c>
      <c r="H1508" s="1">
        <v>88</v>
      </c>
      <c r="I1508" s="1">
        <v>12</v>
      </c>
      <c r="J1508" t="s">
        <v>416</v>
      </c>
      <c r="K1508" t="str">
        <f>VLOOKUP(Table1[[#This Row],[Loser]],Ranking!D:E,2,FALSE)</f>
        <v>CUSA</v>
      </c>
      <c r="L1508" s="1">
        <v>78</v>
      </c>
      <c r="N1508" s="1">
        <f>Table1[[#This Row],[Winning Score]]-Table1[[#This Row],[Losing Score]]</f>
        <v>10</v>
      </c>
      <c r="O1508" s="1">
        <f>Table1[[#This Row],[Losing Seed]]-Table1[[#This Row],[Winning Seed]]</f>
        <v>11</v>
      </c>
      <c r="P1508" s="1" t="str">
        <f>IF(Table1[[#This Row],[SeD]]&lt;-2,Table1[[#This Row],[Winning Seed]]&amp; " over " &amp;Table1[[#This Row],[Losing Seed]],"")</f>
        <v/>
      </c>
      <c r="Q1508">
        <f>VLOOKUP(Table1[[#This Row],[Losing Seed]],'Seed History'!$N$4:$O$19,2)</f>
        <v>0.51428571428571423</v>
      </c>
      <c r="R1508" s="1">
        <f>IF(Table1[[#This Row],[Round]]="PI",0,Table1[[#This Row],[Round]]-1)</f>
        <v>2</v>
      </c>
      <c r="S1508">
        <f>Table1[[#This Row],[LAW]]-Table1[[#This Row],[LEW]]</f>
        <v>1.4857142857142858</v>
      </c>
      <c r="V1508">
        <f>COUNTIF(PASE!B:B,Table1[[#This Row],[Loser]])</f>
        <v>1</v>
      </c>
    </row>
    <row r="1509" spans="1:22" x14ac:dyDescent="0.25">
      <c r="A1509" s="65">
        <v>39534</v>
      </c>
      <c r="B1509" s="50">
        <v>2008</v>
      </c>
      <c r="C1509" s="1">
        <v>3</v>
      </c>
      <c r="D1509" t="s">
        <v>38</v>
      </c>
      <c r="E1509" s="1">
        <v>3</v>
      </c>
      <c r="F1509" t="s">
        <v>44</v>
      </c>
      <c r="G1509" t="str">
        <f>VLOOKUP(Table1[[#This Row],[Winner]],Ranking!D:E,2,FALSE)</f>
        <v>BE</v>
      </c>
      <c r="H1509" s="1">
        <v>79</v>
      </c>
      <c r="I1509" s="1">
        <v>7</v>
      </c>
      <c r="J1509" t="s">
        <v>413</v>
      </c>
      <c r="K1509" t="str">
        <f>VLOOKUP(Table1[[#This Row],[Loser]],Ranking!D:E,2,FALSE)</f>
        <v>B12</v>
      </c>
      <c r="L1509" s="1">
        <v>75</v>
      </c>
      <c r="M1509" s="1" t="s">
        <v>479</v>
      </c>
      <c r="N1509" s="1">
        <f>Table1[[#This Row],[Winning Score]]-Table1[[#This Row],[Losing Score]]</f>
        <v>4</v>
      </c>
      <c r="O1509" s="1">
        <f>Table1[[#This Row],[Losing Seed]]-Table1[[#This Row],[Winning Seed]]</f>
        <v>4</v>
      </c>
      <c r="P1509" s="1" t="str">
        <f>IF(Table1[[#This Row],[SeD]]&lt;-2,Table1[[#This Row],[Winning Seed]]&amp; " over " &amp;Table1[[#This Row],[Losing Seed]],"")</f>
        <v/>
      </c>
      <c r="Q1509">
        <f>VLOOKUP(Table1[[#This Row],[Losing Seed]],'Seed History'!$N$4:$O$19,2)</f>
        <v>0.9</v>
      </c>
      <c r="R1509" s="1">
        <f>IF(Table1[[#This Row],[Round]]="PI",0,Table1[[#This Row],[Round]]-1)</f>
        <v>2</v>
      </c>
      <c r="S1509">
        <f>Table1[[#This Row],[LAW]]-Table1[[#This Row],[LEW]]</f>
        <v>1.1000000000000001</v>
      </c>
      <c r="V1509">
        <f>COUNTIF(PASE!B:B,Table1[[#This Row],[Loser]])</f>
        <v>1</v>
      </c>
    </row>
    <row r="1510" spans="1:22" x14ac:dyDescent="0.25">
      <c r="A1510" s="65">
        <v>39534</v>
      </c>
      <c r="B1510" s="50">
        <v>2008</v>
      </c>
      <c r="C1510" s="1">
        <v>3</v>
      </c>
      <c r="D1510" t="s">
        <v>49</v>
      </c>
      <c r="E1510" s="1">
        <v>3</v>
      </c>
      <c r="F1510" t="s">
        <v>54</v>
      </c>
      <c r="G1510" t="str">
        <f>VLOOKUP(Table1[[#This Row],[Winner]],Ranking!D:E,2,FALSE)</f>
        <v>ACC</v>
      </c>
      <c r="H1510" s="1">
        <v>79</v>
      </c>
      <c r="I1510" s="1">
        <v>2</v>
      </c>
      <c r="J1510" t="s">
        <v>375</v>
      </c>
      <c r="K1510" t="str">
        <f>VLOOKUP(Table1[[#This Row],[Loser]],Ranking!D:E,2,FALSE)</f>
        <v>SEC</v>
      </c>
      <c r="L1510" s="1">
        <v>60</v>
      </c>
      <c r="N1510" s="1">
        <f>Table1[[#This Row],[Winning Score]]-Table1[[#This Row],[Losing Score]]</f>
        <v>19</v>
      </c>
      <c r="O1510" s="1">
        <f>Table1[[#This Row],[Losing Seed]]-Table1[[#This Row],[Winning Seed]]</f>
        <v>-1</v>
      </c>
      <c r="P1510" s="1" t="str">
        <f>IF(Table1[[#This Row],[SeD]]&lt;-2,Table1[[#This Row],[Winning Seed]]&amp; " over " &amp;Table1[[#This Row],[Losing Seed]],"")</f>
        <v/>
      </c>
      <c r="Q1510">
        <f>VLOOKUP(Table1[[#This Row],[Losing Seed]],'Seed History'!$N$4:$O$19,2)</f>
        <v>2.3714285714285714</v>
      </c>
      <c r="R1510" s="1">
        <f>IF(Table1[[#This Row],[Round]]="PI",0,Table1[[#This Row],[Round]]-1)</f>
        <v>2</v>
      </c>
      <c r="S1510">
        <f>Table1[[#This Row],[LAW]]-Table1[[#This Row],[LEW]]</f>
        <v>-0.37142857142857144</v>
      </c>
      <c r="V1510">
        <f>COUNTIF(PASE!B:B,Table1[[#This Row],[Loser]])</f>
        <v>1</v>
      </c>
    </row>
    <row r="1511" spans="1:22" x14ac:dyDescent="0.25">
      <c r="A1511" s="65">
        <v>39535</v>
      </c>
      <c r="B1511" s="50">
        <v>2008</v>
      </c>
      <c r="C1511" s="1">
        <v>3</v>
      </c>
      <c r="D1511" t="s">
        <v>440</v>
      </c>
      <c r="E1511" s="1">
        <v>10</v>
      </c>
      <c r="F1511" t="s">
        <v>70</v>
      </c>
      <c r="G1511" t="str">
        <f>VLOOKUP(Table1[[#This Row],[Winner]],Ranking!D:E,2,FALSE)</f>
        <v>A10</v>
      </c>
      <c r="H1511" s="1">
        <v>73</v>
      </c>
      <c r="I1511" s="1">
        <v>3</v>
      </c>
      <c r="J1511" t="s">
        <v>39</v>
      </c>
      <c r="K1511" t="str">
        <f>VLOOKUP(Table1[[#This Row],[Loser]],Ranking!D:E,2,FALSE)</f>
        <v>B10</v>
      </c>
      <c r="L1511" s="1">
        <v>56</v>
      </c>
      <c r="N1511" s="1">
        <f>Table1[[#This Row],[Winning Score]]-Table1[[#This Row],[Losing Score]]</f>
        <v>17</v>
      </c>
      <c r="O1511" s="1">
        <f>Table1[[#This Row],[Losing Seed]]-Table1[[#This Row],[Winning Seed]]</f>
        <v>-7</v>
      </c>
      <c r="P1511" s="1" t="str">
        <f>IF(Table1[[#This Row],[SeD]]&lt;-2,Table1[[#This Row],[Winning Seed]]&amp; " over " &amp;Table1[[#This Row],[Losing Seed]],"")</f>
        <v>10 over 3</v>
      </c>
      <c r="Q1511">
        <f>VLOOKUP(Table1[[#This Row],[Losing Seed]],'Seed History'!$N$4:$O$19,2)</f>
        <v>1.8571428571428572</v>
      </c>
      <c r="R1511" s="1">
        <f>IF(Table1[[#This Row],[Round]]="PI",0,Table1[[#This Row],[Round]]-1)</f>
        <v>2</v>
      </c>
      <c r="S1511">
        <f>Table1[[#This Row],[LAW]]-Table1[[#This Row],[LEW]]</f>
        <v>0.14285714285714279</v>
      </c>
      <c r="V1511">
        <f>COUNTIF(PASE!B:B,Table1[[#This Row],[Loser]])</f>
        <v>1</v>
      </c>
    </row>
    <row r="1512" spans="1:22" x14ac:dyDescent="0.25">
      <c r="A1512" s="65">
        <v>39535</v>
      </c>
      <c r="B1512" s="50">
        <v>2008</v>
      </c>
      <c r="C1512" s="1">
        <v>3</v>
      </c>
      <c r="D1512" t="s">
        <v>440</v>
      </c>
      <c r="E1512" s="1">
        <v>1</v>
      </c>
      <c r="F1512" t="s">
        <v>37</v>
      </c>
      <c r="G1512" t="str">
        <f>VLOOKUP(Table1[[#This Row],[Winner]],Ranking!D:E,2,FALSE)</f>
        <v>B12</v>
      </c>
      <c r="H1512" s="1">
        <v>72</v>
      </c>
      <c r="I1512" s="1">
        <v>12</v>
      </c>
      <c r="J1512" t="s">
        <v>50</v>
      </c>
      <c r="K1512" t="str">
        <f>VLOOKUP(Table1[[#This Row],[Loser]],Ranking!D:E,2,FALSE)</f>
        <v>BE</v>
      </c>
      <c r="L1512" s="1">
        <v>57</v>
      </c>
      <c r="N1512" s="1">
        <f>Table1[[#This Row],[Winning Score]]-Table1[[#This Row],[Losing Score]]</f>
        <v>15</v>
      </c>
      <c r="O1512" s="1">
        <f>Table1[[#This Row],[Losing Seed]]-Table1[[#This Row],[Winning Seed]]</f>
        <v>11</v>
      </c>
      <c r="P1512" s="1" t="str">
        <f>IF(Table1[[#This Row],[SeD]]&lt;-2,Table1[[#This Row],[Winning Seed]]&amp; " over " &amp;Table1[[#This Row],[Losing Seed]],"")</f>
        <v/>
      </c>
      <c r="Q1512">
        <f>VLOOKUP(Table1[[#This Row],[Losing Seed]],'Seed History'!$N$4:$O$19,2)</f>
        <v>0.51428571428571423</v>
      </c>
      <c r="R1512" s="1">
        <f>IF(Table1[[#This Row],[Round]]="PI",0,Table1[[#This Row],[Round]]-1)</f>
        <v>2</v>
      </c>
      <c r="S1512">
        <f>Table1[[#This Row],[LAW]]-Table1[[#This Row],[LEW]]</f>
        <v>1.4857142857142858</v>
      </c>
      <c r="V1512">
        <f>COUNTIF(PASE!B:B,Table1[[#This Row],[Loser]])</f>
        <v>1</v>
      </c>
    </row>
    <row r="1513" spans="1:22" x14ac:dyDescent="0.25">
      <c r="A1513" s="65">
        <v>39535</v>
      </c>
      <c r="B1513" s="50">
        <v>2008</v>
      </c>
      <c r="C1513" s="1">
        <v>3</v>
      </c>
      <c r="D1513" t="s">
        <v>63</v>
      </c>
      <c r="E1513" s="1">
        <v>1</v>
      </c>
      <c r="F1513" t="s">
        <v>268</v>
      </c>
      <c r="G1513" t="str">
        <f>VLOOKUP(Table1[[#This Row],[Winner]],Ranking!D:E,2,FALSE)</f>
        <v>Amer</v>
      </c>
      <c r="H1513" s="1">
        <v>92</v>
      </c>
      <c r="I1513" s="1">
        <v>5</v>
      </c>
      <c r="J1513" t="s">
        <v>272</v>
      </c>
      <c r="K1513" t="str">
        <f>VLOOKUP(Table1[[#This Row],[Loser]],Ranking!D:E,2,FALSE)</f>
        <v>B10</v>
      </c>
      <c r="L1513" s="1">
        <v>74</v>
      </c>
      <c r="N1513" s="1">
        <f>Table1[[#This Row],[Winning Score]]-Table1[[#This Row],[Losing Score]]</f>
        <v>18</v>
      </c>
      <c r="O1513" s="1">
        <f>Table1[[#This Row],[Losing Seed]]-Table1[[#This Row],[Winning Seed]]</f>
        <v>4</v>
      </c>
      <c r="P1513" s="1" t="str">
        <f>IF(Table1[[#This Row],[SeD]]&lt;-2,Table1[[#This Row],[Winning Seed]]&amp; " over " &amp;Table1[[#This Row],[Losing Seed]],"")</f>
        <v/>
      </c>
      <c r="Q1513">
        <f>VLOOKUP(Table1[[#This Row],[Losing Seed]],'Seed History'!$N$4:$O$19,2)</f>
        <v>1.1071428571428572</v>
      </c>
      <c r="R1513" s="1">
        <f>IF(Table1[[#This Row],[Round]]="PI",0,Table1[[#This Row],[Round]]-1)</f>
        <v>2</v>
      </c>
      <c r="S1513">
        <f>Table1[[#This Row],[LAW]]-Table1[[#This Row],[LEW]]</f>
        <v>0.89285714285714279</v>
      </c>
      <c r="V1513">
        <f>COUNTIF(PASE!B:B,Table1[[#This Row],[Loser]])</f>
        <v>1</v>
      </c>
    </row>
    <row r="1514" spans="1:22" x14ac:dyDescent="0.25">
      <c r="A1514" s="65">
        <v>39535</v>
      </c>
      <c r="B1514" s="50">
        <v>2008</v>
      </c>
      <c r="C1514" s="1">
        <v>3</v>
      </c>
      <c r="D1514" t="s">
        <v>63</v>
      </c>
      <c r="E1514" s="1">
        <v>2</v>
      </c>
      <c r="F1514" t="s">
        <v>34</v>
      </c>
      <c r="G1514" t="str">
        <f>VLOOKUP(Table1[[#This Row],[Winner]],Ranking!D:E,2,FALSE)</f>
        <v>B12</v>
      </c>
      <c r="H1514" s="1">
        <v>82</v>
      </c>
      <c r="I1514" s="1">
        <v>3</v>
      </c>
      <c r="J1514" t="s">
        <v>370</v>
      </c>
      <c r="K1514" t="str">
        <f>VLOOKUP(Table1[[#This Row],[Loser]],Ranking!D:E,2,FALSE)</f>
        <v>P12</v>
      </c>
      <c r="L1514" s="1">
        <v>62</v>
      </c>
      <c r="N1514" s="1">
        <f>Table1[[#This Row],[Winning Score]]-Table1[[#This Row],[Losing Score]]</f>
        <v>20</v>
      </c>
      <c r="O1514" s="1">
        <f>Table1[[#This Row],[Losing Seed]]-Table1[[#This Row],[Winning Seed]]</f>
        <v>1</v>
      </c>
      <c r="P1514" s="1" t="str">
        <f>IF(Table1[[#This Row],[SeD]]&lt;-2,Table1[[#This Row],[Winning Seed]]&amp; " over " &amp;Table1[[#This Row],[Losing Seed]],"")</f>
        <v/>
      </c>
      <c r="Q1514">
        <f>VLOOKUP(Table1[[#This Row],[Losing Seed]],'Seed History'!$N$4:$O$19,2)</f>
        <v>1.8571428571428572</v>
      </c>
      <c r="R1514" s="1">
        <f>IF(Table1[[#This Row],[Round]]="PI",0,Table1[[#This Row],[Round]]-1)</f>
        <v>2</v>
      </c>
      <c r="S1514">
        <f>Table1[[#This Row],[LAW]]-Table1[[#This Row],[LEW]]</f>
        <v>0.14285714285714279</v>
      </c>
      <c r="V1514">
        <f>COUNTIF(PASE!B:B,Table1[[#This Row],[Loser]])</f>
        <v>1</v>
      </c>
    </row>
    <row r="1515" spans="1:22" x14ac:dyDescent="0.25">
      <c r="A1515" s="65">
        <v>39536</v>
      </c>
      <c r="B1515" s="50">
        <v>2008</v>
      </c>
      <c r="C1515" s="1">
        <v>4</v>
      </c>
      <c r="D1515" t="s">
        <v>49</v>
      </c>
      <c r="E1515" s="1">
        <v>1</v>
      </c>
      <c r="F1515" t="s">
        <v>299</v>
      </c>
      <c r="G1515" t="str">
        <f>VLOOKUP(Table1[[#This Row],[Winner]],Ranking!D:E,2,FALSE)</f>
        <v>ACC</v>
      </c>
      <c r="H1515" s="1">
        <v>83</v>
      </c>
      <c r="I1515" s="1">
        <v>3</v>
      </c>
      <c r="J1515" t="s">
        <v>54</v>
      </c>
      <c r="K1515" t="str">
        <f>VLOOKUP(Table1[[#This Row],[Loser]],Ranking!D:E,2,FALSE)</f>
        <v>ACC</v>
      </c>
      <c r="L1515" s="1">
        <v>73</v>
      </c>
      <c r="N1515" s="1">
        <f>Table1[[#This Row],[Winning Score]]-Table1[[#This Row],[Losing Score]]</f>
        <v>10</v>
      </c>
      <c r="O1515" s="1">
        <f>Table1[[#This Row],[Losing Seed]]-Table1[[#This Row],[Winning Seed]]</f>
        <v>2</v>
      </c>
      <c r="P1515" s="1" t="str">
        <f>IF(Table1[[#This Row],[SeD]]&lt;-2,Table1[[#This Row],[Winning Seed]]&amp; " over " &amp;Table1[[#This Row],[Losing Seed]],"")</f>
        <v/>
      </c>
      <c r="Q1515">
        <f>VLOOKUP(Table1[[#This Row],[Losing Seed]],'Seed History'!$N$4:$O$19,2)</f>
        <v>1.8571428571428572</v>
      </c>
      <c r="R1515" s="1">
        <f>IF(Table1[[#This Row],[Round]]="PI",0,Table1[[#This Row],[Round]]-1)</f>
        <v>3</v>
      </c>
      <c r="S1515">
        <f>Table1[[#This Row],[LAW]]-Table1[[#This Row],[LEW]]</f>
        <v>1.1428571428571428</v>
      </c>
      <c r="V1515">
        <f>COUNTIF(PASE!B:B,Table1[[#This Row],[Loser]])</f>
        <v>1</v>
      </c>
    </row>
    <row r="1516" spans="1:22" x14ac:dyDescent="0.25">
      <c r="A1516" s="65">
        <v>39536</v>
      </c>
      <c r="B1516" s="50">
        <v>2008</v>
      </c>
      <c r="C1516" s="1">
        <v>4</v>
      </c>
      <c r="D1516" t="s">
        <v>38</v>
      </c>
      <c r="E1516" s="1">
        <v>1</v>
      </c>
      <c r="F1516" t="s">
        <v>67</v>
      </c>
      <c r="G1516" t="str">
        <f>VLOOKUP(Table1[[#This Row],[Winner]],Ranking!D:E,2,FALSE)</f>
        <v>P12</v>
      </c>
      <c r="H1516" s="1">
        <v>76</v>
      </c>
      <c r="I1516" s="1">
        <v>3</v>
      </c>
      <c r="J1516" t="s">
        <v>44</v>
      </c>
      <c r="K1516" t="str">
        <f>VLOOKUP(Table1[[#This Row],[Loser]],Ranking!D:E,2,FALSE)</f>
        <v>BE</v>
      </c>
      <c r="L1516" s="1">
        <v>57</v>
      </c>
      <c r="N1516" s="1">
        <f>Table1[[#This Row],[Winning Score]]-Table1[[#This Row],[Losing Score]]</f>
        <v>19</v>
      </c>
      <c r="O1516" s="1">
        <f>Table1[[#This Row],[Losing Seed]]-Table1[[#This Row],[Winning Seed]]</f>
        <v>2</v>
      </c>
      <c r="P1516" s="1" t="str">
        <f>IF(Table1[[#This Row],[SeD]]&lt;-2,Table1[[#This Row],[Winning Seed]]&amp; " over " &amp;Table1[[#This Row],[Losing Seed]],"")</f>
        <v/>
      </c>
      <c r="Q1516">
        <f>VLOOKUP(Table1[[#This Row],[Losing Seed]],'Seed History'!$N$4:$O$19,2)</f>
        <v>1.8571428571428572</v>
      </c>
      <c r="R1516" s="1">
        <f>IF(Table1[[#This Row],[Round]]="PI",0,Table1[[#This Row],[Round]]-1)</f>
        <v>3</v>
      </c>
      <c r="S1516">
        <f>Table1[[#This Row],[LAW]]-Table1[[#This Row],[LEW]]</f>
        <v>1.1428571428571428</v>
      </c>
      <c r="V1516">
        <f>COUNTIF(PASE!B:B,Table1[[#This Row],[Loser]])</f>
        <v>1</v>
      </c>
    </row>
    <row r="1517" spans="1:22" x14ac:dyDescent="0.25">
      <c r="A1517" s="65">
        <v>39537</v>
      </c>
      <c r="B1517" s="50">
        <v>2008</v>
      </c>
      <c r="C1517" s="1">
        <v>4</v>
      </c>
      <c r="D1517" t="s">
        <v>440</v>
      </c>
      <c r="E1517" s="1">
        <v>1</v>
      </c>
      <c r="F1517" t="s">
        <v>37</v>
      </c>
      <c r="G1517" t="str">
        <f>VLOOKUP(Table1[[#This Row],[Winner]],Ranking!D:E,2,FALSE)</f>
        <v>B12</v>
      </c>
      <c r="H1517" s="1">
        <v>59</v>
      </c>
      <c r="I1517" s="1">
        <v>10</v>
      </c>
      <c r="J1517" t="s">
        <v>70</v>
      </c>
      <c r="K1517" t="str">
        <f>VLOOKUP(Table1[[#This Row],[Loser]],Ranking!D:E,2,FALSE)</f>
        <v>A10</v>
      </c>
      <c r="L1517" s="1">
        <v>57</v>
      </c>
      <c r="N1517" s="1">
        <f>Table1[[#This Row],[Winning Score]]-Table1[[#This Row],[Losing Score]]</f>
        <v>2</v>
      </c>
      <c r="O1517" s="1">
        <f>Table1[[#This Row],[Losing Seed]]-Table1[[#This Row],[Winning Seed]]</f>
        <v>9</v>
      </c>
      <c r="P1517" s="1" t="str">
        <f>IF(Table1[[#This Row],[SeD]]&lt;-2,Table1[[#This Row],[Winning Seed]]&amp; " over " &amp;Table1[[#This Row],[Losing Seed]],"")</f>
        <v/>
      </c>
      <c r="Q1517">
        <f>VLOOKUP(Table1[[#This Row],[Losing Seed]],'Seed History'!$N$4:$O$19,2)</f>
        <v>0.62142857142857144</v>
      </c>
      <c r="R1517" s="1">
        <f>IF(Table1[[#This Row],[Round]]="PI",0,Table1[[#This Row],[Round]]-1)</f>
        <v>3</v>
      </c>
      <c r="S1517">
        <f>Table1[[#This Row],[LAW]]-Table1[[#This Row],[LEW]]</f>
        <v>2.3785714285714286</v>
      </c>
      <c r="V1517">
        <f>COUNTIF(PASE!B:B,Table1[[#This Row],[Loser]])</f>
        <v>1</v>
      </c>
    </row>
    <row r="1518" spans="1:22" x14ac:dyDescent="0.25">
      <c r="A1518" s="65">
        <v>39537</v>
      </c>
      <c r="B1518" s="50">
        <v>2008</v>
      </c>
      <c r="C1518" s="1">
        <v>4</v>
      </c>
      <c r="D1518" t="s">
        <v>63</v>
      </c>
      <c r="E1518" s="1">
        <v>1</v>
      </c>
      <c r="F1518" t="s">
        <v>268</v>
      </c>
      <c r="G1518" t="str">
        <f>VLOOKUP(Table1[[#This Row],[Winner]],Ranking!D:E,2,FALSE)</f>
        <v>Amer</v>
      </c>
      <c r="H1518" s="1">
        <v>85</v>
      </c>
      <c r="I1518" s="1">
        <v>2</v>
      </c>
      <c r="J1518" t="s">
        <v>34</v>
      </c>
      <c r="K1518" t="str">
        <f>VLOOKUP(Table1[[#This Row],[Loser]],Ranking!D:E,2,FALSE)</f>
        <v>B12</v>
      </c>
      <c r="L1518" s="1">
        <v>67</v>
      </c>
      <c r="N1518" s="1">
        <f>Table1[[#This Row],[Winning Score]]-Table1[[#This Row],[Losing Score]]</f>
        <v>18</v>
      </c>
      <c r="O1518" s="1">
        <f>Table1[[#This Row],[Losing Seed]]-Table1[[#This Row],[Winning Seed]]</f>
        <v>1</v>
      </c>
      <c r="P1518" s="1" t="str">
        <f>IF(Table1[[#This Row],[SeD]]&lt;-2,Table1[[#This Row],[Winning Seed]]&amp; " over " &amp;Table1[[#This Row],[Losing Seed]],"")</f>
        <v/>
      </c>
      <c r="Q1518">
        <f>VLOOKUP(Table1[[#This Row],[Losing Seed]],'Seed History'!$N$4:$O$19,2)</f>
        <v>2.3714285714285714</v>
      </c>
      <c r="R1518" s="1">
        <f>IF(Table1[[#This Row],[Round]]="PI",0,Table1[[#This Row],[Round]]-1)</f>
        <v>3</v>
      </c>
      <c r="S1518">
        <f>Table1[[#This Row],[LAW]]-Table1[[#This Row],[LEW]]</f>
        <v>0.62857142857142856</v>
      </c>
      <c r="V1518">
        <f>COUNTIF(PASE!B:B,Table1[[#This Row],[Loser]])</f>
        <v>1</v>
      </c>
    </row>
    <row r="1519" spans="1:22" x14ac:dyDescent="0.25">
      <c r="A1519" s="65">
        <v>39543</v>
      </c>
      <c r="B1519" s="50">
        <v>2008</v>
      </c>
      <c r="C1519" s="1">
        <v>5</v>
      </c>
      <c r="D1519" t="s">
        <v>484</v>
      </c>
      <c r="E1519" s="1">
        <v>1</v>
      </c>
      <c r="F1519" t="s">
        <v>37</v>
      </c>
      <c r="G1519" t="str">
        <f>VLOOKUP(Table1[[#This Row],[Winner]],Ranking!D:E,2,FALSE)</f>
        <v>B12</v>
      </c>
      <c r="H1519" s="1">
        <v>84</v>
      </c>
      <c r="I1519" s="1">
        <v>1</v>
      </c>
      <c r="J1519" t="s">
        <v>299</v>
      </c>
      <c r="K1519" t="str">
        <f>VLOOKUP(Table1[[#This Row],[Loser]],Ranking!D:E,2,FALSE)</f>
        <v>ACC</v>
      </c>
      <c r="L1519" s="1">
        <v>66</v>
      </c>
      <c r="N1519" s="1">
        <f>Table1[[#This Row],[Winning Score]]-Table1[[#This Row],[Losing Score]]</f>
        <v>18</v>
      </c>
      <c r="O1519" s="1">
        <f>Table1[[#This Row],[Losing Seed]]-Table1[[#This Row],[Winning Seed]]</f>
        <v>0</v>
      </c>
      <c r="P1519" s="1" t="str">
        <f>IF(Table1[[#This Row],[SeD]]&lt;-2,Table1[[#This Row],[Winning Seed]]&amp; " over " &amp;Table1[[#This Row],[Losing Seed]],"")</f>
        <v/>
      </c>
      <c r="Q1519">
        <f>VLOOKUP(Table1[[#This Row],[Losing Seed]],'Seed History'!$N$4:$O$19,2)</f>
        <v>3.342857142857143</v>
      </c>
      <c r="R1519" s="1">
        <f>IF(Table1[[#This Row],[Round]]="PI",0,Table1[[#This Row],[Round]]-1)</f>
        <v>4</v>
      </c>
      <c r="S1519">
        <f>Table1[[#This Row],[LAW]]-Table1[[#This Row],[LEW]]</f>
        <v>0.65714285714285703</v>
      </c>
      <c r="V1519">
        <f>COUNTIF(PASE!B:B,Table1[[#This Row],[Loser]])</f>
        <v>1</v>
      </c>
    </row>
    <row r="1520" spans="1:22" x14ac:dyDescent="0.25">
      <c r="A1520" s="65">
        <v>39543</v>
      </c>
      <c r="B1520" s="50">
        <v>2008</v>
      </c>
      <c r="C1520" s="1">
        <v>5</v>
      </c>
      <c r="D1520" t="s">
        <v>484</v>
      </c>
      <c r="E1520" s="1">
        <v>1</v>
      </c>
      <c r="F1520" t="s">
        <v>268</v>
      </c>
      <c r="G1520" t="str">
        <f>VLOOKUP(Table1[[#This Row],[Winner]],Ranking!D:E,2,FALSE)</f>
        <v>Amer</v>
      </c>
      <c r="H1520" s="1">
        <v>78</v>
      </c>
      <c r="I1520" s="1">
        <v>1</v>
      </c>
      <c r="J1520" t="s">
        <v>67</v>
      </c>
      <c r="K1520" t="str">
        <f>VLOOKUP(Table1[[#This Row],[Loser]],Ranking!D:E,2,FALSE)</f>
        <v>P12</v>
      </c>
      <c r="L1520" s="1">
        <v>63</v>
      </c>
      <c r="N1520" s="1">
        <f>Table1[[#This Row],[Winning Score]]-Table1[[#This Row],[Losing Score]]</f>
        <v>15</v>
      </c>
      <c r="O1520" s="1">
        <f>Table1[[#This Row],[Losing Seed]]-Table1[[#This Row],[Winning Seed]]</f>
        <v>0</v>
      </c>
      <c r="P1520" s="1" t="str">
        <f>IF(Table1[[#This Row],[SeD]]&lt;-2,Table1[[#This Row],[Winning Seed]]&amp; " over " &amp;Table1[[#This Row],[Losing Seed]],"")</f>
        <v/>
      </c>
      <c r="Q1520">
        <f>VLOOKUP(Table1[[#This Row],[Losing Seed]],'Seed History'!$N$4:$O$19,2)</f>
        <v>3.342857142857143</v>
      </c>
      <c r="R1520" s="1">
        <f>IF(Table1[[#This Row],[Round]]="PI",0,Table1[[#This Row],[Round]]-1)</f>
        <v>4</v>
      </c>
      <c r="S1520">
        <f>Table1[[#This Row],[LAW]]-Table1[[#This Row],[LEW]]</f>
        <v>0.65714285714285703</v>
      </c>
      <c r="V1520">
        <f>COUNTIF(PASE!B:B,Table1[[#This Row],[Loser]])</f>
        <v>1</v>
      </c>
    </row>
    <row r="1521" spans="1:22" x14ac:dyDescent="0.25">
      <c r="A1521" s="65">
        <v>39545</v>
      </c>
      <c r="B1521" s="50">
        <v>2008</v>
      </c>
      <c r="C1521" s="1">
        <v>6</v>
      </c>
      <c r="D1521" t="s">
        <v>485</v>
      </c>
      <c r="E1521" s="1">
        <v>1</v>
      </c>
      <c r="F1521" t="s">
        <v>37</v>
      </c>
      <c r="G1521" t="str">
        <f>VLOOKUP(Table1[[#This Row],[Winner]],Ranking!D:E,2,FALSE)</f>
        <v>B12</v>
      </c>
      <c r="H1521" s="1">
        <v>75</v>
      </c>
      <c r="I1521" s="1">
        <v>1</v>
      </c>
      <c r="J1521" t="s">
        <v>268</v>
      </c>
      <c r="K1521" t="str">
        <f>VLOOKUP(Table1[[#This Row],[Loser]],Ranking!D:E,2,FALSE)</f>
        <v>Amer</v>
      </c>
      <c r="L1521" s="1">
        <v>68</v>
      </c>
      <c r="M1521" s="1" t="s">
        <v>479</v>
      </c>
      <c r="N1521" s="1">
        <f>Table1[[#This Row],[Winning Score]]-Table1[[#This Row],[Losing Score]]</f>
        <v>7</v>
      </c>
      <c r="O1521" s="1">
        <f>Table1[[#This Row],[Losing Seed]]-Table1[[#This Row],[Winning Seed]]</f>
        <v>0</v>
      </c>
      <c r="P1521" s="1" t="str">
        <f>IF(Table1[[#This Row],[SeD]]&lt;-2,Table1[[#This Row],[Winning Seed]]&amp; " over " &amp;Table1[[#This Row],[Losing Seed]],"")</f>
        <v/>
      </c>
      <c r="Q1521">
        <f>VLOOKUP(Table1[[#This Row],[Losing Seed]],'Seed History'!$N$4:$O$19,2)</f>
        <v>3.342857142857143</v>
      </c>
      <c r="R1521" s="1">
        <f>IF(Table1[[#This Row],[Round]]="PI",0,Table1[[#This Row],[Round]]-1)</f>
        <v>5</v>
      </c>
      <c r="S1521">
        <f>Table1[[#This Row],[LAW]]-Table1[[#This Row],[LEW]]</f>
        <v>1.657142857142857</v>
      </c>
      <c r="V1521">
        <f>COUNTIF(PASE!B:B,Table1[[#This Row],[Loser]])</f>
        <v>1</v>
      </c>
    </row>
    <row r="1522" spans="1:22" x14ac:dyDescent="0.25">
      <c r="A1522" s="65">
        <v>39889</v>
      </c>
      <c r="B1522" s="50">
        <v>2009</v>
      </c>
      <c r="C1522" s="1" t="s">
        <v>493</v>
      </c>
      <c r="D1522" t="s">
        <v>440</v>
      </c>
      <c r="E1522" s="1">
        <v>16</v>
      </c>
      <c r="F1522" t="s">
        <v>283</v>
      </c>
      <c r="G1522" t="str">
        <f>VLOOKUP(Table1[[#This Row],[Winner]],Ranking!D:E,2,FALSE)</f>
        <v>OVC</v>
      </c>
      <c r="H1522" s="1">
        <v>58</v>
      </c>
      <c r="I1522" s="1">
        <v>16</v>
      </c>
      <c r="J1522" t="s">
        <v>117</v>
      </c>
      <c r="K1522" t="str">
        <f>VLOOKUP(Table1[[#This Row],[Loser]],Ranking!D:E,2,FALSE)</f>
        <v>SWAC</v>
      </c>
      <c r="L1522" s="1">
        <v>43</v>
      </c>
      <c r="N1522" s="1">
        <f>Table1[[#This Row],[Winning Score]]-Table1[[#This Row],[Losing Score]]</f>
        <v>15</v>
      </c>
      <c r="O1522" s="1">
        <f>Table1[[#This Row],[Losing Seed]]-Table1[[#This Row],[Winning Seed]]</f>
        <v>0</v>
      </c>
      <c r="P1522" s="1" t="str">
        <f>IF(Table1[[#This Row],[SeD]]&lt;-2,Table1[[#This Row],[Winning Seed]]&amp; " over " &amp;Table1[[#This Row],[Losing Seed]],"")</f>
        <v/>
      </c>
      <c r="Q1522">
        <f>VLOOKUP(Table1[[#This Row],[Losing Seed]],'Seed History'!$N$4:$O$19,2)</f>
        <v>7.1428571428571426E-3</v>
      </c>
      <c r="R1522" s="1">
        <f>IF(Table1[[#This Row],[Round]]="PI",0,Table1[[#This Row],[Round]]-1)</f>
        <v>0</v>
      </c>
      <c r="S1522">
        <f>Table1[[#This Row],[LAW]]-Table1[[#This Row],[LEW]]</f>
        <v>-7.1428571428571426E-3</v>
      </c>
      <c r="V1522">
        <f>COUNTIF(PASE!B:B,Table1[[#This Row],[Loser]])</f>
        <v>1</v>
      </c>
    </row>
    <row r="1523" spans="1:22" x14ac:dyDescent="0.25">
      <c r="A1523" s="65">
        <v>39891</v>
      </c>
      <c r="B1523" s="50">
        <v>2009</v>
      </c>
      <c r="C1523" s="1">
        <v>1</v>
      </c>
      <c r="D1523" t="s">
        <v>63</v>
      </c>
      <c r="E1523" s="1">
        <v>12</v>
      </c>
      <c r="F1523" t="s">
        <v>416</v>
      </c>
      <c r="G1523" t="str">
        <f>VLOOKUP(Table1[[#This Row],[Winner]],Ranking!D:E,2,FALSE)</f>
        <v>CUSA</v>
      </c>
      <c r="H1523" s="1">
        <v>76</v>
      </c>
      <c r="I1523" s="1">
        <v>5</v>
      </c>
      <c r="J1523" t="s">
        <v>231</v>
      </c>
      <c r="K1523" t="str">
        <f>VLOOKUP(Table1[[#This Row],[Loser]],Ranking!D:E,2,FALSE)</f>
        <v>B10</v>
      </c>
      <c r="L1523" s="1">
        <v>72</v>
      </c>
      <c r="N1523" s="1">
        <f>Table1[[#This Row],[Winning Score]]-Table1[[#This Row],[Losing Score]]</f>
        <v>4</v>
      </c>
      <c r="O1523" s="1">
        <f>Table1[[#This Row],[Losing Seed]]-Table1[[#This Row],[Winning Seed]]</f>
        <v>-7</v>
      </c>
      <c r="P1523" s="1" t="str">
        <f>IF(Table1[[#This Row],[SeD]]&lt;-2,Table1[[#This Row],[Winning Seed]]&amp; " over " &amp;Table1[[#This Row],[Losing Seed]],"")</f>
        <v>12 over 5</v>
      </c>
      <c r="Q1523">
        <f>VLOOKUP(Table1[[#This Row],[Losing Seed]],'Seed History'!$N$4:$O$19,2)</f>
        <v>1.1071428571428572</v>
      </c>
      <c r="R1523" s="1">
        <f>IF(Table1[[#This Row],[Round]]="PI",0,Table1[[#This Row],[Round]]-1)</f>
        <v>0</v>
      </c>
      <c r="S1523">
        <f>Table1[[#This Row],[LAW]]-Table1[[#This Row],[LEW]]</f>
        <v>-1.1071428571428572</v>
      </c>
      <c r="V1523">
        <f>COUNTIF(PASE!B:B,Table1[[#This Row],[Loser]])</f>
        <v>1</v>
      </c>
    </row>
    <row r="1524" spans="1:22" x14ac:dyDescent="0.25">
      <c r="A1524" s="65">
        <v>39891</v>
      </c>
      <c r="B1524" s="50">
        <v>2009</v>
      </c>
      <c r="C1524" s="1">
        <v>1</v>
      </c>
      <c r="D1524" t="s">
        <v>63</v>
      </c>
      <c r="E1524" s="1">
        <v>10</v>
      </c>
      <c r="F1524" t="s">
        <v>82</v>
      </c>
      <c r="G1524" t="str">
        <f>VLOOKUP(Table1[[#This Row],[Winner]],Ranking!D:E,2,FALSE)</f>
        <v>B10</v>
      </c>
      <c r="H1524" s="1">
        <v>62</v>
      </c>
      <c r="I1524" s="1">
        <v>7</v>
      </c>
      <c r="J1524" t="s">
        <v>89</v>
      </c>
      <c r="K1524" t="str">
        <f>VLOOKUP(Table1[[#This Row],[Loser]],Ranking!D:E,2,FALSE)</f>
        <v>ACC</v>
      </c>
      <c r="L1524" s="1">
        <v>59</v>
      </c>
      <c r="N1524" s="1">
        <f>Table1[[#This Row],[Winning Score]]-Table1[[#This Row],[Losing Score]]</f>
        <v>3</v>
      </c>
      <c r="O1524" s="1">
        <f>Table1[[#This Row],[Losing Seed]]-Table1[[#This Row],[Winning Seed]]</f>
        <v>-3</v>
      </c>
      <c r="P1524" s="1" t="str">
        <f>IF(Table1[[#This Row],[SeD]]&lt;-2,Table1[[#This Row],[Winning Seed]]&amp; " over " &amp;Table1[[#This Row],[Losing Seed]],"")</f>
        <v>10 over 7</v>
      </c>
      <c r="Q1524">
        <f>VLOOKUP(Table1[[#This Row],[Losing Seed]],'Seed History'!$N$4:$O$19,2)</f>
        <v>0.9</v>
      </c>
      <c r="R1524" s="1">
        <f>IF(Table1[[#This Row],[Round]]="PI",0,Table1[[#This Row],[Round]]-1)</f>
        <v>0</v>
      </c>
      <c r="S1524">
        <f>Table1[[#This Row],[LAW]]-Table1[[#This Row],[LEW]]</f>
        <v>-0.9</v>
      </c>
      <c r="V1524">
        <f>COUNTIF(PASE!B:B,Table1[[#This Row],[Loser]])</f>
        <v>1</v>
      </c>
    </row>
    <row r="1525" spans="1:22" x14ac:dyDescent="0.25">
      <c r="A1525" s="65">
        <v>39891</v>
      </c>
      <c r="B1525" s="50">
        <v>2009</v>
      </c>
      <c r="C1525" s="1">
        <v>1</v>
      </c>
      <c r="D1525" t="s">
        <v>38</v>
      </c>
      <c r="E1525" s="1">
        <v>10</v>
      </c>
      <c r="F1525" t="s">
        <v>31</v>
      </c>
      <c r="G1525" t="str">
        <f>VLOOKUP(Table1[[#This Row],[Winner]],Ranking!D:E,2,FALSE)</f>
        <v>B10</v>
      </c>
      <c r="H1525" s="1">
        <v>84</v>
      </c>
      <c r="I1525" s="1">
        <v>7</v>
      </c>
      <c r="J1525" t="s">
        <v>84</v>
      </c>
      <c r="K1525" t="str">
        <f>VLOOKUP(Table1[[#This Row],[Loser]],Ranking!D:E,2,FALSE)</f>
        <v>P12</v>
      </c>
      <c r="L1525" s="1">
        <v>71</v>
      </c>
      <c r="N1525" s="1">
        <f>Table1[[#This Row],[Winning Score]]-Table1[[#This Row],[Losing Score]]</f>
        <v>13</v>
      </c>
      <c r="O1525" s="1">
        <f>Table1[[#This Row],[Losing Seed]]-Table1[[#This Row],[Winning Seed]]</f>
        <v>-3</v>
      </c>
      <c r="P1525" s="1" t="str">
        <f>IF(Table1[[#This Row],[SeD]]&lt;-2,Table1[[#This Row],[Winning Seed]]&amp; " over " &amp;Table1[[#This Row],[Losing Seed]],"")</f>
        <v>10 over 7</v>
      </c>
      <c r="Q1525">
        <f>VLOOKUP(Table1[[#This Row],[Losing Seed]],'Seed History'!$N$4:$O$19,2)</f>
        <v>0.9</v>
      </c>
      <c r="R1525" s="1">
        <f>IF(Table1[[#This Row],[Round]]="PI",0,Table1[[#This Row],[Round]]-1)</f>
        <v>0</v>
      </c>
      <c r="S1525">
        <f>Table1[[#This Row],[LAW]]-Table1[[#This Row],[LEW]]</f>
        <v>-0.9</v>
      </c>
      <c r="V1525">
        <f>COUNTIF(PASE!B:B,Table1[[#This Row],[Loser]])</f>
        <v>1</v>
      </c>
    </row>
    <row r="1526" spans="1:22" x14ac:dyDescent="0.25">
      <c r="A1526" s="65">
        <v>39891</v>
      </c>
      <c r="B1526" s="50">
        <v>2009</v>
      </c>
      <c r="C1526" s="1">
        <v>1</v>
      </c>
      <c r="D1526" t="s">
        <v>49</v>
      </c>
      <c r="E1526" s="1">
        <v>2</v>
      </c>
      <c r="F1526" t="s">
        <v>64</v>
      </c>
      <c r="G1526" t="str">
        <f>VLOOKUP(Table1[[#This Row],[Winner]],Ranking!D:E,2,FALSE)</f>
        <v>ACC</v>
      </c>
      <c r="H1526" s="1">
        <v>86</v>
      </c>
      <c r="I1526" s="1">
        <v>15</v>
      </c>
      <c r="J1526" t="s">
        <v>137</v>
      </c>
      <c r="K1526" t="str">
        <f>VLOOKUP(Table1[[#This Row],[Loser]],Ranking!D:E,2,FALSE)</f>
        <v>AE</v>
      </c>
      <c r="L1526" s="1">
        <v>62</v>
      </c>
      <c r="N1526" s="1">
        <f>Table1[[#This Row],[Winning Score]]-Table1[[#This Row],[Losing Score]]</f>
        <v>24</v>
      </c>
      <c r="O1526" s="1">
        <f>Table1[[#This Row],[Losing Seed]]-Table1[[#This Row],[Winning Seed]]</f>
        <v>13</v>
      </c>
      <c r="P1526" s="1" t="str">
        <f>IF(Table1[[#This Row],[SeD]]&lt;-2,Table1[[#This Row],[Winning Seed]]&amp; " over " &amp;Table1[[#This Row],[Losing Seed]],"")</f>
        <v/>
      </c>
      <c r="Q1526">
        <f>VLOOKUP(Table1[[#This Row],[Losing Seed]],'Seed History'!$N$4:$O$19,2)</f>
        <v>6.4285714285714279E-2</v>
      </c>
      <c r="R1526" s="1">
        <f>IF(Table1[[#This Row],[Round]]="PI",0,Table1[[#This Row],[Round]]-1)</f>
        <v>0</v>
      </c>
      <c r="S1526">
        <f>Table1[[#This Row],[LAW]]-Table1[[#This Row],[LEW]]</f>
        <v>-6.4285714285714279E-2</v>
      </c>
      <c r="V1526">
        <f>COUNTIF(PASE!B:B,Table1[[#This Row],[Loser]])</f>
        <v>1</v>
      </c>
    </row>
    <row r="1527" spans="1:22" x14ac:dyDescent="0.25">
      <c r="A1527" s="65">
        <v>39891</v>
      </c>
      <c r="B1527" s="50">
        <v>2009</v>
      </c>
      <c r="C1527" s="1">
        <v>1</v>
      </c>
      <c r="D1527" t="s">
        <v>49</v>
      </c>
      <c r="E1527" s="1">
        <v>3</v>
      </c>
      <c r="F1527" t="s">
        <v>50</v>
      </c>
      <c r="G1527" t="str">
        <f>VLOOKUP(Table1[[#This Row],[Winner]],Ranking!D:E,2,FALSE)</f>
        <v>BE</v>
      </c>
      <c r="H1527" s="1">
        <v>80</v>
      </c>
      <c r="I1527" s="1">
        <v>14</v>
      </c>
      <c r="J1527" t="s">
        <v>120</v>
      </c>
      <c r="K1527" t="str">
        <f>VLOOKUP(Table1[[#This Row],[Loser]],Ranking!D:E,2,FALSE)</f>
        <v>Pat</v>
      </c>
      <c r="L1527" s="1">
        <v>67</v>
      </c>
      <c r="N1527" s="1">
        <f>Table1[[#This Row],[Winning Score]]-Table1[[#This Row],[Losing Score]]</f>
        <v>13</v>
      </c>
      <c r="O1527" s="1">
        <f>Table1[[#This Row],[Losing Seed]]-Table1[[#This Row],[Winning Seed]]</f>
        <v>11</v>
      </c>
      <c r="P1527" s="1" t="str">
        <f>IF(Table1[[#This Row],[SeD]]&lt;-2,Table1[[#This Row],[Winning Seed]]&amp; " over " &amp;Table1[[#This Row],[Losing Seed]],"")</f>
        <v/>
      </c>
      <c r="Q1527">
        <f>VLOOKUP(Table1[[#This Row],[Losing Seed]],'Seed History'!$N$4:$O$19,2)</f>
        <v>0.16428571428571428</v>
      </c>
      <c r="R1527" s="1">
        <f>IF(Table1[[#This Row],[Round]]="PI",0,Table1[[#This Row],[Round]]-1)</f>
        <v>0</v>
      </c>
      <c r="S1527">
        <f>Table1[[#This Row],[LAW]]-Table1[[#This Row],[LEW]]</f>
        <v>-0.16428571428571428</v>
      </c>
      <c r="V1527">
        <f>COUNTIF(PASE!B:B,Table1[[#This Row],[Loser]])</f>
        <v>1</v>
      </c>
    </row>
    <row r="1528" spans="1:22" x14ac:dyDescent="0.25">
      <c r="A1528" s="65">
        <v>39891</v>
      </c>
      <c r="B1528" s="50">
        <v>2009</v>
      </c>
      <c r="C1528" s="1">
        <v>1</v>
      </c>
      <c r="D1528" t="s">
        <v>49</v>
      </c>
      <c r="E1528" s="1">
        <v>6</v>
      </c>
      <c r="F1528" t="s">
        <v>67</v>
      </c>
      <c r="G1528" t="str">
        <f>VLOOKUP(Table1[[#This Row],[Winner]],Ranking!D:E,2,FALSE)</f>
        <v>P12</v>
      </c>
      <c r="H1528" s="1">
        <v>65</v>
      </c>
      <c r="I1528" s="1">
        <v>11</v>
      </c>
      <c r="J1528" t="s">
        <v>47</v>
      </c>
      <c r="K1528" t="str">
        <f>VLOOKUP(Table1[[#This Row],[Loser]],Ranking!D:E,2,FALSE)</f>
        <v>A10</v>
      </c>
      <c r="L1528" s="1">
        <v>64</v>
      </c>
      <c r="N1528" s="1">
        <f>Table1[[#This Row],[Winning Score]]-Table1[[#This Row],[Losing Score]]</f>
        <v>1</v>
      </c>
      <c r="O1528" s="1">
        <f>Table1[[#This Row],[Losing Seed]]-Table1[[#This Row],[Winning Seed]]</f>
        <v>5</v>
      </c>
      <c r="P1528" s="1" t="str">
        <f>IF(Table1[[#This Row],[SeD]]&lt;-2,Table1[[#This Row],[Winning Seed]]&amp; " over " &amp;Table1[[#This Row],[Losing Seed]],"")</f>
        <v/>
      </c>
      <c r="Q1528">
        <f>VLOOKUP(Table1[[#This Row],[Losing Seed]],'Seed History'!$N$4:$O$19,2)</f>
        <v>0.61428571428571432</v>
      </c>
      <c r="R1528" s="1">
        <f>IF(Table1[[#This Row],[Round]]="PI",0,Table1[[#This Row],[Round]]-1)</f>
        <v>0</v>
      </c>
      <c r="S1528">
        <f>Table1[[#This Row],[LAW]]-Table1[[#This Row],[LEW]]</f>
        <v>-0.61428571428571432</v>
      </c>
      <c r="V1528">
        <f>COUNTIF(PASE!B:B,Table1[[#This Row],[Loser]])</f>
        <v>1</v>
      </c>
    </row>
    <row r="1529" spans="1:22" x14ac:dyDescent="0.25">
      <c r="A1529" s="65">
        <v>39891</v>
      </c>
      <c r="B1529" s="50">
        <v>2009</v>
      </c>
      <c r="C1529" s="1">
        <v>1</v>
      </c>
      <c r="D1529" t="s">
        <v>49</v>
      </c>
      <c r="E1529" s="1">
        <v>7</v>
      </c>
      <c r="F1529" t="s">
        <v>34</v>
      </c>
      <c r="G1529" t="str">
        <f>VLOOKUP(Table1[[#This Row],[Winner]],Ranking!D:E,2,FALSE)</f>
        <v>B12</v>
      </c>
      <c r="H1529" s="1">
        <v>76</v>
      </c>
      <c r="I1529" s="1">
        <v>10</v>
      </c>
      <c r="J1529" t="s">
        <v>275</v>
      </c>
      <c r="K1529" t="str">
        <f>VLOOKUP(Table1[[#This Row],[Loser]],Ranking!D:E,2,FALSE)</f>
        <v>B10</v>
      </c>
      <c r="L1529" s="1">
        <v>62</v>
      </c>
      <c r="N1529" s="1">
        <f>Table1[[#This Row],[Winning Score]]-Table1[[#This Row],[Losing Score]]</f>
        <v>14</v>
      </c>
      <c r="O1529" s="1">
        <f>Table1[[#This Row],[Losing Seed]]-Table1[[#This Row],[Winning Seed]]</f>
        <v>3</v>
      </c>
      <c r="P1529" s="1" t="str">
        <f>IF(Table1[[#This Row],[SeD]]&lt;-2,Table1[[#This Row],[Winning Seed]]&amp; " over " &amp;Table1[[#This Row],[Losing Seed]],"")</f>
        <v/>
      </c>
      <c r="Q1529">
        <f>VLOOKUP(Table1[[#This Row],[Losing Seed]],'Seed History'!$N$4:$O$19,2)</f>
        <v>0.62142857142857144</v>
      </c>
      <c r="R1529" s="1">
        <f>IF(Table1[[#This Row],[Round]]="PI",0,Table1[[#This Row],[Round]]-1)</f>
        <v>0</v>
      </c>
      <c r="S1529">
        <f>Table1[[#This Row],[LAW]]-Table1[[#This Row],[LEW]]</f>
        <v>-0.62142857142857144</v>
      </c>
      <c r="V1529">
        <f>COUNTIF(PASE!B:B,Table1[[#This Row],[Loser]])</f>
        <v>1</v>
      </c>
    </row>
    <row r="1530" spans="1:22" x14ac:dyDescent="0.25">
      <c r="A1530" s="65">
        <v>39891</v>
      </c>
      <c r="B1530" s="50">
        <v>2009</v>
      </c>
      <c r="C1530" s="1">
        <v>1</v>
      </c>
      <c r="D1530" t="s">
        <v>63</v>
      </c>
      <c r="E1530" s="1">
        <v>1</v>
      </c>
      <c r="F1530" t="s">
        <v>299</v>
      </c>
      <c r="G1530" t="str">
        <f>VLOOKUP(Table1[[#This Row],[Winner]],Ranking!D:E,2,FALSE)</f>
        <v>ACC</v>
      </c>
      <c r="H1530" s="1">
        <v>101</v>
      </c>
      <c r="I1530" s="1">
        <v>16</v>
      </c>
      <c r="J1530" t="s">
        <v>330</v>
      </c>
      <c r="K1530" t="str">
        <f>VLOOKUP(Table1[[#This Row],[Loser]],Ranking!D:E,2,FALSE)</f>
        <v>BSth</v>
      </c>
      <c r="L1530" s="1">
        <v>58</v>
      </c>
      <c r="N1530" s="1">
        <f>Table1[[#This Row],[Winning Score]]-Table1[[#This Row],[Losing Score]]</f>
        <v>43</v>
      </c>
      <c r="O1530" s="1">
        <f>Table1[[#This Row],[Losing Seed]]-Table1[[#This Row],[Winning Seed]]</f>
        <v>15</v>
      </c>
      <c r="P1530" s="1" t="str">
        <f>IF(Table1[[#This Row],[SeD]]&lt;-2,Table1[[#This Row],[Winning Seed]]&amp; " over " &amp;Table1[[#This Row],[Losing Seed]],"")</f>
        <v/>
      </c>
      <c r="Q1530">
        <f>VLOOKUP(Table1[[#This Row],[Losing Seed]],'Seed History'!$N$4:$O$19,2)</f>
        <v>7.1428571428571426E-3</v>
      </c>
      <c r="R1530" s="1">
        <f>IF(Table1[[#This Row],[Round]]="PI",0,Table1[[#This Row],[Round]]-1)</f>
        <v>0</v>
      </c>
      <c r="S1530">
        <f>Table1[[#This Row],[LAW]]-Table1[[#This Row],[LEW]]</f>
        <v>-7.1428571428571426E-3</v>
      </c>
      <c r="V1530">
        <f>COUNTIF(PASE!B:B,Table1[[#This Row],[Loser]])</f>
        <v>1</v>
      </c>
    </row>
    <row r="1531" spans="1:22" x14ac:dyDescent="0.25">
      <c r="A1531" s="65">
        <v>39891</v>
      </c>
      <c r="B1531" s="50">
        <v>2009</v>
      </c>
      <c r="C1531" s="1">
        <v>1</v>
      </c>
      <c r="D1531" t="s">
        <v>63</v>
      </c>
      <c r="E1531" s="1">
        <v>2</v>
      </c>
      <c r="F1531" t="s">
        <v>58</v>
      </c>
      <c r="G1531" t="str">
        <f>VLOOKUP(Table1[[#This Row],[Winner]],Ranking!D:E,2,FALSE)</f>
        <v>B12</v>
      </c>
      <c r="H1531" s="1">
        <v>82</v>
      </c>
      <c r="I1531" s="1">
        <v>15</v>
      </c>
      <c r="J1531" t="s">
        <v>284</v>
      </c>
      <c r="K1531" t="str">
        <f>VLOOKUP(Table1[[#This Row],[Loser]],Ranking!D:E,2,FALSE)</f>
        <v>MEAC</v>
      </c>
      <c r="L1531" s="1">
        <v>54</v>
      </c>
      <c r="N1531" s="1">
        <f>Table1[[#This Row],[Winning Score]]-Table1[[#This Row],[Losing Score]]</f>
        <v>28</v>
      </c>
      <c r="O1531" s="1">
        <f>Table1[[#This Row],[Losing Seed]]-Table1[[#This Row],[Winning Seed]]</f>
        <v>13</v>
      </c>
      <c r="P1531" s="1" t="str">
        <f>IF(Table1[[#This Row],[SeD]]&lt;-2,Table1[[#This Row],[Winning Seed]]&amp; " over " &amp;Table1[[#This Row],[Losing Seed]],"")</f>
        <v/>
      </c>
      <c r="Q1531">
        <f>VLOOKUP(Table1[[#This Row],[Losing Seed]],'Seed History'!$N$4:$O$19,2)</f>
        <v>6.4285714285714279E-2</v>
      </c>
      <c r="R1531" s="1">
        <f>IF(Table1[[#This Row],[Round]]="PI",0,Table1[[#This Row],[Round]]-1)</f>
        <v>0</v>
      </c>
      <c r="S1531">
        <f>Table1[[#This Row],[LAW]]-Table1[[#This Row],[LEW]]</f>
        <v>-6.4285714285714279E-2</v>
      </c>
      <c r="V1531">
        <f>COUNTIF(PASE!B:B,Table1[[#This Row],[Loser]])</f>
        <v>1</v>
      </c>
    </row>
    <row r="1532" spans="1:22" x14ac:dyDescent="0.25">
      <c r="A1532" s="65">
        <v>39891</v>
      </c>
      <c r="B1532" s="50">
        <v>2009</v>
      </c>
      <c r="C1532" s="1">
        <v>1</v>
      </c>
      <c r="D1532" t="s">
        <v>63</v>
      </c>
      <c r="E1532" s="1">
        <v>4</v>
      </c>
      <c r="F1532" t="s">
        <v>71</v>
      </c>
      <c r="G1532" t="str">
        <f>VLOOKUP(Table1[[#This Row],[Winner]],Ranking!D:E,2,FALSE)</f>
        <v>WCC</v>
      </c>
      <c r="H1532" s="1">
        <v>77</v>
      </c>
      <c r="I1532" s="1">
        <v>13</v>
      </c>
      <c r="J1532" t="s">
        <v>111</v>
      </c>
      <c r="K1532" t="str">
        <f>VLOOKUP(Table1[[#This Row],[Loser]],Ranking!D:E,2,FALSE)</f>
        <v>MAC</v>
      </c>
      <c r="L1532" s="1">
        <v>64</v>
      </c>
      <c r="N1532" s="1">
        <f>Table1[[#This Row],[Winning Score]]-Table1[[#This Row],[Losing Score]]</f>
        <v>13</v>
      </c>
      <c r="O1532" s="1">
        <f>Table1[[#This Row],[Losing Seed]]-Table1[[#This Row],[Winning Seed]]</f>
        <v>9</v>
      </c>
      <c r="P1532" s="1" t="str">
        <f>IF(Table1[[#This Row],[SeD]]&lt;-2,Table1[[#This Row],[Winning Seed]]&amp; " over " &amp;Table1[[#This Row],[Losing Seed]],"")</f>
        <v/>
      </c>
      <c r="Q1532">
        <f>VLOOKUP(Table1[[#This Row],[Losing Seed]],'Seed History'!$N$4:$O$19,2)</f>
        <v>0.25</v>
      </c>
      <c r="R1532" s="1">
        <f>IF(Table1[[#This Row],[Round]]="PI",0,Table1[[#This Row],[Round]]-1)</f>
        <v>0</v>
      </c>
      <c r="S1532">
        <f>Table1[[#This Row],[LAW]]-Table1[[#This Row],[LEW]]</f>
        <v>-0.25</v>
      </c>
      <c r="V1532">
        <f>COUNTIF(PASE!B:B,Table1[[#This Row],[Loser]])</f>
        <v>1</v>
      </c>
    </row>
    <row r="1533" spans="1:22" x14ac:dyDescent="0.25">
      <c r="A1533" s="65">
        <v>39891</v>
      </c>
      <c r="B1533" s="50">
        <v>2009</v>
      </c>
      <c r="C1533" s="1">
        <v>1</v>
      </c>
      <c r="D1533" t="s">
        <v>63</v>
      </c>
      <c r="E1533" s="1">
        <v>8</v>
      </c>
      <c r="F1533" t="s">
        <v>52</v>
      </c>
      <c r="G1533" t="str">
        <f>VLOOKUP(Table1[[#This Row],[Winner]],Ranking!D:E,2,FALSE)</f>
        <v>SEC</v>
      </c>
      <c r="H1533" s="1">
        <v>75</v>
      </c>
      <c r="I1533" s="1">
        <v>9</v>
      </c>
      <c r="J1533" t="s">
        <v>33</v>
      </c>
      <c r="K1533" t="str">
        <f>VLOOKUP(Table1[[#This Row],[Loser]],Ranking!D:E,2,FALSE)</f>
        <v>BE</v>
      </c>
      <c r="L1533" s="1">
        <v>71</v>
      </c>
      <c r="N1533" s="1">
        <f>Table1[[#This Row],[Winning Score]]-Table1[[#This Row],[Losing Score]]</f>
        <v>4</v>
      </c>
      <c r="O1533" s="1">
        <f>Table1[[#This Row],[Losing Seed]]-Table1[[#This Row],[Winning Seed]]</f>
        <v>1</v>
      </c>
      <c r="P1533" s="1" t="str">
        <f>IF(Table1[[#This Row],[SeD]]&lt;-2,Table1[[#This Row],[Winning Seed]]&amp; " over " &amp;Table1[[#This Row],[Losing Seed]],"")</f>
        <v/>
      </c>
      <c r="Q1533">
        <f>VLOOKUP(Table1[[#This Row],[Losing Seed]],'Seed History'!$N$4:$O$19,2)</f>
        <v>0.6</v>
      </c>
      <c r="R1533" s="1">
        <f>IF(Table1[[#This Row],[Round]]="PI",0,Table1[[#This Row],[Round]]-1)</f>
        <v>0</v>
      </c>
      <c r="S1533">
        <f>Table1[[#This Row],[LAW]]-Table1[[#This Row],[LEW]]</f>
        <v>-0.6</v>
      </c>
      <c r="V1533">
        <f>COUNTIF(PASE!B:B,Table1[[#This Row],[Loser]])</f>
        <v>1</v>
      </c>
    </row>
    <row r="1534" spans="1:22" x14ac:dyDescent="0.25">
      <c r="A1534" s="65">
        <v>39891</v>
      </c>
      <c r="B1534" s="50">
        <v>2009</v>
      </c>
      <c r="C1534" s="1">
        <v>1</v>
      </c>
      <c r="D1534" t="s">
        <v>38</v>
      </c>
      <c r="E1534" s="1">
        <v>1</v>
      </c>
      <c r="F1534" t="s">
        <v>80</v>
      </c>
      <c r="G1534" t="str">
        <f>VLOOKUP(Table1[[#This Row],[Winner]],Ranking!D:E,2,FALSE)</f>
        <v>Amer</v>
      </c>
      <c r="H1534" s="1">
        <v>103</v>
      </c>
      <c r="I1534" s="1">
        <v>16</v>
      </c>
      <c r="J1534" t="s">
        <v>168</v>
      </c>
      <c r="K1534" t="str">
        <f>VLOOKUP(Table1[[#This Row],[Loser]],Ranking!D:E,2,FALSE)</f>
        <v>SC</v>
      </c>
      <c r="L1534" s="1">
        <v>47</v>
      </c>
      <c r="N1534" s="1">
        <f>Table1[[#This Row],[Winning Score]]-Table1[[#This Row],[Losing Score]]</f>
        <v>56</v>
      </c>
      <c r="O1534" s="1">
        <f>Table1[[#This Row],[Losing Seed]]-Table1[[#This Row],[Winning Seed]]</f>
        <v>15</v>
      </c>
      <c r="P1534" s="1" t="str">
        <f>IF(Table1[[#This Row],[SeD]]&lt;-2,Table1[[#This Row],[Winning Seed]]&amp; " over " &amp;Table1[[#This Row],[Losing Seed]],"")</f>
        <v/>
      </c>
      <c r="Q1534">
        <f>VLOOKUP(Table1[[#This Row],[Losing Seed]],'Seed History'!$N$4:$O$19,2)</f>
        <v>7.1428571428571426E-3</v>
      </c>
      <c r="R1534" s="1">
        <f>IF(Table1[[#This Row],[Round]]="PI",0,Table1[[#This Row],[Round]]-1)</f>
        <v>0</v>
      </c>
      <c r="S1534">
        <f>Table1[[#This Row],[LAW]]-Table1[[#This Row],[LEW]]</f>
        <v>-7.1428571428571426E-3</v>
      </c>
      <c r="V1534">
        <f>COUNTIF(PASE!B:B,Table1[[#This Row],[Loser]])</f>
        <v>1</v>
      </c>
    </row>
    <row r="1535" spans="1:22" x14ac:dyDescent="0.25">
      <c r="A1535" s="65">
        <v>39891</v>
      </c>
      <c r="B1535" s="50">
        <v>2009</v>
      </c>
      <c r="C1535" s="1">
        <v>1</v>
      </c>
      <c r="D1535" t="s">
        <v>38</v>
      </c>
      <c r="E1535" s="1">
        <v>2</v>
      </c>
      <c r="F1535" t="s">
        <v>268</v>
      </c>
      <c r="G1535" t="str">
        <f>VLOOKUP(Table1[[#This Row],[Winner]],Ranking!D:E,2,FALSE)</f>
        <v>Amer</v>
      </c>
      <c r="H1535" s="1">
        <v>81</v>
      </c>
      <c r="I1535" s="1">
        <v>15</v>
      </c>
      <c r="J1535" t="s">
        <v>157</v>
      </c>
      <c r="K1535" t="str">
        <f>VLOOKUP(Table1[[#This Row],[Loser]],Ranking!D:E,2,FALSE)</f>
        <v>BW</v>
      </c>
      <c r="L1535" s="1">
        <v>70</v>
      </c>
      <c r="N1535" s="1">
        <f>Table1[[#This Row],[Winning Score]]-Table1[[#This Row],[Losing Score]]</f>
        <v>11</v>
      </c>
      <c r="O1535" s="1">
        <f>Table1[[#This Row],[Losing Seed]]-Table1[[#This Row],[Winning Seed]]</f>
        <v>13</v>
      </c>
      <c r="P1535" s="1" t="str">
        <f>IF(Table1[[#This Row],[SeD]]&lt;-2,Table1[[#This Row],[Winning Seed]]&amp; " over " &amp;Table1[[#This Row],[Losing Seed]],"")</f>
        <v/>
      </c>
      <c r="Q1535">
        <f>VLOOKUP(Table1[[#This Row],[Losing Seed]],'Seed History'!$N$4:$O$19,2)</f>
        <v>6.4285714285714279E-2</v>
      </c>
      <c r="R1535" s="1">
        <f>IF(Table1[[#This Row],[Round]]="PI",0,Table1[[#This Row],[Round]]-1)</f>
        <v>0</v>
      </c>
      <c r="S1535">
        <f>Table1[[#This Row],[LAW]]-Table1[[#This Row],[LEW]]</f>
        <v>-6.4285714285714279E-2</v>
      </c>
      <c r="V1535">
        <f>COUNTIF(PASE!B:B,Table1[[#This Row],[Loser]])</f>
        <v>1</v>
      </c>
    </row>
    <row r="1536" spans="1:22" x14ac:dyDescent="0.25">
      <c r="A1536" s="65">
        <v>39891</v>
      </c>
      <c r="B1536" s="50">
        <v>2009</v>
      </c>
      <c r="C1536" s="1">
        <v>1</v>
      </c>
      <c r="D1536" t="s">
        <v>38</v>
      </c>
      <c r="E1536" s="1">
        <v>4</v>
      </c>
      <c r="F1536" t="s">
        <v>410</v>
      </c>
      <c r="G1536" t="str">
        <f>VLOOKUP(Table1[[#This Row],[Winner]],Ranking!D:E,2,FALSE)</f>
        <v>P12</v>
      </c>
      <c r="H1536" s="1">
        <v>71</v>
      </c>
      <c r="I1536" s="1">
        <v>13</v>
      </c>
      <c r="J1536" t="s">
        <v>276</v>
      </c>
      <c r="K1536" t="str">
        <f>VLOOKUP(Table1[[#This Row],[Loser]],Ranking!D:E,2,FALSE)</f>
        <v>SEC</v>
      </c>
      <c r="L1536" s="1">
        <v>58</v>
      </c>
      <c r="N1536" s="1">
        <f>Table1[[#This Row],[Winning Score]]-Table1[[#This Row],[Losing Score]]</f>
        <v>13</v>
      </c>
      <c r="O1536" s="1">
        <f>Table1[[#This Row],[Losing Seed]]-Table1[[#This Row],[Winning Seed]]</f>
        <v>9</v>
      </c>
      <c r="P1536" s="1" t="str">
        <f>IF(Table1[[#This Row],[SeD]]&lt;-2,Table1[[#This Row],[Winning Seed]]&amp; " over " &amp;Table1[[#This Row],[Losing Seed]],"")</f>
        <v/>
      </c>
      <c r="Q1536">
        <f>VLOOKUP(Table1[[#This Row],[Losing Seed]],'Seed History'!$N$4:$O$19,2)</f>
        <v>0.25</v>
      </c>
      <c r="R1536" s="1">
        <f>IF(Table1[[#This Row],[Round]]="PI",0,Table1[[#This Row],[Round]]-1)</f>
        <v>0</v>
      </c>
      <c r="S1536">
        <f>Table1[[#This Row],[LAW]]-Table1[[#This Row],[LEW]]</f>
        <v>-0.25</v>
      </c>
      <c r="V1536">
        <f>COUNTIF(PASE!B:B,Table1[[#This Row],[Loser]])</f>
        <v>1</v>
      </c>
    </row>
    <row r="1537" spans="1:22" x14ac:dyDescent="0.25">
      <c r="A1537" s="65">
        <v>39891</v>
      </c>
      <c r="B1537" s="50">
        <v>2009</v>
      </c>
      <c r="C1537" s="1">
        <v>1</v>
      </c>
      <c r="D1537" t="s">
        <v>38</v>
      </c>
      <c r="E1537" s="1">
        <v>5</v>
      </c>
      <c r="F1537" t="s">
        <v>29</v>
      </c>
      <c r="G1537" t="str">
        <f>VLOOKUP(Table1[[#This Row],[Winner]],Ranking!D:E,2,FALSE)</f>
        <v>B10</v>
      </c>
      <c r="H1537" s="1">
        <v>61</v>
      </c>
      <c r="I1537" s="1">
        <v>12</v>
      </c>
      <c r="J1537" t="s">
        <v>311</v>
      </c>
      <c r="K1537" t="str">
        <f>VLOOKUP(Table1[[#This Row],[Loser]],Ranking!D:E,2,FALSE)</f>
        <v>MVC</v>
      </c>
      <c r="L1537" s="1">
        <v>56</v>
      </c>
      <c r="N1537" s="1">
        <f>Table1[[#This Row],[Winning Score]]-Table1[[#This Row],[Losing Score]]</f>
        <v>5</v>
      </c>
      <c r="O1537" s="1">
        <f>Table1[[#This Row],[Losing Seed]]-Table1[[#This Row],[Winning Seed]]</f>
        <v>7</v>
      </c>
      <c r="P1537" s="1" t="str">
        <f>IF(Table1[[#This Row],[SeD]]&lt;-2,Table1[[#This Row],[Winning Seed]]&amp; " over " &amp;Table1[[#This Row],[Losing Seed]],"")</f>
        <v/>
      </c>
      <c r="Q1537">
        <f>VLOOKUP(Table1[[#This Row],[Losing Seed]],'Seed History'!$N$4:$O$19,2)</f>
        <v>0.51428571428571423</v>
      </c>
      <c r="R1537" s="1">
        <f>IF(Table1[[#This Row],[Round]]="PI",0,Table1[[#This Row],[Round]]-1)</f>
        <v>0</v>
      </c>
      <c r="S1537">
        <f>Table1[[#This Row],[LAW]]-Table1[[#This Row],[LEW]]</f>
        <v>-0.51428571428571423</v>
      </c>
      <c r="V1537">
        <f>COUNTIF(PASE!B:B,Table1[[#This Row],[Loser]])</f>
        <v>1</v>
      </c>
    </row>
    <row r="1538" spans="1:22" x14ac:dyDescent="0.25">
      <c r="A1538" s="65">
        <v>39891</v>
      </c>
      <c r="B1538" s="50">
        <v>2009</v>
      </c>
      <c r="C1538" s="1">
        <v>1</v>
      </c>
      <c r="D1538" t="s">
        <v>38</v>
      </c>
      <c r="E1538" s="1">
        <v>9</v>
      </c>
      <c r="F1538" t="s">
        <v>79</v>
      </c>
      <c r="G1538" t="str">
        <f>VLOOKUP(Table1[[#This Row],[Winner]],Ranking!D:E,2,FALSE)</f>
        <v>SEC</v>
      </c>
      <c r="H1538" s="1">
        <v>79</v>
      </c>
      <c r="I1538" s="1">
        <v>8</v>
      </c>
      <c r="J1538" t="s">
        <v>72</v>
      </c>
      <c r="K1538" t="str">
        <f>VLOOKUP(Table1[[#This Row],[Loser]],Ranking!D:E,2,FALSE)</f>
        <v>WCC</v>
      </c>
      <c r="L1538" s="1">
        <v>66</v>
      </c>
      <c r="N1538" s="1">
        <f>Table1[[#This Row],[Winning Score]]-Table1[[#This Row],[Losing Score]]</f>
        <v>13</v>
      </c>
      <c r="O1538" s="1">
        <f>Table1[[#This Row],[Losing Seed]]-Table1[[#This Row],[Winning Seed]]</f>
        <v>-1</v>
      </c>
      <c r="P1538" s="1" t="str">
        <f>IF(Table1[[#This Row],[SeD]]&lt;-2,Table1[[#This Row],[Winning Seed]]&amp; " over " &amp;Table1[[#This Row],[Losing Seed]],"")</f>
        <v/>
      </c>
      <c r="Q1538">
        <f>VLOOKUP(Table1[[#This Row],[Losing Seed]],'Seed History'!$N$4:$O$19,2)</f>
        <v>0.7</v>
      </c>
      <c r="R1538" s="1">
        <f>IF(Table1[[#This Row],[Round]]="PI",0,Table1[[#This Row],[Round]]-1)</f>
        <v>0</v>
      </c>
      <c r="S1538">
        <f>Table1[[#This Row],[LAW]]-Table1[[#This Row],[LEW]]</f>
        <v>-0.7</v>
      </c>
      <c r="V1538">
        <f>COUNTIF(PASE!B:B,Table1[[#This Row],[Loser]])</f>
        <v>1</v>
      </c>
    </row>
    <row r="1539" spans="1:22" x14ac:dyDescent="0.25">
      <c r="A1539" s="65">
        <v>39892</v>
      </c>
      <c r="B1539" s="50">
        <v>2009</v>
      </c>
      <c r="C1539" s="1">
        <v>1</v>
      </c>
      <c r="D1539" t="s">
        <v>440</v>
      </c>
      <c r="E1539" s="1">
        <v>13</v>
      </c>
      <c r="F1539" t="s">
        <v>172</v>
      </c>
      <c r="G1539" t="str">
        <f>VLOOKUP(Table1[[#This Row],[Winner]],Ranking!D:E,2,FALSE)</f>
        <v>Horz</v>
      </c>
      <c r="H1539" s="1">
        <v>84</v>
      </c>
      <c r="I1539" s="1">
        <v>4</v>
      </c>
      <c r="J1539" t="s">
        <v>409</v>
      </c>
      <c r="K1539" t="str">
        <f>VLOOKUP(Table1[[#This Row],[Loser]],Ranking!D:E,2,FALSE)</f>
        <v>ACC</v>
      </c>
      <c r="L1539" s="1">
        <v>69</v>
      </c>
      <c r="N1539" s="1">
        <f>Table1[[#This Row],[Winning Score]]-Table1[[#This Row],[Losing Score]]</f>
        <v>15</v>
      </c>
      <c r="O1539" s="1">
        <f>Table1[[#This Row],[Losing Seed]]-Table1[[#This Row],[Winning Seed]]</f>
        <v>-9</v>
      </c>
      <c r="P1539" s="1" t="str">
        <f>IF(Table1[[#This Row],[SeD]]&lt;-2,Table1[[#This Row],[Winning Seed]]&amp; " over " &amp;Table1[[#This Row],[Losing Seed]],"")</f>
        <v>13 over 4</v>
      </c>
      <c r="Q1539">
        <f>VLOOKUP(Table1[[#This Row],[Losing Seed]],'Seed History'!$N$4:$O$19,2)</f>
        <v>1.5357142857142858</v>
      </c>
      <c r="R1539" s="1">
        <f>IF(Table1[[#This Row],[Round]]="PI",0,Table1[[#This Row],[Round]]-1)</f>
        <v>0</v>
      </c>
      <c r="S1539">
        <f>Table1[[#This Row],[LAW]]-Table1[[#This Row],[LEW]]</f>
        <v>-1.5357142857142858</v>
      </c>
      <c r="V1539">
        <f>COUNTIF(PASE!B:B,Table1[[#This Row],[Loser]])</f>
        <v>1</v>
      </c>
    </row>
    <row r="1540" spans="1:22" x14ac:dyDescent="0.25">
      <c r="A1540" s="65">
        <v>39892</v>
      </c>
      <c r="B1540" s="50">
        <v>2009</v>
      </c>
      <c r="C1540" s="1">
        <v>1</v>
      </c>
      <c r="D1540" t="s">
        <v>49</v>
      </c>
      <c r="E1540" s="1">
        <v>12</v>
      </c>
      <c r="F1540" t="s">
        <v>39</v>
      </c>
      <c r="G1540" t="str">
        <f>VLOOKUP(Table1[[#This Row],[Winner]],Ranking!D:E,2,FALSE)</f>
        <v>B10</v>
      </c>
      <c r="H1540" s="1">
        <v>61</v>
      </c>
      <c r="I1540" s="1">
        <v>5</v>
      </c>
      <c r="J1540" t="s">
        <v>208</v>
      </c>
      <c r="K1540" t="str">
        <f>VLOOKUP(Table1[[#This Row],[Loser]],Ranking!D:E,2,FALSE)</f>
        <v>ACC</v>
      </c>
      <c r="L1540" s="1">
        <v>59</v>
      </c>
      <c r="M1540" s="1" t="s">
        <v>479</v>
      </c>
      <c r="N1540" s="1">
        <f>Table1[[#This Row],[Winning Score]]-Table1[[#This Row],[Losing Score]]</f>
        <v>2</v>
      </c>
      <c r="O1540" s="1">
        <f>Table1[[#This Row],[Losing Seed]]-Table1[[#This Row],[Winning Seed]]</f>
        <v>-7</v>
      </c>
      <c r="P1540" s="1" t="str">
        <f>IF(Table1[[#This Row],[SeD]]&lt;-2,Table1[[#This Row],[Winning Seed]]&amp; " over " &amp;Table1[[#This Row],[Losing Seed]],"")</f>
        <v>12 over 5</v>
      </c>
      <c r="Q1540">
        <f>VLOOKUP(Table1[[#This Row],[Losing Seed]],'Seed History'!$N$4:$O$19,2)</f>
        <v>1.1071428571428572</v>
      </c>
      <c r="R1540" s="1">
        <f>IF(Table1[[#This Row],[Round]]="PI",0,Table1[[#This Row],[Round]]-1)</f>
        <v>0</v>
      </c>
      <c r="S1540">
        <f>Table1[[#This Row],[LAW]]-Table1[[#This Row],[LEW]]</f>
        <v>-1.1071428571428572</v>
      </c>
      <c r="V1540">
        <f>COUNTIF(PASE!B:B,Table1[[#This Row],[Loser]])</f>
        <v>1</v>
      </c>
    </row>
    <row r="1541" spans="1:22" x14ac:dyDescent="0.25">
      <c r="A1541" s="65">
        <v>39892</v>
      </c>
      <c r="B1541" s="50">
        <v>2009</v>
      </c>
      <c r="C1541" s="1">
        <v>1</v>
      </c>
      <c r="D1541" t="s">
        <v>440</v>
      </c>
      <c r="E1541" s="1">
        <v>12</v>
      </c>
      <c r="F1541" t="s">
        <v>48</v>
      </c>
      <c r="G1541" t="str">
        <f>VLOOKUP(Table1[[#This Row],[Winner]],Ranking!D:E,2,FALSE)</f>
        <v>P12</v>
      </c>
      <c r="H1541" s="1">
        <v>84</v>
      </c>
      <c r="I1541" s="1">
        <v>5</v>
      </c>
      <c r="J1541" t="s">
        <v>65</v>
      </c>
      <c r="K1541" t="str">
        <f>VLOOKUP(Table1[[#This Row],[Loser]],Ranking!D:E,2,FALSE)</f>
        <v>P12</v>
      </c>
      <c r="L1541" s="1">
        <v>71</v>
      </c>
      <c r="N1541" s="1">
        <f>Table1[[#This Row],[Winning Score]]-Table1[[#This Row],[Losing Score]]</f>
        <v>13</v>
      </c>
      <c r="O1541" s="1">
        <f>Table1[[#This Row],[Losing Seed]]-Table1[[#This Row],[Winning Seed]]</f>
        <v>-7</v>
      </c>
      <c r="P1541" s="1" t="str">
        <f>IF(Table1[[#This Row],[SeD]]&lt;-2,Table1[[#This Row],[Winning Seed]]&amp; " over " &amp;Table1[[#This Row],[Losing Seed]],"")</f>
        <v>12 over 5</v>
      </c>
      <c r="Q1541">
        <f>VLOOKUP(Table1[[#This Row],[Losing Seed]],'Seed History'!$N$4:$O$19,2)</f>
        <v>1.1071428571428572</v>
      </c>
      <c r="R1541" s="1">
        <f>IF(Table1[[#This Row],[Round]]="PI",0,Table1[[#This Row],[Round]]-1)</f>
        <v>0</v>
      </c>
      <c r="S1541">
        <f>Table1[[#This Row],[LAW]]-Table1[[#This Row],[LEW]]</f>
        <v>-1.1071428571428572</v>
      </c>
      <c r="V1541">
        <f>COUNTIF(PASE!B:B,Table1[[#This Row],[Loser]])</f>
        <v>1</v>
      </c>
    </row>
    <row r="1542" spans="1:22" x14ac:dyDescent="0.25">
      <c r="A1542" s="65">
        <v>39892</v>
      </c>
      <c r="B1542" s="50">
        <v>2009</v>
      </c>
      <c r="C1542" s="1">
        <v>1</v>
      </c>
      <c r="D1542" t="s">
        <v>440</v>
      </c>
      <c r="E1542" s="1">
        <v>11</v>
      </c>
      <c r="F1542" t="s">
        <v>57</v>
      </c>
      <c r="G1542" t="str">
        <f>VLOOKUP(Table1[[#This Row],[Winner]],Ranking!D:E,2,FALSE)</f>
        <v>A10</v>
      </c>
      <c r="H1542" s="1">
        <v>68</v>
      </c>
      <c r="I1542" s="1">
        <v>6</v>
      </c>
      <c r="J1542" t="s">
        <v>413</v>
      </c>
      <c r="K1542" t="str">
        <f>VLOOKUP(Table1[[#This Row],[Loser]],Ranking!D:E,2,FALSE)</f>
        <v>B12</v>
      </c>
      <c r="L1542" s="1">
        <v>60</v>
      </c>
      <c r="N1542" s="1">
        <f>Table1[[#This Row],[Winning Score]]-Table1[[#This Row],[Losing Score]]</f>
        <v>8</v>
      </c>
      <c r="O1542" s="1">
        <f>Table1[[#This Row],[Losing Seed]]-Table1[[#This Row],[Winning Seed]]</f>
        <v>-5</v>
      </c>
      <c r="P1542" s="1" t="str">
        <f>IF(Table1[[#This Row],[SeD]]&lt;-2,Table1[[#This Row],[Winning Seed]]&amp; " over " &amp;Table1[[#This Row],[Losing Seed]],"")</f>
        <v>11 over 6</v>
      </c>
      <c r="Q1542">
        <f>VLOOKUP(Table1[[#This Row],[Losing Seed]],'Seed History'!$N$4:$O$19,2)</f>
        <v>1.0785714285714285</v>
      </c>
      <c r="R1542" s="1">
        <f>IF(Table1[[#This Row],[Round]]="PI",0,Table1[[#This Row],[Round]]-1)</f>
        <v>0</v>
      </c>
      <c r="S1542">
        <f>Table1[[#This Row],[LAW]]-Table1[[#This Row],[LEW]]</f>
        <v>-1.0785714285714285</v>
      </c>
      <c r="V1542">
        <f>COUNTIF(PASE!B:B,Table1[[#This Row],[Loser]])</f>
        <v>1</v>
      </c>
    </row>
    <row r="1543" spans="1:22" x14ac:dyDescent="0.25">
      <c r="A1543" s="65">
        <v>39892</v>
      </c>
      <c r="B1543" s="50">
        <v>2009</v>
      </c>
      <c r="C1543" s="1">
        <v>1</v>
      </c>
      <c r="D1543" t="s">
        <v>440</v>
      </c>
      <c r="E1543" s="1">
        <v>10</v>
      </c>
      <c r="F1543" t="s">
        <v>85</v>
      </c>
      <c r="G1543" t="str">
        <f>VLOOKUP(Table1[[#This Row],[Winner]],Ranking!D:E,2,FALSE)</f>
        <v>P12</v>
      </c>
      <c r="H1543" s="1">
        <v>72</v>
      </c>
      <c r="I1543" s="1">
        <v>7</v>
      </c>
      <c r="J1543" t="s">
        <v>139</v>
      </c>
      <c r="K1543" t="str">
        <f>VLOOKUP(Table1[[#This Row],[Loser]],Ranking!D:E,2,FALSE)</f>
        <v>ACC</v>
      </c>
      <c r="L1543" s="1">
        <v>55</v>
      </c>
      <c r="N1543" s="1">
        <f>Table1[[#This Row],[Winning Score]]-Table1[[#This Row],[Losing Score]]</f>
        <v>17</v>
      </c>
      <c r="O1543" s="1">
        <f>Table1[[#This Row],[Losing Seed]]-Table1[[#This Row],[Winning Seed]]</f>
        <v>-3</v>
      </c>
      <c r="P1543" s="1" t="str">
        <f>IF(Table1[[#This Row],[SeD]]&lt;-2,Table1[[#This Row],[Winning Seed]]&amp; " over " &amp;Table1[[#This Row],[Losing Seed]],"")</f>
        <v>10 over 7</v>
      </c>
      <c r="Q1543">
        <f>VLOOKUP(Table1[[#This Row],[Losing Seed]],'Seed History'!$N$4:$O$19,2)</f>
        <v>0.9</v>
      </c>
      <c r="R1543" s="1">
        <f>IF(Table1[[#This Row],[Round]]="PI",0,Table1[[#This Row],[Round]]-1)</f>
        <v>0</v>
      </c>
      <c r="S1543">
        <f>Table1[[#This Row],[LAW]]-Table1[[#This Row],[LEW]]</f>
        <v>-0.9</v>
      </c>
      <c r="V1543">
        <f>COUNTIF(PASE!B:B,Table1[[#This Row],[Loser]])</f>
        <v>1</v>
      </c>
    </row>
    <row r="1544" spans="1:22" x14ac:dyDescent="0.25">
      <c r="A1544" s="65">
        <v>39892</v>
      </c>
      <c r="B1544" s="50">
        <v>2009</v>
      </c>
      <c r="C1544" s="1">
        <v>1</v>
      </c>
      <c r="D1544" t="s">
        <v>49</v>
      </c>
      <c r="E1544" s="1">
        <v>1</v>
      </c>
      <c r="F1544" t="s">
        <v>83</v>
      </c>
      <c r="G1544" t="str">
        <f>VLOOKUP(Table1[[#This Row],[Winner]],Ranking!D:E,2,FALSE)</f>
        <v>ACC</v>
      </c>
      <c r="H1544" s="1">
        <v>72</v>
      </c>
      <c r="I1544" s="1">
        <v>16</v>
      </c>
      <c r="J1544" t="s">
        <v>193</v>
      </c>
      <c r="K1544" t="str">
        <f>VLOOKUP(Table1[[#This Row],[Loser]],Ranking!D:E,2,FALSE)</f>
        <v>SC</v>
      </c>
      <c r="L1544" s="1">
        <v>62</v>
      </c>
      <c r="N1544" s="1">
        <f>Table1[[#This Row],[Winning Score]]-Table1[[#This Row],[Losing Score]]</f>
        <v>10</v>
      </c>
      <c r="O1544" s="1">
        <f>Table1[[#This Row],[Losing Seed]]-Table1[[#This Row],[Winning Seed]]</f>
        <v>15</v>
      </c>
      <c r="P1544" s="1" t="str">
        <f>IF(Table1[[#This Row],[SeD]]&lt;-2,Table1[[#This Row],[Winning Seed]]&amp; " over " &amp;Table1[[#This Row],[Losing Seed]],"")</f>
        <v/>
      </c>
      <c r="Q1544">
        <f>VLOOKUP(Table1[[#This Row],[Losing Seed]],'Seed History'!$N$4:$O$19,2)</f>
        <v>7.1428571428571426E-3</v>
      </c>
      <c r="R1544" s="1">
        <f>IF(Table1[[#This Row],[Round]]="PI",0,Table1[[#This Row],[Round]]-1)</f>
        <v>0</v>
      </c>
      <c r="S1544">
        <f>Table1[[#This Row],[LAW]]-Table1[[#This Row],[LEW]]</f>
        <v>-7.1428571428571426E-3</v>
      </c>
      <c r="V1544">
        <f>COUNTIF(PASE!B:B,Table1[[#This Row],[Loser]])</f>
        <v>1</v>
      </c>
    </row>
    <row r="1545" spans="1:22" x14ac:dyDescent="0.25">
      <c r="A1545" s="65">
        <v>39892</v>
      </c>
      <c r="B1545" s="50">
        <v>2009</v>
      </c>
      <c r="C1545" s="1">
        <v>1</v>
      </c>
      <c r="D1545" t="s">
        <v>49</v>
      </c>
      <c r="E1545" s="1">
        <v>4</v>
      </c>
      <c r="F1545" t="s">
        <v>44</v>
      </c>
      <c r="G1545" t="str">
        <f>VLOOKUP(Table1[[#This Row],[Winner]],Ranking!D:E,2,FALSE)</f>
        <v>BE</v>
      </c>
      <c r="H1545" s="1">
        <v>77</v>
      </c>
      <c r="I1545" s="1">
        <v>13</v>
      </c>
      <c r="J1545" t="s">
        <v>326</v>
      </c>
      <c r="K1545" t="str">
        <f>VLOOKUP(Table1[[#This Row],[Loser]],Ranking!D:E,2,FALSE)</f>
        <v>BSky</v>
      </c>
      <c r="L1545" s="1">
        <v>59</v>
      </c>
      <c r="N1545" s="1">
        <f>Table1[[#This Row],[Winning Score]]-Table1[[#This Row],[Losing Score]]</f>
        <v>18</v>
      </c>
      <c r="O1545" s="1">
        <f>Table1[[#This Row],[Losing Seed]]-Table1[[#This Row],[Winning Seed]]</f>
        <v>9</v>
      </c>
      <c r="P1545" s="1" t="str">
        <f>IF(Table1[[#This Row],[SeD]]&lt;-2,Table1[[#This Row],[Winning Seed]]&amp; " over " &amp;Table1[[#This Row],[Losing Seed]],"")</f>
        <v/>
      </c>
      <c r="Q1545">
        <f>VLOOKUP(Table1[[#This Row],[Losing Seed]],'Seed History'!$N$4:$O$19,2)</f>
        <v>0.25</v>
      </c>
      <c r="R1545" s="1">
        <f>IF(Table1[[#This Row],[Round]]="PI",0,Table1[[#This Row],[Round]]-1)</f>
        <v>0</v>
      </c>
      <c r="S1545">
        <f>Table1[[#This Row],[LAW]]-Table1[[#This Row],[LEW]]</f>
        <v>-0.25</v>
      </c>
      <c r="V1545">
        <f>COUNTIF(PASE!B:B,Table1[[#This Row],[Loser]])</f>
        <v>1</v>
      </c>
    </row>
    <row r="1546" spans="1:22" x14ac:dyDescent="0.25">
      <c r="A1546" s="65">
        <v>39892</v>
      </c>
      <c r="B1546" s="50">
        <v>2009</v>
      </c>
      <c r="C1546" s="1">
        <v>1</v>
      </c>
      <c r="D1546" t="s">
        <v>49</v>
      </c>
      <c r="E1546" s="1">
        <v>8</v>
      </c>
      <c r="F1546" t="s">
        <v>317</v>
      </c>
      <c r="G1546" t="str">
        <f>VLOOKUP(Table1[[#This Row],[Winner]],Ranking!D:E,2,FALSE)</f>
        <v>B12</v>
      </c>
      <c r="H1546" s="1">
        <v>77</v>
      </c>
      <c r="I1546" s="1">
        <v>9</v>
      </c>
      <c r="J1546" t="s">
        <v>375</v>
      </c>
      <c r="K1546" t="str">
        <f>VLOOKUP(Table1[[#This Row],[Loser]],Ranking!D:E,2,FALSE)</f>
        <v>SEC</v>
      </c>
      <c r="L1546" s="1">
        <v>75</v>
      </c>
      <c r="N1546" s="1">
        <f>Table1[[#This Row],[Winning Score]]-Table1[[#This Row],[Losing Score]]</f>
        <v>2</v>
      </c>
      <c r="O1546" s="1">
        <f>Table1[[#This Row],[Losing Seed]]-Table1[[#This Row],[Winning Seed]]</f>
        <v>1</v>
      </c>
      <c r="P1546" s="1" t="str">
        <f>IF(Table1[[#This Row],[SeD]]&lt;-2,Table1[[#This Row],[Winning Seed]]&amp; " over " &amp;Table1[[#This Row],[Losing Seed]],"")</f>
        <v/>
      </c>
      <c r="Q1546">
        <f>VLOOKUP(Table1[[#This Row],[Losing Seed]],'Seed History'!$N$4:$O$19,2)</f>
        <v>0.6</v>
      </c>
      <c r="R1546" s="1">
        <f>IF(Table1[[#This Row],[Round]]="PI",0,Table1[[#This Row],[Round]]-1)</f>
        <v>0</v>
      </c>
      <c r="S1546">
        <f>Table1[[#This Row],[LAW]]-Table1[[#This Row],[LEW]]</f>
        <v>-0.6</v>
      </c>
      <c r="V1546">
        <f>COUNTIF(PASE!B:B,Table1[[#This Row],[Loser]])</f>
        <v>1</v>
      </c>
    </row>
    <row r="1547" spans="1:22" x14ac:dyDescent="0.25">
      <c r="A1547" s="65">
        <v>39892</v>
      </c>
      <c r="B1547" s="50">
        <v>2009</v>
      </c>
      <c r="C1547" s="1">
        <v>1</v>
      </c>
      <c r="D1547" t="s">
        <v>440</v>
      </c>
      <c r="E1547" s="1">
        <v>1</v>
      </c>
      <c r="F1547" t="s">
        <v>54</v>
      </c>
      <c r="G1547" t="str">
        <f>VLOOKUP(Table1[[#This Row],[Winner]],Ranking!D:E,2,FALSE)</f>
        <v>ACC</v>
      </c>
      <c r="H1547" s="1">
        <v>74</v>
      </c>
      <c r="I1547" s="1">
        <v>16</v>
      </c>
      <c r="J1547" t="s">
        <v>283</v>
      </c>
      <c r="K1547" t="str">
        <f>VLOOKUP(Table1[[#This Row],[Loser]],Ranking!D:E,2,FALSE)</f>
        <v>OVC</v>
      </c>
      <c r="L1547" s="1">
        <v>54</v>
      </c>
      <c r="N1547" s="1">
        <f>Table1[[#This Row],[Winning Score]]-Table1[[#This Row],[Losing Score]]</f>
        <v>20</v>
      </c>
      <c r="O1547" s="1">
        <f>Table1[[#This Row],[Losing Seed]]-Table1[[#This Row],[Winning Seed]]</f>
        <v>15</v>
      </c>
      <c r="P1547" s="1" t="str">
        <f>IF(Table1[[#This Row],[SeD]]&lt;-2,Table1[[#This Row],[Winning Seed]]&amp; " over " &amp;Table1[[#This Row],[Losing Seed]],"")</f>
        <v/>
      </c>
      <c r="Q1547">
        <f>VLOOKUP(Table1[[#This Row],[Losing Seed]],'Seed History'!$N$4:$O$19,2)</f>
        <v>7.1428571428571426E-3</v>
      </c>
      <c r="R1547" s="1">
        <f>IF(Table1[[#This Row],[Round]]="PI",0,Table1[[#This Row],[Round]]-1)</f>
        <v>0</v>
      </c>
      <c r="S1547">
        <f>Table1[[#This Row],[LAW]]-Table1[[#This Row],[LEW]]</f>
        <v>-7.1428571428571426E-3</v>
      </c>
      <c r="V1547">
        <f>COUNTIF(PASE!B:B,Table1[[#This Row],[Loser]])</f>
        <v>1</v>
      </c>
    </row>
    <row r="1548" spans="1:22" x14ac:dyDescent="0.25">
      <c r="A1548" s="65">
        <v>39892</v>
      </c>
      <c r="B1548" s="50">
        <v>2009</v>
      </c>
      <c r="C1548" s="1">
        <v>1</v>
      </c>
      <c r="D1548" t="s">
        <v>440</v>
      </c>
      <c r="E1548" s="1">
        <v>2</v>
      </c>
      <c r="F1548" t="s">
        <v>272</v>
      </c>
      <c r="G1548" t="str">
        <f>VLOOKUP(Table1[[#This Row],[Winner]],Ranking!D:E,2,FALSE)</f>
        <v>B10</v>
      </c>
      <c r="H1548" s="1">
        <v>77</v>
      </c>
      <c r="I1548" s="1">
        <v>15</v>
      </c>
      <c r="J1548" t="s">
        <v>334</v>
      </c>
      <c r="K1548" t="str">
        <f>VLOOKUP(Table1[[#This Row],[Loser]],Ranking!D:E,2,FALSE)</f>
        <v>NEC</v>
      </c>
      <c r="L1548" s="1">
        <v>62</v>
      </c>
      <c r="N1548" s="1">
        <f>Table1[[#This Row],[Winning Score]]-Table1[[#This Row],[Losing Score]]</f>
        <v>15</v>
      </c>
      <c r="O1548" s="1">
        <f>Table1[[#This Row],[Losing Seed]]-Table1[[#This Row],[Winning Seed]]</f>
        <v>13</v>
      </c>
      <c r="P1548" s="1" t="str">
        <f>IF(Table1[[#This Row],[SeD]]&lt;-2,Table1[[#This Row],[Winning Seed]]&amp; " over " &amp;Table1[[#This Row],[Losing Seed]],"")</f>
        <v/>
      </c>
      <c r="Q1548">
        <f>VLOOKUP(Table1[[#This Row],[Losing Seed]],'Seed History'!$N$4:$O$19,2)</f>
        <v>6.4285714285714279E-2</v>
      </c>
      <c r="R1548" s="1">
        <f>IF(Table1[[#This Row],[Round]]="PI",0,Table1[[#This Row],[Round]]-1)</f>
        <v>0</v>
      </c>
      <c r="S1548">
        <f>Table1[[#This Row],[LAW]]-Table1[[#This Row],[LEW]]</f>
        <v>-6.4285714285714279E-2</v>
      </c>
      <c r="V1548">
        <f>COUNTIF(PASE!B:B,Table1[[#This Row],[Loser]])</f>
        <v>1</v>
      </c>
    </row>
    <row r="1549" spans="1:22" x14ac:dyDescent="0.25">
      <c r="A1549" s="65">
        <v>39892</v>
      </c>
      <c r="B1549" s="50">
        <v>2009</v>
      </c>
      <c r="C1549" s="1">
        <v>1</v>
      </c>
      <c r="D1549" t="s">
        <v>440</v>
      </c>
      <c r="E1549" s="1">
        <v>3</v>
      </c>
      <c r="F1549" t="s">
        <v>37</v>
      </c>
      <c r="G1549" t="str">
        <f>VLOOKUP(Table1[[#This Row],[Winner]],Ranking!D:E,2,FALSE)</f>
        <v>B12</v>
      </c>
      <c r="H1549" s="1">
        <v>84</v>
      </c>
      <c r="I1549" s="1">
        <v>14</v>
      </c>
      <c r="J1549" t="s">
        <v>304</v>
      </c>
      <c r="K1549" t="str">
        <f>VLOOKUP(Table1[[#This Row],[Loser]],Ranking!D:E,2,FALSE)</f>
        <v>Sum</v>
      </c>
      <c r="L1549" s="1">
        <v>74</v>
      </c>
      <c r="N1549" s="1">
        <f>Table1[[#This Row],[Winning Score]]-Table1[[#This Row],[Losing Score]]</f>
        <v>10</v>
      </c>
      <c r="O1549" s="1">
        <f>Table1[[#This Row],[Losing Seed]]-Table1[[#This Row],[Winning Seed]]</f>
        <v>11</v>
      </c>
      <c r="P1549" s="1" t="str">
        <f>IF(Table1[[#This Row],[SeD]]&lt;-2,Table1[[#This Row],[Winning Seed]]&amp; " over " &amp;Table1[[#This Row],[Losing Seed]],"")</f>
        <v/>
      </c>
      <c r="Q1549">
        <f>VLOOKUP(Table1[[#This Row],[Losing Seed]],'Seed History'!$N$4:$O$19,2)</f>
        <v>0.16428571428571428</v>
      </c>
      <c r="R1549" s="1">
        <f>IF(Table1[[#This Row],[Round]]="PI",0,Table1[[#This Row],[Round]]-1)</f>
        <v>0</v>
      </c>
      <c r="S1549">
        <f>Table1[[#This Row],[LAW]]-Table1[[#This Row],[LEW]]</f>
        <v>-0.16428571428571428</v>
      </c>
      <c r="V1549">
        <f>COUNTIF(PASE!B:B,Table1[[#This Row],[Loser]])</f>
        <v>1</v>
      </c>
    </row>
    <row r="1550" spans="1:22" x14ac:dyDescent="0.25">
      <c r="A1550" s="65">
        <v>39892</v>
      </c>
      <c r="B1550" s="50">
        <v>2009</v>
      </c>
      <c r="C1550" s="1">
        <v>1</v>
      </c>
      <c r="D1550" t="s">
        <v>63</v>
      </c>
      <c r="E1550" s="1">
        <v>3</v>
      </c>
      <c r="F1550" t="s">
        <v>86</v>
      </c>
      <c r="G1550" t="str">
        <f>VLOOKUP(Table1[[#This Row],[Winner]],Ranking!D:E,2,FALSE)</f>
        <v>ACC</v>
      </c>
      <c r="H1550" s="1">
        <v>59</v>
      </c>
      <c r="I1550" s="1">
        <v>14</v>
      </c>
      <c r="J1550" t="s">
        <v>371</v>
      </c>
      <c r="K1550" t="str">
        <f>VLOOKUP(Table1[[#This Row],[Loser]],Ranking!D:E,2,FALSE)</f>
        <v>Slnd</v>
      </c>
      <c r="L1550" s="1">
        <v>44</v>
      </c>
      <c r="N1550" s="1">
        <f>Table1[[#This Row],[Winning Score]]-Table1[[#This Row],[Losing Score]]</f>
        <v>15</v>
      </c>
      <c r="O1550" s="1">
        <f>Table1[[#This Row],[Losing Seed]]-Table1[[#This Row],[Winning Seed]]</f>
        <v>11</v>
      </c>
      <c r="P1550" s="1" t="str">
        <f>IF(Table1[[#This Row],[SeD]]&lt;-2,Table1[[#This Row],[Winning Seed]]&amp; " over " &amp;Table1[[#This Row],[Losing Seed]],"")</f>
        <v/>
      </c>
      <c r="Q1550">
        <f>VLOOKUP(Table1[[#This Row],[Losing Seed]],'Seed History'!$N$4:$O$19,2)</f>
        <v>0.16428571428571428</v>
      </c>
      <c r="R1550" s="1">
        <f>IF(Table1[[#This Row],[Round]]="PI",0,Table1[[#This Row],[Round]]-1)</f>
        <v>0</v>
      </c>
      <c r="S1550">
        <f>Table1[[#This Row],[LAW]]-Table1[[#This Row],[LEW]]</f>
        <v>-0.16428571428571428</v>
      </c>
      <c r="V1550">
        <f>COUNTIF(PASE!B:B,Table1[[#This Row],[Loser]])</f>
        <v>1</v>
      </c>
    </row>
    <row r="1551" spans="1:22" x14ac:dyDescent="0.25">
      <c r="A1551" s="65">
        <v>39892</v>
      </c>
      <c r="B1551" s="50">
        <v>2009</v>
      </c>
      <c r="C1551" s="1">
        <v>1</v>
      </c>
      <c r="D1551" t="s">
        <v>63</v>
      </c>
      <c r="E1551" s="1">
        <v>6</v>
      </c>
      <c r="F1551" t="s">
        <v>125</v>
      </c>
      <c r="G1551" t="str">
        <f>VLOOKUP(Table1[[#This Row],[Winner]],Ranking!D:E,2,FALSE)</f>
        <v>P12</v>
      </c>
      <c r="H1551" s="1">
        <v>66</v>
      </c>
      <c r="I1551" s="1">
        <v>11</v>
      </c>
      <c r="J1551" t="s">
        <v>374</v>
      </c>
      <c r="K1551" t="str">
        <f>VLOOKUP(Table1[[#This Row],[Loser]],Ranking!D:E,2,FALSE)</f>
        <v>Amer</v>
      </c>
      <c r="L1551" s="1">
        <v>57</v>
      </c>
      <c r="N1551" s="1">
        <f>Table1[[#This Row],[Winning Score]]-Table1[[#This Row],[Losing Score]]</f>
        <v>9</v>
      </c>
      <c r="O1551" s="1">
        <f>Table1[[#This Row],[Losing Seed]]-Table1[[#This Row],[Winning Seed]]</f>
        <v>5</v>
      </c>
      <c r="P1551" s="1" t="str">
        <f>IF(Table1[[#This Row],[SeD]]&lt;-2,Table1[[#This Row],[Winning Seed]]&amp; " over " &amp;Table1[[#This Row],[Losing Seed]],"")</f>
        <v/>
      </c>
      <c r="Q1551">
        <f>VLOOKUP(Table1[[#This Row],[Losing Seed]],'Seed History'!$N$4:$O$19,2)</f>
        <v>0.61428571428571432</v>
      </c>
      <c r="R1551" s="1">
        <f>IF(Table1[[#This Row],[Round]]="PI",0,Table1[[#This Row],[Round]]-1)</f>
        <v>0</v>
      </c>
      <c r="S1551">
        <f>Table1[[#This Row],[LAW]]-Table1[[#This Row],[LEW]]</f>
        <v>-0.61428571428571432</v>
      </c>
      <c r="V1551">
        <f>COUNTIF(PASE!B:B,Table1[[#This Row],[Loser]])</f>
        <v>1</v>
      </c>
    </row>
    <row r="1552" spans="1:22" x14ac:dyDescent="0.25">
      <c r="A1552" s="65">
        <v>39892</v>
      </c>
      <c r="B1552" s="50">
        <v>2009</v>
      </c>
      <c r="C1552" s="1">
        <v>1</v>
      </c>
      <c r="D1552" t="s">
        <v>38</v>
      </c>
      <c r="E1552" s="1">
        <v>3</v>
      </c>
      <c r="F1552" t="s">
        <v>278</v>
      </c>
      <c r="G1552" t="str">
        <f>VLOOKUP(Table1[[#This Row],[Winner]],Ranking!D:E,2,FALSE)</f>
        <v>SEC</v>
      </c>
      <c r="H1552" s="1">
        <v>78</v>
      </c>
      <c r="I1552" s="1">
        <v>14</v>
      </c>
      <c r="J1552" t="s">
        <v>180</v>
      </c>
      <c r="K1552" t="str">
        <f>VLOOKUP(Table1[[#This Row],[Loser]],Ranking!D:E,2,FALSE)</f>
        <v>Ivy</v>
      </c>
      <c r="L1552" s="1">
        <v>59</v>
      </c>
      <c r="N1552" s="1">
        <f>Table1[[#This Row],[Winning Score]]-Table1[[#This Row],[Losing Score]]</f>
        <v>19</v>
      </c>
      <c r="O1552" s="1">
        <f>Table1[[#This Row],[Losing Seed]]-Table1[[#This Row],[Winning Seed]]</f>
        <v>11</v>
      </c>
      <c r="P1552" s="1" t="str">
        <f>IF(Table1[[#This Row],[SeD]]&lt;-2,Table1[[#This Row],[Winning Seed]]&amp; " over " &amp;Table1[[#This Row],[Losing Seed]],"")</f>
        <v/>
      </c>
      <c r="Q1552">
        <f>VLOOKUP(Table1[[#This Row],[Losing Seed]],'Seed History'!$N$4:$O$19,2)</f>
        <v>0.16428571428571428</v>
      </c>
      <c r="R1552" s="1">
        <f>IF(Table1[[#This Row],[Round]]="PI",0,Table1[[#This Row],[Round]]-1)</f>
        <v>0</v>
      </c>
      <c r="S1552">
        <f>Table1[[#This Row],[LAW]]-Table1[[#This Row],[LEW]]</f>
        <v>-0.16428571428571428</v>
      </c>
      <c r="V1552">
        <f>COUNTIF(PASE!B:B,Table1[[#This Row],[Loser]])</f>
        <v>1</v>
      </c>
    </row>
    <row r="1553" spans="1:22" x14ac:dyDescent="0.25">
      <c r="A1553" s="65">
        <v>39892</v>
      </c>
      <c r="B1553" s="50">
        <v>2009</v>
      </c>
      <c r="C1553" s="1">
        <v>1</v>
      </c>
      <c r="D1553" t="s">
        <v>38</v>
      </c>
      <c r="E1553" s="1">
        <v>6</v>
      </c>
      <c r="F1553" t="s">
        <v>263</v>
      </c>
      <c r="G1553" t="str">
        <f>VLOOKUP(Table1[[#This Row],[Winner]],Ranking!D:E,2,FALSE)</f>
        <v>BE</v>
      </c>
      <c r="H1553" s="1">
        <v>58</v>
      </c>
      <c r="I1553" s="1">
        <v>11</v>
      </c>
      <c r="J1553" t="s">
        <v>401</v>
      </c>
      <c r="K1553" t="str">
        <f>VLOOKUP(Table1[[#This Row],[Loser]],Ranking!D:E,2,FALSE)</f>
        <v>MWC</v>
      </c>
      <c r="L1553" s="1">
        <v>57</v>
      </c>
      <c r="N1553" s="1">
        <f>Table1[[#This Row],[Winning Score]]-Table1[[#This Row],[Losing Score]]</f>
        <v>1</v>
      </c>
      <c r="O1553" s="1">
        <f>Table1[[#This Row],[Losing Seed]]-Table1[[#This Row],[Winning Seed]]</f>
        <v>5</v>
      </c>
      <c r="P1553" s="1" t="str">
        <f>IF(Table1[[#This Row],[SeD]]&lt;-2,Table1[[#This Row],[Winning Seed]]&amp; " over " &amp;Table1[[#This Row],[Losing Seed]],"")</f>
        <v/>
      </c>
      <c r="Q1553">
        <f>VLOOKUP(Table1[[#This Row],[Losing Seed]],'Seed History'!$N$4:$O$19,2)</f>
        <v>0.61428571428571432</v>
      </c>
      <c r="R1553" s="1">
        <f>IF(Table1[[#This Row],[Round]]="PI",0,Table1[[#This Row],[Round]]-1)</f>
        <v>0</v>
      </c>
      <c r="S1553">
        <f>Table1[[#This Row],[LAW]]-Table1[[#This Row],[LEW]]</f>
        <v>-0.61428571428571432</v>
      </c>
      <c r="V1553">
        <f>COUNTIF(PASE!B:B,Table1[[#This Row],[Loser]])</f>
        <v>1</v>
      </c>
    </row>
    <row r="1554" spans="1:22" x14ac:dyDescent="0.25">
      <c r="A1554" s="65">
        <v>39892</v>
      </c>
      <c r="B1554" s="50">
        <v>2009</v>
      </c>
      <c r="C1554" s="1">
        <v>1</v>
      </c>
      <c r="D1554" t="s">
        <v>440</v>
      </c>
      <c r="E1554" s="1">
        <v>9</v>
      </c>
      <c r="F1554" t="s">
        <v>351</v>
      </c>
      <c r="G1554" t="str">
        <f>VLOOKUP(Table1[[#This Row],[Winner]],Ranking!D:E,2,FALSE)</f>
        <v>MAAC</v>
      </c>
      <c r="H1554" s="1">
        <v>74</v>
      </c>
      <c r="I1554" s="1">
        <v>8</v>
      </c>
      <c r="J1554" t="s">
        <v>316</v>
      </c>
      <c r="K1554" t="str">
        <f>VLOOKUP(Table1[[#This Row],[Loser]],Ranking!D:E,2,FALSE)</f>
        <v>B10</v>
      </c>
      <c r="L1554" s="1">
        <v>72</v>
      </c>
      <c r="M1554" s="1" t="s">
        <v>480</v>
      </c>
      <c r="N1554" s="1">
        <f>Table1[[#This Row],[Winning Score]]-Table1[[#This Row],[Losing Score]]</f>
        <v>2</v>
      </c>
      <c r="O1554" s="1">
        <f>Table1[[#This Row],[Losing Seed]]-Table1[[#This Row],[Winning Seed]]</f>
        <v>-1</v>
      </c>
      <c r="P1554" s="1" t="str">
        <f>IF(Table1[[#This Row],[SeD]]&lt;-2,Table1[[#This Row],[Winning Seed]]&amp; " over " &amp;Table1[[#This Row],[Losing Seed]],"")</f>
        <v/>
      </c>
      <c r="Q1554">
        <f>VLOOKUP(Table1[[#This Row],[Losing Seed]],'Seed History'!$N$4:$O$19,2)</f>
        <v>0.7</v>
      </c>
      <c r="R1554" s="1">
        <f>IF(Table1[[#This Row],[Round]]="PI",0,Table1[[#This Row],[Round]]-1)</f>
        <v>0</v>
      </c>
      <c r="S1554">
        <f>Table1[[#This Row],[LAW]]-Table1[[#This Row],[LEW]]</f>
        <v>-0.7</v>
      </c>
      <c r="V1554">
        <f>COUNTIF(PASE!B:B,Table1[[#This Row],[Loser]])</f>
        <v>1</v>
      </c>
    </row>
    <row r="1555" spans="1:22" x14ac:dyDescent="0.25">
      <c r="A1555" s="65">
        <v>39893</v>
      </c>
      <c r="B1555" s="50">
        <v>2009</v>
      </c>
      <c r="C1555" s="1">
        <v>2</v>
      </c>
      <c r="D1555" t="s">
        <v>49</v>
      </c>
      <c r="E1555" s="1">
        <v>2</v>
      </c>
      <c r="F1555" t="s">
        <v>64</v>
      </c>
      <c r="G1555" t="str">
        <f>VLOOKUP(Table1[[#This Row],[Winner]],Ranking!D:E,2,FALSE)</f>
        <v>ACC</v>
      </c>
      <c r="H1555" s="1">
        <v>74</v>
      </c>
      <c r="I1555" s="1">
        <v>7</v>
      </c>
      <c r="J1555" t="s">
        <v>34</v>
      </c>
      <c r="K1555" t="str">
        <f>VLOOKUP(Table1[[#This Row],[Loser]],Ranking!D:E,2,FALSE)</f>
        <v>B12</v>
      </c>
      <c r="L1555" s="1">
        <v>69</v>
      </c>
      <c r="N1555" s="1">
        <f>Table1[[#This Row],[Winning Score]]-Table1[[#This Row],[Losing Score]]</f>
        <v>5</v>
      </c>
      <c r="O1555" s="1">
        <f>Table1[[#This Row],[Losing Seed]]-Table1[[#This Row],[Winning Seed]]</f>
        <v>5</v>
      </c>
      <c r="P1555" s="1" t="str">
        <f>IF(Table1[[#This Row],[SeD]]&lt;-2,Table1[[#This Row],[Winning Seed]]&amp; " over " &amp;Table1[[#This Row],[Losing Seed]],"")</f>
        <v/>
      </c>
      <c r="Q1555">
        <f>VLOOKUP(Table1[[#This Row],[Losing Seed]],'Seed History'!$N$4:$O$19,2)</f>
        <v>0.9</v>
      </c>
      <c r="R1555" s="1">
        <f>IF(Table1[[#This Row],[Round]]="PI",0,Table1[[#This Row],[Round]]-1)</f>
        <v>1</v>
      </c>
      <c r="S1555">
        <f>Table1[[#This Row],[LAW]]-Table1[[#This Row],[LEW]]</f>
        <v>9.9999999999999978E-2</v>
      </c>
      <c r="V1555">
        <f>COUNTIF(PASE!B:B,Table1[[#This Row],[Loser]])</f>
        <v>1</v>
      </c>
    </row>
    <row r="1556" spans="1:22" x14ac:dyDescent="0.25">
      <c r="A1556" s="65">
        <v>39893</v>
      </c>
      <c r="B1556" s="50">
        <v>2009</v>
      </c>
      <c r="C1556" s="1">
        <v>2</v>
      </c>
      <c r="D1556" t="s">
        <v>49</v>
      </c>
      <c r="E1556" s="1">
        <v>3</v>
      </c>
      <c r="F1556" t="s">
        <v>50</v>
      </c>
      <c r="G1556" t="str">
        <f>VLOOKUP(Table1[[#This Row],[Winner]],Ranking!D:E,2,FALSE)</f>
        <v>BE</v>
      </c>
      <c r="H1556" s="1">
        <v>89</v>
      </c>
      <c r="I1556" s="1">
        <v>6</v>
      </c>
      <c r="J1556" t="s">
        <v>67</v>
      </c>
      <c r="K1556" t="str">
        <f>VLOOKUP(Table1[[#This Row],[Loser]],Ranking!D:E,2,FALSE)</f>
        <v>P12</v>
      </c>
      <c r="L1556" s="1">
        <v>69</v>
      </c>
      <c r="N1556" s="1">
        <f>Table1[[#This Row],[Winning Score]]-Table1[[#This Row],[Losing Score]]</f>
        <v>20</v>
      </c>
      <c r="O1556" s="1">
        <f>Table1[[#This Row],[Losing Seed]]-Table1[[#This Row],[Winning Seed]]</f>
        <v>3</v>
      </c>
      <c r="P1556" s="1" t="str">
        <f>IF(Table1[[#This Row],[SeD]]&lt;-2,Table1[[#This Row],[Winning Seed]]&amp; " over " &amp;Table1[[#This Row],[Losing Seed]],"")</f>
        <v/>
      </c>
      <c r="Q1556">
        <f>VLOOKUP(Table1[[#This Row],[Losing Seed]],'Seed History'!$N$4:$O$19,2)</f>
        <v>1.0785714285714285</v>
      </c>
      <c r="R1556" s="1">
        <f>IF(Table1[[#This Row],[Round]]="PI",0,Table1[[#This Row],[Round]]-1)</f>
        <v>1</v>
      </c>
      <c r="S1556">
        <f>Table1[[#This Row],[LAW]]-Table1[[#This Row],[LEW]]</f>
        <v>-7.8571428571428514E-2</v>
      </c>
      <c r="V1556">
        <f>COUNTIF(PASE!B:B,Table1[[#This Row],[Loser]])</f>
        <v>1</v>
      </c>
    </row>
    <row r="1557" spans="1:22" x14ac:dyDescent="0.25">
      <c r="A1557" s="65">
        <v>39893</v>
      </c>
      <c r="B1557" s="50">
        <v>2009</v>
      </c>
      <c r="C1557" s="1">
        <v>2</v>
      </c>
      <c r="D1557" t="s">
        <v>63</v>
      </c>
      <c r="E1557" s="1">
        <v>1</v>
      </c>
      <c r="F1557" t="s">
        <v>299</v>
      </c>
      <c r="G1557" t="str">
        <f>VLOOKUP(Table1[[#This Row],[Winner]],Ranking!D:E,2,FALSE)</f>
        <v>ACC</v>
      </c>
      <c r="H1557" s="1">
        <v>84</v>
      </c>
      <c r="I1557" s="1">
        <v>8</v>
      </c>
      <c r="J1557" t="s">
        <v>52</v>
      </c>
      <c r="K1557" t="str">
        <f>VLOOKUP(Table1[[#This Row],[Loser]],Ranking!D:E,2,FALSE)</f>
        <v>SEC</v>
      </c>
      <c r="L1557" s="1">
        <v>70</v>
      </c>
      <c r="N1557" s="1">
        <f>Table1[[#This Row],[Winning Score]]-Table1[[#This Row],[Losing Score]]</f>
        <v>14</v>
      </c>
      <c r="O1557" s="1">
        <f>Table1[[#This Row],[Losing Seed]]-Table1[[#This Row],[Winning Seed]]</f>
        <v>7</v>
      </c>
      <c r="P1557" s="1" t="str">
        <f>IF(Table1[[#This Row],[SeD]]&lt;-2,Table1[[#This Row],[Winning Seed]]&amp; " over " &amp;Table1[[#This Row],[Losing Seed]],"")</f>
        <v/>
      </c>
      <c r="Q1557">
        <f>VLOOKUP(Table1[[#This Row],[Losing Seed]],'Seed History'!$N$4:$O$19,2)</f>
        <v>0.7</v>
      </c>
      <c r="R1557" s="1">
        <f>IF(Table1[[#This Row],[Round]]="PI",0,Table1[[#This Row],[Round]]-1)</f>
        <v>1</v>
      </c>
      <c r="S1557">
        <f>Table1[[#This Row],[LAW]]-Table1[[#This Row],[LEW]]</f>
        <v>0.30000000000000004</v>
      </c>
      <c r="V1557">
        <f>COUNTIF(PASE!B:B,Table1[[#This Row],[Loser]])</f>
        <v>1</v>
      </c>
    </row>
    <row r="1558" spans="1:22" x14ac:dyDescent="0.25">
      <c r="A1558" s="65">
        <v>39893</v>
      </c>
      <c r="B1558" s="50">
        <v>2009</v>
      </c>
      <c r="C1558" s="1">
        <v>2</v>
      </c>
      <c r="D1558" t="s">
        <v>63</v>
      </c>
      <c r="E1558" s="1">
        <v>2</v>
      </c>
      <c r="F1558" t="s">
        <v>58</v>
      </c>
      <c r="G1558" t="str">
        <f>VLOOKUP(Table1[[#This Row],[Winner]],Ranking!D:E,2,FALSE)</f>
        <v>B12</v>
      </c>
      <c r="H1558" s="1">
        <v>73</v>
      </c>
      <c r="I1558" s="1">
        <v>10</v>
      </c>
      <c r="J1558" t="s">
        <v>82</v>
      </c>
      <c r="K1558" t="str">
        <f>VLOOKUP(Table1[[#This Row],[Loser]],Ranking!D:E,2,FALSE)</f>
        <v>B10</v>
      </c>
      <c r="L1558" s="1">
        <v>63</v>
      </c>
      <c r="N1558" s="1">
        <f>Table1[[#This Row],[Winning Score]]-Table1[[#This Row],[Losing Score]]</f>
        <v>10</v>
      </c>
      <c r="O1558" s="1">
        <f>Table1[[#This Row],[Losing Seed]]-Table1[[#This Row],[Winning Seed]]</f>
        <v>8</v>
      </c>
      <c r="P1558" s="1" t="str">
        <f>IF(Table1[[#This Row],[SeD]]&lt;-2,Table1[[#This Row],[Winning Seed]]&amp; " over " &amp;Table1[[#This Row],[Losing Seed]],"")</f>
        <v/>
      </c>
      <c r="Q1558">
        <f>VLOOKUP(Table1[[#This Row],[Losing Seed]],'Seed History'!$N$4:$O$19,2)</f>
        <v>0.62142857142857144</v>
      </c>
      <c r="R1558" s="1">
        <f>IF(Table1[[#This Row],[Round]]="PI",0,Table1[[#This Row],[Round]]-1)</f>
        <v>1</v>
      </c>
      <c r="S1558">
        <f>Table1[[#This Row],[LAW]]-Table1[[#This Row],[LEW]]</f>
        <v>0.37857142857142856</v>
      </c>
      <c r="V1558">
        <f>COUNTIF(PASE!B:B,Table1[[#This Row],[Loser]])</f>
        <v>1</v>
      </c>
    </row>
    <row r="1559" spans="1:22" x14ac:dyDescent="0.25">
      <c r="A1559" s="65">
        <v>39893</v>
      </c>
      <c r="B1559" s="50">
        <v>2009</v>
      </c>
      <c r="C1559" s="1">
        <v>2</v>
      </c>
      <c r="D1559" t="s">
        <v>63</v>
      </c>
      <c r="E1559" s="1">
        <v>4</v>
      </c>
      <c r="F1559" t="s">
        <v>71</v>
      </c>
      <c r="G1559" t="str">
        <f>VLOOKUP(Table1[[#This Row],[Winner]],Ranking!D:E,2,FALSE)</f>
        <v>WCC</v>
      </c>
      <c r="H1559" s="1">
        <v>83</v>
      </c>
      <c r="I1559" s="1">
        <v>12</v>
      </c>
      <c r="J1559" t="s">
        <v>416</v>
      </c>
      <c r="K1559" t="str">
        <f>VLOOKUP(Table1[[#This Row],[Loser]],Ranking!D:E,2,FALSE)</f>
        <v>CUSA</v>
      </c>
      <c r="L1559" s="1">
        <v>81</v>
      </c>
      <c r="N1559" s="1">
        <f>Table1[[#This Row],[Winning Score]]-Table1[[#This Row],[Losing Score]]</f>
        <v>2</v>
      </c>
      <c r="O1559" s="1">
        <f>Table1[[#This Row],[Losing Seed]]-Table1[[#This Row],[Winning Seed]]</f>
        <v>8</v>
      </c>
      <c r="P1559" s="1" t="str">
        <f>IF(Table1[[#This Row],[SeD]]&lt;-2,Table1[[#This Row],[Winning Seed]]&amp; " over " &amp;Table1[[#This Row],[Losing Seed]],"")</f>
        <v/>
      </c>
      <c r="Q1559">
        <f>VLOOKUP(Table1[[#This Row],[Losing Seed]],'Seed History'!$N$4:$O$19,2)</f>
        <v>0.51428571428571423</v>
      </c>
      <c r="R1559" s="1">
        <f>IF(Table1[[#This Row],[Round]]="PI",0,Table1[[#This Row],[Round]]-1)</f>
        <v>1</v>
      </c>
      <c r="S1559">
        <f>Table1[[#This Row],[LAW]]-Table1[[#This Row],[LEW]]</f>
        <v>0.48571428571428577</v>
      </c>
      <c r="V1559">
        <f>COUNTIF(PASE!B:B,Table1[[#This Row],[Loser]])</f>
        <v>1</v>
      </c>
    </row>
    <row r="1560" spans="1:22" x14ac:dyDescent="0.25">
      <c r="A1560" s="65">
        <v>39893</v>
      </c>
      <c r="B1560" s="50">
        <v>2009</v>
      </c>
      <c r="C1560" s="1">
        <v>2</v>
      </c>
      <c r="D1560" t="s">
        <v>38</v>
      </c>
      <c r="E1560" s="1">
        <v>1</v>
      </c>
      <c r="F1560" t="s">
        <v>80</v>
      </c>
      <c r="G1560" t="str">
        <f>VLOOKUP(Table1[[#This Row],[Winner]],Ranking!D:E,2,FALSE)</f>
        <v>Amer</v>
      </c>
      <c r="H1560" s="1">
        <v>92</v>
      </c>
      <c r="I1560" s="1">
        <v>9</v>
      </c>
      <c r="J1560" t="s">
        <v>79</v>
      </c>
      <c r="K1560" t="str">
        <f>VLOOKUP(Table1[[#This Row],[Loser]],Ranking!D:E,2,FALSE)</f>
        <v>SEC</v>
      </c>
      <c r="L1560" s="1">
        <v>66</v>
      </c>
      <c r="N1560" s="1">
        <f>Table1[[#This Row],[Winning Score]]-Table1[[#This Row],[Losing Score]]</f>
        <v>26</v>
      </c>
      <c r="O1560" s="1">
        <f>Table1[[#This Row],[Losing Seed]]-Table1[[#This Row],[Winning Seed]]</f>
        <v>8</v>
      </c>
      <c r="P1560" s="1" t="str">
        <f>IF(Table1[[#This Row],[SeD]]&lt;-2,Table1[[#This Row],[Winning Seed]]&amp; " over " &amp;Table1[[#This Row],[Losing Seed]],"")</f>
        <v/>
      </c>
      <c r="Q1560">
        <f>VLOOKUP(Table1[[#This Row],[Losing Seed]],'Seed History'!$N$4:$O$19,2)</f>
        <v>0.6</v>
      </c>
      <c r="R1560" s="1">
        <f>IF(Table1[[#This Row],[Round]]="PI",0,Table1[[#This Row],[Round]]-1)</f>
        <v>1</v>
      </c>
      <c r="S1560">
        <f>Table1[[#This Row],[LAW]]-Table1[[#This Row],[LEW]]</f>
        <v>0.4</v>
      </c>
      <c r="V1560">
        <f>COUNTIF(PASE!B:B,Table1[[#This Row],[Loser]])</f>
        <v>1</v>
      </c>
    </row>
    <row r="1561" spans="1:22" x14ac:dyDescent="0.25">
      <c r="A1561" s="65">
        <v>39893</v>
      </c>
      <c r="B1561" s="50">
        <v>2009</v>
      </c>
      <c r="C1561" s="1">
        <v>2</v>
      </c>
      <c r="D1561" t="s">
        <v>38</v>
      </c>
      <c r="E1561" s="1">
        <v>2</v>
      </c>
      <c r="F1561" t="s">
        <v>268</v>
      </c>
      <c r="G1561" t="str">
        <f>VLOOKUP(Table1[[#This Row],[Winner]],Ranking!D:E,2,FALSE)</f>
        <v>Amer</v>
      </c>
      <c r="H1561" s="1">
        <v>89</v>
      </c>
      <c r="I1561" s="1">
        <v>10</v>
      </c>
      <c r="J1561" t="s">
        <v>31</v>
      </c>
      <c r="K1561" t="str">
        <f>VLOOKUP(Table1[[#This Row],[Loser]],Ranking!D:E,2,FALSE)</f>
        <v>B10</v>
      </c>
      <c r="L1561" s="1">
        <v>70</v>
      </c>
      <c r="N1561" s="1">
        <f>Table1[[#This Row],[Winning Score]]-Table1[[#This Row],[Losing Score]]</f>
        <v>19</v>
      </c>
      <c r="O1561" s="1">
        <f>Table1[[#This Row],[Losing Seed]]-Table1[[#This Row],[Winning Seed]]</f>
        <v>8</v>
      </c>
      <c r="P1561" s="1" t="str">
        <f>IF(Table1[[#This Row],[SeD]]&lt;-2,Table1[[#This Row],[Winning Seed]]&amp; " over " &amp;Table1[[#This Row],[Losing Seed]],"")</f>
        <v/>
      </c>
      <c r="Q1561">
        <f>VLOOKUP(Table1[[#This Row],[Losing Seed]],'Seed History'!$N$4:$O$19,2)</f>
        <v>0.62142857142857144</v>
      </c>
      <c r="R1561" s="1">
        <f>IF(Table1[[#This Row],[Round]]="PI",0,Table1[[#This Row],[Round]]-1)</f>
        <v>1</v>
      </c>
      <c r="S1561">
        <f>Table1[[#This Row],[LAW]]-Table1[[#This Row],[LEW]]</f>
        <v>0.37857142857142856</v>
      </c>
      <c r="V1561">
        <f>COUNTIF(PASE!B:B,Table1[[#This Row],[Loser]])</f>
        <v>1</v>
      </c>
    </row>
    <row r="1562" spans="1:22" x14ac:dyDescent="0.25">
      <c r="A1562" s="65">
        <v>39893</v>
      </c>
      <c r="B1562" s="50">
        <v>2009</v>
      </c>
      <c r="C1562" s="1">
        <v>2</v>
      </c>
      <c r="D1562" t="s">
        <v>38</v>
      </c>
      <c r="E1562" s="1">
        <v>5</v>
      </c>
      <c r="F1562" t="s">
        <v>29</v>
      </c>
      <c r="G1562" t="str">
        <f>VLOOKUP(Table1[[#This Row],[Winner]],Ranking!D:E,2,FALSE)</f>
        <v>B10</v>
      </c>
      <c r="H1562" s="1">
        <v>76</v>
      </c>
      <c r="I1562" s="1">
        <v>4</v>
      </c>
      <c r="J1562" t="s">
        <v>410</v>
      </c>
      <c r="K1562" t="str">
        <f>VLOOKUP(Table1[[#This Row],[Loser]],Ranking!D:E,2,FALSE)</f>
        <v>P12</v>
      </c>
      <c r="L1562" s="1">
        <v>74</v>
      </c>
      <c r="N1562" s="1">
        <f>Table1[[#This Row],[Winning Score]]-Table1[[#This Row],[Losing Score]]</f>
        <v>2</v>
      </c>
      <c r="O1562" s="1">
        <f>Table1[[#This Row],[Losing Seed]]-Table1[[#This Row],[Winning Seed]]</f>
        <v>-1</v>
      </c>
      <c r="P1562" s="1" t="str">
        <f>IF(Table1[[#This Row],[SeD]]&lt;-2,Table1[[#This Row],[Winning Seed]]&amp; " over " &amp;Table1[[#This Row],[Losing Seed]],"")</f>
        <v/>
      </c>
      <c r="Q1562">
        <f>VLOOKUP(Table1[[#This Row],[Losing Seed]],'Seed History'!$N$4:$O$19,2)</f>
        <v>1.5357142857142858</v>
      </c>
      <c r="R1562" s="1">
        <f>IF(Table1[[#This Row],[Round]]="PI",0,Table1[[#This Row],[Round]]-1)</f>
        <v>1</v>
      </c>
      <c r="S1562">
        <f>Table1[[#This Row],[LAW]]-Table1[[#This Row],[LEW]]</f>
        <v>-0.53571428571428581</v>
      </c>
      <c r="V1562">
        <f>COUNTIF(PASE!B:B,Table1[[#This Row],[Loser]])</f>
        <v>1</v>
      </c>
    </row>
    <row r="1563" spans="1:22" x14ac:dyDescent="0.25">
      <c r="A1563" s="65">
        <v>39894</v>
      </c>
      <c r="B1563" s="50">
        <v>2009</v>
      </c>
      <c r="C1563" s="1">
        <v>2</v>
      </c>
      <c r="D1563" t="s">
        <v>49</v>
      </c>
      <c r="E1563" s="1">
        <v>1</v>
      </c>
      <c r="F1563" t="s">
        <v>83</v>
      </c>
      <c r="G1563" t="str">
        <f>VLOOKUP(Table1[[#This Row],[Winner]],Ranking!D:E,2,FALSE)</f>
        <v>ACC</v>
      </c>
      <c r="H1563" s="1">
        <v>84</v>
      </c>
      <c r="I1563" s="1">
        <v>8</v>
      </c>
      <c r="J1563" t="s">
        <v>317</v>
      </c>
      <c r="K1563" t="str">
        <f>VLOOKUP(Table1[[#This Row],[Loser]],Ranking!D:E,2,FALSE)</f>
        <v>B12</v>
      </c>
      <c r="L1563" s="1">
        <v>76</v>
      </c>
      <c r="N1563" s="1">
        <f>Table1[[#This Row],[Winning Score]]-Table1[[#This Row],[Losing Score]]</f>
        <v>8</v>
      </c>
      <c r="O1563" s="1">
        <f>Table1[[#This Row],[Losing Seed]]-Table1[[#This Row],[Winning Seed]]</f>
        <v>7</v>
      </c>
      <c r="P1563" s="1" t="str">
        <f>IF(Table1[[#This Row],[SeD]]&lt;-2,Table1[[#This Row],[Winning Seed]]&amp; " over " &amp;Table1[[#This Row],[Losing Seed]],"")</f>
        <v/>
      </c>
      <c r="Q1563">
        <f>VLOOKUP(Table1[[#This Row],[Losing Seed]],'Seed History'!$N$4:$O$19,2)</f>
        <v>0.7</v>
      </c>
      <c r="R1563" s="1">
        <f>IF(Table1[[#This Row],[Round]]="PI",0,Table1[[#This Row],[Round]]-1)</f>
        <v>1</v>
      </c>
      <c r="S1563">
        <f>Table1[[#This Row],[LAW]]-Table1[[#This Row],[LEW]]</f>
        <v>0.30000000000000004</v>
      </c>
      <c r="V1563">
        <f>COUNTIF(PASE!B:B,Table1[[#This Row],[Loser]])</f>
        <v>1</v>
      </c>
    </row>
    <row r="1564" spans="1:22" x14ac:dyDescent="0.25">
      <c r="A1564" s="65">
        <v>39894</v>
      </c>
      <c r="B1564" s="50">
        <v>2009</v>
      </c>
      <c r="C1564" s="1">
        <v>2</v>
      </c>
      <c r="D1564" t="s">
        <v>49</v>
      </c>
      <c r="E1564" s="1">
        <v>4</v>
      </c>
      <c r="F1564" t="s">
        <v>44</v>
      </c>
      <c r="G1564" t="str">
        <f>VLOOKUP(Table1[[#This Row],[Winner]],Ranking!D:E,2,FALSE)</f>
        <v>BE</v>
      </c>
      <c r="H1564" s="1">
        <v>60</v>
      </c>
      <c r="I1564" s="1">
        <v>12</v>
      </c>
      <c r="J1564" t="s">
        <v>39</v>
      </c>
      <c r="K1564" t="str">
        <f>VLOOKUP(Table1[[#This Row],[Loser]],Ranking!D:E,2,FALSE)</f>
        <v>B10</v>
      </c>
      <c r="L1564" s="1">
        <v>49</v>
      </c>
      <c r="N1564" s="1">
        <f>Table1[[#This Row],[Winning Score]]-Table1[[#This Row],[Losing Score]]</f>
        <v>11</v>
      </c>
      <c r="O1564" s="1">
        <f>Table1[[#This Row],[Losing Seed]]-Table1[[#This Row],[Winning Seed]]</f>
        <v>8</v>
      </c>
      <c r="P1564" s="1" t="str">
        <f>IF(Table1[[#This Row],[SeD]]&lt;-2,Table1[[#This Row],[Winning Seed]]&amp; " over " &amp;Table1[[#This Row],[Losing Seed]],"")</f>
        <v/>
      </c>
      <c r="Q1564">
        <f>VLOOKUP(Table1[[#This Row],[Losing Seed]],'Seed History'!$N$4:$O$19,2)</f>
        <v>0.51428571428571423</v>
      </c>
      <c r="R1564" s="1">
        <f>IF(Table1[[#This Row],[Round]]="PI",0,Table1[[#This Row],[Round]]-1)</f>
        <v>1</v>
      </c>
      <c r="S1564">
        <f>Table1[[#This Row],[LAW]]-Table1[[#This Row],[LEW]]</f>
        <v>0.48571428571428577</v>
      </c>
      <c r="V1564">
        <f>COUNTIF(PASE!B:B,Table1[[#This Row],[Loser]])</f>
        <v>1</v>
      </c>
    </row>
    <row r="1565" spans="1:22" x14ac:dyDescent="0.25">
      <c r="A1565" s="65">
        <v>39894</v>
      </c>
      <c r="B1565" s="50">
        <v>2009</v>
      </c>
      <c r="C1565" s="1">
        <v>2</v>
      </c>
      <c r="D1565" t="s">
        <v>440</v>
      </c>
      <c r="E1565" s="1">
        <v>1</v>
      </c>
      <c r="F1565" t="s">
        <v>54</v>
      </c>
      <c r="G1565" t="str">
        <f>VLOOKUP(Table1[[#This Row],[Winner]],Ranking!D:E,2,FALSE)</f>
        <v>ACC</v>
      </c>
      <c r="H1565" s="1">
        <v>79</v>
      </c>
      <c r="I1565" s="1">
        <v>9</v>
      </c>
      <c r="J1565" t="s">
        <v>351</v>
      </c>
      <c r="K1565" t="str">
        <f>VLOOKUP(Table1[[#This Row],[Loser]],Ranking!D:E,2,FALSE)</f>
        <v>MAAC</v>
      </c>
      <c r="L1565" s="1">
        <v>72</v>
      </c>
      <c r="N1565" s="1">
        <f>Table1[[#This Row],[Winning Score]]-Table1[[#This Row],[Losing Score]]</f>
        <v>7</v>
      </c>
      <c r="O1565" s="1">
        <f>Table1[[#This Row],[Losing Seed]]-Table1[[#This Row],[Winning Seed]]</f>
        <v>8</v>
      </c>
      <c r="P1565" s="1" t="str">
        <f>IF(Table1[[#This Row],[SeD]]&lt;-2,Table1[[#This Row],[Winning Seed]]&amp; " over " &amp;Table1[[#This Row],[Losing Seed]],"")</f>
        <v/>
      </c>
      <c r="Q1565">
        <f>VLOOKUP(Table1[[#This Row],[Losing Seed]],'Seed History'!$N$4:$O$19,2)</f>
        <v>0.6</v>
      </c>
      <c r="R1565" s="1">
        <f>IF(Table1[[#This Row],[Round]]="PI",0,Table1[[#This Row],[Round]]-1)</f>
        <v>1</v>
      </c>
      <c r="S1565">
        <f>Table1[[#This Row],[LAW]]-Table1[[#This Row],[LEW]]</f>
        <v>0.4</v>
      </c>
      <c r="V1565">
        <f>COUNTIF(PASE!B:B,Table1[[#This Row],[Loser]])</f>
        <v>1</v>
      </c>
    </row>
    <row r="1566" spans="1:22" x14ac:dyDescent="0.25">
      <c r="A1566" s="65">
        <v>39894</v>
      </c>
      <c r="B1566" s="50">
        <v>2009</v>
      </c>
      <c r="C1566" s="1">
        <v>2</v>
      </c>
      <c r="D1566" t="s">
        <v>440</v>
      </c>
      <c r="E1566" s="1">
        <v>2</v>
      </c>
      <c r="F1566" t="s">
        <v>272</v>
      </c>
      <c r="G1566" t="str">
        <f>VLOOKUP(Table1[[#This Row],[Winner]],Ranking!D:E,2,FALSE)</f>
        <v>B10</v>
      </c>
      <c r="H1566" s="1">
        <v>74</v>
      </c>
      <c r="I1566" s="1">
        <v>10</v>
      </c>
      <c r="J1566" t="s">
        <v>85</v>
      </c>
      <c r="K1566" t="str">
        <f>VLOOKUP(Table1[[#This Row],[Loser]],Ranking!D:E,2,FALSE)</f>
        <v>P12</v>
      </c>
      <c r="L1566" s="1">
        <v>69</v>
      </c>
      <c r="N1566" s="1">
        <f>Table1[[#This Row],[Winning Score]]-Table1[[#This Row],[Losing Score]]</f>
        <v>5</v>
      </c>
      <c r="O1566" s="1">
        <f>Table1[[#This Row],[Losing Seed]]-Table1[[#This Row],[Winning Seed]]</f>
        <v>8</v>
      </c>
      <c r="P1566" s="1" t="str">
        <f>IF(Table1[[#This Row],[SeD]]&lt;-2,Table1[[#This Row],[Winning Seed]]&amp; " over " &amp;Table1[[#This Row],[Losing Seed]],"")</f>
        <v/>
      </c>
      <c r="Q1566">
        <f>VLOOKUP(Table1[[#This Row],[Losing Seed]],'Seed History'!$N$4:$O$19,2)</f>
        <v>0.62142857142857144</v>
      </c>
      <c r="R1566" s="1">
        <f>IF(Table1[[#This Row],[Round]]="PI",0,Table1[[#This Row],[Round]]-1)</f>
        <v>1</v>
      </c>
      <c r="S1566">
        <f>Table1[[#This Row],[LAW]]-Table1[[#This Row],[LEW]]</f>
        <v>0.37857142857142856</v>
      </c>
      <c r="V1566">
        <f>COUNTIF(PASE!B:B,Table1[[#This Row],[Loser]])</f>
        <v>1</v>
      </c>
    </row>
    <row r="1567" spans="1:22" x14ac:dyDescent="0.25">
      <c r="A1567" s="65">
        <v>39894</v>
      </c>
      <c r="B1567" s="50">
        <v>2009</v>
      </c>
      <c r="C1567" s="1">
        <v>2</v>
      </c>
      <c r="D1567" t="s">
        <v>440</v>
      </c>
      <c r="E1567" s="1">
        <v>3</v>
      </c>
      <c r="F1567" t="s">
        <v>37</v>
      </c>
      <c r="G1567" t="str">
        <f>VLOOKUP(Table1[[#This Row],[Winner]],Ranking!D:E,2,FALSE)</f>
        <v>B12</v>
      </c>
      <c r="H1567" s="1">
        <v>60</v>
      </c>
      <c r="I1567" s="1">
        <v>11</v>
      </c>
      <c r="J1567" t="s">
        <v>57</v>
      </c>
      <c r="K1567" t="str">
        <f>VLOOKUP(Table1[[#This Row],[Loser]],Ranking!D:E,2,FALSE)</f>
        <v>A10</v>
      </c>
      <c r="L1567" s="1">
        <v>43</v>
      </c>
      <c r="N1567" s="1">
        <f>Table1[[#This Row],[Winning Score]]-Table1[[#This Row],[Losing Score]]</f>
        <v>17</v>
      </c>
      <c r="O1567" s="1">
        <f>Table1[[#This Row],[Losing Seed]]-Table1[[#This Row],[Winning Seed]]</f>
        <v>8</v>
      </c>
      <c r="P1567" s="1" t="str">
        <f>IF(Table1[[#This Row],[SeD]]&lt;-2,Table1[[#This Row],[Winning Seed]]&amp; " over " &amp;Table1[[#This Row],[Losing Seed]],"")</f>
        <v/>
      </c>
      <c r="Q1567">
        <f>VLOOKUP(Table1[[#This Row],[Losing Seed]],'Seed History'!$N$4:$O$19,2)</f>
        <v>0.61428571428571432</v>
      </c>
      <c r="R1567" s="1">
        <f>IF(Table1[[#This Row],[Round]]="PI",0,Table1[[#This Row],[Round]]-1)</f>
        <v>1</v>
      </c>
      <c r="S1567">
        <f>Table1[[#This Row],[LAW]]-Table1[[#This Row],[LEW]]</f>
        <v>0.38571428571428568</v>
      </c>
      <c r="V1567">
        <f>COUNTIF(PASE!B:B,Table1[[#This Row],[Loser]])</f>
        <v>1</v>
      </c>
    </row>
    <row r="1568" spans="1:22" x14ac:dyDescent="0.25">
      <c r="A1568" s="65">
        <v>39894</v>
      </c>
      <c r="B1568" s="50">
        <v>2009</v>
      </c>
      <c r="C1568" s="1">
        <v>2</v>
      </c>
      <c r="D1568" t="s">
        <v>440</v>
      </c>
      <c r="E1568" s="1">
        <v>12</v>
      </c>
      <c r="F1568" t="s">
        <v>48</v>
      </c>
      <c r="G1568" t="str">
        <f>VLOOKUP(Table1[[#This Row],[Winner]],Ranking!D:E,2,FALSE)</f>
        <v>P12</v>
      </c>
      <c r="H1568" s="1">
        <v>71</v>
      </c>
      <c r="I1568" s="1">
        <v>13</v>
      </c>
      <c r="J1568" t="s">
        <v>172</v>
      </c>
      <c r="K1568" t="str">
        <f>VLOOKUP(Table1[[#This Row],[Loser]],Ranking!D:E,2,FALSE)</f>
        <v>Horz</v>
      </c>
      <c r="L1568" s="1">
        <v>57</v>
      </c>
      <c r="N1568" s="1">
        <f>Table1[[#This Row],[Winning Score]]-Table1[[#This Row],[Losing Score]]</f>
        <v>14</v>
      </c>
      <c r="O1568" s="1">
        <f>Table1[[#This Row],[Losing Seed]]-Table1[[#This Row],[Winning Seed]]</f>
        <v>1</v>
      </c>
      <c r="P1568" s="1" t="str">
        <f>IF(Table1[[#This Row],[SeD]]&lt;-2,Table1[[#This Row],[Winning Seed]]&amp; " over " &amp;Table1[[#This Row],[Losing Seed]],"")</f>
        <v/>
      </c>
      <c r="Q1568">
        <f>VLOOKUP(Table1[[#This Row],[Losing Seed]],'Seed History'!$N$4:$O$19,2)</f>
        <v>0.25</v>
      </c>
      <c r="R1568" s="1">
        <f>IF(Table1[[#This Row],[Round]]="PI",0,Table1[[#This Row],[Round]]-1)</f>
        <v>1</v>
      </c>
      <c r="S1568">
        <f>Table1[[#This Row],[LAW]]-Table1[[#This Row],[LEW]]</f>
        <v>0.75</v>
      </c>
      <c r="V1568">
        <f>COUNTIF(PASE!B:B,Table1[[#This Row],[Loser]])</f>
        <v>1</v>
      </c>
    </row>
    <row r="1569" spans="1:22" x14ac:dyDescent="0.25">
      <c r="A1569" s="65">
        <v>39894</v>
      </c>
      <c r="B1569" s="50">
        <v>2009</v>
      </c>
      <c r="C1569" s="1">
        <v>2</v>
      </c>
      <c r="D1569" t="s">
        <v>63</v>
      </c>
      <c r="E1569" s="1">
        <v>3</v>
      </c>
      <c r="F1569" t="s">
        <v>86</v>
      </c>
      <c r="G1569" t="str">
        <f>VLOOKUP(Table1[[#This Row],[Winner]],Ranking!D:E,2,FALSE)</f>
        <v>ACC</v>
      </c>
      <c r="H1569" s="1">
        <v>78</v>
      </c>
      <c r="I1569" s="1">
        <v>6</v>
      </c>
      <c r="J1569" t="s">
        <v>125</v>
      </c>
      <c r="K1569" t="str">
        <f>VLOOKUP(Table1[[#This Row],[Loser]],Ranking!D:E,2,FALSE)</f>
        <v>P12</v>
      </c>
      <c r="L1569" s="1">
        <v>67</v>
      </c>
      <c r="N1569" s="1">
        <f>Table1[[#This Row],[Winning Score]]-Table1[[#This Row],[Losing Score]]</f>
        <v>11</v>
      </c>
      <c r="O1569" s="1">
        <f>Table1[[#This Row],[Losing Seed]]-Table1[[#This Row],[Winning Seed]]</f>
        <v>3</v>
      </c>
      <c r="P1569" s="1" t="str">
        <f>IF(Table1[[#This Row],[SeD]]&lt;-2,Table1[[#This Row],[Winning Seed]]&amp; " over " &amp;Table1[[#This Row],[Losing Seed]],"")</f>
        <v/>
      </c>
      <c r="Q1569">
        <f>VLOOKUP(Table1[[#This Row],[Losing Seed]],'Seed History'!$N$4:$O$19,2)</f>
        <v>1.0785714285714285</v>
      </c>
      <c r="R1569" s="1">
        <f>IF(Table1[[#This Row],[Round]]="PI",0,Table1[[#This Row],[Round]]-1)</f>
        <v>1</v>
      </c>
      <c r="S1569">
        <f>Table1[[#This Row],[LAW]]-Table1[[#This Row],[LEW]]</f>
        <v>-7.8571428571428514E-2</v>
      </c>
      <c r="V1569">
        <f>COUNTIF(PASE!B:B,Table1[[#This Row],[Loser]])</f>
        <v>1</v>
      </c>
    </row>
    <row r="1570" spans="1:22" x14ac:dyDescent="0.25">
      <c r="A1570" s="65">
        <v>39894</v>
      </c>
      <c r="B1570" s="50">
        <v>2009</v>
      </c>
      <c r="C1570" s="1">
        <v>2</v>
      </c>
      <c r="D1570" t="s">
        <v>38</v>
      </c>
      <c r="E1570" s="1">
        <v>3</v>
      </c>
      <c r="F1570" t="s">
        <v>278</v>
      </c>
      <c r="G1570" t="str">
        <f>VLOOKUP(Table1[[#This Row],[Winner]],Ranking!D:E,2,FALSE)</f>
        <v>SEC</v>
      </c>
      <c r="H1570" s="1">
        <v>83</v>
      </c>
      <c r="I1570" s="1">
        <v>6</v>
      </c>
      <c r="J1570" t="s">
        <v>263</v>
      </c>
      <c r="K1570" t="str">
        <f>VLOOKUP(Table1[[#This Row],[Loser]],Ranking!D:E,2,FALSE)</f>
        <v>BE</v>
      </c>
      <c r="L1570" s="1">
        <v>79</v>
      </c>
      <c r="N1570" s="1">
        <f>Table1[[#This Row],[Winning Score]]-Table1[[#This Row],[Losing Score]]</f>
        <v>4</v>
      </c>
      <c r="O1570" s="1">
        <f>Table1[[#This Row],[Losing Seed]]-Table1[[#This Row],[Winning Seed]]</f>
        <v>3</v>
      </c>
      <c r="P1570" s="1" t="str">
        <f>IF(Table1[[#This Row],[SeD]]&lt;-2,Table1[[#This Row],[Winning Seed]]&amp; " over " &amp;Table1[[#This Row],[Losing Seed]],"")</f>
        <v/>
      </c>
      <c r="Q1570">
        <f>VLOOKUP(Table1[[#This Row],[Losing Seed]],'Seed History'!$N$4:$O$19,2)</f>
        <v>1.0785714285714285</v>
      </c>
      <c r="R1570" s="1">
        <f>IF(Table1[[#This Row],[Round]]="PI",0,Table1[[#This Row],[Round]]-1)</f>
        <v>1</v>
      </c>
      <c r="S1570">
        <f>Table1[[#This Row],[LAW]]-Table1[[#This Row],[LEW]]</f>
        <v>-7.8571428571428514E-2</v>
      </c>
      <c r="V1570">
        <f>COUNTIF(PASE!B:B,Table1[[#This Row],[Loser]])</f>
        <v>1</v>
      </c>
    </row>
    <row r="1571" spans="1:22" x14ac:dyDescent="0.25">
      <c r="A1571" s="65">
        <v>39898</v>
      </c>
      <c r="B1571" s="50">
        <v>2009</v>
      </c>
      <c r="C1571" s="1">
        <v>3</v>
      </c>
      <c r="D1571" t="s">
        <v>49</v>
      </c>
      <c r="E1571" s="1">
        <v>1</v>
      </c>
      <c r="F1571" t="s">
        <v>83</v>
      </c>
      <c r="G1571" t="str">
        <f>VLOOKUP(Table1[[#This Row],[Winner]],Ranking!D:E,2,FALSE)</f>
        <v>ACC</v>
      </c>
      <c r="H1571" s="1">
        <v>60</v>
      </c>
      <c r="I1571" s="1">
        <v>4</v>
      </c>
      <c r="J1571" t="s">
        <v>44</v>
      </c>
      <c r="K1571" t="str">
        <f>VLOOKUP(Table1[[#This Row],[Loser]],Ranking!D:E,2,FALSE)</f>
        <v>BE</v>
      </c>
      <c r="L1571" s="1">
        <v>55</v>
      </c>
      <c r="N1571" s="1">
        <f>Table1[[#This Row],[Winning Score]]-Table1[[#This Row],[Losing Score]]</f>
        <v>5</v>
      </c>
      <c r="O1571" s="1">
        <f>Table1[[#This Row],[Losing Seed]]-Table1[[#This Row],[Winning Seed]]</f>
        <v>3</v>
      </c>
      <c r="P1571" s="1" t="str">
        <f>IF(Table1[[#This Row],[SeD]]&lt;-2,Table1[[#This Row],[Winning Seed]]&amp; " over " &amp;Table1[[#This Row],[Losing Seed]],"")</f>
        <v/>
      </c>
      <c r="Q1571">
        <f>VLOOKUP(Table1[[#This Row],[Losing Seed]],'Seed History'!$N$4:$O$19,2)</f>
        <v>1.5357142857142858</v>
      </c>
      <c r="R1571" s="1">
        <f>IF(Table1[[#This Row],[Round]]="PI",0,Table1[[#This Row],[Round]]-1)</f>
        <v>2</v>
      </c>
      <c r="S1571">
        <f>Table1[[#This Row],[LAW]]-Table1[[#This Row],[LEW]]</f>
        <v>0.46428571428571419</v>
      </c>
      <c r="V1571">
        <f>COUNTIF(PASE!B:B,Table1[[#This Row],[Loser]])</f>
        <v>1</v>
      </c>
    </row>
    <row r="1572" spans="1:22" x14ac:dyDescent="0.25">
      <c r="A1572" s="65">
        <v>39898</v>
      </c>
      <c r="B1572" s="50">
        <v>2009</v>
      </c>
      <c r="C1572" s="1">
        <v>3</v>
      </c>
      <c r="D1572" t="s">
        <v>38</v>
      </c>
      <c r="E1572" s="1">
        <v>1</v>
      </c>
      <c r="F1572" t="s">
        <v>80</v>
      </c>
      <c r="G1572" t="str">
        <f>VLOOKUP(Table1[[#This Row],[Winner]],Ranking!D:E,2,FALSE)</f>
        <v>Amer</v>
      </c>
      <c r="H1572" s="1">
        <v>72</v>
      </c>
      <c r="I1572" s="1">
        <v>5</v>
      </c>
      <c r="J1572" t="s">
        <v>29</v>
      </c>
      <c r="K1572" t="str">
        <f>VLOOKUP(Table1[[#This Row],[Loser]],Ranking!D:E,2,FALSE)</f>
        <v>B10</v>
      </c>
      <c r="L1572" s="1">
        <v>60</v>
      </c>
      <c r="N1572" s="1">
        <f>Table1[[#This Row],[Winning Score]]-Table1[[#This Row],[Losing Score]]</f>
        <v>12</v>
      </c>
      <c r="O1572" s="1">
        <f>Table1[[#This Row],[Losing Seed]]-Table1[[#This Row],[Winning Seed]]</f>
        <v>4</v>
      </c>
      <c r="P1572" s="1" t="str">
        <f>IF(Table1[[#This Row],[SeD]]&lt;-2,Table1[[#This Row],[Winning Seed]]&amp; " over " &amp;Table1[[#This Row],[Losing Seed]],"")</f>
        <v/>
      </c>
      <c r="Q1572">
        <f>VLOOKUP(Table1[[#This Row],[Losing Seed]],'Seed History'!$N$4:$O$19,2)</f>
        <v>1.1071428571428572</v>
      </c>
      <c r="R1572" s="1">
        <f>IF(Table1[[#This Row],[Round]]="PI",0,Table1[[#This Row],[Round]]-1)</f>
        <v>2</v>
      </c>
      <c r="S1572">
        <f>Table1[[#This Row],[LAW]]-Table1[[#This Row],[LEW]]</f>
        <v>0.89285714285714279</v>
      </c>
      <c r="V1572">
        <f>COUNTIF(PASE!B:B,Table1[[#This Row],[Loser]])</f>
        <v>1</v>
      </c>
    </row>
    <row r="1573" spans="1:22" x14ac:dyDescent="0.25">
      <c r="A1573" s="65">
        <v>39898</v>
      </c>
      <c r="B1573" s="50">
        <v>2009</v>
      </c>
      <c r="C1573" s="1">
        <v>3</v>
      </c>
      <c r="D1573" t="s">
        <v>49</v>
      </c>
      <c r="E1573" s="1">
        <v>3</v>
      </c>
      <c r="F1573" t="s">
        <v>50</v>
      </c>
      <c r="G1573" t="str">
        <f>VLOOKUP(Table1[[#This Row],[Winner]],Ranking!D:E,2,FALSE)</f>
        <v>BE</v>
      </c>
      <c r="H1573" s="1">
        <v>77</v>
      </c>
      <c r="I1573" s="1">
        <v>2</v>
      </c>
      <c r="J1573" t="s">
        <v>64</v>
      </c>
      <c r="K1573" t="str">
        <f>VLOOKUP(Table1[[#This Row],[Loser]],Ranking!D:E,2,FALSE)</f>
        <v>ACC</v>
      </c>
      <c r="L1573" s="1">
        <v>54</v>
      </c>
      <c r="N1573" s="1">
        <f>Table1[[#This Row],[Winning Score]]-Table1[[#This Row],[Losing Score]]</f>
        <v>23</v>
      </c>
      <c r="O1573" s="1">
        <f>Table1[[#This Row],[Losing Seed]]-Table1[[#This Row],[Winning Seed]]</f>
        <v>-1</v>
      </c>
      <c r="P1573" s="1" t="str">
        <f>IF(Table1[[#This Row],[SeD]]&lt;-2,Table1[[#This Row],[Winning Seed]]&amp; " over " &amp;Table1[[#This Row],[Losing Seed]],"")</f>
        <v/>
      </c>
      <c r="Q1573">
        <f>VLOOKUP(Table1[[#This Row],[Losing Seed]],'Seed History'!$N$4:$O$19,2)</f>
        <v>2.3714285714285714</v>
      </c>
      <c r="R1573" s="1">
        <f>IF(Table1[[#This Row],[Round]]="PI",0,Table1[[#This Row],[Round]]-1)</f>
        <v>2</v>
      </c>
      <c r="S1573">
        <f>Table1[[#This Row],[LAW]]-Table1[[#This Row],[LEW]]</f>
        <v>-0.37142857142857144</v>
      </c>
      <c r="V1573">
        <f>COUNTIF(PASE!B:B,Table1[[#This Row],[Loser]])</f>
        <v>1</v>
      </c>
    </row>
    <row r="1574" spans="1:22" x14ac:dyDescent="0.25">
      <c r="A1574" s="65">
        <v>39898</v>
      </c>
      <c r="B1574" s="50">
        <v>2009</v>
      </c>
      <c r="C1574" s="1">
        <v>3</v>
      </c>
      <c r="D1574" t="s">
        <v>38</v>
      </c>
      <c r="E1574" s="1">
        <v>3</v>
      </c>
      <c r="F1574" t="s">
        <v>278</v>
      </c>
      <c r="G1574" t="str">
        <f>VLOOKUP(Table1[[#This Row],[Winner]],Ranking!D:E,2,FALSE)</f>
        <v>SEC</v>
      </c>
      <c r="H1574" s="1">
        <v>102</v>
      </c>
      <c r="I1574" s="1">
        <v>2</v>
      </c>
      <c r="J1574" t="s">
        <v>268</v>
      </c>
      <c r="K1574" t="str">
        <f>VLOOKUP(Table1[[#This Row],[Loser]],Ranking!D:E,2,FALSE)</f>
        <v>Amer</v>
      </c>
      <c r="L1574" s="1">
        <v>91</v>
      </c>
      <c r="N1574" s="1">
        <f>Table1[[#This Row],[Winning Score]]-Table1[[#This Row],[Losing Score]]</f>
        <v>11</v>
      </c>
      <c r="O1574" s="1">
        <f>Table1[[#This Row],[Losing Seed]]-Table1[[#This Row],[Winning Seed]]</f>
        <v>-1</v>
      </c>
      <c r="P1574" s="1" t="str">
        <f>IF(Table1[[#This Row],[SeD]]&lt;-2,Table1[[#This Row],[Winning Seed]]&amp; " over " &amp;Table1[[#This Row],[Losing Seed]],"")</f>
        <v/>
      </c>
      <c r="Q1574">
        <f>VLOOKUP(Table1[[#This Row],[Losing Seed]],'Seed History'!$N$4:$O$19,2)</f>
        <v>2.3714285714285714</v>
      </c>
      <c r="R1574" s="1">
        <f>IF(Table1[[#This Row],[Round]]="PI",0,Table1[[#This Row],[Round]]-1)</f>
        <v>2</v>
      </c>
      <c r="S1574">
        <f>Table1[[#This Row],[LAW]]-Table1[[#This Row],[LEW]]</f>
        <v>-0.37142857142857144</v>
      </c>
      <c r="V1574">
        <f>COUNTIF(PASE!B:B,Table1[[#This Row],[Loser]])</f>
        <v>1</v>
      </c>
    </row>
    <row r="1575" spans="1:22" x14ac:dyDescent="0.25">
      <c r="A1575" s="65">
        <v>39899</v>
      </c>
      <c r="B1575" s="50">
        <v>2009</v>
      </c>
      <c r="C1575" s="1">
        <v>3</v>
      </c>
      <c r="D1575" t="s">
        <v>440</v>
      </c>
      <c r="E1575" s="1">
        <v>1</v>
      </c>
      <c r="F1575" t="s">
        <v>54</v>
      </c>
      <c r="G1575" t="str">
        <f>VLOOKUP(Table1[[#This Row],[Winner]],Ranking!D:E,2,FALSE)</f>
        <v>ACC</v>
      </c>
      <c r="H1575" s="1">
        <v>103</v>
      </c>
      <c r="I1575" s="1">
        <v>12</v>
      </c>
      <c r="J1575" t="s">
        <v>48</v>
      </c>
      <c r="K1575" t="str">
        <f>VLOOKUP(Table1[[#This Row],[Loser]],Ranking!D:E,2,FALSE)</f>
        <v>P12</v>
      </c>
      <c r="L1575" s="1">
        <v>64</v>
      </c>
      <c r="N1575" s="1">
        <f>Table1[[#This Row],[Winning Score]]-Table1[[#This Row],[Losing Score]]</f>
        <v>39</v>
      </c>
      <c r="O1575" s="1">
        <f>Table1[[#This Row],[Losing Seed]]-Table1[[#This Row],[Winning Seed]]</f>
        <v>11</v>
      </c>
      <c r="P1575" s="1" t="str">
        <f>IF(Table1[[#This Row],[SeD]]&lt;-2,Table1[[#This Row],[Winning Seed]]&amp; " over " &amp;Table1[[#This Row],[Losing Seed]],"")</f>
        <v/>
      </c>
      <c r="Q1575">
        <f>VLOOKUP(Table1[[#This Row],[Losing Seed]],'Seed History'!$N$4:$O$19,2)</f>
        <v>0.51428571428571423</v>
      </c>
      <c r="R1575" s="1">
        <f>IF(Table1[[#This Row],[Round]]="PI",0,Table1[[#This Row],[Round]]-1)</f>
        <v>2</v>
      </c>
      <c r="S1575">
        <f>Table1[[#This Row],[LAW]]-Table1[[#This Row],[LEW]]</f>
        <v>1.4857142857142858</v>
      </c>
      <c r="V1575">
        <f>COUNTIF(PASE!B:B,Table1[[#This Row],[Loser]])</f>
        <v>1</v>
      </c>
    </row>
    <row r="1576" spans="1:22" x14ac:dyDescent="0.25">
      <c r="A1576" s="65">
        <v>39899</v>
      </c>
      <c r="B1576" s="50">
        <v>2009</v>
      </c>
      <c r="C1576" s="1">
        <v>3</v>
      </c>
      <c r="D1576" t="s">
        <v>440</v>
      </c>
      <c r="E1576" s="1">
        <v>2</v>
      </c>
      <c r="F1576" t="s">
        <v>272</v>
      </c>
      <c r="G1576" t="str">
        <f>VLOOKUP(Table1[[#This Row],[Winner]],Ranking!D:E,2,FALSE)</f>
        <v>B10</v>
      </c>
      <c r="H1576" s="1">
        <v>67</v>
      </c>
      <c r="I1576" s="1">
        <v>3</v>
      </c>
      <c r="J1576" t="s">
        <v>37</v>
      </c>
      <c r="K1576" t="str">
        <f>VLOOKUP(Table1[[#This Row],[Loser]],Ranking!D:E,2,FALSE)</f>
        <v>B12</v>
      </c>
      <c r="L1576" s="1">
        <v>62</v>
      </c>
      <c r="N1576" s="1">
        <f>Table1[[#This Row],[Winning Score]]-Table1[[#This Row],[Losing Score]]</f>
        <v>5</v>
      </c>
      <c r="O1576" s="1">
        <f>Table1[[#This Row],[Losing Seed]]-Table1[[#This Row],[Winning Seed]]</f>
        <v>1</v>
      </c>
      <c r="P1576" s="1" t="str">
        <f>IF(Table1[[#This Row],[SeD]]&lt;-2,Table1[[#This Row],[Winning Seed]]&amp; " over " &amp;Table1[[#This Row],[Losing Seed]],"")</f>
        <v/>
      </c>
      <c r="Q1576">
        <f>VLOOKUP(Table1[[#This Row],[Losing Seed]],'Seed History'!$N$4:$O$19,2)</f>
        <v>1.8571428571428572</v>
      </c>
      <c r="R1576" s="1">
        <f>IF(Table1[[#This Row],[Round]]="PI",0,Table1[[#This Row],[Round]]-1)</f>
        <v>2</v>
      </c>
      <c r="S1576">
        <f>Table1[[#This Row],[LAW]]-Table1[[#This Row],[LEW]]</f>
        <v>0.14285714285714279</v>
      </c>
      <c r="V1576">
        <f>COUNTIF(PASE!B:B,Table1[[#This Row],[Loser]])</f>
        <v>1</v>
      </c>
    </row>
    <row r="1577" spans="1:22" x14ac:dyDescent="0.25">
      <c r="A1577" s="65">
        <v>39899</v>
      </c>
      <c r="B1577" s="50">
        <v>2009</v>
      </c>
      <c r="C1577" s="1">
        <v>3</v>
      </c>
      <c r="D1577" t="s">
        <v>63</v>
      </c>
      <c r="E1577" s="1">
        <v>1</v>
      </c>
      <c r="F1577" t="s">
        <v>299</v>
      </c>
      <c r="G1577" t="str">
        <f>VLOOKUP(Table1[[#This Row],[Winner]],Ranking!D:E,2,FALSE)</f>
        <v>ACC</v>
      </c>
      <c r="H1577" s="1">
        <v>98</v>
      </c>
      <c r="I1577" s="1">
        <v>4</v>
      </c>
      <c r="J1577" t="s">
        <v>71</v>
      </c>
      <c r="K1577" t="str">
        <f>VLOOKUP(Table1[[#This Row],[Loser]],Ranking!D:E,2,FALSE)</f>
        <v>WCC</v>
      </c>
      <c r="L1577" s="1">
        <v>77</v>
      </c>
      <c r="N1577" s="1">
        <f>Table1[[#This Row],[Winning Score]]-Table1[[#This Row],[Losing Score]]</f>
        <v>21</v>
      </c>
      <c r="O1577" s="1">
        <f>Table1[[#This Row],[Losing Seed]]-Table1[[#This Row],[Winning Seed]]</f>
        <v>3</v>
      </c>
      <c r="P1577" s="1" t="str">
        <f>IF(Table1[[#This Row],[SeD]]&lt;-2,Table1[[#This Row],[Winning Seed]]&amp; " over " &amp;Table1[[#This Row],[Losing Seed]],"")</f>
        <v/>
      </c>
      <c r="Q1577">
        <f>VLOOKUP(Table1[[#This Row],[Losing Seed]],'Seed History'!$N$4:$O$19,2)</f>
        <v>1.5357142857142858</v>
      </c>
      <c r="R1577" s="1">
        <f>IF(Table1[[#This Row],[Round]]="PI",0,Table1[[#This Row],[Round]]-1)</f>
        <v>2</v>
      </c>
      <c r="S1577">
        <f>Table1[[#This Row],[LAW]]-Table1[[#This Row],[LEW]]</f>
        <v>0.46428571428571419</v>
      </c>
      <c r="V1577">
        <f>COUNTIF(PASE!B:B,Table1[[#This Row],[Loser]])</f>
        <v>1</v>
      </c>
    </row>
    <row r="1578" spans="1:22" x14ac:dyDescent="0.25">
      <c r="A1578" s="65">
        <v>39899</v>
      </c>
      <c r="B1578" s="50">
        <v>2009</v>
      </c>
      <c r="C1578" s="1">
        <v>3</v>
      </c>
      <c r="D1578" t="s">
        <v>63</v>
      </c>
      <c r="E1578" s="1">
        <v>2</v>
      </c>
      <c r="F1578" t="s">
        <v>58</v>
      </c>
      <c r="G1578" t="str">
        <f>VLOOKUP(Table1[[#This Row],[Winner]],Ranking!D:E,2,FALSE)</f>
        <v>B12</v>
      </c>
      <c r="H1578" s="1">
        <v>84</v>
      </c>
      <c r="I1578" s="1">
        <v>3</v>
      </c>
      <c r="J1578" t="s">
        <v>86</v>
      </c>
      <c r="K1578" t="str">
        <f>VLOOKUP(Table1[[#This Row],[Loser]],Ranking!D:E,2,FALSE)</f>
        <v>ACC</v>
      </c>
      <c r="L1578" s="1">
        <v>71</v>
      </c>
      <c r="N1578" s="1">
        <f>Table1[[#This Row],[Winning Score]]-Table1[[#This Row],[Losing Score]]</f>
        <v>13</v>
      </c>
      <c r="O1578" s="1">
        <f>Table1[[#This Row],[Losing Seed]]-Table1[[#This Row],[Winning Seed]]</f>
        <v>1</v>
      </c>
      <c r="P1578" s="1" t="str">
        <f>IF(Table1[[#This Row],[SeD]]&lt;-2,Table1[[#This Row],[Winning Seed]]&amp; " over " &amp;Table1[[#This Row],[Losing Seed]],"")</f>
        <v/>
      </c>
      <c r="Q1578">
        <f>VLOOKUP(Table1[[#This Row],[Losing Seed]],'Seed History'!$N$4:$O$19,2)</f>
        <v>1.8571428571428572</v>
      </c>
      <c r="R1578" s="1">
        <f>IF(Table1[[#This Row],[Round]]="PI",0,Table1[[#This Row],[Round]]-1)</f>
        <v>2</v>
      </c>
      <c r="S1578">
        <f>Table1[[#This Row],[LAW]]-Table1[[#This Row],[LEW]]</f>
        <v>0.14285714285714279</v>
      </c>
      <c r="V1578">
        <f>COUNTIF(PASE!B:B,Table1[[#This Row],[Loser]])</f>
        <v>1</v>
      </c>
    </row>
    <row r="1579" spans="1:22" x14ac:dyDescent="0.25">
      <c r="A1579" s="65">
        <v>39900</v>
      </c>
      <c r="B1579" s="50">
        <v>2009</v>
      </c>
      <c r="C1579" s="1">
        <v>4</v>
      </c>
      <c r="D1579" t="s">
        <v>49</v>
      </c>
      <c r="E1579" s="1">
        <v>3</v>
      </c>
      <c r="F1579" t="s">
        <v>50</v>
      </c>
      <c r="G1579" t="str">
        <f>VLOOKUP(Table1[[#This Row],[Winner]],Ranking!D:E,2,FALSE)</f>
        <v>BE</v>
      </c>
      <c r="H1579" s="1">
        <v>78</v>
      </c>
      <c r="I1579" s="1">
        <v>1</v>
      </c>
      <c r="J1579" t="s">
        <v>83</v>
      </c>
      <c r="K1579" t="str">
        <f>VLOOKUP(Table1[[#This Row],[Loser]],Ranking!D:E,2,FALSE)</f>
        <v>ACC</v>
      </c>
      <c r="L1579" s="1">
        <v>76</v>
      </c>
      <c r="N1579" s="1">
        <f>Table1[[#This Row],[Winning Score]]-Table1[[#This Row],[Losing Score]]</f>
        <v>2</v>
      </c>
      <c r="O1579" s="1">
        <f>Table1[[#This Row],[Losing Seed]]-Table1[[#This Row],[Winning Seed]]</f>
        <v>-2</v>
      </c>
      <c r="P1579" s="1" t="str">
        <f>IF(Table1[[#This Row],[SeD]]&lt;-2,Table1[[#This Row],[Winning Seed]]&amp; " over " &amp;Table1[[#This Row],[Losing Seed]],"")</f>
        <v/>
      </c>
      <c r="Q1579">
        <f>VLOOKUP(Table1[[#This Row],[Losing Seed]],'Seed History'!$N$4:$O$19,2)</f>
        <v>3.342857142857143</v>
      </c>
      <c r="R1579" s="1">
        <f>IF(Table1[[#This Row],[Round]]="PI",0,Table1[[#This Row],[Round]]-1)</f>
        <v>3</v>
      </c>
      <c r="S1579">
        <f>Table1[[#This Row],[LAW]]-Table1[[#This Row],[LEW]]</f>
        <v>-0.34285714285714297</v>
      </c>
      <c r="V1579">
        <f>COUNTIF(PASE!B:B,Table1[[#This Row],[Loser]])</f>
        <v>1</v>
      </c>
    </row>
    <row r="1580" spans="1:22" x14ac:dyDescent="0.25">
      <c r="A1580" s="65">
        <v>39900</v>
      </c>
      <c r="B1580" s="50">
        <v>2009</v>
      </c>
      <c r="C1580" s="1">
        <v>4</v>
      </c>
      <c r="D1580" t="s">
        <v>38</v>
      </c>
      <c r="E1580" s="1">
        <v>1</v>
      </c>
      <c r="F1580" t="s">
        <v>80</v>
      </c>
      <c r="G1580" t="str">
        <f>VLOOKUP(Table1[[#This Row],[Winner]],Ranking!D:E,2,FALSE)</f>
        <v>Amer</v>
      </c>
      <c r="H1580" s="1">
        <v>82</v>
      </c>
      <c r="I1580" s="1">
        <v>3</v>
      </c>
      <c r="J1580" t="s">
        <v>278</v>
      </c>
      <c r="K1580" t="str">
        <f>VLOOKUP(Table1[[#This Row],[Loser]],Ranking!D:E,2,FALSE)</f>
        <v>SEC</v>
      </c>
      <c r="L1580" s="1">
        <v>75</v>
      </c>
      <c r="N1580" s="1">
        <f>Table1[[#This Row],[Winning Score]]-Table1[[#This Row],[Losing Score]]</f>
        <v>7</v>
      </c>
      <c r="O1580" s="1">
        <f>Table1[[#This Row],[Losing Seed]]-Table1[[#This Row],[Winning Seed]]</f>
        <v>2</v>
      </c>
      <c r="P1580" s="1" t="str">
        <f>IF(Table1[[#This Row],[SeD]]&lt;-2,Table1[[#This Row],[Winning Seed]]&amp; " over " &amp;Table1[[#This Row],[Losing Seed]],"")</f>
        <v/>
      </c>
      <c r="Q1580">
        <f>VLOOKUP(Table1[[#This Row],[Losing Seed]],'Seed History'!$N$4:$O$19,2)</f>
        <v>1.8571428571428572</v>
      </c>
      <c r="R1580" s="1">
        <f>IF(Table1[[#This Row],[Round]]="PI",0,Table1[[#This Row],[Round]]-1)</f>
        <v>3</v>
      </c>
      <c r="S1580">
        <f>Table1[[#This Row],[LAW]]-Table1[[#This Row],[LEW]]</f>
        <v>1.1428571428571428</v>
      </c>
      <c r="V1580">
        <f>COUNTIF(PASE!B:B,Table1[[#This Row],[Loser]])</f>
        <v>1</v>
      </c>
    </row>
    <row r="1581" spans="1:22" x14ac:dyDescent="0.25">
      <c r="A1581" s="65">
        <v>39901</v>
      </c>
      <c r="B1581" s="50">
        <v>2009</v>
      </c>
      <c r="C1581" s="1">
        <v>4</v>
      </c>
      <c r="D1581" t="s">
        <v>63</v>
      </c>
      <c r="E1581" s="1">
        <v>1</v>
      </c>
      <c r="F1581" t="s">
        <v>299</v>
      </c>
      <c r="G1581" t="str">
        <f>VLOOKUP(Table1[[#This Row],[Winner]],Ranking!D:E,2,FALSE)</f>
        <v>ACC</v>
      </c>
      <c r="H1581" s="1">
        <v>72</v>
      </c>
      <c r="I1581" s="1">
        <v>2</v>
      </c>
      <c r="J1581" t="s">
        <v>58</v>
      </c>
      <c r="K1581" t="str">
        <f>VLOOKUP(Table1[[#This Row],[Loser]],Ranking!D:E,2,FALSE)</f>
        <v>B12</v>
      </c>
      <c r="L1581" s="1">
        <v>60</v>
      </c>
      <c r="N1581" s="1">
        <f>Table1[[#This Row],[Winning Score]]-Table1[[#This Row],[Losing Score]]</f>
        <v>12</v>
      </c>
      <c r="O1581" s="1">
        <f>Table1[[#This Row],[Losing Seed]]-Table1[[#This Row],[Winning Seed]]</f>
        <v>1</v>
      </c>
      <c r="P1581" s="1" t="str">
        <f>IF(Table1[[#This Row],[SeD]]&lt;-2,Table1[[#This Row],[Winning Seed]]&amp; " over " &amp;Table1[[#This Row],[Losing Seed]],"")</f>
        <v/>
      </c>
      <c r="Q1581">
        <f>VLOOKUP(Table1[[#This Row],[Losing Seed]],'Seed History'!$N$4:$O$19,2)</f>
        <v>2.3714285714285714</v>
      </c>
      <c r="R1581" s="1">
        <f>IF(Table1[[#This Row],[Round]]="PI",0,Table1[[#This Row],[Round]]-1)</f>
        <v>3</v>
      </c>
      <c r="S1581">
        <f>Table1[[#This Row],[LAW]]-Table1[[#This Row],[LEW]]</f>
        <v>0.62857142857142856</v>
      </c>
      <c r="V1581">
        <f>COUNTIF(PASE!B:B,Table1[[#This Row],[Loser]])</f>
        <v>1</v>
      </c>
    </row>
    <row r="1582" spans="1:22" x14ac:dyDescent="0.25">
      <c r="A1582" s="65">
        <v>39901</v>
      </c>
      <c r="B1582" s="50">
        <v>2009</v>
      </c>
      <c r="C1582" s="1">
        <v>4</v>
      </c>
      <c r="D1582" t="s">
        <v>440</v>
      </c>
      <c r="E1582" s="1">
        <v>2</v>
      </c>
      <c r="F1582" t="s">
        <v>272</v>
      </c>
      <c r="G1582" t="str">
        <f>VLOOKUP(Table1[[#This Row],[Winner]],Ranking!D:E,2,FALSE)</f>
        <v>B10</v>
      </c>
      <c r="H1582" s="1">
        <v>64</v>
      </c>
      <c r="I1582" s="1">
        <v>1</v>
      </c>
      <c r="J1582" t="s">
        <v>54</v>
      </c>
      <c r="K1582" t="str">
        <f>VLOOKUP(Table1[[#This Row],[Loser]],Ranking!D:E,2,FALSE)</f>
        <v>ACC</v>
      </c>
      <c r="L1582" s="1">
        <v>52</v>
      </c>
      <c r="N1582" s="1">
        <f>Table1[[#This Row],[Winning Score]]-Table1[[#This Row],[Losing Score]]</f>
        <v>12</v>
      </c>
      <c r="O1582" s="1">
        <f>Table1[[#This Row],[Losing Seed]]-Table1[[#This Row],[Winning Seed]]</f>
        <v>-1</v>
      </c>
      <c r="P1582" s="1" t="str">
        <f>IF(Table1[[#This Row],[SeD]]&lt;-2,Table1[[#This Row],[Winning Seed]]&amp; " over " &amp;Table1[[#This Row],[Losing Seed]],"")</f>
        <v/>
      </c>
      <c r="Q1582">
        <f>VLOOKUP(Table1[[#This Row],[Losing Seed]],'Seed History'!$N$4:$O$19,2)</f>
        <v>3.342857142857143</v>
      </c>
      <c r="R1582" s="1">
        <f>IF(Table1[[#This Row],[Round]]="PI",0,Table1[[#This Row],[Round]]-1)</f>
        <v>3</v>
      </c>
      <c r="S1582">
        <f>Table1[[#This Row],[LAW]]-Table1[[#This Row],[LEW]]</f>
        <v>-0.34285714285714297</v>
      </c>
      <c r="V1582">
        <f>COUNTIF(PASE!B:B,Table1[[#This Row],[Loser]])</f>
        <v>1</v>
      </c>
    </row>
    <row r="1583" spans="1:22" x14ac:dyDescent="0.25">
      <c r="A1583" s="65">
        <v>39907</v>
      </c>
      <c r="B1583" s="50">
        <v>2009</v>
      </c>
      <c r="C1583" s="1">
        <v>5</v>
      </c>
      <c r="D1583" t="s">
        <v>484</v>
      </c>
      <c r="E1583" s="1">
        <v>1</v>
      </c>
      <c r="F1583" t="s">
        <v>299</v>
      </c>
      <c r="G1583" t="str">
        <f>VLOOKUP(Table1[[#This Row],[Winner]],Ranking!D:E,2,FALSE)</f>
        <v>ACC</v>
      </c>
      <c r="H1583" s="1">
        <v>83</v>
      </c>
      <c r="I1583" s="1">
        <v>3</v>
      </c>
      <c r="J1583" t="s">
        <v>50</v>
      </c>
      <c r="K1583" t="str">
        <f>VLOOKUP(Table1[[#This Row],[Loser]],Ranking!D:E,2,FALSE)</f>
        <v>BE</v>
      </c>
      <c r="L1583" s="1">
        <v>69</v>
      </c>
      <c r="N1583" s="1">
        <f>Table1[[#This Row],[Winning Score]]-Table1[[#This Row],[Losing Score]]</f>
        <v>14</v>
      </c>
      <c r="O1583" s="1">
        <f>Table1[[#This Row],[Losing Seed]]-Table1[[#This Row],[Winning Seed]]</f>
        <v>2</v>
      </c>
      <c r="P1583" s="1" t="str">
        <f>IF(Table1[[#This Row],[SeD]]&lt;-2,Table1[[#This Row],[Winning Seed]]&amp; " over " &amp;Table1[[#This Row],[Losing Seed]],"")</f>
        <v/>
      </c>
      <c r="Q1583">
        <f>VLOOKUP(Table1[[#This Row],[Losing Seed]],'Seed History'!$N$4:$O$19,2)</f>
        <v>1.8571428571428572</v>
      </c>
      <c r="R1583" s="1">
        <f>IF(Table1[[#This Row],[Round]]="PI",0,Table1[[#This Row],[Round]]-1)</f>
        <v>4</v>
      </c>
      <c r="S1583">
        <f>Table1[[#This Row],[LAW]]-Table1[[#This Row],[LEW]]</f>
        <v>2.1428571428571428</v>
      </c>
      <c r="V1583">
        <f>COUNTIF(PASE!B:B,Table1[[#This Row],[Loser]])</f>
        <v>1</v>
      </c>
    </row>
    <row r="1584" spans="1:22" x14ac:dyDescent="0.25">
      <c r="A1584" s="65">
        <v>39907</v>
      </c>
      <c r="B1584" s="50">
        <v>2009</v>
      </c>
      <c r="C1584" s="1">
        <v>5</v>
      </c>
      <c r="D1584" t="s">
        <v>484</v>
      </c>
      <c r="E1584" s="1">
        <v>2</v>
      </c>
      <c r="F1584" t="s">
        <v>272</v>
      </c>
      <c r="G1584" t="str">
        <f>VLOOKUP(Table1[[#This Row],[Winner]],Ranking!D:E,2,FALSE)</f>
        <v>B10</v>
      </c>
      <c r="H1584" s="1">
        <v>82</v>
      </c>
      <c r="I1584" s="1">
        <v>1</v>
      </c>
      <c r="J1584" t="s">
        <v>80</v>
      </c>
      <c r="K1584" t="str">
        <f>VLOOKUP(Table1[[#This Row],[Loser]],Ranking!D:E,2,FALSE)</f>
        <v>Amer</v>
      </c>
      <c r="L1584" s="1">
        <v>73</v>
      </c>
      <c r="N1584" s="1">
        <f>Table1[[#This Row],[Winning Score]]-Table1[[#This Row],[Losing Score]]</f>
        <v>9</v>
      </c>
      <c r="O1584" s="1">
        <f>Table1[[#This Row],[Losing Seed]]-Table1[[#This Row],[Winning Seed]]</f>
        <v>-1</v>
      </c>
      <c r="P1584" s="1" t="str">
        <f>IF(Table1[[#This Row],[SeD]]&lt;-2,Table1[[#This Row],[Winning Seed]]&amp; " over " &amp;Table1[[#This Row],[Losing Seed]],"")</f>
        <v/>
      </c>
      <c r="Q1584">
        <f>VLOOKUP(Table1[[#This Row],[Losing Seed]],'Seed History'!$N$4:$O$19,2)</f>
        <v>3.342857142857143</v>
      </c>
      <c r="R1584" s="1">
        <f>IF(Table1[[#This Row],[Round]]="PI",0,Table1[[#This Row],[Round]]-1)</f>
        <v>4</v>
      </c>
      <c r="S1584">
        <f>Table1[[#This Row],[LAW]]-Table1[[#This Row],[LEW]]</f>
        <v>0.65714285714285703</v>
      </c>
      <c r="V1584">
        <f>COUNTIF(PASE!B:B,Table1[[#This Row],[Loser]])</f>
        <v>1</v>
      </c>
    </row>
    <row r="1585" spans="1:22" x14ac:dyDescent="0.25">
      <c r="A1585" s="65">
        <v>39909</v>
      </c>
      <c r="B1585" s="50">
        <v>2009</v>
      </c>
      <c r="C1585" s="1">
        <v>6</v>
      </c>
      <c r="D1585" t="s">
        <v>485</v>
      </c>
      <c r="E1585" s="1">
        <v>1</v>
      </c>
      <c r="F1585" t="s">
        <v>299</v>
      </c>
      <c r="G1585" t="str">
        <f>VLOOKUP(Table1[[#This Row],[Winner]],Ranking!D:E,2,FALSE)</f>
        <v>ACC</v>
      </c>
      <c r="H1585" s="1">
        <v>89</v>
      </c>
      <c r="I1585" s="1">
        <v>2</v>
      </c>
      <c r="J1585" t="s">
        <v>272</v>
      </c>
      <c r="K1585" t="str">
        <f>VLOOKUP(Table1[[#This Row],[Loser]],Ranking!D:E,2,FALSE)</f>
        <v>B10</v>
      </c>
      <c r="L1585" s="1">
        <v>72</v>
      </c>
      <c r="N1585" s="1">
        <f>Table1[[#This Row],[Winning Score]]-Table1[[#This Row],[Losing Score]]</f>
        <v>17</v>
      </c>
      <c r="O1585" s="1">
        <f>Table1[[#This Row],[Losing Seed]]-Table1[[#This Row],[Winning Seed]]</f>
        <v>1</v>
      </c>
      <c r="P1585" s="1" t="str">
        <f>IF(Table1[[#This Row],[SeD]]&lt;-2,Table1[[#This Row],[Winning Seed]]&amp; " over " &amp;Table1[[#This Row],[Losing Seed]],"")</f>
        <v/>
      </c>
      <c r="Q1585">
        <f>VLOOKUP(Table1[[#This Row],[Losing Seed]],'Seed History'!$N$4:$O$19,2)</f>
        <v>2.3714285714285714</v>
      </c>
      <c r="R1585" s="1">
        <f>IF(Table1[[#This Row],[Round]]="PI",0,Table1[[#This Row],[Round]]-1)</f>
        <v>5</v>
      </c>
      <c r="S1585">
        <f>Table1[[#This Row],[LAW]]-Table1[[#This Row],[LEW]]</f>
        <v>2.6285714285714286</v>
      </c>
      <c r="V1585">
        <f>COUNTIF(PASE!B:B,Table1[[#This Row],[Loser]])</f>
        <v>1</v>
      </c>
    </row>
    <row r="1586" spans="1:22" x14ac:dyDescent="0.25">
      <c r="A1586" s="65">
        <v>40253</v>
      </c>
      <c r="B1586" s="50">
        <v>2010</v>
      </c>
      <c r="C1586" s="1" t="s">
        <v>493</v>
      </c>
      <c r="D1586" t="s">
        <v>63</v>
      </c>
      <c r="E1586" s="1">
        <v>16</v>
      </c>
      <c r="F1586" t="s">
        <v>127</v>
      </c>
      <c r="G1586" t="str">
        <f>VLOOKUP(Table1[[#This Row],[Winner]],Ranking!D:E,2,FALSE)</f>
        <v>SWAC</v>
      </c>
      <c r="H1586" s="1">
        <v>61</v>
      </c>
      <c r="I1586" s="1">
        <v>16</v>
      </c>
      <c r="J1586" t="s">
        <v>420</v>
      </c>
      <c r="K1586" t="str">
        <f>VLOOKUP(Table1[[#This Row],[Loser]],Ranking!D:E,2,FALSE)</f>
        <v>BSth</v>
      </c>
      <c r="L1586" s="1">
        <v>44</v>
      </c>
      <c r="N1586" s="1">
        <f>Table1[[#This Row],[Winning Score]]-Table1[[#This Row],[Losing Score]]</f>
        <v>17</v>
      </c>
      <c r="O1586" s="1">
        <f>Table1[[#This Row],[Losing Seed]]-Table1[[#This Row],[Winning Seed]]</f>
        <v>0</v>
      </c>
      <c r="P1586" s="1" t="str">
        <f>IF(Table1[[#This Row],[SeD]]&lt;-2,Table1[[#This Row],[Winning Seed]]&amp; " over " &amp;Table1[[#This Row],[Losing Seed]],"")</f>
        <v/>
      </c>
      <c r="Q1586">
        <f>VLOOKUP(Table1[[#This Row],[Losing Seed]],'Seed History'!$N$4:$O$19,2)</f>
        <v>7.1428571428571426E-3</v>
      </c>
      <c r="R1586" s="1">
        <f>IF(Table1[[#This Row],[Round]]="PI",0,Table1[[#This Row],[Round]]-1)</f>
        <v>0</v>
      </c>
      <c r="S1586">
        <f>Table1[[#This Row],[LAW]]-Table1[[#This Row],[LEW]]</f>
        <v>-7.1428571428571426E-3</v>
      </c>
      <c r="V1586">
        <f>COUNTIF(PASE!B:B,Table1[[#This Row],[Loser]])</f>
        <v>1</v>
      </c>
    </row>
    <row r="1587" spans="1:22" x14ac:dyDescent="0.25">
      <c r="A1587" s="65">
        <v>40255</v>
      </c>
      <c r="B1587" s="50">
        <v>2010</v>
      </c>
      <c r="C1587" s="1">
        <v>1</v>
      </c>
      <c r="D1587" t="s">
        <v>440</v>
      </c>
      <c r="E1587" s="1">
        <v>14</v>
      </c>
      <c r="F1587" t="s">
        <v>315</v>
      </c>
      <c r="G1587" t="str">
        <f>VLOOKUP(Table1[[#This Row],[Winner]],Ranking!D:E,2,FALSE)</f>
        <v>MAC</v>
      </c>
      <c r="H1587" s="1">
        <v>97</v>
      </c>
      <c r="I1587" s="1">
        <v>3</v>
      </c>
      <c r="J1587" t="s">
        <v>66</v>
      </c>
      <c r="K1587" t="str">
        <f>VLOOKUP(Table1[[#This Row],[Loser]],Ranking!D:E,2,FALSE)</f>
        <v>BE</v>
      </c>
      <c r="L1587" s="1">
        <v>83</v>
      </c>
      <c r="N1587" s="1">
        <f>Table1[[#This Row],[Winning Score]]-Table1[[#This Row],[Losing Score]]</f>
        <v>14</v>
      </c>
      <c r="O1587" s="1">
        <f>Table1[[#This Row],[Losing Seed]]-Table1[[#This Row],[Winning Seed]]</f>
        <v>-11</v>
      </c>
      <c r="P1587" s="1" t="str">
        <f>IF(Table1[[#This Row],[SeD]]&lt;-2,Table1[[#This Row],[Winning Seed]]&amp; " over " &amp;Table1[[#This Row],[Losing Seed]],"")</f>
        <v>14 over 3</v>
      </c>
      <c r="Q1587">
        <f>VLOOKUP(Table1[[#This Row],[Losing Seed]],'Seed History'!$N$4:$O$19,2)</f>
        <v>1.8571428571428572</v>
      </c>
      <c r="R1587" s="1">
        <f>IF(Table1[[#This Row],[Round]]="PI",0,Table1[[#This Row],[Round]]-1)</f>
        <v>0</v>
      </c>
      <c r="S1587">
        <f>Table1[[#This Row],[LAW]]-Table1[[#This Row],[LEW]]</f>
        <v>-1.8571428571428572</v>
      </c>
      <c r="V1587">
        <f>COUNTIF(PASE!B:B,Table1[[#This Row],[Loser]])</f>
        <v>1</v>
      </c>
    </row>
    <row r="1588" spans="1:22" x14ac:dyDescent="0.25">
      <c r="A1588" s="65">
        <v>40255</v>
      </c>
      <c r="B1588" s="50">
        <v>2010</v>
      </c>
      <c r="C1588" s="1">
        <v>1</v>
      </c>
      <c r="D1588" t="s">
        <v>38</v>
      </c>
      <c r="E1588" s="1">
        <v>13</v>
      </c>
      <c r="F1588" t="s">
        <v>286</v>
      </c>
      <c r="G1588" t="str">
        <f>VLOOKUP(Table1[[#This Row],[Winner]],Ranking!D:E,2,FALSE)</f>
        <v>OVC</v>
      </c>
      <c r="H1588" s="1">
        <v>66</v>
      </c>
      <c r="I1588" s="1">
        <v>4</v>
      </c>
      <c r="J1588" t="s">
        <v>78</v>
      </c>
      <c r="K1588" t="str">
        <f>VLOOKUP(Table1[[#This Row],[Loser]],Ranking!D:E,2,FALSE)</f>
        <v>SEC</v>
      </c>
      <c r="L1588" s="1">
        <v>65</v>
      </c>
      <c r="N1588" s="1">
        <f>Table1[[#This Row],[Winning Score]]-Table1[[#This Row],[Losing Score]]</f>
        <v>1</v>
      </c>
      <c r="O1588" s="1">
        <f>Table1[[#This Row],[Losing Seed]]-Table1[[#This Row],[Winning Seed]]</f>
        <v>-9</v>
      </c>
      <c r="P1588" s="1" t="str">
        <f>IF(Table1[[#This Row],[SeD]]&lt;-2,Table1[[#This Row],[Winning Seed]]&amp; " over " &amp;Table1[[#This Row],[Losing Seed]],"")</f>
        <v>13 over 4</v>
      </c>
      <c r="Q1588">
        <f>VLOOKUP(Table1[[#This Row],[Losing Seed]],'Seed History'!$N$4:$O$19,2)</f>
        <v>1.5357142857142858</v>
      </c>
      <c r="R1588" s="1">
        <f>IF(Table1[[#This Row],[Round]]="PI",0,Table1[[#This Row],[Round]]-1)</f>
        <v>0</v>
      </c>
      <c r="S1588">
        <f>Table1[[#This Row],[LAW]]-Table1[[#This Row],[LEW]]</f>
        <v>-1.5357142857142858</v>
      </c>
      <c r="V1588">
        <f>COUNTIF(PASE!B:B,Table1[[#This Row],[Loser]])</f>
        <v>1</v>
      </c>
    </row>
    <row r="1589" spans="1:22" x14ac:dyDescent="0.25">
      <c r="A1589" s="65">
        <v>40255</v>
      </c>
      <c r="B1589" s="50">
        <v>2010</v>
      </c>
      <c r="C1589" s="1">
        <v>1</v>
      </c>
      <c r="D1589" t="s">
        <v>49</v>
      </c>
      <c r="E1589" s="1">
        <v>11</v>
      </c>
      <c r="F1589" t="s">
        <v>410</v>
      </c>
      <c r="G1589" t="str">
        <f>VLOOKUP(Table1[[#This Row],[Winner]],Ranking!D:E,2,FALSE)</f>
        <v>P12</v>
      </c>
      <c r="H1589" s="1">
        <v>80</v>
      </c>
      <c r="I1589" s="1">
        <v>6</v>
      </c>
      <c r="J1589" t="s">
        <v>263</v>
      </c>
      <c r="K1589" t="str">
        <f>VLOOKUP(Table1[[#This Row],[Loser]],Ranking!D:E,2,FALSE)</f>
        <v>BE</v>
      </c>
      <c r="L1589" s="1">
        <v>78</v>
      </c>
      <c r="N1589" s="1">
        <f>Table1[[#This Row],[Winning Score]]-Table1[[#This Row],[Losing Score]]</f>
        <v>2</v>
      </c>
      <c r="O1589" s="1">
        <f>Table1[[#This Row],[Losing Seed]]-Table1[[#This Row],[Winning Seed]]</f>
        <v>-5</v>
      </c>
      <c r="P1589" s="1" t="str">
        <f>IF(Table1[[#This Row],[SeD]]&lt;-2,Table1[[#This Row],[Winning Seed]]&amp; " over " &amp;Table1[[#This Row],[Losing Seed]],"")</f>
        <v>11 over 6</v>
      </c>
      <c r="Q1589">
        <f>VLOOKUP(Table1[[#This Row],[Losing Seed]],'Seed History'!$N$4:$O$19,2)</f>
        <v>1.0785714285714285</v>
      </c>
      <c r="R1589" s="1">
        <f>IF(Table1[[#This Row],[Round]]="PI",0,Table1[[#This Row],[Round]]-1)</f>
        <v>0</v>
      </c>
      <c r="S1589">
        <f>Table1[[#This Row],[LAW]]-Table1[[#This Row],[LEW]]</f>
        <v>-1.0785714285714285</v>
      </c>
      <c r="V1589">
        <f>COUNTIF(PASE!B:B,Table1[[#This Row],[Loser]])</f>
        <v>1</v>
      </c>
    </row>
    <row r="1590" spans="1:22" x14ac:dyDescent="0.25">
      <c r="A1590" s="65">
        <v>40255</v>
      </c>
      <c r="B1590" s="50">
        <v>2010</v>
      </c>
      <c r="C1590" s="1">
        <v>1</v>
      </c>
      <c r="D1590" t="s">
        <v>63</v>
      </c>
      <c r="E1590" s="1">
        <v>11</v>
      </c>
      <c r="F1590" t="s">
        <v>318</v>
      </c>
      <c r="G1590" t="str">
        <f>VLOOKUP(Table1[[#This Row],[Winner]],Ranking!D:E,2,FALSE)</f>
        <v>CUSA</v>
      </c>
      <c r="H1590" s="1">
        <v>51</v>
      </c>
      <c r="I1590" s="1">
        <v>6</v>
      </c>
      <c r="J1590" t="s">
        <v>35</v>
      </c>
      <c r="K1590" t="str">
        <f>VLOOKUP(Table1[[#This Row],[Loser]],Ranking!D:E,2,FALSE)</f>
        <v>ACC</v>
      </c>
      <c r="L1590" s="1">
        <v>50</v>
      </c>
      <c r="N1590" s="1">
        <f>Table1[[#This Row],[Winning Score]]-Table1[[#This Row],[Losing Score]]</f>
        <v>1</v>
      </c>
      <c r="O1590" s="1">
        <f>Table1[[#This Row],[Losing Seed]]-Table1[[#This Row],[Winning Seed]]</f>
        <v>-5</v>
      </c>
      <c r="P1590" s="1" t="str">
        <f>IF(Table1[[#This Row],[SeD]]&lt;-2,Table1[[#This Row],[Winning Seed]]&amp; " over " &amp;Table1[[#This Row],[Losing Seed]],"")</f>
        <v>11 over 6</v>
      </c>
      <c r="Q1590">
        <f>VLOOKUP(Table1[[#This Row],[Losing Seed]],'Seed History'!$N$4:$O$19,2)</f>
        <v>1.0785714285714285</v>
      </c>
      <c r="R1590" s="1">
        <f>IF(Table1[[#This Row],[Round]]="PI",0,Table1[[#This Row],[Round]]-1)</f>
        <v>0</v>
      </c>
      <c r="S1590">
        <f>Table1[[#This Row],[LAW]]-Table1[[#This Row],[LEW]]</f>
        <v>-1.0785714285714285</v>
      </c>
      <c r="V1590">
        <f>COUNTIF(PASE!B:B,Table1[[#This Row],[Loser]])</f>
        <v>1</v>
      </c>
    </row>
    <row r="1591" spans="1:22" x14ac:dyDescent="0.25">
      <c r="A1591" s="65">
        <v>40255</v>
      </c>
      <c r="B1591" s="50">
        <v>2010</v>
      </c>
      <c r="C1591" s="1">
        <v>1</v>
      </c>
      <c r="D1591" t="s">
        <v>63</v>
      </c>
      <c r="E1591" s="1">
        <v>10</v>
      </c>
      <c r="F1591" t="s">
        <v>340</v>
      </c>
      <c r="G1591" t="str">
        <f>VLOOKUP(Table1[[#This Row],[Winner]],Ranking!D:E,2,FALSE)</f>
        <v>WCC</v>
      </c>
      <c r="H1591" s="1">
        <v>80</v>
      </c>
      <c r="I1591" s="1">
        <v>7</v>
      </c>
      <c r="J1591" t="s">
        <v>332</v>
      </c>
      <c r="K1591" t="str">
        <f>VLOOKUP(Table1[[#This Row],[Loser]],Ranking!D:E,2,FALSE)</f>
        <v>A10</v>
      </c>
      <c r="L1591" s="1">
        <v>71</v>
      </c>
      <c r="N1591" s="1">
        <f>Table1[[#This Row],[Winning Score]]-Table1[[#This Row],[Losing Score]]</f>
        <v>9</v>
      </c>
      <c r="O1591" s="1">
        <f>Table1[[#This Row],[Losing Seed]]-Table1[[#This Row],[Winning Seed]]</f>
        <v>-3</v>
      </c>
      <c r="P1591" s="1" t="str">
        <f>IF(Table1[[#This Row],[SeD]]&lt;-2,Table1[[#This Row],[Winning Seed]]&amp; " over " &amp;Table1[[#This Row],[Losing Seed]],"")</f>
        <v>10 over 7</v>
      </c>
      <c r="Q1591">
        <f>VLOOKUP(Table1[[#This Row],[Losing Seed]],'Seed History'!$N$4:$O$19,2)</f>
        <v>0.9</v>
      </c>
      <c r="R1591" s="1">
        <f>IF(Table1[[#This Row],[Round]]="PI",0,Table1[[#This Row],[Round]]-1)</f>
        <v>0</v>
      </c>
      <c r="S1591">
        <f>Table1[[#This Row],[LAW]]-Table1[[#This Row],[LEW]]</f>
        <v>-0.9</v>
      </c>
      <c r="V1591">
        <f>COUNTIF(PASE!B:B,Table1[[#This Row],[Loser]])</f>
        <v>1</v>
      </c>
    </row>
    <row r="1592" spans="1:22" x14ac:dyDescent="0.25">
      <c r="A1592" s="65">
        <v>40255</v>
      </c>
      <c r="B1592" s="50">
        <v>2010</v>
      </c>
      <c r="C1592" s="1">
        <v>1</v>
      </c>
      <c r="D1592" t="s">
        <v>49</v>
      </c>
      <c r="E1592" s="1">
        <v>1</v>
      </c>
      <c r="F1592" t="s">
        <v>26</v>
      </c>
      <c r="G1592" t="str">
        <f>VLOOKUP(Table1[[#This Row],[Winner]],Ranking!D:E,2,FALSE)</f>
        <v>SEC</v>
      </c>
      <c r="H1592" s="1">
        <v>100</v>
      </c>
      <c r="I1592" s="1">
        <v>16</v>
      </c>
      <c r="J1592" t="s">
        <v>193</v>
      </c>
      <c r="K1592" t="str">
        <f>VLOOKUP(Table1[[#This Row],[Loser]],Ranking!D:E,2,FALSE)</f>
        <v>SC</v>
      </c>
      <c r="L1592" s="1">
        <v>71</v>
      </c>
      <c r="N1592" s="1">
        <f>Table1[[#This Row],[Winning Score]]-Table1[[#This Row],[Losing Score]]</f>
        <v>29</v>
      </c>
      <c r="O1592" s="1">
        <f>Table1[[#This Row],[Losing Seed]]-Table1[[#This Row],[Winning Seed]]</f>
        <v>15</v>
      </c>
      <c r="P1592" s="1" t="str">
        <f>IF(Table1[[#This Row],[SeD]]&lt;-2,Table1[[#This Row],[Winning Seed]]&amp; " over " &amp;Table1[[#This Row],[Losing Seed]],"")</f>
        <v/>
      </c>
      <c r="Q1592">
        <f>VLOOKUP(Table1[[#This Row],[Losing Seed]],'Seed History'!$N$4:$O$19,2)</f>
        <v>7.1428571428571426E-3</v>
      </c>
      <c r="R1592" s="1">
        <f>IF(Table1[[#This Row],[Round]]="PI",0,Table1[[#This Row],[Round]]-1)</f>
        <v>0</v>
      </c>
      <c r="S1592">
        <f>Table1[[#This Row],[LAW]]-Table1[[#This Row],[LEW]]</f>
        <v>-7.1428571428571426E-3</v>
      </c>
      <c r="V1592">
        <f>COUNTIF(PASE!B:B,Table1[[#This Row],[Loser]])</f>
        <v>1</v>
      </c>
    </row>
    <row r="1593" spans="1:22" x14ac:dyDescent="0.25">
      <c r="A1593" s="65">
        <v>40255</v>
      </c>
      <c r="B1593" s="50">
        <v>2010</v>
      </c>
      <c r="C1593" s="1">
        <v>1</v>
      </c>
      <c r="D1593" t="s">
        <v>49</v>
      </c>
      <c r="E1593" s="1">
        <v>3</v>
      </c>
      <c r="F1593" t="s">
        <v>292</v>
      </c>
      <c r="G1593" t="str">
        <f>VLOOKUP(Table1[[#This Row],[Winner]],Ranking!D:E,2,FALSE)</f>
        <v>MWC</v>
      </c>
      <c r="H1593" s="1">
        <v>62</v>
      </c>
      <c r="I1593" s="1">
        <v>14</v>
      </c>
      <c r="J1593" t="s">
        <v>281</v>
      </c>
      <c r="K1593" t="str">
        <f>VLOOKUP(Table1[[#This Row],[Loser]],Ranking!D:E,2,FALSE)</f>
        <v>BSky</v>
      </c>
      <c r="L1593" s="1">
        <v>57</v>
      </c>
      <c r="N1593" s="1">
        <f>Table1[[#This Row],[Winning Score]]-Table1[[#This Row],[Losing Score]]</f>
        <v>5</v>
      </c>
      <c r="O1593" s="1">
        <f>Table1[[#This Row],[Losing Seed]]-Table1[[#This Row],[Winning Seed]]</f>
        <v>11</v>
      </c>
      <c r="P1593" s="1" t="str">
        <f>IF(Table1[[#This Row],[SeD]]&lt;-2,Table1[[#This Row],[Winning Seed]]&amp; " over " &amp;Table1[[#This Row],[Losing Seed]],"")</f>
        <v/>
      </c>
      <c r="Q1593">
        <f>VLOOKUP(Table1[[#This Row],[Losing Seed]],'Seed History'!$N$4:$O$19,2)</f>
        <v>0.16428571428571428</v>
      </c>
      <c r="R1593" s="1">
        <f>IF(Table1[[#This Row],[Round]]="PI",0,Table1[[#This Row],[Round]]-1)</f>
        <v>0</v>
      </c>
      <c r="S1593">
        <f>Table1[[#This Row],[LAW]]-Table1[[#This Row],[LEW]]</f>
        <v>-0.16428571428571428</v>
      </c>
      <c r="V1593">
        <f>COUNTIF(PASE!B:B,Table1[[#This Row],[Loser]])</f>
        <v>1</v>
      </c>
    </row>
    <row r="1594" spans="1:22" x14ac:dyDescent="0.25">
      <c r="A1594" s="65">
        <v>40255</v>
      </c>
      <c r="B1594" s="50">
        <v>2010</v>
      </c>
      <c r="C1594" s="1">
        <v>1</v>
      </c>
      <c r="D1594" t="s">
        <v>440</v>
      </c>
      <c r="E1594" s="1">
        <v>1</v>
      </c>
      <c r="F1594" t="s">
        <v>37</v>
      </c>
      <c r="G1594" t="str">
        <f>VLOOKUP(Table1[[#This Row],[Winner]],Ranking!D:E,2,FALSE)</f>
        <v>B12</v>
      </c>
      <c r="H1594" s="1">
        <v>90</v>
      </c>
      <c r="I1594" s="1">
        <v>16</v>
      </c>
      <c r="J1594" t="s">
        <v>249</v>
      </c>
      <c r="K1594" t="str">
        <f>VLOOKUP(Table1[[#This Row],[Loser]],Ranking!D:E,2,FALSE)</f>
        <v>Pat</v>
      </c>
      <c r="L1594" s="1">
        <v>74</v>
      </c>
      <c r="N1594" s="1">
        <f>Table1[[#This Row],[Winning Score]]-Table1[[#This Row],[Losing Score]]</f>
        <v>16</v>
      </c>
      <c r="O1594" s="1">
        <f>Table1[[#This Row],[Losing Seed]]-Table1[[#This Row],[Winning Seed]]</f>
        <v>15</v>
      </c>
      <c r="P1594" s="1" t="str">
        <f>IF(Table1[[#This Row],[SeD]]&lt;-2,Table1[[#This Row],[Winning Seed]]&amp; " over " &amp;Table1[[#This Row],[Losing Seed]],"")</f>
        <v/>
      </c>
      <c r="Q1594">
        <f>VLOOKUP(Table1[[#This Row],[Losing Seed]],'Seed History'!$N$4:$O$19,2)</f>
        <v>7.1428571428571426E-3</v>
      </c>
      <c r="R1594" s="1">
        <f>IF(Table1[[#This Row],[Round]]="PI",0,Table1[[#This Row],[Round]]-1)</f>
        <v>0</v>
      </c>
      <c r="S1594">
        <f>Table1[[#This Row],[LAW]]-Table1[[#This Row],[LEW]]</f>
        <v>-7.1428571428571426E-3</v>
      </c>
      <c r="V1594">
        <f>COUNTIF(PASE!B:B,Table1[[#This Row],[Loser]])</f>
        <v>1</v>
      </c>
    </row>
    <row r="1595" spans="1:22" x14ac:dyDescent="0.25">
      <c r="A1595" s="65">
        <v>40255</v>
      </c>
      <c r="B1595" s="50">
        <v>2010</v>
      </c>
      <c r="C1595" s="1">
        <v>1</v>
      </c>
      <c r="D1595" t="s">
        <v>440</v>
      </c>
      <c r="E1595" s="1">
        <v>6</v>
      </c>
      <c r="F1595" t="s">
        <v>375</v>
      </c>
      <c r="G1595" t="str">
        <f>VLOOKUP(Table1[[#This Row],[Winner]],Ranking!D:E,2,FALSE)</f>
        <v>SEC</v>
      </c>
      <c r="H1595" s="1">
        <v>62</v>
      </c>
      <c r="I1595" s="1">
        <v>11</v>
      </c>
      <c r="J1595" t="s">
        <v>345</v>
      </c>
      <c r="K1595" t="str">
        <f>VLOOKUP(Table1[[#This Row],[Loser]],Ranking!D:E,2,FALSE)</f>
        <v>MWC</v>
      </c>
      <c r="L1595" s="1">
        <v>59</v>
      </c>
      <c r="N1595" s="1">
        <f>Table1[[#This Row],[Winning Score]]-Table1[[#This Row],[Losing Score]]</f>
        <v>3</v>
      </c>
      <c r="O1595" s="1">
        <f>Table1[[#This Row],[Losing Seed]]-Table1[[#This Row],[Winning Seed]]</f>
        <v>5</v>
      </c>
      <c r="P1595" s="1" t="str">
        <f>IF(Table1[[#This Row],[SeD]]&lt;-2,Table1[[#This Row],[Winning Seed]]&amp; " over " &amp;Table1[[#This Row],[Losing Seed]],"")</f>
        <v/>
      </c>
      <c r="Q1595">
        <f>VLOOKUP(Table1[[#This Row],[Losing Seed]],'Seed History'!$N$4:$O$19,2)</f>
        <v>0.61428571428571432</v>
      </c>
      <c r="R1595" s="1">
        <f>IF(Table1[[#This Row],[Round]]="PI",0,Table1[[#This Row],[Round]]-1)</f>
        <v>0</v>
      </c>
      <c r="S1595">
        <f>Table1[[#This Row],[LAW]]-Table1[[#This Row],[LEW]]</f>
        <v>-0.61428571428571432</v>
      </c>
      <c r="V1595">
        <f>COUNTIF(PASE!B:B,Table1[[#This Row],[Loser]])</f>
        <v>1</v>
      </c>
    </row>
    <row r="1596" spans="1:22" x14ac:dyDescent="0.25">
      <c r="A1596" s="65">
        <v>40255</v>
      </c>
      <c r="B1596" s="50">
        <v>2010</v>
      </c>
      <c r="C1596" s="1">
        <v>1</v>
      </c>
      <c r="D1596" t="s">
        <v>63</v>
      </c>
      <c r="E1596" s="1">
        <v>2</v>
      </c>
      <c r="F1596" t="s">
        <v>50</v>
      </c>
      <c r="G1596" t="str">
        <f>VLOOKUP(Table1[[#This Row],[Winner]],Ranking!D:E,2,FALSE)</f>
        <v>BE</v>
      </c>
      <c r="H1596" s="1">
        <v>73</v>
      </c>
      <c r="I1596" s="1">
        <v>15</v>
      </c>
      <c r="J1596" t="s">
        <v>334</v>
      </c>
      <c r="K1596" t="str">
        <f>VLOOKUP(Table1[[#This Row],[Loser]],Ranking!D:E,2,FALSE)</f>
        <v>NEC</v>
      </c>
      <c r="L1596" s="1">
        <v>70</v>
      </c>
      <c r="M1596" s="1" t="s">
        <v>479</v>
      </c>
      <c r="N1596" s="1">
        <f>Table1[[#This Row],[Winning Score]]-Table1[[#This Row],[Losing Score]]</f>
        <v>3</v>
      </c>
      <c r="O1596" s="1">
        <f>Table1[[#This Row],[Losing Seed]]-Table1[[#This Row],[Winning Seed]]</f>
        <v>13</v>
      </c>
      <c r="P1596" s="1" t="str">
        <f>IF(Table1[[#This Row],[SeD]]&lt;-2,Table1[[#This Row],[Winning Seed]]&amp; " over " &amp;Table1[[#This Row],[Losing Seed]],"")</f>
        <v/>
      </c>
      <c r="Q1596">
        <f>VLOOKUP(Table1[[#This Row],[Losing Seed]],'Seed History'!$N$4:$O$19,2)</f>
        <v>6.4285714285714279E-2</v>
      </c>
      <c r="R1596" s="1">
        <f>IF(Table1[[#This Row],[Round]]="PI",0,Table1[[#This Row],[Round]]-1)</f>
        <v>0</v>
      </c>
      <c r="S1596">
        <f>Table1[[#This Row],[LAW]]-Table1[[#This Row],[LEW]]</f>
        <v>-6.4285714285714279E-2</v>
      </c>
      <c r="V1596">
        <f>COUNTIF(PASE!B:B,Table1[[#This Row],[Loser]])</f>
        <v>1</v>
      </c>
    </row>
    <row r="1597" spans="1:22" x14ac:dyDescent="0.25">
      <c r="A1597" s="65">
        <v>40255</v>
      </c>
      <c r="B1597" s="50">
        <v>2010</v>
      </c>
      <c r="C1597" s="1">
        <v>1</v>
      </c>
      <c r="D1597" t="s">
        <v>63</v>
      </c>
      <c r="E1597" s="1">
        <v>3</v>
      </c>
      <c r="F1597" t="s">
        <v>46</v>
      </c>
      <c r="G1597" t="str">
        <f>VLOOKUP(Table1[[#This Row],[Winner]],Ranking!D:E,2,FALSE)</f>
        <v>B12</v>
      </c>
      <c r="H1597" s="1">
        <v>68</v>
      </c>
      <c r="I1597" s="1">
        <v>14</v>
      </c>
      <c r="J1597" t="s">
        <v>342</v>
      </c>
      <c r="K1597" t="str">
        <f>VLOOKUP(Table1[[#This Row],[Loser]],Ranking!D:E,2,FALSE)</f>
        <v>Slnd</v>
      </c>
      <c r="L1597" s="1">
        <v>59</v>
      </c>
      <c r="N1597" s="1">
        <f>Table1[[#This Row],[Winning Score]]-Table1[[#This Row],[Losing Score]]</f>
        <v>9</v>
      </c>
      <c r="O1597" s="1">
        <f>Table1[[#This Row],[Losing Seed]]-Table1[[#This Row],[Winning Seed]]</f>
        <v>11</v>
      </c>
      <c r="P1597" s="1" t="str">
        <f>IF(Table1[[#This Row],[SeD]]&lt;-2,Table1[[#This Row],[Winning Seed]]&amp; " over " &amp;Table1[[#This Row],[Losing Seed]],"")</f>
        <v/>
      </c>
      <c r="Q1597">
        <f>VLOOKUP(Table1[[#This Row],[Losing Seed]],'Seed History'!$N$4:$O$19,2)</f>
        <v>0.16428571428571428</v>
      </c>
      <c r="R1597" s="1">
        <f>IF(Table1[[#This Row],[Round]]="PI",0,Table1[[#This Row],[Round]]-1)</f>
        <v>0</v>
      </c>
      <c r="S1597">
        <f>Table1[[#This Row],[LAW]]-Table1[[#This Row],[LEW]]</f>
        <v>-0.16428571428571428</v>
      </c>
      <c r="V1597">
        <f>COUNTIF(PASE!B:B,Table1[[#This Row],[Loser]])</f>
        <v>1</v>
      </c>
    </row>
    <row r="1598" spans="1:22" x14ac:dyDescent="0.25">
      <c r="A1598" s="65">
        <v>40255</v>
      </c>
      <c r="B1598" s="50">
        <v>2010</v>
      </c>
      <c r="C1598" s="1">
        <v>1</v>
      </c>
      <c r="D1598" t="s">
        <v>38</v>
      </c>
      <c r="E1598" s="1">
        <v>2</v>
      </c>
      <c r="F1598" t="s">
        <v>244</v>
      </c>
      <c r="G1598" t="str">
        <f>VLOOKUP(Table1[[#This Row],[Winner]],Ranking!D:E,2,FALSE)</f>
        <v>B12</v>
      </c>
      <c r="H1598" s="1">
        <v>82</v>
      </c>
      <c r="I1598" s="1">
        <v>15</v>
      </c>
      <c r="J1598" t="s">
        <v>306</v>
      </c>
      <c r="K1598" t="str">
        <f>VLOOKUP(Table1[[#This Row],[Loser]],Ranking!D:E,2,FALSE)</f>
        <v>CUSA</v>
      </c>
      <c r="L1598" s="1">
        <v>62</v>
      </c>
      <c r="N1598" s="1">
        <f>Table1[[#This Row],[Winning Score]]-Table1[[#This Row],[Losing Score]]</f>
        <v>20</v>
      </c>
      <c r="O1598" s="1">
        <f>Table1[[#This Row],[Losing Seed]]-Table1[[#This Row],[Winning Seed]]</f>
        <v>13</v>
      </c>
      <c r="P1598" s="1" t="str">
        <f>IF(Table1[[#This Row],[SeD]]&lt;-2,Table1[[#This Row],[Winning Seed]]&amp; " over " &amp;Table1[[#This Row],[Losing Seed]],"")</f>
        <v/>
      </c>
      <c r="Q1598">
        <f>VLOOKUP(Table1[[#This Row],[Losing Seed]],'Seed History'!$N$4:$O$19,2)</f>
        <v>6.4285714285714279E-2</v>
      </c>
      <c r="R1598" s="1">
        <f>IF(Table1[[#This Row],[Round]]="PI",0,Table1[[#This Row],[Round]]-1)</f>
        <v>0</v>
      </c>
      <c r="S1598">
        <f>Table1[[#This Row],[LAW]]-Table1[[#This Row],[LEW]]</f>
        <v>-6.4285714285714279E-2</v>
      </c>
      <c r="V1598">
        <f>COUNTIF(PASE!B:B,Table1[[#This Row],[Loser]])</f>
        <v>1</v>
      </c>
    </row>
    <row r="1599" spans="1:22" x14ac:dyDescent="0.25">
      <c r="A1599" s="65">
        <v>40255</v>
      </c>
      <c r="B1599" s="50">
        <v>2010</v>
      </c>
      <c r="C1599" s="1">
        <v>1</v>
      </c>
      <c r="D1599" t="s">
        <v>38</v>
      </c>
      <c r="E1599" s="1">
        <v>5</v>
      </c>
      <c r="F1599" t="s">
        <v>33</v>
      </c>
      <c r="G1599" t="str">
        <f>VLOOKUP(Table1[[#This Row],[Winner]],Ranking!D:E,2,FALSE)</f>
        <v>BE</v>
      </c>
      <c r="H1599" s="1">
        <v>77</v>
      </c>
      <c r="I1599" s="1">
        <v>12</v>
      </c>
      <c r="J1599" t="s">
        <v>403</v>
      </c>
      <c r="K1599" t="str">
        <f>VLOOKUP(Table1[[#This Row],[Loser]],Ranking!D:E,2,FALSE)</f>
        <v>CUSA</v>
      </c>
      <c r="L1599" s="1">
        <v>59</v>
      </c>
      <c r="N1599" s="1">
        <f>Table1[[#This Row],[Winning Score]]-Table1[[#This Row],[Losing Score]]</f>
        <v>18</v>
      </c>
      <c r="O1599" s="1">
        <f>Table1[[#This Row],[Losing Seed]]-Table1[[#This Row],[Winning Seed]]</f>
        <v>7</v>
      </c>
      <c r="P1599" s="1" t="str">
        <f>IF(Table1[[#This Row],[SeD]]&lt;-2,Table1[[#This Row],[Winning Seed]]&amp; " over " &amp;Table1[[#This Row],[Losing Seed]],"")</f>
        <v/>
      </c>
      <c r="Q1599">
        <f>VLOOKUP(Table1[[#This Row],[Losing Seed]],'Seed History'!$N$4:$O$19,2)</f>
        <v>0.51428571428571423</v>
      </c>
      <c r="R1599" s="1">
        <f>IF(Table1[[#This Row],[Round]]="PI",0,Table1[[#This Row],[Round]]-1)</f>
        <v>0</v>
      </c>
      <c r="S1599">
        <f>Table1[[#This Row],[LAW]]-Table1[[#This Row],[LEW]]</f>
        <v>-0.51428571428571423</v>
      </c>
      <c r="V1599">
        <f>COUNTIF(PASE!B:B,Table1[[#This Row],[Loser]])</f>
        <v>1</v>
      </c>
    </row>
    <row r="1600" spans="1:22" x14ac:dyDescent="0.25">
      <c r="A1600" s="65">
        <v>40255</v>
      </c>
      <c r="B1600" s="50">
        <v>2010</v>
      </c>
      <c r="C1600" s="1">
        <v>1</v>
      </c>
      <c r="D1600" t="s">
        <v>38</v>
      </c>
      <c r="E1600" s="1">
        <v>7</v>
      </c>
      <c r="F1600" t="s">
        <v>72</v>
      </c>
      <c r="G1600" t="str">
        <f>VLOOKUP(Table1[[#This Row],[Winner]],Ranking!D:E,2,FALSE)</f>
        <v>WCC</v>
      </c>
      <c r="H1600" s="1">
        <v>99</v>
      </c>
      <c r="I1600" s="1">
        <v>10</v>
      </c>
      <c r="J1600" t="s">
        <v>81</v>
      </c>
      <c r="K1600" t="str">
        <f>VLOOKUP(Table1[[#This Row],[Loser]],Ranking!D:E,2,FALSE)</f>
        <v>SEC</v>
      </c>
      <c r="L1600" s="1">
        <v>92</v>
      </c>
      <c r="M1600" s="1" t="s">
        <v>480</v>
      </c>
      <c r="N1600" s="1">
        <f>Table1[[#This Row],[Winning Score]]-Table1[[#This Row],[Losing Score]]</f>
        <v>7</v>
      </c>
      <c r="O1600" s="1">
        <f>Table1[[#This Row],[Losing Seed]]-Table1[[#This Row],[Winning Seed]]</f>
        <v>3</v>
      </c>
      <c r="P1600" s="1" t="str">
        <f>IF(Table1[[#This Row],[SeD]]&lt;-2,Table1[[#This Row],[Winning Seed]]&amp; " over " &amp;Table1[[#This Row],[Losing Seed]],"")</f>
        <v/>
      </c>
      <c r="Q1600">
        <f>VLOOKUP(Table1[[#This Row],[Losing Seed]],'Seed History'!$N$4:$O$19,2)</f>
        <v>0.62142857142857144</v>
      </c>
      <c r="R1600" s="1">
        <f>IF(Table1[[#This Row],[Round]]="PI",0,Table1[[#This Row],[Round]]-1)</f>
        <v>0</v>
      </c>
      <c r="S1600">
        <f>Table1[[#This Row],[LAW]]-Table1[[#This Row],[LEW]]</f>
        <v>-0.62142857142857144</v>
      </c>
      <c r="V1600">
        <f>COUNTIF(PASE!B:B,Table1[[#This Row],[Loser]])</f>
        <v>1</v>
      </c>
    </row>
    <row r="1601" spans="1:22" x14ac:dyDescent="0.25">
      <c r="A1601" s="65">
        <v>40255</v>
      </c>
      <c r="B1601" s="50">
        <v>2010</v>
      </c>
      <c r="C1601" s="1">
        <v>1</v>
      </c>
      <c r="D1601" t="s">
        <v>49</v>
      </c>
      <c r="E1601" s="1">
        <v>9</v>
      </c>
      <c r="F1601" t="s">
        <v>409</v>
      </c>
      <c r="G1601" t="str">
        <f>VLOOKUP(Table1[[#This Row],[Winner]],Ranking!D:E,2,FALSE)</f>
        <v>ACC</v>
      </c>
      <c r="H1601" s="1">
        <v>81</v>
      </c>
      <c r="I1601" s="1">
        <v>8</v>
      </c>
      <c r="J1601" t="s">
        <v>34</v>
      </c>
      <c r="K1601" t="str">
        <f>VLOOKUP(Table1[[#This Row],[Loser]],Ranking!D:E,2,FALSE)</f>
        <v>B12</v>
      </c>
      <c r="L1601" s="1">
        <v>80</v>
      </c>
      <c r="M1601" s="1" t="s">
        <v>479</v>
      </c>
      <c r="N1601" s="1">
        <f>Table1[[#This Row],[Winning Score]]-Table1[[#This Row],[Losing Score]]</f>
        <v>1</v>
      </c>
      <c r="O1601" s="1">
        <f>Table1[[#This Row],[Losing Seed]]-Table1[[#This Row],[Winning Seed]]</f>
        <v>-1</v>
      </c>
      <c r="P1601" s="1" t="str">
        <f>IF(Table1[[#This Row],[SeD]]&lt;-2,Table1[[#This Row],[Winning Seed]]&amp; " over " &amp;Table1[[#This Row],[Losing Seed]],"")</f>
        <v/>
      </c>
      <c r="Q1601">
        <f>VLOOKUP(Table1[[#This Row],[Losing Seed]],'Seed History'!$N$4:$O$19,2)</f>
        <v>0.7</v>
      </c>
      <c r="R1601" s="1">
        <f>IF(Table1[[#This Row],[Round]]="PI",0,Table1[[#This Row],[Round]]-1)</f>
        <v>0</v>
      </c>
      <c r="S1601">
        <f>Table1[[#This Row],[LAW]]-Table1[[#This Row],[LEW]]</f>
        <v>-0.7</v>
      </c>
      <c r="V1601">
        <f>COUNTIF(PASE!B:B,Table1[[#This Row],[Loser]])</f>
        <v>1</v>
      </c>
    </row>
    <row r="1602" spans="1:22" x14ac:dyDescent="0.25">
      <c r="A1602" s="65">
        <v>40255</v>
      </c>
      <c r="B1602" s="50">
        <v>2010</v>
      </c>
      <c r="C1602" s="1">
        <v>1</v>
      </c>
      <c r="D1602" t="s">
        <v>440</v>
      </c>
      <c r="E1602" s="1">
        <v>9</v>
      </c>
      <c r="F1602" t="s">
        <v>311</v>
      </c>
      <c r="G1602" t="str">
        <f>VLOOKUP(Table1[[#This Row],[Winner]],Ranking!D:E,2,FALSE)</f>
        <v>MVC</v>
      </c>
      <c r="H1602" s="1">
        <v>69</v>
      </c>
      <c r="I1602" s="1">
        <v>8</v>
      </c>
      <c r="J1602" t="s">
        <v>397</v>
      </c>
      <c r="K1602" t="str">
        <f>VLOOKUP(Table1[[#This Row],[Loser]],Ranking!D:E,2,FALSE)</f>
        <v>MWC</v>
      </c>
      <c r="L1602" s="1">
        <v>66</v>
      </c>
      <c r="N1602" s="1">
        <f>Table1[[#This Row],[Winning Score]]-Table1[[#This Row],[Losing Score]]</f>
        <v>3</v>
      </c>
      <c r="O1602" s="1">
        <f>Table1[[#This Row],[Losing Seed]]-Table1[[#This Row],[Winning Seed]]</f>
        <v>-1</v>
      </c>
      <c r="P1602" s="1" t="str">
        <f>IF(Table1[[#This Row],[SeD]]&lt;-2,Table1[[#This Row],[Winning Seed]]&amp; " over " &amp;Table1[[#This Row],[Losing Seed]],"")</f>
        <v/>
      </c>
      <c r="Q1602">
        <f>VLOOKUP(Table1[[#This Row],[Losing Seed]],'Seed History'!$N$4:$O$19,2)</f>
        <v>0.7</v>
      </c>
      <c r="R1602" s="1">
        <f>IF(Table1[[#This Row],[Round]]="PI",0,Table1[[#This Row],[Round]]-1)</f>
        <v>0</v>
      </c>
      <c r="S1602">
        <f>Table1[[#This Row],[LAW]]-Table1[[#This Row],[LEW]]</f>
        <v>-0.7</v>
      </c>
      <c r="V1602">
        <f>COUNTIF(PASE!B:B,Table1[[#This Row],[Loser]])</f>
        <v>1</v>
      </c>
    </row>
    <row r="1603" spans="1:22" x14ac:dyDescent="0.25">
      <c r="A1603" s="65">
        <v>40256</v>
      </c>
      <c r="B1603" s="50">
        <v>2010</v>
      </c>
      <c r="C1603" s="1">
        <v>1</v>
      </c>
      <c r="D1603" t="s">
        <v>49</v>
      </c>
      <c r="E1603" s="1">
        <v>12</v>
      </c>
      <c r="F1603" t="s">
        <v>180</v>
      </c>
      <c r="G1603" t="str">
        <f>VLOOKUP(Table1[[#This Row],[Winner]],Ranking!D:E,2,FALSE)</f>
        <v>Ivy</v>
      </c>
      <c r="H1603" s="1">
        <v>78</v>
      </c>
      <c r="I1603" s="1">
        <v>5</v>
      </c>
      <c r="J1603" t="s">
        <v>374</v>
      </c>
      <c r="K1603" t="str">
        <f>VLOOKUP(Table1[[#This Row],[Loser]],Ranking!D:E,2,FALSE)</f>
        <v>Amer</v>
      </c>
      <c r="L1603" s="1">
        <v>65</v>
      </c>
      <c r="N1603" s="1">
        <f>Table1[[#This Row],[Winning Score]]-Table1[[#This Row],[Losing Score]]</f>
        <v>13</v>
      </c>
      <c r="O1603" s="1">
        <f>Table1[[#This Row],[Losing Seed]]-Table1[[#This Row],[Winning Seed]]</f>
        <v>-7</v>
      </c>
      <c r="P1603" s="1" t="str">
        <f>IF(Table1[[#This Row],[SeD]]&lt;-2,Table1[[#This Row],[Winning Seed]]&amp; " over " &amp;Table1[[#This Row],[Losing Seed]],"")</f>
        <v>12 over 5</v>
      </c>
      <c r="Q1603">
        <f>VLOOKUP(Table1[[#This Row],[Losing Seed]],'Seed History'!$N$4:$O$19,2)</f>
        <v>1.1071428571428572</v>
      </c>
      <c r="R1603" s="1">
        <f>IF(Table1[[#This Row],[Round]]="PI",0,Table1[[#This Row],[Round]]-1)</f>
        <v>0</v>
      </c>
      <c r="S1603">
        <f>Table1[[#This Row],[LAW]]-Table1[[#This Row],[LEW]]</f>
        <v>-1.1071428571428572</v>
      </c>
      <c r="V1603">
        <f>COUNTIF(PASE!B:B,Table1[[#This Row],[Loser]])</f>
        <v>1</v>
      </c>
    </row>
    <row r="1604" spans="1:22" x14ac:dyDescent="0.25">
      <c r="A1604" s="65">
        <v>40256</v>
      </c>
      <c r="B1604" s="50">
        <v>2010</v>
      </c>
      <c r="C1604" s="1">
        <v>1</v>
      </c>
      <c r="D1604" t="s">
        <v>49</v>
      </c>
      <c r="E1604" s="1">
        <v>10</v>
      </c>
      <c r="F1604" t="s">
        <v>278</v>
      </c>
      <c r="G1604" t="str">
        <f>VLOOKUP(Table1[[#This Row],[Winner]],Ranking!D:E,2,FALSE)</f>
        <v>SEC</v>
      </c>
      <c r="H1604" s="1">
        <v>86</v>
      </c>
      <c r="I1604" s="1">
        <v>7</v>
      </c>
      <c r="J1604" t="s">
        <v>89</v>
      </c>
      <c r="K1604" t="str">
        <f>VLOOKUP(Table1[[#This Row],[Loser]],Ranking!D:E,2,FALSE)</f>
        <v>ACC</v>
      </c>
      <c r="L1604" s="1">
        <v>78</v>
      </c>
      <c r="N1604" s="1">
        <f>Table1[[#This Row],[Winning Score]]-Table1[[#This Row],[Losing Score]]</f>
        <v>8</v>
      </c>
      <c r="O1604" s="1">
        <f>Table1[[#This Row],[Losing Seed]]-Table1[[#This Row],[Winning Seed]]</f>
        <v>-3</v>
      </c>
      <c r="P1604" s="1" t="str">
        <f>IF(Table1[[#This Row],[SeD]]&lt;-2,Table1[[#This Row],[Winning Seed]]&amp; " over " &amp;Table1[[#This Row],[Losing Seed]],"")</f>
        <v>10 over 7</v>
      </c>
      <c r="Q1604">
        <f>VLOOKUP(Table1[[#This Row],[Losing Seed]],'Seed History'!$N$4:$O$19,2)</f>
        <v>0.9</v>
      </c>
      <c r="R1604" s="1">
        <f>IF(Table1[[#This Row],[Round]]="PI",0,Table1[[#This Row],[Round]]-1)</f>
        <v>0</v>
      </c>
      <c r="S1604">
        <f>Table1[[#This Row],[LAW]]-Table1[[#This Row],[LEW]]</f>
        <v>-0.9</v>
      </c>
      <c r="V1604">
        <f>COUNTIF(PASE!B:B,Table1[[#This Row],[Loser]])</f>
        <v>1</v>
      </c>
    </row>
    <row r="1605" spans="1:22" x14ac:dyDescent="0.25">
      <c r="A1605" s="65">
        <v>40256</v>
      </c>
      <c r="B1605" s="50">
        <v>2010</v>
      </c>
      <c r="C1605" s="1">
        <v>1</v>
      </c>
      <c r="D1605" t="s">
        <v>440</v>
      </c>
      <c r="E1605" s="1">
        <v>10</v>
      </c>
      <c r="F1605" t="s">
        <v>217</v>
      </c>
      <c r="G1605" t="str">
        <f>VLOOKUP(Table1[[#This Row],[Winner]],Ranking!D:E,2,FALSE)</f>
        <v>ACC</v>
      </c>
      <c r="H1605" s="1">
        <v>64</v>
      </c>
      <c r="I1605" s="1">
        <v>7</v>
      </c>
      <c r="J1605" t="s">
        <v>317</v>
      </c>
      <c r="K1605" t="str">
        <f>VLOOKUP(Table1[[#This Row],[Loser]],Ranking!D:E,2,FALSE)</f>
        <v>B12</v>
      </c>
      <c r="L1605" s="1">
        <v>59</v>
      </c>
      <c r="N1605" s="1">
        <f>Table1[[#This Row],[Winning Score]]-Table1[[#This Row],[Losing Score]]</f>
        <v>5</v>
      </c>
      <c r="O1605" s="1">
        <f>Table1[[#This Row],[Losing Seed]]-Table1[[#This Row],[Winning Seed]]</f>
        <v>-3</v>
      </c>
      <c r="P1605" s="1" t="str">
        <f>IF(Table1[[#This Row],[SeD]]&lt;-2,Table1[[#This Row],[Winning Seed]]&amp; " over " &amp;Table1[[#This Row],[Losing Seed]],"")</f>
        <v>10 over 7</v>
      </c>
      <c r="Q1605">
        <f>VLOOKUP(Table1[[#This Row],[Losing Seed]],'Seed History'!$N$4:$O$19,2)</f>
        <v>0.9</v>
      </c>
      <c r="R1605" s="1">
        <f>IF(Table1[[#This Row],[Round]]="PI",0,Table1[[#This Row],[Round]]-1)</f>
        <v>0</v>
      </c>
      <c r="S1605">
        <f>Table1[[#This Row],[LAW]]-Table1[[#This Row],[LEW]]</f>
        <v>-0.9</v>
      </c>
      <c r="V1605">
        <f>COUNTIF(PASE!B:B,Table1[[#This Row],[Loser]])</f>
        <v>1</v>
      </c>
    </row>
    <row r="1606" spans="1:22" x14ac:dyDescent="0.25">
      <c r="A1606" s="65">
        <v>40256</v>
      </c>
      <c r="B1606" s="50">
        <v>2010</v>
      </c>
      <c r="C1606" s="1">
        <v>1</v>
      </c>
      <c r="D1606" t="s">
        <v>49</v>
      </c>
      <c r="E1606" s="1">
        <v>2</v>
      </c>
      <c r="F1606" t="s">
        <v>413</v>
      </c>
      <c r="G1606" t="str">
        <f>VLOOKUP(Table1[[#This Row],[Winner]],Ranking!D:E,2,FALSE)</f>
        <v>B12</v>
      </c>
      <c r="H1606" s="1">
        <v>77</v>
      </c>
      <c r="I1606" s="1">
        <v>15</v>
      </c>
      <c r="J1606" t="s">
        <v>284</v>
      </c>
      <c r="K1606" t="str">
        <f>VLOOKUP(Table1[[#This Row],[Loser]],Ranking!D:E,2,FALSE)</f>
        <v>MEAC</v>
      </c>
      <c r="L1606" s="1">
        <v>50</v>
      </c>
      <c r="N1606" s="1">
        <f>Table1[[#This Row],[Winning Score]]-Table1[[#This Row],[Losing Score]]</f>
        <v>27</v>
      </c>
      <c r="O1606" s="1">
        <f>Table1[[#This Row],[Losing Seed]]-Table1[[#This Row],[Winning Seed]]</f>
        <v>13</v>
      </c>
      <c r="P1606" s="1" t="str">
        <f>IF(Table1[[#This Row],[SeD]]&lt;-2,Table1[[#This Row],[Winning Seed]]&amp; " over " &amp;Table1[[#This Row],[Losing Seed]],"")</f>
        <v/>
      </c>
      <c r="Q1606">
        <f>VLOOKUP(Table1[[#This Row],[Losing Seed]],'Seed History'!$N$4:$O$19,2)</f>
        <v>6.4285714285714279E-2</v>
      </c>
      <c r="R1606" s="1">
        <f>IF(Table1[[#This Row],[Round]]="PI",0,Table1[[#This Row],[Round]]-1)</f>
        <v>0</v>
      </c>
      <c r="S1606">
        <f>Table1[[#This Row],[LAW]]-Table1[[#This Row],[LEW]]</f>
        <v>-6.4285714285714279E-2</v>
      </c>
      <c r="V1606">
        <f>COUNTIF(PASE!B:B,Table1[[#This Row],[Loser]])</f>
        <v>1</v>
      </c>
    </row>
    <row r="1607" spans="1:22" x14ac:dyDescent="0.25">
      <c r="A1607" s="65">
        <v>40256</v>
      </c>
      <c r="B1607" s="50">
        <v>2010</v>
      </c>
      <c r="C1607" s="1">
        <v>1</v>
      </c>
      <c r="D1607" t="s">
        <v>49</v>
      </c>
      <c r="E1607" s="1">
        <v>4</v>
      </c>
      <c r="F1607" t="s">
        <v>39</v>
      </c>
      <c r="G1607" t="str">
        <f>VLOOKUP(Table1[[#This Row],[Winner]],Ranking!D:E,2,FALSE)</f>
        <v>B10</v>
      </c>
      <c r="H1607" s="1">
        <v>53</v>
      </c>
      <c r="I1607" s="1">
        <v>13</v>
      </c>
      <c r="J1607" t="s">
        <v>42</v>
      </c>
      <c r="K1607" t="str">
        <f>VLOOKUP(Table1[[#This Row],[Loser]],Ranking!D:E,2,FALSE)</f>
        <v>SC</v>
      </c>
      <c r="L1607" s="1">
        <v>49</v>
      </c>
      <c r="N1607" s="1">
        <f>Table1[[#This Row],[Winning Score]]-Table1[[#This Row],[Losing Score]]</f>
        <v>4</v>
      </c>
      <c r="O1607" s="1">
        <f>Table1[[#This Row],[Losing Seed]]-Table1[[#This Row],[Winning Seed]]</f>
        <v>9</v>
      </c>
      <c r="P1607" s="1" t="str">
        <f>IF(Table1[[#This Row],[SeD]]&lt;-2,Table1[[#This Row],[Winning Seed]]&amp; " over " &amp;Table1[[#This Row],[Losing Seed]],"")</f>
        <v/>
      </c>
      <c r="Q1607">
        <f>VLOOKUP(Table1[[#This Row],[Losing Seed]],'Seed History'!$N$4:$O$19,2)</f>
        <v>0.25</v>
      </c>
      <c r="R1607" s="1">
        <f>IF(Table1[[#This Row],[Round]]="PI",0,Table1[[#This Row],[Round]]-1)</f>
        <v>0</v>
      </c>
      <c r="S1607">
        <f>Table1[[#This Row],[LAW]]-Table1[[#This Row],[LEW]]</f>
        <v>-0.25</v>
      </c>
      <c r="V1607">
        <f>COUNTIF(PASE!B:B,Table1[[#This Row],[Loser]])</f>
        <v>1</v>
      </c>
    </row>
    <row r="1608" spans="1:22" x14ac:dyDescent="0.25">
      <c r="A1608" s="65">
        <v>40256</v>
      </c>
      <c r="B1608" s="50">
        <v>2010</v>
      </c>
      <c r="C1608" s="1">
        <v>1</v>
      </c>
      <c r="D1608" t="s">
        <v>440</v>
      </c>
      <c r="E1608" s="1">
        <v>2</v>
      </c>
      <c r="F1608" t="s">
        <v>316</v>
      </c>
      <c r="G1608" t="str">
        <f>VLOOKUP(Table1[[#This Row],[Winner]],Ranking!D:E,2,FALSE)</f>
        <v>B10</v>
      </c>
      <c r="H1608" s="1">
        <v>68</v>
      </c>
      <c r="I1608" s="1">
        <v>15</v>
      </c>
      <c r="J1608" t="s">
        <v>389</v>
      </c>
      <c r="K1608" t="str">
        <f>VLOOKUP(Table1[[#This Row],[Loser]],Ranking!D:E,2,FALSE)</f>
        <v>BW</v>
      </c>
      <c r="L1608" s="1">
        <v>51</v>
      </c>
      <c r="N1608" s="1">
        <f>Table1[[#This Row],[Winning Score]]-Table1[[#This Row],[Losing Score]]</f>
        <v>17</v>
      </c>
      <c r="O1608" s="1">
        <f>Table1[[#This Row],[Losing Seed]]-Table1[[#This Row],[Winning Seed]]</f>
        <v>13</v>
      </c>
      <c r="P1608" s="1" t="str">
        <f>IF(Table1[[#This Row],[SeD]]&lt;-2,Table1[[#This Row],[Winning Seed]]&amp; " over " &amp;Table1[[#This Row],[Losing Seed]],"")</f>
        <v/>
      </c>
      <c r="Q1608">
        <f>VLOOKUP(Table1[[#This Row],[Losing Seed]],'Seed History'!$N$4:$O$19,2)</f>
        <v>6.4285714285714279E-2</v>
      </c>
      <c r="R1608" s="1">
        <f>IF(Table1[[#This Row],[Round]]="PI",0,Table1[[#This Row],[Round]]-1)</f>
        <v>0</v>
      </c>
      <c r="S1608">
        <f>Table1[[#This Row],[LAW]]-Table1[[#This Row],[LEW]]</f>
        <v>-6.4285714285714279E-2</v>
      </c>
      <c r="V1608">
        <f>COUNTIF(PASE!B:B,Table1[[#This Row],[Loser]])</f>
        <v>1</v>
      </c>
    </row>
    <row r="1609" spans="1:22" x14ac:dyDescent="0.25">
      <c r="A1609" s="65">
        <v>40256</v>
      </c>
      <c r="B1609" s="50">
        <v>2010</v>
      </c>
      <c r="C1609" s="1">
        <v>1</v>
      </c>
      <c r="D1609" t="s">
        <v>440</v>
      </c>
      <c r="E1609" s="1">
        <v>4</v>
      </c>
      <c r="F1609" t="s">
        <v>31</v>
      </c>
      <c r="G1609" t="str">
        <f>VLOOKUP(Table1[[#This Row],[Winner]],Ranking!D:E,2,FALSE)</f>
        <v>B10</v>
      </c>
      <c r="H1609" s="1">
        <v>89</v>
      </c>
      <c r="I1609" s="1">
        <v>13</v>
      </c>
      <c r="J1609" t="s">
        <v>226</v>
      </c>
      <c r="K1609" t="str">
        <f>VLOOKUP(Table1[[#This Row],[Loser]],Ranking!D:E,2,FALSE)</f>
        <v>Amer</v>
      </c>
      <c r="L1609" s="1">
        <v>77</v>
      </c>
      <c r="N1609" s="1">
        <f>Table1[[#This Row],[Winning Score]]-Table1[[#This Row],[Losing Score]]</f>
        <v>12</v>
      </c>
      <c r="O1609" s="1">
        <f>Table1[[#This Row],[Losing Seed]]-Table1[[#This Row],[Winning Seed]]</f>
        <v>9</v>
      </c>
      <c r="P1609" s="1" t="str">
        <f>IF(Table1[[#This Row],[SeD]]&lt;-2,Table1[[#This Row],[Winning Seed]]&amp; " over " &amp;Table1[[#This Row],[Losing Seed]],"")</f>
        <v/>
      </c>
      <c r="Q1609">
        <f>VLOOKUP(Table1[[#This Row],[Losing Seed]],'Seed History'!$N$4:$O$19,2)</f>
        <v>0.25</v>
      </c>
      <c r="R1609" s="1">
        <f>IF(Table1[[#This Row],[Round]]="PI",0,Table1[[#This Row],[Round]]-1)</f>
        <v>0</v>
      </c>
      <c r="S1609">
        <f>Table1[[#This Row],[LAW]]-Table1[[#This Row],[LEW]]</f>
        <v>-0.25</v>
      </c>
      <c r="V1609">
        <f>COUNTIF(PASE!B:B,Table1[[#This Row],[Loser]])</f>
        <v>1</v>
      </c>
    </row>
    <row r="1610" spans="1:22" x14ac:dyDescent="0.25">
      <c r="A1610" s="65">
        <v>40256</v>
      </c>
      <c r="B1610" s="50">
        <v>2010</v>
      </c>
      <c r="C1610" s="1">
        <v>1</v>
      </c>
      <c r="D1610" t="s">
        <v>440</v>
      </c>
      <c r="E1610" s="1">
        <v>5</v>
      </c>
      <c r="F1610" t="s">
        <v>272</v>
      </c>
      <c r="G1610" t="str">
        <f>VLOOKUP(Table1[[#This Row],[Winner]],Ranking!D:E,2,FALSE)</f>
        <v>B10</v>
      </c>
      <c r="H1610" s="1">
        <v>70</v>
      </c>
      <c r="I1610" s="1">
        <v>12</v>
      </c>
      <c r="J1610" t="s">
        <v>293</v>
      </c>
      <c r="K1610" t="str">
        <f>VLOOKUP(Table1[[#This Row],[Loser]],Ranking!D:E,2,FALSE)</f>
        <v>WAC</v>
      </c>
      <c r="L1610" s="1">
        <v>67</v>
      </c>
      <c r="N1610" s="1">
        <f>Table1[[#This Row],[Winning Score]]-Table1[[#This Row],[Losing Score]]</f>
        <v>3</v>
      </c>
      <c r="O1610" s="1">
        <f>Table1[[#This Row],[Losing Seed]]-Table1[[#This Row],[Winning Seed]]</f>
        <v>7</v>
      </c>
      <c r="P1610" s="1" t="str">
        <f>IF(Table1[[#This Row],[SeD]]&lt;-2,Table1[[#This Row],[Winning Seed]]&amp; " over " &amp;Table1[[#This Row],[Losing Seed]],"")</f>
        <v/>
      </c>
      <c r="Q1610">
        <f>VLOOKUP(Table1[[#This Row],[Losing Seed]],'Seed History'!$N$4:$O$19,2)</f>
        <v>0.51428571428571423</v>
      </c>
      <c r="R1610" s="1">
        <f>IF(Table1[[#This Row],[Round]]="PI",0,Table1[[#This Row],[Round]]-1)</f>
        <v>0</v>
      </c>
      <c r="S1610">
        <f>Table1[[#This Row],[LAW]]-Table1[[#This Row],[LEW]]</f>
        <v>-0.51428571428571423</v>
      </c>
      <c r="V1610">
        <f>COUNTIF(PASE!B:B,Table1[[#This Row],[Loser]])</f>
        <v>1</v>
      </c>
    </row>
    <row r="1611" spans="1:22" x14ac:dyDescent="0.25">
      <c r="A1611" s="65">
        <v>40256</v>
      </c>
      <c r="B1611" s="50">
        <v>2010</v>
      </c>
      <c r="C1611" s="1">
        <v>1</v>
      </c>
      <c r="D1611" t="s">
        <v>63</v>
      </c>
      <c r="E1611" s="1">
        <v>1</v>
      </c>
      <c r="F1611" t="s">
        <v>64</v>
      </c>
      <c r="G1611" t="str">
        <f>VLOOKUP(Table1[[#This Row],[Winner]],Ranking!D:E,2,FALSE)</f>
        <v>ACC</v>
      </c>
      <c r="H1611" s="1">
        <v>73</v>
      </c>
      <c r="I1611" s="1">
        <v>16</v>
      </c>
      <c r="J1611" t="s">
        <v>127</v>
      </c>
      <c r="K1611" t="str">
        <f>VLOOKUP(Table1[[#This Row],[Loser]],Ranking!D:E,2,FALSE)</f>
        <v>SWAC</v>
      </c>
      <c r="L1611" s="1">
        <v>44</v>
      </c>
      <c r="N1611" s="1">
        <f>Table1[[#This Row],[Winning Score]]-Table1[[#This Row],[Losing Score]]</f>
        <v>29</v>
      </c>
      <c r="O1611" s="1">
        <f>Table1[[#This Row],[Losing Seed]]-Table1[[#This Row],[Winning Seed]]</f>
        <v>15</v>
      </c>
      <c r="P1611" s="1" t="str">
        <f>IF(Table1[[#This Row],[SeD]]&lt;-2,Table1[[#This Row],[Winning Seed]]&amp; " over " &amp;Table1[[#This Row],[Losing Seed]],"")</f>
        <v/>
      </c>
      <c r="Q1611">
        <f>VLOOKUP(Table1[[#This Row],[Losing Seed]],'Seed History'!$N$4:$O$19,2)</f>
        <v>7.1428571428571426E-3</v>
      </c>
      <c r="R1611" s="1">
        <f>IF(Table1[[#This Row],[Round]]="PI",0,Table1[[#This Row],[Round]]-1)</f>
        <v>0</v>
      </c>
      <c r="S1611">
        <f>Table1[[#This Row],[LAW]]-Table1[[#This Row],[LEW]]</f>
        <v>-7.1428571428571426E-3</v>
      </c>
      <c r="V1611">
        <f>COUNTIF(PASE!B:B,Table1[[#This Row],[Loser]])</f>
        <v>1</v>
      </c>
    </row>
    <row r="1612" spans="1:22" x14ac:dyDescent="0.25">
      <c r="A1612" s="65">
        <v>40256</v>
      </c>
      <c r="B1612" s="50">
        <v>2010</v>
      </c>
      <c r="C1612" s="1">
        <v>1</v>
      </c>
      <c r="D1612" t="s">
        <v>63</v>
      </c>
      <c r="E1612" s="1">
        <v>4</v>
      </c>
      <c r="F1612" t="s">
        <v>29</v>
      </c>
      <c r="G1612" t="str">
        <f>VLOOKUP(Table1[[#This Row],[Winner]],Ranking!D:E,2,FALSE)</f>
        <v>B10</v>
      </c>
      <c r="H1612" s="1">
        <v>72</v>
      </c>
      <c r="I1612" s="1">
        <v>13</v>
      </c>
      <c r="J1612" t="s">
        <v>351</v>
      </c>
      <c r="K1612" t="str">
        <f>VLOOKUP(Table1[[#This Row],[Loser]],Ranking!D:E,2,FALSE)</f>
        <v>MAAC</v>
      </c>
      <c r="L1612" s="1">
        <v>64</v>
      </c>
      <c r="N1612" s="1">
        <f>Table1[[#This Row],[Winning Score]]-Table1[[#This Row],[Losing Score]]</f>
        <v>8</v>
      </c>
      <c r="O1612" s="1">
        <f>Table1[[#This Row],[Losing Seed]]-Table1[[#This Row],[Winning Seed]]</f>
        <v>9</v>
      </c>
      <c r="P1612" s="1" t="str">
        <f>IF(Table1[[#This Row],[SeD]]&lt;-2,Table1[[#This Row],[Winning Seed]]&amp; " over " &amp;Table1[[#This Row],[Losing Seed]],"")</f>
        <v/>
      </c>
      <c r="Q1612">
        <f>VLOOKUP(Table1[[#This Row],[Losing Seed]],'Seed History'!$N$4:$O$19,2)</f>
        <v>0.25</v>
      </c>
      <c r="R1612" s="1">
        <f>IF(Table1[[#This Row],[Round]]="PI",0,Table1[[#This Row],[Round]]-1)</f>
        <v>0</v>
      </c>
      <c r="S1612">
        <f>Table1[[#This Row],[LAW]]-Table1[[#This Row],[LEW]]</f>
        <v>-0.25</v>
      </c>
      <c r="V1612">
        <f>COUNTIF(PASE!B:B,Table1[[#This Row],[Loser]])</f>
        <v>1</v>
      </c>
    </row>
    <row r="1613" spans="1:22" x14ac:dyDescent="0.25">
      <c r="A1613" s="65">
        <v>40256</v>
      </c>
      <c r="B1613" s="50">
        <v>2010</v>
      </c>
      <c r="C1613" s="1">
        <v>1</v>
      </c>
      <c r="D1613" t="s">
        <v>63</v>
      </c>
      <c r="E1613" s="1">
        <v>5</v>
      </c>
      <c r="F1613" t="s">
        <v>79</v>
      </c>
      <c r="G1613" t="str">
        <f>VLOOKUP(Table1[[#This Row],[Winner]],Ranking!D:E,2,FALSE)</f>
        <v>SEC</v>
      </c>
      <c r="H1613" s="1">
        <v>69</v>
      </c>
      <c r="I1613" s="1">
        <v>12</v>
      </c>
      <c r="J1613" t="s">
        <v>401</v>
      </c>
      <c r="K1613" t="str">
        <f>VLOOKUP(Table1[[#This Row],[Loser]],Ranking!D:E,2,FALSE)</f>
        <v>MWC</v>
      </c>
      <c r="L1613" s="1">
        <v>53</v>
      </c>
      <c r="N1613" s="1">
        <f>Table1[[#This Row],[Winning Score]]-Table1[[#This Row],[Losing Score]]</f>
        <v>16</v>
      </c>
      <c r="O1613" s="1">
        <f>Table1[[#This Row],[Losing Seed]]-Table1[[#This Row],[Winning Seed]]</f>
        <v>7</v>
      </c>
      <c r="P1613" s="1" t="str">
        <f>IF(Table1[[#This Row],[SeD]]&lt;-2,Table1[[#This Row],[Winning Seed]]&amp; " over " &amp;Table1[[#This Row],[Losing Seed]],"")</f>
        <v/>
      </c>
      <c r="Q1613">
        <f>VLOOKUP(Table1[[#This Row],[Losing Seed]],'Seed History'!$N$4:$O$19,2)</f>
        <v>0.51428571428571423</v>
      </c>
      <c r="R1613" s="1">
        <f>IF(Table1[[#This Row],[Round]]="PI",0,Table1[[#This Row],[Round]]-1)</f>
        <v>0</v>
      </c>
      <c r="S1613">
        <f>Table1[[#This Row],[LAW]]-Table1[[#This Row],[LEW]]</f>
        <v>-0.51428571428571423</v>
      </c>
      <c r="V1613">
        <f>COUNTIF(PASE!B:B,Table1[[#This Row],[Loser]])</f>
        <v>1</v>
      </c>
    </row>
    <row r="1614" spans="1:22" x14ac:dyDescent="0.25">
      <c r="A1614" s="65">
        <v>40256</v>
      </c>
      <c r="B1614" s="50">
        <v>2010</v>
      </c>
      <c r="C1614" s="1">
        <v>1</v>
      </c>
      <c r="D1614" t="s">
        <v>63</v>
      </c>
      <c r="E1614" s="1">
        <v>8</v>
      </c>
      <c r="F1614" t="s">
        <v>84</v>
      </c>
      <c r="G1614" t="str">
        <f>VLOOKUP(Table1[[#This Row],[Winner]],Ranking!D:E,2,FALSE)</f>
        <v>P12</v>
      </c>
      <c r="H1614" s="1">
        <v>77</v>
      </c>
      <c r="I1614" s="1">
        <v>9</v>
      </c>
      <c r="J1614" t="s">
        <v>54</v>
      </c>
      <c r="K1614" t="str">
        <f>VLOOKUP(Table1[[#This Row],[Loser]],Ranking!D:E,2,FALSE)</f>
        <v>ACC</v>
      </c>
      <c r="L1614" s="1">
        <v>62</v>
      </c>
      <c r="N1614" s="1">
        <f>Table1[[#This Row],[Winning Score]]-Table1[[#This Row],[Losing Score]]</f>
        <v>15</v>
      </c>
      <c r="O1614" s="1">
        <f>Table1[[#This Row],[Losing Seed]]-Table1[[#This Row],[Winning Seed]]</f>
        <v>1</v>
      </c>
      <c r="P1614" s="1" t="str">
        <f>IF(Table1[[#This Row],[SeD]]&lt;-2,Table1[[#This Row],[Winning Seed]]&amp; " over " &amp;Table1[[#This Row],[Losing Seed]],"")</f>
        <v/>
      </c>
      <c r="Q1614">
        <f>VLOOKUP(Table1[[#This Row],[Losing Seed]],'Seed History'!$N$4:$O$19,2)</f>
        <v>0.6</v>
      </c>
      <c r="R1614" s="1">
        <f>IF(Table1[[#This Row],[Round]]="PI",0,Table1[[#This Row],[Round]]-1)</f>
        <v>0</v>
      </c>
      <c r="S1614">
        <f>Table1[[#This Row],[LAW]]-Table1[[#This Row],[LEW]]</f>
        <v>-0.6</v>
      </c>
      <c r="V1614">
        <f>COUNTIF(PASE!B:B,Table1[[#This Row],[Loser]])</f>
        <v>1</v>
      </c>
    </row>
    <row r="1615" spans="1:22" x14ac:dyDescent="0.25">
      <c r="A1615" s="65">
        <v>40256</v>
      </c>
      <c r="B1615" s="50">
        <v>2010</v>
      </c>
      <c r="C1615" s="1">
        <v>1</v>
      </c>
      <c r="D1615" t="s">
        <v>38</v>
      </c>
      <c r="E1615" s="1">
        <v>1</v>
      </c>
      <c r="F1615" t="s">
        <v>86</v>
      </c>
      <c r="G1615" t="str">
        <f>VLOOKUP(Table1[[#This Row],[Winner]],Ranking!D:E,2,FALSE)</f>
        <v>ACC</v>
      </c>
      <c r="H1615" s="1">
        <v>79</v>
      </c>
      <c r="I1615" s="1">
        <v>16</v>
      </c>
      <c r="J1615" t="s">
        <v>405</v>
      </c>
      <c r="K1615" t="str">
        <f>VLOOKUP(Table1[[#This Row],[Loser]],Ranking!D:E,2,FALSE)</f>
        <v>AE</v>
      </c>
      <c r="L1615" s="1">
        <v>56</v>
      </c>
      <c r="N1615" s="1">
        <f>Table1[[#This Row],[Winning Score]]-Table1[[#This Row],[Losing Score]]</f>
        <v>23</v>
      </c>
      <c r="O1615" s="1">
        <f>Table1[[#This Row],[Losing Seed]]-Table1[[#This Row],[Winning Seed]]</f>
        <v>15</v>
      </c>
      <c r="P1615" s="1" t="str">
        <f>IF(Table1[[#This Row],[SeD]]&lt;-2,Table1[[#This Row],[Winning Seed]]&amp; " over " &amp;Table1[[#This Row],[Losing Seed]],"")</f>
        <v/>
      </c>
      <c r="Q1615">
        <f>VLOOKUP(Table1[[#This Row],[Losing Seed]],'Seed History'!$N$4:$O$19,2)</f>
        <v>7.1428571428571426E-3</v>
      </c>
      <c r="R1615" s="1">
        <f>IF(Table1[[#This Row],[Round]]="PI",0,Table1[[#This Row],[Round]]-1)</f>
        <v>0</v>
      </c>
      <c r="S1615">
        <f>Table1[[#This Row],[LAW]]-Table1[[#This Row],[LEW]]</f>
        <v>-7.1428571428571426E-3</v>
      </c>
      <c r="V1615">
        <f>COUNTIF(PASE!B:B,Table1[[#This Row],[Loser]])</f>
        <v>1</v>
      </c>
    </row>
    <row r="1616" spans="1:22" x14ac:dyDescent="0.25">
      <c r="A1616" s="65">
        <v>40256</v>
      </c>
      <c r="B1616" s="50">
        <v>2010</v>
      </c>
      <c r="C1616" s="1">
        <v>1</v>
      </c>
      <c r="D1616" t="s">
        <v>38</v>
      </c>
      <c r="E1616" s="1">
        <v>3</v>
      </c>
      <c r="F1616" t="s">
        <v>83</v>
      </c>
      <c r="G1616" t="str">
        <f>VLOOKUP(Table1[[#This Row],[Winner]],Ranking!D:E,2,FALSE)</f>
        <v>ACC</v>
      </c>
      <c r="H1616" s="1">
        <v>89</v>
      </c>
      <c r="I1616" s="1">
        <v>14</v>
      </c>
      <c r="J1616" t="s">
        <v>314</v>
      </c>
      <c r="K1616" t="str">
        <f>VLOOKUP(Table1[[#This Row],[Loser]],Ranking!D:E,2,FALSE)</f>
        <v>Horz</v>
      </c>
      <c r="L1616" s="1">
        <v>66</v>
      </c>
      <c r="N1616" s="1">
        <f>Table1[[#This Row],[Winning Score]]-Table1[[#This Row],[Losing Score]]</f>
        <v>23</v>
      </c>
      <c r="O1616" s="1">
        <f>Table1[[#This Row],[Losing Seed]]-Table1[[#This Row],[Winning Seed]]</f>
        <v>11</v>
      </c>
      <c r="P1616" s="1" t="str">
        <f>IF(Table1[[#This Row],[SeD]]&lt;-2,Table1[[#This Row],[Winning Seed]]&amp; " over " &amp;Table1[[#This Row],[Losing Seed]],"")</f>
        <v/>
      </c>
      <c r="Q1616">
        <f>VLOOKUP(Table1[[#This Row],[Losing Seed]],'Seed History'!$N$4:$O$19,2)</f>
        <v>0.16428571428571428</v>
      </c>
      <c r="R1616" s="1">
        <f>IF(Table1[[#This Row],[Round]]="PI",0,Table1[[#This Row],[Round]]-1)</f>
        <v>0</v>
      </c>
      <c r="S1616">
        <f>Table1[[#This Row],[LAW]]-Table1[[#This Row],[LEW]]</f>
        <v>-0.16428571428571428</v>
      </c>
      <c r="V1616">
        <f>COUNTIF(PASE!B:B,Table1[[#This Row],[Loser]])</f>
        <v>1</v>
      </c>
    </row>
    <row r="1617" spans="1:22" x14ac:dyDescent="0.25">
      <c r="A1617" s="65">
        <v>40256</v>
      </c>
      <c r="B1617" s="50">
        <v>2010</v>
      </c>
      <c r="C1617" s="1">
        <v>1</v>
      </c>
      <c r="D1617" t="s">
        <v>38</v>
      </c>
      <c r="E1617" s="1">
        <v>6</v>
      </c>
      <c r="F1617" t="s">
        <v>44</v>
      </c>
      <c r="G1617" t="str">
        <f>VLOOKUP(Table1[[#This Row],[Winner]],Ranking!D:E,2,FALSE)</f>
        <v>BE</v>
      </c>
      <c r="H1617" s="1">
        <v>65</v>
      </c>
      <c r="I1617" s="1">
        <v>11</v>
      </c>
      <c r="J1617" t="s">
        <v>275</v>
      </c>
      <c r="K1617" t="str">
        <f>VLOOKUP(Table1[[#This Row],[Loser]],Ranking!D:E,2,FALSE)</f>
        <v>B10</v>
      </c>
      <c r="L1617" s="1">
        <v>54</v>
      </c>
      <c r="N1617" s="1">
        <f>Table1[[#This Row],[Winning Score]]-Table1[[#This Row],[Losing Score]]</f>
        <v>11</v>
      </c>
      <c r="O1617" s="1">
        <f>Table1[[#This Row],[Losing Seed]]-Table1[[#This Row],[Winning Seed]]</f>
        <v>5</v>
      </c>
      <c r="P1617" s="1" t="str">
        <f>IF(Table1[[#This Row],[SeD]]&lt;-2,Table1[[#This Row],[Winning Seed]]&amp; " over " &amp;Table1[[#This Row],[Losing Seed]],"")</f>
        <v/>
      </c>
      <c r="Q1617">
        <f>VLOOKUP(Table1[[#This Row],[Losing Seed]],'Seed History'!$N$4:$O$19,2)</f>
        <v>0.61428571428571432</v>
      </c>
      <c r="R1617" s="1">
        <f>IF(Table1[[#This Row],[Round]]="PI",0,Table1[[#This Row],[Round]]-1)</f>
        <v>0</v>
      </c>
      <c r="S1617">
        <f>Table1[[#This Row],[LAW]]-Table1[[#This Row],[LEW]]</f>
        <v>-0.61428571428571432</v>
      </c>
      <c r="V1617">
        <f>COUNTIF(PASE!B:B,Table1[[#This Row],[Loser]])</f>
        <v>1</v>
      </c>
    </row>
    <row r="1618" spans="1:22" x14ac:dyDescent="0.25">
      <c r="A1618" s="65">
        <v>40256</v>
      </c>
      <c r="B1618" s="50">
        <v>2010</v>
      </c>
      <c r="C1618" s="1">
        <v>1</v>
      </c>
      <c r="D1618" t="s">
        <v>38</v>
      </c>
      <c r="E1618" s="1">
        <v>8</v>
      </c>
      <c r="F1618" t="s">
        <v>71</v>
      </c>
      <c r="G1618" t="str">
        <f>VLOOKUP(Table1[[#This Row],[Winner]],Ranking!D:E,2,FALSE)</f>
        <v>WCC</v>
      </c>
      <c r="H1618" s="1">
        <v>67</v>
      </c>
      <c r="I1618" s="1">
        <v>9</v>
      </c>
      <c r="J1618" t="s">
        <v>208</v>
      </c>
      <c r="K1618" t="str">
        <f>VLOOKUP(Table1[[#This Row],[Loser]],Ranking!D:E,2,FALSE)</f>
        <v>ACC</v>
      </c>
      <c r="L1618" s="1">
        <v>60</v>
      </c>
      <c r="N1618" s="1">
        <f>Table1[[#This Row],[Winning Score]]-Table1[[#This Row],[Losing Score]]</f>
        <v>7</v>
      </c>
      <c r="O1618" s="1">
        <f>Table1[[#This Row],[Losing Seed]]-Table1[[#This Row],[Winning Seed]]</f>
        <v>1</v>
      </c>
      <c r="P1618" s="1" t="str">
        <f>IF(Table1[[#This Row],[SeD]]&lt;-2,Table1[[#This Row],[Winning Seed]]&amp; " over " &amp;Table1[[#This Row],[Losing Seed]],"")</f>
        <v/>
      </c>
      <c r="Q1618">
        <f>VLOOKUP(Table1[[#This Row],[Losing Seed]],'Seed History'!$N$4:$O$19,2)</f>
        <v>0.6</v>
      </c>
      <c r="R1618" s="1">
        <f>IF(Table1[[#This Row],[Round]]="PI",0,Table1[[#This Row],[Round]]-1)</f>
        <v>0</v>
      </c>
      <c r="S1618">
        <f>Table1[[#This Row],[LAW]]-Table1[[#This Row],[LEW]]</f>
        <v>-0.6</v>
      </c>
      <c r="V1618">
        <f>COUNTIF(PASE!B:B,Table1[[#This Row],[Loser]])</f>
        <v>1</v>
      </c>
    </row>
    <row r="1619" spans="1:22" x14ac:dyDescent="0.25">
      <c r="A1619" s="65">
        <v>40257</v>
      </c>
      <c r="B1619" s="50">
        <v>2010</v>
      </c>
      <c r="C1619" s="1">
        <v>2</v>
      </c>
      <c r="D1619" t="s">
        <v>49</v>
      </c>
      <c r="E1619" s="1">
        <v>11</v>
      </c>
      <c r="F1619" t="s">
        <v>410</v>
      </c>
      <c r="G1619" t="str">
        <f>VLOOKUP(Table1[[#This Row],[Winner]],Ranking!D:E,2,FALSE)</f>
        <v>P12</v>
      </c>
      <c r="H1619" s="1">
        <v>82</v>
      </c>
      <c r="I1619" s="1">
        <v>3</v>
      </c>
      <c r="J1619" t="s">
        <v>292</v>
      </c>
      <c r="K1619" t="str">
        <f>VLOOKUP(Table1[[#This Row],[Loser]],Ranking!D:E,2,FALSE)</f>
        <v>MWC</v>
      </c>
      <c r="L1619" s="1">
        <v>64</v>
      </c>
      <c r="N1619" s="1">
        <f>Table1[[#This Row],[Winning Score]]-Table1[[#This Row],[Losing Score]]</f>
        <v>18</v>
      </c>
      <c r="O1619" s="1">
        <f>Table1[[#This Row],[Losing Seed]]-Table1[[#This Row],[Winning Seed]]</f>
        <v>-8</v>
      </c>
      <c r="P1619" s="1" t="str">
        <f>IF(Table1[[#This Row],[SeD]]&lt;-2,Table1[[#This Row],[Winning Seed]]&amp; " over " &amp;Table1[[#This Row],[Losing Seed]],"")</f>
        <v>11 over 3</v>
      </c>
      <c r="Q1619">
        <f>VLOOKUP(Table1[[#This Row],[Losing Seed]],'Seed History'!$N$4:$O$19,2)</f>
        <v>1.8571428571428572</v>
      </c>
      <c r="R1619" s="1">
        <f>IF(Table1[[#This Row],[Round]]="PI",0,Table1[[#This Row],[Round]]-1)</f>
        <v>1</v>
      </c>
      <c r="S1619">
        <f>Table1[[#This Row],[LAW]]-Table1[[#This Row],[LEW]]</f>
        <v>-0.85714285714285721</v>
      </c>
      <c r="V1619">
        <f>COUNTIF(PASE!B:B,Table1[[#This Row],[Loser]])</f>
        <v>1</v>
      </c>
    </row>
    <row r="1620" spans="1:22" x14ac:dyDescent="0.25">
      <c r="A1620" s="65">
        <v>40257</v>
      </c>
      <c r="B1620" s="50">
        <v>2010</v>
      </c>
      <c r="C1620" s="1">
        <v>2</v>
      </c>
      <c r="D1620" t="s">
        <v>440</v>
      </c>
      <c r="E1620" s="1">
        <v>9</v>
      </c>
      <c r="F1620" t="s">
        <v>311</v>
      </c>
      <c r="G1620" t="str">
        <f>VLOOKUP(Table1[[#This Row],[Winner]],Ranking!D:E,2,FALSE)</f>
        <v>MVC</v>
      </c>
      <c r="H1620" s="1">
        <v>69</v>
      </c>
      <c r="I1620" s="1">
        <v>1</v>
      </c>
      <c r="J1620" t="s">
        <v>37</v>
      </c>
      <c r="K1620" t="str">
        <f>VLOOKUP(Table1[[#This Row],[Loser]],Ranking!D:E,2,FALSE)</f>
        <v>B12</v>
      </c>
      <c r="L1620" s="1">
        <v>67</v>
      </c>
      <c r="N1620" s="1">
        <f>Table1[[#This Row],[Winning Score]]-Table1[[#This Row],[Losing Score]]</f>
        <v>2</v>
      </c>
      <c r="O1620" s="1">
        <f>Table1[[#This Row],[Losing Seed]]-Table1[[#This Row],[Winning Seed]]</f>
        <v>-8</v>
      </c>
      <c r="P1620" s="1" t="str">
        <f>IF(Table1[[#This Row],[SeD]]&lt;-2,Table1[[#This Row],[Winning Seed]]&amp; " over " &amp;Table1[[#This Row],[Losing Seed]],"")</f>
        <v>9 over 1</v>
      </c>
      <c r="Q1620">
        <f>VLOOKUP(Table1[[#This Row],[Losing Seed]],'Seed History'!$N$4:$O$19,2)</f>
        <v>3.342857142857143</v>
      </c>
      <c r="R1620" s="1">
        <f>IF(Table1[[#This Row],[Round]]="PI",0,Table1[[#This Row],[Round]]-1)</f>
        <v>1</v>
      </c>
      <c r="S1620">
        <f>Table1[[#This Row],[LAW]]-Table1[[#This Row],[LEW]]</f>
        <v>-2.342857142857143</v>
      </c>
      <c r="V1620">
        <f>COUNTIF(PASE!B:B,Table1[[#This Row],[Loser]])</f>
        <v>1</v>
      </c>
    </row>
    <row r="1621" spans="1:22" x14ac:dyDescent="0.25">
      <c r="A1621" s="65">
        <v>40257</v>
      </c>
      <c r="B1621" s="50">
        <v>2010</v>
      </c>
      <c r="C1621" s="1">
        <v>2</v>
      </c>
      <c r="D1621" t="s">
        <v>63</v>
      </c>
      <c r="E1621" s="1">
        <v>10</v>
      </c>
      <c r="F1621" t="s">
        <v>340</v>
      </c>
      <c r="G1621" t="str">
        <f>VLOOKUP(Table1[[#This Row],[Winner]],Ranking!D:E,2,FALSE)</f>
        <v>WCC</v>
      </c>
      <c r="H1621" s="1">
        <v>75</v>
      </c>
      <c r="I1621" s="1">
        <v>2</v>
      </c>
      <c r="J1621" t="s">
        <v>50</v>
      </c>
      <c r="K1621" t="str">
        <f>VLOOKUP(Table1[[#This Row],[Loser]],Ranking!D:E,2,FALSE)</f>
        <v>BE</v>
      </c>
      <c r="L1621" s="1">
        <v>68</v>
      </c>
      <c r="N1621" s="1">
        <f>Table1[[#This Row],[Winning Score]]-Table1[[#This Row],[Losing Score]]</f>
        <v>7</v>
      </c>
      <c r="O1621" s="1">
        <f>Table1[[#This Row],[Losing Seed]]-Table1[[#This Row],[Winning Seed]]</f>
        <v>-8</v>
      </c>
      <c r="P1621" s="1" t="str">
        <f>IF(Table1[[#This Row],[SeD]]&lt;-2,Table1[[#This Row],[Winning Seed]]&amp; " over " &amp;Table1[[#This Row],[Losing Seed]],"")</f>
        <v>10 over 2</v>
      </c>
      <c r="Q1621">
        <f>VLOOKUP(Table1[[#This Row],[Losing Seed]],'Seed History'!$N$4:$O$19,2)</f>
        <v>2.3714285714285714</v>
      </c>
      <c r="R1621" s="1">
        <f>IF(Table1[[#This Row],[Round]]="PI",0,Table1[[#This Row],[Round]]-1)</f>
        <v>1</v>
      </c>
      <c r="S1621">
        <f>Table1[[#This Row],[LAW]]-Table1[[#This Row],[LEW]]</f>
        <v>-1.3714285714285714</v>
      </c>
      <c r="V1621">
        <f>COUNTIF(PASE!B:B,Table1[[#This Row],[Loser]])</f>
        <v>1</v>
      </c>
    </row>
    <row r="1622" spans="1:22" x14ac:dyDescent="0.25">
      <c r="A1622" s="65">
        <v>40257</v>
      </c>
      <c r="B1622" s="50">
        <v>2010</v>
      </c>
      <c r="C1622" s="1">
        <v>2</v>
      </c>
      <c r="D1622" t="s">
        <v>49</v>
      </c>
      <c r="E1622" s="1">
        <v>1</v>
      </c>
      <c r="F1622" t="s">
        <v>26</v>
      </c>
      <c r="G1622" t="str">
        <f>VLOOKUP(Table1[[#This Row],[Winner]],Ranking!D:E,2,FALSE)</f>
        <v>SEC</v>
      </c>
      <c r="H1622" s="1">
        <v>90</v>
      </c>
      <c r="I1622" s="1">
        <v>9</v>
      </c>
      <c r="J1622" t="s">
        <v>409</v>
      </c>
      <c r="K1622" t="str">
        <f>VLOOKUP(Table1[[#This Row],[Loser]],Ranking!D:E,2,FALSE)</f>
        <v>ACC</v>
      </c>
      <c r="L1622" s="1">
        <v>60</v>
      </c>
      <c r="N1622" s="1">
        <f>Table1[[#This Row],[Winning Score]]-Table1[[#This Row],[Losing Score]]</f>
        <v>30</v>
      </c>
      <c r="O1622" s="1">
        <f>Table1[[#This Row],[Losing Seed]]-Table1[[#This Row],[Winning Seed]]</f>
        <v>8</v>
      </c>
      <c r="P1622" s="1" t="str">
        <f>IF(Table1[[#This Row],[SeD]]&lt;-2,Table1[[#This Row],[Winning Seed]]&amp; " over " &amp;Table1[[#This Row],[Losing Seed]],"")</f>
        <v/>
      </c>
      <c r="Q1622">
        <f>VLOOKUP(Table1[[#This Row],[Losing Seed]],'Seed History'!$N$4:$O$19,2)</f>
        <v>0.6</v>
      </c>
      <c r="R1622" s="1">
        <f>IF(Table1[[#This Row],[Round]]="PI",0,Table1[[#This Row],[Round]]-1)</f>
        <v>1</v>
      </c>
      <c r="S1622">
        <f>Table1[[#This Row],[LAW]]-Table1[[#This Row],[LEW]]</f>
        <v>0.4</v>
      </c>
      <c r="V1622">
        <f>COUNTIF(PASE!B:B,Table1[[#This Row],[Loser]])</f>
        <v>1</v>
      </c>
    </row>
    <row r="1623" spans="1:22" x14ac:dyDescent="0.25">
      <c r="A1623" s="65">
        <v>40257</v>
      </c>
      <c r="B1623" s="50">
        <v>2010</v>
      </c>
      <c r="C1623" s="1">
        <v>2</v>
      </c>
      <c r="D1623" t="s">
        <v>440</v>
      </c>
      <c r="E1623" s="1">
        <v>6</v>
      </c>
      <c r="F1623" t="s">
        <v>375</v>
      </c>
      <c r="G1623" t="str">
        <f>VLOOKUP(Table1[[#This Row],[Winner]],Ranking!D:E,2,FALSE)</f>
        <v>SEC</v>
      </c>
      <c r="H1623" s="1">
        <v>83</v>
      </c>
      <c r="I1623" s="1">
        <v>14</v>
      </c>
      <c r="J1623" t="s">
        <v>315</v>
      </c>
      <c r="K1623" t="str">
        <f>VLOOKUP(Table1[[#This Row],[Loser]],Ranking!D:E,2,FALSE)</f>
        <v>MAC</v>
      </c>
      <c r="L1623" s="1">
        <v>68</v>
      </c>
      <c r="N1623" s="1">
        <f>Table1[[#This Row],[Winning Score]]-Table1[[#This Row],[Losing Score]]</f>
        <v>15</v>
      </c>
      <c r="O1623" s="1">
        <f>Table1[[#This Row],[Losing Seed]]-Table1[[#This Row],[Winning Seed]]</f>
        <v>8</v>
      </c>
      <c r="P1623" s="1" t="str">
        <f>IF(Table1[[#This Row],[SeD]]&lt;-2,Table1[[#This Row],[Winning Seed]]&amp; " over " &amp;Table1[[#This Row],[Losing Seed]],"")</f>
        <v/>
      </c>
      <c r="Q1623">
        <f>VLOOKUP(Table1[[#This Row],[Losing Seed]],'Seed History'!$N$4:$O$19,2)</f>
        <v>0.16428571428571428</v>
      </c>
      <c r="R1623" s="1">
        <f>IF(Table1[[#This Row],[Round]]="PI",0,Table1[[#This Row],[Round]]-1)</f>
        <v>1</v>
      </c>
      <c r="S1623">
        <f>Table1[[#This Row],[LAW]]-Table1[[#This Row],[LEW]]</f>
        <v>0.83571428571428574</v>
      </c>
      <c r="V1623">
        <f>COUNTIF(PASE!B:B,Table1[[#This Row],[Loser]])</f>
        <v>1</v>
      </c>
    </row>
    <row r="1624" spans="1:22" x14ac:dyDescent="0.25">
      <c r="A1624" s="65">
        <v>40257</v>
      </c>
      <c r="B1624" s="50">
        <v>2010</v>
      </c>
      <c r="C1624" s="1">
        <v>2</v>
      </c>
      <c r="D1624" t="s">
        <v>63</v>
      </c>
      <c r="E1624" s="1">
        <v>3</v>
      </c>
      <c r="F1624" t="s">
        <v>46</v>
      </c>
      <c r="G1624" t="str">
        <f>VLOOKUP(Table1[[#This Row],[Winner]],Ranking!D:E,2,FALSE)</f>
        <v>B12</v>
      </c>
      <c r="H1624" s="1">
        <v>76</v>
      </c>
      <c r="I1624" s="1">
        <v>11</v>
      </c>
      <c r="J1624" t="s">
        <v>318</v>
      </c>
      <c r="K1624" t="str">
        <f>VLOOKUP(Table1[[#This Row],[Loser]],Ranking!D:E,2,FALSE)</f>
        <v>CUSA</v>
      </c>
      <c r="L1624" s="1">
        <v>68</v>
      </c>
      <c r="N1624" s="1">
        <f>Table1[[#This Row],[Winning Score]]-Table1[[#This Row],[Losing Score]]</f>
        <v>8</v>
      </c>
      <c r="O1624" s="1">
        <f>Table1[[#This Row],[Losing Seed]]-Table1[[#This Row],[Winning Seed]]</f>
        <v>8</v>
      </c>
      <c r="P1624" s="1" t="str">
        <f>IF(Table1[[#This Row],[SeD]]&lt;-2,Table1[[#This Row],[Winning Seed]]&amp; " over " &amp;Table1[[#This Row],[Losing Seed]],"")</f>
        <v/>
      </c>
      <c r="Q1624">
        <f>VLOOKUP(Table1[[#This Row],[Losing Seed]],'Seed History'!$N$4:$O$19,2)</f>
        <v>0.61428571428571432</v>
      </c>
      <c r="R1624" s="1">
        <f>IF(Table1[[#This Row],[Round]]="PI",0,Table1[[#This Row],[Round]]-1)</f>
        <v>1</v>
      </c>
      <c r="S1624">
        <f>Table1[[#This Row],[LAW]]-Table1[[#This Row],[LEW]]</f>
        <v>0.38571428571428568</v>
      </c>
      <c r="V1624">
        <f>COUNTIF(PASE!B:B,Table1[[#This Row],[Loser]])</f>
        <v>1</v>
      </c>
    </row>
    <row r="1625" spans="1:22" x14ac:dyDescent="0.25">
      <c r="A1625" s="65">
        <v>40257</v>
      </c>
      <c r="B1625" s="50">
        <v>2010</v>
      </c>
      <c r="C1625" s="1">
        <v>2</v>
      </c>
      <c r="D1625" t="s">
        <v>38</v>
      </c>
      <c r="E1625" s="1">
        <v>2</v>
      </c>
      <c r="F1625" t="s">
        <v>244</v>
      </c>
      <c r="G1625" t="str">
        <f>VLOOKUP(Table1[[#This Row],[Winner]],Ranking!D:E,2,FALSE)</f>
        <v>B12</v>
      </c>
      <c r="H1625" s="1">
        <v>84</v>
      </c>
      <c r="I1625" s="1">
        <v>7</v>
      </c>
      <c r="J1625" t="s">
        <v>72</v>
      </c>
      <c r="K1625" t="str">
        <f>VLOOKUP(Table1[[#This Row],[Loser]],Ranking!D:E,2,FALSE)</f>
        <v>WCC</v>
      </c>
      <c r="L1625" s="1">
        <v>72</v>
      </c>
      <c r="N1625" s="1">
        <f>Table1[[#This Row],[Winning Score]]-Table1[[#This Row],[Losing Score]]</f>
        <v>12</v>
      </c>
      <c r="O1625" s="1">
        <f>Table1[[#This Row],[Losing Seed]]-Table1[[#This Row],[Winning Seed]]</f>
        <v>5</v>
      </c>
      <c r="P1625" s="1" t="str">
        <f>IF(Table1[[#This Row],[SeD]]&lt;-2,Table1[[#This Row],[Winning Seed]]&amp; " over " &amp;Table1[[#This Row],[Losing Seed]],"")</f>
        <v/>
      </c>
      <c r="Q1625">
        <f>VLOOKUP(Table1[[#This Row],[Losing Seed]],'Seed History'!$N$4:$O$19,2)</f>
        <v>0.9</v>
      </c>
      <c r="R1625" s="1">
        <f>IF(Table1[[#This Row],[Round]]="PI",0,Table1[[#This Row],[Round]]-1)</f>
        <v>1</v>
      </c>
      <c r="S1625">
        <f>Table1[[#This Row],[LAW]]-Table1[[#This Row],[LEW]]</f>
        <v>9.9999999999999978E-2</v>
      </c>
      <c r="V1625">
        <f>COUNTIF(PASE!B:B,Table1[[#This Row],[Loser]])</f>
        <v>1</v>
      </c>
    </row>
    <row r="1626" spans="1:22" x14ac:dyDescent="0.25">
      <c r="A1626" s="65">
        <v>40257</v>
      </c>
      <c r="B1626" s="50">
        <v>2010</v>
      </c>
      <c r="C1626" s="1">
        <v>2</v>
      </c>
      <c r="D1626" t="s">
        <v>38</v>
      </c>
      <c r="E1626" s="1">
        <v>5</v>
      </c>
      <c r="F1626" t="s">
        <v>33</v>
      </c>
      <c r="G1626" t="str">
        <f>VLOOKUP(Table1[[#This Row],[Winner]],Ranking!D:E,2,FALSE)</f>
        <v>BE</v>
      </c>
      <c r="H1626" s="1">
        <v>54</v>
      </c>
      <c r="I1626" s="1">
        <v>13</v>
      </c>
      <c r="J1626" t="s">
        <v>286</v>
      </c>
      <c r="K1626" t="str">
        <f>VLOOKUP(Table1[[#This Row],[Loser]],Ranking!D:E,2,FALSE)</f>
        <v>OVC</v>
      </c>
      <c r="L1626" s="1">
        <v>52</v>
      </c>
      <c r="N1626" s="1">
        <f>Table1[[#This Row],[Winning Score]]-Table1[[#This Row],[Losing Score]]</f>
        <v>2</v>
      </c>
      <c r="O1626" s="1">
        <f>Table1[[#This Row],[Losing Seed]]-Table1[[#This Row],[Winning Seed]]</f>
        <v>8</v>
      </c>
      <c r="P1626" s="1" t="str">
        <f>IF(Table1[[#This Row],[SeD]]&lt;-2,Table1[[#This Row],[Winning Seed]]&amp; " over " &amp;Table1[[#This Row],[Losing Seed]],"")</f>
        <v/>
      </c>
      <c r="Q1626">
        <f>VLOOKUP(Table1[[#This Row],[Losing Seed]],'Seed History'!$N$4:$O$19,2)</f>
        <v>0.25</v>
      </c>
      <c r="R1626" s="1">
        <f>IF(Table1[[#This Row],[Round]]="PI",0,Table1[[#This Row],[Round]]-1)</f>
        <v>1</v>
      </c>
      <c r="S1626">
        <f>Table1[[#This Row],[LAW]]-Table1[[#This Row],[LEW]]</f>
        <v>0.75</v>
      </c>
      <c r="V1626">
        <f>COUNTIF(PASE!B:B,Table1[[#This Row],[Loser]])</f>
        <v>1</v>
      </c>
    </row>
    <row r="1627" spans="1:22" x14ac:dyDescent="0.25">
      <c r="A1627" s="65">
        <v>40258</v>
      </c>
      <c r="B1627" s="50">
        <v>2010</v>
      </c>
      <c r="C1627" s="1">
        <v>2</v>
      </c>
      <c r="D1627" t="s">
        <v>49</v>
      </c>
      <c r="E1627" s="1">
        <v>12</v>
      </c>
      <c r="F1627" t="s">
        <v>180</v>
      </c>
      <c r="G1627" t="str">
        <f>VLOOKUP(Table1[[#This Row],[Winner]],Ranking!D:E,2,FALSE)</f>
        <v>Ivy</v>
      </c>
      <c r="H1627" s="1">
        <v>87</v>
      </c>
      <c r="I1627" s="1">
        <v>4</v>
      </c>
      <c r="J1627" t="s">
        <v>39</v>
      </c>
      <c r="K1627" t="str">
        <f>VLOOKUP(Table1[[#This Row],[Loser]],Ranking!D:E,2,FALSE)</f>
        <v>B10</v>
      </c>
      <c r="L1627" s="1">
        <v>69</v>
      </c>
      <c r="N1627" s="1">
        <f>Table1[[#This Row],[Winning Score]]-Table1[[#This Row],[Losing Score]]</f>
        <v>18</v>
      </c>
      <c r="O1627" s="1">
        <f>Table1[[#This Row],[Losing Seed]]-Table1[[#This Row],[Winning Seed]]</f>
        <v>-8</v>
      </c>
      <c r="P1627" s="1" t="str">
        <f>IF(Table1[[#This Row],[SeD]]&lt;-2,Table1[[#This Row],[Winning Seed]]&amp; " over " &amp;Table1[[#This Row],[Losing Seed]],"")</f>
        <v>12 over 4</v>
      </c>
      <c r="Q1627">
        <f>VLOOKUP(Table1[[#This Row],[Losing Seed]],'Seed History'!$N$4:$O$19,2)</f>
        <v>1.5357142857142858</v>
      </c>
      <c r="R1627" s="1">
        <f>IF(Table1[[#This Row],[Round]]="PI",0,Table1[[#This Row],[Round]]-1)</f>
        <v>1</v>
      </c>
      <c r="S1627">
        <f>Table1[[#This Row],[LAW]]-Table1[[#This Row],[LEW]]</f>
        <v>-0.53571428571428581</v>
      </c>
      <c r="V1627">
        <f>COUNTIF(PASE!B:B,Table1[[#This Row],[Loser]])</f>
        <v>1</v>
      </c>
    </row>
    <row r="1628" spans="1:22" x14ac:dyDescent="0.25">
      <c r="A1628" s="65">
        <v>40258</v>
      </c>
      <c r="B1628" s="50">
        <v>2010</v>
      </c>
      <c r="C1628" s="1">
        <v>2</v>
      </c>
      <c r="D1628" t="s">
        <v>38</v>
      </c>
      <c r="E1628" s="1">
        <v>6</v>
      </c>
      <c r="F1628" t="s">
        <v>44</v>
      </c>
      <c r="G1628" t="str">
        <f>VLOOKUP(Table1[[#This Row],[Winner]],Ranking!D:E,2,FALSE)</f>
        <v>BE</v>
      </c>
      <c r="H1628" s="1">
        <v>71</v>
      </c>
      <c r="I1628" s="1">
        <v>3</v>
      </c>
      <c r="J1628" t="s">
        <v>83</v>
      </c>
      <c r="K1628" t="str">
        <f>VLOOKUP(Table1[[#This Row],[Loser]],Ranking!D:E,2,FALSE)</f>
        <v>ACC</v>
      </c>
      <c r="L1628" s="1">
        <v>68</v>
      </c>
      <c r="N1628" s="1">
        <f>Table1[[#This Row],[Winning Score]]-Table1[[#This Row],[Losing Score]]</f>
        <v>3</v>
      </c>
      <c r="O1628" s="1">
        <f>Table1[[#This Row],[Losing Seed]]-Table1[[#This Row],[Winning Seed]]</f>
        <v>-3</v>
      </c>
      <c r="P1628" s="1" t="str">
        <f>IF(Table1[[#This Row],[SeD]]&lt;-2,Table1[[#This Row],[Winning Seed]]&amp; " over " &amp;Table1[[#This Row],[Losing Seed]],"")</f>
        <v>6 over 3</v>
      </c>
      <c r="Q1628">
        <f>VLOOKUP(Table1[[#This Row],[Losing Seed]],'Seed History'!$N$4:$O$19,2)</f>
        <v>1.8571428571428572</v>
      </c>
      <c r="R1628" s="1">
        <f>IF(Table1[[#This Row],[Round]]="PI",0,Table1[[#This Row],[Round]]-1)</f>
        <v>1</v>
      </c>
      <c r="S1628">
        <f>Table1[[#This Row],[LAW]]-Table1[[#This Row],[LEW]]</f>
        <v>-0.85714285714285721</v>
      </c>
      <c r="V1628">
        <f>COUNTIF(PASE!B:B,Table1[[#This Row],[Loser]])</f>
        <v>1</v>
      </c>
    </row>
    <row r="1629" spans="1:22" x14ac:dyDescent="0.25">
      <c r="A1629" s="65">
        <v>40258</v>
      </c>
      <c r="B1629" s="50">
        <v>2010</v>
      </c>
      <c r="C1629" s="1">
        <v>2</v>
      </c>
      <c r="D1629" t="s">
        <v>49</v>
      </c>
      <c r="E1629" s="1">
        <v>2</v>
      </c>
      <c r="F1629" t="s">
        <v>413</v>
      </c>
      <c r="G1629" t="str">
        <f>VLOOKUP(Table1[[#This Row],[Winner]],Ranking!D:E,2,FALSE)</f>
        <v>B12</v>
      </c>
      <c r="H1629" s="1">
        <v>68</v>
      </c>
      <c r="I1629" s="1">
        <v>10</v>
      </c>
      <c r="J1629" t="s">
        <v>278</v>
      </c>
      <c r="K1629" t="str">
        <f>VLOOKUP(Table1[[#This Row],[Loser]],Ranking!D:E,2,FALSE)</f>
        <v>SEC</v>
      </c>
      <c r="L1629" s="1">
        <v>59</v>
      </c>
      <c r="N1629" s="1">
        <f>Table1[[#This Row],[Winning Score]]-Table1[[#This Row],[Losing Score]]</f>
        <v>9</v>
      </c>
      <c r="O1629" s="1">
        <f>Table1[[#This Row],[Losing Seed]]-Table1[[#This Row],[Winning Seed]]</f>
        <v>8</v>
      </c>
      <c r="P1629" s="1" t="str">
        <f>IF(Table1[[#This Row],[SeD]]&lt;-2,Table1[[#This Row],[Winning Seed]]&amp; " over " &amp;Table1[[#This Row],[Losing Seed]],"")</f>
        <v/>
      </c>
      <c r="Q1629">
        <f>VLOOKUP(Table1[[#This Row],[Losing Seed]],'Seed History'!$N$4:$O$19,2)</f>
        <v>0.62142857142857144</v>
      </c>
      <c r="R1629" s="1">
        <f>IF(Table1[[#This Row],[Round]]="PI",0,Table1[[#This Row],[Round]]-1)</f>
        <v>1</v>
      </c>
      <c r="S1629">
        <f>Table1[[#This Row],[LAW]]-Table1[[#This Row],[LEW]]</f>
        <v>0.37857142857142856</v>
      </c>
      <c r="V1629">
        <f>COUNTIF(PASE!B:B,Table1[[#This Row],[Loser]])</f>
        <v>1</v>
      </c>
    </row>
    <row r="1630" spans="1:22" x14ac:dyDescent="0.25">
      <c r="A1630" s="65">
        <v>40258</v>
      </c>
      <c r="B1630" s="50">
        <v>2010</v>
      </c>
      <c r="C1630" s="1">
        <v>2</v>
      </c>
      <c r="D1630" t="s">
        <v>440</v>
      </c>
      <c r="E1630" s="1">
        <v>2</v>
      </c>
      <c r="F1630" t="s">
        <v>316</v>
      </c>
      <c r="G1630" t="str">
        <f>VLOOKUP(Table1[[#This Row],[Winner]],Ranking!D:E,2,FALSE)</f>
        <v>B10</v>
      </c>
      <c r="H1630" s="1">
        <v>75</v>
      </c>
      <c r="I1630" s="1">
        <v>10</v>
      </c>
      <c r="J1630" t="s">
        <v>217</v>
      </c>
      <c r="K1630" t="str">
        <f>VLOOKUP(Table1[[#This Row],[Loser]],Ranking!D:E,2,FALSE)</f>
        <v>ACC</v>
      </c>
      <c r="L1630" s="1">
        <v>66</v>
      </c>
      <c r="N1630" s="1">
        <f>Table1[[#This Row],[Winning Score]]-Table1[[#This Row],[Losing Score]]</f>
        <v>9</v>
      </c>
      <c r="O1630" s="1">
        <f>Table1[[#This Row],[Losing Seed]]-Table1[[#This Row],[Winning Seed]]</f>
        <v>8</v>
      </c>
      <c r="P1630" s="1" t="str">
        <f>IF(Table1[[#This Row],[SeD]]&lt;-2,Table1[[#This Row],[Winning Seed]]&amp; " over " &amp;Table1[[#This Row],[Losing Seed]],"")</f>
        <v/>
      </c>
      <c r="Q1630">
        <f>VLOOKUP(Table1[[#This Row],[Losing Seed]],'Seed History'!$N$4:$O$19,2)</f>
        <v>0.62142857142857144</v>
      </c>
      <c r="R1630" s="1">
        <f>IF(Table1[[#This Row],[Round]]="PI",0,Table1[[#This Row],[Round]]-1)</f>
        <v>1</v>
      </c>
      <c r="S1630">
        <f>Table1[[#This Row],[LAW]]-Table1[[#This Row],[LEW]]</f>
        <v>0.37857142857142856</v>
      </c>
      <c r="V1630">
        <f>COUNTIF(PASE!B:B,Table1[[#This Row],[Loser]])</f>
        <v>1</v>
      </c>
    </row>
    <row r="1631" spans="1:22" x14ac:dyDescent="0.25">
      <c r="A1631" s="65">
        <v>40258</v>
      </c>
      <c r="B1631" s="50">
        <v>2010</v>
      </c>
      <c r="C1631" s="1">
        <v>2</v>
      </c>
      <c r="D1631" t="s">
        <v>63</v>
      </c>
      <c r="E1631" s="1">
        <v>1</v>
      </c>
      <c r="F1631" t="s">
        <v>64</v>
      </c>
      <c r="G1631" t="str">
        <f>VLOOKUP(Table1[[#This Row],[Winner]],Ranking!D:E,2,FALSE)</f>
        <v>ACC</v>
      </c>
      <c r="H1631" s="1">
        <v>68</v>
      </c>
      <c r="I1631" s="1">
        <v>8</v>
      </c>
      <c r="J1631" t="s">
        <v>84</v>
      </c>
      <c r="K1631" t="str">
        <f>VLOOKUP(Table1[[#This Row],[Loser]],Ranking!D:E,2,FALSE)</f>
        <v>P12</v>
      </c>
      <c r="L1631" s="1">
        <v>53</v>
      </c>
      <c r="N1631" s="1">
        <f>Table1[[#This Row],[Winning Score]]-Table1[[#This Row],[Losing Score]]</f>
        <v>15</v>
      </c>
      <c r="O1631" s="1">
        <f>Table1[[#This Row],[Losing Seed]]-Table1[[#This Row],[Winning Seed]]</f>
        <v>7</v>
      </c>
      <c r="P1631" s="1" t="str">
        <f>IF(Table1[[#This Row],[SeD]]&lt;-2,Table1[[#This Row],[Winning Seed]]&amp; " over " &amp;Table1[[#This Row],[Losing Seed]],"")</f>
        <v/>
      </c>
      <c r="Q1631">
        <f>VLOOKUP(Table1[[#This Row],[Losing Seed]],'Seed History'!$N$4:$O$19,2)</f>
        <v>0.7</v>
      </c>
      <c r="R1631" s="1">
        <f>IF(Table1[[#This Row],[Round]]="PI",0,Table1[[#This Row],[Round]]-1)</f>
        <v>1</v>
      </c>
      <c r="S1631">
        <f>Table1[[#This Row],[LAW]]-Table1[[#This Row],[LEW]]</f>
        <v>0.30000000000000004</v>
      </c>
      <c r="V1631">
        <f>COUNTIF(PASE!B:B,Table1[[#This Row],[Loser]])</f>
        <v>1</v>
      </c>
    </row>
    <row r="1632" spans="1:22" x14ac:dyDescent="0.25">
      <c r="A1632" s="65">
        <v>40258</v>
      </c>
      <c r="B1632" s="50">
        <v>2010</v>
      </c>
      <c r="C1632" s="1">
        <v>2</v>
      </c>
      <c r="D1632" t="s">
        <v>63</v>
      </c>
      <c r="E1632" s="1">
        <v>4</v>
      </c>
      <c r="F1632" t="s">
        <v>29</v>
      </c>
      <c r="G1632" t="str">
        <f>VLOOKUP(Table1[[#This Row],[Winner]],Ranking!D:E,2,FALSE)</f>
        <v>B10</v>
      </c>
      <c r="H1632" s="1">
        <v>63</v>
      </c>
      <c r="I1632" s="1">
        <v>5</v>
      </c>
      <c r="J1632" t="s">
        <v>79</v>
      </c>
      <c r="K1632" t="str">
        <f>VLOOKUP(Table1[[#This Row],[Loser]],Ranking!D:E,2,FALSE)</f>
        <v>SEC</v>
      </c>
      <c r="L1632" s="1">
        <v>61</v>
      </c>
      <c r="M1632" s="1" t="s">
        <v>479</v>
      </c>
      <c r="N1632" s="1">
        <f>Table1[[#This Row],[Winning Score]]-Table1[[#This Row],[Losing Score]]</f>
        <v>2</v>
      </c>
      <c r="O1632" s="1">
        <f>Table1[[#This Row],[Losing Seed]]-Table1[[#This Row],[Winning Seed]]</f>
        <v>1</v>
      </c>
      <c r="P1632" s="1" t="str">
        <f>IF(Table1[[#This Row],[SeD]]&lt;-2,Table1[[#This Row],[Winning Seed]]&amp; " over " &amp;Table1[[#This Row],[Losing Seed]],"")</f>
        <v/>
      </c>
      <c r="Q1632">
        <f>VLOOKUP(Table1[[#This Row],[Losing Seed]],'Seed History'!$N$4:$O$19,2)</f>
        <v>1.1071428571428572</v>
      </c>
      <c r="R1632" s="1">
        <f>IF(Table1[[#This Row],[Round]]="PI",0,Table1[[#This Row],[Round]]-1)</f>
        <v>1</v>
      </c>
      <c r="S1632">
        <f>Table1[[#This Row],[LAW]]-Table1[[#This Row],[LEW]]</f>
        <v>-0.10714285714285721</v>
      </c>
      <c r="V1632">
        <f>COUNTIF(PASE!B:B,Table1[[#This Row],[Loser]])</f>
        <v>1</v>
      </c>
    </row>
    <row r="1633" spans="1:22" x14ac:dyDescent="0.25">
      <c r="A1633" s="65">
        <v>40258</v>
      </c>
      <c r="B1633" s="50">
        <v>2010</v>
      </c>
      <c r="C1633" s="1">
        <v>2</v>
      </c>
      <c r="D1633" t="s">
        <v>38</v>
      </c>
      <c r="E1633" s="1">
        <v>1</v>
      </c>
      <c r="F1633" t="s">
        <v>86</v>
      </c>
      <c r="G1633" t="str">
        <f>VLOOKUP(Table1[[#This Row],[Winner]],Ranking!D:E,2,FALSE)</f>
        <v>ACC</v>
      </c>
      <c r="H1633" s="1">
        <v>87</v>
      </c>
      <c r="I1633" s="1">
        <v>8</v>
      </c>
      <c r="J1633" t="s">
        <v>71</v>
      </c>
      <c r="K1633" t="str">
        <f>VLOOKUP(Table1[[#This Row],[Loser]],Ranking!D:E,2,FALSE)</f>
        <v>WCC</v>
      </c>
      <c r="L1633" s="1">
        <v>65</v>
      </c>
      <c r="N1633" s="1">
        <f>Table1[[#This Row],[Winning Score]]-Table1[[#This Row],[Losing Score]]</f>
        <v>22</v>
      </c>
      <c r="O1633" s="1">
        <f>Table1[[#This Row],[Losing Seed]]-Table1[[#This Row],[Winning Seed]]</f>
        <v>7</v>
      </c>
      <c r="P1633" s="1" t="str">
        <f>IF(Table1[[#This Row],[SeD]]&lt;-2,Table1[[#This Row],[Winning Seed]]&amp; " over " &amp;Table1[[#This Row],[Losing Seed]],"")</f>
        <v/>
      </c>
      <c r="Q1633">
        <f>VLOOKUP(Table1[[#This Row],[Losing Seed]],'Seed History'!$N$4:$O$19,2)</f>
        <v>0.7</v>
      </c>
      <c r="R1633" s="1">
        <f>IF(Table1[[#This Row],[Round]]="PI",0,Table1[[#This Row],[Round]]-1)</f>
        <v>1</v>
      </c>
      <c r="S1633">
        <f>Table1[[#This Row],[LAW]]-Table1[[#This Row],[LEW]]</f>
        <v>0.30000000000000004</v>
      </c>
      <c r="V1633">
        <f>COUNTIF(PASE!B:B,Table1[[#This Row],[Loser]])</f>
        <v>1</v>
      </c>
    </row>
    <row r="1634" spans="1:22" x14ac:dyDescent="0.25">
      <c r="A1634" s="65">
        <v>40258</v>
      </c>
      <c r="B1634" s="50">
        <v>2010</v>
      </c>
      <c r="C1634" s="1">
        <v>2</v>
      </c>
      <c r="D1634" t="s">
        <v>440</v>
      </c>
      <c r="E1634" s="1">
        <v>5</v>
      </c>
      <c r="F1634" t="s">
        <v>272</v>
      </c>
      <c r="G1634" t="str">
        <f>VLOOKUP(Table1[[#This Row],[Winner]],Ranking!D:E,2,FALSE)</f>
        <v>B10</v>
      </c>
      <c r="H1634" s="1">
        <v>85</v>
      </c>
      <c r="I1634" s="1">
        <v>4</v>
      </c>
      <c r="J1634" t="s">
        <v>31</v>
      </c>
      <c r="K1634" t="str">
        <f>VLOOKUP(Table1[[#This Row],[Loser]],Ranking!D:E,2,FALSE)</f>
        <v>B10</v>
      </c>
      <c r="L1634" s="1">
        <v>83</v>
      </c>
      <c r="N1634" s="1">
        <f>Table1[[#This Row],[Winning Score]]-Table1[[#This Row],[Losing Score]]</f>
        <v>2</v>
      </c>
      <c r="O1634" s="1">
        <f>Table1[[#This Row],[Losing Seed]]-Table1[[#This Row],[Winning Seed]]</f>
        <v>-1</v>
      </c>
      <c r="P1634" s="1" t="str">
        <f>IF(Table1[[#This Row],[SeD]]&lt;-2,Table1[[#This Row],[Winning Seed]]&amp; " over " &amp;Table1[[#This Row],[Losing Seed]],"")</f>
        <v/>
      </c>
      <c r="Q1634">
        <f>VLOOKUP(Table1[[#This Row],[Losing Seed]],'Seed History'!$N$4:$O$19,2)</f>
        <v>1.5357142857142858</v>
      </c>
      <c r="R1634" s="1">
        <f>IF(Table1[[#This Row],[Round]]="PI",0,Table1[[#This Row],[Round]]-1)</f>
        <v>1</v>
      </c>
      <c r="S1634">
        <f>Table1[[#This Row],[LAW]]-Table1[[#This Row],[LEW]]</f>
        <v>-0.53571428571428581</v>
      </c>
      <c r="V1634">
        <f>COUNTIF(PASE!B:B,Table1[[#This Row],[Loser]])</f>
        <v>1</v>
      </c>
    </row>
    <row r="1635" spans="1:22" x14ac:dyDescent="0.25">
      <c r="A1635" s="65">
        <v>40262</v>
      </c>
      <c r="B1635" s="50">
        <v>2010</v>
      </c>
      <c r="C1635" s="1">
        <v>3</v>
      </c>
      <c r="D1635" t="s">
        <v>38</v>
      </c>
      <c r="E1635" s="1">
        <v>5</v>
      </c>
      <c r="F1635" t="s">
        <v>33</v>
      </c>
      <c r="G1635" t="str">
        <f>VLOOKUP(Table1[[#This Row],[Winner]],Ranking!D:E,2,FALSE)</f>
        <v>BE</v>
      </c>
      <c r="H1635" s="1">
        <v>63</v>
      </c>
      <c r="I1635" s="1">
        <v>1</v>
      </c>
      <c r="J1635" t="s">
        <v>86</v>
      </c>
      <c r="K1635" t="str">
        <f>VLOOKUP(Table1[[#This Row],[Loser]],Ranking!D:E,2,FALSE)</f>
        <v>ACC</v>
      </c>
      <c r="L1635" s="1">
        <v>59</v>
      </c>
      <c r="N1635" s="1">
        <f>Table1[[#This Row],[Winning Score]]-Table1[[#This Row],[Losing Score]]</f>
        <v>4</v>
      </c>
      <c r="O1635" s="1">
        <f>Table1[[#This Row],[Losing Seed]]-Table1[[#This Row],[Winning Seed]]</f>
        <v>-4</v>
      </c>
      <c r="P1635" s="1" t="str">
        <f>IF(Table1[[#This Row],[SeD]]&lt;-2,Table1[[#This Row],[Winning Seed]]&amp; " over " &amp;Table1[[#This Row],[Losing Seed]],"")</f>
        <v>5 over 1</v>
      </c>
      <c r="Q1635">
        <f>VLOOKUP(Table1[[#This Row],[Losing Seed]],'Seed History'!$N$4:$O$19,2)</f>
        <v>3.342857142857143</v>
      </c>
      <c r="R1635" s="1">
        <f>IF(Table1[[#This Row],[Round]]="PI",0,Table1[[#This Row],[Round]]-1)</f>
        <v>2</v>
      </c>
      <c r="S1635">
        <f>Table1[[#This Row],[LAW]]-Table1[[#This Row],[LEW]]</f>
        <v>-1.342857142857143</v>
      </c>
      <c r="V1635">
        <f>COUNTIF(PASE!B:B,Table1[[#This Row],[Loser]])</f>
        <v>1</v>
      </c>
    </row>
    <row r="1636" spans="1:22" x14ac:dyDescent="0.25">
      <c r="A1636" s="65">
        <v>40262</v>
      </c>
      <c r="B1636" s="50">
        <v>2010</v>
      </c>
      <c r="C1636" s="1">
        <v>3</v>
      </c>
      <c r="D1636" t="s">
        <v>49</v>
      </c>
      <c r="E1636" s="1">
        <v>1</v>
      </c>
      <c r="F1636" t="s">
        <v>26</v>
      </c>
      <c r="G1636" t="str">
        <f>VLOOKUP(Table1[[#This Row],[Winner]],Ranking!D:E,2,FALSE)</f>
        <v>SEC</v>
      </c>
      <c r="H1636" s="1">
        <v>62</v>
      </c>
      <c r="I1636" s="1">
        <v>12</v>
      </c>
      <c r="J1636" t="s">
        <v>180</v>
      </c>
      <c r="K1636" t="str">
        <f>VLOOKUP(Table1[[#This Row],[Loser]],Ranking!D:E,2,FALSE)</f>
        <v>Ivy</v>
      </c>
      <c r="L1636" s="1">
        <v>45</v>
      </c>
      <c r="N1636" s="1">
        <f>Table1[[#This Row],[Winning Score]]-Table1[[#This Row],[Losing Score]]</f>
        <v>17</v>
      </c>
      <c r="O1636" s="1">
        <f>Table1[[#This Row],[Losing Seed]]-Table1[[#This Row],[Winning Seed]]</f>
        <v>11</v>
      </c>
      <c r="P1636" s="1" t="str">
        <f>IF(Table1[[#This Row],[SeD]]&lt;-2,Table1[[#This Row],[Winning Seed]]&amp; " over " &amp;Table1[[#This Row],[Losing Seed]],"")</f>
        <v/>
      </c>
      <c r="Q1636">
        <f>VLOOKUP(Table1[[#This Row],[Losing Seed]],'Seed History'!$N$4:$O$19,2)</f>
        <v>0.51428571428571423</v>
      </c>
      <c r="R1636" s="1">
        <f>IF(Table1[[#This Row],[Round]]="PI",0,Table1[[#This Row],[Round]]-1)</f>
        <v>2</v>
      </c>
      <c r="S1636">
        <f>Table1[[#This Row],[LAW]]-Table1[[#This Row],[LEW]]</f>
        <v>1.4857142857142858</v>
      </c>
      <c r="V1636">
        <f>COUNTIF(PASE!B:B,Table1[[#This Row],[Loser]])</f>
        <v>1</v>
      </c>
    </row>
    <row r="1637" spans="1:22" x14ac:dyDescent="0.25">
      <c r="A1637" s="65">
        <v>40262</v>
      </c>
      <c r="B1637" s="50">
        <v>2010</v>
      </c>
      <c r="C1637" s="1">
        <v>3</v>
      </c>
      <c r="D1637" t="s">
        <v>49</v>
      </c>
      <c r="E1637" s="1">
        <v>2</v>
      </c>
      <c r="F1637" t="s">
        <v>413</v>
      </c>
      <c r="G1637" t="str">
        <f>VLOOKUP(Table1[[#This Row],[Winner]],Ranking!D:E,2,FALSE)</f>
        <v>B12</v>
      </c>
      <c r="H1637" s="1">
        <v>69</v>
      </c>
      <c r="I1637" s="1">
        <v>11</v>
      </c>
      <c r="J1637" t="s">
        <v>410</v>
      </c>
      <c r="K1637" t="str">
        <f>VLOOKUP(Table1[[#This Row],[Loser]],Ranking!D:E,2,FALSE)</f>
        <v>P12</v>
      </c>
      <c r="L1637" s="1">
        <v>56</v>
      </c>
      <c r="N1637" s="1">
        <f>Table1[[#This Row],[Winning Score]]-Table1[[#This Row],[Losing Score]]</f>
        <v>13</v>
      </c>
      <c r="O1637" s="1">
        <f>Table1[[#This Row],[Losing Seed]]-Table1[[#This Row],[Winning Seed]]</f>
        <v>9</v>
      </c>
      <c r="P1637" s="1" t="str">
        <f>IF(Table1[[#This Row],[SeD]]&lt;-2,Table1[[#This Row],[Winning Seed]]&amp; " over " &amp;Table1[[#This Row],[Losing Seed]],"")</f>
        <v/>
      </c>
      <c r="Q1637">
        <f>VLOOKUP(Table1[[#This Row],[Losing Seed]],'Seed History'!$N$4:$O$19,2)</f>
        <v>0.61428571428571432</v>
      </c>
      <c r="R1637" s="1">
        <f>IF(Table1[[#This Row],[Round]]="PI",0,Table1[[#This Row],[Round]]-1)</f>
        <v>2</v>
      </c>
      <c r="S1637">
        <f>Table1[[#This Row],[LAW]]-Table1[[#This Row],[LEW]]</f>
        <v>1.3857142857142857</v>
      </c>
      <c r="V1637">
        <f>COUNTIF(PASE!B:B,Table1[[#This Row],[Loser]])</f>
        <v>1</v>
      </c>
    </row>
    <row r="1638" spans="1:22" x14ac:dyDescent="0.25">
      <c r="A1638" s="65">
        <v>40262</v>
      </c>
      <c r="B1638" s="50">
        <v>2010</v>
      </c>
      <c r="C1638" s="1">
        <v>3</v>
      </c>
      <c r="D1638" t="s">
        <v>38</v>
      </c>
      <c r="E1638" s="1">
        <v>2</v>
      </c>
      <c r="F1638" t="s">
        <v>244</v>
      </c>
      <c r="G1638" t="str">
        <f>VLOOKUP(Table1[[#This Row],[Winner]],Ranking!D:E,2,FALSE)</f>
        <v>B12</v>
      </c>
      <c r="H1638" s="1">
        <v>101</v>
      </c>
      <c r="I1638" s="1">
        <v>6</v>
      </c>
      <c r="J1638" t="s">
        <v>44</v>
      </c>
      <c r="K1638" t="str">
        <f>VLOOKUP(Table1[[#This Row],[Loser]],Ranking!D:E,2,FALSE)</f>
        <v>BE</v>
      </c>
      <c r="L1638" s="1">
        <v>96</v>
      </c>
      <c r="M1638" s="1" t="s">
        <v>480</v>
      </c>
      <c r="N1638" s="1">
        <f>Table1[[#This Row],[Winning Score]]-Table1[[#This Row],[Losing Score]]</f>
        <v>5</v>
      </c>
      <c r="O1638" s="1">
        <f>Table1[[#This Row],[Losing Seed]]-Table1[[#This Row],[Winning Seed]]</f>
        <v>4</v>
      </c>
      <c r="P1638" s="1" t="str">
        <f>IF(Table1[[#This Row],[SeD]]&lt;-2,Table1[[#This Row],[Winning Seed]]&amp; " over " &amp;Table1[[#This Row],[Losing Seed]],"")</f>
        <v/>
      </c>
      <c r="Q1638">
        <f>VLOOKUP(Table1[[#This Row],[Losing Seed]],'Seed History'!$N$4:$O$19,2)</f>
        <v>1.0785714285714285</v>
      </c>
      <c r="R1638" s="1">
        <f>IF(Table1[[#This Row],[Round]]="PI",0,Table1[[#This Row],[Round]]-1)</f>
        <v>2</v>
      </c>
      <c r="S1638">
        <f>Table1[[#This Row],[LAW]]-Table1[[#This Row],[LEW]]</f>
        <v>0.92142857142857149</v>
      </c>
      <c r="V1638">
        <f>COUNTIF(PASE!B:B,Table1[[#This Row],[Loser]])</f>
        <v>1</v>
      </c>
    </row>
    <row r="1639" spans="1:22" x14ac:dyDescent="0.25">
      <c r="A1639" s="65">
        <v>40263</v>
      </c>
      <c r="B1639" s="50">
        <v>2010</v>
      </c>
      <c r="C1639" s="1">
        <v>3</v>
      </c>
      <c r="D1639" t="s">
        <v>440</v>
      </c>
      <c r="E1639" s="1">
        <v>6</v>
      </c>
      <c r="F1639" t="s">
        <v>375</v>
      </c>
      <c r="G1639" t="str">
        <f>VLOOKUP(Table1[[#This Row],[Winner]],Ranking!D:E,2,FALSE)</f>
        <v>SEC</v>
      </c>
      <c r="H1639" s="1">
        <v>76</v>
      </c>
      <c r="I1639" s="1">
        <v>2</v>
      </c>
      <c r="J1639" t="s">
        <v>316</v>
      </c>
      <c r="K1639" t="str">
        <f>VLOOKUP(Table1[[#This Row],[Loser]],Ranking!D:E,2,FALSE)</f>
        <v>B10</v>
      </c>
      <c r="L1639" s="1">
        <v>73</v>
      </c>
      <c r="N1639" s="1">
        <f>Table1[[#This Row],[Winning Score]]-Table1[[#This Row],[Losing Score]]</f>
        <v>3</v>
      </c>
      <c r="O1639" s="1">
        <f>Table1[[#This Row],[Losing Seed]]-Table1[[#This Row],[Winning Seed]]</f>
        <v>-4</v>
      </c>
      <c r="P1639" s="1" t="str">
        <f>IF(Table1[[#This Row],[SeD]]&lt;-2,Table1[[#This Row],[Winning Seed]]&amp; " over " &amp;Table1[[#This Row],[Losing Seed]],"")</f>
        <v>6 over 2</v>
      </c>
      <c r="Q1639">
        <f>VLOOKUP(Table1[[#This Row],[Losing Seed]],'Seed History'!$N$4:$O$19,2)</f>
        <v>2.3714285714285714</v>
      </c>
      <c r="R1639" s="1">
        <f>IF(Table1[[#This Row],[Round]]="PI",0,Table1[[#This Row],[Round]]-1)</f>
        <v>2</v>
      </c>
      <c r="S1639">
        <f>Table1[[#This Row],[LAW]]-Table1[[#This Row],[LEW]]</f>
        <v>-0.37142857142857144</v>
      </c>
      <c r="V1639">
        <f>COUNTIF(PASE!B:B,Table1[[#This Row],[Loser]])</f>
        <v>1</v>
      </c>
    </row>
    <row r="1640" spans="1:22" x14ac:dyDescent="0.25">
      <c r="A1640" s="65">
        <v>40263</v>
      </c>
      <c r="B1640" s="50">
        <v>2010</v>
      </c>
      <c r="C1640" s="1">
        <v>3</v>
      </c>
      <c r="D1640" t="s">
        <v>440</v>
      </c>
      <c r="E1640" s="1">
        <v>5</v>
      </c>
      <c r="F1640" t="s">
        <v>272</v>
      </c>
      <c r="G1640" t="str">
        <f>VLOOKUP(Table1[[#This Row],[Winner]],Ranking!D:E,2,FALSE)</f>
        <v>B10</v>
      </c>
      <c r="H1640" s="1">
        <v>59</v>
      </c>
      <c r="I1640" s="1">
        <v>9</v>
      </c>
      <c r="J1640" t="s">
        <v>311</v>
      </c>
      <c r="K1640" t="str">
        <f>VLOOKUP(Table1[[#This Row],[Loser]],Ranking!D:E,2,FALSE)</f>
        <v>MVC</v>
      </c>
      <c r="L1640" s="1">
        <v>52</v>
      </c>
      <c r="N1640" s="1">
        <f>Table1[[#This Row],[Winning Score]]-Table1[[#This Row],[Losing Score]]</f>
        <v>7</v>
      </c>
      <c r="O1640" s="1">
        <f>Table1[[#This Row],[Losing Seed]]-Table1[[#This Row],[Winning Seed]]</f>
        <v>4</v>
      </c>
      <c r="P1640" s="1" t="str">
        <f>IF(Table1[[#This Row],[SeD]]&lt;-2,Table1[[#This Row],[Winning Seed]]&amp; " over " &amp;Table1[[#This Row],[Losing Seed]],"")</f>
        <v/>
      </c>
      <c r="Q1640">
        <f>VLOOKUP(Table1[[#This Row],[Losing Seed]],'Seed History'!$N$4:$O$19,2)</f>
        <v>0.6</v>
      </c>
      <c r="R1640" s="1">
        <f>IF(Table1[[#This Row],[Round]]="PI",0,Table1[[#This Row],[Round]]-1)</f>
        <v>2</v>
      </c>
      <c r="S1640">
        <f>Table1[[#This Row],[LAW]]-Table1[[#This Row],[LEW]]</f>
        <v>1.4</v>
      </c>
      <c r="V1640">
        <f>COUNTIF(PASE!B:B,Table1[[#This Row],[Loser]])</f>
        <v>1</v>
      </c>
    </row>
    <row r="1641" spans="1:22" x14ac:dyDescent="0.25">
      <c r="A1641" s="65">
        <v>40263</v>
      </c>
      <c r="B1641" s="50">
        <v>2010</v>
      </c>
      <c r="C1641" s="1">
        <v>3</v>
      </c>
      <c r="D1641" t="s">
        <v>63</v>
      </c>
      <c r="E1641" s="1">
        <v>1</v>
      </c>
      <c r="F1641" t="s">
        <v>64</v>
      </c>
      <c r="G1641" t="str">
        <f>VLOOKUP(Table1[[#This Row],[Winner]],Ranking!D:E,2,FALSE)</f>
        <v>ACC</v>
      </c>
      <c r="H1641" s="1">
        <v>70</v>
      </c>
      <c r="I1641" s="1">
        <v>4</v>
      </c>
      <c r="J1641" t="s">
        <v>29</v>
      </c>
      <c r="K1641" t="str">
        <f>VLOOKUP(Table1[[#This Row],[Loser]],Ranking!D:E,2,FALSE)</f>
        <v>B10</v>
      </c>
      <c r="L1641" s="1">
        <v>57</v>
      </c>
      <c r="N1641" s="1">
        <f>Table1[[#This Row],[Winning Score]]-Table1[[#This Row],[Losing Score]]</f>
        <v>13</v>
      </c>
      <c r="O1641" s="1">
        <f>Table1[[#This Row],[Losing Seed]]-Table1[[#This Row],[Winning Seed]]</f>
        <v>3</v>
      </c>
      <c r="P1641" s="1" t="str">
        <f>IF(Table1[[#This Row],[SeD]]&lt;-2,Table1[[#This Row],[Winning Seed]]&amp; " over " &amp;Table1[[#This Row],[Losing Seed]],"")</f>
        <v/>
      </c>
      <c r="Q1641">
        <f>VLOOKUP(Table1[[#This Row],[Losing Seed]],'Seed History'!$N$4:$O$19,2)</f>
        <v>1.5357142857142858</v>
      </c>
      <c r="R1641" s="1">
        <f>IF(Table1[[#This Row],[Round]]="PI",0,Table1[[#This Row],[Round]]-1)</f>
        <v>2</v>
      </c>
      <c r="S1641">
        <f>Table1[[#This Row],[LAW]]-Table1[[#This Row],[LEW]]</f>
        <v>0.46428571428571419</v>
      </c>
      <c r="V1641">
        <f>COUNTIF(PASE!B:B,Table1[[#This Row],[Loser]])</f>
        <v>1</v>
      </c>
    </row>
    <row r="1642" spans="1:22" x14ac:dyDescent="0.25">
      <c r="A1642" s="65">
        <v>40263</v>
      </c>
      <c r="B1642" s="50">
        <v>2010</v>
      </c>
      <c r="C1642" s="1">
        <v>3</v>
      </c>
      <c r="D1642" t="s">
        <v>63</v>
      </c>
      <c r="E1642" s="1">
        <v>3</v>
      </c>
      <c r="F1642" t="s">
        <v>46</v>
      </c>
      <c r="G1642" t="str">
        <f>VLOOKUP(Table1[[#This Row],[Winner]],Ranking!D:E,2,FALSE)</f>
        <v>B12</v>
      </c>
      <c r="H1642" s="1">
        <v>72</v>
      </c>
      <c r="I1642" s="1">
        <v>10</v>
      </c>
      <c r="J1642" t="s">
        <v>340</v>
      </c>
      <c r="K1642" t="str">
        <f>VLOOKUP(Table1[[#This Row],[Loser]],Ranking!D:E,2,FALSE)</f>
        <v>WCC</v>
      </c>
      <c r="L1642" s="1">
        <v>49</v>
      </c>
      <c r="N1642" s="1">
        <f>Table1[[#This Row],[Winning Score]]-Table1[[#This Row],[Losing Score]]</f>
        <v>23</v>
      </c>
      <c r="O1642" s="1">
        <f>Table1[[#This Row],[Losing Seed]]-Table1[[#This Row],[Winning Seed]]</f>
        <v>7</v>
      </c>
      <c r="P1642" s="1" t="str">
        <f>IF(Table1[[#This Row],[SeD]]&lt;-2,Table1[[#This Row],[Winning Seed]]&amp; " over " &amp;Table1[[#This Row],[Losing Seed]],"")</f>
        <v/>
      </c>
      <c r="Q1642">
        <f>VLOOKUP(Table1[[#This Row],[Losing Seed]],'Seed History'!$N$4:$O$19,2)</f>
        <v>0.62142857142857144</v>
      </c>
      <c r="R1642" s="1">
        <f>IF(Table1[[#This Row],[Round]]="PI",0,Table1[[#This Row],[Round]]-1)</f>
        <v>2</v>
      </c>
      <c r="S1642">
        <f>Table1[[#This Row],[LAW]]-Table1[[#This Row],[LEW]]</f>
        <v>1.3785714285714286</v>
      </c>
      <c r="V1642">
        <f>COUNTIF(PASE!B:B,Table1[[#This Row],[Loser]])</f>
        <v>1</v>
      </c>
    </row>
    <row r="1643" spans="1:22" x14ac:dyDescent="0.25">
      <c r="A1643" s="65">
        <v>40264</v>
      </c>
      <c r="B1643" s="50">
        <v>2010</v>
      </c>
      <c r="C1643" s="1">
        <v>4</v>
      </c>
      <c r="D1643" t="s">
        <v>38</v>
      </c>
      <c r="E1643" s="1">
        <v>5</v>
      </c>
      <c r="F1643" t="s">
        <v>33</v>
      </c>
      <c r="G1643" t="str">
        <f>VLOOKUP(Table1[[#This Row],[Winner]],Ranking!D:E,2,FALSE)</f>
        <v>BE</v>
      </c>
      <c r="H1643" s="1">
        <v>63</v>
      </c>
      <c r="I1643" s="1">
        <v>2</v>
      </c>
      <c r="J1643" t="s">
        <v>244</v>
      </c>
      <c r="K1643" t="str">
        <f>VLOOKUP(Table1[[#This Row],[Loser]],Ranking!D:E,2,FALSE)</f>
        <v>B12</v>
      </c>
      <c r="L1643" s="1">
        <v>56</v>
      </c>
      <c r="N1643" s="1">
        <f>Table1[[#This Row],[Winning Score]]-Table1[[#This Row],[Losing Score]]</f>
        <v>7</v>
      </c>
      <c r="O1643" s="1">
        <f>Table1[[#This Row],[Losing Seed]]-Table1[[#This Row],[Winning Seed]]</f>
        <v>-3</v>
      </c>
      <c r="P1643" s="1" t="str">
        <f>IF(Table1[[#This Row],[SeD]]&lt;-2,Table1[[#This Row],[Winning Seed]]&amp; " over " &amp;Table1[[#This Row],[Losing Seed]],"")</f>
        <v>5 over 2</v>
      </c>
      <c r="Q1643">
        <f>VLOOKUP(Table1[[#This Row],[Losing Seed]],'Seed History'!$N$4:$O$19,2)</f>
        <v>2.3714285714285714</v>
      </c>
      <c r="R1643" s="1">
        <f>IF(Table1[[#This Row],[Round]]="PI",0,Table1[[#This Row],[Round]]-1)</f>
        <v>3</v>
      </c>
      <c r="S1643">
        <f>Table1[[#This Row],[LAW]]-Table1[[#This Row],[LEW]]</f>
        <v>0.62857142857142856</v>
      </c>
      <c r="V1643">
        <f>COUNTIF(PASE!B:B,Table1[[#This Row],[Loser]])</f>
        <v>1</v>
      </c>
    </row>
    <row r="1644" spans="1:22" x14ac:dyDescent="0.25">
      <c r="A1644" s="65">
        <v>40264</v>
      </c>
      <c r="B1644" s="50">
        <v>2010</v>
      </c>
      <c r="C1644" s="1">
        <v>4</v>
      </c>
      <c r="D1644" t="s">
        <v>49</v>
      </c>
      <c r="E1644" s="1">
        <v>2</v>
      </c>
      <c r="F1644" t="s">
        <v>413</v>
      </c>
      <c r="G1644" t="str">
        <f>VLOOKUP(Table1[[#This Row],[Winner]],Ranking!D:E,2,FALSE)</f>
        <v>B12</v>
      </c>
      <c r="H1644" s="1">
        <v>73</v>
      </c>
      <c r="I1644" s="1">
        <v>1</v>
      </c>
      <c r="J1644" t="s">
        <v>26</v>
      </c>
      <c r="K1644" t="str">
        <f>VLOOKUP(Table1[[#This Row],[Loser]],Ranking!D:E,2,FALSE)</f>
        <v>SEC</v>
      </c>
      <c r="L1644" s="1">
        <v>66</v>
      </c>
      <c r="N1644" s="1">
        <f>Table1[[#This Row],[Winning Score]]-Table1[[#This Row],[Losing Score]]</f>
        <v>7</v>
      </c>
      <c r="O1644" s="1">
        <f>Table1[[#This Row],[Losing Seed]]-Table1[[#This Row],[Winning Seed]]</f>
        <v>-1</v>
      </c>
      <c r="P1644" s="1" t="str">
        <f>IF(Table1[[#This Row],[SeD]]&lt;-2,Table1[[#This Row],[Winning Seed]]&amp; " over " &amp;Table1[[#This Row],[Losing Seed]],"")</f>
        <v/>
      </c>
      <c r="Q1644">
        <f>VLOOKUP(Table1[[#This Row],[Losing Seed]],'Seed History'!$N$4:$O$19,2)</f>
        <v>3.342857142857143</v>
      </c>
      <c r="R1644" s="1">
        <f>IF(Table1[[#This Row],[Round]]="PI",0,Table1[[#This Row],[Round]]-1)</f>
        <v>3</v>
      </c>
      <c r="S1644">
        <f>Table1[[#This Row],[LAW]]-Table1[[#This Row],[LEW]]</f>
        <v>-0.34285714285714297</v>
      </c>
      <c r="V1644">
        <f>COUNTIF(PASE!B:B,Table1[[#This Row],[Loser]])</f>
        <v>1</v>
      </c>
    </row>
    <row r="1645" spans="1:22" x14ac:dyDescent="0.25">
      <c r="A1645" s="65">
        <v>40265</v>
      </c>
      <c r="B1645" s="50">
        <v>2010</v>
      </c>
      <c r="C1645" s="1">
        <v>4</v>
      </c>
      <c r="D1645" t="s">
        <v>440</v>
      </c>
      <c r="E1645" s="1">
        <v>5</v>
      </c>
      <c r="F1645" t="s">
        <v>272</v>
      </c>
      <c r="G1645" t="str">
        <f>VLOOKUP(Table1[[#This Row],[Winner]],Ranking!D:E,2,FALSE)</f>
        <v>B10</v>
      </c>
      <c r="H1645" s="1">
        <v>70</v>
      </c>
      <c r="I1645" s="1">
        <v>6</v>
      </c>
      <c r="J1645" t="s">
        <v>375</v>
      </c>
      <c r="K1645" t="str">
        <f>VLOOKUP(Table1[[#This Row],[Loser]],Ranking!D:E,2,FALSE)</f>
        <v>SEC</v>
      </c>
      <c r="L1645" s="1">
        <v>69</v>
      </c>
      <c r="N1645" s="1">
        <f>Table1[[#This Row],[Winning Score]]-Table1[[#This Row],[Losing Score]]</f>
        <v>1</v>
      </c>
      <c r="O1645" s="1">
        <f>Table1[[#This Row],[Losing Seed]]-Table1[[#This Row],[Winning Seed]]</f>
        <v>1</v>
      </c>
      <c r="P1645" s="1" t="str">
        <f>IF(Table1[[#This Row],[SeD]]&lt;-2,Table1[[#This Row],[Winning Seed]]&amp; " over " &amp;Table1[[#This Row],[Losing Seed]],"")</f>
        <v/>
      </c>
      <c r="Q1645">
        <f>VLOOKUP(Table1[[#This Row],[Losing Seed]],'Seed History'!$N$4:$O$19,2)</f>
        <v>1.0785714285714285</v>
      </c>
      <c r="R1645" s="1">
        <f>IF(Table1[[#This Row],[Round]]="PI",0,Table1[[#This Row],[Round]]-1)</f>
        <v>3</v>
      </c>
      <c r="S1645">
        <f>Table1[[#This Row],[LAW]]-Table1[[#This Row],[LEW]]</f>
        <v>1.9214285714285715</v>
      </c>
      <c r="V1645">
        <f>COUNTIF(PASE!B:B,Table1[[#This Row],[Loser]])</f>
        <v>1</v>
      </c>
    </row>
    <row r="1646" spans="1:22" x14ac:dyDescent="0.25">
      <c r="A1646" s="65">
        <v>40265</v>
      </c>
      <c r="B1646" s="50">
        <v>2010</v>
      </c>
      <c r="C1646" s="1">
        <v>4</v>
      </c>
      <c r="D1646" t="s">
        <v>63</v>
      </c>
      <c r="E1646" s="1">
        <v>1</v>
      </c>
      <c r="F1646" t="s">
        <v>64</v>
      </c>
      <c r="G1646" t="str">
        <f>VLOOKUP(Table1[[#This Row],[Winner]],Ranking!D:E,2,FALSE)</f>
        <v>ACC</v>
      </c>
      <c r="H1646" s="1">
        <v>78</v>
      </c>
      <c r="I1646" s="1">
        <v>3</v>
      </c>
      <c r="J1646" t="s">
        <v>46</v>
      </c>
      <c r="K1646" t="str">
        <f>VLOOKUP(Table1[[#This Row],[Loser]],Ranking!D:E,2,FALSE)</f>
        <v>B12</v>
      </c>
      <c r="L1646" s="1">
        <v>71</v>
      </c>
      <c r="N1646" s="1">
        <f>Table1[[#This Row],[Winning Score]]-Table1[[#This Row],[Losing Score]]</f>
        <v>7</v>
      </c>
      <c r="O1646" s="1">
        <f>Table1[[#This Row],[Losing Seed]]-Table1[[#This Row],[Winning Seed]]</f>
        <v>2</v>
      </c>
      <c r="P1646" s="1" t="str">
        <f>IF(Table1[[#This Row],[SeD]]&lt;-2,Table1[[#This Row],[Winning Seed]]&amp; " over " &amp;Table1[[#This Row],[Losing Seed]],"")</f>
        <v/>
      </c>
      <c r="Q1646">
        <f>VLOOKUP(Table1[[#This Row],[Losing Seed]],'Seed History'!$N$4:$O$19,2)</f>
        <v>1.8571428571428572</v>
      </c>
      <c r="R1646" s="1">
        <f>IF(Table1[[#This Row],[Round]]="PI",0,Table1[[#This Row],[Round]]-1)</f>
        <v>3</v>
      </c>
      <c r="S1646">
        <f>Table1[[#This Row],[LAW]]-Table1[[#This Row],[LEW]]</f>
        <v>1.1428571428571428</v>
      </c>
      <c r="V1646">
        <f>COUNTIF(PASE!B:B,Table1[[#This Row],[Loser]])</f>
        <v>1</v>
      </c>
    </row>
    <row r="1647" spans="1:22" x14ac:dyDescent="0.25">
      <c r="A1647" s="65">
        <v>40271</v>
      </c>
      <c r="B1647" s="50">
        <v>2010</v>
      </c>
      <c r="C1647" s="1">
        <v>5</v>
      </c>
      <c r="D1647" t="s">
        <v>484</v>
      </c>
      <c r="E1647" s="1">
        <v>1</v>
      </c>
      <c r="F1647" t="s">
        <v>64</v>
      </c>
      <c r="G1647" t="str">
        <f>VLOOKUP(Table1[[#This Row],[Winner]],Ranking!D:E,2,FALSE)</f>
        <v>ACC</v>
      </c>
      <c r="H1647" s="1">
        <v>78</v>
      </c>
      <c r="I1647" s="1">
        <v>2</v>
      </c>
      <c r="J1647" t="s">
        <v>413</v>
      </c>
      <c r="K1647" t="str">
        <f>VLOOKUP(Table1[[#This Row],[Loser]],Ranking!D:E,2,FALSE)</f>
        <v>B12</v>
      </c>
      <c r="L1647" s="1">
        <v>57</v>
      </c>
      <c r="N1647" s="1">
        <f>Table1[[#This Row],[Winning Score]]-Table1[[#This Row],[Losing Score]]</f>
        <v>21</v>
      </c>
      <c r="O1647" s="1">
        <f>Table1[[#This Row],[Losing Seed]]-Table1[[#This Row],[Winning Seed]]</f>
        <v>1</v>
      </c>
      <c r="P1647" s="1" t="str">
        <f>IF(Table1[[#This Row],[SeD]]&lt;-2,Table1[[#This Row],[Winning Seed]]&amp; " over " &amp;Table1[[#This Row],[Losing Seed]],"")</f>
        <v/>
      </c>
      <c r="Q1647">
        <f>VLOOKUP(Table1[[#This Row],[Losing Seed]],'Seed History'!$N$4:$O$19,2)</f>
        <v>2.3714285714285714</v>
      </c>
      <c r="R1647" s="1">
        <f>IF(Table1[[#This Row],[Round]]="PI",0,Table1[[#This Row],[Round]]-1)</f>
        <v>4</v>
      </c>
      <c r="S1647">
        <f>Table1[[#This Row],[LAW]]-Table1[[#This Row],[LEW]]</f>
        <v>1.6285714285714286</v>
      </c>
      <c r="V1647">
        <f>COUNTIF(PASE!B:B,Table1[[#This Row],[Loser]])</f>
        <v>1</v>
      </c>
    </row>
    <row r="1648" spans="1:22" x14ac:dyDescent="0.25">
      <c r="A1648" s="65">
        <v>40271</v>
      </c>
      <c r="B1648" s="50">
        <v>2010</v>
      </c>
      <c r="C1648" s="1">
        <v>5</v>
      </c>
      <c r="D1648" t="s">
        <v>484</v>
      </c>
      <c r="E1648" s="1">
        <v>5</v>
      </c>
      <c r="F1648" t="s">
        <v>33</v>
      </c>
      <c r="G1648" t="str">
        <f>VLOOKUP(Table1[[#This Row],[Winner]],Ranking!D:E,2,FALSE)</f>
        <v>BE</v>
      </c>
      <c r="H1648" s="1">
        <v>52</v>
      </c>
      <c r="I1648" s="1">
        <v>5</v>
      </c>
      <c r="J1648" t="s">
        <v>272</v>
      </c>
      <c r="K1648" t="str">
        <f>VLOOKUP(Table1[[#This Row],[Loser]],Ranking!D:E,2,FALSE)</f>
        <v>B10</v>
      </c>
      <c r="L1648" s="1">
        <v>50</v>
      </c>
      <c r="N1648" s="1">
        <f>Table1[[#This Row],[Winning Score]]-Table1[[#This Row],[Losing Score]]</f>
        <v>2</v>
      </c>
      <c r="O1648" s="1">
        <f>Table1[[#This Row],[Losing Seed]]-Table1[[#This Row],[Winning Seed]]</f>
        <v>0</v>
      </c>
      <c r="P1648" s="1" t="str">
        <f>IF(Table1[[#This Row],[SeD]]&lt;-2,Table1[[#This Row],[Winning Seed]]&amp; " over " &amp;Table1[[#This Row],[Losing Seed]],"")</f>
        <v/>
      </c>
      <c r="Q1648">
        <f>VLOOKUP(Table1[[#This Row],[Losing Seed]],'Seed History'!$N$4:$O$19,2)</f>
        <v>1.1071428571428572</v>
      </c>
      <c r="R1648" s="1">
        <f>IF(Table1[[#This Row],[Round]]="PI",0,Table1[[#This Row],[Round]]-1)</f>
        <v>4</v>
      </c>
      <c r="S1648">
        <f>Table1[[#This Row],[LAW]]-Table1[[#This Row],[LEW]]</f>
        <v>2.8928571428571428</v>
      </c>
      <c r="V1648">
        <f>COUNTIF(PASE!B:B,Table1[[#This Row],[Loser]])</f>
        <v>1</v>
      </c>
    </row>
    <row r="1649" spans="1:22" x14ac:dyDescent="0.25">
      <c r="A1649" s="65">
        <v>40273</v>
      </c>
      <c r="B1649" s="50">
        <v>2010</v>
      </c>
      <c r="C1649" s="1">
        <v>6</v>
      </c>
      <c r="D1649" t="s">
        <v>485</v>
      </c>
      <c r="E1649" s="1">
        <v>1</v>
      </c>
      <c r="F1649" t="s">
        <v>64</v>
      </c>
      <c r="G1649" t="str">
        <f>VLOOKUP(Table1[[#This Row],[Winner]],Ranking!D:E,2,FALSE)</f>
        <v>ACC</v>
      </c>
      <c r="H1649" s="1">
        <v>61</v>
      </c>
      <c r="I1649" s="1">
        <v>5</v>
      </c>
      <c r="J1649" t="s">
        <v>33</v>
      </c>
      <c r="K1649" t="str">
        <f>VLOOKUP(Table1[[#This Row],[Loser]],Ranking!D:E,2,FALSE)</f>
        <v>BE</v>
      </c>
      <c r="L1649" s="1">
        <v>59</v>
      </c>
      <c r="N1649" s="1">
        <f>Table1[[#This Row],[Winning Score]]-Table1[[#This Row],[Losing Score]]</f>
        <v>2</v>
      </c>
      <c r="O1649" s="1">
        <f>Table1[[#This Row],[Losing Seed]]-Table1[[#This Row],[Winning Seed]]</f>
        <v>4</v>
      </c>
      <c r="P1649" s="1" t="str">
        <f>IF(Table1[[#This Row],[SeD]]&lt;-2,Table1[[#This Row],[Winning Seed]]&amp; " over " &amp;Table1[[#This Row],[Losing Seed]],"")</f>
        <v/>
      </c>
      <c r="Q1649">
        <f>VLOOKUP(Table1[[#This Row],[Losing Seed]],'Seed History'!$N$4:$O$19,2)</f>
        <v>1.1071428571428572</v>
      </c>
      <c r="R1649" s="1">
        <f>IF(Table1[[#This Row],[Round]]="PI",0,Table1[[#This Row],[Round]]-1)</f>
        <v>5</v>
      </c>
      <c r="S1649">
        <f>Table1[[#This Row],[LAW]]-Table1[[#This Row],[LEW]]</f>
        <v>3.8928571428571428</v>
      </c>
      <c r="V1649">
        <f>COUNTIF(PASE!B:B,Table1[[#This Row],[Loser]])</f>
        <v>1</v>
      </c>
    </row>
    <row r="1650" spans="1:22" x14ac:dyDescent="0.25">
      <c r="A1650" s="65">
        <v>40617</v>
      </c>
      <c r="B1650" s="50">
        <v>2011</v>
      </c>
      <c r="C1650" s="1" t="s">
        <v>493</v>
      </c>
      <c r="D1650" t="s">
        <v>49</v>
      </c>
      <c r="E1650" s="1">
        <v>12</v>
      </c>
      <c r="F1650" t="s">
        <v>89</v>
      </c>
      <c r="G1650" t="str">
        <f>VLOOKUP(Table1[[#This Row],[Winner]],Ranking!D:E,2,FALSE)</f>
        <v>ACC</v>
      </c>
      <c r="H1650" s="1">
        <v>70</v>
      </c>
      <c r="I1650" s="1">
        <v>12</v>
      </c>
      <c r="J1650" t="s">
        <v>68</v>
      </c>
      <c r="K1650" t="str">
        <f>VLOOKUP(Table1[[#This Row],[Loser]],Ranking!D:E,2,FALSE)</f>
        <v>CUSA</v>
      </c>
      <c r="L1650" s="1">
        <v>52</v>
      </c>
      <c r="N1650" s="1">
        <f>Table1[[#This Row],[Winning Score]]-Table1[[#This Row],[Losing Score]]</f>
        <v>18</v>
      </c>
      <c r="O1650" s="1">
        <f>Table1[[#This Row],[Losing Seed]]-Table1[[#This Row],[Winning Seed]]</f>
        <v>0</v>
      </c>
      <c r="P1650" s="1" t="str">
        <f>IF(Table1[[#This Row],[SeD]]&lt;-2,Table1[[#This Row],[Winning Seed]]&amp; " over " &amp;Table1[[#This Row],[Losing Seed]],"")</f>
        <v/>
      </c>
      <c r="Q1650">
        <f>VLOOKUP(Table1[[#This Row],[Losing Seed]],'Seed History'!$N$4:$O$19,2)</f>
        <v>0.51428571428571423</v>
      </c>
      <c r="R1650" s="1">
        <f>IF(Table1[[#This Row],[Round]]="PI",0,Table1[[#This Row],[Round]]-1)</f>
        <v>0</v>
      </c>
      <c r="S1650">
        <f>Table1[[#This Row],[LAW]]-Table1[[#This Row],[LEW]]</f>
        <v>-0.51428571428571423</v>
      </c>
      <c r="V1650">
        <f>COUNTIF(PASE!B:B,Table1[[#This Row],[Loser]])</f>
        <v>1</v>
      </c>
    </row>
    <row r="1651" spans="1:22" x14ac:dyDescent="0.25">
      <c r="A1651" s="65">
        <v>40617</v>
      </c>
      <c r="B1651" s="50">
        <v>2011</v>
      </c>
      <c r="C1651" s="1" t="s">
        <v>493</v>
      </c>
      <c r="D1651" t="s">
        <v>478</v>
      </c>
      <c r="E1651" s="1">
        <v>16</v>
      </c>
      <c r="F1651" t="s">
        <v>394</v>
      </c>
      <c r="G1651" t="str">
        <f>VLOOKUP(Table1[[#This Row],[Winner]],Ranking!D:E,2,FALSE)</f>
        <v>BSth</v>
      </c>
      <c r="H1651" s="1">
        <v>81</v>
      </c>
      <c r="I1651" s="1">
        <v>16</v>
      </c>
      <c r="J1651" t="s">
        <v>489</v>
      </c>
      <c r="K1651" t="str">
        <f>VLOOKUP(Table1[[#This Row],[Loser]],Ranking!D:E,2,FALSE)</f>
        <v>SB</v>
      </c>
      <c r="L1651" s="1">
        <v>77</v>
      </c>
      <c r="M1651" s="1" t="s">
        <v>479</v>
      </c>
      <c r="N1651" s="1">
        <f>Table1[[#This Row],[Winning Score]]-Table1[[#This Row],[Losing Score]]</f>
        <v>4</v>
      </c>
      <c r="O1651" s="1">
        <f>Table1[[#This Row],[Losing Seed]]-Table1[[#This Row],[Winning Seed]]</f>
        <v>0</v>
      </c>
      <c r="P1651" s="1" t="str">
        <f>IF(Table1[[#This Row],[SeD]]&lt;-2,Table1[[#This Row],[Winning Seed]]&amp; " over " &amp;Table1[[#This Row],[Losing Seed]],"")</f>
        <v/>
      </c>
      <c r="Q1651">
        <f>VLOOKUP(Table1[[#This Row],[Losing Seed]],'Seed History'!$N$4:$O$19,2)</f>
        <v>7.1428571428571426E-3</v>
      </c>
      <c r="R1651" s="1">
        <f>IF(Table1[[#This Row],[Round]]="PI",0,Table1[[#This Row],[Round]]-1)</f>
        <v>0</v>
      </c>
      <c r="S1651">
        <f>Table1[[#This Row],[LAW]]-Table1[[#This Row],[LEW]]</f>
        <v>-7.1428571428571426E-3</v>
      </c>
      <c r="V1651">
        <f>COUNTIF(PASE!B:B,Table1[[#This Row],[Loser]])</f>
        <v>1</v>
      </c>
    </row>
    <row r="1652" spans="1:22" x14ac:dyDescent="0.25">
      <c r="A1652" s="65">
        <v>40618</v>
      </c>
      <c r="B1652" s="50">
        <v>2011</v>
      </c>
      <c r="C1652" s="1" t="s">
        <v>493</v>
      </c>
      <c r="D1652" t="s">
        <v>49</v>
      </c>
      <c r="E1652" s="1">
        <v>16</v>
      </c>
      <c r="F1652" t="s">
        <v>404</v>
      </c>
      <c r="G1652" t="str">
        <f>VLOOKUP(Table1[[#This Row],[Winner]],Ranking!D:E,2,FALSE)</f>
        <v>CUSA</v>
      </c>
      <c r="H1652" s="1">
        <v>70</v>
      </c>
      <c r="I1652" s="1">
        <v>16</v>
      </c>
      <c r="J1652" t="s">
        <v>117</v>
      </c>
      <c r="K1652" t="str">
        <f>VLOOKUP(Table1[[#This Row],[Loser]],Ranking!D:E,2,FALSE)</f>
        <v>SWAC</v>
      </c>
      <c r="L1652" s="1">
        <v>61</v>
      </c>
      <c r="N1652" s="1">
        <f>Table1[[#This Row],[Winning Score]]-Table1[[#This Row],[Losing Score]]</f>
        <v>9</v>
      </c>
      <c r="O1652" s="1">
        <f>Table1[[#This Row],[Losing Seed]]-Table1[[#This Row],[Winning Seed]]</f>
        <v>0</v>
      </c>
      <c r="P1652" s="1" t="str">
        <f>IF(Table1[[#This Row],[SeD]]&lt;-2,Table1[[#This Row],[Winning Seed]]&amp; " over " &amp;Table1[[#This Row],[Losing Seed]],"")</f>
        <v/>
      </c>
      <c r="Q1652">
        <f>VLOOKUP(Table1[[#This Row],[Losing Seed]],'Seed History'!$N$4:$O$19,2)</f>
        <v>7.1428571428571426E-3</v>
      </c>
      <c r="R1652" s="1">
        <f>IF(Table1[[#This Row],[Round]]="PI",0,Table1[[#This Row],[Round]]-1)</f>
        <v>0</v>
      </c>
      <c r="S1652">
        <f>Table1[[#This Row],[LAW]]-Table1[[#This Row],[LEW]]</f>
        <v>-7.1428571428571426E-3</v>
      </c>
      <c r="V1652">
        <f>COUNTIF(PASE!B:B,Table1[[#This Row],[Loser]])</f>
        <v>1</v>
      </c>
    </row>
    <row r="1653" spans="1:22" x14ac:dyDescent="0.25">
      <c r="A1653" s="65">
        <v>40618</v>
      </c>
      <c r="B1653" s="50">
        <v>2011</v>
      </c>
      <c r="C1653" s="1" t="s">
        <v>493</v>
      </c>
      <c r="D1653" t="s">
        <v>482</v>
      </c>
      <c r="E1653" s="1">
        <v>11</v>
      </c>
      <c r="F1653" t="s">
        <v>47</v>
      </c>
      <c r="G1653" t="str">
        <f>VLOOKUP(Table1[[#This Row],[Winner]],Ranking!D:E,2,FALSE)</f>
        <v>A10</v>
      </c>
      <c r="H1653" s="1">
        <v>59</v>
      </c>
      <c r="I1653" s="1">
        <v>11</v>
      </c>
      <c r="J1653" t="s">
        <v>85</v>
      </c>
      <c r="K1653" t="str">
        <f>VLOOKUP(Table1[[#This Row],[Loser]],Ranking!D:E,2,FALSE)</f>
        <v>P12</v>
      </c>
      <c r="L1653" s="1">
        <v>46</v>
      </c>
      <c r="N1653" s="1">
        <f>Table1[[#This Row],[Winning Score]]-Table1[[#This Row],[Losing Score]]</f>
        <v>13</v>
      </c>
      <c r="O1653" s="1">
        <f>Table1[[#This Row],[Losing Seed]]-Table1[[#This Row],[Winning Seed]]</f>
        <v>0</v>
      </c>
      <c r="P1653" s="1" t="str">
        <f>IF(Table1[[#This Row],[SeD]]&lt;-2,Table1[[#This Row],[Winning Seed]]&amp; " over " &amp;Table1[[#This Row],[Losing Seed]],"")</f>
        <v/>
      </c>
      <c r="Q1653">
        <f>VLOOKUP(Table1[[#This Row],[Losing Seed]],'Seed History'!$N$4:$O$19,2)</f>
        <v>0.61428571428571432</v>
      </c>
      <c r="R1653" s="1">
        <f>IF(Table1[[#This Row],[Round]]="PI",0,Table1[[#This Row],[Round]]-1)</f>
        <v>0</v>
      </c>
      <c r="S1653">
        <f>Table1[[#This Row],[LAW]]-Table1[[#This Row],[LEW]]</f>
        <v>-0.61428571428571432</v>
      </c>
      <c r="V1653">
        <f>COUNTIF(PASE!B:B,Table1[[#This Row],[Loser]])</f>
        <v>1</v>
      </c>
    </row>
    <row r="1654" spans="1:22" x14ac:dyDescent="0.25">
      <c r="A1654" s="65">
        <v>40619</v>
      </c>
      <c r="B1654" s="50">
        <v>2011</v>
      </c>
      <c r="C1654" s="1">
        <v>1</v>
      </c>
      <c r="D1654" t="s">
        <v>482</v>
      </c>
      <c r="E1654" s="1">
        <v>13</v>
      </c>
      <c r="F1654" t="s">
        <v>283</v>
      </c>
      <c r="G1654" t="str">
        <f>VLOOKUP(Table1[[#This Row],[Winner]],Ranking!D:E,2,FALSE)</f>
        <v>OVC</v>
      </c>
      <c r="H1654" s="1">
        <v>62</v>
      </c>
      <c r="I1654" s="1">
        <v>4</v>
      </c>
      <c r="J1654" t="s">
        <v>54</v>
      </c>
      <c r="K1654" t="str">
        <f>VLOOKUP(Table1[[#This Row],[Loser]],Ranking!D:E,2,FALSE)</f>
        <v>ACC</v>
      </c>
      <c r="L1654" s="1">
        <v>61</v>
      </c>
      <c r="N1654" s="1">
        <f>Table1[[#This Row],[Winning Score]]-Table1[[#This Row],[Losing Score]]</f>
        <v>1</v>
      </c>
      <c r="O1654" s="1">
        <f>Table1[[#This Row],[Losing Seed]]-Table1[[#This Row],[Winning Seed]]</f>
        <v>-9</v>
      </c>
      <c r="P1654" s="1" t="str">
        <f>IF(Table1[[#This Row],[SeD]]&lt;-2,Table1[[#This Row],[Winning Seed]]&amp; " over " &amp;Table1[[#This Row],[Losing Seed]],"")</f>
        <v>13 over 4</v>
      </c>
      <c r="Q1654">
        <f>VLOOKUP(Table1[[#This Row],[Losing Seed]],'Seed History'!$N$4:$O$19,2)</f>
        <v>1.5357142857142858</v>
      </c>
      <c r="R1654" s="1">
        <f>IF(Table1[[#This Row],[Round]]="PI",0,Table1[[#This Row],[Round]]-1)</f>
        <v>0</v>
      </c>
      <c r="S1654">
        <f>Table1[[#This Row],[LAW]]-Table1[[#This Row],[LEW]]</f>
        <v>-1.5357142857142858</v>
      </c>
      <c r="V1654">
        <f>COUNTIF(PASE!B:B,Table1[[#This Row],[Loser]])</f>
        <v>1</v>
      </c>
    </row>
    <row r="1655" spans="1:22" x14ac:dyDescent="0.25">
      <c r="A1655" s="65">
        <v>40619</v>
      </c>
      <c r="B1655" s="50">
        <v>2011</v>
      </c>
      <c r="C1655" s="1">
        <v>1</v>
      </c>
      <c r="D1655" t="s">
        <v>482</v>
      </c>
      <c r="E1655" s="1">
        <v>12</v>
      </c>
      <c r="F1655" t="s">
        <v>332</v>
      </c>
      <c r="G1655" t="str">
        <f>VLOOKUP(Table1[[#This Row],[Winner]],Ranking!D:E,2,FALSE)</f>
        <v>A10</v>
      </c>
      <c r="H1655" s="1">
        <v>69</v>
      </c>
      <c r="I1655" s="1">
        <v>5</v>
      </c>
      <c r="J1655" t="s">
        <v>78</v>
      </c>
      <c r="K1655" t="str">
        <f>VLOOKUP(Table1[[#This Row],[Loser]],Ranking!D:E,2,FALSE)</f>
        <v>SEC</v>
      </c>
      <c r="L1655" s="1">
        <v>66</v>
      </c>
      <c r="N1655" s="1">
        <f>Table1[[#This Row],[Winning Score]]-Table1[[#This Row],[Losing Score]]</f>
        <v>3</v>
      </c>
      <c r="O1655" s="1">
        <f>Table1[[#This Row],[Losing Seed]]-Table1[[#This Row],[Winning Seed]]</f>
        <v>-7</v>
      </c>
      <c r="P1655" s="1" t="str">
        <f>IF(Table1[[#This Row],[SeD]]&lt;-2,Table1[[#This Row],[Winning Seed]]&amp; " over " &amp;Table1[[#This Row],[Losing Seed]],"")</f>
        <v>12 over 5</v>
      </c>
      <c r="Q1655">
        <f>VLOOKUP(Table1[[#This Row],[Losing Seed]],'Seed History'!$N$4:$O$19,2)</f>
        <v>1.1071428571428572</v>
      </c>
      <c r="R1655" s="1">
        <f>IF(Table1[[#This Row],[Round]]="PI",0,Table1[[#This Row],[Round]]-1)</f>
        <v>0</v>
      </c>
      <c r="S1655">
        <f>Table1[[#This Row],[LAW]]-Table1[[#This Row],[LEW]]</f>
        <v>-1.1071428571428572</v>
      </c>
      <c r="V1655">
        <f>COUNTIF(PASE!B:B,Table1[[#This Row],[Loser]])</f>
        <v>1</v>
      </c>
    </row>
    <row r="1656" spans="1:22" x14ac:dyDescent="0.25">
      <c r="A1656" s="65">
        <v>40619</v>
      </c>
      <c r="B1656" s="50">
        <v>2011</v>
      </c>
      <c r="C1656" s="1">
        <v>1</v>
      </c>
      <c r="D1656" t="s">
        <v>478</v>
      </c>
      <c r="E1656" s="1">
        <v>11</v>
      </c>
      <c r="F1656" t="s">
        <v>71</v>
      </c>
      <c r="G1656" t="str">
        <f>VLOOKUP(Table1[[#This Row],[Winner]],Ranking!D:E,2,FALSE)</f>
        <v>WCC</v>
      </c>
      <c r="H1656" s="1">
        <v>86</v>
      </c>
      <c r="I1656" s="1">
        <v>6</v>
      </c>
      <c r="J1656" t="s">
        <v>369</v>
      </c>
      <c r="K1656" t="str">
        <f>VLOOKUP(Table1[[#This Row],[Loser]],Ranking!D:E,2,FALSE)</f>
        <v>BE</v>
      </c>
      <c r="L1656" s="1">
        <v>71</v>
      </c>
      <c r="N1656" s="1">
        <f>Table1[[#This Row],[Winning Score]]-Table1[[#This Row],[Losing Score]]</f>
        <v>15</v>
      </c>
      <c r="O1656" s="1">
        <f>Table1[[#This Row],[Losing Seed]]-Table1[[#This Row],[Winning Seed]]</f>
        <v>-5</v>
      </c>
      <c r="P1656" s="1" t="str">
        <f>IF(Table1[[#This Row],[SeD]]&lt;-2,Table1[[#This Row],[Winning Seed]]&amp; " over " &amp;Table1[[#This Row],[Losing Seed]],"")</f>
        <v>11 over 6</v>
      </c>
      <c r="Q1656">
        <f>VLOOKUP(Table1[[#This Row],[Losing Seed]],'Seed History'!$N$4:$O$19,2)</f>
        <v>1.0785714285714285</v>
      </c>
      <c r="R1656" s="1">
        <f>IF(Table1[[#This Row],[Round]]="PI",0,Table1[[#This Row],[Round]]-1)</f>
        <v>0</v>
      </c>
      <c r="S1656">
        <f>Table1[[#This Row],[LAW]]-Table1[[#This Row],[LEW]]</f>
        <v>-1.0785714285714285</v>
      </c>
      <c r="V1656">
        <f>COUNTIF(PASE!B:B,Table1[[#This Row],[Loser]])</f>
        <v>1</v>
      </c>
    </row>
    <row r="1657" spans="1:22" x14ac:dyDescent="0.25">
      <c r="A1657" s="65">
        <v>40619</v>
      </c>
      <c r="B1657" s="50">
        <v>2011</v>
      </c>
      <c r="C1657" s="1">
        <v>1</v>
      </c>
      <c r="D1657" t="s">
        <v>49</v>
      </c>
      <c r="E1657" s="1">
        <v>4</v>
      </c>
      <c r="F1657" t="s">
        <v>26</v>
      </c>
      <c r="G1657" t="str">
        <f>VLOOKUP(Table1[[#This Row],[Winner]],Ranking!D:E,2,FALSE)</f>
        <v>SEC</v>
      </c>
      <c r="H1657" s="1">
        <v>59</v>
      </c>
      <c r="I1657" s="1">
        <v>13</v>
      </c>
      <c r="J1657" t="s">
        <v>91</v>
      </c>
      <c r="K1657" t="str">
        <f>VLOOKUP(Table1[[#This Row],[Loser]],Ranking!D:E,2,FALSE)</f>
        <v>Ivy</v>
      </c>
      <c r="L1657" s="1">
        <v>57</v>
      </c>
      <c r="N1657" s="1">
        <f>Table1[[#This Row],[Winning Score]]-Table1[[#This Row],[Losing Score]]</f>
        <v>2</v>
      </c>
      <c r="O1657" s="1">
        <f>Table1[[#This Row],[Losing Seed]]-Table1[[#This Row],[Winning Seed]]</f>
        <v>9</v>
      </c>
      <c r="P1657" s="1" t="str">
        <f>IF(Table1[[#This Row],[SeD]]&lt;-2,Table1[[#This Row],[Winning Seed]]&amp; " over " &amp;Table1[[#This Row],[Losing Seed]],"")</f>
        <v/>
      </c>
      <c r="Q1657">
        <f>VLOOKUP(Table1[[#This Row],[Losing Seed]],'Seed History'!$N$4:$O$19,2)</f>
        <v>0.25</v>
      </c>
      <c r="R1657" s="1">
        <f>IF(Table1[[#This Row],[Round]]="PI",0,Table1[[#This Row],[Round]]-1)</f>
        <v>0</v>
      </c>
      <c r="S1657">
        <f>Table1[[#This Row],[LAW]]-Table1[[#This Row],[LEW]]</f>
        <v>-0.25</v>
      </c>
      <c r="V1657">
        <f>COUNTIF(PASE!B:B,Table1[[#This Row],[Loser]])</f>
        <v>1</v>
      </c>
    </row>
    <row r="1658" spans="1:22" x14ac:dyDescent="0.25">
      <c r="A1658" s="65">
        <v>40619</v>
      </c>
      <c r="B1658" s="50">
        <v>2011</v>
      </c>
      <c r="C1658" s="1">
        <v>1</v>
      </c>
      <c r="D1658" t="s">
        <v>49</v>
      </c>
      <c r="E1658" s="1">
        <v>5</v>
      </c>
      <c r="F1658" t="s">
        <v>413</v>
      </c>
      <c r="G1658" t="str">
        <f>VLOOKUP(Table1[[#This Row],[Winner]],Ranking!D:E,2,FALSE)</f>
        <v>B12</v>
      </c>
      <c r="H1658" s="1">
        <v>84</v>
      </c>
      <c r="I1658" s="1">
        <v>12</v>
      </c>
      <c r="J1658" t="s">
        <v>89</v>
      </c>
      <c r="K1658" t="str">
        <f>VLOOKUP(Table1[[#This Row],[Loser]],Ranking!D:E,2,FALSE)</f>
        <v>ACC</v>
      </c>
      <c r="L1658" s="1">
        <v>76</v>
      </c>
      <c r="N1658" s="1">
        <f>Table1[[#This Row],[Winning Score]]-Table1[[#This Row],[Losing Score]]</f>
        <v>8</v>
      </c>
      <c r="O1658" s="1">
        <f>Table1[[#This Row],[Losing Seed]]-Table1[[#This Row],[Winning Seed]]</f>
        <v>7</v>
      </c>
      <c r="P1658" s="1" t="str">
        <f>IF(Table1[[#This Row],[SeD]]&lt;-2,Table1[[#This Row],[Winning Seed]]&amp; " over " &amp;Table1[[#This Row],[Losing Seed]],"")</f>
        <v/>
      </c>
      <c r="Q1658">
        <f>VLOOKUP(Table1[[#This Row],[Losing Seed]],'Seed History'!$N$4:$O$19,2)</f>
        <v>0.51428571428571423</v>
      </c>
      <c r="R1658" s="1">
        <f>IF(Table1[[#This Row],[Round]]="PI",0,Table1[[#This Row],[Round]]-1)</f>
        <v>0</v>
      </c>
      <c r="S1658">
        <f>Table1[[#This Row],[LAW]]-Table1[[#This Row],[LEW]]</f>
        <v>-0.51428571428571423</v>
      </c>
      <c r="V1658">
        <f>COUNTIF(PASE!B:B,Table1[[#This Row],[Loser]])</f>
        <v>1</v>
      </c>
    </row>
    <row r="1659" spans="1:22" x14ac:dyDescent="0.25">
      <c r="A1659" s="65">
        <v>40619</v>
      </c>
      <c r="B1659" s="50">
        <v>2011</v>
      </c>
      <c r="C1659" s="1">
        <v>1</v>
      </c>
      <c r="D1659" t="s">
        <v>478</v>
      </c>
      <c r="E1659" s="1">
        <v>1</v>
      </c>
      <c r="F1659" t="s">
        <v>83</v>
      </c>
      <c r="G1659" t="str">
        <f>VLOOKUP(Table1[[#This Row],[Winner]],Ranking!D:E,2,FALSE)</f>
        <v>ACC</v>
      </c>
      <c r="H1659" s="1">
        <v>74</v>
      </c>
      <c r="I1659" s="1">
        <v>16</v>
      </c>
      <c r="J1659" t="s">
        <v>394</v>
      </c>
      <c r="K1659" t="str">
        <f>VLOOKUP(Table1[[#This Row],[Loser]],Ranking!D:E,2,FALSE)</f>
        <v>BSth</v>
      </c>
      <c r="L1659" s="1">
        <v>51</v>
      </c>
      <c r="N1659" s="1">
        <f>Table1[[#This Row],[Winning Score]]-Table1[[#This Row],[Losing Score]]</f>
        <v>23</v>
      </c>
      <c r="O1659" s="1">
        <f>Table1[[#This Row],[Losing Seed]]-Table1[[#This Row],[Winning Seed]]</f>
        <v>15</v>
      </c>
      <c r="P1659" s="1" t="str">
        <f>IF(Table1[[#This Row],[SeD]]&lt;-2,Table1[[#This Row],[Winning Seed]]&amp; " over " &amp;Table1[[#This Row],[Losing Seed]],"")</f>
        <v/>
      </c>
      <c r="Q1659">
        <f>VLOOKUP(Table1[[#This Row],[Losing Seed]],'Seed History'!$N$4:$O$19,2)</f>
        <v>7.1428571428571426E-3</v>
      </c>
      <c r="R1659" s="1">
        <f>IF(Table1[[#This Row],[Round]]="PI",0,Table1[[#This Row],[Round]]-1)</f>
        <v>0</v>
      </c>
      <c r="S1659">
        <f>Table1[[#This Row],[LAW]]-Table1[[#This Row],[LEW]]</f>
        <v>-7.1428571428571426E-3</v>
      </c>
      <c r="V1659">
        <f>COUNTIF(PASE!B:B,Table1[[#This Row],[Loser]])</f>
        <v>1</v>
      </c>
    </row>
    <row r="1660" spans="1:22" x14ac:dyDescent="0.25">
      <c r="A1660" s="65">
        <v>40619</v>
      </c>
      <c r="B1660" s="50">
        <v>2011</v>
      </c>
      <c r="C1660" s="1">
        <v>1</v>
      </c>
      <c r="D1660" t="s">
        <v>478</v>
      </c>
      <c r="E1660" s="1">
        <v>2</v>
      </c>
      <c r="F1660" t="s">
        <v>81</v>
      </c>
      <c r="G1660" t="str">
        <f>VLOOKUP(Table1[[#This Row],[Winner]],Ranking!D:E,2,FALSE)</f>
        <v>SEC</v>
      </c>
      <c r="H1660" s="1">
        <v>79</v>
      </c>
      <c r="I1660" s="1">
        <v>15</v>
      </c>
      <c r="J1660" t="s">
        <v>389</v>
      </c>
      <c r="K1660" t="str">
        <f>VLOOKUP(Table1[[#This Row],[Loser]],Ranking!D:E,2,FALSE)</f>
        <v>BW</v>
      </c>
      <c r="L1660" s="1">
        <v>51</v>
      </c>
      <c r="N1660" s="1">
        <f>Table1[[#This Row],[Winning Score]]-Table1[[#This Row],[Losing Score]]</f>
        <v>28</v>
      </c>
      <c r="O1660" s="1">
        <f>Table1[[#This Row],[Losing Seed]]-Table1[[#This Row],[Winning Seed]]</f>
        <v>13</v>
      </c>
      <c r="P1660" s="1" t="str">
        <f>IF(Table1[[#This Row],[SeD]]&lt;-2,Table1[[#This Row],[Winning Seed]]&amp; " over " &amp;Table1[[#This Row],[Losing Seed]],"")</f>
        <v/>
      </c>
      <c r="Q1660">
        <f>VLOOKUP(Table1[[#This Row],[Losing Seed]],'Seed History'!$N$4:$O$19,2)</f>
        <v>6.4285714285714279E-2</v>
      </c>
      <c r="R1660" s="1">
        <f>IF(Table1[[#This Row],[Round]]="PI",0,Table1[[#This Row],[Round]]-1)</f>
        <v>0</v>
      </c>
      <c r="S1660">
        <f>Table1[[#This Row],[LAW]]-Table1[[#This Row],[LEW]]</f>
        <v>-6.4285714285714279E-2</v>
      </c>
      <c r="V1660">
        <f>COUNTIF(PASE!B:B,Table1[[#This Row],[Loser]])</f>
        <v>1</v>
      </c>
    </row>
    <row r="1661" spans="1:22" x14ac:dyDescent="0.25">
      <c r="A1661" s="65">
        <v>40619</v>
      </c>
      <c r="B1661" s="50">
        <v>2011</v>
      </c>
      <c r="C1661" s="1">
        <v>1</v>
      </c>
      <c r="D1661" t="s">
        <v>478</v>
      </c>
      <c r="E1661" s="1">
        <v>3</v>
      </c>
      <c r="F1661" t="s">
        <v>72</v>
      </c>
      <c r="G1661" t="str">
        <f>VLOOKUP(Table1[[#This Row],[Winner]],Ranking!D:E,2,FALSE)</f>
        <v>WCC</v>
      </c>
      <c r="H1661" s="1">
        <v>74</v>
      </c>
      <c r="I1661" s="1">
        <v>14</v>
      </c>
      <c r="J1661" t="s">
        <v>42</v>
      </c>
      <c r="K1661" t="str">
        <f>VLOOKUP(Table1[[#This Row],[Loser]],Ranking!D:E,2,FALSE)</f>
        <v>SC</v>
      </c>
      <c r="L1661" s="1">
        <v>66</v>
      </c>
      <c r="N1661" s="1">
        <f>Table1[[#This Row],[Winning Score]]-Table1[[#This Row],[Losing Score]]</f>
        <v>8</v>
      </c>
      <c r="O1661" s="1">
        <f>Table1[[#This Row],[Losing Seed]]-Table1[[#This Row],[Winning Seed]]</f>
        <v>11</v>
      </c>
      <c r="P1661" s="1" t="str">
        <f>IF(Table1[[#This Row],[SeD]]&lt;-2,Table1[[#This Row],[Winning Seed]]&amp; " over " &amp;Table1[[#This Row],[Losing Seed]],"")</f>
        <v/>
      </c>
      <c r="Q1661">
        <f>VLOOKUP(Table1[[#This Row],[Losing Seed]],'Seed History'!$N$4:$O$19,2)</f>
        <v>0.16428571428571428</v>
      </c>
      <c r="R1661" s="1">
        <f>IF(Table1[[#This Row],[Round]]="PI",0,Table1[[#This Row],[Round]]-1)</f>
        <v>0</v>
      </c>
      <c r="S1661">
        <f>Table1[[#This Row],[LAW]]-Table1[[#This Row],[LEW]]</f>
        <v>-0.16428571428571428</v>
      </c>
      <c r="V1661">
        <f>COUNTIF(PASE!B:B,Table1[[#This Row],[Loser]])</f>
        <v>1</v>
      </c>
    </row>
    <row r="1662" spans="1:22" x14ac:dyDescent="0.25">
      <c r="A1662" s="65">
        <v>40619</v>
      </c>
      <c r="B1662" s="50">
        <v>2011</v>
      </c>
      <c r="C1662" s="1">
        <v>1</v>
      </c>
      <c r="D1662" t="s">
        <v>478</v>
      </c>
      <c r="E1662" s="1">
        <v>4</v>
      </c>
      <c r="F1662" t="s">
        <v>39</v>
      </c>
      <c r="G1662" t="str">
        <f>VLOOKUP(Table1[[#This Row],[Winner]],Ranking!D:E,2,FALSE)</f>
        <v>B10</v>
      </c>
      <c r="H1662" s="1">
        <v>72</v>
      </c>
      <c r="I1662" s="1">
        <v>13</v>
      </c>
      <c r="J1662" t="s">
        <v>62</v>
      </c>
      <c r="K1662" t="str">
        <f>VLOOKUP(Table1[[#This Row],[Loser]],Ranking!D:E,2,FALSE)</f>
        <v>OVC</v>
      </c>
      <c r="L1662" s="1">
        <v>58</v>
      </c>
      <c r="N1662" s="1">
        <f>Table1[[#This Row],[Winning Score]]-Table1[[#This Row],[Losing Score]]</f>
        <v>14</v>
      </c>
      <c r="O1662" s="1">
        <f>Table1[[#This Row],[Losing Seed]]-Table1[[#This Row],[Winning Seed]]</f>
        <v>9</v>
      </c>
      <c r="P1662" s="1" t="str">
        <f>IF(Table1[[#This Row],[SeD]]&lt;-2,Table1[[#This Row],[Winning Seed]]&amp; " over " &amp;Table1[[#This Row],[Losing Seed]],"")</f>
        <v/>
      </c>
      <c r="Q1662">
        <f>VLOOKUP(Table1[[#This Row],[Losing Seed]],'Seed History'!$N$4:$O$19,2)</f>
        <v>0.25</v>
      </c>
      <c r="R1662" s="1">
        <f>IF(Table1[[#This Row],[Round]]="PI",0,Table1[[#This Row],[Round]]-1)</f>
        <v>0</v>
      </c>
      <c r="S1662">
        <f>Table1[[#This Row],[LAW]]-Table1[[#This Row],[LEW]]</f>
        <v>-0.25</v>
      </c>
      <c r="V1662">
        <f>COUNTIF(PASE!B:B,Table1[[#This Row],[Loser]])</f>
        <v>1</v>
      </c>
    </row>
    <row r="1663" spans="1:22" x14ac:dyDescent="0.25">
      <c r="A1663" s="65">
        <v>40619</v>
      </c>
      <c r="B1663" s="50">
        <v>2011</v>
      </c>
      <c r="C1663" s="1">
        <v>1</v>
      </c>
      <c r="D1663" t="s">
        <v>478</v>
      </c>
      <c r="E1663" s="1">
        <v>5</v>
      </c>
      <c r="F1663" t="s">
        <v>244</v>
      </c>
      <c r="G1663" t="str">
        <f>VLOOKUP(Table1[[#This Row],[Winner]],Ranking!D:E,2,FALSE)</f>
        <v>B12</v>
      </c>
      <c r="H1663" s="1">
        <v>73</v>
      </c>
      <c r="I1663" s="1">
        <v>12</v>
      </c>
      <c r="J1663" t="s">
        <v>401</v>
      </c>
      <c r="K1663" t="str">
        <f>VLOOKUP(Table1[[#This Row],[Loser]],Ranking!D:E,2,FALSE)</f>
        <v>MWC</v>
      </c>
      <c r="L1663" s="1">
        <v>68</v>
      </c>
      <c r="N1663" s="1">
        <f>Table1[[#This Row],[Winning Score]]-Table1[[#This Row],[Losing Score]]</f>
        <v>5</v>
      </c>
      <c r="O1663" s="1">
        <f>Table1[[#This Row],[Losing Seed]]-Table1[[#This Row],[Winning Seed]]</f>
        <v>7</v>
      </c>
      <c r="P1663" s="1" t="str">
        <f>IF(Table1[[#This Row],[SeD]]&lt;-2,Table1[[#This Row],[Winning Seed]]&amp; " over " &amp;Table1[[#This Row],[Losing Seed]],"")</f>
        <v/>
      </c>
      <c r="Q1663">
        <f>VLOOKUP(Table1[[#This Row],[Losing Seed]],'Seed History'!$N$4:$O$19,2)</f>
        <v>0.51428571428571423</v>
      </c>
      <c r="R1663" s="1">
        <f>IF(Table1[[#This Row],[Round]]="PI",0,Table1[[#This Row],[Round]]-1)</f>
        <v>0</v>
      </c>
      <c r="S1663">
        <f>Table1[[#This Row],[LAW]]-Table1[[#This Row],[LEW]]</f>
        <v>-0.51428571428571423</v>
      </c>
      <c r="V1663">
        <f>COUNTIF(PASE!B:B,Table1[[#This Row],[Loser]])</f>
        <v>1</v>
      </c>
    </row>
    <row r="1664" spans="1:22" x14ac:dyDescent="0.25">
      <c r="A1664" s="65">
        <v>40619</v>
      </c>
      <c r="B1664" s="50">
        <v>2011</v>
      </c>
      <c r="C1664" s="1">
        <v>1</v>
      </c>
      <c r="D1664" t="s">
        <v>478</v>
      </c>
      <c r="E1664" s="1">
        <v>7</v>
      </c>
      <c r="F1664" t="s">
        <v>67</v>
      </c>
      <c r="G1664" t="str">
        <f>VLOOKUP(Table1[[#This Row],[Winner]],Ranking!D:E,2,FALSE)</f>
        <v>P12</v>
      </c>
      <c r="H1664" s="1">
        <v>78</v>
      </c>
      <c r="I1664" s="1">
        <v>10</v>
      </c>
      <c r="J1664" t="s">
        <v>272</v>
      </c>
      <c r="K1664" t="str">
        <f>VLOOKUP(Table1[[#This Row],[Loser]],Ranking!D:E,2,FALSE)</f>
        <v>B10</v>
      </c>
      <c r="L1664" s="1">
        <v>76</v>
      </c>
      <c r="N1664" s="1">
        <f>Table1[[#This Row],[Winning Score]]-Table1[[#This Row],[Losing Score]]</f>
        <v>2</v>
      </c>
      <c r="O1664" s="1">
        <f>Table1[[#This Row],[Losing Seed]]-Table1[[#This Row],[Winning Seed]]</f>
        <v>3</v>
      </c>
      <c r="P1664" s="1" t="str">
        <f>IF(Table1[[#This Row],[SeD]]&lt;-2,Table1[[#This Row],[Winning Seed]]&amp; " over " &amp;Table1[[#This Row],[Losing Seed]],"")</f>
        <v/>
      </c>
      <c r="Q1664">
        <f>VLOOKUP(Table1[[#This Row],[Losing Seed]],'Seed History'!$N$4:$O$19,2)</f>
        <v>0.62142857142857144</v>
      </c>
      <c r="R1664" s="1">
        <f>IF(Table1[[#This Row],[Round]]="PI",0,Table1[[#This Row],[Round]]-1)</f>
        <v>0</v>
      </c>
      <c r="S1664">
        <f>Table1[[#This Row],[LAW]]-Table1[[#This Row],[LEW]]</f>
        <v>-0.62142857142857144</v>
      </c>
      <c r="V1664">
        <f>COUNTIF(PASE!B:B,Table1[[#This Row],[Loser]])</f>
        <v>1</v>
      </c>
    </row>
    <row r="1665" spans="1:22" x14ac:dyDescent="0.25">
      <c r="A1665" s="65">
        <v>40619</v>
      </c>
      <c r="B1665" s="50">
        <v>2011</v>
      </c>
      <c r="C1665" s="1">
        <v>1</v>
      </c>
      <c r="D1665" t="s">
        <v>478</v>
      </c>
      <c r="E1665" s="1">
        <v>8</v>
      </c>
      <c r="F1665" t="s">
        <v>33</v>
      </c>
      <c r="G1665" t="str">
        <f>VLOOKUP(Table1[[#This Row],[Winner]],Ranking!D:E,2,FALSE)</f>
        <v>BE</v>
      </c>
      <c r="H1665" s="1">
        <v>60</v>
      </c>
      <c r="I1665" s="1">
        <v>9</v>
      </c>
      <c r="J1665" t="s">
        <v>318</v>
      </c>
      <c r="K1665" t="str">
        <f>VLOOKUP(Table1[[#This Row],[Loser]],Ranking!D:E,2,FALSE)</f>
        <v>CUSA</v>
      </c>
      <c r="L1665" s="1">
        <v>58</v>
      </c>
      <c r="N1665" s="1">
        <f>Table1[[#This Row],[Winning Score]]-Table1[[#This Row],[Losing Score]]</f>
        <v>2</v>
      </c>
      <c r="O1665" s="1">
        <f>Table1[[#This Row],[Losing Seed]]-Table1[[#This Row],[Winning Seed]]</f>
        <v>1</v>
      </c>
      <c r="P1665" s="1" t="str">
        <f>IF(Table1[[#This Row],[SeD]]&lt;-2,Table1[[#This Row],[Winning Seed]]&amp; " over " &amp;Table1[[#This Row],[Losing Seed]],"")</f>
        <v/>
      </c>
      <c r="Q1665">
        <f>VLOOKUP(Table1[[#This Row],[Losing Seed]],'Seed History'!$N$4:$O$19,2)</f>
        <v>0.6</v>
      </c>
      <c r="R1665" s="1">
        <f>IF(Table1[[#This Row],[Round]]="PI",0,Table1[[#This Row],[Round]]-1)</f>
        <v>0</v>
      </c>
      <c r="S1665">
        <f>Table1[[#This Row],[LAW]]-Table1[[#This Row],[LEW]]</f>
        <v>-0.6</v>
      </c>
      <c r="V1665">
        <f>COUNTIF(PASE!B:B,Table1[[#This Row],[Loser]])</f>
        <v>1</v>
      </c>
    </row>
    <row r="1666" spans="1:22" x14ac:dyDescent="0.25">
      <c r="A1666" s="65">
        <v>40619</v>
      </c>
      <c r="B1666" s="50">
        <v>2011</v>
      </c>
      <c r="C1666" s="1">
        <v>1</v>
      </c>
      <c r="D1666" t="s">
        <v>38</v>
      </c>
      <c r="E1666" s="1">
        <v>2</v>
      </c>
      <c r="F1666" t="s">
        <v>345</v>
      </c>
      <c r="G1666" t="str">
        <f>VLOOKUP(Table1[[#This Row],[Winner]],Ranking!D:E,2,FALSE)</f>
        <v>MWC</v>
      </c>
      <c r="H1666" s="1">
        <v>68</v>
      </c>
      <c r="I1666" s="1">
        <v>15</v>
      </c>
      <c r="J1666" t="s">
        <v>309</v>
      </c>
      <c r="K1666" t="str">
        <f>VLOOKUP(Table1[[#This Row],[Loser]],Ranking!D:E,2,FALSE)</f>
        <v>BSky</v>
      </c>
      <c r="L1666" s="1">
        <v>50</v>
      </c>
      <c r="N1666" s="1">
        <f>Table1[[#This Row],[Winning Score]]-Table1[[#This Row],[Losing Score]]</f>
        <v>18</v>
      </c>
      <c r="O1666" s="1">
        <f>Table1[[#This Row],[Losing Seed]]-Table1[[#This Row],[Winning Seed]]</f>
        <v>13</v>
      </c>
      <c r="P1666" s="1" t="str">
        <f>IF(Table1[[#This Row],[SeD]]&lt;-2,Table1[[#This Row],[Winning Seed]]&amp; " over " &amp;Table1[[#This Row],[Losing Seed]],"")</f>
        <v/>
      </c>
      <c r="Q1666">
        <f>VLOOKUP(Table1[[#This Row],[Losing Seed]],'Seed History'!$N$4:$O$19,2)</f>
        <v>6.4285714285714279E-2</v>
      </c>
      <c r="R1666" s="1">
        <f>IF(Table1[[#This Row],[Round]]="PI",0,Table1[[#This Row],[Round]]-1)</f>
        <v>0</v>
      </c>
      <c r="S1666">
        <f>Table1[[#This Row],[LAW]]-Table1[[#This Row],[LEW]]</f>
        <v>-6.4285714285714279E-2</v>
      </c>
      <c r="V1666">
        <f>COUNTIF(PASE!B:B,Table1[[#This Row],[Loser]])</f>
        <v>1</v>
      </c>
    </row>
    <row r="1667" spans="1:22" x14ac:dyDescent="0.25">
      <c r="A1667" s="65">
        <v>40619</v>
      </c>
      <c r="B1667" s="50">
        <v>2011</v>
      </c>
      <c r="C1667" s="1">
        <v>1</v>
      </c>
      <c r="D1667" t="s">
        <v>38</v>
      </c>
      <c r="E1667" s="1">
        <v>3</v>
      </c>
      <c r="F1667" t="s">
        <v>80</v>
      </c>
      <c r="G1667" t="str">
        <f>VLOOKUP(Table1[[#This Row],[Winner]],Ranking!D:E,2,FALSE)</f>
        <v>Amer</v>
      </c>
      <c r="H1667" s="1">
        <v>81</v>
      </c>
      <c r="I1667" s="1">
        <v>14</v>
      </c>
      <c r="J1667" t="s">
        <v>149</v>
      </c>
      <c r="K1667" t="str">
        <f>VLOOKUP(Table1[[#This Row],[Loser]],Ranking!D:E,2,FALSE)</f>
        <v>Pat</v>
      </c>
      <c r="L1667" s="1">
        <v>52</v>
      </c>
      <c r="N1667" s="1">
        <f>Table1[[#This Row],[Winning Score]]-Table1[[#This Row],[Losing Score]]</f>
        <v>29</v>
      </c>
      <c r="O1667" s="1">
        <f>Table1[[#This Row],[Losing Seed]]-Table1[[#This Row],[Winning Seed]]</f>
        <v>11</v>
      </c>
      <c r="P1667" s="1" t="str">
        <f>IF(Table1[[#This Row],[SeD]]&lt;-2,Table1[[#This Row],[Winning Seed]]&amp; " over " &amp;Table1[[#This Row],[Losing Seed]],"")</f>
        <v/>
      </c>
      <c r="Q1667">
        <f>VLOOKUP(Table1[[#This Row],[Losing Seed]],'Seed History'!$N$4:$O$19,2)</f>
        <v>0.16428571428571428</v>
      </c>
      <c r="R1667" s="1">
        <f>IF(Table1[[#This Row],[Round]]="PI",0,Table1[[#This Row],[Round]]-1)</f>
        <v>0</v>
      </c>
      <c r="S1667">
        <f>Table1[[#This Row],[LAW]]-Table1[[#This Row],[LEW]]</f>
        <v>-0.16428571428571428</v>
      </c>
      <c r="V1667">
        <f>COUNTIF(PASE!B:B,Table1[[#This Row],[Loser]])</f>
        <v>1</v>
      </c>
    </row>
    <row r="1668" spans="1:22" x14ac:dyDescent="0.25">
      <c r="A1668" s="65">
        <v>40619</v>
      </c>
      <c r="B1668" s="50">
        <v>2011</v>
      </c>
      <c r="C1668" s="1">
        <v>1</v>
      </c>
      <c r="D1668" t="s">
        <v>38</v>
      </c>
      <c r="E1668" s="1">
        <v>6</v>
      </c>
      <c r="F1668" t="s">
        <v>28</v>
      </c>
      <c r="G1668" t="str">
        <f>VLOOKUP(Table1[[#This Row],[Winner]],Ranking!D:E,2,FALSE)</f>
        <v>Amer</v>
      </c>
      <c r="H1668" s="1">
        <v>78</v>
      </c>
      <c r="I1668" s="1">
        <v>11</v>
      </c>
      <c r="J1668" t="s">
        <v>278</v>
      </c>
      <c r="K1668" t="str">
        <f>VLOOKUP(Table1[[#This Row],[Loser]],Ranking!D:E,2,FALSE)</f>
        <v>SEC</v>
      </c>
      <c r="L1668" s="1">
        <v>63</v>
      </c>
      <c r="N1668" s="1">
        <f>Table1[[#This Row],[Winning Score]]-Table1[[#This Row],[Losing Score]]</f>
        <v>15</v>
      </c>
      <c r="O1668" s="1">
        <f>Table1[[#This Row],[Losing Seed]]-Table1[[#This Row],[Winning Seed]]</f>
        <v>5</v>
      </c>
      <c r="P1668" s="1" t="str">
        <f>IF(Table1[[#This Row],[SeD]]&lt;-2,Table1[[#This Row],[Winning Seed]]&amp; " over " &amp;Table1[[#This Row],[Losing Seed]],"")</f>
        <v/>
      </c>
      <c r="Q1668">
        <f>VLOOKUP(Table1[[#This Row],[Losing Seed]],'Seed History'!$N$4:$O$19,2)</f>
        <v>0.61428571428571432</v>
      </c>
      <c r="R1668" s="1">
        <f>IF(Table1[[#This Row],[Round]]="PI",0,Table1[[#This Row],[Round]]-1)</f>
        <v>0</v>
      </c>
      <c r="S1668">
        <f>Table1[[#This Row],[LAW]]-Table1[[#This Row],[LEW]]</f>
        <v>-0.61428571428571432</v>
      </c>
      <c r="V1668">
        <f>COUNTIF(PASE!B:B,Table1[[#This Row],[Loser]])</f>
        <v>1</v>
      </c>
    </row>
    <row r="1669" spans="1:22" x14ac:dyDescent="0.25">
      <c r="A1669" s="65">
        <v>40619</v>
      </c>
      <c r="B1669" s="50">
        <v>2011</v>
      </c>
      <c r="C1669" s="1">
        <v>1</v>
      </c>
      <c r="D1669" t="s">
        <v>38</v>
      </c>
      <c r="E1669" s="1">
        <v>7</v>
      </c>
      <c r="F1669" t="s">
        <v>374</v>
      </c>
      <c r="G1669" t="str">
        <f>VLOOKUP(Table1[[#This Row],[Winner]],Ranking!D:E,2,FALSE)</f>
        <v>Amer</v>
      </c>
      <c r="H1669" s="1">
        <v>66</v>
      </c>
      <c r="I1669" s="1">
        <v>10</v>
      </c>
      <c r="J1669" t="s">
        <v>323</v>
      </c>
      <c r="K1669" t="str">
        <f>VLOOKUP(Table1[[#This Row],[Loser]],Ranking!D:E,2,FALSE)</f>
        <v>B10</v>
      </c>
      <c r="L1669" s="1">
        <v>64</v>
      </c>
      <c r="N1669" s="1">
        <f>Table1[[#This Row],[Winning Score]]-Table1[[#This Row],[Losing Score]]</f>
        <v>2</v>
      </c>
      <c r="O1669" s="1">
        <f>Table1[[#This Row],[Losing Seed]]-Table1[[#This Row],[Winning Seed]]</f>
        <v>3</v>
      </c>
      <c r="P1669" s="1" t="str">
        <f>IF(Table1[[#This Row],[SeD]]&lt;-2,Table1[[#This Row],[Winning Seed]]&amp; " over " &amp;Table1[[#This Row],[Losing Seed]],"")</f>
        <v/>
      </c>
      <c r="Q1669">
        <f>VLOOKUP(Table1[[#This Row],[Losing Seed]],'Seed History'!$N$4:$O$19,2)</f>
        <v>0.62142857142857144</v>
      </c>
      <c r="R1669" s="1">
        <f>IF(Table1[[#This Row],[Round]]="PI",0,Table1[[#This Row],[Round]]-1)</f>
        <v>0</v>
      </c>
      <c r="S1669">
        <f>Table1[[#This Row],[LAW]]-Table1[[#This Row],[LEW]]</f>
        <v>-0.62142857142857144</v>
      </c>
      <c r="V1669">
        <f>COUNTIF(PASE!B:B,Table1[[#This Row],[Loser]])</f>
        <v>1</v>
      </c>
    </row>
    <row r="1670" spans="1:22" x14ac:dyDescent="0.25">
      <c r="A1670" s="65">
        <v>40620</v>
      </c>
      <c r="B1670" s="50">
        <v>2011</v>
      </c>
      <c r="C1670" s="1">
        <v>1</v>
      </c>
      <c r="D1670" t="s">
        <v>49</v>
      </c>
      <c r="E1670" s="1">
        <v>11</v>
      </c>
      <c r="F1670" t="s">
        <v>263</v>
      </c>
      <c r="G1670" t="str">
        <f>VLOOKUP(Table1[[#This Row],[Winner]],Ranking!D:E,2,FALSE)</f>
        <v>BE</v>
      </c>
      <c r="H1670" s="1">
        <v>66</v>
      </c>
      <c r="I1670" s="1">
        <v>6</v>
      </c>
      <c r="J1670" t="s">
        <v>44</v>
      </c>
      <c r="K1670" t="str">
        <f>VLOOKUP(Table1[[#This Row],[Loser]],Ranking!D:E,2,FALSE)</f>
        <v>BE</v>
      </c>
      <c r="L1670" s="1">
        <v>55</v>
      </c>
      <c r="N1670" s="1">
        <f>Table1[[#This Row],[Winning Score]]-Table1[[#This Row],[Losing Score]]</f>
        <v>11</v>
      </c>
      <c r="O1670" s="1">
        <f>Table1[[#This Row],[Losing Seed]]-Table1[[#This Row],[Winning Seed]]</f>
        <v>-5</v>
      </c>
      <c r="P1670" s="1" t="str">
        <f>IF(Table1[[#This Row],[SeD]]&lt;-2,Table1[[#This Row],[Winning Seed]]&amp; " over " &amp;Table1[[#This Row],[Losing Seed]],"")</f>
        <v>11 over 6</v>
      </c>
      <c r="Q1670">
        <f>VLOOKUP(Table1[[#This Row],[Losing Seed]],'Seed History'!$N$4:$O$19,2)</f>
        <v>1.0785714285714285</v>
      </c>
      <c r="R1670" s="1">
        <f>IF(Table1[[#This Row],[Round]]="PI",0,Table1[[#This Row],[Round]]-1)</f>
        <v>0</v>
      </c>
      <c r="S1670">
        <f>Table1[[#This Row],[LAW]]-Table1[[#This Row],[LEW]]</f>
        <v>-1.0785714285714285</v>
      </c>
      <c r="V1670">
        <f>COUNTIF(PASE!B:B,Table1[[#This Row],[Loser]])</f>
        <v>1</v>
      </c>
    </row>
    <row r="1671" spans="1:22" x14ac:dyDescent="0.25">
      <c r="A1671" s="65">
        <v>40620</v>
      </c>
      <c r="B1671" s="50">
        <v>2011</v>
      </c>
      <c r="C1671" s="1">
        <v>1</v>
      </c>
      <c r="D1671" t="s">
        <v>482</v>
      </c>
      <c r="E1671" s="1">
        <v>11</v>
      </c>
      <c r="F1671" t="s">
        <v>47</v>
      </c>
      <c r="G1671" t="str">
        <f>VLOOKUP(Table1[[#This Row],[Winner]],Ranking!D:E,2,FALSE)</f>
        <v>A10</v>
      </c>
      <c r="H1671" s="1">
        <v>74</v>
      </c>
      <c r="I1671" s="1">
        <v>6</v>
      </c>
      <c r="J1671" t="s">
        <v>66</v>
      </c>
      <c r="K1671" t="str">
        <f>VLOOKUP(Table1[[#This Row],[Loser]],Ranking!D:E,2,FALSE)</f>
        <v>BE</v>
      </c>
      <c r="L1671" s="1">
        <v>56</v>
      </c>
      <c r="N1671" s="1">
        <f>Table1[[#This Row],[Winning Score]]-Table1[[#This Row],[Losing Score]]</f>
        <v>18</v>
      </c>
      <c r="O1671" s="1">
        <f>Table1[[#This Row],[Losing Seed]]-Table1[[#This Row],[Winning Seed]]</f>
        <v>-5</v>
      </c>
      <c r="P1671" s="1" t="str">
        <f>IF(Table1[[#This Row],[SeD]]&lt;-2,Table1[[#This Row],[Winning Seed]]&amp; " over " &amp;Table1[[#This Row],[Losing Seed]],"")</f>
        <v>11 over 6</v>
      </c>
      <c r="Q1671">
        <f>VLOOKUP(Table1[[#This Row],[Losing Seed]],'Seed History'!$N$4:$O$19,2)</f>
        <v>1.0785714285714285</v>
      </c>
      <c r="R1671" s="1">
        <f>IF(Table1[[#This Row],[Round]]="PI",0,Table1[[#This Row],[Round]]-1)</f>
        <v>0</v>
      </c>
      <c r="S1671">
        <f>Table1[[#This Row],[LAW]]-Table1[[#This Row],[LEW]]</f>
        <v>-1.0785714285714285</v>
      </c>
      <c r="V1671">
        <f>COUNTIF(PASE!B:B,Table1[[#This Row],[Loser]])</f>
        <v>1</v>
      </c>
    </row>
    <row r="1672" spans="1:22" x14ac:dyDescent="0.25">
      <c r="A1672" s="65">
        <v>40620</v>
      </c>
      <c r="B1672" s="50">
        <v>2011</v>
      </c>
      <c r="C1672" s="1">
        <v>1</v>
      </c>
      <c r="D1672" t="s">
        <v>38</v>
      </c>
      <c r="E1672" s="1">
        <v>5</v>
      </c>
      <c r="F1672" t="s">
        <v>48</v>
      </c>
      <c r="G1672" t="str">
        <f>VLOOKUP(Table1[[#This Row],[Winner]],Ranking!D:E,2,FALSE)</f>
        <v>P12</v>
      </c>
      <c r="H1672" s="1">
        <v>77</v>
      </c>
      <c r="I1672" s="1">
        <v>12</v>
      </c>
      <c r="J1672" t="s">
        <v>268</v>
      </c>
      <c r="K1672" t="str">
        <f>VLOOKUP(Table1[[#This Row],[Loser]],Ranking!D:E,2,FALSE)</f>
        <v>Amer</v>
      </c>
      <c r="L1672" s="1">
        <v>75</v>
      </c>
      <c r="N1672" s="1">
        <f>Table1[[#This Row],[Winning Score]]-Table1[[#This Row],[Losing Score]]</f>
        <v>2</v>
      </c>
      <c r="O1672" s="1">
        <f>Table1[[#This Row],[Losing Seed]]-Table1[[#This Row],[Winning Seed]]</f>
        <v>7</v>
      </c>
      <c r="P1672" s="1" t="str">
        <f>IF(Table1[[#This Row],[SeD]]&lt;-2,Table1[[#This Row],[Winning Seed]]&amp; " over " &amp;Table1[[#This Row],[Losing Seed]],"")</f>
        <v/>
      </c>
      <c r="Q1672">
        <f>VLOOKUP(Table1[[#This Row],[Losing Seed]],'Seed History'!$N$4:$O$19,2)</f>
        <v>0.51428571428571423</v>
      </c>
      <c r="R1672" s="1">
        <f>IF(Table1[[#This Row],[Round]]="PI",0,Table1[[#This Row],[Round]]-1)</f>
        <v>0</v>
      </c>
      <c r="S1672">
        <f>Table1[[#This Row],[LAW]]-Table1[[#This Row],[LEW]]</f>
        <v>-0.51428571428571423</v>
      </c>
      <c r="V1672">
        <f>COUNTIF(PASE!B:B,Table1[[#This Row],[Loser]])</f>
        <v>1</v>
      </c>
    </row>
    <row r="1673" spans="1:22" x14ac:dyDescent="0.25">
      <c r="A1673" s="65">
        <v>40620</v>
      </c>
      <c r="B1673" s="50">
        <v>2011</v>
      </c>
      <c r="C1673" s="1">
        <v>1</v>
      </c>
      <c r="D1673" t="s">
        <v>482</v>
      </c>
      <c r="E1673" s="1">
        <v>10</v>
      </c>
      <c r="F1673" t="s">
        <v>208</v>
      </c>
      <c r="G1673" t="str">
        <f>VLOOKUP(Table1[[#This Row],[Winner]],Ranking!D:E,2,FALSE)</f>
        <v>ACC</v>
      </c>
      <c r="H1673" s="1">
        <v>57</v>
      </c>
      <c r="I1673" s="1">
        <v>7</v>
      </c>
      <c r="J1673" t="s">
        <v>79</v>
      </c>
      <c r="K1673" t="str">
        <f>VLOOKUP(Table1[[#This Row],[Loser]],Ranking!D:E,2,FALSE)</f>
        <v>SEC</v>
      </c>
      <c r="L1673" s="1">
        <v>50</v>
      </c>
      <c r="N1673" s="1">
        <f>Table1[[#This Row],[Winning Score]]-Table1[[#This Row],[Losing Score]]</f>
        <v>7</v>
      </c>
      <c r="O1673" s="1">
        <f>Table1[[#This Row],[Losing Seed]]-Table1[[#This Row],[Winning Seed]]</f>
        <v>-3</v>
      </c>
      <c r="P1673" s="1" t="str">
        <f>IF(Table1[[#This Row],[SeD]]&lt;-2,Table1[[#This Row],[Winning Seed]]&amp; " over " &amp;Table1[[#This Row],[Losing Seed]],"")</f>
        <v>10 over 7</v>
      </c>
      <c r="Q1673">
        <f>VLOOKUP(Table1[[#This Row],[Losing Seed]],'Seed History'!$N$4:$O$19,2)</f>
        <v>0.9</v>
      </c>
      <c r="R1673" s="1">
        <f>IF(Table1[[#This Row],[Round]]="PI",0,Table1[[#This Row],[Round]]-1)</f>
        <v>0</v>
      </c>
      <c r="S1673">
        <f>Table1[[#This Row],[LAW]]-Table1[[#This Row],[LEW]]</f>
        <v>-0.9</v>
      </c>
      <c r="V1673">
        <f>COUNTIF(PASE!B:B,Table1[[#This Row],[Loser]])</f>
        <v>1</v>
      </c>
    </row>
    <row r="1674" spans="1:22" x14ac:dyDescent="0.25">
      <c r="A1674" s="65">
        <v>40620</v>
      </c>
      <c r="B1674" s="50">
        <v>2011</v>
      </c>
      <c r="C1674" s="1">
        <v>1</v>
      </c>
      <c r="D1674" t="s">
        <v>49</v>
      </c>
      <c r="E1674" s="1">
        <v>1</v>
      </c>
      <c r="F1674" t="s">
        <v>316</v>
      </c>
      <c r="G1674" t="str">
        <f>VLOOKUP(Table1[[#This Row],[Winner]],Ranking!D:E,2,FALSE)</f>
        <v>B10</v>
      </c>
      <c r="H1674" s="1">
        <v>75</v>
      </c>
      <c r="I1674" s="1">
        <v>16</v>
      </c>
      <c r="J1674" t="s">
        <v>404</v>
      </c>
      <c r="K1674" t="str">
        <f>VLOOKUP(Table1[[#This Row],[Loser]],Ranking!D:E,2,FALSE)</f>
        <v>CUSA</v>
      </c>
      <c r="L1674" s="1">
        <v>46</v>
      </c>
      <c r="N1674" s="1">
        <f>Table1[[#This Row],[Winning Score]]-Table1[[#This Row],[Losing Score]]</f>
        <v>29</v>
      </c>
      <c r="O1674" s="1">
        <f>Table1[[#This Row],[Losing Seed]]-Table1[[#This Row],[Winning Seed]]</f>
        <v>15</v>
      </c>
      <c r="P1674" s="1" t="str">
        <f>IF(Table1[[#This Row],[SeD]]&lt;-2,Table1[[#This Row],[Winning Seed]]&amp; " over " &amp;Table1[[#This Row],[Losing Seed]],"")</f>
        <v/>
      </c>
      <c r="Q1674">
        <f>VLOOKUP(Table1[[#This Row],[Losing Seed]],'Seed History'!$N$4:$O$19,2)</f>
        <v>7.1428571428571426E-3</v>
      </c>
      <c r="R1674" s="1">
        <f>IF(Table1[[#This Row],[Round]]="PI",0,Table1[[#This Row],[Round]]-1)</f>
        <v>0</v>
      </c>
      <c r="S1674">
        <f>Table1[[#This Row],[LAW]]-Table1[[#This Row],[LEW]]</f>
        <v>-7.1428571428571426E-3</v>
      </c>
      <c r="V1674">
        <f>COUNTIF(PASE!B:B,Table1[[#This Row],[Loser]])</f>
        <v>1</v>
      </c>
    </row>
    <row r="1675" spans="1:22" x14ac:dyDescent="0.25">
      <c r="A1675" s="65">
        <v>40620</v>
      </c>
      <c r="B1675" s="50">
        <v>2011</v>
      </c>
      <c r="C1675" s="1">
        <v>1</v>
      </c>
      <c r="D1675" t="s">
        <v>49</v>
      </c>
      <c r="E1675" s="1">
        <v>2</v>
      </c>
      <c r="F1675" t="s">
        <v>299</v>
      </c>
      <c r="G1675" t="str">
        <f>VLOOKUP(Table1[[#This Row],[Winner]],Ranking!D:E,2,FALSE)</f>
        <v>ACC</v>
      </c>
      <c r="H1675" s="1">
        <v>102</v>
      </c>
      <c r="I1675" s="1">
        <v>15</v>
      </c>
      <c r="J1675" t="s">
        <v>252</v>
      </c>
      <c r="K1675" t="str">
        <f>VLOOKUP(Table1[[#This Row],[Loser]],Ranking!D:E,2,FALSE)</f>
        <v>NEC</v>
      </c>
      <c r="L1675" s="1">
        <v>87</v>
      </c>
      <c r="N1675" s="1">
        <f>Table1[[#This Row],[Winning Score]]-Table1[[#This Row],[Losing Score]]</f>
        <v>15</v>
      </c>
      <c r="O1675" s="1">
        <f>Table1[[#This Row],[Losing Seed]]-Table1[[#This Row],[Winning Seed]]</f>
        <v>13</v>
      </c>
      <c r="P1675" s="1" t="str">
        <f>IF(Table1[[#This Row],[SeD]]&lt;-2,Table1[[#This Row],[Winning Seed]]&amp; " over " &amp;Table1[[#This Row],[Losing Seed]],"")</f>
        <v/>
      </c>
      <c r="Q1675">
        <f>VLOOKUP(Table1[[#This Row],[Losing Seed]],'Seed History'!$N$4:$O$19,2)</f>
        <v>6.4285714285714279E-2</v>
      </c>
      <c r="R1675" s="1">
        <f>IF(Table1[[#This Row],[Round]]="PI",0,Table1[[#This Row],[Round]]-1)</f>
        <v>0</v>
      </c>
      <c r="S1675">
        <f>Table1[[#This Row],[LAW]]-Table1[[#This Row],[LEW]]</f>
        <v>-6.4285714285714279E-2</v>
      </c>
      <c r="V1675">
        <f>COUNTIF(PASE!B:B,Table1[[#This Row],[Loser]])</f>
        <v>1</v>
      </c>
    </row>
    <row r="1676" spans="1:22" x14ac:dyDescent="0.25">
      <c r="A1676" s="65">
        <v>40620</v>
      </c>
      <c r="B1676" s="50">
        <v>2011</v>
      </c>
      <c r="C1676" s="1">
        <v>1</v>
      </c>
      <c r="D1676" t="s">
        <v>49</v>
      </c>
      <c r="E1676" s="1">
        <v>3</v>
      </c>
      <c r="F1676" t="s">
        <v>86</v>
      </c>
      <c r="G1676" t="str">
        <f>VLOOKUP(Table1[[#This Row],[Winner]],Ranking!D:E,2,FALSE)</f>
        <v>ACC</v>
      </c>
      <c r="H1676" s="1">
        <v>77</v>
      </c>
      <c r="I1676" s="1">
        <v>14</v>
      </c>
      <c r="J1676" t="s">
        <v>236</v>
      </c>
      <c r="K1676" t="str">
        <f>VLOOKUP(Table1[[#This Row],[Loser]],Ranking!D:E,2,FALSE)</f>
        <v>MVC</v>
      </c>
      <c r="L1676" s="1">
        <v>60</v>
      </c>
      <c r="N1676" s="1">
        <f>Table1[[#This Row],[Winning Score]]-Table1[[#This Row],[Losing Score]]</f>
        <v>17</v>
      </c>
      <c r="O1676" s="1">
        <f>Table1[[#This Row],[Losing Seed]]-Table1[[#This Row],[Winning Seed]]</f>
        <v>11</v>
      </c>
      <c r="P1676" s="1" t="str">
        <f>IF(Table1[[#This Row],[SeD]]&lt;-2,Table1[[#This Row],[Winning Seed]]&amp; " over " &amp;Table1[[#This Row],[Losing Seed]],"")</f>
        <v/>
      </c>
      <c r="Q1676">
        <f>VLOOKUP(Table1[[#This Row],[Losing Seed]],'Seed History'!$N$4:$O$19,2)</f>
        <v>0.16428571428571428</v>
      </c>
      <c r="R1676" s="1">
        <f>IF(Table1[[#This Row],[Round]]="PI",0,Table1[[#This Row],[Round]]-1)</f>
        <v>0</v>
      </c>
      <c r="S1676">
        <f>Table1[[#This Row],[LAW]]-Table1[[#This Row],[LEW]]</f>
        <v>-0.16428571428571428</v>
      </c>
      <c r="V1676">
        <f>COUNTIF(PASE!B:B,Table1[[#This Row],[Loser]])</f>
        <v>1</v>
      </c>
    </row>
    <row r="1677" spans="1:22" x14ac:dyDescent="0.25">
      <c r="A1677" s="65">
        <v>40620</v>
      </c>
      <c r="B1677" s="50">
        <v>2011</v>
      </c>
      <c r="C1677" s="1">
        <v>1</v>
      </c>
      <c r="D1677" t="s">
        <v>49</v>
      </c>
      <c r="E1677" s="1">
        <v>7</v>
      </c>
      <c r="F1677" t="s">
        <v>410</v>
      </c>
      <c r="G1677" t="str">
        <f>VLOOKUP(Table1[[#This Row],[Winner]],Ranking!D:E,2,FALSE)</f>
        <v>P12</v>
      </c>
      <c r="H1677" s="1">
        <v>68</v>
      </c>
      <c r="I1677" s="1">
        <v>10</v>
      </c>
      <c r="J1677" t="s">
        <v>60</v>
      </c>
      <c r="K1677" t="str">
        <f>VLOOKUP(Table1[[#This Row],[Loser]],Ranking!D:E,2,FALSE)</f>
        <v>SEC</v>
      </c>
      <c r="L1677" s="1">
        <v>65</v>
      </c>
      <c r="N1677" s="1">
        <f>Table1[[#This Row],[Winning Score]]-Table1[[#This Row],[Losing Score]]</f>
        <v>3</v>
      </c>
      <c r="O1677" s="1">
        <f>Table1[[#This Row],[Losing Seed]]-Table1[[#This Row],[Winning Seed]]</f>
        <v>3</v>
      </c>
      <c r="P1677" s="1" t="str">
        <f>IF(Table1[[#This Row],[SeD]]&lt;-2,Table1[[#This Row],[Winning Seed]]&amp; " over " &amp;Table1[[#This Row],[Losing Seed]],"")</f>
        <v/>
      </c>
      <c r="Q1677">
        <f>VLOOKUP(Table1[[#This Row],[Losing Seed]],'Seed History'!$N$4:$O$19,2)</f>
        <v>0.62142857142857144</v>
      </c>
      <c r="R1677" s="1">
        <f>IF(Table1[[#This Row],[Round]]="PI",0,Table1[[#This Row],[Round]]-1)</f>
        <v>0</v>
      </c>
      <c r="S1677">
        <f>Table1[[#This Row],[LAW]]-Table1[[#This Row],[LEW]]</f>
        <v>-0.62142857142857144</v>
      </c>
      <c r="V1677">
        <f>COUNTIF(PASE!B:B,Table1[[#This Row],[Loser]])</f>
        <v>1</v>
      </c>
    </row>
    <row r="1678" spans="1:22" x14ac:dyDescent="0.25">
      <c r="A1678" s="65">
        <v>40620</v>
      </c>
      <c r="B1678" s="50">
        <v>2011</v>
      </c>
      <c r="C1678" s="1">
        <v>1</v>
      </c>
      <c r="D1678" t="s">
        <v>49</v>
      </c>
      <c r="E1678" s="1">
        <v>8</v>
      </c>
      <c r="F1678" t="s">
        <v>213</v>
      </c>
      <c r="G1678" t="str">
        <f>VLOOKUP(Table1[[#This Row],[Winner]],Ranking!D:E,2,FALSE)</f>
        <v>A10</v>
      </c>
      <c r="H1678" s="1">
        <v>61</v>
      </c>
      <c r="I1678" s="1">
        <v>9</v>
      </c>
      <c r="J1678" t="s">
        <v>50</v>
      </c>
      <c r="K1678" t="str">
        <f>VLOOKUP(Table1[[#This Row],[Loser]],Ranking!D:E,2,FALSE)</f>
        <v>BE</v>
      </c>
      <c r="L1678" s="1">
        <v>57</v>
      </c>
      <c r="N1678" s="1">
        <f>Table1[[#This Row],[Winning Score]]-Table1[[#This Row],[Losing Score]]</f>
        <v>4</v>
      </c>
      <c r="O1678" s="1">
        <f>Table1[[#This Row],[Losing Seed]]-Table1[[#This Row],[Winning Seed]]</f>
        <v>1</v>
      </c>
      <c r="P1678" s="1" t="str">
        <f>IF(Table1[[#This Row],[SeD]]&lt;-2,Table1[[#This Row],[Winning Seed]]&amp; " over " &amp;Table1[[#This Row],[Losing Seed]],"")</f>
        <v/>
      </c>
      <c r="Q1678">
        <f>VLOOKUP(Table1[[#This Row],[Losing Seed]],'Seed History'!$N$4:$O$19,2)</f>
        <v>0.6</v>
      </c>
      <c r="R1678" s="1">
        <f>IF(Table1[[#This Row],[Round]]="PI",0,Table1[[#This Row],[Round]]-1)</f>
        <v>0</v>
      </c>
      <c r="S1678">
        <f>Table1[[#This Row],[LAW]]-Table1[[#This Row],[LEW]]</f>
        <v>-0.6</v>
      </c>
      <c r="V1678">
        <f>COUNTIF(PASE!B:B,Table1[[#This Row],[Loser]])</f>
        <v>1</v>
      </c>
    </row>
    <row r="1679" spans="1:22" x14ac:dyDescent="0.25">
      <c r="A1679" s="65">
        <v>40620</v>
      </c>
      <c r="B1679" s="50">
        <v>2011</v>
      </c>
      <c r="C1679" s="1">
        <v>1</v>
      </c>
      <c r="D1679" t="s">
        <v>482</v>
      </c>
      <c r="E1679" s="1">
        <v>1</v>
      </c>
      <c r="F1679" t="s">
        <v>37</v>
      </c>
      <c r="G1679" t="str">
        <f>VLOOKUP(Table1[[#This Row],[Winner]],Ranking!D:E,2,FALSE)</f>
        <v>B12</v>
      </c>
      <c r="H1679" s="1">
        <v>72</v>
      </c>
      <c r="I1679" s="1">
        <v>16</v>
      </c>
      <c r="J1679" t="s">
        <v>141</v>
      </c>
      <c r="K1679" t="str">
        <f>VLOOKUP(Table1[[#This Row],[Loser]],Ranking!D:E,2,FALSE)</f>
        <v>Pat</v>
      </c>
      <c r="L1679" s="1">
        <v>53</v>
      </c>
      <c r="N1679" s="1">
        <f>Table1[[#This Row],[Winning Score]]-Table1[[#This Row],[Losing Score]]</f>
        <v>19</v>
      </c>
      <c r="O1679" s="1">
        <f>Table1[[#This Row],[Losing Seed]]-Table1[[#This Row],[Winning Seed]]</f>
        <v>15</v>
      </c>
      <c r="P1679" s="1" t="str">
        <f>IF(Table1[[#This Row],[SeD]]&lt;-2,Table1[[#This Row],[Winning Seed]]&amp; " over " &amp;Table1[[#This Row],[Losing Seed]],"")</f>
        <v/>
      </c>
      <c r="Q1679">
        <f>VLOOKUP(Table1[[#This Row],[Losing Seed]],'Seed History'!$N$4:$O$19,2)</f>
        <v>7.1428571428571426E-3</v>
      </c>
      <c r="R1679" s="1">
        <f>IF(Table1[[#This Row],[Round]]="PI",0,Table1[[#This Row],[Round]]-1)</f>
        <v>0</v>
      </c>
      <c r="S1679">
        <f>Table1[[#This Row],[LAW]]-Table1[[#This Row],[LEW]]</f>
        <v>-7.1428571428571426E-3</v>
      </c>
      <c r="V1679">
        <f>COUNTIF(PASE!B:B,Table1[[#This Row],[Loser]])</f>
        <v>1</v>
      </c>
    </row>
    <row r="1680" spans="1:22" x14ac:dyDescent="0.25">
      <c r="A1680" s="65">
        <v>40620</v>
      </c>
      <c r="B1680" s="50">
        <v>2011</v>
      </c>
      <c r="C1680" s="1">
        <v>1</v>
      </c>
      <c r="D1680" t="s">
        <v>482</v>
      </c>
      <c r="E1680" s="1">
        <v>2</v>
      </c>
      <c r="F1680" t="s">
        <v>35</v>
      </c>
      <c r="G1680" t="str">
        <f>VLOOKUP(Table1[[#This Row],[Winner]],Ranking!D:E,2,FALSE)</f>
        <v>ACC</v>
      </c>
      <c r="H1680" s="1">
        <v>69</v>
      </c>
      <c r="I1680" s="1">
        <v>15</v>
      </c>
      <c r="J1680" t="s">
        <v>111</v>
      </c>
      <c r="K1680" t="str">
        <f>VLOOKUP(Table1[[#This Row],[Loser]],Ranking!D:E,2,FALSE)</f>
        <v>MAC</v>
      </c>
      <c r="L1680" s="1">
        <v>56</v>
      </c>
      <c r="N1680" s="1">
        <f>Table1[[#This Row],[Winning Score]]-Table1[[#This Row],[Losing Score]]</f>
        <v>13</v>
      </c>
      <c r="O1680" s="1">
        <f>Table1[[#This Row],[Losing Seed]]-Table1[[#This Row],[Winning Seed]]</f>
        <v>13</v>
      </c>
      <c r="P1680" s="1" t="str">
        <f>IF(Table1[[#This Row],[SeD]]&lt;-2,Table1[[#This Row],[Winning Seed]]&amp; " over " &amp;Table1[[#This Row],[Losing Seed]],"")</f>
        <v/>
      </c>
      <c r="Q1680">
        <f>VLOOKUP(Table1[[#This Row],[Losing Seed]],'Seed History'!$N$4:$O$19,2)</f>
        <v>6.4285714285714279E-2</v>
      </c>
      <c r="R1680" s="1">
        <f>IF(Table1[[#This Row],[Round]]="PI",0,Table1[[#This Row],[Round]]-1)</f>
        <v>0</v>
      </c>
      <c r="S1680">
        <f>Table1[[#This Row],[LAW]]-Table1[[#This Row],[LEW]]</f>
        <v>-6.4285714285714279E-2</v>
      </c>
      <c r="V1680">
        <f>COUNTIF(PASE!B:B,Table1[[#This Row],[Loser]])</f>
        <v>1</v>
      </c>
    </row>
    <row r="1681" spans="1:22" x14ac:dyDescent="0.25">
      <c r="A1681" s="65">
        <v>40620</v>
      </c>
      <c r="B1681" s="50">
        <v>2011</v>
      </c>
      <c r="C1681" s="1">
        <v>1</v>
      </c>
      <c r="D1681" t="s">
        <v>482</v>
      </c>
      <c r="E1681" s="1">
        <v>3</v>
      </c>
      <c r="F1681" t="s">
        <v>29</v>
      </c>
      <c r="G1681" t="str">
        <f>VLOOKUP(Table1[[#This Row],[Winner]],Ranking!D:E,2,FALSE)</f>
        <v>B10</v>
      </c>
      <c r="H1681" s="1">
        <v>65</v>
      </c>
      <c r="I1681" s="1">
        <v>14</v>
      </c>
      <c r="J1681" t="s">
        <v>341</v>
      </c>
      <c r="K1681" t="str">
        <f>VLOOKUP(Table1[[#This Row],[Loser]],Ranking!D:E,2,FALSE)</f>
        <v>MAAC</v>
      </c>
      <c r="L1681" s="1">
        <v>43</v>
      </c>
      <c r="N1681" s="1">
        <f>Table1[[#This Row],[Winning Score]]-Table1[[#This Row],[Losing Score]]</f>
        <v>22</v>
      </c>
      <c r="O1681" s="1">
        <f>Table1[[#This Row],[Losing Seed]]-Table1[[#This Row],[Winning Seed]]</f>
        <v>11</v>
      </c>
      <c r="P1681" s="1" t="str">
        <f>IF(Table1[[#This Row],[SeD]]&lt;-2,Table1[[#This Row],[Winning Seed]]&amp; " over " &amp;Table1[[#This Row],[Losing Seed]],"")</f>
        <v/>
      </c>
      <c r="Q1681">
        <f>VLOOKUP(Table1[[#This Row],[Losing Seed]],'Seed History'!$N$4:$O$19,2)</f>
        <v>0.16428571428571428</v>
      </c>
      <c r="R1681" s="1">
        <f>IF(Table1[[#This Row],[Round]]="PI",0,Table1[[#This Row],[Round]]-1)</f>
        <v>0</v>
      </c>
      <c r="S1681">
        <f>Table1[[#This Row],[LAW]]-Table1[[#This Row],[LEW]]</f>
        <v>-0.16428571428571428</v>
      </c>
      <c r="V1681">
        <f>COUNTIF(PASE!B:B,Table1[[#This Row],[Loser]])</f>
        <v>1</v>
      </c>
    </row>
    <row r="1682" spans="1:22" x14ac:dyDescent="0.25">
      <c r="A1682" s="65">
        <v>40620</v>
      </c>
      <c r="B1682" s="50">
        <v>2011</v>
      </c>
      <c r="C1682" s="1">
        <v>1</v>
      </c>
      <c r="D1682" t="s">
        <v>38</v>
      </c>
      <c r="E1682" s="1">
        <v>1</v>
      </c>
      <c r="F1682" t="s">
        <v>64</v>
      </c>
      <c r="G1682" t="str">
        <f>VLOOKUP(Table1[[#This Row],[Winner]],Ranking!D:E,2,FALSE)</f>
        <v>ACC</v>
      </c>
      <c r="H1682" s="1">
        <v>87</v>
      </c>
      <c r="I1682" s="1">
        <v>16</v>
      </c>
      <c r="J1682" t="s">
        <v>27</v>
      </c>
      <c r="K1682" t="str">
        <f>VLOOKUP(Table1[[#This Row],[Loser]],Ranking!D:E,2,FALSE)</f>
        <v>BSth</v>
      </c>
      <c r="L1682" s="1">
        <v>45</v>
      </c>
      <c r="N1682" s="1">
        <f>Table1[[#This Row],[Winning Score]]-Table1[[#This Row],[Losing Score]]</f>
        <v>42</v>
      </c>
      <c r="O1682" s="1">
        <f>Table1[[#This Row],[Losing Seed]]-Table1[[#This Row],[Winning Seed]]</f>
        <v>15</v>
      </c>
      <c r="P1682" s="1" t="str">
        <f>IF(Table1[[#This Row],[SeD]]&lt;-2,Table1[[#This Row],[Winning Seed]]&amp; " over " &amp;Table1[[#This Row],[Losing Seed]],"")</f>
        <v/>
      </c>
      <c r="Q1682">
        <f>VLOOKUP(Table1[[#This Row],[Losing Seed]],'Seed History'!$N$4:$O$19,2)</f>
        <v>7.1428571428571426E-3</v>
      </c>
      <c r="R1682" s="1">
        <f>IF(Table1[[#This Row],[Round]]="PI",0,Table1[[#This Row],[Round]]-1)</f>
        <v>0</v>
      </c>
      <c r="S1682">
        <f>Table1[[#This Row],[LAW]]-Table1[[#This Row],[LEW]]</f>
        <v>-7.1428571428571426E-3</v>
      </c>
      <c r="V1682">
        <f>COUNTIF(PASE!B:B,Table1[[#This Row],[Loser]])</f>
        <v>1</v>
      </c>
    </row>
    <row r="1683" spans="1:22" x14ac:dyDescent="0.25">
      <c r="A1683" s="65">
        <v>40620</v>
      </c>
      <c r="B1683" s="50">
        <v>2011</v>
      </c>
      <c r="C1683" s="1">
        <v>1</v>
      </c>
      <c r="D1683" t="s">
        <v>38</v>
      </c>
      <c r="E1683" s="1">
        <v>4</v>
      </c>
      <c r="F1683" t="s">
        <v>34</v>
      </c>
      <c r="G1683" t="str">
        <f>VLOOKUP(Table1[[#This Row],[Winner]],Ranking!D:E,2,FALSE)</f>
        <v>B12</v>
      </c>
      <c r="H1683" s="1">
        <v>85</v>
      </c>
      <c r="I1683" s="1">
        <v>13</v>
      </c>
      <c r="J1683" t="s">
        <v>314</v>
      </c>
      <c r="K1683" t="str">
        <f>VLOOKUP(Table1[[#This Row],[Loser]],Ranking!D:E,2,FALSE)</f>
        <v>Horz</v>
      </c>
      <c r="L1683" s="1">
        <v>81</v>
      </c>
      <c r="N1683" s="1">
        <f>Table1[[#This Row],[Winning Score]]-Table1[[#This Row],[Losing Score]]</f>
        <v>4</v>
      </c>
      <c r="O1683" s="1">
        <f>Table1[[#This Row],[Losing Seed]]-Table1[[#This Row],[Winning Seed]]</f>
        <v>9</v>
      </c>
      <c r="P1683" s="1" t="str">
        <f>IF(Table1[[#This Row],[SeD]]&lt;-2,Table1[[#This Row],[Winning Seed]]&amp; " over " &amp;Table1[[#This Row],[Losing Seed]],"")</f>
        <v/>
      </c>
      <c r="Q1683">
        <f>VLOOKUP(Table1[[#This Row],[Losing Seed]],'Seed History'!$N$4:$O$19,2)</f>
        <v>0.25</v>
      </c>
      <c r="R1683" s="1">
        <f>IF(Table1[[#This Row],[Round]]="PI",0,Table1[[#This Row],[Round]]-1)</f>
        <v>0</v>
      </c>
      <c r="S1683">
        <f>Table1[[#This Row],[LAW]]-Table1[[#This Row],[LEW]]</f>
        <v>-0.25</v>
      </c>
      <c r="V1683">
        <f>COUNTIF(PASE!B:B,Table1[[#This Row],[Loser]])</f>
        <v>1</v>
      </c>
    </row>
    <row r="1684" spans="1:22" x14ac:dyDescent="0.25">
      <c r="A1684" s="65">
        <v>40620</v>
      </c>
      <c r="B1684" s="50">
        <v>2011</v>
      </c>
      <c r="C1684" s="1">
        <v>1</v>
      </c>
      <c r="D1684" t="s">
        <v>38</v>
      </c>
      <c r="E1684" s="1">
        <v>8</v>
      </c>
      <c r="F1684" t="s">
        <v>82</v>
      </c>
      <c r="G1684" t="str">
        <f>VLOOKUP(Table1[[#This Row],[Winner]],Ranking!D:E,2,FALSE)</f>
        <v>B10</v>
      </c>
      <c r="H1684" s="1">
        <v>75</v>
      </c>
      <c r="I1684" s="1">
        <v>9</v>
      </c>
      <c r="J1684" t="s">
        <v>375</v>
      </c>
      <c r="K1684" t="str">
        <f>VLOOKUP(Table1[[#This Row],[Loser]],Ranking!D:E,2,FALSE)</f>
        <v>SEC</v>
      </c>
      <c r="L1684" s="1">
        <v>45</v>
      </c>
      <c r="N1684" s="1">
        <f>Table1[[#This Row],[Winning Score]]-Table1[[#This Row],[Losing Score]]</f>
        <v>30</v>
      </c>
      <c r="O1684" s="1">
        <f>Table1[[#This Row],[Losing Seed]]-Table1[[#This Row],[Winning Seed]]</f>
        <v>1</v>
      </c>
      <c r="P1684" s="1" t="str">
        <f>IF(Table1[[#This Row],[SeD]]&lt;-2,Table1[[#This Row],[Winning Seed]]&amp; " over " &amp;Table1[[#This Row],[Losing Seed]],"")</f>
        <v/>
      </c>
      <c r="Q1684">
        <f>VLOOKUP(Table1[[#This Row],[Losing Seed]],'Seed History'!$N$4:$O$19,2)</f>
        <v>0.6</v>
      </c>
      <c r="R1684" s="1">
        <f>IF(Table1[[#This Row],[Round]]="PI",0,Table1[[#This Row],[Round]]-1)</f>
        <v>0</v>
      </c>
      <c r="S1684">
        <f>Table1[[#This Row],[LAW]]-Table1[[#This Row],[LEW]]</f>
        <v>-0.6</v>
      </c>
      <c r="V1684">
        <f>COUNTIF(PASE!B:B,Table1[[#This Row],[Loser]])</f>
        <v>1</v>
      </c>
    </row>
    <row r="1685" spans="1:22" x14ac:dyDescent="0.25">
      <c r="A1685" s="65">
        <v>40620</v>
      </c>
      <c r="B1685" s="50">
        <v>2011</v>
      </c>
      <c r="C1685" s="1">
        <v>1</v>
      </c>
      <c r="D1685" t="s">
        <v>482</v>
      </c>
      <c r="E1685" s="1">
        <v>9</v>
      </c>
      <c r="F1685" t="s">
        <v>231</v>
      </c>
      <c r="G1685" t="str">
        <f>VLOOKUP(Table1[[#This Row],[Winner]],Ranking!D:E,2,FALSE)</f>
        <v>B10</v>
      </c>
      <c r="H1685" s="1">
        <v>73</v>
      </c>
      <c r="I1685" s="1">
        <v>8</v>
      </c>
      <c r="J1685" t="s">
        <v>397</v>
      </c>
      <c r="K1685" t="str">
        <f>VLOOKUP(Table1[[#This Row],[Loser]],Ranking!D:E,2,FALSE)</f>
        <v>MWC</v>
      </c>
      <c r="L1685" s="1">
        <v>62</v>
      </c>
      <c r="N1685" s="1">
        <f>Table1[[#This Row],[Winning Score]]-Table1[[#This Row],[Losing Score]]</f>
        <v>11</v>
      </c>
      <c r="O1685" s="1">
        <f>Table1[[#This Row],[Losing Seed]]-Table1[[#This Row],[Winning Seed]]</f>
        <v>-1</v>
      </c>
      <c r="P1685" s="1" t="str">
        <f>IF(Table1[[#This Row],[SeD]]&lt;-2,Table1[[#This Row],[Winning Seed]]&amp; " over " &amp;Table1[[#This Row],[Losing Seed]],"")</f>
        <v/>
      </c>
      <c r="Q1685">
        <f>VLOOKUP(Table1[[#This Row],[Losing Seed]],'Seed History'!$N$4:$O$19,2)</f>
        <v>0.7</v>
      </c>
      <c r="R1685" s="1">
        <f>IF(Table1[[#This Row],[Round]]="PI",0,Table1[[#This Row],[Round]]-1)</f>
        <v>0</v>
      </c>
      <c r="S1685">
        <f>Table1[[#This Row],[LAW]]-Table1[[#This Row],[LEW]]</f>
        <v>-0.7</v>
      </c>
      <c r="V1685">
        <f>COUNTIF(PASE!B:B,Table1[[#This Row],[Loser]])</f>
        <v>1</v>
      </c>
    </row>
    <row r="1686" spans="1:22" x14ac:dyDescent="0.25">
      <c r="A1686" s="65">
        <v>40621</v>
      </c>
      <c r="B1686" s="50">
        <v>2011</v>
      </c>
      <c r="C1686" s="1">
        <v>2</v>
      </c>
      <c r="D1686" t="s">
        <v>478</v>
      </c>
      <c r="E1686" s="1">
        <v>8</v>
      </c>
      <c r="F1686" t="s">
        <v>33</v>
      </c>
      <c r="G1686" t="str">
        <f>VLOOKUP(Table1[[#This Row],[Winner]],Ranking!D:E,2,FALSE)</f>
        <v>BE</v>
      </c>
      <c r="H1686" s="1">
        <v>71</v>
      </c>
      <c r="I1686" s="1">
        <v>1</v>
      </c>
      <c r="J1686" t="s">
        <v>83</v>
      </c>
      <c r="K1686" t="str">
        <f>VLOOKUP(Table1[[#This Row],[Loser]],Ranking!D:E,2,FALSE)</f>
        <v>ACC</v>
      </c>
      <c r="L1686" s="1">
        <v>70</v>
      </c>
      <c r="N1686" s="1">
        <f>Table1[[#This Row],[Winning Score]]-Table1[[#This Row],[Losing Score]]</f>
        <v>1</v>
      </c>
      <c r="O1686" s="1">
        <f>Table1[[#This Row],[Losing Seed]]-Table1[[#This Row],[Winning Seed]]</f>
        <v>-7</v>
      </c>
      <c r="P1686" s="1" t="str">
        <f>IF(Table1[[#This Row],[SeD]]&lt;-2,Table1[[#This Row],[Winning Seed]]&amp; " over " &amp;Table1[[#This Row],[Losing Seed]],"")</f>
        <v>8 over 1</v>
      </c>
      <c r="Q1686">
        <f>VLOOKUP(Table1[[#This Row],[Losing Seed]],'Seed History'!$N$4:$O$19,2)</f>
        <v>3.342857142857143</v>
      </c>
      <c r="R1686" s="1">
        <f>IF(Table1[[#This Row],[Round]]="PI",0,Table1[[#This Row],[Round]]-1)</f>
        <v>1</v>
      </c>
      <c r="S1686">
        <f>Table1[[#This Row],[LAW]]-Table1[[#This Row],[LEW]]</f>
        <v>-2.342857142857143</v>
      </c>
      <c r="V1686">
        <f>COUNTIF(PASE!B:B,Table1[[#This Row],[Loser]])</f>
        <v>1</v>
      </c>
    </row>
    <row r="1687" spans="1:22" x14ac:dyDescent="0.25">
      <c r="A1687" s="65">
        <v>40621</v>
      </c>
      <c r="B1687" s="50">
        <v>2011</v>
      </c>
      <c r="C1687" s="1">
        <v>2</v>
      </c>
      <c r="D1687" t="s">
        <v>49</v>
      </c>
      <c r="E1687" s="1">
        <v>4</v>
      </c>
      <c r="F1687" t="s">
        <v>26</v>
      </c>
      <c r="G1687" t="str">
        <f>VLOOKUP(Table1[[#This Row],[Winner]],Ranking!D:E,2,FALSE)</f>
        <v>SEC</v>
      </c>
      <c r="H1687" s="1">
        <v>71</v>
      </c>
      <c r="I1687" s="1">
        <v>5</v>
      </c>
      <c r="J1687" t="s">
        <v>413</v>
      </c>
      <c r="K1687" t="str">
        <f>VLOOKUP(Table1[[#This Row],[Loser]],Ranking!D:E,2,FALSE)</f>
        <v>B12</v>
      </c>
      <c r="L1687" s="1">
        <v>63</v>
      </c>
      <c r="N1687" s="1">
        <f>Table1[[#This Row],[Winning Score]]-Table1[[#This Row],[Losing Score]]</f>
        <v>8</v>
      </c>
      <c r="O1687" s="1">
        <f>Table1[[#This Row],[Losing Seed]]-Table1[[#This Row],[Winning Seed]]</f>
        <v>1</v>
      </c>
      <c r="P1687" s="1" t="str">
        <f>IF(Table1[[#This Row],[SeD]]&lt;-2,Table1[[#This Row],[Winning Seed]]&amp; " over " &amp;Table1[[#This Row],[Losing Seed]],"")</f>
        <v/>
      </c>
      <c r="Q1687">
        <f>VLOOKUP(Table1[[#This Row],[Losing Seed]],'Seed History'!$N$4:$O$19,2)</f>
        <v>1.1071428571428572</v>
      </c>
      <c r="R1687" s="1">
        <f>IF(Table1[[#This Row],[Round]]="PI",0,Table1[[#This Row],[Round]]-1)</f>
        <v>1</v>
      </c>
      <c r="S1687">
        <f>Table1[[#This Row],[LAW]]-Table1[[#This Row],[LEW]]</f>
        <v>-0.10714285714285721</v>
      </c>
      <c r="V1687">
        <f>COUNTIF(PASE!B:B,Table1[[#This Row],[Loser]])</f>
        <v>1</v>
      </c>
    </row>
    <row r="1688" spans="1:22" x14ac:dyDescent="0.25">
      <c r="A1688" s="65">
        <v>40621</v>
      </c>
      <c r="B1688" s="50">
        <v>2011</v>
      </c>
      <c r="C1688" s="1">
        <v>2</v>
      </c>
      <c r="D1688" t="s">
        <v>478</v>
      </c>
      <c r="E1688" s="1">
        <v>2</v>
      </c>
      <c r="F1688" t="s">
        <v>81</v>
      </c>
      <c r="G1688" t="str">
        <f>VLOOKUP(Table1[[#This Row],[Winner]],Ranking!D:E,2,FALSE)</f>
        <v>SEC</v>
      </c>
      <c r="H1688" s="1">
        <v>73</v>
      </c>
      <c r="I1688" s="1">
        <v>7</v>
      </c>
      <c r="J1688" t="s">
        <v>67</v>
      </c>
      <c r="K1688" t="str">
        <f>VLOOKUP(Table1[[#This Row],[Loser]],Ranking!D:E,2,FALSE)</f>
        <v>P12</v>
      </c>
      <c r="L1688" s="1">
        <v>65</v>
      </c>
      <c r="N1688" s="1">
        <f>Table1[[#This Row],[Winning Score]]-Table1[[#This Row],[Losing Score]]</f>
        <v>8</v>
      </c>
      <c r="O1688" s="1">
        <f>Table1[[#This Row],[Losing Seed]]-Table1[[#This Row],[Winning Seed]]</f>
        <v>5</v>
      </c>
      <c r="P1688" s="1" t="str">
        <f>IF(Table1[[#This Row],[SeD]]&lt;-2,Table1[[#This Row],[Winning Seed]]&amp; " over " &amp;Table1[[#This Row],[Losing Seed]],"")</f>
        <v/>
      </c>
      <c r="Q1688">
        <f>VLOOKUP(Table1[[#This Row],[Losing Seed]],'Seed History'!$N$4:$O$19,2)</f>
        <v>0.9</v>
      </c>
      <c r="R1688" s="1">
        <f>IF(Table1[[#This Row],[Round]]="PI",0,Table1[[#This Row],[Round]]-1)</f>
        <v>1</v>
      </c>
      <c r="S1688">
        <f>Table1[[#This Row],[LAW]]-Table1[[#This Row],[LEW]]</f>
        <v>9.9999999999999978E-2</v>
      </c>
      <c r="V1688">
        <f>COUNTIF(PASE!B:B,Table1[[#This Row],[Loser]])</f>
        <v>1</v>
      </c>
    </row>
    <row r="1689" spans="1:22" x14ac:dyDescent="0.25">
      <c r="A1689" s="65">
        <v>40621</v>
      </c>
      <c r="B1689" s="50">
        <v>2011</v>
      </c>
      <c r="C1689" s="1">
        <v>2</v>
      </c>
      <c r="D1689" t="s">
        <v>478</v>
      </c>
      <c r="E1689" s="1">
        <v>3</v>
      </c>
      <c r="F1689" t="s">
        <v>72</v>
      </c>
      <c r="G1689" t="str">
        <f>VLOOKUP(Table1[[#This Row],[Winner]],Ranking!D:E,2,FALSE)</f>
        <v>WCC</v>
      </c>
      <c r="H1689" s="1">
        <v>89</v>
      </c>
      <c r="I1689" s="1">
        <v>11</v>
      </c>
      <c r="J1689" t="s">
        <v>71</v>
      </c>
      <c r="K1689" t="str">
        <f>VLOOKUP(Table1[[#This Row],[Loser]],Ranking!D:E,2,FALSE)</f>
        <v>WCC</v>
      </c>
      <c r="L1689" s="1">
        <v>67</v>
      </c>
      <c r="N1689" s="1">
        <f>Table1[[#This Row],[Winning Score]]-Table1[[#This Row],[Losing Score]]</f>
        <v>22</v>
      </c>
      <c r="O1689" s="1">
        <f>Table1[[#This Row],[Losing Seed]]-Table1[[#This Row],[Winning Seed]]</f>
        <v>8</v>
      </c>
      <c r="P1689" s="1" t="str">
        <f>IF(Table1[[#This Row],[SeD]]&lt;-2,Table1[[#This Row],[Winning Seed]]&amp; " over " &amp;Table1[[#This Row],[Losing Seed]],"")</f>
        <v/>
      </c>
      <c r="Q1689">
        <f>VLOOKUP(Table1[[#This Row],[Losing Seed]],'Seed History'!$N$4:$O$19,2)</f>
        <v>0.61428571428571432</v>
      </c>
      <c r="R1689" s="1">
        <f>IF(Table1[[#This Row],[Round]]="PI",0,Table1[[#This Row],[Round]]-1)</f>
        <v>1</v>
      </c>
      <c r="S1689">
        <f>Table1[[#This Row],[LAW]]-Table1[[#This Row],[LEW]]</f>
        <v>0.38571428571428568</v>
      </c>
      <c r="V1689">
        <f>COUNTIF(PASE!B:B,Table1[[#This Row],[Loser]])</f>
        <v>1</v>
      </c>
    </row>
    <row r="1690" spans="1:22" x14ac:dyDescent="0.25">
      <c r="A1690" s="65">
        <v>40621</v>
      </c>
      <c r="B1690" s="50">
        <v>2011</v>
      </c>
      <c r="C1690" s="1">
        <v>2</v>
      </c>
      <c r="D1690" t="s">
        <v>478</v>
      </c>
      <c r="E1690" s="1">
        <v>4</v>
      </c>
      <c r="F1690" t="s">
        <v>39</v>
      </c>
      <c r="G1690" t="str">
        <f>VLOOKUP(Table1[[#This Row],[Winner]],Ranking!D:E,2,FALSE)</f>
        <v>B10</v>
      </c>
      <c r="H1690" s="1">
        <v>70</v>
      </c>
      <c r="I1690" s="1">
        <v>5</v>
      </c>
      <c r="J1690" t="s">
        <v>244</v>
      </c>
      <c r="K1690" t="str">
        <f>VLOOKUP(Table1[[#This Row],[Loser]],Ranking!D:E,2,FALSE)</f>
        <v>B12</v>
      </c>
      <c r="L1690" s="1">
        <v>65</v>
      </c>
      <c r="N1690" s="1">
        <f>Table1[[#This Row],[Winning Score]]-Table1[[#This Row],[Losing Score]]</f>
        <v>5</v>
      </c>
      <c r="O1690" s="1">
        <f>Table1[[#This Row],[Losing Seed]]-Table1[[#This Row],[Winning Seed]]</f>
        <v>1</v>
      </c>
      <c r="P1690" s="1" t="str">
        <f>IF(Table1[[#This Row],[SeD]]&lt;-2,Table1[[#This Row],[Winning Seed]]&amp; " over " &amp;Table1[[#This Row],[Losing Seed]],"")</f>
        <v/>
      </c>
      <c r="Q1690">
        <f>VLOOKUP(Table1[[#This Row],[Losing Seed]],'Seed History'!$N$4:$O$19,2)</f>
        <v>1.1071428571428572</v>
      </c>
      <c r="R1690" s="1">
        <f>IF(Table1[[#This Row],[Round]]="PI",0,Table1[[#This Row],[Round]]-1)</f>
        <v>1</v>
      </c>
      <c r="S1690">
        <f>Table1[[#This Row],[LAW]]-Table1[[#This Row],[LEW]]</f>
        <v>-0.10714285714285721</v>
      </c>
      <c r="V1690">
        <f>COUNTIF(PASE!B:B,Table1[[#This Row],[Loser]])</f>
        <v>1</v>
      </c>
    </row>
    <row r="1691" spans="1:22" x14ac:dyDescent="0.25">
      <c r="A1691" s="65">
        <v>40621</v>
      </c>
      <c r="B1691" s="50">
        <v>2011</v>
      </c>
      <c r="C1691" s="1">
        <v>2</v>
      </c>
      <c r="D1691" t="s">
        <v>482</v>
      </c>
      <c r="E1691" s="1">
        <v>12</v>
      </c>
      <c r="F1691" t="s">
        <v>332</v>
      </c>
      <c r="G1691" t="str">
        <f>VLOOKUP(Table1[[#This Row],[Winner]],Ranking!D:E,2,FALSE)</f>
        <v>A10</v>
      </c>
      <c r="H1691" s="1">
        <v>65</v>
      </c>
      <c r="I1691" s="1">
        <v>13</v>
      </c>
      <c r="J1691" t="s">
        <v>283</v>
      </c>
      <c r="K1691" t="str">
        <f>VLOOKUP(Table1[[#This Row],[Loser]],Ranking!D:E,2,FALSE)</f>
        <v>OVC</v>
      </c>
      <c r="L1691" s="1">
        <v>48</v>
      </c>
      <c r="N1691" s="1">
        <f>Table1[[#This Row],[Winning Score]]-Table1[[#This Row],[Losing Score]]</f>
        <v>17</v>
      </c>
      <c r="O1691" s="1">
        <f>Table1[[#This Row],[Losing Seed]]-Table1[[#This Row],[Winning Seed]]</f>
        <v>1</v>
      </c>
      <c r="P1691" s="1" t="str">
        <f>IF(Table1[[#This Row],[SeD]]&lt;-2,Table1[[#This Row],[Winning Seed]]&amp; " over " &amp;Table1[[#This Row],[Losing Seed]],"")</f>
        <v/>
      </c>
      <c r="Q1691">
        <f>VLOOKUP(Table1[[#This Row],[Losing Seed]],'Seed History'!$N$4:$O$19,2)</f>
        <v>0.25</v>
      </c>
      <c r="R1691" s="1">
        <f>IF(Table1[[#This Row],[Round]]="PI",0,Table1[[#This Row],[Round]]-1)</f>
        <v>1</v>
      </c>
      <c r="S1691">
        <f>Table1[[#This Row],[LAW]]-Table1[[#This Row],[LEW]]</f>
        <v>0.75</v>
      </c>
      <c r="V1691">
        <f>COUNTIF(PASE!B:B,Table1[[#This Row],[Loser]])</f>
        <v>1</v>
      </c>
    </row>
    <row r="1692" spans="1:22" x14ac:dyDescent="0.25">
      <c r="A1692" s="65">
        <v>40621</v>
      </c>
      <c r="B1692" s="50">
        <v>2011</v>
      </c>
      <c r="C1692" s="1">
        <v>2</v>
      </c>
      <c r="D1692" t="s">
        <v>38</v>
      </c>
      <c r="E1692" s="1">
        <v>2</v>
      </c>
      <c r="F1692" t="s">
        <v>345</v>
      </c>
      <c r="G1692" t="str">
        <f>VLOOKUP(Table1[[#This Row],[Winner]],Ranking!D:E,2,FALSE)</f>
        <v>MWC</v>
      </c>
      <c r="H1692" s="1">
        <v>71</v>
      </c>
      <c r="I1692" s="1">
        <v>7</v>
      </c>
      <c r="J1692" t="s">
        <v>374</v>
      </c>
      <c r="K1692" t="str">
        <f>VLOOKUP(Table1[[#This Row],[Loser]],Ranking!D:E,2,FALSE)</f>
        <v>Amer</v>
      </c>
      <c r="L1692" s="1">
        <v>64</v>
      </c>
      <c r="M1692" s="1" t="s">
        <v>480</v>
      </c>
      <c r="N1692" s="1">
        <f>Table1[[#This Row],[Winning Score]]-Table1[[#This Row],[Losing Score]]</f>
        <v>7</v>
      </c>
      <c r="O1692" s="1">
        <f>Table1[[#This Row],[Losing Seed]]-Table1[[#This Row],[Winning Seed]]</f>
        <v>5</v>
      </c>
      <c r="P1692" s="1" t="str">
        <f>IF(Table1[[#This Row],[SeD]]&lt;-2,Table1[[#This Row],[Winning Seed]]&amp; " over " &amp;Table1[[#This Row],[Losing Seed]],"")</f>
        <v/>
      </c>
      <c r="Q1692">
        <f>VLOOKUP(Table1[[#This Row],[Losing Seed]],'Seed History'!$N$4:$O$19,2)</f>
        <v>0.9</v>
      </c>
      <c r="R1692" s="1">
        <f>IF(Table1[[#This Row],[Round]]="PI",0,Table1[[#This Row],[Round]]-1)</f>
        <v>1</v>
      </c>
      <c r="S1692">
        <f>Table1[[#This Row],[LAW]]-Table1[[#This Row],[LEW]]</f>
        <v>9.9999999999999978E-2</v>
      </c>
      <c r="V1692">
        <f>COUNTIF(PASE!B:B,Table1[[#This Row],[Loser]])</f>
        <v>1</v>
      </c>
    </row>
    <row r="1693" spans="1:22" x14ac:dyDescent="0.25">
      <c r="A1693" s="65">
        <v>40621</v>
      </c>
      <c r="B1693" s="50">
        <v>2011</v>
      </c>
      <c r="C1693" s="1">
        <v>2</v>
      </c>
      <c r="D1693" t="s">
        <v>38</v>
      </c>
      <c r="E1693" s="1">
        <v>3</v>
      </c>
      <c r="F1693" t="s">
        <v>80</v>
      </c>
      <c r="G1693" t="str">
        <f>VLOOKUP(Table1[[#This Row],[Winner]],Ranking!D:E,2,FALSE)</f>
        <v>Amer</v>
      </c>
      <c r="H1693" s="1">
        <v>69</v>
      </c>
      <c r="I1693" s="1">
        <v>6</v>
      </c>
      <c r="J1693" t="s">
        <v>28</v>
      </c>
      <c r="K1693" t="str">
        <f>VLOOKUP(Table1[[#This Row],[Loser]],Ranking!D:E,2,FALSE)</f>
        <v>Amer</v>
      </c>
      <c r="L1693" s="1">
        <v>58</v>
      </c>
      <c r="N1693" s="1">
        <f>Table1[[#This Row],[Winning Score]]-Table1[[#This Row],[Losing Score]]</f>
        <v>11</v>
      </c>
      <c r="O1693" s="1">
        <f>Table1[[#This Row],[Losing Seed]]-Table1[[#This Row],[Winning Seed]]</f>
        <v>3</v>
      </c>
      <c r="P1693" s="1" t="str">
        <f>IF(Table1[[#This Row],[SeD]]&lt;-2,Table1[[#This Row],[Winning Seed]]&amp; " over " &amp;Table1[[#This Row],[Losing Seed]],"")</f>
        <v/>
      </c>
      <c r="Q1693">
        <f>VLOOKUP(Table1[[#This Row],[Losing Seed]],'Seed History'!$N$4:$O$19,2)</f>
        <v>1.0785714285714285</v>
      </c>
      <c r="R1693" s="1">
        <f>IF(Table1[[#This Row],[Round]]="PI",0,Table1[[#This Row],[Round]]-1)</f>
        <v>1</v>
      </c>
      <c r="S1693">
        <f>Table1[[#This Row],[LAW]]-Table1[[#This Row],[LEW]]</f>
        <v>-7.8571428571428514E-2</v>
      </c>
      <c r="V1693">
        <f>COUNTIF(PASE!B:B,Table1[[#This Row],[Loser]])</f>
        <v>1</v>
      </c>
    </row>
    <row r="1694" spans="1:22" x14ac:dyDescent="0.25">
      <c r="A1694" s="65">
        <v>40622</v>
      </c>
      <c r="B1694" s="50">
        <v>2011</v>
      </c>
      <c r="C1694" s="1">
        <v>2</v>
      </c>
      <c r="D1694" t="s">
        <v>49</v>
      </c>
      <c r="E1694" s="1">
        <v>11</v>
      </c>
      <c r="F1694" t="s">
        <v>263</v>
      </c>
      <c r="G1694" t="str">
        <f>VLOOKUP(Table1[[#This Row],[Winner]],Ranking!D:E,2,FALSE)</f>
        <v>BE</v>
      </c>
      <c r="H1694" s="1">
        <v>66</v>
      </c>
      <c r="I1694" s="1">
        <v>3</v>
      </c>
      <c r="J1694" t="s">
        <v>86</v>
      </c>
      <c r="K1694" t="str">
        <f>VLOOKUP(Table1[[#This Row],[Loser]],Ranking!D:E,2,FALSE)</f>
        <v>ACC</v>
      </c>
      <c r="L1694" s="1">
        <v>62</v>
      </c>
      <c r="N1694" s="1">
        <f>Table1[[#This Row],[Winning Score]]-Table1[[#This Row],[Losing Score]]</f>
        <v>4</v>
      </c>
      <c r="O1694" s="1">
        <f>Table1[[#This Row],[Losing Seed]]-Table1[[#This Row],[Winning Seed]]</f>
        <v>-8</v>
      </c>
      <c r="P1694" s="1" t="str">
        <f>IF(Table1[[#This Row],[SeD]]&lt;-2,Table1[[#This Row],[Winning Seed]]&amp; " over " &amp;Table1[[#This Row],[Losing Seed]],"")</f>
        <v>11 over 3</v>
      </c>
      <c r="Q1694">
        <f>VLOOKUP(Table1[[#This Row],[Losing Seed]],'Seed History'!$N$4:$O$19,2)</f>
        <v>1.8571428571428572</v>
      </c>
      <c r="R1694" s="1">
        <f>IF(Table1[[#This Row],[Round]]="PI",0,Table1[[#This Row],[Round]]-1)</f>
        <v>1</v>
      </c>
      <c r="S1694">
        <f>Table1[[#This Row],[LAW]]-Table1[[#This Row],[LEW]]</f>
        <v>-0.85714285714285721</v>
      </c>
      <c r="V1694">
        <f>COUNTIF(PASE!B:B,Table1[[#This Row],[Loser]])</f>
        <v>1</v>
      </c>
    </row>
    <row r="1695" spans="1:22" x14ac:dyDescent="0.25">
      <c r="A1695" s="65">
        <v>40622</v>
      </c>
      <c r="B1695" s="50">
        <v>2011</v>
      </c>
      <c r="C1695" s="1">
        <v>2</v>
      </c>
      <c r="D1695" t="s">
        <v>482</v>
      </c>
      <c r="E1695" s="1">
        <v>10</v>
      </c>
      <c r="F1695" t="s">
        <v>208</v>
      </c>
      <c r="G1695" t="str">
        <f>VLOOKUP(Table1[[#This Row],[Winner]],Ranking!D:E,2,FALSE)</f>
        <v>ACC</v>
      </c>
      <c r="H1695" s="1">
        <v>71</v>
      </c>
      <c r="I1695" s="1">
        <v>2</v>
      </c>
      <c r="J1695" t="s">
        <v>35</v>
      </c>
      <c r="K1695" t="str">
        <f>VLOOKUP(Table1[[#This Row],[Loser]],Ranking!D:E,2,FALSE)</f>
        <v>ACC</v>
      </c>
      <c r="L1695" s="1">
        <v>57</v>
      </c>
      <c r="N1695" s="1">
        <f>Table1[[#This Row],[Winning Score]]-Table1[[#This Row],[Losing Score]]</f>
        <v>14</v>
      </c>
      <c r="O1695" s="1">
        <f>Table1[[#This Row],[Losing Seed]]-Table1[[#This Row],[Winning Seed]]</f>
        <v>-8</v>
      </c>
      <c r="P1695" s="1" t="str">
        <f>IF(Table1[[#This Row],[SeD]]&lt;-2,Table1[[#This Row],[Winning Seed]]&amp; " over " &amp;Table1[[#This Row],[Losing Seed]],"")</f>
        <v>10 over 2</v>
      </c>
      <c r="Q1695">
        <f>VLOOKUP(Table1[[#This Row],[Losing Seed]],'Seed History'!$N$4:$O$19,2)</f>
        <v>2.3714285714285714</v>
      </c>
      <c r="R1695" s="1">
        <f>IF(Table1[[#This Row],[Round]]="PI",0,Table1[[#This Row],[Round]]-1)</f>
        <v>1</v>
      </c>
      <c r="S1695">
        <f>Table1[[#This Row],[LAW]]-Table1[[#This Row],[LEW]]</f>
        <v>-1.3714285714285714</v>
      </c>
      <c r="V1695">
        <f>COUNTIF(PASE!B:B,Table1[[#This Row],[Loser]])</f>
        <v>1</v>
      </c>
    </row>
    <row r="1696" spans="1:22" x14ac:dyDescent="0.25">
      <c r="A1696" s="65">
        <v>40622</v>
      </c>
      <c r="B1696" s="50">
        <v>2011</v>
      </c>
      <c r="C1696" s="1">
        <v>2</v>
      </c>
      <c r="D1696" t="s">
        <v>482</v>
      </c>
      <c r="E1696" s="1">
        <v>11</v>
      </c>
      <c r="F1696" t="s">
        <v>47</v>
      </c>
      <c r="G1696" t="str">
        <f>VLOOKUP(Table1[[#This Row],[Winner]],Ranking!D:E,2,FALSE)</f>
        <v>A10</v>
      </c>
      <c r="H1696" s="1">
        <v>94</v>
      </c>
      <c r="I1696" s="1">
        <v>3</v>
      </c>
      <c r="J1696" t="s">
        <v>29</v>
      </c>
      <c r="K1696" t="str">
        <f>VLOOKUP(Table1[[#This Row],[Loser]],Ranking!D:E,2,FALSE)</f>
        <v>B10</v>
      </c>
      <c r="L1696" s="1">
        <v>76</v>
      </c>
      <c r="N1696" s="1">
        <f>Table1[[#This Row],[Winning Score]]-Table1[[#This Row],[Losing Score]]</f>
        <v>18</v>
      </c>
      <c r="O1696" s="1">
        <f>Table1[[#This Row],[Losing Seed]]-Table1[[#This Row],[Winning Seed]]</f>
        <v>-8</v>
      </c>
      <c r="P1696" s="1" t="str">
        <f>IF(Table1[[#This Row],[SeD]]&lt;-2,Table1[[#This Row],[Winning Seed]]&amp; " over " &amp;Table1[[#This Row],[Losing Seed]],"")</f>
        <v>11 over 3</v>
      </c>
      <c r="Q1696">
        <f>VLOOKUP(Table1[[#This Row],[Losing Seed]],'Seed History'!$N$4:$O$19,2)</f>
        <v>1.8571428571428572</v>
      </c>
      <c r="R1696" s="1">
        <f>IF(Table1[[#This Row],[Round]]="PI",0,Table1[[#This Row],[Round]]-1)</f>
        <v>1</v>
      </c>
      <c r="S1696">
        <f>Table1[[#This Row],[LAW]]-Table1[[#This Row],[LEW]]</f>
        <v>-0.85714285714285721</v>
      </c>
      <c r="V1696">
        <f>COUNTIF(PASE!B:B,Table1[[#This Row],[Loser]])</f>
        <v>1</v>
      </c>
    </row>
    <row r="1697" spans="1:22" x14ac:dyDescent="0.25">
      <c r="A1697" s="65">
        <v>40622</v>
      </c>
      <c r="B1697" s="50">
        <v>2011</v>
      </c>
      <c r="C1697" s="1">
        <v>2</v>
      </c>
      <c r="D1697" t="s">
        <v>38</v>
      </c>
      <c r="E1697" s="1">
        <v>5</v>
      </c>
      <c r="F1697" t="s">
        <v>48</v>
      </c>
      <c r="G1697" t="str">
        <f>VLOOKUP(Table1[[#This Row],[Winner]],Ranking!D:E,2,FALSE)</f>
        <v>P12</v>
      </c>
      <c r="H1697" s="1">
        <v>70</v>
      </c>
      <c r="I1697" s="1">
        <v>4</v>
      </c>
      <c r="J1697" t="s">
        <v>34</v>
      </c>
      <c r="K1697" t="str">
        <f>VLOOKUP(Table1[[#This Row],[Loser]],Ranking!D:E,2,FALSE)</f>
        <v>B12</v>
      </c>
      <c r="L1697" s="1">
        <v>69</v>
      </c>
      <c r="N1697" s="1">
        <f>Table1[[#This Row],[Winning Score]]-Table1[[#This Row],[Losing Score]]</f>
        <v>1</v>
      </c>
      <c r="O1697" s="1">
        <f>Table1[[#This Row],[Losing Seed]]-Table1[[#This Row],[Winning Seed]]</f>
        <v>-1</v>
      </c>
      <c r="P1697" s="1" t="str">
        <f>IF(Table1[[#This Row],[SeD]]&lt;-2,Table1[[#This Row],[Winning Seed]]&amp; " over " &amp;Table1[[#This Row],[Losing Seed]],"")</f>
        <v/>
      </c>
      <c r="Q1697">
        <f>VLOOKUP(Table1[[#This Row],[Losing Seed]],'Seed History'!$N$4:$O$19,2)</f>
        <v>1.5357142857142858</v>
      </c>
      <c r="R1697" s="1">
        <f>IF(Table1[[#This Row],[Round]]="PI",0,Table1[[#This Row],[Round]]-1)</f>
        <v>1</v>
      </c>
      <c r="S1697">
        <f>Table1[[#This Row],[LAW]]-Table1[[#This Row],[LEW]]</f>
        <v>-0.53571428571428581</v>
      </c>
      <c r="V1697">
        <f>COUNTIF(PASE!B:B,Table1[[#This Row],[Loser]])</f>
        <v>1</v>
      </c>
    </row>
    <row r="1698" spans="1:22" x14ac:dyDescent="0.25">
      <c r="A1698" s="65">
        <v>40622</v>
      </c>
      <c r="B1698" s="50">
        <v>2011</v>
      </c>
      <c r="C1698" s="1">
        <v>2</v>
      </c>
      <c r="D1698" t="s">
        <v>49</v>
      </c>
      <c r="E1698" s="1">
        <v>1</v>
      </c>
      <c r="F1698" t="s">
        <v>316</v>
      </c>
      <c r="G1698" t="str">
        <f>VLOOKUP(Table1[[#This Row],[Winner]],Ranking!D:E,2,FALSE)</f>
        <v>B10</v>
      </c>
      <c r="H1698" s="1">
        <v>98</v>
      </c>
      <c r="I1698" s="1">
        <v>8</v>
      </c>
      <c r="J1698" t="s">
        <v>213</v>
      </c>
      <c r="K1698" t="str">
        <f>VLOOKUP(Table1[[#This Row],[Loser]],Ranking!D:E,2,FALSE)</f>
        <v>A10</v>
      </c>
      <c r="L1698" s="1">
        <v>66</v>
      </c>
      <c r="N1698" s="1">
        <f>Table1[[#This Row],[Winning Score]]-Table1[[#This Row],[Losing Score]]</f>
        <v>32</v>
      </c>
      <c r="O1698" s="1">
        <f>Table1[[#This Row],[Losing Seed]]-Table1[[#This Row],[Winning Seed]]</f>
        <v>7</v>
      </c>
      <c r="P1698" s="1" t="str">
        <f>IF(Table1[[#This Row],[SeD]]&lt;-2,Table1[[#This Row],[Winning Seed]]&amp; " over " &amp;Table1[[#This Row],[Losing Seed]],"")</f>
        <v/>
      </c>
      <c r="Q1698">
        <f>VLOOKUP(Table1[[#This Row],[Losing Seed]],'Seed History'!$N$4:$O$19,2)</f>
        <v>0.7</v>
      </c>
      <c r="R1698" s="1">
        <f>IF(Table1[[#This Row],[Round]]="PI",0,Table1[[#This Row],[Round]]-1)</f>
        <v>1</v>
      </c>
      <c r="S1698">
        <f>Table1[[#This Row],[LAW]]-Table1[[#This Row],[LEW]]</f>
        <v>0.30000000000000004</v>
      </c>
      <c r="V1698">
        <f>COUNTIF(PASE!B:B,Table1[[#This Row],[Loser]])</f>
        <v>1</v>
      </c>
    </row>
    <row r="1699" spans="1:22" x14ac:dyDescent="0.25">
      <c r="A1699" s="65">
        <v>40622</v>
      </c>
      <c r="B1699" s="50">
        <v>2011</v>
      </c>
      <c r="C1699" s="1">
        <v>2</v>
      </c>
      <c r="D1699" t="s">
        <v>49</v>
      </c>
      <c r="E1699" s="1">
        <v>2</v>
      </c>
      <c r="F1699" t="s">
        <v>299</v>
      </c>
      <c r="G1699" t="str">
        <f>VLOOKUP(Table1[[#This Row],[Winner]],Ranking!D:E,2,FALSE)</f>
        <v>ACC</v>
      </c>
      <c r="H1699" s="1">
        <v>86</v>
      </c>
      <c r="I1699" s="1">
        <v>7</v>
      </c>
      <c r="J1699" t="s">
        <v>410</v>
      </c>
      <c r="K1699" t="str">
        <f>VLOOKUP(Table1[[#This Row],[Loser]],Ranking!D:E,2,FALSE)</f>
        <v>P12</v>
      </c>
      <c r="L1699" s="1">
        <v>83</v>
      </c>
      <c r="N1699" s="1">
        <f>Table1[[#This Row],[Winning Score]]-Table1[[#This Row],[Losing Score]]</f>
        <v>3</v>
      </c>
      <c r="O1699" s="1">
        <f>Table1[[#This Row],[Losing Seed]]-Table1[[#This Row],[Winning Seed]]</f>
        <v>5</v>
      </c>
      <c r="P1699" s="1" t="str">
        <f>IF(Table1[[#This Row],[SeD]]&lt;-2,Table1[[#This Row],[Winning Seed]]&amp; " over " &amp;Table1[[#This Row],[Losing Seed]],"")</f>
        <v/>
      </c>
      <c r="Q1699">
        <f>VLOOKUP(Table1[[#This Row],[Losing Seed]],'Seed History'!$N$4:$O$19,2)</f>
        <v>0.9</v>
      </c>
      <c r="R1699" s="1">
        <f>IF(Table1[[#This Row],[Round]]="PI",0,Table1[[#This Row],[Round]]-1)</f>
        <v>1</v>
      </c>
      <c r="S1699">
        <f>Table1[[#This Row],[LAW]]-Table1[[#This Row],[LEW]]</f>
        <v>9.9999999999999978E-2</v>
      </c>
      <c r="V1699">
        <f>COUNTIF(PASE!B:B,Table1[[#This Row],[Loser]])</f>
        <v>1</v>
      </c>
    </row>
    <row r="1700" spans="1:22" x14ac:dyDescent="0.25">
      <c r="A1700" s="65">
        <v>40622</v>
      </c>
      <c r="B1700" s="50">
        <v>2011</v>
      </c>
      <c r="C1700" s="1">
        <v>2</v>
      </c>
      <c r="D1700" t="s">
        <v>482</v>
      </c>
      <c r="E1700" s="1">
        <v>1</v>
      </c>
      <c r="F1700" t="s">
        <v>37</v>
      </c>
      <c r="G1700" t="str">
        <f>VLOOKUP(Table1[[#This Row],[Winner]],Ranking!D:E,2,FALSE)</f>
        <v>B12</v>
      </c>
      <c r="H1700" s="1">
        <v>73</v>
      </c>
      <c r="I1700" s="1">
        <v>9</v>
      </c>
      <c r="J1700" t="s">
        <v>231</v>
      </c>
      <c r="K1700" t="str">
        <f>VLOOKUP(Table1[[#This Row],[Loser]],Ranking!D:E,2,FALSE)</f>
        <v>B10</v>
      </c>
      <c r="L1700" s="1">
        <v>59</v>
      </c>
      <c r="N1700" s="1">
        <f>Table1[[#This Row],[Winning Score]]-Table1[[#This Row],[Losing Score]]</f>
        <v>14</v>
      </c>
      <c r="O1700" s="1">
        <f>Table1[[#This Row],[Losing Seed]]-Table1[[#This Row],[Winning Seed]]</f>
        <v>8</v>
      </c>
      <c r="P1700" s="1" t="str">
        <f>IF(Table1[[#This Row],[SeD]]&lt;-2,Table1[[#This Row],[Winning Seed]]&amp; " over " &amp;Table1[[#This Row],[Losing Seed]],"")</f>
        <v/>
      </c>
      <c r="Q1700">
        <f>VLOOKUP(Table1[[#This Row],[Losing Seed]],'Seed History'!$N$4:$O$19,2)</f>
        <v>0.6</v>
      </c>
      <c r="R1700" s="1">
        <f>IF(Table1[[#This Row],[Round]]="PI",0,Table1[[#This Row],[Round]]-1)</f>
        <v>1</v>
      </c>
      <c r="S1700">
        <f>Table1[[#This Row],[LAW]]-Table1[[#This Row],[LEW]]</f>
        <v>0.4</v>
      </c>
      <c r="V1700">
        <f>COUNTIF(PASE!B:B,Table1[[#This Row],[Loser]])</f>
        <v>1</v>
      </c>
    </row>
    <row r="1701" spans="1:22" x14ac:dyDescent="0.25">
      <c r="A1701" s="65">
        <v>40622</v>
      </c>
      <c r="B1701" s="50">
        <v>2011</v>
      </c>
      <c r="C1701" s="1">
        <v>2</v>
      </c>
      <c r="D1701" t="s">
        <v>38</v>
      </c>
      <c r="E1701" s="1">
        <v>1</v>
      </c>
      <c r="F1701" t="s">
        <v>64</v>
      </c>
      <c r="G1701" t="str">
        <f>VLOOKUP(Table1[[#This Row],[Winner]],Ranking!D:E,2,FALSE)</f>
        <v>ACC</v>
      </c>
      <c r="H1701" s="1">
        <v>73</v>
      </c>
      <c r="I1701" s="1">
        <v>8</v>
      </c>
      <c r="J1701" t="s">
        <v>82</v>
      </c>
      <c r="K1701" t="str">
        <f>VLOOKUP(Table1[[#This Row],[Loser]],Ranking!D:E,2,FALSE)</f>
        <v>B10</v>
      </c>
      <c r="L1701" s="1">
        <v>71</v>
      </c>
      <c r="N1701" s="1">
        <f>Table1[[#This Row],[Winning Score]]-Table1[[#This Row],[Losing Score]]</f>
        <v>2</v>
      </c>
      <c r="O1701" s="1">
        <f>Table1[[#This Row],[Losing Seed]]-Table1[[#This Row],[Winning Seed]]</f>
        <v>7</v>
      </c>
      <c r="P1701" s="1" t="str">
        <f>IF(Table1[[#This Row],[SeD]]&lt;-2,Table1[[#This Row],[Winning Seed]]&amp; " over " &amp;Table1[[#This Row],[Losing Seed]],"")</f>
        <v/>
      </c>
      <c r="Q1701">
        <f>VLOOKUP(Table1[[#This Row],[Losing Seed]],'Seed History'!$N$4:$O$19,2)</f>
        <v>0.7</v>
      </c>
      <c r="R1701" s="1">
        <f>IF(Table1[[#This Row],[Round]]="PI",0,Table1[[#This Row],[Round]]-1)</f>
        <v>1</v>
      </c>
      <c r="S1701">
        <f>Table1[[#This Row],[LAW]]-Table1[[#This Row],[LEW]]</f>
        <v>0.30000000000000004</v>
      </c>
      <c r="V1701">
        <f>COUNTIF(PASE!B:B,Table1[[#This Row],[Loser]])</f>
        <v>1</v>
      </c>
    </row>
    <row r="1702" spans="1:22" x14ac:dyDescent="0.25">
      <c r="A1702" s="65">
        <v>40626</v>
      </c>
      <c r="B1702" s="50">
        <v>2011</v>
      </c>
      <c r="C1702" s="1">
        <v>3</v>
      </c>
      <c r="D1702" t="s">
        <v>478</v>
      </c>
      <c r="E1702" s="1">
        <v>8</v>
      </c>
      <c r="F1702" t="s">
        <v>33</v>
      </c>
      <c r="G1702" t="str">
        <f>VLOOKUP(Table1[[#This Row],[Winner]],Ranking!D:E,2,FALSE)</f>
        <v>BE</v>
      </c>
      <c r="H1702" s="1">
        <v>61</v>
      </c>
      <c r="I1702" s="1">
        <v>4</v>
      </c>
      <c r="J1702" t="s">
        <v>39</v>
      </c>
      <c r="K1702" t="str">
        <f>VLOOKUP(Table1[[#This Row],[Loser]],Ranking!D:E,2,FALSE)</f>
        <v>B10</v>
      </c>
      <c r="L1702" s="1">
        <v>54</v>
      </c>
      <c r="N1702" s="1">
        <f>Table1[[#This Row],[Winning Score]]-Table1[[#This Row],[Losing Score]]</f>
        <v>7</v>
      </c>
      <c r="O1702" s="1">
        <f>Table1[[#This Row],[Losing Seed]]-Table1[[#This Row],[Winning Seed]]</f>
        <v>-4</v>
      </c>
      <c r="P1702" s="1" t="str">
        <f>IF(Table1[[#This Row],[SeD]]&lt;-2,Table1[[#This Row],[Winning Seed]]&amp; " over " &amp;Table1[[#This Row],[Losing Seed]],"")</f>
        <v>8 over 4</v>
      </c>
      <c r="Q1702">
        <f>VLOOKUP(Table1[[#This Row],[Losing Seed]],'Seed History'!$N$4:$O$19,2)</f>
        <v>1.5357142857142858</v>
      </c>
      <c r="R1702" s="1">
        <f>IF(Table1[[#This Row],[Round]]="PI",0,Table1[[#This Row],[Round]]-1)</f>
        <v>2</v>
      </c>
      <c r="S1702">
        <f>Table1[[#This Row],[LAW]]-Table1[[#This Row],[LEW]]</f>
        <v>0.46428571428571419</v>
      </c>
      <c r="V1702">
        <f>COUNTIF(PASE!B:B,Table1[[#This Row],[Loser]])</f>
        <v>1</v>
      </c>
    </row>
    <row r="1703" spans="1:22" x14ac:dyDescent="0.25">
      <c r="A1703" s="65">
        <v>40626</v>
      </c>
      <c r="B1703" s="50">
        <v>2011</v>
      </c>
      <c r="C1703" s="1">
        <v>3</v>
      </c>
      <c r="D1703" t="s">
        <v>478</v>
      </c>
      <c r="E1703" s="1">
        <v>2</v>
      </c>
      <c r="F1703" t="s">
        <v>81</v>
      </c>
      <c r="G1703" t="str">
        <f>VLOOKUP(Table1[[#This Row],[Winner]],Ranking!D:E,2,FALSE)</f>
        <v>SEC</v>
      </c>
      <c r="H1703" s="1">
        <v>83</v>
      </c>
      <c r="I1703" s="1">
        <v>3</v>
      </c>
      <c r="J1703" t="s">
        <v>72</v>
      </c>
      <c r="K1703" t="str">
        <f>VLOOKUP(Table1[[#This Row],[Loser]],Ranking!D:E,2,FALSE)</f>
        <v>WCC</v>
      </c>
      <c r="L1703" s="1">
        <v>74</v>
      </c>
      <c r="M1703" s="1" t="s">
        <v>479</v>
      </c>
      <c r="N1703" s="1">
        <f>Table1[[#This Row],[Winning Score]]-Table1[[#This Row],[Losing Score]]</f>
        <v>9</v>
      </c>
      <c r="O1703" s="1">
        <f>Table1[[#This Row],[Losing Seed]]-Table1[[#This Row],[Winning Seed]]</f>
        <v>1</v>
      </c>
      <c r="P1703" s="1" t="str">
        <f>IF(Table1[[#This Row],[SeD]]&lt;-2,Table1[[#This Row],[Winning Seed]]&amp; " over " &amp;Table1[[#This Row],[Losing Seed]],"")</f>
        <v/>
      </c>
      <c r="Q1703">
        <f>VLOOKUP(Table1[[#This Row],[Losing Seed]],'Seed History'!$N$4:$O$19,2)</f>
        <v>1.8571428571428572</v>
      </c>
      <c r="R1703" s="1">
        <f>IF(Table1[[#This Row],[Round]]="PI",0,Table1[[#This Row],[Round]]-1)</f>
        <v>2</v>
      </c>
      <c r="S1703">
        <f>Table1[[#This Row],[LAW]]-Table1[[#This Row],[LEW]]</f>
        <v>0.14285714285714279</v>
      </c>
      <c r="V1703">
        <f>COUNTIF(PASE!B:B,Table1[[#This Row],[Loser]])</f>
        <v>1</v>
      </c>
    </row>
    <row r="1704" spans="1:22" x14ac:dyDescent="0.25">
      <c r="A1704" s="65">
        <v>40626</v>
      </c>
      <c r="B1704" s="50">
        <v>2011</v>
      </c>
      <c r="C1704" s="1">
        <v>3</v>
      </c>
      <c r="D1704" t="s">
        <v>38</v>
      </c>
      <c r="E1704" s="1">
        <v>5</v>
      </c>
      <c r="F1704" t="s">
        <v>48</v>
      </c>
      <c r="G1704" t="str">
        <f>VLOOKUP(Table1[[#This Row],[Winner]],Ranking!D:E,2,FALSE)</f>
        <v>P12</v>
      </c>
      <c r="H1704" s="1">
        <v>93</v>
      </c>
      <c r="I1704" s="1">
        <v>1</v>
      </c>
      <c r="J1704" t="s">
        <v>64</v>
      </c>
      <c r="K1704" t="str">
        <f>VLOOKUP(Table1[[#This Row],[Loser]],Ranking!D:E,2,FALSE)</f>
        <v>ACC</v>
      </c>
      <c r="L1704" s="1">
        <v>77</v>
      </c>
      <c r="N1704" s="1">
        <f>Table1[[#This Row],[Winning Score]]-Table1[[#This Row],[Losing Score]]</f>
        <v>16</v>
      </c>
      <c r="O1704" s="1">
        <f>Table1[[#This Row],[Losing Seed]]-Table1[[#This Row],[Winning Seed]]</f>
        <v>-4</v>
      </c>
      <c r="P1704" s="1" t="str">
        <f>IF(Table1[[#This Row],[SeD]]&lt;-2,Table1[[#This Row],[Winning Seed]]&amp; " over " &amp;Table1[[#This Row],[Losing Seed]],"")</f>
        <v>5 over 1</v>
      </c>
      <c r="Q1704">
        <f>VLOOKUP(Table1[[#This Row],[Losing Seed]],'Seed History'!$N$4:$O$19,2)</f>
        <v>3.342857142857143</v>
      </c>
      <c r="R1704" s="1">
        <f>IF(Table1[[#This Row],[Round]]="PI",0,Table1[[#This Row],[Round]]-1)</f>
        <v>2</v>
      </c>
      <c r="S1704">
        <f>Table1[[#This Row],[LAW]]-Table1[[#This Row],[LEW]]</f>
        <v>-1.342857142857143</v>
      </c>
      <c r="V1704">
        <f>COUNTIF(PASE!B:B,Table1[[#This Row],[Loser]])</f>
        <v>1</v>
      </c>
    </row>
    <row r="1705" spans="1:22" x14ac:dyDescent="0.25">
      <c r="A1705" s="65">
        <v>40626</v>
      </c>
      <c r="B1705" s="50">
        <v>2011</v>
      </c>
      <c r="C1705" s="1">
        <v>3</v>
      </c>
      <c r="D1705" t="s">
        <v>38</v>
      </c>
      <c r="E1705" s="1">
        <v>3</v>
      </c>
      <c r="F1705" t="s">
        <v>80</v>
      </c>
      <c r="G1705" t="str">
        <f>VLOOKUP(Table1[[#This Row],[Winner]],Ranking!D:E,2,FALSE)</f>
        <v>Amer</v>
      </c>
      <c r="H1705" s="1">
        <v>74</v>
      </c>
      <c r="I1705" s="1">
        <v>2</v>
      </c>
      <c r="J1705" t="s">
        <v>345</v>
      </c>
      <c r="K1705" t="str">
        <f>VLOOKUP(Table1[[#This Row],[Loser]],Ranking!D:E,2,FALSE)</f>
        <v>MWC</v>
      </c>
      <c r="L1705" s="1">
        <v>67</v>
      </c>
      <c r="N1705" s="1">
        <f>Table1[[#This Row],[Winning Score]]-Table1[[#This Row],[Losing Score]]</f>
        <v>7</v>
      </c>
      <c r="O1705" s="1">
        <f>Table1[[#This Row],[Losing Seed]]-Table1[[#This Row],[Winning Seed]]</f>
        <v>-1</v>
      </c>
      <c r="P1705" s="1" t="str">
        <f>IF(Table1[[#This Row],[SeD]]&lt;-2,Table1[[#This Row],[Winning Seed]]&amp; " over " &amp;Table1[[#This Row],[Losing Seed]],"")</f>
        <v/>
      </c>
      <c r="Q1705">
        <f>VLOOKUP(Table1[[#This Row],[Losing Seed]],'Seed History'!$N$4:$O$19,2)</f>
        <v>2.3714285714285714</v>
      </c>
      <c r="R1705" s="1">
        <f>IF(Table1[[#This Row],[Round]]="PI",0,Table1[[#This Row],[Round]]-1)</f>
        <v>2</v>
      </c>
      <c r="S1705">
        <f>Table1[[#This Row],[LAW]]-Table1[[#This Row],[LEW]]</f>
        <v>-0.37142857142857144</v>
      </c>
      <c r="V1705">
        <f>COUNTIF(PASE!B:B,Table1[[#This Row],[Loser]])</f>
        <v>1</v>
      </c>
    </row>
    <row r="1706" spans="1:22" x14ac:dyDescent="0.25">
      <c r="A1706" s="65">
        <v>40627</v>
      </c>
      <c r="B1706" s="50">
        <v>2011</v>
      </c>
      <c r="C1706" s="1">
        <v>3</v>
      </c>
      <c r="D1706" t="s">
        <v>49</v>
      </c>
      <c r="E1706" s="1">
        <v>4</v>
      </c>
      <c r="F1706" t="s">
        <v>26</v>
      </c>
      <c r="G1706" t="str">
        <f>VLOOKUP(Table1[[#This Row],[Winner]],Ranking!D:E,2,FALSE)</f>
        <v>SEC</v>
      </c>
      <c r="H1706" s="1">
        <v>62</v>
      </c>
      <c r="I1706" s="1">
        <v>1</v>
      </c>
      <c r="J1706" t="s">
        <v>316</v>
      </c>
      <c r="K1706" t="str">
        <f>VLOOKUP(Table1[[#This Row],[Loser]],Ranking!D:E,2,FALSE)</f>
        <v>B10</v>
      </c>
      <c r="L1706" s="1">
        <v>60</v>
      </c>
      <c r="N1706" s="1">
        <f>Table1[[#This Row],[Winning Score]]-Table1[[#This Row],[Losing Score]]</f>
        <v>2</v>
      </c>
      <c r="O1706" s="1">
        <f>Table1[[#This Row],[Losing Seed]]-Table1[[#This Row],[Winning Seed]]</f>
        <v>-3</v>
      </c>
      <c r="P1706" s="1" t="str">
        <f>IF(Table1[[#This Row],[SeD]]&lt;-2,Table1[[#This Row],[Winning Seed]]&amp; " over " &amp;Table1[[#This Row],[Losing Seed]],"")</f>
        <v>4 over 1</v>
      </c>
      <c r="Q1706">
        <f>VLOOKUP(Table1[[#This Row],[Losing Seed]],'Seed History'!$N$4:$O$19,2)</f>
        <v>3.342857142857143</v>
      </c>
      <c r="R1706" s="1">
        <f>IF(Table1[[#This Row],[Round]]="PI",0,Table1[[#This Row],[Round]]-1)</f>
        <v>2</v>
      </c>
      <c r="S1706">
        <f>Table1[[#This Row],[LAW]]-Table1[[#This Row],[LEW]]</f>
        <v>-1.342857142857143</v>
      </c>
      <c r="V1706">
        <f>COUNTIF(PASE!B:B,Table1[[#This Row],[Loser]])</f>
        <v>1</v>
      </c>
    </row>
    <row r="1707" spans="1:22" x14ac:dyDescent="0.25">
      <c r="A1707" s="65">
        <v>40627</v>
      </c>
      <c r="B1707" s="50">
        <v>2011</v>
      </c>
      <c r="C1707" s="1">
        <v>3</v>
      </c>
      <c r="D1707" t="s">
        <v>49</v>
      </c>
      <c r="E1707" s="1">
        <v>2</v>
      </c>
      <c r="F1707" t="s">
        <v>299</v>
      </c>
      <c r="G1707" t="str">
        <f>VLOOKUP(Table1[[#This Row],[Winner]],Ranking!D:E,2,FALSE)</f>
        <v>ACC</v>
      </c>
      <c r="H1707" s="1">
        <v>81</v>
      </c>
      <c r="I1707" s="1">
        <v>11</v>
      </c>
      <c r="J1707" t="s">
        <v>263</v>
      </c>
      <c r="K1707" t="str">
        <f>VLOOKUP(Table1[[#This Row],[Loser]],Ranking!D:E,2,FALSE)</f>
        <v>BE</v>
      </c>
      <c r="L1707" s="1">
        <v>63</v>
      </c>
      <c r="N1707" s="1">
        <f>Table1[[#This Row],[Winning Score]]-Table1[[#This Row],[Losing Score]]</f>
        <v>18</v>
      </c>
      <c r="O1707" s="1">
        <f>Table1[[#This Row],[Losing Seed]]-Table1[[#This Row],[Winning Seed]]</f>
        <v>9</v>
      </c>
      <c r="P1707" s="1" t="str">
        <f>IF(Table1[[#This Row],[SeD]]&lt;-2,Table1[[#This Row],[Winning Seed]]&amp; " over " &amp;Table1[[#This Row],[Losing Seed]],"")</f>
        <v/>
      </c>
      <c r="Q1707">
        <f>VLOOKUP(Table1[[#This Row],[Losing Seed]],'Seed History'!$N$4:$O$19,2)</f>
        <v>0.61428571428571432</v>
      </c>
      <c r="R1707" s="1">
        <f>IF(Table1[[#This Row],[Round]]="PI",0,Table1[[#This Row],[Round]]-1)</f>
        <v>2</v>
      </c>
      <c r="S1707">
        <f>Table1[[#This Row],[LAW]]-Table1[[#This Row],[LEW]]</f>
        <v>1.3857142857142857</v>
      </c>
      <c r="V1707">
        <f>COUNTIF(PASE!B:B,Table1[[#This Row],[Loser]])</f>
        <v>1</v>
      </c>
    </row>
    <row r="1708" spans="1:22" x14ac:dyDescent="0.25">
      <c r="A1708" s="65">
        <v>40627</v>
      </c>
      <c r="B1708" s="50">
        <v>2011</v>
      </c>
      <c r="C1708" s="1">
        <v>3</v>
      </c>
      <c r="D1708" t="s">
        <v>482</v>
      </c>
      <c r="E1708" s="1">
        <v>1</v>
      </c>
      <c r="F1708" t="s">
        <v>37</v>
      </c>
      <c r="G1708" t="str">
        <f>VLOOKUP(Table1[[#This Row],[Winner]],Ranking!D:E,2,FALSE)</f>
        <v>B12</v>
      </c>
      <c r="H1708" s="1">
        <v>77</v>
      </c>
      <c r="I1708" s="1">
        <v>12</v>
      </c>
      <c r="J1708" t="s">
        <v>332</v>
      </c>
      <c r="K1708" t="str">
        <f>VLOOKUP(Table1[[#This Row],[Loser]],Ranking!D:E,2,FALSE)</f>
        <v>A10</v>
      </c>
      <c r="L1708" s="1">
        <v>57</v>
      </c>
      <c r="N1708" s="1">
        <f>Table1[[#This Row],[Winning Score]]-Table1[[#This Row],[Losing Score]]</f>
        <v>20</v>
      </c>
      <c r="O1708" s="1">
        <f>Table1[[#This Row],[Losing Seed]]-Table1[[#This Row],[Winning Seed]]</f>
        <v>11</v>
      </c>
      <c r="P1708" s="1" t="str">
        <f>IF(Table1[[#This Row],[SeD]]&lt;-2,Table1[[#This Row],[Winning Seed]]&amp; " over " &amp;Table1[[#This Row],[Losing Seed]],"")</f>
        <v/>
      </c>
      <c r="Q1708">
        <f>VLOOKUP(Table1[[#This Row],[Losing Seed]],'Seed History'!$N$4:$O$19,2)</f>
        <v>0.51428571428571423</v>
      </c>
      <c r="R1708" s="1">
        <f>IF(Table1[[#This Row],[Round]]="PI",0,Table1[[#This Row],[Round]]-1)</f>
        <v>2</v>
      </c>
      <c r="S1708">
        <f>Table1[[#This Row],[LAW]]-Table1[[#This Row],[LEW]]</f>
        <v>1.4857142857142858</v>
      </c>
      <c r="V1708">
        <f>COUNTIF(PASE!B:B,Table1[[#This Row],[Loser]])</f>
        <v>1</v>
      </c>
    </row>
    <row r="1709" spans="1:22" x14ac:dyDescent="0.25">
      <c r="A1709" s="65">
        <v>40627</v>
      </c>
      <c r="B1709" s="50">
        <v>2011</v>
      </c>
      <c r="C1709" s="1">
        <v>3</v>
      </c>
      <c r="D1709" t="s">
        <v>482</v>
      </c>
      <c r="E1709" s="1">
        <v>11</v>
      </c>
      <c r="F1709" t="s">
        <v>47</v>
      </c>
      <c r="G1709" t="str">
        <f>VLOOKUP(Table1[[#This Row],[Winner]],Ranking!D:E,2,FALSE)</f>
        <v>A10</v>
      </c>
      <c r="H1709" s="1">
        <v>72</v>
      </c>
      <c r="I1709" s="1">
        <v>10</v>
      </c>
      <c r="J1709" t="s">
        <v>208</v>
      </c>
      <c r="K1709" t="str">
        <f>VLOOKUP(Table1[[#This Row],[Loser]],Ranking!D:E,2,FALSE)</f>
        <v>ACC</v>
      </c>
      <c r="L1709" s="1">
        <v>71</v>
      </c>
      <c r="M1709" s="1" t="s">
        <v>479</v>
      </c>
      <c r="N1709" s="1">
        <f>Table1[[#This Row],[Winning Score]]-Table1[[#This Row],[Losing Score]]</f>
        <v>1</v>
      </c>
      <c r="O1709" s="1">
        <f>Table1[[#This Row],[Losing Seed]]-Table1[[#This Row],[Winning Seed]]</f>
        <v>-1</v>
      </c>
      <c r="P1709" s="1" t="str">
        <f>IF(Table1[[#This Row],[SeD]]&lt;-2,Table1[[#This Row],[Winning Seed]]&amp; " over " &amp;Table1[[#This Row],[Losing Seed]],"")</f>
        <v/>
      </c>
      <c r="Q1709">
        <f>VLOOKUP(Table1[[#This Row],[Losing Seed]],'Seed History'!$N$4:$O$19,2)</f>
        <v>0.62142857142857144</v>
      </c>
      <c r="R1709" s="1">
        <f>IF(Table1[[#This Row],[Round]]="PI",0,Table1[[#This Row],[Round]]-1)</f>
        <v>2</v>
      </c>
      <c r="S1709">
        <f>Table1[[#This Row],[LAW]]-Table1[[#This Row],[LEW]]</f>
        <v>1.3785714285714286</v>
      </c>
      <c r="V1709">
        <f>COUNTIF(PASE!B:B,Table1[[#This Row],[Loser]])</f>
        <v>1</v>
      </c>
    </row>
    <row r="1710" spans="1:22" x14ac:dyDescent="0.25">
      <c r="A1710" s="65">
        <v>40628</v>
      </c>
      <c r="B1710" s="50">
        <v>2011</v>
      </c>
      <c r="C1710" s="1">
        <v>4</v>
      </c>
      <c r="D1710" t="s">
        <v>478</v>
      </c>
      <c r="E1710" s="1">
        <v>8</v>
      </c>
      <c r="F1710" t="s">
        <v>33</v>
      </c>
      <c r="G1710" t="str">
        <f>VLOOKUP(Table1[[#This Row],[Winner]],Ranking!D:E,2,FALSE)</f>
        <v>BE</v>
      </c>
      <c r="H1710" s="1">
        <v>74</v>
      </c>
      <c r="I1710" s="1">
        <v>2</v>
      </c>
      <c r="J1710" t="s">
        <v>81</v>
      </c>
      <c r="K1710" t="str">
        <f>VLOOKUP(Table1[[#This Row],[Loser]],Ranking!D:E,2,FALSE)</f>
        <v>SEC</v>
      </c>
      <c r="L1710" s="1">
        <v>71</v>
      </c>
      <c r="M1710" s="1" t="s">
        <v>479</v>
      </c>
      <c r="N1710" s="1">
        <f>Table1[[#This Row],[Winning Score]]-Table1[[#This Row],[Losing Score]]</f>
        <v>3</v>
      </c>
      <c r="O1710" s="1">
        <f>Table1[[#This Row],[Losing Seed]]-Table1[[#This Row],[Winning Seed]]</f>
        <v>-6</v>
      </c>
      <c r="P1710" s="1" t="str">
        <f>IF(Table1[[#This Row],[SeD]]&lt;-2,Table1[[#This Row],[Winning Seed]]&amp; " over " &amp;Table1[[#This Row],[Losing Seed]],"")</f>
        <v>8 over 2</v>
      </c>
      <c r="Q1710">
        <f>VLOOKUP(Table1[[#This Row],[Losing Seed]],'Seed History'!$N$4:$O$19,2)</f>
        <v>2.3714285714285714</v>
      </c>
      <c r="R1710" s="1">
        <f>IF(Table1[[#This Row],[Round]]="PI",0,Table1[[#This Row],[Round]]-1)</f>
        <v>3</v>
      </c>
      <c r="S1710">
        <f>Table1[[#This Row],[LAW]]-Table1[[#This Row],[LEW]]</f>
        <v>0.62857142857142856</v>
      </c>
      <c r="V1710">
        <f>COUNTIF(PASE!B:B,Table1[[#This Row],[Loser]])</f>
        <v>1</v>
      </c>
    </row>
    <row r="1711" spans="1:22" x14ac:dyDescent="0.25">
      <c r="A1711" s="65">
        <v>40628</v>
      </c>
      <c r="B1711" s="50">
        <v>2011</v>
      </c>
      <c r="C1711" s="1">
        <v>4</v>
      </c>
      <c r="D1711" t="s">
        <v>38</v>
      </c>
      <c r="E1711" s="1">
        <v>3</v>
      </c>
      <c r="F1711" t="s">
        <v>80</v>
      </c>
      <c r="G1711" t="str">
        <f>VLOOKUP(Table1[[#This Row],[Winner]],Ranking!D:E,2,FALSE)</f>
        <v>Amer</v>
      </c>
      <c r="H1711" s="1">
        <v>65</v>
      </c>
      <c r="I1711" s="1">
        <v>5</v>
      </c>
      <c r="J1711" t="s">
        <v>48</v>
      </c>
      <c r="K1711" t="str">
        <f>VLOOKUP(Table1[[#This Row],[Loser]],Ranking!D:E,2,FALSE)</f>
        <v>P12</v>
      </c>
      <c r="L1711" s="1">
        <v>63</v>
      </c>
      <c r="N1711" s="1">
        <f>Table1[[#This Row],[Winning Score]]-Table1[[#This Row],[Losing Score]]</f>
        <v>2</v>
      </c>
      <c r="O1711" s="1">
        <f>Table1[[#This Row],[Losing Seed]]-Table1[[#This Row],[Winning Seed]]</f>
        <v>2</v>
      </c>
      <c r="P1711" s="1" t="str">
        <f>IF(Table1[[#This Row],[SeD]]&lt;-2,Table1[[#This Row],[Winning Seed]]&amp; " over " &amp;Table1[[#This Row],[Losing Seed]],"")</f>
        <v/>
      </c>
      <c r="Q1711">
        <f>VLOOKUP(Table1[[#This Row],[Losing Seed]],'Seed History'!$N$4:$O$19,2)</f>
        <v>1.1071428571428572</v>
      </c>
      <c r="R1711" s="1">
        <f>IF(Table1[[#This Row],[Round]]="PI",0,Table1[[#This Row],[Round]]-1)</f>
        <v>3</v>
      </c>
      <c r="S1711">
        <f>Table1[[#This Row],[LAW]]-Table1[[#This Row],[LEW]]</f>
        <v>1.8928571428571428</v>
      </c>
      <c r="V1711">
        <f>COUNTIF(PASE!B:B,Table1[[#This Row],[Loser]])</f>
        <v>1</v>
      </c>
    </row>
    <row r="1712" spans="1:22" x14ac:dyDescent="0.25">
      <c r="A1712" s="65">
        <v>40629</v>
      </c>
      <c r="B1712" s="50">
        <v>2011</v>
      </c>
      <c r="C1712" s="1">
        <v>4</v>
      </c>
      <c r="D1712" t="s">
        <v>482</v>
      </c>
      <c r="E1712" s="1">
        <v>11</v>
      </c>
      <c r="F1712" t="s">
        <v>47</v>
      </c>
      <c r="G1712" t="str">
        <f>VLOOKUP(Table1[[#This Row],[Winner]],Ranking!D:E,2,FALSE)</f>
        <v>A10</v>
      </c>
      <c r="H1712" s="1">
        <v>71</v>
      </c>
      <c r="I1712" s="1">
        <v>1</v>
      </c>
      <c r="J1712" t="s">
        <v>37</v>
      </c>
      <c r="K1712" t="str">
        <f>VLOOKUP(Table1[[#This Row],[Loser]],Ranking!D:E,2,FALSE)</f>
        <v>B12</v>
      </c>
      <c r="L1712" s="1">
        <v>61</v>
      </c>
      <c r="N1712" s="1">
        <f>Table1[[#This Row],[Winning Score]]-Table1[[#This Row],[Losing Score]]</f>
        <v>10</v>
      </c>
      <c r="O1712" s="1">
        <f>Table1[[#This Row],[Losing Seed]]-Table1[[#This Row],[Winning Seed]]</f>
        <v>-10</v>
      </c>
      <c r="P1712" s="1" t="str">
        <f>IF(Table1[[#This Row],[SeD]]&lt;-2,Table1[[#This Row],[Winning Seed]]&amp; " over " &amp;Table1[[#This Row],[Losing Seed]],"")</f>
        <v>11 over 1</v>
      </c>
      <c r="Q1712">
        <f>VLOOKUP(Table1[[#This Row],[Losing Seed]],'Seed History'!$N$4:$O$19,2)</f>
        <v>3.342857142857143</v>
      </c>
      <c r="R1712" s="1">
        <f>IF(Table1[[#This Row],[Round]]="PI",0,Table1[[#This Row],[Round]]-1)</f>
        <v>3</v>
      </c>
      <c r="S1712">
        <f>Table1[[#This Row],[LAW]]-Table1[[#This Row],[LEW]]</f>
        <v>-0.34285714285714297</v>
      </c>
      <c r="V1712">
        <f>COUNTIF(PASE!B:B,Table1[[#This Row],[Loser]])</f>
        <v>1</v>
      </c>
    </row>
    <row r="1713" spans="1:22" x14ac:dyDescent="0.25">
      <c r="A1713" s="65">
        <v>40629</v>
      </c>
      <c r="B1713" s="50">
        <v>2011</v>
      </c>
      <c r="C1713" s="1">
        <v>4</v>
      </c>
      <c r="D1713" t="s">
        <v>49</v>
      </c>
      <c r="E1713" s="1">
        <v>4</v>
      </c>
      <c r="F1713" t="s">
        <v>26</v>
      </c>
      <c r="G1713" t="str">
        <f>VLOOKUP(Table1[[#This Row],[Winner]],Ranking!D:E,2,FALSE)</f>
        <v>SEC</v>
      </c>
      <c r="H1713" s="1">
        <v>76</v>
      </c>
      <c r="I1713" s="1">
        <v>2</v>
      </c>
      <c r="J1713" t="s">
        <v>299</v>
      </c>
      <c r="K1713" t="str">
        <f>VLOOKUP(Table1[[#This Row],[Loser]],Ranking!D:E,2,FALSE)</f>
        <v>ACC</v>
      </c>
      <c r="L1713" s="1">
        <v>69</v>
      </c>
      <c r="N1713" s="1">
        <f>Table1[[#This Row],[Winning Score]]-Table1[[#This Row],[Losing Score]]</f>
        <v>7</v>
      </c>
      <c r="O1713" s="1">
        <f>Table1[[#This Row],[Losing Seed]]-Table1[[#This Row],[Winning Seed]]</f>
        <v>-2</v>
      </c>
      <c r="P1713" s="1" t="str">
        <f>IF(Table1[[#This Row],[SeD]]&lt;-2,Table1[[#This Row],[Winning Seed]]&amp; " over " &amp;Table1[[#This Row],[Losing Seed]],"")</f>
        <v/>
      </c>
      <c r="Q1713">
        <f>VLOOKUP(Table1[[#This Row],[Losing Seed]],'Seed History'!$N$4:$O$19,2)</f>
        <v>2.3714285714285714</v>
      </c>
      <c r="R1713" s="1">
        <f>IF(Table1[[#This Row],[Round]]="PI",0,Table1[[#This Row],[Round]]-1)</f>
        <v>3</v>
      </c>
      <c r="S1713">
        <f>Table1[[#This Row],[LAW]]-Table1[[#This Row],[LEW]]</f>
        <v>0.62857142857142856</v>
      </c>
      <c r="V1713">
        <f>COUNTIF(PASE!B:B,Table1[[#This Row],[Loser]])</f>
        <v>1</v>
      </c>
    </row>
    <row r="1714" spans="1:22" x14ac:dyDescent="0.25">
      <c r="A1714" s="65">
        <v>40635</v>
      </c>
      <c r="B1714" s="50">
        <v>2011</v>
      </c>
      <c r="C1714" s="1">
        <v>5</v>
      </c>
      <c r="D1714" t="s">
        <v>484</v>
      </c>
      <c r="E1714" s="1">
        <v>3</v>
      </c>
      <c r="F1714" t="s">
        <v>80</v>
      </c>
      <c r="G1714" t="str">
        <f>VLOOKUP(Table1[[#This Row],[Winner]],Ranking!D:E,2,FALSE)</f>
        <v>Amer</v>
      </c>
      <c r="H1714" s="1">
        <v>56</v>
      </c>
      <c r="I1714" s="1">
        <v>4</v>
      </c>
      <c r="J1714" t="s">
        <v>26</v>
      </c>
      <c r="K1714" t="str">
        <f>VLOOKUP(Table1[[#This Row],[Loser]],Ranking!D:E,2,FALSE)</f>
        <v>SEC</v>
      </c>
      <c r="L1714" s="1">
        <v>55</v>
      </c>
      <c r="N1714" s="1">
        <f>Table1[[#This Row],[Winning Score]]-Table1[[#This Row],[Losing Score]]</f>
        <v>1</v>
      </c>
      <c r="O1714" s="1">
        <f>Table1[[#This Row],[Losing Seed]]-Table1[[#This Row],[Winning Seed]]</f>
        <v>1</v>
      </c>
      <c r="P1714" s="1" t="str">
        <f>IF(Table1[[#This Row],[SeD]]&lt;-2,Table1[[#This Row],[Winning Seed]]&amp; " over " &amp;Table1[[#This Row],[Losing Seed]],"")</f>
        <v/>
      </c>
      <c r="Q1714">
        <f>VLOOKUP(Table1[[#This Row],[Losing Seed]],'Seed History'!$N$4:$O$19,2)</f>
        <v>1.5357142857142858</v>
      </c>
      <c r="R1714" s="1">
        <f>IF(Table1[[#This Row],[Round]]="PI",0,Table1[[#This Row],[Round]]-1)</f>
        <v>4</v>
      </c>
      <c r="S1714">
        <f>Table1[[#This Row],[LAW]]-Table1[[#This Row],[LEW]]</f>
        <v>2.4642857142857144</v>
      </c>
      <c r="V1714">
        <f>COUNTIF(PASE!B:B,Table1[[#This Row],[Loser]])</f>
        <v>1</v>
      </c>
    </row>
    <row r="1715" spans="1:22" x14ac:dyDescent="0.25">
      <c r="A1715" s="65">
        <v>40635</v>
      </c>
      <c r="B1715" s="50">
        <v>2011</v>
      </c>
      <c r="C1715" s="1">
        <v>5</v>
      </c>
      <c r="D1715" t="s">
        <v>484</v>
      </c>
      <c r="E1715" s="1">
        <v>8</v>
      </c>
      <c r="F1715" t="s">
        <v>33</v>
      </c>
      <c r="G1715" t="str">
        <f>VLOOKUP(Table1[[#This Row],[Winner]],Ranking!D:E,2,FALSE)</f>
        <v>BE</v>
      </c>
      <c r="H1715" s="1">
        <v>70</v>
      </c>
      <c r="I1715" s="1">
        <v>11</v>
      </c>
      <c r="J1715" t="s">
        <v>47</v>
      </c>
      <c r="K1715" t="str">
        <f>VLOOKUP(Table1[[#This Row],[Loser]],Ranking!D:E,2,FALSE)</f>
        <v>A10</v>
      </c>
      <c r="L1715" s="1">
        <v>62</v>
      </c>
      <c r="N1715" s="1">
        <f>Table1[[#This Row],[Winning Score]]-Table1[[#This Row],[Losing Score]]</f>
        <v>8</v>
      </c>
      <c r="O1715" s="1">
        <f>Table1[[#This Row],[Losing Seed]]-Table1[[#This Row],[Winning Seed]]</f>
        <v>3</v>
      </c>
      <c r="P1715" s="1" t="str">
        <f>IF(Table1[[#This Row],[SeD]]&lt;-2,Table1[[#This Row],[Winning Seed]]&amp; " over " &amp;Table1[[#This Row],[Losing Seed]],"")</f>
        <v/>
      </c>
      <c r="Q1715">
        <f>VLOOKUP(Table1[[#This Row],[Losing Seed]],'Seed History'!$N$4:$O$19,2)</f>
        <v>0.61428571428571432</v>
      </c>
      <c r="R1715" s="1">
        <f>IF(Table1[[#This Row],[Round]]="PI",0,Table1[[#This Row],[Round]]-1)</f>
        <v>4</v>
      </c>
      <c r="S1715">
        <f>Table1[[#This Row],[LAW]]-Table1[[#This Row],[LEW]]</f>
        <v>3.3857142857142857</v>
      </c>
      <c r="V1715">
        <f>COUNTIF(PASE!B:B,Table1[[#This Row],[Loser]])</f>
        <v>1</v>
      </c>
    </row>
    <row r="1716" spans="1:22" x14ac:dyDescent="0.25">
      <c r="A1716" s="65">
        <v>40637</v>
      </c>
      <c r="B1716" s="50">
        <v>2011</v>
      </c>
      <c r="C1716" s="1">
        <v>6</v>
      </c>
      <c r="D1716" t="s">
        <v>485</v>
      </c>
      <c r="E1716" s="1">
        <v>3</v>
      </c>
      <c r="F1716" t="s">
        <v>80</v>
      </c>
      <c r="G1716" t="str">
        <f>VLOOKUP(Table1[[#This Row],[Winner]],Ranking!D:E,2,FALSE)</f>
        <v>Amer</v>
      </c>
      <c r="H1716" s="1">
        <v>53</v>
      </c>
      <c r="I1716" s="1">
        <v>8</v>
      </c>
      <c r="J1716" t="s">
        <v>33</v>
      </c>
      <c r="K1716" t="str">
        <f>VLOOKUP(Table1[[#This Row],[Loser]],Ranking!D:E,2,FALSE)</f>
        <v>BE</v>
      </c>
      <c r="L1716" s="1">
        <v>41</v>
      </c>
      <c r="N1716" s="1">
        <f>Table1[[#This Row],[Winning Score]]-Table1[[#This Row],[Losing Score]]</f>
        <v>12</v>
      </c>
      <c r="O1716" s="1">
        <f>Table1[[#This Row],[Losing Seed]]-Table1[[#This Row],[Winning Seed]]</f>
        <v>5</v>
      </c>
      <c r="P1716" s="1" t="str">
        <f>IF(Table1[[#This Row],[SeD]]&lt;-2,Table1[[#This Row],[Winning Seed]]&amp; " over " &amp;Table1[[#This Row],[Losing Seed]],"")</f>
        <v/>
      </c>
      <c r="Q1716">
        <f>VLOOKUP(Table1[[#This Row],[Losing Seed]],'Seed History'!$N$4:$O$19,2)</f>
        <v>0.7</v>
      </c>
      <c r="R1716" s="1">
        <f>IF(Table1[[#This Row],[Round]]="PI",0,Table1[[#This Row],[Round]]-1)</f>
        <v>5</v>
      </c>
      <c r="S1716">
        <f>Table1[[#This Row],[LAW]]-Table1[[#This Row],[LEW]]</f>
        <v>4.3</v>
      </c>
      <c r="V1716">
        <f>COUNTIF(PASE!B:B,Table1[[#This Row],[Loser]])</f>
        <v>1</v>
      </c>
    </row>
    <row r="1717" spans="1:22" x14ac:dyDescent="0.25">
      <c r="A1717" s="65">
        <v>40981</v>
      </c>
      <c r="B1717" s="50">
        <v>2012</v>
      </c>
      <c r="C1717" s="1" t="s">
        <v>493</v>
      </c>
      <c r="D1717" t="s">
        <v>63</v>
      </c>
      <c r="E1717" s="1">
        <v>16</v>
      </c>
      <c r="F1717" t="s">
        <v>416</v>
      </c>
      <c r="G1717" t="str">
        <f>VLOOKUP(Table1[[#This Row],[Winner]],Ranking!D:E,2,FALSE)</f>
        <v>CUSA</v>
      </c>
      <c r="H1717" s="1">
        <v>59</v>
      </c>
      <c r="I1717" s="1">
        <v>16</v>
      </c>
      <c r="J1717" t="s">
        <v>277</v>
      </c>
      <c r="K1717" t="str">
        <f>VLOOKUP(Table1[[#This Row],[Loser]],Ranking!D:E,2,FALSE)</f>
        <v>SWAC</v>
      </c>
      <c r="L1717" s="1">
        <v>58</v>
      </c>
      <c r="N1717" s="1">
        <f>Table1[[#This Row],[Winning Score]]-Table1[[#This Row],[Losing Score]]</f>
        <v>1</v>
      </c>
      <c r="O1717" s="1">
        <f>Table1[[#This Row],[Losing Seed]]-Table1[[#This Row],[Winning Seed]]</f>
        <v>0</v>
      </c>
      <c r="P1717" s="1" t="str">
        <f>IF(Table1[[#This Row],[SeD]]&lt;-2,Table1[[#This Row],[Winning Seed]]&amp; " over " &amp;Table1[[#This Row],[Losing Seed]],"")</f>
        <v/>
      </c>
      <c r="Q1717">
        <f>VLOOKUP(Table1[[#This Row],[Losing Seed]],'Seed History'!$N$4:$O$19,2)</f>
        <v>7.1428571428571426E-3</v>
      </c>
      <c r="R1717" s="1">
        <f>IF(Table1[[#This Row],[Round]]="PI",0,Table1[[#This Row],[Round]]-1)</f>
        <v>0</v>
      </c>
      <c r="S1717">
        <f>Table1[[#This Row],[LAW]]-Table1[[#This Row],[LEW]]</f>
        <v>-7.1428571428571426E-3</v>
      </c>
      <c r="V1717">
        <f>COUNTIF(PASE!B:B,Table1[[#This Row],[Loser]])</f>
        <v>1</v>
      </c>
    </row>
    <row r="1718" spans="1:22" x14ac:dyDescent="0.25">
      <c r="A1718" s="65">
        <v>40981</v>
      </c>
      <c r="B1718" s="50">
        <v>2012</v>
      </c>
      <c r="C1718" s="1" t="s">
        <v>493</v>
      </c>
      <c r="D1718" t="s">
        <v>38</v>
      </c>
      <c r="E1718" s="1">
        <v>14</v>
      </c>
      <c r="F1718" t="s">
        <v>72</v>
      </c>
      <c r="G1718" t="str">
        <f>VLOOKUP(Table1[[#This Row],[Winner]],Ranking!D:E,2,FALSE)</f>
        <v>WCC</v>
      </c>
      <c r="H1718" s="1">
        <v>78</v>
      </c>
      <c r="I1718" s="1">
        <v>14</v>
      </c>
      <c r="J1718" t="s">
        <v>237</v>
      </c>
      <c r="K1718" t="str">
        <f>VLOOKUP(Table1[[#This Row],[Loser]],Ranking!D:E,2,FALSE)</f>
        <v>MAAC</v>
      </c>
      <c r="L1718" s="1">
        <v>72</v>
      </c>
      <c r="N1718" s="1">
        <f>Table1[[#This Row],[Winning Score]]-Table1[[#This Row],[Losing Score]]</f>
        <v>6</v>
      </c>
      <c r="O1718" s="1">
        <f>Table1[[#This Row],[Losing Seed]]-Table1[[#This Row],[Winning Seed]]</f>
        <v>0</v>
      </c>
      <c r="P1718" s="1" t="str">
        <f>IF(Table1[[#This Row],[SeD]]&lt;-2,Table1[[#This Row],[Winning Seed]]&amp; " over " &amp;Table1[[#This Row],[Losing Seed]],"")</f>
        <v/>
      </c>
      <c r="Q1718">
        <f>VLOOKUP(Table1[[#This Row],[Losing Seed]],'Seed History'!$N$4:$O$19,2)</f>
        <v>0.16428571428571428</v>
      </c>
      <c r="R1718" s="1">
        <f>IF(Table1[[#This Row],[Round]]="PI",0,Table1[[#This Row],[Round]]-1)</f>
        <v>0</v>
      </c>
      <c r="S1718">
        <f>Table1[[#This Row],[LAW]]-Table1[[#This Row],[LEW]]</f>
        <v>-0.16428571428571428</v>
      </c>
      <c r="V1718">
        <f>COUNTIF(PASE!B:B,Table1[[#This Row],[Loser]])</f>
        <v>1</v>
      </c>
    </row>
    <row r="1719" spans="1:22" x14ac:dyDescent="0.25">
      <c r="A1719" s="65">
        <v>40982</v>
      </c>
      <c r="B1719" s="50">
        <v>2012</v>
      </c>
      <c r="C1719" s="1" t="s">
        <v>493</v>
      </c>
      <c r="D1719" t="s">
        <v>440</v>
      </c>
      <c r="E1719" s="1">
        <v>12</v>
      </c>
      <c r="F1719" t="s">
        <v>359</v>
      </c>
      <c r="G1719" t="str">
        <f>VLOOKUP(Table1[[#This Row],[Winner]],Ranking!D:E,2,FALSE)</f>
        <v>Amer</v>
      </c>
      <c r="H1719" s="1">
        <v>65</v>
      </c>
      <c r="I1719" s="1">
        <v>12</v>
      </c>
      <c r="J1719" t="s">
        <v>84</v>
      </c>
      <c r="K1719" t="str">
        <f>VLOOKUP(Table1[[#This Row],[Loser]],Ranking!D:E,2,FALSE)</f>
        <v>P12</v>
      </c>
      <c r="L1719" s="1">
        <v>54</v>
      </c>
      <c r="N1719" s="1">
        <f>Table1[[#This Row],[Winning Score]]-Table1[[#This Row],[Losing Score]]</f>
        <v>11</v>
      </c>
      <c r="O1719" s="1">
        <f>Table1[[#This Row],[Losing Seed]]-Table1[[#This Row],[Winning Seed]]</f>
        <v>0</v>
      </c>
      <c r="P1719" s="1" t="str">
        <f>IF(Table1[[#This Row],[SeD]]&lt;-2,Table1[[#This Row],[Winning Seed]]&amp; " over " &amp;Table1[[#This Row],[Losing Seed]],"")</f>
        <v/>
      </c>
      <c r="Q1719">
        <f>VLOOKUP(Table1[[#This Row],[Losing Seed]],'Seed History'!$N$4:$O$19,2)</f>
        <v>0.51428571428571423</v>
      </c>
      <c r="R1719" s="1">
        <f>IF(Table1[[#This Row],[Round]]="PI",0,Table1[[#This Row],[Round]]-1)</f>
        <v>0</v>
      </c>
      <c r="S1719">
        <f>Table1[[#This Row],[LAW]]-Table1[[#This Row],[LEW]]</f>
        <v>-0.51428571428571423</v>
      </c>
      <c r="V1719">
        <f>COUNTIF(PASE!B:B,Table1[[#This Row],[Loser]])</f>
        <v>1</v>
      </c>
    </row>
    <row r="1720" spans="1:22" x14ac:dyDescent="0.25">
      <c r="A1720" s="65">
        <v>40982</v>
      </c>
      <c r="B1720" s="50">
        <v>2012</v>
      </c>
      <c r="C1720" s="1" t="s">
        <v>493</v>
      </c>
      <c r="D1720" t="s">
        <v>440</v>
      </c>
      <c r="E1720" s="1">
        <v>16</v>
      </c>
      <c r="F1720" t="s">
        <v>405</v>
      </c>
      <c r="G1720" t="str">
        <f>VLOOKUP(Table1[[#This Row],[Winner]],Ranking!D:E,2,FALSE)</f>
        <v>AE</v>
      </c>
      <c r="H1720" s="1">
        <v>71</v>
      </c>
      <c r="I1720" s="1">
        <v>16</v>
      </c>
      <c r="J1720" t="s">
        <v>248</v>
      </c>
      <c r="K1720" t="str">
        <f>VLOOKUP(Table1[[#This Row],[Loser]],Ranking!D:E,2,FALSE)</f>
        <v>Slnd</v>
      </c>
      <c r="L1720" s="1">
        <v>59</v>
      </c>
      <c r="N1720" s="1">
        <f>Table1[[#This Row],[Winning Score]]-Table1[[#This Row],[Losing Score]]</f>
        <v>12</v>
      </c>
      <c r="O1720" s="1">
        <f>Table1[[#This Row],[Losing Seed]]-Table1[[#This Row],[Winning Seed]]</f>
        <v>0</v>
      </c>
      <c r="P1720" s="1" t="str">
        <f>IF(Table1[[#This Row],[SeD]]&lt;-2,Table1[[#This Row],[Winning Seed]]&amp; " over " &amp;Table1[[#This Row],[Losing Seed]],"")</f>
        <v/>
      </c>
      <c r="Q1720">
        <f>VLOOKUP(Table1[[#This Row],[Losing Seed]],'Seed History'!$N$4:$O$19,2)</f>
        <v>7.1428571428571426E-3</v>
      </c>
      <c r="R1720" s="1">
        <f>IF(Table1[[#This Row],[Round]]="PI",0,Table1[[#This Row],[Round]]-1)</f>
        <v>0</v>
      </c>
      <c r="S1720">
        <f>Table1[[#This Row],[LAW]]-Table1[[#This Row],[LEW]]</f>
        <v>-7.1428571428571426E-3</v>
      </c>
      <c r="V1720">
        <f>COUNTIF(PASE!B:B,Table1[[#This Row],[Loser]])</f>
        <v>1</v>
      </c>
    </row>
    <row r="1721" spans="1:22" x14ac:dyDescent="0.25">
      <c r="A1721" s="65">
        <v>40983</v>
      </c>
      <c r="B1721" s="50">
        <v>2012</v>
      </c>
      <c r="C1721" s="1">
        <v>1</v>
      </c>
      <c r="D1721" t="s">
        <v>63</v>
      </c>
      <c r="E1721" s="1">
        <v>12</v>
      </c>
      <c r="F1721" t="s">
        <v>47</v>
      </c>
      <c r="G1721" t="str">
        <f>VLOOKUP(Table1[[#This Row],[Winner]],Ranking!D:E,2,FALSE)</f>
        <v>A10</v>
      </c>
      <c r="H1721" s="1">
        <v>62</v>
      </c>
      <c r="I1721" s="1">
        <v>5</v>
      </c>
      <c r="J1721" t="s">
        <v>418</v>
      </c>
      <c r="K1721" t="str">
        <f>VLOOKUP(Table1[[#This Row],[Loser]],Ranking!D:E,2,FALSE)</f>
        <v>Amer</v>
      </c>
      <c r="L1721" s="1">
        <v>59</v>
      </c>
      <c r="N1721" s="1">
        <f>Table1[[#This Row],[Winning Score]]-Table1[[#This Row],[Losing Score]]</f>
        <v>3</v>
      </c>
      <c r="O1721" s="1">
        <f>Table1[[#This Row],[Losing Seed]]-Table1[[#This Row],[Winning Seed]]</f>
        <v>-7</v>
      </c>
      <c r="P1721" s="1" t="str">
        <f>IF(Table1[[#This Row],[SeD]]&lt;-2,Table1[[#This Row],[Winning Seed]]&amp; " over " &amp;Table1[[#This Row],[Losing Seed]],"")</f>
        <v>12 over 5</v>
      </c>
      <c r="Q1721">
        <f>VLOOKUP(Table1[[#This Row],[Losing Seed]],'Seed History'!$N$4:$O$19,2)</f>
        <v>1.1071428571428572</v>
      </c>
      <c r="R1721" s="1">
        <f>IF(Table1[[#This Row],[Round]]="PI",0,Table1[[#This Row],[Round]]-1)</f>
        <v>0</v>
      </c>
      <c r="S1721">
        <f>Table1[[#This Row],[LAW]]-Table1[[#This Row],[LEW]]</f>
        <v>-1.1071428571428572</v>
      </c>
      <c r="V1721">
        <f>COUNTIF(PASE!B:B,Table1[[#This Row],[Loser]])</f>
        <v>1</v>
      </c>
    </row>
    <row r="1722" spans="1:22" x14ac:dyDescent="0.25">
      <c r="A1722" s="65">
        <v>40983</v>
      </c>
      <c r="B1722" s="50">
        <v>2012</v>
      </c>
      <c r="C1722" s="1">
        <v>1</v>
      </c>
      <c r="D1722" t="s">
        <v>63</v>
      </c>
      <c r="E1722" s="1">
        <v>11</v>
      </c>
      <c r="F1722" t="s">
        <v>95</v>
      </c>
      <c r="G1722" t="str">
        <f>VLOOKUP(Table1[[#This Row],[Winner]],Ranking!D:E,2,FALSE)</f>
        <v>P12</v>
      </c>
      <c r="H1722" s="1">
        <v>68</v>
      </c>
      <c r="I1722" s="1">
        <v>6</v>
      </c>
      <c r="J1722" t="s">
        <v>397</v>
      </c>
      <c r="K1722" t="str">
        <f>VLOOKUP(Table1[[#This Row],[Loser]],Ranking!D:E,2,FALSE)</f>
        <v>MWC</v>
      </c>
      <c r="L1722" s="1">
        <v>64</v>
      </c>
      <c r="N1722" s="1">
        <f>Table1[[#This Row],[Winning Score]]-Table1[[#This Row],[Losing Score]]</f>
        <v>4</v>
      </c>
      <c r="O1722" s="1">
        <f>Table1[[#This Row],[Losing Seed]]-Table1[[#This Row],[Winning Seed]]</f>
        <v>-5</v>
      </c>
      <c r="P1722" s="1" t="str">
        <f>IF(Table1[[#This Row],[SeD]]&lt;-2,Table1[[#This Row],[Winning Seed]]&amp; " over " &amp;Table1[[#This Row],[Losing Seed]],"")</f>
        <v>11 over 6</v>
      </c>
      <c r="Q1722">
        <f>VLOOKUP(Table1[[#This Row],[Losing Seed]],'Seed History'!$N$4:$O$19,2)</f>
        <v>1.0785714285714285</v>
      </c>
      <c r="R1722" s="1">
        <f>IF(Table1[[#This Row],[Round]]="PI",0,Table1[[#This Row],[Round]]-1)</f>
        <v>0</v>
      </c>
      <c r="S1722">
        <f>Table1[[#This Row],[LAW]]-Table1[[#This Row],[LEW]]</f>
        <v>-1.0785714285714285</v>
      </c>
      <c r="V1722">
        <f>COUNTIF(PASE!B:B,Table1[[#This Row],[Loser]])</f>
        <v>1</v>
      </c>
    </row>
    <row r="1723" spans="1:22" x14ac:dyDescent="0.25">
      <c r="A1723" s="65">
        <v>40983</v>
      </c>
      <c r="B1723" s="50">
        <v>2012</v>
      </c>
      <c r="C1723" s="1">
        <v>1</v>
      </c>
      <c r="D1723" t="s">
        <v>49</v>
      </c>
      <c r="E1723" s="1">
        <v>1</v>
      </c>
      <c r="F1723" t="s">
        <v>86</v>
      </c>
      <c r="G1723" t="str">
        <f>VLOOKUP(Table1[[#This Row],[Winner]],Ranking!D:E,2,FALSE)</f>
        <v>ACC</v>
      </c>
      <c r="H1723" s="1">
        <v>72</v>
      </c>
      <c r="I1723" s="1">
        <v>16</v>
      </c>
      <c r="J1723" t="s">
        <v>394</v>
      </c>
      <c r="K1723" t="str">
        <f>VLOOKUP(Table1[[#This Row],[Loser]],Ranking!D:E,2,FALSE)</f>
        <v>BSth</v>
      </c>
      <c r="L1723" s="1">
        <v>65</v>
      </c>
      <c r="N1723" s="1">
        <f>Table1[[#This Row],[Winning Score]]-Table1[[#This Row],[Losing Score]]</f>
        <v>7</v>
      </c>
      <c r="O1723" s="1">
        <f>Table1[[#This Row],[Losing Seed]]-Table1[[#This Row],[Winning Seed]]</f>
        <v>15</v>
      </c>
      <c r="P1723" s="1" t="str">
        <f>IF(Table1[[#This Row],[SeD]]&lt;-2,Table1[[#This Row],[Winning Seed]]&amp; " over " &amp;Table1[[#This Row],[Losing Seed]],"")</f>
        <v/>
      </c>
      <c r="Q1723">
        <f>VLOOKUP(Table1[[#This Row],[Losing Seed]],'Seed History'!$N$4:$O$19,2)</f>
        <v>7.1428571428571426E-3</v>
      </c>
      <c r="R1723" s="1">
        <f>IF(Table1[[#This Row],[Round]]="PI",0,Table1[[#This Row],[Round]]-1)</f>
        <v>0</v>
      </c>
      <c r="S1723">
        <f>Table1[[#This Row],[LAW]]-Table1[[#This Row],[LEW]]</f>
        <v>-7.1428571428571426E-3</v>
      </c>
      <c r="V1723">
        <f>COUNTIF(PASE!B:B,Table1[[#This Row],[Loser]])</f>
        <v>1</v>
      </c>
    </row>
    <row r="1724" spans="1:22" x14ac:dyDescent="0.25">
      <c r="A1724" s="65">
        <v>40983</v>
      </c>
      <c r="B1724" s="50">
        <v>2012</v>
      </c>
      <c r="C1724" s="1">
        <v>1</v>
      </c>
      <c r="D1724" t="s">
        <v>49</v>
      </c>
      <c r="E1724" s="1">
        <v>2</v>
      </c>
      <c r="F1724" t="s">
        <v>316</v>
      </c>
      <c r="G1724" t="str">
        <f>VLOOKUP(Table1[[#This Row],[Winner]],Ranking!D:E,2,FALSE)</f>
        <v>B10</v>
      </c>
      <c r="H1724" s="1">
        <v>78</v>
      </c>
      <c r="I1724" s="1">
        <v>15</v>
      </c>
      <c r="J1724" t="s">
        <v>260</v>
      </c>
      <c r="K1724" t="str">
        <f>VLOOKUP(Table1[[#This Row],[Loser]],Ranking!D:E,2,FALSE)</f>
        <v>Pat</v>
      </c>
      <c r="L1724" s="1">
        <v>59</v>
      </c>
      <c r="N1724" s="1">
        <f>Table1[[#This Row],[Winning Score]]-Table1[[#This Row],[Losing Score]]</f>
        <v>19</v>
      </c>
      <c r="O1724" s="1">
        <f>Table1[[#This Row],[Losing Seed]]-Table1[[#This Row],[Winning Seed]]</f>
        <v>13</v>
      </c>
      <c r="P1724" s="1" t="str">
        <f>IF(Table1[[#This Row],[SeD]]&lt;-2,Table1[[#This Row],[Winning Seed]]&amp; " over " &amp;Table1[[#This Row],[Losing Seed]],"")</f>
        <v/>
      </c>
      <c r="Q1724">
        <f>VLOOKUP(Table1[[#This Row],[Losing Seed]],'Seed History'!$N$4:$O$19,2)</f>
        <v>6.4285714285714279E-2</v>
      </c>
      <c r="R1724" s="1">
        <f>IF(Table1[[#This Row],[Round]]="PI",0,Table1[[#This Row],[Round]]-1)</f>
        <v>0</v>
      </c>
      <c r="S1724">
        <f>Table1[[#This Row],[LAW]]-Table1[[#This Row],[LEW]]</f>
        <v>-6.4285714285714279E-2</v>
      </c>
      <c r="V1724">
        <f>COUNTIF(PASE!B:B,Table1[[#This Row],[Loser]])</f>
        <v>1</v>
      </c>
    </row>
    <row r="1725" spans="1:22" x14ac:dyDescent="0.25">
      <c r="A1725" s="65">
        <v>40983</v>
      </c>
      <c r="B1725" s="50">
        <v>2012</v>
      </c>
      <c r="C1725" s="1">
        <v>1</v>
      </c>
      <c r="D1725" t="s">
        <v>49</v>
      </c>
      <c r="E1725" s="1">
        <v>4</v>
      </c>
      <c r="F1725" t="s">
        <v>39</v>
      </c>
      <c r="G1725" t="str">
        <f>VLOOKUP(Table1[[#This Row],[Winner]],Ranking!D:E,2,FALSE)</f>
        <v>B10</v>
      </c>
      <c r="H1725" s="1">
        <v>73</v>
      </c>
      <c r="I1725" s="1">
        <v>13</v>
      </c>
      <c r="J1725" t="s">
        <v>281</v>
      </c>
      <c r="K1725" t="str">
        <f>VLOOKUP(Table1[[#This Row],[Loser]],Ranking!D:E,2,FALSE)</f>
        <v>BSky</v>
      </c>
      <c r="L1725" s="1">
        <v>49</v>
      </c>
      <c r="N1725" s="1">
        <f>Table1[[#This Row],[Winning Score]]-Table1[[#This Row],[Losing Score]]</f>
        <v>24</v>
      </c>
      <c r="O1725" s="1">
        <f>Table1[[#This Row],[Losing Seed]]-Table1[[#This Row],[Winning Seed]]</f>
        <v>9</v>
      </c>
      <c r="P1725" s="1" t="str">
        <f>IF(Table1[[#This Row],[SeD]]&lt;-2,Table1[[#This Row],[Winning Seed]]&amp; " over " &amp;Table1[[#This Row],[Losing Seed]],"")</f>
        <v/>
      </c>
      <c r="Q1725">
        <f>VLOOKUP(Table1[[#This Row],[Losing Seed]],'Seed History'!$N$4:$O$19,2)</f>
        <v>0.25</v>
      </c>
      <c r="R1725" s="1">
        <f>IF(Table1[[#This Row],[Round]]="PI",0,Table1[[#This Row],[Round]]-1)</f>
        <v>0</v>
      </c>
      <c r="S1725">
        <f>Table1[[#This Row],[LAW]]-Table1[[#This Row],[LEW]]</f>
        <v>-0.25</v>
      </c>
      <c r="V1725">
        <f>COUNTIF(PASE!B:B,Table1[[#This Row],[Loser]])</f>
        <v>1</v>
      </c>
    </row>
    <row r="1726" spans="1:22" x14ac:dyDescent="0.25">
      <c r="A1726" s="65">
        <v>40983</v>
      </c>
      <c r="B1726" s="50">
        <v>2012</v>
      </c>
      <c r="C1726" s="1">
        <v>1</v>
      </c>
      <c r="D1726" t="s">
        <v>49</v>
      </c>
      <c r="E1726" s="1">
        <v>5</v>
      </c>
      <c r="F1726" t="s">
        <v>78</v>
      </c>
      <c r="G1726" t="str">
        <f>VLOOKUP(Table1[[#This Row],[Winner]],Ranking!D:E,2,FALSE)</f>
        <v>SEC</v>
      </c>
      <c r="H1726" s="1">
        <v>79</v>
      </c>
      <c r="I1726" s="1">
        <v>12</v>
      </c>
      <c r="J1726" t="s">
        <v>43</v>
      </c>
      <c r="K1726" t="str">
        <f>VLOOKUP(Table1[[#This Row],[Loser]],Ranking!D:E,2,FALSE)</f>
        <v>Ivy</v>
      </c>
      <c r="L1726" s="1">
        <v>70</v>
      </c>
      <c r="N1726" s="1">
        <f>Table1[[#This Row],[Winning Score]]-Table1[[#This Row],[Losing Score]]</f>
        <v>9</v>
      </c>
      <c r="O1726" s="1">
        <f>Table1[[#This Row],[Losing Seed]]-Table1[[#This Row],[Winning Seed]]</f>
        <v>7</v>
      </c>
      <c r="P1726" s="1" t="str">
        <f>IF(Table1[[#This Row],[SeD]]&lt;-2,Table1[[#This Row],[Winning Seed]]&amp; " over " &amp;Table1[[#This Row],[Losing Seed]],"")</f>
        <v/>
      </c>
      <c r="Q1726">
        <f>VLOOKUP(Table1[[#This Row],[Losing Seed]],'Seed History'!$N$4:$O$19,2)</f>
        <v>0.51428571428571423</v>
      </c>
      <c r="R1726" s="1">
        <f>IF(Table1[[#This Row],[Round]]="PI",0,Table1[[#This Row],[Round]]-1)</f>
        <v>0</v>
      </c>
      <c r="S1726">
        <f>Table1[[#This Row],[LAW]]-Table1[[#This Row],[LEW]]</f>
        <v>-0.51428571428571423</v>
      </c>
      <c r="V1726">
        <f>COUNTIF(PASE!B:B,Table1[[#This Row],[Loser]])</f>
        <v>1</v>
      </c>
    </row>
    <row r="1727" spans="1:22" x14ac:dyDescent="0.25">
      <c r="A1727" s="65">
        <v>40983</v>
      </c>
      <c r="B1727" s="50">
        <v>2012</v>
      </c>
      <c r="C1727" s="1">
        <v>1</v>
      </c>
      <c r="D1727" t="s">
        <v>49</v>
      </c>
      <c r="E1727" s="1">
        <v>7</v>
      </c>
      <c r="F1727" t="s">
        <v>71</v>
      </c>
      <c r="G1727" t="str">
        <f>VLOOKUP(Table1[[#This Row],[Winner]],Ranking!D:E,2,FALSE)</f>
        <v>WCC</v>
      </c>
      <c r="H1727" s="1">
        <v>77</v>
      </c>
      <c r="I1727" s="1">
        <v>10</v>
      </c>
      <c r="J1727" t="s">
        <v>413</v>
      </c>
      <c r="K1727" t="str">
        <f>VLOOKUP(Table1[[#This Row],[Loser]],Ranking!D:E,2,FALSE)</f>
        <v>B12</v>
      </c>
      <c r="L1727" s="1">
        <v>54</v>
      </c>
      <c r="N1727" s="1">
        <f>Table1[[#This Row],[Winning Score]]-Table1[[#This Row],[Losing Score]]</f>
        <v>23</v>
      </c>
      <c r="O1727" s="1">
        <f>Table1[[#This Row],[Losing Seed]]-Table1[[#This Row],[Winning Seed]]</f>
        <v>3</v>
      </c>
      <c r="P1727" s="1" t="str">
        <f>IF(Table1[[#This Row],[SeD]]&lt;-2,Table1[[#This Row],[Winning Seed]]&amp; " over " &amp;Table1[[#This Row],[Losing Seed]],"")</f>
        <v/>
      </c>
      <c r="Q1727">
        <f>VLOOKUP(Table1[[#This Row],[Losing Seed]],'Seed History'!$N$4:$O$19,2)</f>
        <v>0.62142857142857144</v>
      </c>
      <c r="R1727" s="1">
        <f>IF(Table1[[#This Row],[Round]]="PI",0,Table1[[#This Row],[Round]]-1)</f>
        <v>0</v>
      </c>
      <c r="S1727">
        <f>Table1[[#This Row],[LAW]]-Table1[[#This Row],[LEW]]</f>
        <v>-0.62142857142857144</v>
      </c>
      <c r="V1727">
        <f>COUNTIF(PASE!B:B,Table1[[#This Row],[Loser]])</f>
        <v>1</v>
      </c>
    </row>
    <row r="1728" spans="1:22" x14ac:dyDescent="0.25">
      <c r="A1728" s="65">
        <v>40983</v>
      </c>
      <c r="B1728" s="50">
        <v>2012</v>
      </c>
      <c r="C1728" s="1">
        <v>1</v>
      </c>
      <c r="D1728" t="s">
        <v>49</v>
      </c>
      <c r="E1728" s="1">
        <v>8</v>
      </c>
      <c r="F1728" t="s">
        <v>244</v>
      </c>
      <c r="G1728" t="str">
        <f>VLOOKUP(Table1[[#This Row],[Winner]],Ranking!D:E,2,FALSE)</f>
        <v>B12</v>
      </c>
      <c r="H1728" s="1">
        <v>70</v>
      </c>
      <c r="I1728" s="1">
        <v>9</v>
      </c>
      <c r="J1728" t="s">
        <v>364</v>
      </c>
      <c r="K1728" t="str">
        <f>VLOOKUP(Table1[[#This Row],[Loser]],Ranking!D:E,2,FALSE)</f>
        <v>CUSA</v>
      </c>
      <c r="L1728" s="1">
        <v>64</v>
      </c>
      <c r="N1728" s="1">
        <f>Table1[[#This Row],[Winning Score]]-Table1[[#This Row],[Losing Score]]</f>
        <v>6</v>
      </c>
      <c r="O1728" s="1">
        <f>Table1[[#This Row],[Losing Seed]]-Table1[[#This Row],[Winning Seed]]</f>
        <v>1</v>
      </c>
      <c r="P1728" s="1" t="str">
        <f>IF(Table1[[#This Row],[SeD]]&lt;-2,Table1[[#This Row],[Winning Seed]]&amp; " over " &amp;Table1[[#This Row],[Losing Seed]],"")</f>
        <v/>
      </c>
      <c r="Q1728">
        <f>VLOOKUP(Table1[[#This Row],[Losing Seed]],'Seed History'!$N$4:$O$19,2)</f>
        <v>0.6</v>
      </c>
      <c r="R1728" s="1">
        <f>IF(Table1[[#This Row],[Round]]="PI",0,Table1[[#This Row],[Round]]-1)</f>
        <v>0</v>
      </c>
      <c r="S1728">
        <f>Table1[[#This Row],[LAW]]-Table1[[#This Row],[LEW]]</f>
        <v>-0.6</v>
      </c>
      <c r="V1728">
        <f>COUNTIF(PASE!B:B,Table1[[#This Row],[Loser]])</f>
        <v>1</v>
      </c>
    </row>
    <row r="1729" spans="1:22" x14ac:dyDescent="0.25">
      <c r="A1729" s="65">
        <v>40983</v>
      </c>
      <c r="B1729" s="50">
        <v>2012</v>
      </c>
      <c r="C1729" s="1">
        <v>1</v>
      </c>
      <c r="D1729" t="s">
        <v>63</v>
      </c>
      <c r="E1729" s="1">
        <v>1</v>
      </c>
      <c r="F1729" t="s">
        <v>26</v>
      </c>
      <c r="G1729" t="str">
        <f>VLOOKUP(Table1[[#This Row],[Winner]],Ranking!D:E,2,FALSE)</f>
        <v>SEC</v>
      </c>
      <c r="H1729" s="1">
        <v>81</v>
      </c>
      <c r="I1729" s="1">
        <v>16</v>
      </c>
      <c r="J1729" t="s">
        <v>416</v>
      </c>
      <c r="K1729" t="str">
        <f>VLOOKUP(Table1[[#This Row],[Loser]],Ranking!D:E,2,FALSE)</f>
        <v>CUSA</v>
      </c>
      <c r="L1729" s="1">
        <v>66</v>
      </c>
      <c r="N1729" s="1">
        <f>Table1[[#This Row],[Winning Score]]-Table1[[#This Row],[Losing Score]]</f>
        <v>15</v>
      </c>
      <c r="O1729" s="1">
        <f>Table1[[#This Row],[Losing Seed]]-Table1[[#This Row],[Winning Seed]]</f>
        <v>15</v>
      </c>
      <c r="P1729" s="1" t="str">
        <f>IF(Table1[[#This Row],[SeD]]&lt;-2,Table1[[#This Row],[Winning Seed]]&amp; " over " &amp;Table1[[#This Row],[Losing Seed]],"")</f>
        <v/>
      </c>
      <c r="Q1729">
        <f>VLOOKUP(Table1[[#This Row],[Losing Seed]],'Seed History'!$N$4:$O$19,2)</f>
        <v>7.1428571428571426E-3</v>
      </c>
      <c r="R1729" s="1">
        <f>IF(Table1[[#This Row],[Round]]="PI",0,Table1[[#This Row],[Round]]-1)</f>
        <v>0</v>
      </c>
      <c r="S1729">
        <f>Table1[[#This Row],[LAW]]-Table1[[#This Row],[LEW]]</f>
        <v>-7.1428571428571426E-3</v>
      </c>
      <c r="V1729">
        <f>COUNTIF(PASE!B:B,Table1[[#This Row],[Loser]])</f>
        <v>1</v>
      </c>
    </row>
    <row r="1730" spans="1:22" x14ac:dyDescent="0.25">
      <c r="A1730" s="65">
        <v>40983</v>
      </c>
      <c r="B1730" s="50">
        <v>2012</v>
      </c>
      <c r="C1730" s="1">
        <v>1</v>
      </c>
      <c r="D1730" t="s">
        <v>63</v>
      </c>
      <c r="E1730" s="1">
        <v>3</v>
      </c>
      <c r="F1730" t="s">
        <v>46</v>
      </c>
      <c r="G1730" t="str">
        <f>VLOOKUP(Table1[[#This Row],[Winner]],Ranking!D:E,2,FALSE)</f>
        <v>B12</v>
      </c>
      <c r="H1730" s="1">
        <v>68</v>
      </c>
      <c r="I1730" s="1">
        <v>14</v>
      </c>
      <c r="J1730" t="s">
        <v>358</v>
      </c>
      <c r="K1730" t="str">
        <f>VLOOKUP(Table1[[#This Row],[Loser]],Ranking!D:E,2,FALSE)</f>
        <v>Sum</v>
      </c>
      <c r="L1730" s="1">
        <v>60</v>
      </c>
      <c r="N1730" s="1">
        <f>Table1[[#This Row],[Winning Score]]-Table1[[#This Row],[Losing Score]]</f>
        <v>8</v>
      </c>
      <c r="O1730" s="1">
        <f>Table1[[#This Row],[Losing Seed]]-Table1[[#This Row],[Winning Seed]]</f>
        <v>11</v>
      </c>
      <c r="P1730" s="1" t="str">
        <f>IF(Table1[[#This Row],[SeD]]&lt;-2,Table1[[#This Row],[Winning Seed]]&amp; " over " &amp;Table1[[#This Row],[Losing Seed]],"")</f>
        <v/>
      </c>
      <c r="Q1730">
        <f>VLOOKUP(Table1[[#This Row],[Losing Seed]],'Seed History'!$N$4:$O$19,2)</f>
        <v>0.16428571428571428</v>
      </c>
      <c r="R1730" s="1">
        <f>IF(Table1[[#This Row],[Round]]="PI",0,Table1[[#This Row],[Round]]-1)</f>
        <v>0</v>
      </c>
      <c r="S1730">
        <f>Table1[[#This Row],[LAW]]-Table1[[#This Row],[LEW]]</f>
        <v>-0.16428571428571428</v>
      </c>
      <c r="V1730">
        <f>COUNTIF(PASE!B:B,Table1[[#This Row],[Loser]])</f>
        <v>1</v>
      </c>
    </row>
    <row r="1731" spans="1:22" x14ac:dyDescent="0.25">
      <c r="A1731" s="65">
        <v>40983</v>
      </c>
      <c r="B1731" s="50">
        <v>2012</v>
      </c>
      <c r="C1731" s="1">
        <v>1</v>
      </c>
      <c r="D1731" t="s">
        <v>63</v>
      </c>
      <c r="E1731" s="1">
        <v>4</v>
      </c>
      <c r="F1731" t="s">
        <v>36</v>
      </c>
      <c r="G1731" t="str">
        <f>VLOOKUP(Table1[[#This Row],[Winner]],Ranking!D:E,2,FALSE)</f>
        <v>B10</v>
      </c>
      <c r="H1731" s="1">
        <v>79</v>
      </c>
      <c r="I1731" s="1">
        <v>13</v>
      </c>
      <c r="J1731" t="s">
        <v>293</v>
      </c>
      <c r="K1731" t="str">
        <f>VLOOKUP(Table1[[#This Row],[Loser]],Ranking!D:E,2,FALSE)</f>
        <v>WAC</v>
      </c>
      <c r="L1731" s="1">
        <v>66</v>
      </c>
      <c r="N1731" s="1">
        <f>Table1[[#This Row],[Winning Score]]-Table1[[#This Row],[Losing Score]]</f>
        <v>13</v>
      </c>
      <c r="O1731" s="1">
        <f>Table1[[#This Row],[Losing Seed]]-Table1[[#This Row],[Winning Seed]]</f>
        <v>9</v>
      </c>
      <c r="P1731" s="1" t="str">
        <f>IF(Table1[[#This Row],[SeD]]&lt;-2,Table1[[#This Row],[Winning Seed]]&amp; " over " &amp;Table1[[#This Row],[Losing Seed]],"")</f>
        <v/>
      </c>
      <c r="Q1731">
        <f>VLOOKUP(Table1[[#This Row],[Losing Seed]],'Seed History'!$N$4:$O$19,2)</f>
        <v>0.25</v>
      </c>
      <c r="R1731" s="1">
        <f>IF(Table1[[#This Row],[Round]]="PI",0,Table1[[#This Row],[Round]]-1)</f>
        <v>0</v>
      </c>
      <c r="S1731">
        <f>Table1[[#This Row],[LAW]]-Table1[[#This Row],[LEW]]</f>
        <v>-0.25</v>
      </c>
      <c r="V1731">
        <f>COUNTIF(PASE!B:B,Table1[[#This Row],[Loser]])</f>
        <v>1</v>
      </c>
    </row>
    <row r="1732" spans="1:22" x14ac:dyDescent="0.25">
      <c r="A1732" s="65">
        <v>40983</v>
      </c>
      <c r="B1732" s="50">
        <v>2012</v>
      </c>
      <c r="C1732" s="1">
        <v>1</v>
      </c>
      <c r="D1732" t="s">
        <v>63</v>
      </c>
      <c r="E1732" s="1">
        <v>8</v>
      </c>
      <c r="F1732" t="s">
        <v>238</v>
      </c>
      <c r="G1732" t="str">
        <f>VLOOKUP(Table1[[#This Row],[Winner]],Ranking!D:E,2,FALSE)</f>
        <v>B12</v>
      </c>
      <c r="H1732" s="1">
        <v>77</v>
      </c>
      <c r="I1732" s="1">
        <v>9</v>
      </c>
      <c r="J1732" t="s">
        <v>80</v>
      </c>
      <c r="K1732" t="str">
        <f>VLOOKUP(Table1[[#This Row],[Loser]],Ranking!D:E,2,FALSE)</f>
        <v>Amer</v>
      </c>
      <c r="L1732" s="1">
        <v>64</v>
      </c>
      <c r="N1732" s="1">
        <f>Table1[[#This Row],[Winning Score]]-Table1[[#This Row],[Losing Score]]</f>
        <v>13</v>
      </c>
      <c r="O1732" s="1">
        <f>Table1[[#This Row],[Losing Seed]]-Table1[[#This Row],[Winning Seed]]</f>
        <v>1</v>
      </c>
      <c r="P1732" s="1" t="str">
        <f>IF(Table1[[#This Row],[SeD]]&lt;-2,Table1[[#This Row],[Winning Seed]]&amp; " over " &amp;Table1[[#This Row],[Losing Seed]],"")</f>
        <v/>
      </c>
      <c r="Q1732">
        <f>VLOOKUP(Table1[[#This Row],[Losing Seed]],'Seed History'!$N$4:$O$19,2)</f>
        <v>0.6</v>
      </c>
      <c r="R1732" s="1">
        <f>IF(Table1[[#This Row],[Round]]="PI",0,Table1[[#This Row],[Round]]-1)</f>
        <v>0</v>
      </c>
      <c r="S1732">
        <f>Table1[[#This Row],[LAW]]-Table1[[#This Row],[LEW]]</f>
        <v>-0.6</v>
      </c>
      <c r="V1732">
        <f>COUNTIF(PASE!B:B,Table1[[#This Row],[Loser]])</f>
        <v>1</v>
      </c>
    </row>
    <row r="1733" spans="1:22" x14ac:dyDescent="0.25">
      <c r="A1733" s="65">
        <v>40983</v>
      </c>
      <c r="B1733" s="50">
        <v>2012</v>
      </c>
      <c r="C1733" s="1">
        <v>1</v>
      </c>
      <c r="D1733" t="s">
        <v>38</v>
      </c>
      <c r="E1733" s="1">
        <v>3</v>
      </c>
      <c r="F1733" t="s">
        <v>263</v>
      </c>
      <c r="G1733" t="str">
        <f>VLOOKUP(Table1[[#This Row],[Winner]],Ranking!D:E,2,FALSE)</f>
        <v>BE</v>
      </c>
      <c r="H1733" s="1">
        <v>88</v>
      </c>
      <c r="I1733" s="1">
        <v>14</v>
      </c>
      <c r="J1733" t="s">
        <v>72</v>
      </c>
      <c r="K1733" t="str">
        <f>VLOOKUP(Table1[[#This Row],[Loser]],Ranking!D:E,2,FALSE)</f>
        <v>WCC</v>
      </c>
      <c r="L1733" s="1">
        <v>68</v>
      </c>
      <c r="N1733" s="1">
        <f>Table1[[#This Row],[Winning Score]]-Table1[[#This Row],[Losing Score]]</f>
        <v>20</v>
      </c>
      <c r="O1733" s="1">
        <f>Table1[[#This Row],[Losing Seed]]-Table1[[#This Row],[Winning Seed]]</f>
        <v>11</v>
      </c>
      <c r="P1733" s="1" t="str">
        <f>IF(Table1[[#This Row],[SeD]]&lt;-2,Table1[[#This Row],[Winning Seed]]&amp; " over " &amp;Table1[[#This Row],[Losing Seed]],"")</f>
        <v/>
      </c>
      <c r="Q1733">
        <f>VLOOKUP(Table1[[#This Row],[Losing Seed]],'Seed History'!$N$4:$O$19,2)</f>
        <v>0.16428571428571428</v>
      </c>
      <c r="R1733" s="1">
        <f>IF(Table1[[#This Row],[Round]]="PI",0,Table1[[#This Row],[Round]]-1)</f>
        <v>0</v>
      </c>
      <c r="S1733">
        <f>Table1[[#This Row],[LAW]]-Table1[[#This Row],[LEW]]</f>
        <v>-0.16428571428571428</v>
      </c>
      <c r="V1733">
        <f>COUNTIF(PASE!B:B,Table1[[#This Row],[Loser]])</f>
        <v>1</v>
      </c>
    </row>
    <row r="1734" spans="1:22" x14ac:dyDescent="0.25">
      <c r="A1734" s="65">
        <v>40983</v>
      </c>
      <c r="B1734" s="50">
        <v>2012</v>
      </c>
      <c r="C1734" s="1">
        <v>1</v>
      </c>
      <c r="D1734" t="s">
        <v>38</v>
      </c>
      <c r="E1734" s="1">
        <v>4</v>
      </c>
      <c r="F1734" t="s">
        <v>54</v>
      </c>
      <c r="G1734" t="str">
        <f>VLOOKUP(Table1[[#This Row],[Winner]],Ranking!D:E,2,FALSE)</f>
        <v>ACC</v>
      </c>
      <c r="H1734" s="1">
        <v>69</v>
      </c>
      <c r="I1734" s="1">
        <v>13</v>
      </c>
      <c r="J1734" t="s">
        <v>70</v>
      </c>
      <c r="K1734" t="str">
        <f>VLOOKUP(Table1[[#This Row],[Loser]],Ranking!D:E,2,FALSE)</f>
        <v>A10</v>
      </c>
      <c r="L1734" s="1">
        <v>62</v>
      </c>
      <c r="N1734" s="1">
        <f>Table1[[#This Row],[Winning Score]]-Table1[[#This Row],[Losing Score]]</f>
        <v>7</v>
      </c>
      <c r="O1734" s="1">
        <f>Table1[[#This Row],[Losing Seed]]-Table1[[#This Row],[Winning Seed]]</f>
        <v>9</v>
      </c>
      <c r="P1734" s="1" t="str">
        <f>IF(Table1[[#This Row],[SeD]]&lt;-2,Table1[[#This Row],[Winning Seed]]&amp; " over " &amp;Table1[[#This Row],[Losing Seed]],"")</f>
        <v/>
      </c>
      <c r="Q1734">
        <f>VLOOKUP(Table1[[#This Row],[Losing Seed]],'Seed History'!$N$4:$O$19,2)</f>
        <v>0.25</v>
      </c>
      <c r="R1734" s="1">
        <f>IF(Table1[[#This Row],[Round]]="PI",0,Table1[[#This Row],[Round]]-1)</f>
        <v>0</v>
      </c>
      <c r="S1734">
        <f>Table1[[#This Row],[LAW]]-Table1[[#This Row],[LEW]]</f>
        <v>-0.25</v>
      </c>
      <c r="V1734">
        <f>COUNTIF(PASE!B:B,Table1[[#This Row],[Loser]])</f>
        <v>1</v>
      </c>
    </row>
    <row r="1735" spans="1:22" x14ac:dyDescent="0.25">
      <c r="A1735" s="65">
        <v>40983</v>
      </c>
      <c r="B1735" s="50">
        <v>2012</v>
      </c>
      <c r="C1735" s="1">
        <v>1</v>
      </c>
      <c r="D1735" t="s">
        <v>38</v>
      </c>
      <c r="E1735" s="1">
        <v>5</v>
      </c>
      <c r="F1735" t="s">
        <v>292</v>
      </c>
      <c r="G1735" t="str">
        <f>VLOOKUP(Table1[[#This Row],[Winner]],Ranking!D:E,2,FALSE)</f>
        <v>MWC</v>
      </c>
      <c r="H1735" s="1">
        <v>75</v>
      </c>
      <c r="I1735" s="1">
        <v>12</v>
      </c>
      <c r="J1735" t="s">
        <v>253</v>
      </c>
      <c r="K1735" t="str">
        <f>VLOOKUP(Table1[[#This Row],[Loser]],Ranking!D:E,2,FALSE)</f>
        <v>BW</v>
      </c>
      <c r="L1735" s="1">
        <v>68</v>
      </c>
      <c r="N1735" s="1">
        <f>Table1[[#This Row],[Winning Score]]-Table1[[#This Row],[Losing Score]]</f>
        <v>7</v>
      </c>
      <c r="O1735" s="1">
        <f>Table1[[#This Row],[Losing Seed]]-Table1[[#This Row],[Winning Seed]]</f>
        <v>7</v>
      </c>
      <c r="P1735" s="1" t="str">
        <f>IF(Table1[[#This Row],[SeD]]&lt;-2,Table1[[#This Row],[Winning Seed]]&amp; " over " &amp;Table1[[#This Row],[Losing Seed]],"")</f>
        <v/>
      </c>
      <c r="Q1735">
        <f>VLOOKUP(Table1[[#This Row],[Losing Seed]],'Seed History'!$N$4:$O$19,2)</f>
        <v>0.51428571428571423</v>
      </c>
      <c r="R1735" s="1">
        <f>IF(Table1[[#This Row],[Round]]="PI",0,Table1[[#This Row],[Round]]-1)</f>
        <v>0</v>
      </c>
      <c r="S1735">
        <f>Table1[[#This Row],[LAW]]-Table1[[#This Row],[LEW]]</f>
        <v>-0.51428571428571423</v>
      </c>
      <c r="V1735">
        <f>COUNTIF(PASE!B:B,Table1[[#This Row],[Loser]])</f>
        <v>1</v>
      </c>
    </row>
    <row r="1736" spans="1:22" x14ac:dyDescent="0.25">
      <c r="A1736" s="65">
        <v>40983</v>
      </c>
      <c r="B1736" s="50">
        <v>2012</v>
      </c>
      <c r="C1736" s="1">
        <v>1</v>
      </c>
      <c r="D1736" t="s">
        <v>38</v>
      </c>
      <c r="E1736" s="1">
        <v>6</v>
      </c>
      <c r="F1736" t="s">
        <v>286</v>
      </c>
      <c r="G1736" t="str">
        <f>VLOOKUP(Table1[[#This Row],[Winner]],Ranking!D:E,2,FALSE)</f>
        <v>OVC</v>
      </c>
      <c r="H1736" s="1">
        <v>58</v>
      </c>
      <c r="I1736" s="1">
        <v>11</v>
      </c>
      <c r="J1736" t="s">
        <v>177</v>
      </c>
      <c r="K1736" t="str">
        <f>VLOOKUP(Table1[[#This Row],[Loser]],Ranking!D:E,2,FALSE)</f>
        <v>MWC</v>
      </c>
      <c r="L1736" s="1">
        <v>41</v>
      </c>
      <c r="N1736" s="1">
        <f>Table1[[#This Row],[Winning Score]]-Table1[[#This Row],[Losing Score]]</f>
        <v>17</v>
      </c>
      <c r="O1736" s="1">
        <f>Table1[[#This Row],[Losing Seed]]-Table1[[#This Row],[Winning Seed]]</f>
        <v>5</v>
      </c>
      <c r="P1736" s="1" t="str">
        <f>IF(Table1[[#This Row],[SeD]]&lt;-2,Table1[[#This Row],[Winning Seed]]&amp; " over " &amp;Table1[[#This Row],[Losing Seed]],"")</f>
        <v/>
      </c>
      <c r="Q1736">
        <f>VLOOKUP(Table1[[#This Row],[Losing Seed]],'Seed History'!$N$4:$O$19,2)</f>
        <v>0.61428571428571432</v>
      </c>
      <c r="R1736" s="1">
        <f>IF(Table1[[#This Row],[Round]]="PI",0,Table1[[#This Row],[Round]]-1)</f>
        <v>0</v>
      </c>
      <c r="S1736">
        <f>Table1[[#This Row],[LAW]]-Table1[[#This Row],[LEW]]</f>
        <v>-0.61428571428571432</v>
      </c>
      <c r="V1736">
        <f>COUNTIF(PASE!B:B,Table1[[#This Row],[Loser]])</f>
        <v>1</v>
      </c>
    </row>
    <row r="1737" spans="1:22" x14ac:dyDescent="0.25">
      <c r="A1737" s="65">
        <v>40984</v>
      </c>
      <c r="B1737" s="50">
        <v>2012</v>
      </c>
      <c r="C1737" s="1">
        <v>1</v>
      </c>
      <c r="D1737" t="s">
        <v>63</v>
      </c>
      <c r="E1737" s="1">
        <v>15</v>
      </c>
      <c r="F1737" t="s">
        <v>249</v>
      </c>
      <c r="G1737" t="str">
        <f>VLOOKUP(Table1[[#This Row],[Winner]],Ranking!D:E,2,FALSE)</f>
        <v>Pat</v>
      </c>
      <c r="H1737" s="1">
        <v>75</v>
      </c>
      <c r="I1737" s="1">
        <v>2</v>
      </c>
      <c r="J1737" t="s">
        <v>64</v>
      </c>
      <c r="K1737" t="str">
        <f>VLOOKUP(Table1[[#This Row],[Loser]],Ranking!D:E,2,FALSE)</f>
        <v>ACC</v>
      </c>
      <c r="L1737" s="1">
        <v>70</v>
      </c>
      <c r="N1737" s="1">
        <f>Table1[[#This Row],[Winning Score]]-Table1[[#This Row],[Losing Score]]</f>
        <v>5</v>
      </c>
      <c r="O1737" s="1">
        <f>Table1[[#This Row],[Losing Seed]]-Table1[[#This Row],[Winning Seed]]</f>
        <v>-13</v>
      </c>
      <c r="P1737" s="1" t="str">
        <f>IF(Table1[[#This Row],[SeD]]&lt;-2,Table1[[#This Row],[Winning Seed]]&amp; " over " &amp;Table1[[#This Row],[Losing Seed]],"")</f>
        <v>15 over 2</v>
      </c>
      <c r="Q1737">
        <f>VLOOKUP(Table1[[#This Row],[Losing Seed]],'Seed History'!$N$4:$O$19,2)</f>
        <v>2.3714285714285714</v>
      </c>
      <c r="R1737" s="1">
        <f>IF(Table1[[#This Row],[Round]]="PI",0,Table1[[#This Row],[Round]]-1)</f>
        <v>0</v>
      </c>
      <c r="S1737">
        <f>Table1[[#This Row],[LAW]]-Table1[[#This Row],[LEW]]</f>
        <v>-2.3714285714285714</v>
      </c>
      <c r="V1737">
        <f>COUNTIF(PASE!B:B,Table1[[#This Row],[Loser]])</f>
        <v>1</v>
      </c>
    </row>
    <row r="1738" spans="1:22" x14ac:dyDescent="0.25">
      <c r="A1738" s="65">
        <v>40984</v>
      </c>
      <c r="B1738" s="50">
        <v>2012</v>
      </c>
      <c r="C1738" s="1">
        <v>1</v>
      </c>
      <c r="D1738" t="s">
        <v>38</v>
      </c>
      <c r="E1738" s="1">
        <v>15</v>
      </c>
      <c r="F1738" t="s">
        <v>298</v>
      </c>
      <c r="G1738" t="str">
        <f>VLOOKUP(Table1[[#This Row],[Winner]],Ranking!D:E,2,FALSE)</f>
        <v>MEAC</v>
      </c>
      <c r="H1738" s="1">
        <v>86</v>
      </c>
      <c r="I1738" s="1">
        <v>2</v>
      </c>
      <c r="J1738" t="s">
        <v>278</v>
      </c>
      <c r="K1738" t="str">
        <f>VLOOKUP(Table1[[#This Row],[Loser]],Ranking!D:E,2,FALSE)</f>
        <v>SEC</v>
      </c>
      <c r="L1738" s="1">
        <v>84</v>
      </c>
      <c r="N1738" s="1">
        <f>Table1[[#This Row],[Winning Score]]-Table1[[#This Row],[Losing Score]]</f>
        <v>2</v>
      </c>
      <c r="O1738" s="1">
        <f>Table1[[#This Row],[Losing Seed]]-Table1[[#This Row],[Winning Seed]]</f>
        <v>-13</v>
      </c>
      <c r="P1738" s="1" t="str">
        <f>IF(Table1[[#This Row],[SeD]]&lt;-2,Table1[[#This Row],[Winning Seed]]&amp; " over " &amp;Table1[[#This Row],[Losing Seed]],"")</f>
        <v>15 over 2</v>
      </c>
      <c r="Q1738">
        <f>VLOOKUP(Table1[[#This Row],[Losing Seed]],'Seed History'!$N$4:$O$19,2)</f>
        <v>2.3714285714285714</v>
      </c>
      <c r="R1738" s="1">
        <f>IF(Table1[[#This Row],[Round]]="PI",0,Table1[[#This Row],[Round]]-1)</f>
        <v>0</v>
      </c>
      <c r="S1738">
        <f>Table1[[#This Row],[LAW]]-Table1[[#This Row],[LEW]]</f>
        <v>-2.3714285714285714</v>
      </c>
      <c r="V1738">
        <f>COUNTIF(PASE!B:B,Table1[[#This Row],[Loser]])</f>
        <v>1</v>
      </c>
    </row>
    <row r="1739" spans="1:22" x14ac:dyDescent="0.25">
      <c r="A1739" s="65">
        <v>40984</v>
      </c>
      <c r="B1739" s="50">
        <v>2012</v>
      </c>
      <c r="C1739" s="1">
        <v>1</v>
      </c>
      <c r="D1739" t="s">
        <v>440</v>
      </c>
      <c r="E1739" s="1">
        <v>13</v>
      </c>
      <c r="F1739" t="s">
        <v>315</v>
      </c>
      <c r="G1739" t="str">
        <f>VLOOKUP(Table1[[#This Row],[Winner]],Ranking!D:E,2,FALSE)</f>
        <v>MAC</v>
      </c>
      <c r="H1739" s="1">
        <v>65</v>
      </c>
      <c r="I1739" s="1">
        <v>4</v>
      </c>
      <c r="J1739" t="s">
        <v>82</v>
      </c>
      <c r="K1739" t="str">
        <f>VLOOKUP(Table1[[#This Row],[Loser]],Ranking!D:E,2,FALSE)</f>
        <v>B10</v>
      </c>
      <c r="L1739" s="1">
        <v>60</v>
      </c>
      <c r="N1739" s="1">
        <f>Table1[[#This Row],[Winning Score]]-Table1[[#This Row],[Losing Score]]</f>
        <v>5</v>
      </c>
      <c r="O1739" s="1">
        <f>Table1[[#This Row],[Losing Seed]]-Table1[[#This Row],[Winning Seed]]</f>
        <v>-9</v>
      </c>
      <c r="P1739" s="1" t="str">
        <f>IF(Table1[[#This Row],[SeD]]&lt;-2,Table1[[#This Row],[Winning Seed]]&amp; " over " &amp;Table1[[#This Row],[Losing Seed]],"")</f>
        <v>13 over 4</v>
      </c>
      <c r="Q1739">
        <f>VLOOKUP(Table1[[#This Row],[Losing Seed]],'Seed History'!$N$4:$O$19,2)</f>
        <v>1.5357142857142858</v>
      </c>
      <c r="R1739" s="1">
        <f>IF(Table1[[#This Row],[Round]]="PI",0,Table1[[#This Row],[Round]]-1)</f>
        <v>0</v>
      </c>
      <c r="S1739">
        <f>Table1[[#This Row],[LAW]]-Table1[[#This Row],[LEW]]</f>
        <v>-1.5357142857142858</v>
      </c>
      <c r="V1739">
        <f>COUNTIF(PASE!B:B,Table1[[#This Row],[Loser]])</f>
        <v>1</v>
      </c>
    </row>
    <row r="1740" spans="1:22" x14ac:dyDescent="0.25">
      <c r="A1740" s="65">
        <v>40984</v>
      </c>
      <c r="B1740" s="50">
        <v>2012</v>
      </c>
      <c r="C1740" s="1">
        <v>1</v>
      </c>
      <c r="D1740" t="s">
        <v>440</v>
      </c>
      <c r="E1740" s="1">
        <v>12</v>
      </c>
      <c r="F1740" t="s">
        <v>359</v>
      </c>
      <c r="G1740" t="str">
        <f>VLOOKUP(Table1[[#This Row],[Winner]],Ranking!D:E,2,FALSE)</f>
        <v>Amer</v>
      </c>
      <c r="H1740" s="1">
        <v>58</v>
      </c>
      <c r="I1740" s="1">
        <v>5</v>
      </c>
      <c r="J1740" t="s">
        <v>374</v>
      </c>
      <c r="K1740" t="str">
        <f>VLOOKUP(Table1[[#This Row],[Loser]],Ranking!D:E,2,FALSE)</f>
        <v>Amer</v>
      </c>
      <c r="L1740" s="1">
        <v>44</v>
      </c>
      <c r="N1740" s="1">
        <f>Table1[[#This Row],[Winning Score]]-Table1[[#This Row],[Losing Score]]</f>
        <v>14</v>
      </c>
      <c r="O1740" s="1">
        <f>Table1[[#This Row],[Losing Seed]]-Table1[[#This Row],[Winning Seed]]</f>
        <v>-7</v>
      </c>
      <c r="P1740" s="1" t="str">
        <f>IF(Table1[[#This Row],[SeD]]&lt;-2,Table1[[#This Row],[Winning Seed]]&amp; " over " &amp;Table1[[#This Row],[Losing Seed]],"")</f>
        <v>12 over 5</v>
      </c>
      <c r="Q1740">
        <f>VLOOKUP(Table1[[#This Row],[Losing Seed]],'Seed History'!$N$4:$O$19,2)</f>
        <v>1.1071428571428572</v>
      </c>
      <c r="R1740" s="1">
        <f>IF(Table1[[#This Row],[Round]]="PI",0,Table1[[#This Row],[Round]]-1)</f>
        <v>0</v>
      </c>
      <c r="S1740">
        <f>Table1[[#This Row],[LAW]]-Table1[[#This Row],[LEW]]</f>
        <v>-1.1071428571428572</v>
      </c>
      <c r="V1740">
        <f>COUNTIF(PASE!B:B,Table1[[#This Row],[Loser]])</f>
        <v>1</v>
      </c>
    </row>
    <row r="1741" spans="1:22" x14ac:dyDescent="0.25">
      <c r="A1741" s="65">
        <v>40984</v>
      </c>
      <c r="B1741" s="50">
        <v>2012</v>
      </c>
      <c r="C1741" s="1">
        <v>1</v>
      </c>
      <c r="D1741" t="s">
        <v>440</v>
      </c>
      <c r="E1741" s="1">
        <v>11</v>
      </c>
      <c r="F1741" t="s">
        <v>302</v>
      </c>
      <c r="G1741" t="str">
        <f>VLOOKUP(Table1[[#This Row],[Winner]],Ranking!D:E,2,FALSE)</f>
        <v>ACC</v>
      </c>
      <c r="H1741" s="1">
        <v>79</v>
      </c>
      <c r="I1741" s="1">
        <v>6</v>
      </c>
      <c r="J1741" t="s">
        <v>345</v>
      </c>
      <c r="K1741" t="str">
        <f>VLOOKUP(Table1[[#This Row],[Loser]],Ranking!D:E,2,FALSE)</f>
        <v>MWC</v>
      </c>
      <c r="L1741" s="1">
        <v>65</v>
      </c>
      <c r="N1741" s="1">
        <f>Table1[[#This Row],[Winning Score]]-Table1[[#This Row],[Losing Score]]</f>
        <v>14</v>
      </c>
      <c r="O1741" s="1">
        <f>Table1[[#This Row],[Losing Seed]]-Table1[[#This Row],[Winning Seed]]</f>
        <v>-5</v>
      </c>
      <c r="P1741" s="1" t="str">
        <f>IF(Table1[[#This Row],[SeD]]&lt;-2,Table1[[#This Row],[Winning Seed]]&amp; " over " &amp;Table1[[#This Row],[Losing Seed]],"")</f>
        <v>11 over 6</v>
      </c>
      <c r="Q1741">
        <f>VLOOKUP(Table1[[#This Row],[Losing Seed]],'Seed History'!$N$4:$O$19,2)</f>
        <v>1.0785714285714285</v>
      </c>
      <c r="R1741" s="1">
        <f>IF(Table1[[#This Row],[Round]]="PI",0,Table1[[#This Row],[Round]]-1)</f>
        <v>0</v>
      </c>
      <c r="S1741">
        <f>Table1[[#This Row],[LAW]]-Table1[[#This Row],[LEW]]</f>
        <v>-1.0785714285714285</v>
      </c>
      <c r="V1741">
        <f>COUNTIF(PASE!B:B,Table1[[#This Row],[Loser]])</f>
        <v>1</v>
      </c>
    </row>
    <row r="1742" spans="1:22" x14ac:dyDescent="0.25">
      <c r="A1742" s="65">
        <v>40984</v>
      </c>
      <c r="B1742" s="50">
        <v>2012</v>
      </c>
      <c r="C1742" s="1">
        <v>1</v>
      </c>
      <c r="D1742" t="s">
        <v>440</v>
      </c>
      <c r="E1742" s="1">
        <v>10</v>
      </c>
      <c r="F1742" t="s">
        <v>29</v>
      </c>
      <c r="G1742" t="str">
        <f>VLOOKUP(Table1[[#This Row],[Winner]],Ranking!D:E,2,FALSE)</f>
        <v>B10</v>
      </c>
      <c r="H1742" s="1">
        <v>72</v>
      </c>
      <c r="I1742" s="1">
        <v>7</v>
      </c>
      <c r="J1742" t="s">
        <v>340</v>
      </c>
      <c r="K1742" t="str">
        <f>VLOOKUP(Table1[[#This Row],[Loser]],Ranking!D:E,2,FALSE)</f>
        <v>WCC</v>
      </c>
      <c r="L1742" s="1">
        <v>69</v>
      </c>
      <c r="N1742" s="1">
        <f>Table1[[#This Row],[Winning Score]]-Table1[[#This Row],[Losing Score]]</f>
        <v>3</v>
      </c>
      <c r="O1742" s="1">
        <f>Table1[[#This Row],[Losing Seed]]-Table1[[#This Row],[Winning Seed]]</f>
        <v>-3</v>
      </c>
      <c r="P1742" s="1" t="str">
        <f>IF(Table1[[#This Row],[SeD]]&lt;-2,Table1[[#This Row],[Winning Seed]]&amp; " over " &amp;Table1[[#This Row],[Losing Seed]],"")</f>
        <v>10 over 7</v>
      </c>
      <c r="Q1742">
        <f>VLOOKUP(Table1[[#This Row],[Losing Seed]],'Seed History'!$N$4:$O$19,2)</f>
        <v>0.9</v>
      </c>
      <c r="R1742" s="1">
        <f>IF(Table1[[#This Row],[Round]]="PI",0,Table1[[#This Row],[Round]]-1)</f>
        <v>0</v>
      </c>
      <c r="S1742">
        <f>Table1[[#This Row],[LAW]]-Table1[[#This Row],[LEW]]</f>
        <v>-0.9</v>
      </c>
      <c r="V1742">
        <f>COUNTIF(PASE!B:B,Table1[[#This Row],[Loser]])</f>
        <v>1</v>
      </c>
    </row>
    <row r="1743" spans="1:22" x14ac:dyDescent="0.25">
      <c r="A1743" s="65">
        <v>40984</v>
      </c>
      <c r="B1743" s="50">
        <v>2012</v>
      </c>
      <c r="C1743" s="1">
        <v>1</v>
      </c>
      <c r="D1743" t="s">
        <v>63</v>
      </c>
      <c r="E1743" s="1">
        <v>10</v>
      </c>
      <c r="F1743" t="s">
        <v>44</v>
      </c>
      <c r="G1743" t="str">
        <f>VLOOKUP(Table1[[#This Row],[Winner]],Ranking!D:E,2,FALSE)</f>
        <v>BE</v>
      </c>
      <c r="H1743" s="1">
        <v>67</v>
      </c>
      <c r="I1743" s="1">
        <v>7</v>
      </c>
      <c r="J1743" t="s">
        <v>35</v>
      </c>
      <c r="K1743" t="str">
        <f>VLOOKUP(Table1[[#This Row],[Loser]],Ranking!D:E,2,FALSE)</f>
        <v>ACC</v>
      </c>
      <c r="L1743" s="1">
        <v>63</v>
      </c>
      <c r="N1743" s="1">
        <f>Table1[[#This Row],[Winning Score]]-Table1[[#This Row],[Losing Score]]</f>
        <v>4</v>
      </c>
      <c r="O1743" s="1">
        <f>Table1[[#This Row],[Losing Seed]]-Table1[[#This Row],[Winning Seed]]</f>
        <v>-3</v>
      </c>
      <c r="P1743" s="1" t="str">
        <f>IF(Table1[[#This Row],[SeD]]&lt;-2,Table1[[#This Row],[Winning Seed]]&amp; " over " &amp;Table1[[#This Row],[Losing Seed]],"")</f>
        <v>10 over 7</v>
      </c>
      <c r="Q1743">
        <f>VLOOKUP(Table1[[#This Row],[Losing Seed]],'Seed History'!$N$4:$O$19,2)</f>
        <v>0.9</v>
      </c>
      <c r="R1743" s="1">
        <f>IF(Table1[[#This Row],[Round]]="PI",0,Table1[[#This Row],[Round]]-1)</f>
        <v>0</v>
      </c>
      <c r="S1743">
        <f>Table1[[#This Row],[LAW]]-Table1[[#This Row],[LEW]]</f>
        <v>-0.9</v>
      </c>
      <c r="V1743">
        <f>COUNTIF(PASE!B:B,Table1[[#This Row],[Loser]])</f>
        <v>1</v>
      </c>
    </row>
    <row r="1744" spans="1:22" x14ac:dyDescent="0.25">
      <c r="A1744" s="65">
        <v>40984</v>
      </c>
      <c r="B1744" s="50">
        <v>2012</v>
      </c>
      <c r="C1744" s="1">
        <v>1</v>
      </c>
      <c r="D1744" t="s">
        <v>49</v>
      </c>
      <c r="E1744" s="1">
        <v>3</v>
      </c>
      <c r="F1744" t="s">
        <v>208</v>
      </c>
      <c r="G1744" t="str">
        <f>VLOOKUP(Table1[[#This Row],[Winner]],Ranking!D:E,2,FALSE)</f>
        <v>ACC</v>
      </c>
      <c r="H1744" s="1">
        <v>66</v>
      </c>
      <c r="I1744" s="1">
        <v>14</v>
      </c>
      <c r="J1744" t="s">
        <v>366</v>
      </c>
      <c r="K1744" t="str">
        <f>VLOOKUP(Table1[[#This Row],[Loser]],Ranking!D:E,2,FALSE)</f>
        <v>A10</v>
      </c>
      <c r="L1744" s="1">
        <v>63</v>
      </c>
      <c r="N1744" s="1">
        <f>Table1[[#This Row],[Winning Score]]-Table1[[#This Row],[Losing Score]]</f>
        <v>3</v>
      </c>
      <c r="O1744" s="1">
        <f>Table1[[#This Row],[Losing Seed]]-Table1[[#This Row],[Winning Seed]]</f>
        <v>11</v>
      </c>
      <c r="P1744" s="1" t="str">
        <f>IF(Table1[[#This Row],[SeD]]&lt;-2,Table1[[#This Row],[Winning Seed]]&amp; " over " &amp;Table1[[#This Row],[Losing Seed]],"")</f>
        <v/>
      </c>
      <c r="Q1744">
        <f>VLOOKUP(Table1[[#This Row],[Losing Seed]],'Seed History'!$N$4:$O$19,2)</f>
        <v>0.16428571428571428</v>
      </c>
      <c r="R1744" s="1">
        <f>IF(Table1[[#This Row],[Round]]="PI",0,Table1[[#This Row],[Round]]-1)</f>
        <v>0</v>
      </c>
      <c r="S1744">
        <f>Table1[[#This Row],[LAW]]-Table1[[#This Row],[LEW]]</f>
        <v>-0.16428571428571428</v>
      </c>
      <c r="V1744">
        <f>COUNTIF(PASE!B:B,Table1[[#This Row],[Loser]])</f>
        <v>1</v>
      </c>
    </row>
    <row r="1745" spans="1:22" x14ac:dyDescent="0.25">
      <c r="A1745" s="65">
        <v>40984</v>
      </c>
      <c r="B1745" s="50">
        <v>2012</v>
      </c>
      <c r="C1745" s="1">
        <v>1</v>
      </c>
      <c r="D1745" t="s">
        <v>49</v>
      </c>
      <c r="E1745" s="1">
        <v>6</v>
      </c>
      <c r="F1745" t="s">
        <v>28</v>
      </c>
      <c r="G1745" t="str">
        <f>VLOOKUP(Table1[[#This Row],[Winner]],Ranking!D:E,2,FALSE)</f>
        <v>Amer</v>
      </c>
      <c r="H1745" s="1">
        <v>65</v>
      </c>
      <c r="I1745" s="1">
        <v>11</v>
      </c>
      <c r="J1745" t="s">
        <v>34</v>
      </c>
      <c r="K1745" t="str">
        <f>VLOOKUP(Table1[[#This Row],[Loser]],Ranking!D:E,2,FALSE)</f>
        <v>B12</v>
      </c>
      <c r="L1745" s="1">
        <v>59</v>
      </c>
      <c r="N1745" s="1">
        <f>Table1[[#This Row],[Winning Score]]-Table1[[#This Row],[Losing Score]]</f>
        <v>6</v>
      </c>
      <c r="O1745" s="1">
        <f>Table1[[#This Row],[Losing Seed]]-Table1[[#This Row],[Winning Seed]]</f>
        <v>5</v>
      </c>
      <c r="P1745" s="1" t="str">
        <f>IF(Table1[[#This Row],[SeD]]&lt;-2,Table1[[#This Row],[Winning Seed]]&amp; " over " &amp;Table1[[#This Row],[Losing Seed]],"")</f>
        <v/>
      </c>
      <c r="Q1745">
        <f>VLOOKUP(Table1[[#This Row],[Losing Seed]],'Seed History'!$N$4:$O$19,2)</f>
        <v>0.61428571428571432</v>
      </c>
      <c r="R1745" s="1">
        <f>IF(Table1[[#This Row],[Round]]="PI",0,Table1[[#This Row],[Round]]-1)</f>
        <v>0</v>
      </c>
      <c r="S1745">
        <f>Table1[[#This Row],[LAW]]-Table1[[#This Row],[LEW]]</f>
        <v>-0.61428571428571432</v>
      </c>
      <c r="V1745">
        <f>COUNTIF(PASE!B:B,Table1[[#This Row],[Loser]])</f>
        <v>1</v>
      </c>
    </row>
    <row r="1746" spans="1:22" x14ac:dyDescent="0.25">
      <c r="A1746" s="65">
        <v>40984</v>
      </c>
      <c r="B1746" s="50">
        <v>2012</v>
      </c>
      <c r="C1746" s="1">
        <v>1</v>
      </c>
      <c r="D1746" t="s">
        <v>440</v>
      </c>
      <c r="E1746" s="1">
        <v>1</v>
      </c>
      <c r="F1746" t="s">
        <v>299</v>
      </c>
      <c r="G1746" t="str">
        <f>VLOOKUP(Table1[[#This Row],[Winner]],Ranking!D:E,2,FALSE)</f>
        <v>ACC</v>
      </c>
      <c r="H1746" s="1">
        <v>77</v>
      </c>
      <c r="I1746" s="1">
        <v>16</v>
      </c>
      <c r="J1746" t="s">
        <v>405</v>
      </c>
      <c r="K1746" t="str">
        <f>VLOOKUP(Table1[[#This Row],[Loser]],Ranking!D:E,2,FALSE)</f>
        <v>AE</v>
      </c>
      <c r="L1746" s="1">
        <v>58</v>
      </c>
      <c r="N1746" s="1">
        <f>Table1[[#This Row],[Winning Score]]-Table1[[#This Row],[Losing Score]]</f>
        <v>19</v>
      </c>
      <c r="O1746" s="1">
        <f>Table1[[#This Row],[Losing Seed]]-Table1[[#This Row],[Winning Seed]]</f>
        <v>15</v>
      </c>
      <c r="P1746" s="1" t="str">
        <f>IF(Table1[[#This Row],[SeD]]&lt;-2,Table1[[#This Row],[Winning Seed]]&amp; " over " &amp;Table1[[#This Row],[Losing Seed]],"")</f>
        <v/>
      </c>
      <c r="Q1746">
        <f>VLOOKUP(Table1[[#This Row],[Losing Seed]],'Seed History'!$N$4:$O$19,2)</f>
        <v>7.1428571428571426E-3</v>
      </c>
      <c r="R1746" s="1">
        <f>IF(Table1[[#This Row],[Round]]="PI",0,Table1[[#This Row],[Round]]-1)</f>
        <v>0</v>
      </c>
      <c r="S1746">
        <f>Table1[[#This Row],[LAW]]-Table1[[#This Row],[LEW]]</f>
        <v>-7.1428571428571426E-3</v>
      </c>
      <c r="V1746">
        <f>COUNTIF(PASE!B:B,Table1[[#This Row],[Loser]])</f>
        <v>1</v>
      </c>
    </row>
    <row r="1747" spans="1:22" x14ac:dyDescent="0.25">
      <c r="A1747" s="65">
        <v>40984</v>
      </c>
      <c r="B1747" s="50">
        <v>2012</v>
      </c>
      <c r="C1747" s="1">
        <v>1</v>
      </c>
      <c r="D1747" t="s">
        <v>440</v>
      </c>
      <c r="E1747" s="1">
        <v>2</v>
      </c>
      <c r="F1747" t="s">
        <v>37</v>
      </c>
      <c r="G1747" t="str">
        <f>VLOOKUP(Table1[[#This Row],[Winner]],Ranking!D:E,2,FALSE)</f>
        <v>B12</v>
      </c>
      <c r="H1747" s="1">
        <v>65</v>
      </c>
      <c r="I1747" s="1">
        <v>15</v>
      </c>
      <c r="J1747" t="s">
        <v>188</v>
      </c>
      <c r="K1747" t="str">
        <f>VLOOKUP(Table1[[#This Row],[Loser]],Ranking!D:E,2,FALSE)</f>
        <v>Horz</v>
      </c>
      <c r="L1747" s="1">
        <v>50</v>
      </c>
      <c r="N1747" s="1">
        <f>Table1[[#This Row],[Winning Score]]-Table1[[#This Row],[Losing Score]]</f>
        <v>15</v>
      </c>
      <c r="O1747" s="1">
        <f>Table1[[#This Row],[Losing Seed]]-Table1[[#This Row],[Winning Seed]]</f>
        <v>13</v>
      </c>
      <c r="P1747" s="1" t="str">
        <f>IF(Table1[[#This Row],[SeD]]&lt;-2,Table1[[#This Row],[Winning Seed]]&amp; " over " &amp;Table1[[#This Row],[Losing Seed]],"")</f>
        <v/>
      </c>
      <c r="Q1747">
        <f>VLOOKUP(Table1[[#This Row],[Losing Seed]],'Seed History'!$N$4:$O$19,2)</f>
        <v>6.4285714285714279E-2</v>
      </c>
      <c r="R1747" s="1">
        <f>IF(Table1[[#This Row],[Round]]="PI",0,Table1[[#This Row],[Round]]-1)</f>
        <v>0</v>
      </c>
      <c r="S1747">
        <f>Table1[[#This Row],[LAW]]-Table1[[#This Row],[LEW]]</f>
        <v>-6.4285714285714279E-2</v>
      </c>
      <c r="V1747">
        <f>COUNTIF(PASE!B:B,Table1[[#This Row],[Loser]])</f>
        <v>1</v>
      </c>
    </row>
    <row r="1748" spans="1:22" x14ac:dyDescent="0.25">
      <c r="A1748" s="65">
        <v>40984</v>
      </c>
      <c r="B1748" s="50">
        <v>2012</v>
      </c>
      <c r="C1748" s="1">
        <v>1</v>
      </c>
      <c r="D1748" t="s">
        <v>440</v>
      </c>
      <c r="E1748" s="1">
        <v>3</v>
      </c>
      <c r="F1748" t="s">
        <v>66</v>
      </c>
      <c r="G1748" t="str">
        <f>VLOOKUP(Table1[[#This Row],[Winner]],Ranking!D:E,2,FALSE)</f>
        <v>BE</v>
      </c>
      <c r="H1748" s="1">
        <v>74</v>
      </c>
      <c r="I1748" s="1">
        <v>14</v>
      </c>
      <c r="J1748" t="s">
        <v>62</v>
      </c>
      <c r="K1748" t="str">
        <f>VLOOKUP(Table1[[#This Row],[Loser]],Ranking!D:E,2,FALSE)</f>
        <v>OVC</v>
      </c>
      <c r="L1748" s="1">
        <v>59</v>
      </c>
      <c r="N1748" s="1">
        <f>Table1[[#This Row],[Winning Score]]-Table1[[#This Row],[Losing Score]]</f>
        <v>15</v>
      </c>
      <c r="O1748" s="1">
        <f>Table1[[#This Row],[Losing Seed]]-Table1[[#This Row],[Winning Seed]]</f>
        <v>11</v>
      </c>
      <c r="P1748" s="1" t="str">
        <f>IF(Table1[[#This Row],[SeD]]&lt;-2,Table1[[#This Row],[Winning Seed]]&amp; " over " &amp;Table1[[#This Row],[Losing Seed]],"")</f>
        <v/>
      </c>
      <c r="Q1748">
        <f>VLOOKUP(Table1[[#This Row],[Losing Seed]],'Seed History'!$N$4:$O$19,2)</f>
        <v>0.16428571428571428</v>
      </c>
      <c r="R1748" s="1">
        <f>IF(Table1[[#This Row],[Round]]="PI",0,Table1[[#This Row],[Round]]-1)</f>
        <v>0</v>
      </c>
      <c r="S1748">
        <f>Table1[[#This Row],[LAW]]-Table1[[#This Row],[LEW]]</f>
        <v>-0.16428571428571428</v>
      </c>
      <c r="V1748">
        <f>COUNTIF(PASE!B:B,Table1[[#This Row],[Loser]])</f>
        <v>1</v>
      </c>
    </row>
    <row r="1749" spans="1:22" x14ac:dyDescent="0.25">
      <c r="A1749" s="65">
        <v>40984</v>
      </c>
      <c r="B1749" s="50">
        <v>2012</v>
      </c>
      <c r="C1749" s="1">
        <v>1</v>
      </c>
      <c r="D1749" t="s">
        <v>440</v>
      </c>
      <c r="E1749" s="1">
        <v>8</v>
      </c>
      <c r="F1749" t="s">
        <v>88</v>
      </c>
      <c r="G1749" t="str">
        <f>VLOOKUP(Table1[[#This Row],[Winner]],Ranking!D:E,2,FALSE)</f>
        <v>BE</v>
      </c>
      <c r="H1749" s="1">
        <v>58</v>
      </c>
      <c r="I1749" s="1">
        <v>9</v>
      </c>
      <c r="J1749" t="s">
        <v>113</v>
      </c>
      <c r="K1749" t="str">
        <f>VLOOKUP(Table1[[#This Row],[Loser]],Ranking!D:E,2,FALSE)</f>
        <v>SEC</v>
      </c>
      <c r="L1749" s="1">
        <v>57</v>
      </c>
      <c r="N1749" s="1">
        <f>Table1[[#This Row],[Winning Score]]-Table1[[#This Row],[Losing Score]]</f>
        <v>1</v>
      </c>
      <c r="O1749" s="1">
        <f>Table1[[#This Row],[Losing Seed]]-Table1[[#This Row],[Winning Seed]]</f>
        <v>1</v>
      </c>
      <c r="P1749" s="1" t="str">
        <f>IF(Table1[[#This Row],[SeD]]&lt;-2,Table1[[#This Row],[Winning Seed]]&amp; " over " &amp;Table1[[#This Row],[Losing Seed]],"")</f>
        <v/>
      </c>
      <c r="Q1749">
        <f>VLOOKUP(Table1[[#This Row],[Losing Seed]],'Seed History'!$N$4:$O$19,2)</f>
        <v>0.6</v>
      </c>
      <c r="R1749" s="1">
        <f>IF(Table1[[#This Row],[Round]]="PI",0,Table1[[#This Row],[Round]]-1)</f>
        <v>0</v>
      </c>
      <c r="S1749">
        <f>Table1[[#This Row],[LAW]]-Table1[[#This Row],[LEW]]</f>
        <v>-0.6</v>
      </c>
      <c r="V1749">
        <f>COUNTIF(PASE!B:B,Table1[[#This Row],[Loser]])</f>
        <v>1</v>
      </c>
    </row>
    <row r="1750" spans="1:22" x14ac:dyDescent="0.25">
      <c r="A1750" s="65">
        <v>40984</v>
      </c>
      <c r="B1750" s="50">
        <v>2012</v>
      </c>
      <c r="C1750" s="1">
        <v>1</v>
      </c>
      <c r="D1750" t="s">
        <v>38</v>
      </c>
      <c r="E1750" s="1">
        <v>1</v>
      </c>
      <c r="F1750" t="s">
        <v>272</v>
      </c>
      <c r="G1750" t="str">
        <f>VLOOKUP(Table1[[#This Row],[Winner]],Ranking!D:E,2,FALSE)</f>
        <v>B10</v>
      </c>
      <c r="H1750" s="1">
        <v>89</v>
      </c>
      <c r="I1750" s="1">
        <v>16</v>
      </c>
      <c r="J1750" t="s">
        <v>252</v>
      </c>
      <c r="K1750" t="str">
        <f>VLOOKUP(Table1[[#This Row],[Loser]],Ranking!D:E,2,FALSE)</f>
        <v>NEC</v>
      </c>
      <c r="L1750" s="1">
        <v>67</v>
      </c>
      <c r="N1750" s="1">
        <f>Table1[[#This Row],[Winning Score]]-Table1[[#This Row],[Losing Score]]</f>
        <v>22</v>
      </c>
      <c r="O1750" s="1">
        <f>Table1[[#This Row],[Losing Seed]]-Table1[[#This Row],[Winning Seed]]</f>
        <v>15</v>
      </c>
      <c r="P1750" s="1" t="str">
        <f>IF(Table1[[#This Row],[SeD]]&lt;-2,Table1[[#This Row],[Winning Seed]]&amp; " over " &amp;Table1[[#This Row],[Losing Seed]],"")</f>
        <v/>
      </c>
      <c r="Q1750">
        <f>VLOOKUP(Table1[[#This Row],[Losing Seed]],'Seed History'!$N$4:$O$19,2)</f>
        <v>7.1428571428571426E-3</v>
      </c>
      <c r="R1750" s="1">
        <f>IF(Table1[[#This Row],[Round]]="PI",0,Table1[[#This Row],[Round]]-1)</f>
        <v>0</v>
      </c>
      <c r="S1750">
        <f>Table1[[#This Row],[LAW]]-Table1[[#This Row],[LEW]]</f>
        <v>-7.1428571428571426E-3</v>
      </c>
      <c r="V1750">
        <f>COUNTIF(PASE!B:B,Table1[[#This Row],[Loser]])</f>
        <v>1</v>
      </c>
    </row>
    <row r="1751" spans="1:22" x14ac:dyDescent="0.25">
      <c r="A1751" s="65">
        <v>40984</v>
      </c>
      <c r="B1751" s="50">
        <v>2012</v>
      </c>
      <c r="C1751" s="1">
        <v>1</v>
      </c>
      <c r="D1751" t="s">
        <v>38</v>
      </c>
      <c r="E1751" s="1">
        <v>7</v>
      </c>
      <c r="F1751" t="s">
        <v>81</v>
      </c>
      <c r="G1751" t="str">
        <f>VLOOKUP(Table1[[#This Row],[Winner]],Ranking!D:E,2,FALSE)</f>
        <v>SEC</v>
      </c>
      <c r="H1751" s="1">
        <v>71</v>
      </c>
      <c r="I1751" s="1">
        <v>10</v>
      </c>
      <c r="J1751" t="s">
        <v>61</v>
      </c>
      <c r="K1751" t="str">
        <f>VLOOKUP(Table1[[#This Row],[Loser]],Ranking!D:E,2,FALSE)</f>
        <v>ACC</v>
      </c>
      <c r="L1751" s="1">
        <v>45</v>
      </c>
      <c r="N1751" s="1">
        <f>Table1[[#This Row],[Winning Score]]-Table1[[#This Row],[Losing Score]]</f>
        <v>26</v>
      </c>
      <c r="O1751" s="1">
        <f>Table1[[#This Row],[Losing Seed]]-Table1[[#This Row],[Winning Seed]]</f>
        <v>3</v>
      </c>
      <c r="P1751" s="1" t="str">
        <f>IF(Table1[[#This Row],[SeD]]&lt;-2,Table1[[#This Row],[Winning Seed]]&amp; " over " &amp;Table1[[#This Row],[Losing Seed]],"")</f>
        <v/>
      </c>
      <c r="Q1751">
        <f>VLOOKUP(Table1[[#This Row],[Losing Seed]],'Seed History'!$N$4:$O$19,2)</f>
        <v>0.62142857142857144</v>
      </c>
      <c r="R1751" s="1">
        <f>IF(Table1[[#This Row],[Round]]="PI",0,Table1[[#This Row],[Round]]-1)</f>
        <v>0</v>
      </c>
      <c r="S1751">
        <f>Table1[[#This Row],[LAW]]-Table1[[#This Row],[LEW]]</f>
        <v>-0.62142857142857144</v>
      </c>
      <c r="V1751">
        <f>COUNTIF(PASE!B:B,Table1[[#This Row],[Loser]])</f>
        <v>1</v>
      </c>
    </row>
    <row r="1752" spans="1:22" x14ac:dyDescent="0.25">
      <c r="A1752" s="65">
        <v>40984</v>
      </c>
      <c r="B1752" s="50">
        <v>2012</v>
      </c>
      <c r="C1752" s="1">
        <v>1</v>
      </c>
      <c r="D1752" t="s">
        <v>38</v>
      </c>
      <c r="E1752" s="1">
        <v>9</v>
      </c>
      <c r="F1752" t="s">
        <v>339</v>
      </c>
      <c r="G1752" t="str">
        <f>VLOOKUP(Table1[[#This Row],[Winner]],Ranking!D:E,2,FALSE)</f>
        <v>A10</v>
      </c>
      <c r="H1752" s="1">
        <v>61</v>
      </c>
      <c r="I1752" s="1">
        <v>8</v>
      </c>
      <c r="J1752" t="s">
        <v>268</v>
      </c>
      <c r="K1752" t="str">
        <f>VLOOKUP(Table1[[#This Row],[Loser]],Ranking!D:E,2,FALSE)</f>
        <v>Amer</v>
      </c>
      <c r="L1752" s="1">
        <v>54</v>
      </c>
      <c r="N1752" s="1">
        <f>Table1[[#This Row],[Winning Score]]-Table1[[#This Row],[Losing Score]]</f>
        <v>7</v>
      </c>
      <c r="O1752" s="1">
        <f>Table1[[#This Row],[Losing Seed]]-Table1[[#This Row],[Winning Seed]]</f>
        <v>-1</v>
      </c>
      <c r="P1752" s="1" t="str">
        <f>IF(Table1[[#This Row],[SeD]]&lt;-2,Table1[[#This Row],[Winning Seed]]&amp; " over " &amp;Table1[[#This Row],[Losing Seed]],"")</f>
        <v/>
      </c>
      <c r="Q1752">
        <f>VLOOKUP(Table1[[#This Row],[Losing Seed]],'Seed History'!$N$4:$O$19,2)</f>
        <v>0.7</v>
      </c>
      <c r="R1752" s="1">
        <f>IF(Table1[[#This Row],[Round]]="PI",0,Table1[[#This Row],[Round]]-1)</f>
        <v>0</v>
      </c>
      <c r="S1752">
        <f>Table1[[#This Row],[LAW]]-Table1[[#This Row],[LEW]]</f>
        <v>-0.7</v>
      </c>
      <c r="V1752">
        <f>COUNTIF(PASE!B:B,Table1[[#This Row],[Loser]])</f>
        <v>1</v>
      </c>
    </row>
    <row r="1753" spans="1:22" x14ac:dyDescent="0.25">
      <c r="A1753" s="65">
        <v>40985</v>
      </c>
      <c r="B1753" s="50">
        <v>2012</v>
      </c>
      <c r="C1753" s="1">
        <v>2</v>
      </c>
      <c r="D1753" t="s">
        <v>49</v>
      </c>
      <c r="E1753" s="1">
        <v>1</v>
      </c>
      <c r="F1753" t="s">
        <v>86</v>
      </c>
      <c r="G1753" t="str">
        <f>VLOOKUP(Table1[[#This Row],[Winner]],Ranking!D:E,2,FALSE)</f>
        <v>ACC</v>
      </c>
      <c r="H1753" s="1">
        <v>75</v>
      </c>
      <c r="I1753" s="1">
        <v>8</v>
      </c>
      <c r="J1753" t="s">
        <v>244</v>
      </c>
      <c r="K1753" t="str">
        <f>VLOOKUP(Table1[[#This Row],[Loser]],Ranking!D:E,2,FALSE)</f>
        <v>B12</v>
      </c>
      <c r="L1753" s="1">
        <v>59</v>
      </c>
      <c r="N1753" s="1">
        <f>Table1[[#This Row],[Winning Score]]-Table1[[#This Row],[Losing Score]]</f>
        <v>16</v>
      </c>
      <c r="O1753" s="1">
        <f>Table1[[#This Row],[Losing Seed]]-Table1[[#This Row],[Winning Seed]]</f>
        <v>7</v>
      </c>
      <c r="P1753" s="1" t="str">
        <f>IF(Table1[[#This Row],[SeD]]&lt;-2,Table1[[#This Row],[Winning Seed]]&amp; " over " &amp;Table1[[#This Row],[Losing Seed]],"")</f>
        <v/>
      </c>
      <c r="Q1753">
        <f>VLOOKUP(Table1[[#This Row],[Losing Seed]],'Seed History'!$N$4:$O$19,2)</f>
        <v>0.7</v>
      </c>
      <c r="R1753" s="1">
        <f>IF(Table1[[#This Row],[Round]]="PI",0,Table1[[#This Row],[Round]]-1)</f>
        <v>1</v>
      </c>
      <c r="S1753">
        <f>Table1[[#This Row],[LAW]]-Table1[[#This Row],[LEW]]</f>
        <v>0.30000000000000004</v>
      </c>
      <c r="V1753">
        <f>COUNTIF(PASE!B:B,Table1[[#This Row],[Loser]])</f>
        <v>1</v>
      </c>
    </row>
    <row r="1754" spans="1:22" x14ac:dyDescent="0.25">
      <c r="A1754" s="65">
        <v>40985</v>
      </c>
      <c r="B1754" s="50">
        <v>2012</v>
      </c>
      <c r="C1754" s="1">
        <v>2</v>
      </c>
      <c r="D1754" t="s">
        <v>49</v>
      </c>
      <c r="E1754" s="1">
        <v>2</v>
      </c>
      <c r="F1754" t="s">
        <v>316</v>
      </c>
      <c r="G1754" t="str">
        <f>VLOOKUP(Table1[[#This Row],[Winner]],Ranking!D:E,2,FALSE)</f>
        <v>B10</v>
      </c>
      <c r="H1754" s="1">
        <v>73</v>
      </c>
      <c r="I1754" s="1">
        <v>7</v>
      </c>
      <c r="J1754" t="s">
        <v>71</v>
      </c>
      <c r="K1754" t="str">
        <f>VLOOKUP(Table1[[#This Row],[Loser]],Ranking!D:E,2,FALSE)</f>
        <v>WCC</v>
      </c>
      <c r="L1754" s="1">
        <v>66</v>
      </c>
      <c r="N1754" s="1">
        <f>Table1[[#This Row],[Winning Score]]-Table1[[#This Row],[Losing Score]]</f>
        <v>7</v>
      </c>
      <c r="O1754" s="1">
        <f>Table1[[#This Row],[Losing Seed]]-Table1[[#This Row],[Winning Seed]]</f>
        <v>5</v>
      </c>
      <c r="P1754" s="1" t="str">
        <f>IF(Table1[[#This Row],[SeD]]&lt;-2,Table1[[#This Row],[Winning Seed]]&amp; " over " &amp;Table1[[#This Row],[Losing Seed]],"")</f>
        <v/>
      </c>
      <c r="Q1754">
        <f>VLOOKUP(Table1[[#This Row],[Losing Seed]],'Seed History'!$N$4:$O$19,2)</f>
        <v>0.9</v>
      </c>
      <c r="R1754" s="1">
        <f>IF(Table1[[#This Row],[Round]]="PI",0,Table1[[#This Row],[Round]]-1)</f>
        <v>1</v>
      </c>
      <c r="S1754">
        <f>Table1[[#This Row],[LAW]]-Table1[[#This Row],[LEW]]</f>
        <v>9.9999999999999978E-2</v>
      </c>
      <c r="V1754">
        <f>COUNTIF(PASE!B:B,Table1[[#This Row],[Loser]])</f>
        <v>1</v>
      </c>
    </row>
    <row r="1755" spans="1:22" x14ac:dyDescent="0.25">
      <c r="A1755" s="65">
        <v>40985</v>
      </c>
      <c r="B1755" s="50">
        <v>2012</v>
      </c>
      <c r="C1755" s="1">
        <v>2</v>
      </c>
      <c r="D1755" t="s">
        <v>49</v>
      </c>
      <c r="E1755" s="1">
        <v>4</v>
      </c>
      <c r="F1755" t="s">
        <v>39</v>
      </c>
      <c r="G1755" t="str">
        <f>VLOOKUP(Table1[[#This Row],[Winner]],Ranking!D:E,2,FALSE)</f>
        <v>B10</v>
      </c>
      <c r="H1755" s="1">
        <v>60</v>
      </c>
      <c r="I1755" s="1">
        <v>5</v>
      </c>
      <c r="J1755" t="s">
        <v>78</v>
      </c>
      <c r="K1755" t="str">
        <f>VLOOKUP(Table1[[#This Row],[Loser]],Ranking!D:E,2,FALSE)</f>
        <v>SEC</v>
      </c>
      <c r="L1755" s="1">
        <v>57</v>
      </c>
      <c r="N1755" s="1">
        <f>Table1[[#This Row],[Winning Score]]-Table1[[#This Row],[Losing Score]]</f>
        <v>3</v>
      </c>
      <c r="O1755" s="1">
        <f>Table1[[#This Row],[Losing Seed]]-Table1[[#This Row],[Winning Seed]]</f>
        <v>1</v>
      </c>
      <c r="P1755" s="1" t="str">
        <f>IF(Table1[[#This Row],[SeD]]&lt;-2,Table1[[#This Row],[Winning Seed]]&amp; " over " &amp;Table1[[#This Row],[Losing Seed]],"")</f>
        <v/>
      </c>
      <c r="Q1755">
        <f>VLOOKUP(Table1[[#This Row],[Losing Seed]],'Seed History'!$N$4:$O$19,2)</f>
        <v>1.1071428571428572</v>
      </c>
      <c r="R1755" s="1">
        <f>IF(Table1[[#This Row],[Round]]="PI",0,Table1[[#This Row],[Round]]-1)</f>
        <v>1</v>
      </c>
      <c r="S1755">
        <f>Table1[[#This Row],[LAW]]-Table1[[#This Row],[LEW]]</f>
        <v>-0.10714285714285721</v>
      </c>
      <c r="V1755">
        <f>COUNTIF(PASE!B:B,Table1[[#This Row],[Loser]])</f>
        <v>1</v>
      </c>
    </row>
    <row r="1756" spans="1:22" x14ac:dyDescent="0.25">
      <c r="A1756" s="65">
        <v>40985</v>
      </c>
      <c r="B1756" s="50">
        <v>2012</v>
      </c>
      <c r="C1756" s="1">
        <v>2</v>
      </c>
      <c r="D1756" t="s">
        <v>63</v>
      </c>
      <c r="E1756" s="1">
        <v>1</v>
      </c>
      <c r="F1756" t="s">
        <v>26</v>
      </c>
      <c r="G1756" t="str">
        <f>VLOOKUP(Table1[[#This Row],[Winner]],Ranking!D:E,2,FALSE)</f>
        <v>SEC</v>
      </c>
      <c r="H1756" s="1">
        <v>87</v>
      </c>
      <c r="I1756" s="1">
        <v>8</v>
      </c>
      <c r="J1756" t="s">
        <v>238</v>
      </c>
      <c r="K1756" t="str">
        <f>VLOOKUP(Table1[[#This Row],[Loser]],Ranking!D:E,2,FALSE)</f>
        <v>B12</v>
      </c>
      <c r="L1756" s="1">
        <v>71</v>
      </c>
      <c r="N1756" s="1">
        <f>Table1[[#This Row],[Winning Score]]-Table1[[#This Row],[Losing Score]]</f>
        <v>16</v>
      </c>
      <c r="O1756" s="1">
        <f>Table1[[#This Row],[Losing Seed]]-Table1[[#This Row],[Winning Seed]]</f>
        <v>7</v>
      </c>
      <c r="P1756" s="1" t="str">
        <f>IF(Table1[[#This Row],[SeD]]&lt;-2,Table1[[#This Row],[Winning Seed]]&amp; " over " &amp;Table1[[#This Row],[Losing Seed]],"")</f>
        <v/>
      </c>
      <c r="Q1756">
        <f>VLOOKUP(Table1[[#This Row],[Losing Seed]],'Seed History'!$N$4:$O$19,2)</f>
        <v>0.7</v>
      </c>
      <c r="R1756" s="1">
        <f>IF(Table1[[#This Row],[Round]]="PI",0,Table1[[#This Row],[Round]]-1)</f>
        <v>1</v>
      </c>
      <c r="S1756">
        <f>Table1[[#This Row],[LAW]]-Table1[[#This Row],[LEW]]</f>
        <v>0.30000000000000004</v>
      </c>
      <c r="V1756">
        <f>COUNTIF(PASE!B:B,Table1[[#This Row],[Loser]])</f>
        <v>1</v>
      </c>
    </row>
    <row r="1757" spans="1:22" x14ac:dyDescent="0.25">
      <c r="A1757" s="65">
        <v>40985</v>
      </c>
      <c r="B1757" s="50">
        <v>2012</v>
      </c>
      <c r="C1757" s="1">
        <v>2</v>
      </c>
      <c r="D1757" t="s">
        <v>63</v>
      </c>
      <c r="E1757" s="1">
        <v>3</v>
      </c>
      <c r="F1757" t="s">
        <v>46</v>
      </c>
      <c r="G1757" t="str">
        <f>VLOOKUP(Table1[[#This Row],[Winner]],Ranking!D:E,2,FALSE)</f>
        <v>B12</v>
      </c>
      <c r="H1757" s="1">
        <v>80</v>
      </c>
      <c r="I1757" s="1">
        <v>11</v>
      </c>
      <c r="J1757" t="s">
        <v>95</v>
      </c>
      <c r="K1757" t="str">
        <f>VLOOKUP(Table1[[#This Row],[Loser]],Ranking!D:E,2,FALSE)</f>
        <v>P12</v>
      </c>
      <c r="L1757" s="1">
        <v>63</v>
      </c>
      <c r="N1757" s="1">
        <f>Table1[[#This Row],[Winning Score]]-Table1[[#This Row],[Losing Score]]</f>
        <v>17</v>
      </c>
      <c r="O1757" s="1">
        <f>Table1[[#This Row],[Losing Seed]]-Table1[[#This Row],[Winning Seed]]</f>
        <v>8</v>
      </c>
      <c r="P1757" s="1" t="str">
        <f>IF(Table1[[#This Row],[SeD]]&lt;-2,Table1[[#This Row],[Winning Seed]]&amp; " over " &amp;Table1[[#This Row],[Losing Seed]],"")</f>
        <v/>
      </c>
      <c r="Q1757">
        <f>VLOOKUP(Table1[[#This Row],[Losing Seed]],'Seed History'!$N$4:$O$19,2)</f>
        <v>0.61428571428571432</v>
      </c>
      <c r="R1757" s="1">
        <f>IF(Table1[[#This Row],[Round]]="PI",0,Table1[[#This Row],[Round]]-1)</f>
        <v>1</v>
      </c>
      <c r="S1757">
        <f>Table1[[#This Row],[LAW]]-Table1[[#This Row],[LEW]]</f>
        <v>0.38571428571428568</v>
      </c>
      <c r="V1757">
        <f>COUNTIF(PASE!B:B,Table1[[#This Row],[Loser]])</f>
        <v>1</v>
      </c>
    </row>
    <row r="1758" spans="1:22" x14ac:dyDescent="0.25">
      <c r="A1758" s="65">
        <v>40985</v>
      </c>
      <c r="B1758" s="50">
        <v>2012</v>
      </c>
      <c r="C1758" s="1">
        <v>2</v>
      </c>
      <c r="D1758" t="s">
        <v>63</v>
      </c>
      <c r="E1758" s="1">
        <v>4</v>
      </c>
      <c r="F1758" t="s">
        <v>36</v>
      </c>
      <c r="G1758" t="str">
        <f>VLOOKUP(Table1[[#This Row],[Winner]],Ranking!D:E,2,FALSE)</f>
        <v>B10</v>
      </c>
      <c r="H1758" s="1">
        <v>63</v>
      </c>
      <c r="I1758" s="1">
        <v>12</v>
      </c>
      <c r="J1758" t="s">
        <v>47</v>
      </c>
      <c r="K1758" t="str">
        <f>VLOOKUP(Table1[[#This Row],[Loser]],Ranking!D:E,2,FALSE)</f>
        <v>A10</v>
      </c>
      <c r="L1758" s="1">
        <v>61</v>
      </c>
      <c r="N1758" s="1">
        <f>Table1[[#This Row],[Winning Score]]-Table1[[#This Row],[Losing Score]]</f>
        <v>2</v>
      </c>
      <c r="O1758" s="1">
        <f>Table1[[#This Row],[Losing Seed]]-Table1[[#This Row],[Winning Seed]]</f>
        <v>8</v>
      </c>
      <c r="P1758" s="1" t="str">
        <f>IF(Table1[[#This Row],[SeD]]&lt;-2,Table1[[#This Row],[Winning Seed]]&amp; " over " &amp;Table1[[#This Row],[Losing Seed]],"")</f>
        <v/>
      </c>
      <c r="Q1758">
        <f>VLOOKUP(Table1[[#This Row],[Losing Seed]],'Seed History'!$N$4:$O$19,2)</f>
        <v>0.51428571428571423</v>
      </c>
      <c r="R1758" s="1">
        <f>IF(Table1[[#This Row],[Round]]="PI",0,Table1[[#This Row],[Round]]-1)</f>
        <v>1</v>
      </c>
      <c r="S1758">
        <f>Table1[[#This Row],[LAW]]-Table1[[#This Row],[LEW]]</f>
        <v>0.48571428571428577</v>
      </c>
      <c r="V1758">
        <f>COUNTIF(PASE!B:B,Table1[[#This Row],[Loser]])</f>
        <v>1</v>
      </c>
    </row>
    <row r="1759" spans="1:22" x14ac:dyDescent="0.25">
      <c r="A1759" s="65">
        <v>40985</v>
      </c>
      <c r="B1759" s="50">
        <v>2012</v>
      </c>
      <c r="C1759" s="1">
        <v>2</v>
      </c>
      <c r="D1759" t="s">
        <v>38</v>
      </c>
      <c r="E1759" s="1">
        <v>3</v>
      </c>
      <c r="F1759" t="s">
        <v>263</v>
      </c>
      <c r="G1759" t="str">
        <f>VLOOKUP(Table1[[#This Row],[Winner]],Ranking!D:E,2,FALSE)</f>
        <v>BE</v>
      </c>
      <c r="H1759" s="1">
        <v>62</v>
      </c>
      <c r="I1759" s="1">
        <v>6</v>
      </c>
      <c r="J1759" t="s">
        <v>286</v>
      </c>
      <c r="K1759" t="str">
        <f>VLOOKUP(Table1[[#This Row],[Loser]],Ranking!D:E,2,FALSE)</f>
        <v>OVC</v>
      </c>
      <c r="L1759" s="1">
        <v>53</v>
      </c>
      <c r="N1759" s="1">
        <f>Table1[[#This Row],[Winning Score]]-Table1[[#This Row],[Losing Score]]</f>
        <v>9</v>
      </c>
      <c r="O1759" s="1">
        <f>Table1[[#This Row],[Losing Seed]]-Table1[[#This Row],[Winning Seed]]</f>
        <v>3</v>
      </c>
      <c r="P1759" s="1" t="str">
        <f>IF(Table1[[#This Row],[SeD]]&lt;-2,Table1[[#This Row],[Winning Seed]]&amp; " over " &amp;Table1[[#This Row],[Losing Seed]],"")</f>
        <v/>
      </c>
      <c r="Q1759">
        <f>VLOOKUP(Table1[[#This Row],[Losing Seed]],'Seed History'!$N$4:$O$19,2)</f>
        <v>1.0785714285714285</v>
      </c>
      <c r="R1759" s="1">
        <f>IF(Table1[[#This Row],[Round]]="PI",0,Table1[[#This Row],[Round]]-1)</f>
        <v>1</v>
      </c>
      <c r="S1759">
        <f>Table1[[#This Row],[LAW]]-Table1[[#This Row],[LEW]]</f>
        <v>-7.8571428571428514E-2</v>
      </c>
      <c r="V1759">
        <f>COUNTIF(PASE!B:B,Table1[[#This Row],[Loser]])</f>
        <v>1</v>
      </c>
    </row>
    <row r="1760" spans="1:22" x14ac:dyDescent="0.25">
      <c r="A1760" s="65">
        <v>40985</v>
      </c>
      <c r="B1760" s="50">
        <v>2012</v>
      </c>
      <c r="C1760" s="1">
        <v>2</v>
      </c>
      <c r="D1760" t="s">
        <v>38</v>
      </c>
      <c r="E1760" s="1">
        <v>4</v>
      </c>
      <c r="F1760" t="s">
        <v>54</v>
      </c>
      <c r="G1760" t="str">
        <f>VLOOKUP(Table1[[#This Row],[Winner]],Ranking!D:E,2,FALSE)</f>
        <v>ACC</v>
      </c>
      <c r="H1760" s="1">
        <v>59</v>
      </c>
      <c r="I1760" s="1">
        <v>5</v>
      </c>
      <c r="J1760" t="s">
        <v>292</v>
      </c>
      <c r="K1760" t="str">
        <f>VLOOKUP(Table1[[#This Row],[Loser]],Ranking!D:E,2,FALSE)</f>
        <v>MWC</v>
      </c>
      <c r="L1760" s="1">
        <v>56</v>
      </c>
      <c r="N1760" s="1">
        <f>Table1[[#This Row],[Winning Score]]-Table1[[#This Row],[Losing Score]]</f>
        <v>3</v>
      </c>
      <c r="O1760" s="1">
        <f>Table1[[#This Row],[Losing Seed]]-Table1[[#This Row],[Winning Seed]]</f>
        <v>1</v>
      </c>
      <c r="P1760" s="1" t="str">
        <f>IF(Table1[[#This Row],[SeD]]&lt;-2,Table1[[#This Row],[Winning Seed]]&amp; " over " &amp;Table1[[#This Row],[Losing Seed]],"")</f>
        <v/>
      </c>
      <c r="Q1760">
        <f>VLOOKUP(Table1[[#This Row],[Losing Seed]],'Seed History'!$N$4:$O$19,2)</f>
        <v>1.1071428571428572</v>
      </c>
      <c r="R1760" s="1">
        <f>IF(Table1[[#This Row],[Round]]="PI",0,Table1[[#This Row],[Round]]-1)</f>
        <v>1</v>
      </c>
      <c r="S1760">
        <f>Table1[[#This Row],[LAW]]-Table1[[#This Row],[LEW]]</f>
        <v>-0.10714285714285721</v>
      </c>
      <c r="V1760">
        <f>COUNTIF(PASE!B:B,Table1[[#This Row],[Loser]])</f>
        <v>1</v>
      </c>
    </row>
    <row r="1761" spans="1:22" x14ac:dyDescent="0.25">
      <c r="A1761" s="65">
        <v>40986</v>
      </c>
      <c r="B1761" s="50">
        <v>2012</v>
      </c>
      <c r="C1761" s="1">
        <v>2</v>
      </c>
      <c r="D1761" t="s">
        <v>440</v>
      </c>
      <c r="E1761" s="1">
        <v>11</v>
      </c>
      <c r="F1761" t="s">
        <v>302</v>
      </c>
      <c r="G1761" t="str">
        <f>VLOOKUP(Table1[[#This Row],[Winner]],Ranking!D:E,2,FALSE)</f>
        <v>ACC</v>
      </c>
      <c r="H1761" s="1">
        <v>66</v>
      </c>
      <c r="I1761" s="1">
        <v>3</v>
      </c>
      <c r="J1761" t="s">
        <v>66</v>
      </c>
      <c r="K1761" t="str">
        <f>VLOOKUP(Table1[[#This Row],[Loser]],Ranking!D:E,2,FALSE)</f>
        <v>BE</v>
      </c>
      <c r="L1761" s="1">
        <v>63</v>
      </c>
      <c r="N1761" s="1">
        <f>Table1[[#This Row],[Winning Score]]-Table1[[#This Row],[Losing Score]]</f>
        <v>3</v>
      </c>
      <c r="O1761" s="1">
        <f>Table1[[#This Row],[Losing Seed]]-Table1[[#This Row],[Winning Seed]]</f>
        <v>-8</v>
      </c>
      <c r="P1761" s="1" t="str">
        <f>IF(Table1[[#This Row],[SeD]]&lt;-2,Table1[[#This Row],[Winning Seed]]&amp; " over " &amp;Table1[[#This Row],[Losing Seed]],"")</f>
        <v>11 over 3</v>
      </c>
      <c r="Q1761">
        <f>VLOOKUP(Table1[[#This Row],[Losing Seed]],'Seed History'!$N$4:$O$19,2)</f>
        <v>1.8571428571428572</v>
      </c>
      <c r="R1761" s="1">
        <f>IF(Table1[[#This Row],[Round]]="PI",0,Table1[[#This Row],[Round]]-1)</f>
        <v>1</v>
      </c>
      <c r="S1761">
        <f>Table1[[#This Row],[LAW]]-Table1[[#This Row],[LEW]]</f>
        <v>-0.85714285714285721</v>
      </c>
      <c r="V1761">
        <f>COUNTIF(PASE!B:B,Table1[[#This Row],[Loser]])</f>
        <v>1</v>
      </c>
    </row>
    <row r="1762" spans="1:22" x14ac:dyDescent="0.25">
      <c r="A1762" s="65">
        <v>40986</v>
      </c>
      <c r="B1762" s="50">
        <v>2012</v>
      </c>
      <c r="C1762" s="1">
        <v>2</v>
      </c>
      <c r="D1762" t="s">
        <v>49</v>
      </c>
      <c r="E1762" s="1">
        <v>6</v>
      </c>
      <c r="F1762" t="s">
        <v>28</v>
      </c>
      <c r="G1762" t="str">
        <f>VLOOKUP(Table1[[#This Row],[Winner]],Ranking!D:E,2,FALSE)</f>
        <v>Amer</v>
      </c>
      <c r="H1762" s="1">
        <v>62</v>
      </c>
      <c r="I1762" s="1">
        <v>3</v>
      </c>
      <c r="J1762" t="s">
        <v>208</v>
      </c>
      <c r="K1762" t="str">
        <f>VLOOKUP(Table1[[#This Row],[Loser]],Ranking!D:E,2,FALSE)</f>
        <v>ACC</v>
      </c>
      <c r="L1762" s="1">
        <v>56</v>
      </c>
      <c r="N1762" s="1">
        <f>Table1[[#This Row],[Winning Score]]-Table1[[#This Row],[Losing Score]]</f>
        <v>6</v>
      </c>
      <c r="O1762" s="1">
        <f>Table1[[#This Row],[Losing Seed]]-Table1[[#This Row],[Winning Seed]]</f>
        <v>-3</v>
      </c>
      <c r="P1762" s="1" t="str">
        <f>IF(Table1[[#This Row],[SeD]]&lt;-2,Table1[[#This Row],[Winning Seed]]&amp; " over " &amp;Table1[[#This Row],[Losing Seed]],"")</f>
        <v>6 over 3</v>
      </c>
      <c r="Q1762">
        <f>VLOOKUP(Table1[[#This Row],[Losing Seed]],'Seed History'!$N$4:$O$19,2)</f>
        <v>1.8571428571428572</v>
      </c>
      <c r="R1762" s="1">
        <f>IF(Table1[[#This Row],[Round]]="PI",0,Table1[[#This Row],[Round]]-1)</f>
        <v>1</v>
      </c>
      <c r="S1762">
        <f>Table1[[#This Row],[LAW]]-Table1[[#This Row],[LEW]]</f>
        <v>-0.85714285714285721</v>
      </c>
      <c r="V1762">
        <f>COUNTIF(PASE!B:B,Table1[[#This Row],[Loser]])</f>
        <v>1</v>
      </c>
    </row>
    <row r="1763" spans="1:22" x14ac:dyDescent="0.25">
      <c r="A1763" s="65">
        <v>40986</v>
      </c>
      <c r="B1763" s="50">
        <v>2012</v>
      </c>
      <c r="C1763" s="1">
        <v>2</v>
      </c>
      <c r="D1763" t="s">
        <v>440</v>
      </c>
      <c r="E1763" s="1">
        <v>1</v>
      </c>
      <c r="F1763" t="s">
        <v>299</v>
      </c>
      <c r="G1763" t="str">
        <f>VLOOKUP(Table1[[#This Row],[Winner]],Ranking!D:E,2,FALSE)</f>
        <v>ACC</v>
      </c>
      <c r="H1763" s="1">
        <v>87</v>
      </c>
      <c r="I1763" s="1">
        <v>8</v>
      </c>
      <c r="J1763" t="s">
        <v>88</v>
      </c>
      <c r="K1763" t="str">
        <f>VLOOKUP(Table1[[#This Row],[Loser]],Ranking!D:E,2,FALSE)</f>
        <v>BE</v>
      </c>
      <c r="L1763" s="1">
        <v>73</v>
      </c>
      <c r="N1763" s="1">
        <f>Table1[[#This Row],[Winning Score]]-Table1[[#This Row],[Losing Score]]</f>
        <v>14</v>
      </c>
      <c r="O1763" s="1">
        <f>Table1[[#This Row],[Losing Seed]]-Table1[[#This Row],[Winning Seed]]</f>
        <v>7</v>
      </c>
      <c r="P1763" s="1" t="str">
        <f>IF(Table1[[#This Row],[SeD]]&lt;-2,Table1[[#This Row],[Winning Seed]]&amp; " over " &amp;Table1[[#This Row],[Losing Seed]],"")</f>
        <v/>
      </c>
      <c r="Q1763">
        <f>VLOOKUP(Table1[[#This Row],[Losing Seed]],'Seed History'!$N$4:$O$19,2)</f>
        <v>0.7</v>
      </c>
      <c r="R1763" s="1">
        <f>IF(Table1[[#This Row],[Round]]="PI",0,Table1[[#This Row],[Round]]-1)</f>
        <v>1</v>
      </c>
      <c r="S1763">
        <f>Table1[[#This Row],[LAW]]-Table1[[#This Row],[LEW]]</f>
        <v>0.30000000000000004</v>
      </c>
      <c r="V1763">
        <f>COUNTIF(PASE!B:B,Table1[[#This Row],[Loser]])</f>
        <v>1</v>
      </c>
    </row>
    <row r="1764" spans="1:22" x14ac:dyDescent="0.25">
      <c r="A1764" s="65">
        <v>40986</v>
      </c>
      <c r="B1764" s="50">
        <v>2012</v>
      </c>
      <c r="C1764" s="1">
        <v>2</v>
      </c>
      <c r="D1764" t="s">
        <v>440</v>
      </c>
      <c r="E1764" s="1">
        <v>2</v>
      </c>
      <c r="F1764" t="s">
        <v>37</v>
      </c>
      <c r="G1764" t="str">
        <f>VLOOKUP(Table1[[#This Row],[Winner]],Ranking!D:E,2,FALSE)</f>
        <v>B12</v>
      </c>
      <c r="H1764" s="1">
        <v>63</v>
      </c>
      <c r="I1764" s="1">
        <v>10</v>
      </c>
      <c r="J1764" t="s">
        <v>29</v>
      </c>
      <c r="K1764" t="str">
        <f>VLOOKUP(Table1[[#This Row],[Loser]],Ranking!D:E,2,FALSE)</f>
        <v>B10</v>
      </c>
      <c r="L1764" s="1">
        <v>60</v>
      </c>
      <c r="N1764" s="1">
        <f>Table1[[#This Row],[Winning Score]]-Table1[[#This Row],[Losing Score]]</f>
        <v>3</v>
      </c>
      <c r="O1764" s="1">
        <f>Table1[[#This Row],[Losing Seed]]-Table1[[#This Row],[Winning Seed]]</f>
        <v>8</v>
      </c>
      <c r="P1764" s="1" t="str">
        <f>IF(Table1[[#This Row],[SeD]]&lt;-2,Table1[[#This Row],[Winning Seed]]&amp; " over " &amp;Table1[[#This Row],[Losing Seed]],"")</f>
        <v/>
      </c>
      <c r="Q1764">
        <f>VLOOKUP(Table1[[#This Row],[Losing Seed]],'Seed History'!$N$4:$O$19,2)</f>
        <v>0.62142857142857144</v>
      </c>
      <c r="R1764" s="1">
        <f>IF(Table1[[#This Row],[Round]]="PI",0,Table1[[#This Row],[Round]]-1)</f>
        <v>1</v>
      </c>
      <c r="S1764">
        <f>Table1[[#This Row],[LAW]]-Table1[[#This Row],[LEW]]</f>
        <v>0.37857142857142856</v>
      </c>
      <c r="V1764">
        <f>COUNTIF(PASE!B:B,Table1[[#This Row],[Loser]])</f>
        <v>1</v>
      </c>
    </row>
    <row r="1765" spans="1:22" x14ac:dyDescent="0.25">
      <c r="A1765" s="65">
        <v>40986</v>
      </c>
      <c r="B1765" s="50">
        <v>2012</v>
      </c>
      <c r="C1765" s="1">
        <v>2</v>
      </c>
      <c r="D1765" t="s">
        <v>63</v>
      </c>
      <c r="E1765" s="1">
        <v>10</v>
      </c>
      <c r="F1765" t="s">
        <v>44</v>
      </c>
      <c r="G1765" t="str">
        <f>VLOOKUP(Table1[[#This Row],[Winner]],Ranking!D:E,2,FALSE)</f>
        <v>BE</v>
      </c>
      <c r="H1765" s="1">
        <v>70</v>
      </c>
      <c r="I1765" s="1">
        <v>15</v>
      </c>
      <c r="J1765" t="s">
        <v>249</v>
      </c>
      <c r="K1765" t="str">
        <f>VLOOKUP(Table1[[#This Row],[Loser]],Ranking!D:E,2,FALSE)</f>
        <v>Pat</v>
      </c>
      <c r="L1765" s="1">
        <v>58</v>
      </c>
      <c r="N1765" s="1">
        <f>Table1[[#This Row],[Winning Score]]-Table1[[#This Row],[Losing Score]]</f>
        <v>12</v>
      </c>
      <c r="O1765" s="1">
        <f>Table1[[#This Row],[Losing Seed]]-Table1[[#This Row],[Winning Seed]]</f>
        <v>5</v>
      </c>
      <c r="P1765" s="1" t="str">
        <f>IF(Table1[[#This Row],[SeD]]&lt;-2,Table1[[#This Row],[Winning Seed]]&amp; " over " &amp;Table1[[#This Row],[Losing Seed]],"")</f>
        <v/>
      </c>
      <c r="Q1765">
        <f>VLOOKUP(Table1[[#This Row],[Losing Seed]],'Seed History'!$N$4:$O$19,2)</f>
        <v>6.4285714285714279E-2</v>
      </c>
      <c r="R1765" s="1">
        <f>IF(Table1[[#This Row],[Round]]="PI",0,Table1[[#This Row],[Round]]-1)</f>
        <v>1</v>
      </c>
      <c r="S1765">
        <f>Table1[[#This Row],[LAW]]-Table1[[#This Row],[LEW]]</f>
        <v>0.93571428571428572</v>
      </c>
      <c r="V1765">
        <f>COUNTIF(PASE!B:B,Table1[[#This Row],[Loser]])</f>
        <v>1</v>
      </c>
    </row>
    <row r="1766" spans="1:22" x14ac:dyDescent="0.25">
      <c r="A1766" s="65">
        <v>40986</v>
      </c>
      <c r="B1766" s="50">
        <v>2012</v>
      </c>
      <c r="C1766" s="1">
        <v>2</v>
      </c>
      <c r="D1766" t="s">
        <v>38</v>
      </c>
      <c r="E1766" s="1">
        <v>1</v>
      </c>
      <c r="F1766" t="s">
        <v>272</v>
      </c>
      <c r="G1766" t="str">
        <f>VLOOKUP(Table1[[#This Row],[Winner]],Ranking!D:E,2,FALSE)</f>
        <v>B10</v>
      </c>
      <c r="H1766" s="1">
        <v>65</v>
      </c>
      <c r="I1766" s="1">
        <v>9</v>
      </c>
      <c r="J1766" t="s">
        <v>339</v>
      </c>
      <c r="K1766" t="str">
        <f>VLOOKUP(Table1[[#This Row],[Loser]],Ranking!D:E,2,FALSE)</f>
        <v>A10</v>
      </c>
      <c r="L1766" s="1">
        <v>61</v>
      </c>
      <c r="N1766" s="1">
        <f>Table1[[#This Row],[Winning Score]]-Table1[[#This Row],[Losing Score]]</f>
        <v>4</v>
      </c>
      <c r="O1766" s="1">
        <f>Table1[[#This Row],[Losing Seed]]-Table1[[#This Row],[Winning Seed]]</f>
        <v>8</v>
      </c>
      <c r="P1766" s="1" t="str">
        <f>IF(Table1[[#This Row],[SeD]]&lt;-2,Table1[[#This Row],[Winning Seed]]&amp; " over " &amp;Table1[[#This Row],[Losing Seed]],"")</f>
        <v/>
      </c>
      <c r="Q1766">
        <f>VLOOKUP(Table1[[#This Row],[Losing Seed]],'Seed History'!$N$4:$O$19,2)</f>
        <v>0.6</v>
      </c>
      <c r="R1766" s="1">
        <f>IF(Table1[[#This Row],[Round]]="PI",0,Table1[[#This Row],[Round]]-1)</f>
        <v>1</v>
      </c>
      <c r="S1766">
        <f>Table1[[#This Row],[LAW]]-Table1[[#This Row],[LEW]]</f>
        <v>0.4</v>
      </c>
      <c r="V1766">
        <f>COUNTIF(PASE!B:B,Table1[[#This Row],[Loser]])</f>
        <v>1</v>
      </c>
    </row>
    <row r="1767" spans="1:22" x14ac:dyDescent="0.25">
      <c r="A1767" s="65">
        <v>40986</v>
      </c>
      <c r="B1767" s="50">
        <v>2012</v>
      </c>
      <c r="C1767" s="1">
        <v>2</v>
      </c>
      <c r="D1767" t="s">
        <v>38</v>
      </c>
      <c r="E1767" s="1">
        <v>7</v>
      </c>
      <c r="F1767" t="s">
        <v>81</v>
      </c>
      <c r="G1767" t="str">
        <f>VLOOKUP(Table1[[#This Row],[Winner]],Ranking!D:E,2,FALSE)</f>
        <v>SEC</v>
      </c>
      <c r="H1767" s="1">
        <v>84</v>
      </c>
      <c r="I1767" s="1">
        <v>15</v>
      </c>
      <c r="J1767" t="s">
        <v>298</v>
      </c>
      <c r="K1767" t="str">
        <f>VLOOKUP(Table1[[#This Row],[Loser]],Ranking!D:E,2,FALSE)</f>
        <v>MEAC</v>
      </c>
      <c r="L1767" s="1">
        <v>50</v>
      </c>
      <c r="N1767" s="1">
        <f>Table1[[#This Row],[Winning Score]]-Table1[[#This Row],[Losing Score]]</f>
        <v>34</v>
      </c>
      <c r="O1767" s="1">
        <f>Table1[[#This Row],[Losing Seed]]-Table1[[#This Row],[Winning Seed]]</f>
        <v>8</v>
      </c>
      <c r="P1767" s="1" t="str">
        <f>IF(Table1[[#This Row],[SeD]]&lt;-2,Table1[[#This Row],[Winning Seed]]&amp; " over " &amp;Table1[[#This Row],[Losing Seed]],"")</f>
        <v/>
      </c>
      <c r="Q1767">
        <f>VLOOKUP(Table1[[#This Row],[Losing Seed]],'Seed History'!$N$4:$O$19,2)</f>
        <v>6.4285714285714279E-2</v>
      </c>
      <c r="R1767" s="1">
        <f>IF(Table1[[#This Row],[Round]]="PI",0,Table1[[#This Row],[Round]]-1)</f>
        <v>1</v>
      </c>
      <c r="S1767">
        <f>Table1[[#This Row],[LAW]]-Table1[[#This Row],[LEW]]</f>
        <v>0.93571428571428572</v>
      </c>
      <c r="V1767">
        <f>COUNTIF(PASE!B:B,Table1[[#This Row],[Loser]])</f>
        <v>1</v>
      </c>
    </row>
    <row r="1768" spans="1:22" x14ac:dyDescent="0.25">
      <c r="A1768" s="65">
        <v>40986</v>
      </c>
      <c r="B1768" s="50">
        <v>2012</v>
      </c>
      <c r="C1768" s="1">
        <v>2</v>
      </c>
      <c r="D1768" t="s">
        <v>440</v>
      </c>
      <c r="E1768" s="1">
        <v>13</v>
      </c>
      <c r="F1768" t="s">
        <v>315</v>
      </c>
      <c r="G1768" t="str">
        <f>VLOOKUP(Table1[[#This Row],[Winner]],Ranking!D:E,2,FALSE)</f>
        <v>MAC</v>
      </c>
      <c r="H1768" s="1">
        <v>62</v>
      </c>
      <c r="I1768" s="1">
        <v>12</v>
      </c>
      <c r="J1768" t="s">
        <v>359</v>
      </c>
      <c r="K1768" t="str">
        <f>VLOOKUP(Table1[[#This Row],[Loser]],Ranking!D:E,2,FALSE)</f>
        <v>Amer</v>
      </c>
      <c r="L1768" s="1">
        <v>56</v>
      </c>
      <c r="N1768" s="1">
        <f>Table1[[#This Row],[Winning Score]]-Table1[[#This Row],[Losing Score]]</f>
        <v>6</v>
      </c>
      <c r="O1768" s="1">
        <f>Table1[[#This Row],[Losing Seed]]-Table1[[#This Row],[Winning Seed]]</f>
        <v>-1</v>
      </c>
      <c r="P1768" s="1" t="str">
        <f>IF(Table1[[#This Row],[SeD]]&lt;-2,Table1[[#This Row],[Winning Seed]]&amp; " over " &amp;Table1[[#This Row],[Losing Seed]],"")</f>
        <v/>
      </c>
      <c r="Q1768">
        <f>VLOOKUP(Table1[[#This Row],[Losing Seed]],'Seed History'!$N$4:$O$19,2)</f>
        <v>0.51428571428571423</v>
      </c>
      <c r="R1768" s="1">
        <f>IF(Table1[[#This Row],[Round]]="PI",0,Table1[[#This Row],[Round]]-1)</f>
        <v>1</v>
      </c>
      <c r="S1768">
        <f>Table1[[#This Row],[LAW]]-Table1[[#This Row],[LEW]]</f>
        <v>0.48571428571428577</v>
      </c>
      <c r="V1768">
        <f>COUNTIF(PASE!B:B,Table1[[#This Row],[Loser]])</f>
        <v>1</v>
      </c>
    </row>
    <row r="1769" spans="1:22" x14ac:dyDescent="0.25">
      <c r="A1769" s="65">
        <v>40990</v>
      </c>
      <c r="B1769" s="50">
        <v>2012</v>
      </c>
      <c r="C1769" s="1">
        <v>3</v>
      </c>
      <c r="D1769" t="s">
        <v>38</v>
      </c>
      <c r="E1769" s="1">
        <v>7</v>
      </c>
      <c r="F1769" t="s">
        <v>81</v>
      </c>
      <c r="G1769" t="str">
        <f>VLOOKUP(Table1[[#This Row],[Winner]],Ranking!D:E,2,FALSE)</f>
        <v>SEC</v>
      </c>
      <c r="H1769" s="1">
        <v>68</v>
      </c>
      <c r="I1769" s="1">
        <v>3</v>
      </c>
      <c r="J1769" t="s">
        <v>263</v>
      </c>
      <c r="K1769" t="str">
        <f>VLOOKUP(Table1[[#This Row],[Loser]],Ranking!D:E,2,FALSE)</f>
        <v>BE</v>
      </c>
      <c r="L1769" s="1">
        <v>58</v>
      </c>
      <c r="N1769" s="1">
        <f>Table1[[#This Row],[Winning Score]]-Table1[[#This Row],[Losing Score]]</f>
        <v>10</v>
      </c>
      <c r="O1769" s="1">
        <f>Table1[[#This Row],[Losing Seed]]-Table1[[#This Row],[Winning Seed]]</f>
        <v>-4</v>
      </c>
      <c r="P1769" s="1" t="str">
        <f>IF(Table1[[#This Row],[SeD]]&lt;-2,Table1[[#This Row],[Winning Seed]]&amp; " over " &amp;Table1[[#This Row],[Losing Seed]],"")</f>
        <v>7 over 3</v>
      </c>
      <c r="Q1769">
        <f>VLOOKUP(Table1[[#This Row],[Losing Seed]],'Seed History'!$N$4:$O$19,2)</f>
        <v>1.8571428571428572</v>
      </c>
      <c r="R1769" s="1">
        <f>IF(Table1[[#This Row],[Round]]="PI",0,Table1[[#This Row],[Round]]-1)</f>
        <v>2</v>
      </c>
      <c r="S1769">
        <f>Table1[[#This Row],[LAW]]-Table1[[#This Row],[LEW]]</f>
        <v>0.14285714285714279</v>
      </c>
      <c r="V1769">
        <f>COUNTIF(PASE!B:B,Table1[[#This Row],[Loser]])</f>
        <v>1</v>
      </c>
    </row>
    <row r="1770" spans="1:22" x14ac:dyDescent="0.25">
      <c r="A1770" s="65">
        <v>40990</v>
      </c>
      <c r="B1770" s="50">
        <v>2012</v>
      </c>
      <c r="C1770" s="1">
        <v>3</v>
      </c>
      <c r="D1770" t="s">
        <v>38</v>
      </c>
      <c r="E1770" s="1">
        <v>4</v>
      </c>
      <c r="F1770" t="s">
        <v>54</v>
      </c>
      <c r="G1770" t="str">
        <f>VLOOKUP(Table1[[#This Row],[Winner]],Ranking!D:E,2,FALSE)</f>
        <v>ACC</v>
      </c>
      <c r="H1770" s="1">
        <v>57</v>
      </c>
      <c r="I1770" s="1">
        <v>1</v>
      </c>
      <c r="J1770" t="s">
        <v>272</v>
      </c>
      <c r="K1770" t="str">
        <f>VLOOKUP(Table1[[#This Row],[Loser]],Ranking!D:E,2,FALSE)</f>
        <v>B10</v>
      </c>
      <c r="L1770" s="1">
        <v>44</v>
      </c>
      <c r="N1770" s="1">
        <f>Table1[[#This Row],[Winning Score]]-Table1[[#This Row],[Losing Score]]</f>
        <v>13</v>
      </c>
      <c r="O1770" s="1">
        <f>Table1[[#This Row],[Losing Seed]]-Table1[[#This Row],[Winning Seed]]</f>
        <v>-3</v>
      </c>
      <c r="P1770" s="1" t="str">
        <f>IF(Table1[[#This Row],[SeD]]&lt;-2,Table1[[#This Row],[Winning Seed]]&amp; " over " &amp;Table1[[#This Row],[Losing Seed]],"")</f>
        <v>4 over 1</v>
      </c>
      <c r="Q1770">
        <f>VLOOKUP(Table1[[#This Row],[Losing Seed]],'Seed History'!$N$4:$O$19,2)</f>
        <v>3.342857142857143</v>
      </c>
      <c r="R1770" s="1">
        <f>IF(Table1[[#This Row],[Round]]="PI",0,Table1[[#This Row],[Round]]-1)</f>
        <v>2</v>
      </c>
      <c r="S1770">
        <f>Table1[[#This Row],[LAW]]-Table1[[#This Row],[LEW]]</f>
        <v>-1.342857142857143</v>
      </c>
      <c r="V1770">
        <f>COUNTIF(PASE!B:B,Table1[[#This Row],[Loser]])</f>
        <v>1</v>
      </c>
    </row>
    <row r="1771" spans="1:22" x14ac:dyDescent="0.25">
      <c r="A1771" s="65">
        <v>40990</v>
      </c>
      <c r="B1771" s="50">
        <v>2012</v>
      </c>
      <c r="C1771" s="1">
        <v>3</v>
      </c>
      <c r="D1771" t="s">
        <v>49</v>
      </c>
      <c r="E1771" s="1">
        <v>1</v>
      </c>
      <c r="F1771" t="s">
        <v>86</v>
      </c>
      <c r="G1771" t="str">
        <f>VLOOKUP(Table1[[#This Row],[Winner]],Ranking!D:E,2,FALSE)</f>
        <v>ACC</v>
      </c>
      <c r="H1771" s="1">
        <v>64</v>
      </c>
      <c r="I1771" s="1">
        <v>4</v>
      </c>
      <c r="J1771" t="s">
        <v>39</v>
      </c>
      <c r="K1771" t="str">
        <f>VLOOKUP(Table1[[#This Row],[Loser]],Ranking!D:E,2,FALSE)</f>
        <v>B10</v>
      </c>
      <c r="L1771" s="1">
        <v>63</v>
      </c>
      <c r="N1771" s="1">
        <f>Table1[[#This Row],[Winning Score]]-Table1[[#This Row],[Losing Score]]</f>
        <v>1</v>
      </c>
      <c r="O1771" s="1">
        <f>Table1[[#This Row],[Losing Seed]]-Table1[[#This Row],[Winning Seed]]</f>
        <v>3</v>
      </c>
      <c r="P1771" s="1" t="str">
        <f>IF(Table1[[#This Row],[SeD]]&lt;-2,Table1[[#This Row],[Winning Seed]]&amp; " over " &amp;Table1[[#This Row],[Losing Seed]],"")</f>
        <v/>
      </c>
      <c r="Q1771">
        <f>VLOOKUP(Table1[[#This Row],[Losing Seed]],'Seed History'!$N$4:$O$19,2)</f>
        <v>1.5357142857142858</v>
      </c>
      <c r="R1771" s="1">
        <f>IF(Table1[[#This Row],[Round]]="PI",0,Table1[[#This Row],[Round]]-1)</f>
        <v>2</v>
      </c>
      <c r="S1771">
        <f>Table1[[#This Row],[LAW]]-Table1[[#This Row],[LEW]]</f>
        <v>0.46428571428571419</v>
      </c>
      <c r="V1771">
        <f>COUNTIF(PASE!B:B,Table1[[#This Row],[Loser]])</f>
        <v>1</v>
      </c>
    </row>
    <row r="1772" spans="1:22" x14ac:dyDescent="0.25">
      <c r="A1772" s="65">
        <v>40990</v>
      </c>
      <c r="B1772" s="50">
        <v>2012</v>
      </c>
      <c r="C1772" s="1">
        <v>3</v>
      </c>
      <c r="D1772" t="s">
        <v>49</v>
      </c>
      <c r="E1772" s="1">
        <v>2</v>
      </c>
      <c r="F1772" t="s">
        <v>316</v>
      </c>
      <c r="G1772" t="str">
        <f>VLOOKUP(Table1[[#This Row],[Winner]],Ranking!D:E,2,FALSE)</f>
        <v>B10</v>
      </c>
      <c r="H1772" s="1">
        <v>81</v>
      </c>
      <c r="I1772" s="1">
        <v>6</v>
      </c>
      <c r="J1772" t="s">
        <v>28</v>
      </c>
      <c r="K1772" t="str">
        <f>VLOOKUP(Table1[[#This Row],[Loser]],Ranking!D:E,2,FALSE)</f>
        <v>Amer</v>
      </c>
      <c r="L1772" s="1">
        <v>66</v>
      </c>
      <c r="N1772" s="1">
        <f>Table1[[#This Row],[Winning Score]]-Table1[[#This Row],[Losing Score]]</f>
        <v>15</v>
      </c>
      <c r="O1772" s="1">
        <f>Table1[[#This Row],[Losing Seed]]-Table1[[#This Row],[Winning Seed]]</f>
        <v>4</v>
      </c>
      <c r="P1772" s="1" t="str">
        <f>IF(Table1[[#This Row],[SeD]]&lt;-2,Table1[[#This Row],[Winning Seed]]&amp; " over " &amp;Table1[[#This Row],[Losing Seed]],"")</f>
        <v/>
      </c>
      <c r="Q1772">
        <f>VLOOKUP(Table1[[#This Row],[Losing Seed]],'Seed History'!$N$4:$O$19,2)</f>
        <v>1.0785714285714285</v>
      </c>
      <c r="R1772" s="1">
        <f>IF(Table1[[#This Row],[Round]]="PI",0,Table1[[#This Row],[Round]]-1)</f>
        <v>2</v>
      </c>
      <c r="S1772">
        <f>Table1[[#This Row],[LAW]]-Table1[[#This Row],[LEW]]</f>
        <v>0.92142857142857149</v>
      </c>
      <c r="V1772">
        <f>COUNTIF(PASE!B:B,Table1[[#This Row],[Loser]])</f>
        <v>1</v>
      </c>
    </row>
    <row r="1773" spans="1:22" x14ac:dyDescent="0.25">
      <c r="A1773" s="65">
        <v>40991</v>
      </c>
      <c r="B1773" s="50">
        <v>2012</v>
      </c>
      <c r="C1773" s="1">
        <v>3</v>
      </c>
      <c r="D1773" t="s">
        <v>440</v>
      </c>
      <c r="E1773" s="1">
        <v>1</v>
      </c>
      <c r="F1773" t="s">
        <v>299</v>
      </c>
      <c r="G1773" t="str">
        <f>VLOOKUP(Table1[[#This Row],[Winner]],Ranking!D:E,2,FALSE)</f>
        <v>ACC</v>
      </c>
      <c r="H1773" s="1">
        <v>73</v>
      </c>
      <c r="I1773" s="1">
        <v>13</v>
      </c>
      <c r="J1773" t="s">
        <v>315</v>
      </c>
      <c r="K1773" t="str">
        <f>VLOOKUP(Table1[[#This Row],[Loser]],Ranking!D:E,2,FALSE)</f>
        <v>MAC</v>
      </c>
      <c r="L1773" s="1">
        <v>65</v>
      </c>
      <c r="M1773" s="1" t="s">
        <v>479</v>
      </c>
      <c r="N1773" s="1">
        <f>Table1[[#This Row],[Winning Score]]-Table1[[#This Row],[Losing Score]]</f>
        <v>8</v>
      </c>
      <c r="O1773" s="1">
        <f>Table1[[#This Row],[Losing Seed]]-Table1[[#This Row],[Winning Seed]]</f>
        <v>12</v>
      </c>
      <c r="P1773" s="1" t="str">
        <f>IF(Table1[[#This Row],[SeD]]&lt;-2,Table1[[#This Row],[Winning Seed]]&amp; " over " &amp;Table1[[#This Row],[Losing Seed]],"")</f>
        <v/>
      </c>
      <c r="Q1773">
        <f>VLOOKUP(Table1[[#This Row],[Losing Seed]],'Seed History'!$N$4:$O$19,2)</f>
        <v>0.25</v>
      </c>
      <c r="R1773" s="1">
        <f>IF(Table1[[#This Row],[Round]]="PI",0,Table1[[#This Row],[Round]]-1)</f>
        <v>2</v>
      </c>
      <c r="S1773">
        <f>Table1[[#This Row],[LAW]]-Table1[[#This Row],[LEW]]</f>
        <v>1.75</v>
      </c>
      <c r="V1773">
        <f>COUNTIF(PASE!B:B,Table1[[#This Row],[Loser]])</f>
        <v>1</v>
      </c>
    </row>
    <row r="1774" spans="1:22" x14ac:dyDescent="0.25">
      <c r="A1774" s="65">
        <v>40991</v>
      </c>
      <c r="B1774" s="50">
        <v>2012</v>
      </c>
      <c r="C1774" s="1">
        <v>3</v>
      </c>
      <c r="D1774" t="s">
        <v>440</v>
      </c>
      <c r="E1774" s="1">
        <v>2</v>
      </c>
      <c r="F1774" t="s">
        <v>37</v>
      </c>
      <c r="G1774" t="str">
        <f>VLOOKUP(Table1[[#This Row],[Winner]],Ranking!D:E,2,FALSE)</f>
        <v>B12</v>
      </c>
      <c r="H1774" s="1">
        <v>60</v>
      </c>
      <c r="I1774" s="1">
        <v>11</v>
      </c>
      <c r="J1774" t="s">
        <v>302</v>
      </c>
      <c r="K1774" t="str">
        <f>VLOOKUP(Table1[[#This Row],[Loser]],Ranking!D:E,2,FALSE)</f>
        <v>ACC</v>
      </c>
      <c r="L1774" s="1">
        <v>57</v>
      </c>
      <c r="N1774" s="1">
        <f>Table1[[#This Row],[Winning Score]]-Table1[[#This Row],[Losing Score]]</f>
        <v>3</v>
      </c>
      <c r="O1774" s="1">
        <f>Table1[[#This Row],[Losing Seed]]-Table1[[#This Row],[Winning Seed]]</f>
        <v>9</v>
      </c>
      <c r="P1774" s="1" t="str">
        <f>IF(Table1[[#This Row],[SeD]]&lt;-2,Table1[[#This Row],[Winning Seed]]&amp; " over " &amp;Table1[[#This Row],[Losing Seed]],"")</f>
        <v/>
      </c>
      <c r="Q1774">
        <f>VLOOKUP(Table1[[#This Row],[Losing Seed]],'Seed History'!$N$4:$O$19,2)</f>
        <v>0.61428571428571432</v>
      </c>
      <c r="R1774" s="1">
        <f>IF(Table1[[#This Row],[Round]]="PI",0,Table1[[#This Row],[Round]]-1)</f>
        <v>2</v>
      </c>
      <c r="S1774">
        <f>Table1[[#This Row],[LAW]]-Table1[[#This Row],[LEW]]</f>
        <v>1.3857142857142857</v>
      </c>
      <c r="V1774">
        <f>COUNTIF(PASE!B:B,Table1[[#This Row],[Loser]])</f>
        <v>1</v>
      </c>
    </row>
    <row r="1775" spans="1:22" x14ac:dyDescent="0.25">
      <c r="A1775" s="65">
        <v>40991</v>
      </c>
      <c r="B1775" s="50">
        <v>2012</v>
      </c>
      <c r="C1775" s="1">
        <v>3</v>
      </c>
      <c r="D1775" t="s">
        <v>63</v>
      </c>
      <c r="E1775" s="1">
        <v>1</v>
      </c>
      <c r="F1775" t="s">
        <v>26</v>
      </c>
      <c r="G1775" t="str">
        <f>VLOOKUP(Table1[[#This Row],[Winner]],Ranking!D:E,2,FALSE)</f>
        <v>SEC</v>
      </c>
      <c r="H1775" s="1">
        <v>102</v>
      </c>
      <c r="I1775" s="1">
        <v>4</v>
      </c>
      <c r="J1775" t="s">
        <v>36</v>
      </c>
      <c r="K1775" t="str">
        <f>VLOOKUP(Table1[[#This Row],[Loser]],Ranking!D:E,2,FALSE)</f>
        <v>B10</v>
      </c>
      <c r="L1775" s="1">
        <v>90</v>
      </c>
      <c r="N1775" s="1">
        <f>Table1[[#This Row],[Winning Score]]-Table1[[#This Row],[Losing Score]]</f>
        <v>12</v>
      </c>
      <c r="O1775" s="1">
        <f>Table1[[#This Row],[Losing Seed]]-Table1[[#This Row],[Winning Seed]]</f>
        <v>3</v>
      </c>
      <c r="P1775" s="1" t="str">
        <f>IF(Table1[[#This Row],[SeD]]&lt;-2,Table1[[#This Row],[Winning Seed]]&amp; " over " &amp;Table1[[#This Row],[Losing Seed]],"")</f>
        <v/>
      </c>
      <c r="Q1775">
        <f>VLOOKUP(Table1[[#This Row],[Losing Seed]],'Seed History'!$N$4:$O$19,2)</f>
        <v>1.5357142857142858</v>
      </c>
      <c r="R1775" s="1">
        <f>IF(Table1[[#This Row],[Round]]="PI",0,Table1[[#This Row],[Round]]-1)</f>
        <v>2</v>
      </c>
      <c r="S1775">
        <f>Table1[[#This Row],[LAW]]-Table1[[#This Row],[LEW]]</f>
        <v>0.46428571428571419</v>
      </c>
      <c r="V1775">
        <f>COUNTIF(PASE!B:B,Table1[[#This Row],[Loser]])</f>
        <v>1</v>
      </c>
    </row>
    <row r="1776" spans="1:22" x14ac:dyDescent="0.25">
      <c r="A1776" s="65">
        <v>40991</v>
      </c>
      <c r="B1776" s="50">
        <v>2012</v>
      </c>
      <c r="C1776" s="1">
        <v>3</v>
      </c>
      <c r="D1776" t="s">
        <v>63</v>
      </c>
      <c r="E1776" s="1">
        <v>3</v>
      </c>
      <c r="F1776" t="s">
        <v>46</v>
      </c>
      <c r="G1776" t="str">
        <f>VLOOKUP(Table1[[#This Row],[Winner]],Ranking!D:E,2,FALSE)</f>
        <v>B12</v>
      </c>
      <c r="H1776" s="1">
        <v>75</v>
      </c>
      <c r="I1776" s="1">
        <v>10</v>
      </c>
      <c r="J1776" t="s">
        <v>44</v>
      </c>
      <c r="K1776" t="str">
        <f>VLOOKUP(Table1[[#This Row],[Loser]],Ranking!D:E,2,FALSE)</f>
        <v>BE</v>
      </c>
      <c r="L1776" s="1">
        <v>70</v>
      </c>
      <c r="N1776" s="1">
        <f>Table1[[#This Row],[Winning Score]]-Table1[[#This Row],[Losing Score]]</f>
        <v>5</v>
      </c>
      <c r="O1776" s="1">
        <f>Table1[[#This Row],[Losing Seed]]-Table1[[#This Row],[Winning Seed]]</f>
        <v>7</v>
      </c>
      <c r="P1776" s="1" t="str">
        <f>IF(Table1[[#This Row],[SeD]]&lt;-2,Table1[[#This Row],[Winning Seed]]&amp; " over " &amp;Table1[[#This Row],[Losing Seed]],"")</f>
        <v/>
      </c>
      <c r="Q1776">
        <f>VLOOKUP(Table1[[#This Row],[Losing Seed]],'Seed History'!$N$4:$O$19,2)</f>
        <v>0.62142857142857144</v>
      </c>
      <c r="R1776" s="1">
        <f>IF(Table1[[#This Row],[Round]]="PI",0,Table1[[#This Row],[Round]]-1)</f>
        <v>2</v>
      </c>
      <c r="S1776">
        <f>Table1[[#This Row],[LAW]]-Table1[[#This Row],[LEW]]</f>
        <v>1.3785714285714286</v>
      </c>
      <c r="V1776">
        <f>COUNTIF(PASE!B:B,Table1[[#This Row],[Loser]])</f>
        <v>1</v>
      </c>
    </row>
    <row r="1777" spans="1:22" x14ac:dyDescent="0.25">
      <c r="A1777" s="65">
        <v>40992</v>
      </c>
      <c r="B1777" s="50">
        <v>2012</v>
      </c>
      <c r="C1777" s="1">
        <v>4</v>
      </c>
      <c r="D1777" t="s">
        <v>38</v>
      </c>
      <c r="E1777" s="1">
        <v>4</v>
      </c>
      <c r="F1777" t="s">
        <v>54</v>
      </c>
      <c r="G1777" t="str">
        <f>VLOOKUP(Table1[[#This Row],[Winner]],Ranking!D:E,2,FALSE)</f>
        <v>ACC</v>
      </c>
      <c r="H1777" s="1">
        <v>72</v>
      </c>
      <c r="I1777" s="1">
        <v>7</v>
      </c>
      <c r="J1777" t="s">
        <v>81</v>
      </c>
      <c r="K1777" t="str">
        <f>VLOOKUP(Table1[[#This Row],[Loser]],Ranking!D:E,2,FALSE)</f>
        <v>SEC</v>
      </c>
      <c r="L1777" s="1">
        <v>68</v>
      </c>
      <c r="N1777" s="1">
        <f>Table1[[#This Row],[Winning Score]]-Table1[[#This Row],[Losing Score]]</f>
        <v>4</v>
      </c>
      <c r="O1777" s="1">
        <f>Table1[[#This Row],[Losing Seed]]-Table1[[#This Row],[Winning Seed]]</f>
        <v>3</v>
      </c>
      <c r="P1777" s="1" t="str">
        <f>IF(Table1[[#This Row],[SeD]]&lt;-2,Table1[[#This Row],[Winning Seed]]&amp; " over " &amp;Table1[[#This Row],[Losing Seed]],"")</f>
        <v/>
      </c>
      <c r="Q1777">
        <f>VLOOKUP(Table1[[#This Row],[Losing Seed]],'Seed History'!$N$4:$O$19,2)</f>
        <v>0.9</v>
      </c>
      <c r="R1777" s="1">
        <f>IF(Table1[[#This Row],[Round]]="PI",0,Table1[[#This Row],[Round]]-1)</f>
        <v>3</v>
      </c>
      <c r="S1777">
        <f>Table1[[#This Row],[LAW]]-Table1[[#This Row],[LEW]]</f>
        <v>2.1</v>
      </c>
      <c r="V1777">
        <f>COUNTIF(PASE!B:B,Table1[[#This Row],[Loser]])</f>
        <v>1</v>
      </c>
    </row>
    <row r="1778" spans="1:22" x14ac:dyDescent="0.25">
      <c r="A1778" s="65">
        <v>40992</v>
      </c>
      <c r="B1778" s="50">
        <v>2012</v>
      </c>
      <c r="C1778" s="1">
        <v>4</v>
      </c>
      <c r="D1778" t="s">
        <v>49</v>
      </c>
      <c r="E1778" s="1">
        <v>2</v>
      </c>
      <c r="F1778" t="s">
        <v>316</v>
      </c>
      <c r="G1778" t="str">
        <f>VLOOKUP(Table1[[#This Row],[Winner]],Ranking!D:E,2,FALSE)</f>
        <v>B10</v>
      </c>
      <c r="H1778" s="1">
        <v>77</v>
      </c>
      <c r="I1778" s="1">
        <v>1</v>
      </c>
      <c r="J1778" t="s">
        <v>86</v>
      </c>
      <c r="K1778" t="str">
        <f>VLOOKUP(Table1[[#This Row],[Loser]],Ranking!D:E,2,FALSE)</f>
        <v>ACC</v>
      </c>
      <c r="L1778" s="1">
        <v>70</v>
      </c>
      <c r="N1778" s="1">
        <f>Table1[[#This Row],[Winning Score]]-Table1[[#This Row],[Losing Score]]</f>
        <v>7</v>
      </c>
      <c r="O1778" s="1">
        <f>Table1[[#This Row],[Losing Seed]]-Table1[[#This Row],[Winning Seed]]</f>
        <v>-1</v>
      </c>
      <c r="P1778" s="1" t="str">
        <f>IF(Table1[[#This Row],[SeD]]&lt;-2,Table1[[#This Row],[Winning Seed]]&amp; " over " &amp;Table1[[#This Row],[Losing Seed]],"")</f>
        <v/>
      </c>
      <c r="Q1778">
        <f>VLOOKUP(Table1[[#This Row],[Losing Seed]],'Seed History'!$N$4:$O$19,2)</f>
        <v>3.342857142857143</v>
      </c>
      <c r="R1778" s="1">
        <f>IF(Table1[[#This Row],[Round]]="PI",0,Table1[[#This Row],[Round]]-1)</f>
        <v>3</v>
      </c>
      <c r="S1778">
        <f>Table1[[#This Row],[LAW]]-Table1[[#This Row],[LEW]]</f>
        <v>-0.34285714285714297</v>
      </c>
      <c r="V1778">
        <f>COUNTIF(PASE!B:B,Table1[[#This Row],[Loser]])</f>
        <v>1</v>
      </c>
    </row>
    <row r="1779" spans="1:22" x14ac:dyDescent="0.25">
      <c r="A1779" s="65">
        <v>40993</v>
      </c>
      <c r="B1779" s="50">
        <v>2012</v>
      </c>
      <c r="C1779" s="1">
        <v>4</v>
      </c>
      <c r="D1779" t="s">
        <v>63</v>
      </c>
      <c r="E1779" s="1">
        <v>1</v>
      </c>
      <c r="F1779" t="s">
        <v>26</v>
      </c>
      <c r="G1779" t="str">
        <f>VLOOKUP(Table1[[#This Row],[Winner]],Ranking!D:E,2,FALSE)</f>
        <v>SEC</v>
      </c>
      <c r="H1779" s="1">
        <v>82</v>
      </c>
      <c r="I1779" s="1">
        <v>3</v>
      </c>
      <c r="J1779" t="s">
        <v>46</v>
      </c>
      <c r="K1779" t="str">
        <f>VLOOKUP(Table1[[#This Row],[Loser]],Ranking!D:E,2,FALSE)</f>
        <v>B12</v>
      </c>
      <c r="L1779" s="1">
        <v>70</v>
      </c>
      <c r="N1779" s="1">
        <f>Table1[[#This Row],[Winning Score]]-Table1[[#This Row],[Losing Score]]</f>
        <v>12</v>
      </c>
      <c r="O1779" s="1">
        <f>Table1[[#This Row],[Losing Seed]]-Table1[[#This Row],[Winning Seed]]</f>
        <v>2</v>
      </c>
      <c r="P1779" s="1" t="str">
        <f>IF(Table1[[#This Row],[SeD]]&lt;-2,Table1[[#This Row],[Winning Seed]]&amp; " over " &amp;Table1[[#This Row],[Losing Seed]],"")</f>
        <v/>
      </c>
      <c r="Q1779">
        <f>VLOOKUP(Table1[[#This Row],[Losing Seed]],'Seed History'!$N$4:$O$19,2)</f>
        <v>1.8571428571428572</v>
      </c>
      <c r="R1779" s="1">
        <f>IF(Table1[[#This Row],[Round]]="PI",0,Table1[[#This Row],[Round]]-1)</f>
        <v>3</v>
      </c>
      <c r="S1779">
        <f>Table1[[#This Row],[LAW]]-Table1[[#This Row],[LEW]]</f>
        <v>1.1428571428571428</v>
      </c>
      <c r="V1779">
        <f>COUNTIF(PASE!B:B,Table1[[#This Row],[Loser]])</f>
        <v>1</v>
      </c>
    </row>
    <row r="1780" spans="1:22" x14ac:dyDescent="0.25">
      <c r="A1780" s="65">
        <v>40993</v>
      </c>
      <c r="B1780" s="50">
        <v>2012</v>
      </c>
      <c r="C1780" s="1">
        <v>4</v>
      </c>
      <c r="D1780" t="s">
        <v>440</v>
      </c>
      <c r="E1780" s="1">
        <v>2</v>
      </c>
      <c r="F1780" t="s">
        <v>37</v>
      </c>
      <c r="G1780" t="str">
        <f>VLOOKUP(Table1[[#This Row],[Winner]],Ranking!D:E,2,FALSE)</f>
        <v>B12</v>
      </c>
      <c r="H1780" s="1">
        <v>80</v>
      </c>
      <c r="I1780" s="1">
        <v>1</v>
      </c>
      <c r="J1780" t="s">
        <v>299</v>
      </c>
      <c r="K1780" t="str">
        <f>VLOOKUP(Table1[[#This Row],[Loser]],Ranking!D:E,2,FALSE)</f>
        <v>ACC</v>
      </c>
      <c r="L1780" s="1">
        <v>67</v>
      </c>
      <c r="N1780" s="1">
        <f>Table1[[#This Row],[Winning Score]]-Table1[[#This Row],[Losing Score]]</f>
        <v>13</v>
      </c>
      <c r="O1780" s="1">
        <f>Table1[[#This Row],[Losing Seed]]-Table1[[#This Row],[Winning Seed]]</f>
        <v>-1</v>
      </c>
      <c r="P1780" s="1" t="str">
        <f>IF(Table1[[#This Row],[SeD]]&lt;-2,Table1[[#This Row],[Winning Seed]]&amp; " over " &amp;Table1[[#This Row],[Losing Seed]],"")</f>
        <v/>
      </c>
      <c r="Q1780">
        <f>VLOOKUP(Table1[[#This Row],[Losing Seed]],'Seed History'!$N$4:$O$19,2)</f>
        <v>3.342857142857143</v>
      </c>
      <c r="R1780" s="1">
        <f>IF(Table1[[#This Row],[Round]]="PI",0,Table1[[#This Row],[Round]]-1)</f>
        <v>3</v>
      </c>
      <c r="S1780">
        <f>Table1[[#This Row],[LAW]]-Table1[[#This Row],[LEW]]</f>
        <v>-0.34285714285714297</v>
      </c>
      <c r="V1780">
        <f>COUNTIF(PASE!B:B,Table1[[#This Row],[Loser]])</f>
        <v>1</v>
      </c>
    </row>
    <row r="1781" spans="1:22" x14ac:dyDescent="0.25">
      <c r="A1781" s="65">
        <v>40999</v>
      </c>
      <c r="B1781" s="50">
        <v>2012</v>
      </c>
      <c r="C1781" s="1">
        <v>5</v>
      </c>
      <c r="D1781" t="s">
        <v>484</v>
      </c>
      <c r="E1781" s="1">
        <v>1</v>
      </c>
      <c r="F1781" t="s">
        <v>26</v>
      </c>
      <c r="G1781" t="str">
        <f>VLOOKUP(Table1[[#This Row],[Winner]],Ranking!D:E,2,FALSE)</f>
        <v>SEC</v>
      </c>
      <c r="H1781" s="1">
        <v>69</v>
      </c>
      <c r="I1781" s="1">
        <v>4</v>
      </c>
      <c r="J1781" t="s">
        <v>54</v>
      </c>
      <c r="K1781" t="str">
        <f>VLOOKUP(Table1[[#This Row],[Loser]],Ranking!D:E,2,FALSE)</f>
        <v>ACC</v>
      </c>
      <c r="L1781" s="1">
        <v>61</v>
      </c>
      <c r="N1781" s="1">
        <f>Table1[[#This Row],[Winning Score]]-Table1[[#This Row],[Losing Score]]</f>
        <v>8</v>
      </c>
      <c r="O1781" s="1">
        <f>Table1[[#This Row],[Losing Seed]]-Table1[[#This Row],[Winning Seed]]</f>
        <v>3</v>
      </c>
      <c r="P1781" s="1" t="str">
        <f>IF(Table1[[#This Row],[SeD]]&lt;-2,Table1[[#This Row],[Winning Seed]]&amp; " over " &amp;Table1[[#This Row],[Losing Seed]],"")</f>
        <v/>
      </c>
      <c r="Q1781">
        <f>VLOOKUP(Table1[[#This Row],[Losing Seed]],'Seed History'!$N$4:$O$19,2)</f>
        <v>1.5357142857142858</v>
      </c>
      <c r="R1781" s="1">
        <f>IF(Table1[[#This Row],[Round]]="PI",0,Table1[[#This Row],[Round]]-1)</f>
        <v>4</v>
      </c>
      <c r="S1781">
        <f>Table1[[#This Row],[LAW]]-Table1[[#This Row],[LEW]]</f>
        <v>2.4642857142857144</v>
      </c>
      <c r="V1781">
        <f>COUNTIF(PASE!B:B,Table1[[#This Row],[Loser]])</f>
        <v>1</v>
      </c>
    </row>
    <row r="1782" spans="1:22" x14ac:dyDescent="0.25">
      <c r="A1782" s="65">
        <v>40999</v>
      </c>
      <c r="B1782" s="50">
        <v>2012</v>
      </c>
      <c r="C1782" s="1">
        <v>5</v>
      </c>
      <c r="D1782" t="s">
        <v>484</v>
      </c>
      <c r="E1782" s="1">
        <v>2</v>
      </c>
      <c r="F1782" t="s">
        <v>37</v>
      </c>
      <c r="G1782" t="str">
        <f>VLOOKUP(Table1[[#This Row],[Winner]],Ranking!D:E,2,FALSE)</f>
        <v>B12</v>
      </c>
      <c r="H1782" s="1">
        <v>64</v>
      </c>
      <c r="I1782" s="1">
        <v>2</v>
      </c>
      <c r="J1782" t="s">
        <v>316</v>
      </c>
      <c r="K1782" t="str">
        <f>VLOOKUP(Table1[[#This Row],[Loser]],Ranking!D:E,2,FALSE)</f>
        <v>B10</v>
      </c>
      <c r="L1782" s="1">
        <v>62</v>
      </c>
      <c r="N1782" s="1">
        <f>Table1[[#This Row],[Winning Score]]-Table1[[#This Row],[Losing Score]]</f>
        <v>2</v>
      </c>
      <c r="O1782" s="1">
        <f>Table1[[#This Row],[Losing Seed]]-Table1[[#This Row],[Winning Seed]]</f>
        <v>0</v>
      </c>
      <c r="P1782" s="1" t="str">
        <f>IF(Table1[[#This Row],[SeD]]&lt;-2,Table1[[#This Row],[Winning Seed]]&amp; " over " &amp;Table1[[#This Row],[Losing Seed]],"")</f>
        <v/>
      </c>
      <c r="Q1782">
        <f>VLOOKUP(Table1[[#This Row],[Losing Seed]],'Seed History'!$N$4:$O$19,2)</f>
        <v>2.3714285714285714</v>
      </c>
      <c r="R1782" s="1">
        <f>IF(Table1[[#This Row],[Round]]="PI",0,Table1[[#This Row],[Round]]-1)</f>
        <v>4</v>
      </c>
      <c r="S1782">
        <f>Table1[[#This Row],[LAW]]-Table1[[#This Row],[LEW]]</f>
        <v>1.6285714285714286</v>
      </c>
      <c r="V1782">
        <f>COUNTIF(PASE!B:B,Table1[[#This Row],[Loser]])</f>
        <v>1</v>
      </c>
    </row>
    <row r="1783" spans="1:22" x14ac:dyDescent="0.25">
      <c r="A1783" s="65">
        <v>41001</v>
      </c>
      <c r="B1783" s="50">
        <v>2012</v>
      </c>
      <c r="C1783" s="1">
        <v>6</v>
      </c>
      <c r="D1783" t="s">
        <v>485</v>
      </c>
      <c r="E1783" s="1">
        <v>1</v>
      </c>
      <c r="F1783" t="s">
        <v>26</v>
      </c>
      <c r="G1783" t="str">
        <f>VLOOKUP(Table1[[#This Row],[Winner]],Ranking!D:E,2,FALSE)</f>
        <v>SEC</v>
      </c>
      <c r="H1783" s="1">
        <v>67</v>
      </c>
      <c r="I1783" s="1">
        <v>2</v>
      </c>
      <c r="J1783" t="s">
        <v>37</v>
      </c>
      <c r="K1783" t="str">
        <f>VLOOKUP(Table1[[#This Row],[Loser]],Ranking!D:E,2,FALSE)</f>
        <v>B12</v>
      </c>
      <c r="L1783" s="1">
        <v>59</v>
      </c>
      <c r="N1783" s="1">
        <f>Table1[[#This Row],[Winning Score]]-Table1[[#This Row],[Losing Score]]</f>
        <v>8</v>
      </c>
      <c r="O1783" s="1">
        <f>Table1[[#This Row],[Losing Seed]]-Table1[[#This Row],[Winning Seed]]</f>
        <v>1</v>
      </c>
      <c r="P1783" s="1" t="str">
        <f>IF(Table1[[#This Row],[SeD]]&lt;-2,Table1[[#This Row],[Winning Seed]]&amp; " over " &amp;Table1[[#This Row],[Losing Seed]],"")</f>
        <v/>
      </c>
      <c r="Q1783">
        <f>VLOOKUP(Table1[[#This Row],[Losing Seed]],'Seed History'!$N$4:$O$19,2)</f>
        <v>2.3714285714285714</v>
      </c>
      <c r="R1783" s="1">
        <f>IF(Table1[[#This Row],[Round]]="PI",0,Table1[[#This Row],[Round]]-1)</f>
        <v>5</v>
      </c>
      <c r="S1783">
        <f>Table1[[#This Row],[LAW]]-Table1[[#This Row],[LEW]]</f>
        <v>2.6285714285714286</v>
      </c>
      <c r="V1783">
        <f>COUNTIF(PASE!B:B,Table1[[#This Row],[Loser]])</f>
        <v>1</v>
      </c>
    </row>
    <row r="1784" spans="1:22" x14ac:dyDescent="0.25">
      <c r="A1784" s="65">
        <v>41352</v>
      </c>
      <c r="B1784" s="50">
        <v>2013</v>
      </c>
      <c r="C1784" s="1" t="s">
        <v>493</v>
      </c>
      <c r="D1784" t="s">
        <v>440</v>
      </c>
      <c r="E1784" s="1">
        <v>11</v>
      </c>
      <c r="F1784" t="s">
        <v>340</v>
      </c>
      <c r="G1784" t="str">
        <f>VLOOKUP(Table1[[#This Row],[Winner]],Ranking!D:E,2,FALSE)</f>
        <v>WCC</v>
      </c>
      <c r="H1784" s="1">
        <v>67</v>
      </c>
      <c r="I1784" s="1">
        <v>11</v>
      </c>
      <c r="J1784" t="s">
        <v>273</v>
      </c>
      <c r="K1784" t="str">
        <f>VLOOKUP(Table1[[#This Row],[Loser]],Ranking!D:E,2,FALSE)</f>
        <v>CUSA</v>
      </c>
      <c r="L1784" s="1">
        <v>54</v>
      </c>
      <c r="N1784" s="1">
        <f>Table1[[#This Row],[Winning Score]]-Table1[[#This Row],[Losing Score]]</f>
        <v>13</v>
      </c>
      <c r="O1784" s="1">
        <f>Table1[[#This Row],[Losing Seed]]-Table1[[#This Row],[Winning Seed]]</f>
        <v>0</v>
      </c>
      <c r="P1784" s="1" t="str">
        <f>IF(Table1[[#This Row],[SeD]]&lt;-2,Table1[[#This Row],[Winning Seed]]&amp; " over " &amp;Table1[[#This Row],[Losing Seed]],"")</f>
        <v/>
      </c>
      <c r="Q1784">
        <f>VLOOKUP(Table1[[#This Row],[Losing Seed]],'Seed History'!$N$4:$O$19,2)</f>
        <v>0.61428571428571432</v>
      </c>
      <c r="R1784" s="1">
        <f>IF(Table1[[#This Row],[Round]]="PI",0,Table1[[#This Row],[Round]]-1)</f>
        <v>0</v>
      </c>
      <c r="S1784">
        <f>Table1[[#This Row],[LAW]]-Table1[[#This Row],[LEW]]</f>
        <v>-0.61428571428571432</v>
      </c>
      <c r="V1784">
        <f>COUNTIF(PASE!B:B,Table1[[#This Row],[Loser]])</f>
        <v>1</v>
      </c>
    </row>
    <row r="1785" spans="1:22" x14ac:dyDescent="0.25">
      <c r="A1785" s="65">
        <v>41352</v>
      </c>
      <c r="B1785" s="50">
        <v>2013</v>
      </c>
      <c r="C1785" s="1" t="s">
        <v>493</v>
      </c>
      <c r="D1785" t="s">
        <v>440</v>
      </c>
      <c r="E1785" s="1">
        <v>16</v>
      </c>
      <c r="F1785" t="s">
        <v>300</v>
      </c>
      <c r="G1785" t="str">
        <f>VLOOKUP(Table1[[#This Row],[Winner]],Ranking!D:E,2,FALSE)</f>
        <v>MEAC</v>
      </c>
      <c r="H1785" s="1">
        <v>73</v>
      </c>
      <c r="I1785" s="1">
        <v>16</v>
      </c>
      <c r="J1785" t="s">
        <v>250</v>
      </c>
      <c r="K1785" t="str">
        <f>VLOOKUP(Table1[[#This Row],[Loser]],Ranking!D:E,2,FALSE)</f>
        <v>ASun</v>
      </c>
      <c r="L1785" s="1">
        <v>72</v>
      </c>
      <c r="N1785" s="1">
        <f>Table1[[#This Row],[Winning Score]]-Table1[[#This Row],[Losing Score]]</f>
        <v>1</v>
      </c>
      <c r="O1785" s="1">
        <f>Table1[[#This Row],[Losing Seed]]-Table1[[#This Row],[Winning Seed]]</f>
        <v>0</v>
      </c>
      <c r="P1785" s="1" t="str">
        <f>IF(Table1[[#This Row],[SeD]]&lt;-2,Table1[[#This Row],[Winning Seed]]&amp; " over " &amp;Table1[[#This Row],[Losing Seed]],"")</f>
        <v/>
      </c>
      <c r="Q1785">
        <f>VLOOKUP(Table1[[#This Row],[Losing Seed]],'Seed History'!$N$4:$O$19,2)</f>
        <v>7.1428571428571426E-3</v>
      </c>
      <c r="R1785" s="1">
        <f>IF(Table1[[#This Row],[Round]]="PI",0,Table1[[#This Row],[Round]]-1)</f>
        <v>0</v>
      </c>
      <c r="S1785">
        <f>Table1[[#This Row],[LAW]]-Table1[[#This Row],[LEW]]</f>
        <v>-7.1428571428571426E-3</v>
      </c>
      <c r="V1785">
        <f>COUNTIF(PASE!B:B,Table1[[#This Row],[Loser]])</f>
        <v>1</v>
      </c>
    </row>
    <row r="1786" spans="1:22" x14ac:dyDescent="0.25">
      <c r="A1786" s="65">
        <v>41353</v>
      </c>
      <c r="B1786" s="50">
        <v>2013</v>
      </c>
      <c r="C1786" s="1" t="s">
        <v>493</v>
      </c>
      <c r="D1786" t="s">
        <v>49</v>
      </c>
      <c r="E1786" s="1">
        <v>16</v>
      </c>
      <c r="F1786" t="s">
        <v>243</v>
      </c>
      <c r="G1786" t="str">
        <f>VLOOKUP(Table1[[#This Row],[Winner]],Ranking!D:E,2,FALSE)</f>
        <v>CAA</v>
      </c>
      <c r="H1786" s="1">
        <v>68</v>
      </c>
      <c r="I1786" s="1">
        <v>16</v>
      </c>
      <c r="J1786" t="s">
        <v>252</v>
      </c>
      <c r="K1786" t="str">
        <f>VLOOKUP(Table1[[#This Row],[Loser]],Ranking!D:E,2,FALSE)</f>
        <v>NEC</v>
      </c>
      <c r="L1786" s="1">
        <v>55</v>
      </c>
      <c r="N1786" s="1">
        <f>Table1[[#This Row],[Winning Score]]-Table1[[#This Row],[Losing Score]]</f>
        <v>13</v>
      </c>
      <c r="O1786" s="1">
        <f>Table1[[#This Row],[Losing Seed]]-Table1[[#This Row],[Winning Seed]]</f>
        <v>0</v>
      </c>
      <c r="P1786" s="1" t="str">
        <f>IF(Table1[[#This Row],[SeD]]&lt;-2,Table1[[#This Row],[Winning Seed]]&amp; " over " &amp;Table1[[#This Row],[Losing Seed]],"")</f>
        <v/>
      </c>
      <c r="Q1786">
        <f>VLOOKUP(Table1[[#This Row],[Losing Seed]],'Seed History'!$N$4:$O$19,2)</f>
        <v>7.1428571428571426E-3</v>
      </c>
      <c r="R1786" s="1">
        <f>IF(Table1[[#This Row],[Round]]="PI",0,Table1[[#This Row],[Round]]-1)</f>
        <v>0</v>
      </c>
      <c r="S1786">
        <f>Table1[[#This Row],[LAW]]-Table1[[#This Row],[LEW]]</f>
        <v>-7.1428571428571426E-3</v>
      </c>
      <c r="V1786">
        <f>COUNTIF(PASE!B:B,Table1[[#This Row],[Loser]])</f>
        <v>1</v>
      </c>
    </row>
    <row r="1787" spans="1:22" x14ac:dyDescent="0.25">
      <c r="A1787" s="65">
        <v>41353</v>
      </c>
      <c r="B1787" s="50">
        <v>2013</v>
      </c>
      <c r="C1787" s="1" t="s">
        <v>493</v>
      </c>
      <c r="D1787" t="s">
        <v>38</v>
      </c>
      <c r="E1787" s="1">
        <v>13</v>
      </c>
      <c r="F1787" t="s">
        <v>247</v>
      </c>
      <c r="G1787" t="str">
        <f>VLOOKUP(Table1[[#This Row],[Winner]],Ranking!D:E,2,FALSE)</f>
        <v>A10</v>
      </c>
      <c r="H1787" s="1">
        <v>80</v>
      </c>
      <c r="I1787" s="1">
        <v>13</v>
      </c>
      <c r="J1787" t="s">
        <v>138</v>
      </c>
      <c r="K1787" t="str">
        <f>VLOOKUP(Table1[[#This Row],[Loser]],Ranking!D:E,2,FALSE)</f>
        <v>MWC</v>
      </c>
      <c r="L1787" s="1">
        <v>71</v>
      </c>
      <c r="N1787" s="1">
        <f>Table1[[#This Row],[Winning Score]]-Table1[[#This Row],[Losing Score]]</f>
        <v>9</v>
      </c>
      <c r="O1787" s="1">
        <f>Table1[[#This Row],[Losing Seed]]-Table1[[#This Row],[Winning Seed]]</f>
        <v>0</v>
      </c>
      <c r="P1787" s="1" t="str">
        <f>IF(Table1[[#This Row],[SeD]]&lt;-2,Table1[[#This Row],[Winning Seed]]&amp; " over " &amp;Table1[[#This Row],[Losing Seed]],"")</f>
        <v/>
      </c>
      <c r="Q1787">
        <f>VLOOKUP(Table1[[#This Row],[Losing Seed]],'Seed History'!$N$4:$O$19,2)</f>
        <v>0.25</v>
      </c>
      <c r="R1787" s="1">
        <f>IF(Table1[[#This Row],[Round]]="PI",0,Table1[[#This Row],[Round]]-1)</f>
        <v>0</v>
      </c>
      <c r="S1787">
        <f>Table1[[#This Row],[LAW]]-Table1[[#This Row],[LEW]]</f>
        <v>-0.25</v>
      </c>
      <c r="V1787">
        <f>COUNTIF(PASE!B:B,Table1[[#This Row],[Loser]])</f>
        <v>1</v>
      </c>
    </row>
    <row r="1788" spans="1:22" x14ac:dyDescent="0.25">
      <c r="A1788" s="65">
        <v>41354</v>
      </c>
      <c r="B1788" s="50">
        <v>2013</v>
      </c>
      <c r="C1788" s="1">
        <v>1</v>
      </c>
      <c r="D1788" t="s">
        <v>38</v>
      </c>
      <c r="E1788" s="1">
        <v>14</v>
      </c>
      <c r="F1788" t="s">
        <v>43</v>
      </c>
      <c r="G1788" t="str">
        <f>VLOOKUP(Table1[[#This Row],[Winner]],Ranking!D:E,2,FALSE)</f>
        <v>Ivy</v>
      </c>
      <c r="H1788" s="1">
        <v>68</v>
      </c>
      <c r="I1788" s="1">
        <v>3</v>
      </c>
      <c r="J1788" t="s">
        <v>292</v>
      </c>
      <c r="K1788" t="str">
        <f>VLOOKUP(Table1[[#This Row],[Loser]],Ranking!D:E,2,FALSE)</f>
        <v>MWC</v>
      </c>
      <c r="L1788" s="1">
        <v>62</v>
      </c>
      <c r="N1788" s="1">
        <f>Table1[[#This Row],[Winning Score]]-Table1[[#This Row],[Losing Score]]</f>
        <v>6</v>
      </c>
      <c r="O1788" s="1">
        <f>Table1[[#This Row],[Losing Seed]]-Table1[[#This Row],[Winning Seed]]</f>
        <v>-11</v>
      </c>
      <c r="P1788" s="1" t="str">
        <f>IF(Table1[[#This Row],[SeD]]&lt;-2,Table1[[#This Row],[Winning Seed]]&amp; " over " &amp;Table1[[#This Row],[Losing Seed]],"")</f>
        <v>14 over 3</v>
      </c>
      <c r="Q1788">
        <f>VLOOKUP(Table1[[#This Row],[Losing Seed]],'Seed History'!$N$4:$O$19,2)</f>
        <v>1.8571428571428572</v>
      </c>
      <c r="R1788" s="1">
        <f>IF(Table1[[#This Row],[Round]]="PI",0,Table1[[#This Row],[Round]]-1)</f>
        <v>0</v>
      </c>
      <c r="S1788">
        <f>Table1[[#This Row],[LAW]]-Table1[[#This Row],[LEW]]</f>
        <v>-1.8571428571428572</v>
      </c>
      <c r="V1788">
        <f>COUNTIF(PASE!B:B,Table1[[#This Row],[Loser]])</f>
        <v>1</v>
      </c>
    </row>
    <row r="1789" spans="1:22" x14ac:dyDescent="0.25">
      <c r="A1789" s="65">
        <v>41354</v>
      </c>
      <c r="B1789" s="50">
        <v>2013</v>
      </c>
      <c r="C1789" s="1">
        <v>1</v>
      </c>
      <c r="D1789" t="s">
        <v>49</v>
      </c>
      <c r="E1789" s="1">
        <v>12</v>
      </c>
      <c r="F1789" t="s">
        <v>84</v>
      </c>
      <c r="G1789" t="str">
        <f>VLOOKUP(Table1[[#This Row],[Winner]],Ranking!D:E,2,FALSE)</f>
        <v>P12</v>
      </c>
      <c r="H1789" s="1">
        <v>64</v>
      </c>
      <c r="I1789" s="1">
        <v>5</v>
      </c>
      <c r="J1789" t="s">
        <v>397</v>
      </c>
      <c r="K1789" t="str">
        <f>VLOOKUP(Table1[[#This Row],[Loser]],Ranking!D:E,2,FALSE)</f>
        <v>MWC</v>
      </c>
      <c r="L1789" s="1">
        <v>61</v>
      </c>
      <c r="N1789" s="1">
        <f>Table1[[#This Row],[Winning Score]]-Table1[[#This Row],[Losing Score]]</f>
        <v>3</v>
      </c>
      <c r="O1789" s="1">
        <f>Table1[[#This Row],[Losing Seed]]-Table1[[#This Row],[Winning Seed]]</f>
        <v>-7</v>
      </c>
      <c r="P1789" s="1" t="str">
        <f>IF(Table1[[#This Row],[SeD]]&lt;-2,Table1[[#This Row],[Winning Seed]]&amp; " over " &amp;Table1[[#This Row],[Losing Seed]],"")</f>
        <v>12 over 5</v>
      </c>
      <c r="Q1789">
        <f>VLOOKUP(Table1[[#This Row],[Losing Seed]],'Seed History'!$N$4:$O$19,2)</f>
        <v>1.1071428571428572</v>
      </c>
      <c r="R1789" s="1">
        <f>IF(Table1[[#This Row],[Round]]="PI",0,Table1[[#This Row],[Round]]-1)</f>
        <v>0</v>
      </c>
      <c r="S1789">
        <f>Table1[[#This Row],[LAW]]-Table1[[#This Row],[LEW]]</f>
        <v>-1.1071428571428572</v>
      </c>
      <c r="V1789">
        <f>COUNTIF(PASE!B:B,Table1[[#This Row],[Loser]])</f>
        <v>1</v>
      </c>
    </row>
    <row r="1790" spans="1:22" x14ac:dyDescent="0.25">
      <c r="A1790" s="65">
        <v>41354</v>
      </c>
      <c r="B1790" s="50">
        <v>2013</v>
      </c>
      <c r="C1790" s="1">
        <v>1</v>
      </c>
      <c r="D1790" t="s">
        <v>440</v>
      </c>
      <c r="E1790" s="1">
        <v>12</v>
      </c>
      <c r="F1790" t="s">
        <v>40</v>
      </c>
      <c r="G1790" t="str">
        <f>VLOOKUP(Table1[[#This Row],[Winner]],Ranking!D:E,2,FALSE)</f>
        <v>P12</v>
      </c>
      <c r="H1790" s="1">
        <v>68</v>
      </c>
      <c r="I1790" s="1">
        <v>5</v>
      </c>
      <c r="J1790" t="s">
        <v>317</v>
      </c>
      <c r="K1790" t="str">
        <f>VLOOKUP(Table1[[#This Row],[Loser]],Ranking!D:E,2,FALSE)</f>
        <v>B12</v>
      </c>
      <c r="L1790" s="1">
        <v>55</v>
      </c>
      <c r="N1790" s="1">
        <f>Table1[[#This Row],[Winning Score]]-Table1[[#This Row],[Losing Score]]</f>
        <v>13</v>
      </c>
      <c r="O1790" s="1">
        <f>Table1[[#This Row],[Losing Seed]]-Table1[[#This Row],[Winning Seed]]</f>
        <v>-7</v>
      </c>
      <c r="P1790" s="1" t="str">
        <f>IF(Table1[[#This Row],[SeD]]&lt;-2,Table1[[#This Row],[Winning Seed]]&amp; " over " &amp;Table1[[#This Row],[Losing Seed]],"")</f>
        <v>12 over 5</v>
      </c>
      <c r="Q1790">
        <f>VLOOKUP(Table1[[#This Row],[Losing Seed]],'Seed History'!$N$4:$O$19,2)</f>
        <v>1.1071428571428572</v>
      </c>
      <c r="R1790" s="1">
        <f>IF(Table1[[#This Row],[Round]]="PI",0,Table1[[#This Row],[Round]]-1)</f>
        <v>0</v>
      </c>
      <c r="S1790">
        <f>Table1[[#This Row],[LAW]]-Table1[[#This Row],[LEW]]</f>
        <v>-1.1071428571428572</v>
      </c>
      <c r="V1790">
        <f>COUNTIF(PASE!B:B,Table1[[#This Row],[Loser]])</f>
        <v>1</v>
      </c>
    </row>
    <row r="1791" spans="1:22" x14ac:dyDescent="0.25">
      <c r="A1791" s="65">
        <v>41354</v>
      </c>
      <c r="B1791" s="50">
        <v>2013</v>
      </c>
      <c r="C1791" s="1">
        <v>1</v>
      </c>
      <c r="D1791" t="s">
        <v>49</v>
      </c>
      <c r="E1791" s="1">
        <v>3</v>
      </c>
      <c r="F1791" t="s">
        <v>263</v>
      </c>
      <c r="G1791" t="str">
        <f>VLOOKUP(Table1[[#This Row],[Winner]],Ranking!D:E,2,FALSE)</f>
        <v>BE</v>
      </c>
      <c r="H1791" s="1">
        <v>59</v>
      </c>
      <c r="I1791" s="1">
        <v>14</v>
      </c>
      <c r="J1791" t="s">
        <v>70</v>
      </c>
      <c r="K1791" t="str">
        <f>VLOOKUP(Table1[[#This Row],[Loser]],Ranking!D:E,2,FALSE)</f>
        <v>A10</v>
      </c>
      <c r="L1791" s="1">
        <v>58</v>
      </c>
      <c r="N1791" s="1">
        <f>Table1[[#This Row],[Winning Score]]-Table1[[#This Row],[Losing Score]]</f>
        <v>1</v>
      </c>
      <c r="O1791" s="1">
        <f>Table1[[#This Row],[Losing Seed]]-Table1[[#This Row],[Winning Seed]]</f>
        <v>11</v>
      </c>
      <c r="P1791" s="1" t="str">
        <f>IF(Table1[[#This Row],[SeD]]&lt;-2,Table1[[#This Row],[Winning Seed]]&amp; " over " &amp;Table1[[#This Row],[Losing Seed]],"")</f>
        <v/>
      </c>
      <c r="Q1791">
        <f>VLOOKUP(Table1[[#This Row],[Losing Seed]],'Seed History'!$N$4:$O$19,2)</f>
        <v>0.16428571428571428</v>
      </c>
      <c r="R1791" s="1">
        <f>IF(Table1[[#This Row],[Round]]="PI",0,Table1[[#This Row],[Round]]-1)</f>
        <v>0</v>
      </c>
      <c r="S1791">
        <f>Table1[[#This Row],[LAW]]-Table1[[#This Row],[LEW]]</f>
        <v>-0.16428571428571428</v>
      </c>
      <c r="V1791">
        <f>COUNTIF(PASE!B:B,Table1[[#This Row],[Loser]])</f>
        <v>1</v>
      </c>
    </row>
    <row r="1792" spans="1:22" x14ac:dyDescent="0.25">
      <c r="A1792" s="65">
        <v>41354</v>
      </c>
      <c r="B1792" s="50">
        <v>2013</v>
      </c>
      <c r="C1792" s="1">
        <v>1</v>
      </c>
      <c r="D1792" t="s">
        <v>49</v>
      </c>
      <c r="E1792" s="1">
        <v>4</v>
      </c>
      <c r="F1792" t="s">
        <v>86</v>
      </c>
      <c r="G1792" t="str">
        <f>VLOOKUP(Table1[[#This Row],[Winner]],Ranking!D:E,2,FALSE)</f>
        <v>ACC</v>
      </c>
      <c r="H1792" s="1">
        <v>81</v>
      </c>
      <c r="I1792" s="1">
        <v>13</v>
      </c>
      <c r="J1792" t="s">
        <v>281</v>
      </c>
      <c r="K1792" t="str">
        <f>VLOOKUP(Table1[[#This Row],[Loser]],Ranking!D:E,2,FALSE)</f>
        <v>BSky</v>
      </c>
      <c r="L1792" s="1">
        <v>34</v>
      </c>
      <c r="N1792" s="1">
        <f>Table1[[#This Row],[Winning Score]]-Table1[[#This Row],[Losing Score]]</f>
        <v>47</v>
      </c>
      <c r="O1792" s="1">
        <f>Table1[[#This Row],[Losing Seed]]-Table1[[#This Row],[Winning Seed]]</f>
        <v>9</v>
      </c>
      <c r="P1792" s="1" t="str">
        <f>IF(Table1[[#This Row],[SeD]]&lt;-2,Table1[[#This Row],[Winning Seed]]&amp; " over " &amp;Table1[[#This Row],[Losing Seed]],"")</f>
        <v/>
      </c>
      <c r="Q1792">
        <f>VLOOKUP(Table1[[#This Row],[Losing Seed]],'Seed History'!$N$4:$O$19,2)</f>
        <v>0.25</v>
      </c>
      <c r="R1792" s="1">
        <f>IF(Table1[[#This Row],[Round]]="PI",0,Table1[[#This Row],[Round]]-1)</f>
        <v>0</v>
      </c>
      <c r="S1792">
        <f>Table1[[#This Row],[LAW]]-Table1[[#This Row],[LEW]]</f>
        <v>-0.25</v>
      </c>
      <c r="V1792">
        <f>COUNTIF(PASE!B:B,Table1[[#This Row],[Loser]])</f>
        <v>1</v>
      </c>
    </row>
    <row r="1793" spans="1:22" x14ac:dyDescent="0.25">
      <c r="A1793" s="65">
        <v>41354</v>
      </c>
      <c r="B1793" s="50">
        <v>2013</v>
      </c>
      <c r="C1793" s="1">
        <v>1</v>
      </c>
      <c r="D1793" t="s">
        <v>49</v>
      </c>
      <c r="E1793" s="1">
        <v>6</v>
      </c>
      <c r="F1793" t="s">
        <v>33</v>
      </c>
      <c r="G1793" t="str">
        <f>VLOOKUP(Table1[[#This Row],[Winner]],Ranking!D:E,2,FALSE)</f>
        <v>BE</v>
      </c>
      <c r="H1793" s="1">
        <v>68</v>
      </c>
      <c r="I1793" s="1">
        <v>11</v>
      </c>
      <c r="J1793" t="s">
        <v>149</v>
      </c>
      <c r="K1793" t="str">
        <f>VLOOKUP(Table1[[#This Row],[Loser]],Ranking!D:E,2,FALSE)</f>
        <v>Pat</v>
      </c>
      <c r="L1793" s="1">
        <v>56</v>
      </c>
      <c r="N1793" s="1">
        <f>Table1[[#This Row],[Winning Score]]-Table1[[#This Row],[Losing Score]]</f>
        <v>12</v>
      </c>
      <c r="O1793" s="1">
        <f>Table1[[#This Row],[Losing Seed]]-Table1[[#This Row],[Winning Seed]]</f>
        <v>5</v>
      </c>
      <c r="P1793" s="1" t="str">
        <f>IF(Table1[[#This Row],[SeD]]&lt;-2,Table1[[#This Row],[Winning Seed]]&amp; " over " &amp;Table1[[#This Row],[Losing Seed]],"")</f>
        <v/>
      </c>
      <c r="Q1793">
        <f>VLOOKUP(Table1[[#This Row],[Losing Seed]],'Seed History'!$N$4:$O$19,2)</f>
        <v>0.61428571428571432</v>
      </c>
      <c r="R1793" s="1">
        <f>IF(Table1[[#This Row],[Round]]="PI",0,Table1[[#This Row],[Round]]-1)</f>
        <v>0</v>
      </c>
      <c r="S1793">
        <f>Table1[[#This Row],[LAW]]-Table1[[#This Row],[LEW]]</f>
        <v>-0.61428571428571432</v>
      </c>
      <c r="V1793">
        <f>COUNTIF(PASE!B:B,Table1[[#This Row],[Loser]])</f>
        <v>1</v>
      </c>
    </row>
    <row r="1794" spans="1:22" x14ac:dyDescent="0.25">
      <c r="A1794" s="65">
        <v>41354</v>
      </c>
      <c r="B1794" s="50">
        <v>2013</v>
      </c>
      <c r="C1794" s="1">
        <v>1</v>
      </c>
      <c r="D1794" t="s">
        <v>440</v>
      </c>
      <c r="E1794" s="1">
        <v>1</v>
      </c>
      <c r="F1794" t="s">
        <v>54</v>
      </c>
      <c r="G1794" t="str">
        <f>VLOOKUP(Table1[[#This Row],[Winner]],Ranking!D:E,2,FALSE)</f>
        <v>ACC</v>
      </c>
      <c r="H1794" s="1">
        <v>79</v>
      </c>
      <c r="I1794" s="1">
        <v>16</v>
      </c>
      <c r="J1794" t="s">
        <v>300</v>
      </c>
      <c r="K1794" t="str">
        <f>VLOOKUP(Table1[[#This Row],[Loser]],Ranking!D:E,2,FALSE)</f>
        <v>MEAC</v>
      </c>
      <c r="L1794" s="1">
        <v>48</v>
      </c>
      <c r="N1794" s="1">
        <f>Table1[[#This Row],[Winning Score]]-Table1[[#This Row],[Losing Score]]</f>
        <v>31</v>
      </c>
      <c r="O1794" s="1">
        <f>Table1[[#This Row],[Losing Seed]]-Table1[[#This Row],[Winning Seed]]</f>
        <v>15</v>
      </c>
      <c r="P1794" s="1" t="str">
        <f>IF(Table1[[#This Row],[SeD]]&lt;-2,Table1[[#This Row],[Winning Seed]]&amp; " over " &amp;Table1[[#This Row],[Losing Seed]],"")</f>
        <v/>
      </c>
      <c r="Q1794">
        <f>VLOOKUP(Table1[[#This Row],[Losing Seed]],'Seed History'!$N$4:$O$19,2)</f>
        <v>7.1428571428571426E-3</v>
      </c>
      <c r="R1794" s="1">
        <f>IF(Table1[[#This Row],[Round]]="PI",0,Table1[[#This Row],[Round]]-1)</f>
        <v>0</v>
      </c>
      <c r="S1794">
        <f>Table1[[#This Row],[LAW]]-Table1[[#This Row],[LEW]]</f>
        <v>-7.1428571428571426E-3</v>
      </c>
      <c r="V1794">
        <f>COUNTIF(PASE!B:B,Table1[[#This Row],[Loser]])</f>
        <v>1</v>
      </c>
    </row>
    <row r="1795" spans="1:22" x14ac:dyDescent="0.25">
      <c r="A1795" s="65">
        <v>41354</v>
      </c>
      <c r="B1795" s="50">
        <v>2013</v>
      </c>
      <c r="C1795" s="1">
        <v>1</v>
      </c>
      <c r="D1795" t="s">
        <v>440</v>
      </c>
      <c r="E1795" s="1">
        <v>3</v>
      </c>
      <c r="F1795" t="s">
        <v>272</v>
      </c>
      <c r="G1795" t="str">
        <f>VLOOKUP(Table1[[#This Row],[Winner]],Ranking!D:E,2,FALSE)</f>
        <v>B10</v>
      </c>
      <c r="H1795" s="1">
        <v>65</v>
      </c>
      <c r="I1795" s="1">
        <v>14</v>
      </c>
      <c r="J1795" t="s">
        <v>32</v>
      </c>
      <c r="K1795" t="str">
        <f>VLOOKUP(Table1[[#This Row],[Loser]],Ranking!D:E,2,FALSE)</f>
        <v>MVC</v>
      </c>
      <c r="L1795" s="1">
        <v>54</v>
      </c>
      <c r="N1795" s="1">
        <f>Table1[[#This Row],[Winning Score]]-Table1[[#This Row],[Losing Score]]</f>
        <v>11</v>
      </c>
      <c r="O1795" s="1">
        <f>Table1[[#This Row],[Losing Seed]]-Table1[[#This Row],[Winning Seed]]</f>
        <v>11</v>
      </c>
      <c r="P1795" s="1" t="str">
        <f>IF(Table1[[#This Row],[SeD]]&lt;-2,Table1[[#This Row],[Winning Seed]]&amp; " over " &amp;Table1[[#This Row],[Losing Seed]],"")</f>
        <v/>
      </c>
      <c r="Q1795">
        <f>VLOOKUP(Table1[[#This Row],[Losing Seed]],'Seed History'!$N$4:$O$19,2)</f>
        <v>0.16428571428571428</v>
      </c>
      <c r="R1795" s="1">
        <f>IF(Table1[[#This Row],[Round]]="PI",0,Table1[[#This Row],[Round]]-1)</f>
        <v>0</v>
      </c>
      <c r="S1795">
        <f>Table1[[#This Row],[LAW]]-Table1[[#This Row],[LEW]]</f>
        <v>-0.16428571428571428</v>
      </c>
      <c r="V1795">
        <f>COUNTIF(PASE!B:B,Table1[[#This Row],[Loser]])</f>
        <v>1</v>
      </c>
    </row>
    <row r="1796" spans="1:22" x14ac:dyDescent="0.25">
      <c r="A1796" s="65">
        <v>41354</v>
      </c>
      <c r="B1796" s="50">
        <v>2013</v>
      </c>
      <c r="C1796" s="1">
        <v>1</v>
      </c>
      <c r="D1796" t="s">
        <v>440</v>
      </c>
      <c r="E1796" s="1">
        <v>4</v>
      </c>
      <c r="F1796" t="s">
        <v>339</v>
      </c>
      <c r="G1796" t="str">
        <f>VLOOKUP(Table1[[#This Row],[Winner]],Ranking!D:E,2,FALSE)</f>
        <v>A10</v>
      </c>
      <c r="H1796" s="1">
        <v>64</v>
      </c>
      <c r="I1796" s="1">
        <v>13</v>
      </c>
      <c r="J1796" t="s">
        <v>293</v>
      </c>
      <c r="K1796" t="str">
        <f>VLOOKUP(Table1[[#This Row],[Loser]],Ranking!D:E,2,FALSE)</f>
        <v>WAC</v>
      </c>
      <c r="L1796" s="1">
        <v>44</v>
      </c>
      <c r="N1796" s="1">
        <f>Table1[[#This Row],[Winning Score]]-Table1[[#This Row],[Losing Score]]</f>
        <v>20</v>
      </c>
      <c r="O1796" s="1">
        <f>Table1[[#This Row],[Losing Seed]]-Table1[[#This Row],[Winning Seed]]</f>
        <v>9</v>
      </c>
      <c r="P1796" s="1" t="str">
        <f>IF(Table1[[#This Row],[SeD]]&lt;-2,Table1[[#This Row],[Winning Seed]]&amp; " over " &amp;Table1[[#This Row],[Losing Seed]],"")</f>
        <v/>
      </c>
      <c r="Q1796">
        <f>VLOOKUP(Table1[[#This Row],[Losing Seed]],'Seed History'!$N$4:$O$19,2)</f>
        <v>0.25</v>
      </c>
      <c r="R1796" s="1">
        <f>IF(Table1[[#This Row],[Round]]="PI",0,Table1[[#This Row],[Round]]-1)</f>
        <v>0</v>
      </c>
      <c r="S1796">
        <f>Table1[[#This Row],[LAW]]-Table1[[#This Row],[LEW]]</f>
        <v>-0.25</v>
      </c>
      <c r="V1796">
        <f>COUNTIF(PASE!B:B,Table1[[#This Row],[Loser]])</f>
        <v>1</v>
      </c>
    </row>
    <row r="1797" spans="1:22" x14ac:dyDescent="0.25">
      <c r="A1797" s="65">
        <v>41354</v>
      </c>
      <c r="B1797" s="50">
        <v>2013</v>
      </c>
      <c r="C1797" s="1">
        <v>1</v>
      </c>
      <c r="D1797" t="s">
        <v>440</v>
      </c>
      <c r="E1797" s="1">
        <v>6</v>
      </c>
      <c r="F1797" t="s">
        <v>268</v>
      </c>
      <c r="G1797" t="str">
        <f>VLOOKUP(Table1[[#This Row],[Winner]],Ranking!D:E,2,FALSE)</f>
        <v>Amer</v>
      </c>
      <c r="H1797" s="1">
        <v>54</v>
      </c>
      <c r="I1797" s="1">
        <v>11</v>
      </c>
      <c r="J1797" t="s">
        <v>340</v>
      </c>
      <c r="K1797" t="str">
        <f>VLOOKUP(Table1[[#This Row],[Loser]],Ranking!D:E,2,FALSE)</f>
        <v>WCC</v>
      </c>
      <c r="L1797" s="1">
        <v>52</v>
      </c>
      <c r="N1797" s="1">
        <f>Table1[[#This Row],[Winning Score]]-Table1[[#This Row],[Losing Score]]</f>
        <v>2</v>
      </c>
      <c r="O1797" s="1">
        <f>Table1[[#This Row],[Losing Seed]]-Table1[[#This Row],[Winning Seed]]</f>
        <v>5</v>
      </c>
      <c r="P1797" s="1" t="str">
        <f>IF(Table1[[#This Row],[SeD]]&lt;-2,Table1[[#This Row],[Winning Seed]]&amp; " over " &amp;Table1[[#This Row],[Losing Seed]],"")</f>
        <v/>
      </c>
      <c r="Q1797">
        <f>VLOOKUP(Table1[[#This Row],[Losing Seed]],'Seed History'!$N$4:$O$19,2)</f>
        <v>0.61428571428571432</v>
      </c>
      <c r="R1797" s="1">
        <f>IF(Table1[[#This Row],[Round]]="PI",0,Table1[[#This Row],[Round]]-1)</f>
        <v>0</v>
      </c>
      <c r="S1797">
        <f>Table1[[#This Row],[LAW]]-Table1[[#This Row],[LEW]]</f>
        <v>-0.61428571428571432</v>
      </c>
      <c r="V1797">
        <f>COUNTIF(PASE!B:B,Table1[[#This Row],[Loser]])</f>
        <v>1</v>
      </c>
    </row>
    <row r="1798" spans="1:22" x14ac:dyDescent="0.25">
      <c r="A1798" s="65">
        <v>41354</v>
      </c>
      <c r="B1798" s="50">
        <v>2013</v>
      </c>
      <c r="C1798" s="1">
        <v>1</v>
      </c>
      <c r="D1798" t="s">
        <v>440</v>
      </c>
      <c r="E1798" s="1">
        <v>8</v>
      </c>
      <c r="F1798" t="s">
        <v>177</v>
      </c>
      <c r="G1798" t="str">
        <f>VLOOKUP(Table1[[#This Row],[Winner]],Ranking!D:E,2,FALSE)</f>
        <v>MWC</v>
      </c>
      <c r="H1798" s="1">
        <v>84</v>
      </c>
      <c r="I1798" s="1">
        <v>9</v>
      </c>
      <c r="J1798" t="s">
        <v>278</v>
      </c>
      <c r="K1798" t="str">
        <f>VLOOKUP(Table1[[#This Row],[Loser]],Ranking!D:E,2,FALSE)</f>
        <v>SEC</v>
      </c>
      <c r="L1798" s="1">
        <v>72</v>
      </c>
      <c r="N1798" s="1">
        <f>Table1[[#This Row],[Winning Score]]-Table1[[#This Row],[Losing Score]]</f>
        <v>12</v>
      </c>
      <c r="O1798" s="1">
        <f>Table1[[#This Row],[Losing Seed]]-Table1[[#This Row],[Winning Seed]]</f>
        <v>1</v>
      </c>
      <c r="P1798" s="1" t="str">
        <f>IF(Table1[[#This Row],[SeD]]&lt;-2,Table1[[#This Row],[Winning Seed]]&amp; " over " &amp;Table1[[#This Row],[Losing Seed]],"")</f>
        <v/>
      </c>
      <c r="Q1798">
        <f>VLOOKUP(Table1[[#This Row],[Losing Seed]],'Seed History'!$N$4:$O$19,2)</f>
        <v>0.6</v>
      </c>
      <c r="R1798" s="1">
        <f>IF(Table1[[#This Row],[Round]]="PI",0,Table1[[#This Row],[Round]]-1)</f>
        <v>0</v>
      </c>
      <c r="S1798">
        <f>Table1[[#This Row],[LAW]]-Table1[[#This Row],[LEW]]</f>
        <v>-0.6</v>
      </c>
      <c r="V1798">
        <f>COUNTIF(PASE!B:B,Table1[[#This Row],[Loser]])</f>
        <v>1</v>
      </c>
    </row>
    <row r="1799" spans="1:22" x14ac:dyDescent="0.25">
      <c r="A1799" s="65">
        <v>41354</v>
      </c>
      <c r="B1799" s="50">
        <v>2013</v>
      </c>
      <c r="C1799" s="1">
        <v>1</v>
      </c>
      <c r="D1799" t="s">
        <v>63</v>
      </c>
      <c r="E1799" s="1">
        <v>4</v>
      </c>
      <c r="F1799" t="s">
        <v>82</v>
      </c>
      <c r="G1799" t="str">
        <f>VLOOKUP(Table1[[#This Row],[Winner]],Ranking!D:E,2,FALSE)</f>
        <v>B10</v>
      </c>
      <c r="H1799" s="1">
        <v>71</v>
      </c>
      <c r="I1799" s="1">
        <v>13</v>
      </c>
      <c r="J1799" t="s">
        <v>358</v>
      </c>
      <c r="K1799" t="str">
        <f>VLOOKUP(Table1[[#This Row],[Loser]],Ranking!D:E,2,FALSE)</f>
        <v>Sum</v>
      </c>
      <c r="L1799" s="1">
        <v>56</v>
      </c>
      <c r="N1799" s="1">
        <f>Table1[[#This Row],[Winning Score]]-Table1[[#This Row],[Losing Score]]</f>
        <v>15</v>
      </c>
      <c r="O1799" s="1">
        <f>Table1[[#This Row],[Losing Seed]]-Table1[[#This Row],[Winning Seed]]</f>
        <v>9</v>
      </c>
      <c r="P1799" s="1" t="str">
        <f>IF(Table1[[#This Row],[SeD]]&lt;-2,Table1[[#This Row],[Winning Seed]]&amp; " over " &amp;Table1[[#This Row],[Losing Seed]],"")</f>
        <v/>
      </c>
      <c r="Q1799">
        <f>VLOOKUP(Table1[[#This Row],[Losing Seed]],'Seed History'!$N$4:$O$19,2)</f>
        <v>0.25</v>
      </c>
      <c r="R1799" s="1">
        <f>IF(Table1[[#This Row],[Round]]="PI",0,Table1[[#This Row],[Round]]-1)</f>
        <v>0</v>
      </c>
      <c r="S1799">
        <f>Table1[[#This Row],[LAW]]-Table1[[#This Row],[LEW]]</f>
        <v>-0.25</v>
      </c>
      <c r="V1799">
        <f>COUNTIF(PASE!B:B,Table1[[#This Row],[Loser]])</f>
        <v>1</v>
      </c>
    </row>
    <row r="1800" spans="1:22" x14ac:dyDescent="0.25">
      <c r="A1800" s="65">
        <v>41354</v>
      </c>
      <c r="B1800" s="50">
        <v>2013</v>
      </c>
      <c r="C1800" s="1">
        <v>1</v>
      </c>
      <c r="D1800" t="s">
        <v>63</v>
      </c>
      <c r="E1800" s="1">
        <v>5</v>
      </c>
      <c r="F1800" t="s">
        <v>47</v>
      </c>
      <c r="G1800" t="str">
        <f>VLOOKUP(Table1[[#This Row],[Winner]],Ranking!D:E,2,FALSE)</f>
        <v>A10</v>
      </c>
      <c r="H1800" s="1">
        <v>88</v>
      </c>
      <c r="I1800" s="1">
        <v>12</v>
      </c>
      <c r="J1800" t="s">
        <v>111</v>
      </c>
      <c r="K1800" t="str">
        <f>VLOOKUP(Table1[[#This Row],[Loser]],Ranking!D:E,2,FALSE)</f>
        <v>MAC</v>
      </c>
      <c r="L1800" s="1">
        <v>42</v>
      </c>
      <c r="N1800" s="1">
        <f>Table1[[#This Row],[Winning Score]]-Table1[[#This Row],[Losing Score]]</f>
        <v>46</v>
      </c>
      <c r="O1800" s="1">
        <f>Table1[[#This Row],[Losing Seed]]-Table1[[#This Row],[Winning Seed]]</f>
        <v>7</v>
      </c>
      <c r="P1800" s="1" t="str">
        <f>IF(Table1[[#This Row],[SeD]]&lt;-2,Table1[[#This Row],[Winning Seed]]&amp; " over " &amp;Table1[[#This Row],[Losing Seed]],"")</f>
        <v/>
      </c>
      <c r="Q1800">
        <f>VLOOKUP(Table1[[#This Row],[Losing Seed]],'Seed History'!$N$4:$O$19,2)</f>
        <v>0.51428571428571423</v>
      </c>
      <c r="R1800" s="1">
        <f>IF(Table1[[#This Row],[Round]]="PI",0,Table1[[#This Row],[Round]]-1)</f>
        <v>0</v>
      </c>
      <c r="S1800">
        <f>Table1[[#This Row],[LAW]]-Table1[[#This Row],[LEW]]</f>
        <v>-0.51428571428571423</v>
      </c>
      <c r="V1800">
        <f>COUNTIF(PASE!B:B,Table1[[#This Row],[Loser]])</f>
        <v>1</v>
      </c>
    </row>
    <row r="1801" spans="1:22" x14ac:dyDescent="0.25">
      <c r="A1801" s="65">
        <v>41354</v>
      </c>
      <c r="B1801" s="50">
        <v>2013</v>
      </c>
      <c r="C1801" s="1">
        <v>1</v>
      </c>
      <c r="D1801" t="s">
        <v>38</v>
      </c>
      <c r="E1801" s="1">
        <v>1</v>
      </c>
      <c r="F1801" t="s">
        <v>71</v>
      </c>
      <c r="G1801" t="str">
        <f>VLOOKUP(Table1[[#This Row],[Winner]],Ranking!D:E,2,FALSE)</f>
        <v>WCC</v>
      </c>
      <c r="H1801" s="1">
        <v>64</v>
      </c>
      <c r="I1801" s="1">
        <v>16</v>
      </c>
      <c r="J1801" t="s">
        <v>362</v>
      </c>
      <c r="K1801" t="str">
        <f>VLOOKUP(Table1[[#This Row],[Loser]],Ranking!D:E,2,FALSE)</f>
        <v>SWAC</v>
      </c>
      <c r="L1801" s="1">
        <v>58</v>
      </c>
      <c r="N1801" s="1">
        <f>Table1[[#This Row],[Winning Score]]-Table1[[#This Row],[Losing Score]]</f>
        <v>6</v>
      </c>
      <c r="O1801" s="1">
        <f>Table1[[#This Row],[Losing Seed]]-Table1[[#This Row],[Winning Seed]]</f>
        <v>15</v>
      </c>
      <c r="P1801" s="1" t="str">
        <f>IF(Table1[[#This Row],[SeD]]&lt;-2,Table1[[#This Row],[Winning Seed]]&amp; " over " &amp;Table1[[#This Row],[Losing Seed]],"")</f>
        <v/>
      </c>
      <c r="Q1801">
        <f>VLOOKUP(Table1[[#This Row],[Losing Seed]],'Seed History'!$N$4:$O$19,2)</f>
        <v>7.1428571428571426E-3</v>
      </c>
      <c r="R1801" s="1">
        <f>IF(Table1[[#This Row],[Round]]="PI",0,Table1[[#This Row],[Round]]-1)</f>
        <v>0</v>
      </c>
      <c r="S1801">
        <f>Table1[[#This Row],[LAW]]-Table1[[#This Row],[LEW]]</f>
        <v>-7.1428571428571426E-3</v>
      </c>
      <c r="V1801">
        <f>COUNTIF(PASE!B:B,Table1[[#This Row],[Loser]])</f>
        <v>1</v>
      </c>
    </row>
    <row r="1802" spans="1:22" x14ac:dyDescent="0.25">
      <c r="A1802" s="65">
        <v>41354</v>
      </c>
      <c r="B1802" s="50">
        <v>2013</v>
      </c>
      <c r="C1802" s="1">
        <v>1</v>
      </c>
      <c r="D1802" t="s">
        <v>38</v>
      </c>
      <c r="E1802" s="1">
        <v>6</v>
      </c>
      <c r="F1802" t="s">
        <v>48</v>
      </c>
      <c r="G1802" t="str">
        <f>VLOOKUP(Table1[[#This Row],[Winner]],Ranking!D:E,2,FALSE)</f>
        <v>P12</v>
      </c>
      <c r="H1802" s="1">
        <v>81</v>
      </c>
      <c r="I1802" s="1">
        <v>11</v>
      </c>
      <c r="J1802" t="s">
        <v>62</v>
      </c>
      <c r="K1802" t="str">
        <f>VLOOKUP(Table1[[#This Row],[Loser]],Ranking!D:E,2,FALSE)</f>
        <v>OVC</v>
      </c>
      <c r="L1802" s="1">
        <v>64</v>
      </c>
      <c r="N1802" s="1">
        <f>Table1[[#This Row],[Winning Score]]-Table1[[#This Row],[Losing Score]]</f>
        <v>17</v>
      </c>
      <c r="O1802" s="1">
        <f>Table1[[#This Row],[Losing Seed]]-Table1[[#This Row],[Winning Seed]]</f>
        <v>5</v>
      </c>
      <c r="P1802" s="1" t="str">
        <f>IF(Table1[[#This Row],[SeD]]&lt;-2,Table1[[#This Row],[Winning Seed]]&amp; " over " &amp;Table1[[#This Row],[Losing Seed]],"")</f>
        <v/>
      </c>
      <c r="Q1802">
        <f>VLOOKUP(Table1[[#This Row],[Losing Seed]],'Seed History'!$N$4:$O$19,2)</f>
        <v>0.61428571428571432</v>
      </c>
      <c r="R1802" s="1">
        <f>IF(Table1[[#This Row],[Round]]="PI",0,Table1[[#This Row],[Round]]-1)</f>
        <v>0</v>
      </c>
      <c r="S1802">
        <f>Table1[[#This Row],[LAW]]-Table1[[#This Row],[LEW]]</f>
        <v>-0.61428571428571432</v>
      </c>
      <c r="V1802">
        <f>COUNTIF(PASE!B:B,Table1[[#This Row],[Loser]])</f>
        <v>1</v>
      </c>
    </row>
    <row r="1803" spans="1:22" x14ac:dyDescent="0.25">
      <c r="A1803" s="65">
        <v>41354</v>
      </c>
      <c r="B1803" s="50">
        <v>2013</v>
      </c>
      <c r="C1803" s="1">
        <v>1</v>
      </c>
      <c r="D1803" t="s">
        <v>38</v>
      </c>
      <c r="E1803" s="1">
        <v>9</v>
      </c>
      <c r="F1803" t="s">
        <v>418</v>
      </c>
      <c r="G1803" t="str">
        <f>VLOOKUP(Table1[[#This Row],[Winner]],Ranking!D:E,2,FALSE)</f>
        <v>Amer</v>
      </c>
      <c r="H1803" s="1">
        <v>73</v>
      </c>
      <c r="I1803" s="1">
        <v>8</v>
      </c>
      <c r="J1803" t="s">
        <v>83</v>
      </c>
      <c r="K1803" t="str">
        <f>VLOOKUP(Table1[[#This Row],[Loser]],Ranking!D:E,2,FALSE)</f>
        <v>ACC</v>
      </c>
      <c r="L1803" s="1">
        <v>55</v>
      </c>
      <c r="N1803" s="1">
        <f>Table1[[#This Row],[Winning Score]]-Table1[[#This Row],[Losing Score]]</f>
        <v>18</v>
      </c>
      <c r="O1803" s="1">
        <f>Table1[[#This Row],[Losing Seed]]-Table1[[#This Row],[Winning Seed]]</f>
        <v>-1</v>
      </c>
      <c r="P1803" s="1" t="str">
        <f>IF(Table1[[#This Row],[SeD]]&lt;-2,Table1[[#This Row],[Winning Seed]]&amp; " over " &amp;Table1[[#This Row],[Losing Seed]],"")</f>
        <v/>
      </c>
      <c r="Q1803">
        <f>VLOOKUP(Table1[[#This Row],[Losing Seed]],'Seed History'!$N$4:$O$19,2)</f>
        <v>0.7</v>
      </c>
      <c r="R1803" s="1">
        <f>IF(Table1[[#This Row],[Round]]="PI",0,Table1[[#This Row],[Round]]-1)</f>
        <v>0</v>
      </c>
      <c r="S1803">
        <f>Table1[[#This Row],[LAW]]-Table1[[#This Row],[LEW]]</f>
        <v>-0.7</v>
      </c>
      <c r="V1803">
        <f>COUNTIF(PASE!B:B,Table1[[#This Row],[Loser]])</f>
        <v>1</v>
      </c>
    </row>
    <row r="1804" spans="1:22" x14ac:dyDescent="0.25">
      <c r="A1804" s="65">
        <v>41355</v>
      </c>
      <c r="B1804" s="50">
        <v>2013</v>
      </c>
      <c r="C1804" s="1">
        <v>1</v>
      </c>
      <c r="D1804" t="s">
        <v>63</v>
      </c>
      <c r="E1804" s="1">
        <v>15</v>
      </c>
      <c r="F1804" t="s">
        <v>206</v>
      </c>
      <c r="G1804" t="str">
        <f>VLOOKUP(Table1[[#This Row],[Winner]],Ranking!D:E,2,FALSE)</f>
        <v>ASun</v>
      </c>
      <c r="H1804" s="1">
        <v>78</v>
      </c>
      <c r="I1804" s="1">
        <v>2</v>
      </c>
      <c r="J1804" t="s">
        <v>66</v>
      </c>
      <c r="K1804" t="str">
        <f>VLOOKUP(Table1[[#This Row],[Loser]],Ranking!D:E,2,FALSE)</f>
        <v>BE</v>
      </c>
      <c r="L1804" s="1">
        <v>68</v>
      </c>
      <c r="N1804" s="1">
        <f>Table1[[#This Row],[Winning Score]]-Table1[[#This Row],[Losing Score]]</f>
        <v>10</v>
      </c>
      <c r="O1804" s="1">
        <f>Table1[[#This Row],[Losing Seed]]-Table1[[#This Row],[Winning Seed]]</f>
        <v>-13</v>
      </c>
      <c r="P1804" s="1" t="str">
        <f>IF(Table1[[#This Row],[SeD]]&lt;-2,Table1[[#This Row],[Winning Seed]]&amp; " over " &amp;Table1[[#This Row],[Losing Seed]],"")</f>
        <v>15 over 2</v>
      </c>
      <c r="Q1804">
        <f>VLOOKUP(Table1[[#This Row],[Losing Seed]],'Seed History'!$N$4:$O$19,2)</f>
        <v>2.3714285714285714</v>
      </c>
      <c r="R1804" s="1">
        <f>IF(Table1[[#This Row],[Round]]="PI",0,Table1[[#This Row],[Round]]-1)</f>
        <v>0</v>
      </c>
      <c r="S1804">
        <f>Table1[[#This Row],[LAW]]-Table1[[#This Row],[LEW]]</f>
        <v>-2.3714285714285714</v>
      </c>
      <c r="V1804">
        <f>COUNTIF(PASE!B:B,Table1[[#This Row],[Loser]])</f>
        <v>1</v>
      </c>
    </row>
    <row r="1805" spans="1:22" x14ac:dyDescent="0.25">
      <c r="A1805" s="65">
        <v>41355</v>
      </c>
      <c r="B1805" s="50">
        <v>2013</v>
      </c>
      <c r="C1805" s="1">
        <v>1</v>
      </c>
      <c r="D1805" t="s">
        <v>38</v>
      </c>
      <c r="E1805" s="1">
        <v>13</v>
      </c>
      <c r="F1805" t="s">
        <v>247</v>
      </c>
      <c r="G1805" t="str">
        <f>VLOOKUP(Table1[[#This Row],[Winner]],Ranking!D:E,2,FALSE)</f>
        <v>A10</v>
      </c>
      <c r="H1805" s="1">
        <v>63</v>
      </c>
      <c r="I1805" s="1">
        <v>4</v>
      </c>
      <c r="J1805" t="s">
        <v>244</v>
      </c>
      <c r="K1805" t="str">
        <f>VLOOKUP(Table1[[#This Row],[Loser]],Ranking!D:E,2,FALSE)</f>
        <v>B12</v>
      </c>
      <c r="L1805" s="1">
        <v>61</v>
      </c>
      <c r="N1805" s="1">
        <f>Table1[[#This Row],[Winning Score]]-Table1[[#This Row],[Losing Score]]</f>
        <v>2</v>
      </c>
      <c r="O1805" s="1">
        <f>Table1[[#This Row],[Losing Seed]]-Table1[[#This Row],[Winning Seed]]</f>
        <v>-9</v>
      </c>
      <c r="P1805" s="1" t="str">
        <f>IF(Table1[[#This Row],[SeD]]&lt;-2,Table1[[#This Row],[Winning Seed]]&amp; " over " &amp;Table1[[#This Row],[Losing Seed]],"")</f>
        <v>13 over 4</v>
      </c>
      <c r="Q1805">
        <f>VLOOKUP(Table1[[#This Row],[Losing Seed]],'Seed History'!$N$4:$O$19,2)</f>
        <v>1.5357142857142858</v>
      </c>
      <c r="R1805" s="1">
        <f>IF(Table1[[#This Row],[Round]]="PI",0,Table1[[#This Row],[Round]]-1)</f>
        <v>0</v>
      </c>
      <c r="S1805">
        <f>Table1[[#This Row],[LAW]]-Table1[[#This Row],[LEW]]</f>
        <v>-1.5357142857142858</v>
      </c>
      <c r="V1805">
        <f>COUNTIF(PASE!B:B,Table1[[#This Row],[Loser]])</f>
        <v>1</v>
      </c>
    </row>
    <row r="1806" spans="1:22" x14ac:dyDescent="0.25">
      <c r="A1806" s="65">
        <v>41355</v>
      </c>
      <c r="B1806" s="50">
        <v>2013</v>
      </c>
      <c r="C1806" s="1">
        <v>1</v>
      </c>
      <c r="D1806" t="s">
        <v>38</v>
      </c>
      <c r="E1806" s="1">
        <v>12</v>
      </c>
      <c r="F1806" t="s">
        <v>45</v>
      </c>
      <c r="G1806" t="str">
        <f>VLOOKUP(Table1[[#This Row],[Winner]],Ranking!D:E,2,FALSE)</f>
        <v>SEC</v>
      </c>
      <c r="H1806" s="1">
        <v>57</v>
      </c>
      <c r="I1806" s="1">
        <v>5</v>
      </c>
      <c r="J1806" t="s">
        <v>39</v>
      </c>
      <c r="K1806" t="str">
        <f>VLOOKUP(Table1[[#This Row],[Loser]],Ranking!D:E,2,FALSE)</f>
        <v>B10</v>
      </c>
      <c r="L1806" s="1">
        <v>46</v>
      </c>
      <c r="N1806" s="1">
        <f>Table1[[#This Row],[Winning Score]]-Table1[[#This Row],[Losing Score]]</f>
        <v>11</v>
      </c>
      <c r="O1806" s="1">
        <f>Table1[[#This Row],[Losing Seed]]-Table1[[#This Row],[Winning Seed]]</f>
        <v>-7</v>
      </c>
      <c r="P1806" s="1" t="str">
        <f>IF(Table1[[#This Row],[SeD]]&lt;-2,Table1[[#This Row],[Winning Seed]]&amp; " over " &amp;Table1[[#This Row],[Losing Seed]],"")</f>
        <v>12 over 5</v>
      </c>
      <c r="Q1806">
        <f>VLOOKUP(Table1[[#This Row],[Losing Seed]],'Seed History'!$N$4:$O$19,2)</f>
        <v>1.1071428571428572</v>
      </c>
      <c r="R1806" s="1">
        <f>IF(Table1[[#This Row],[Round]]="PI",0,Table1[[#This Row],[Round]]-1)</f>
        <v>0</v>
      </c>
      <c r="S1806">
        <f>Table1[[#This Row],[LAW]]-Table1[[#This Row],[LEW]]</f>
        <v>-1.1071428571428572</v>
      </c>
      <c r="V1806">
        <f>COUNTIF(PASE!B:B,Table1[[#This Row],[Loser]])</f>
        <v>1</v>
      </c>
    </row>
    <row r="1807" spans="1:22" x14ac:dyDescent="0.25">
      <c r="A1807" s="65">
        <v>41355</v>
      </c>
      <c r="B1807" s="50">
        <v>2013</v>
      </c>
      <c r="C1807" s="1">
        <v>1</v>
      </c>
      <c r="D1807" t="s">
        <v>63</v>
      </c>
      <c r="E1807" s="1">
        <v>11</v>
      </c>
      <c r="F1807" t="s">
        <v>275</v>
      </c>
      <c r="G1807" t="str">
        <f>VLOOKUP(Table1[[#This Row],[Winner]],Ranking!D:E,2,FALSE)</f>
        <v>B10</v>
      </c>
      <c r="H1807" s="1">
        <v>83</v>
      </c>
      <c r="I1807" s="1">
        <v>6</v>
      </c>
      <c r="J1807" t="s">
        <v>67</v>
      </c>
      <c r="K1807" t="str">
        <f>VLOOKUP(Table1[[#This Row],[Loser]],Ranking!D:E,2,FALSE)</f>
        <v>P12</v>
      </c>
      <c r="L1807" s="1">
        <v>63</v>
      </c>
      <c r="N1807" s="1">
        <f>Table1[[#This Row],[Winning Score]]-Table1[[#This Row],[Losing Score]]</f>
        <v>20</v>
      </c>
      <c r="O1807" s="1">
        <f>Table1[[#This Row],[Losing Seed]]-Table1[[#This Row],[Winning Seed]]</f>
        <v>-5</v>
      </c>
      <c r="P1807" s="1" t="str">
        <f>IF(Table1[[#This Row],[SeD]]&lt;-2,Table1[[#This Row],[Winning Seed]]&amp; " over " &amp;Table1[[#This Row],[Losing Seed]],"")</f>
        <v>11 over 6</v>
      </c>
      <c r="Q1807">
        <f>VLOOKUP(Table1[[#This Row],[Losing Seed]],'Seed History'!$N$4:$O$19,2)</f>
        <v>1.0785714285714285</v>
      </c>
      <c r="R1807" s="1">
        <f>IF(Table1[[#This Row],[Round]]="PI",0,Table1[[#This Row],[Round]]-1)</f>
        <v>0</v>
      </c>
      <c r="S1807">
        <f>Table1[[#This Row],[LAW]]-Table1[[#This Row],[LEW]]</f>
        <v>-1.0785714285714285</v>
      </c>
      <c r="V1807">
        <f>COUNTIF(PASE!B:B,Table1[[#This Row],[Loser]])</f>
        <v>1</v>
      </c>
    </row>
    <row r="1808" spans="1:22" x14ac:dyDescent="0.25">
      <c r="A1808" s="65">
        <v>41355</v>
      </c>
      <c r="B1808" s="50">
        <v>2013</v>
      </c>
      <c r="C1808" s="1">
        <v>1</v>
      </c>
      <c r="D1808" t="s">
        <v>38</v>
      </c>
      <c r="E1808" s="1">
        <v>10</v>
      </c>
      <c r="F1808" t="s">
        <v>238</v>
      </c>
      <c r="G1808" t="str">
        <f>VLOOKUP(Table1[[#This Row],[Winner]],Ranking!D:E,2,FALSE)</f>
        <v>B12</v>
      </c>
      <c r="H1808" s="1">
        <v>76</v>
      </c>
      <c r="I1808" s="1">
        <v>7</v>
      </c>
      <c r="J1808" t="s">
        <v>35</v>
      </c>
      <c r="K1808" t="str">
        <f>VLOOKUP(Table1[[#This Row],[Loser]],Ranking!D:E,2,FALSE)</f>
        <v>ACC</v>
      </c>
      <c r="L1808" s="1">
        <v>58</v>
      </c>
      <c r="N1808" s="1">
        <f>Table1[[#This Row],[Winning Score]]-Table1[[#This Row],[Losing Score]]</f>
        <v>18</v>
      </c>
      <c r="O1808" s="1">
        <f>Table1[[#This Row],[Losing Seed]]-Table1[[#This Row],[Winning Seed]]</f>
        <v>-3</v>
      </c>
      <c r="P1808" s="1" t="str">
        <f>IF(Table1[[#This Row],[SeD]]&lt;-2,Table1[[#This Row],[Winning Seed]]&amp; " over " &amp;Table1[[#This Row],[Losing Seed]],"")</f>
        <v>10 over 7</v>
      </c>
      <c r="Q1808">
        <f>VLOOKUP(Table1[[#This Row],[Losing Seed]],'Seed History'!$N$4:$O$19,2)</f>
        <v>0.9</v>
      </c>
      <c r="R1808" s="1">
        <f>IF(Table1[[#This Row],[Round]]="PI",0,Table1[[#This Row],[Round]]-1)</f>
        <v>0</v>
      </c>
      <c r="S1808">
        <f>Table1[[#This Row],[LAW]]-Table1[[#This Row],[LEW]]</f>
        <v>-0.9</v>
      </c>
      <c r="V1808">
        <f>COUNTIF(PASE!B:B,Table1[[#This Row],[Loser]])</f>
        <v>1</v>
      </c>
    </row>
    <row r="1809" spans="1:22" x14ac:dyDescent="0.25">
      <c r="A1809" s="65">
        <v>41355</v>
      </c>
      <c r="B1809" s="50">
        <v>2013</v>
      </c>
      <c r="C1809" s="1">
        <v>1</v>
      </c>
      <c r="D1809" t="s">
        <v>49</v>
      </c>
      <c r="E1809" s="1">
        <v>1</v>
      </c>
      <c r="F1809" t="s">
        <v>36</v>
      </c>
      <c r="G1809" t="str">
        <f>VLOOKUP(Table1[[#This Row],[Winner]],Ranking!D:E,2,FALSE)</f>
        <v>B10</v>
      </c>
      <c r="H1809" s="1">
        <v>83</v>
      </c>
      <c r="I1809" s="1">
        <v>16</v>
      </c>
      <c r="J1809" t="s">
        <v>243</v>
      </c>
      <c r="K1809" t="str">
        <f>VLOOKUP(Table1[[#This Row],[Loser]],Ranking!D:E,2,FALSE)</f>
        <v>CAA</v>
      </c>
      <c r="L1809" s="1">
        <v>62</v>
      </c>
      <c r="N1809" s="1">
        <f>Table1[[#This Row],[Winning Score]]-Table1[[#This Row],[Losing Score]]</f>
        <v>21</v>
      </c>
      <c r="O1809" s="1">
        <f>Table1[[#This Row],[Losing Seed]]-Table1[[#This Row],[Winning Seed]]</f>
        <v>15</v>
      </c>
      <c r="P1809" s="1" t="str">
        <f>IF(Table1[[#This Row],[SeD]]&lt;-2,Table1[[#This Row],[Winning Seed]]&amp; " over " &amp;Table1[[#This Row],[Losing Seed]],"")</f>
        <v/>
      </c>
      <c r="Q1809">
        <f>VLOOKUP(Table1[[#This Row],[Losing Seed]],'Seed History'!$N$4:$O$19,2)</f>
        <v>7.1428571428571426E-3</v>
      </c>
      <c r="R1809" s="1">
        <f>IF(Table1[[#This Row],[Round]]="PI",0,Table1[[#This Row],[Round]]-1)</f>
        <v>0</v>
      </c>
      <c r="S1809">
        <f>Table1[[#This Row],[LAW]]-Table1[[#This Row],[LEW]]</f>
        <v>-7.1428571428571426E-3</v>
      </c>
      <c r="V1809">
        <f>COUNTIF(PASE!B:B,Table1[[#This Row],[Loser]])</f>
        <v>1</v>
      </c>
    </row>
    <row r="1810" spans="1:22" x14ac:dyDescent="0.25">
      <c r="A1810" s="65">
        <v>41355</v>
      </c>
      <c r="B1810" s="50">
        <v>2013</v>
      </c>
      <c r="C1810" s="1">
        <v>1</v>
      </c>
      <c r="D1810" t="s">
        <v>49</v>
      </c>
      <c r="E1810" s="1">
        <v>2</v>
      </c>
      <c r="F1810" t="s">
        <v>270</v>
      </c>
      <c r="G1810" t="str">
        <f>VLOOKUP(Table1[[#This Row],[Winner]],Ranking!D:E,2,FALSE)</f>
        <v>ACC</v>
      </c>
      <c r="H1810" s="1">
        <v>78</v>
      </c>
      <c r="I1810" s="1">
        <v>15</v>
      </c>
      <c r="J1810" t="s">
        <v>321</v>
      </c>
      <c r="K1810" t="str">
        <f>VLOOKUP(Table1[[#This Row],[Loser]],Ranking!D:E,2,FALSE)</f>
        <v>WCC</v>
      </c>
      <c r="L1810" s="1">
        <v>49</v>
      </c>
      <c r="N1810" s="1">
        <f>Table1[[#This Row],[Winning Score]]-Table1[[#This Row],[Losing Score]]</f>
        <v>29</v>
      </c>
      <c r="O1810" s="1">
        <f>Table1[[#This Row],[Losing Seed]]-Table1[[#This Row],[Winning Seed]]</f>
        <v>13</v>
      </c>
      <c r="P1810" s="1" t="str">
        <f>IF(Table1[[#This Row],[SeD]]&lt;-2,Table1[[#This Row],[Winning Seed]]&amp; " over " &amp;Table1[[#This Row],[Losing Seed]],"")</f>
        <v/>
      </c>
      <c r="Q1810">
        <f>VLOOKUP(Table1[[#This Row],[Losing Seed]],'Seed History'!$N$4:$O$19,2)</f>
        <v>6.4285714285714279E-2</v>
      </c>
      <c r="R1810" s="1">
        <f>IF(Table1[[#This Row],[Round]]="PI",0,Table1[[#This Row],[Round]]-1)</f>
        <v>0</v>
      </c>
      <c r="S1810">
        <f>Table1[[#This Row],[LAW]]-Table1[[#This Row],[LEW]]</f>
        <v>-6.4285714285714279E-2</v>
      </c>
      <c r="V1810">
        <f>COUNTIF(PASE!B:B,Table1[[#This Row],[Loser]])</f>
        <v>1</v>
      </c>
    </row>
    <row r="1811" spans="1:22" x14ac:dyDescent="0.25">
      <c r="A1811" s="65">
        <v>41355</v>
      </c>
      <c r="B1811" s="50">
        <v>2013</v>
      </c>
      <c r="C1811" s="1">
        <v>1</v>
      </c>
      <c r="D1811" t="s">
        <v>49</v>
      </c>
      <c r="E1811" s="1">
        <v>7</v>
      </c>
      <c r="F1811" t="s">
        <v>231</v>
      </c>
      <c r="G1811" t="str">
        <f>VLOOKUP(Table1[[#This Row],[Winner]],Ranking!D:E,2,FALSE)</f>
        <v>B10</v>
      </c>
      <c r="H1811" s="1">
        <v>57</v>
      </c>
      <c r="I1811" s="1">
        <v>10</v>
      </c>
      <c r="J1811" t="s">
        <v>95</v>
      </c>
      <c r="K1811" t="str">
        <f>VLOOKUP(Table1[[#This Row],[Loser]],Ranking!D:E,2,FALSE)</f>
        <v>P12</v>
      </c>
      <c r="L1811" s="1">
        <v>49</v>
      </c>
      <c r="N1811" s="1">
        <f>Table1[[#This Row],[Winning Score]]-Table1[[#This Row],[Losing Score]]</f>
        <v>8</v>
      </c>
      <c r="O1811" s="1">
        <f>Table1[[#This Row],[Losing Seed]]-Table1[[#This Row],[Winning Seed]]</f>
        <v>3</v>
      </c>
      <c r="P1811" s="1" t="str">
        <f>IF(Table1[[#This Row],[SeD]]&lt;-2,Table1[[#This Row],[Winning Seed]]&amp; " over " &amp;Table1[[#This Row],[Losing Seed]],"")</f>
        <v/>
      </c>
      <c r="Q1811">
        <f>VLOOKUP(Table1[[#This Row],[Losing Seed]],'Seed History'!$N$4:$O$19,2)</f>
        <v>0.62142857142857144</v>
      </c>
      <c r="R1811" s="1">
        <f>IF(Table1[[#This Row],[Round]]="PI",0,Table1[[#This Row],[Round]]-1)</f>
        <v>0</v>
      </c>
      <c r="S1811">
        <f>Table1[[#This Row],[LAW]]-Table1[[#This Row],[LEW]]</f>
        <v>-0.62142857142857144</v>
      </c>
      <c r="V1811">
        <f>COUNTIF(PASE!B:B,Table1[[#This Row],[Loser]])</f>
        <v>1</v>
      </c>
    </row>
    <row r="1812" spans="1:22" x14ac:dyDescent="0.25">
      <c r="A1812" s="65">
        <v>41355</v>
      </c>
      <c r="B1812" s="50">
        <v>2013</v>
      </c>
      <c r="C1812" s="1">
        <v>1</v>
      </c>
      <c r="D1812" t="s">
        <v>440</v>
      </c>
      <c r="E1812" s="1">
        <v>2</v>
      </c>
      <c r="F1812" t="s">
        <v>64</v>
      </c>
      <c r="G1812" t="str">
        <f>VLOOKUP(Table1[[#This Row],[Winner]],Ranking!D:E,2,FALSE)</f>
        <v>ACC</v>
      </c>
      <c r="H1812" s="1">
        <v>73</v>
      </c>
      <c r="I1812" s="1">
        <v>15</v>
      </c>
      <c r="J1812" t="s">
        <v>59</v>
      </c>
      <c r="K1812" t="str">
        <f>VLOOKUP(Table1[[#This Row],[Loser]],Ranking!D:E,2,FALSE)</f>
        <v>AE</v>
      </c>
      <c r="L1812" s="1">
        <v>61</v>
      </c>
      <c r="N1812" s="1">
        <f>Table1[[#This Row],[Winning Score]]-Table1[[#This Row],[Losing Score]]</f>
        <v>12</v>
      </c>
      <c r="O1812" s="1">
        <f>Table1[[#This Row],[Losing Seed]]-Table1[[#This Row],[Winning Seed]]</f>
        <v>13</v>
      </c>
      <c r="P1812" s="1" t="str">
        <f>IF(Table1[[#This Row],[SeD]]&lt;-2,Table1[[#This Row],[Winning Seed]]&amp; " over " &amp;Table1[[#This Row],[Losing Seed]],"")</f>
        <v/>
      </c>
      <c r="Q1812">
        <f>VLOOKUP(Table1[[#This Row],[Losing Seed]],'Seed History'!$N$4:$O$19,2)</f>
        <v>6.4285714285714279E-2</v>
      </c>
      <c r="R1812" s="1">
        <f>IF(Table1[[#This Row],[Round]]="PI",0,Table1[[#This Row],[Round]]-1)</f>
        <v>0</v>
      </c>
      <c r="S1812">
        <f>Table1[[#This Row],[LAW]]-Table1[[#This Row],[LEW]]</f>
        <v>-6.4285714285714279E-2</v>
      </c>
      <c r="V1812">
        <f>COUNTIF(PASE!B:B,Table1[[#This Row],[Loser]])</f>
        <v>1</v>
      </c>
    </row>
    <row r="1813" spans="1:22" x14ac:dyDescent="0.25">
      <c r="A1813" s="65">
        <v>41355</v>
      </c>
      <c r="B1813" s="50">
        <v>2013</v>
      </c>
      <c r="C1813" s="1">
        <v>1</v>
      </c>
      <c r="D1813" t="s">
        <v>440</v>
      </c>
      <c r="E1813" s="1">
        <v>7</v>
      </c>
      <c r="F1813" t="s">
        <v>88</v>
      </c>
      <c r="G1813" t="str">
        <f>VLOOKUP(Table1[[#This Row],[Winner]],Ranking!D:E,2,FALSE)</f>
        <v>BE</v>
      </c>
      <c r="H1813" s="1">
        <v>67</v>
      </c>
      <c r="I1813" s="1">
        <v>10</v>
      </c>
      <c r="J1813" t="s">
        <v>28</v>
      </c>
      <c r="K1813" t="str">
        <f>VLOOKUP(Table1[[#This Row],[Loser]],Ranking!D:E,2,FALSE)</f>
        <v>Amer</v>
      </c>
      <c r="L1813" s="1">
        <v>63</v>
      </c>
      <c r="N1813" s="1">
        <f>Table1[[#This Row],[Winning Score]]-Table1[[#This Row],[Losing Score]]</f>
        <v>4</v>
      </c>
      <c r="O1813" s="1">
        <f>Table1[[#This Row],[Losing Seed]]-Table1[[#This Row],[Winning Seed]]</f>
        <v>3</v>
      </c>
      <c r="P1813" s="1" t="str">
        <f>IF(Table1[[#This Row],[SeD]]&lt;-2,Table1[[#This Row],[Winning Seed]]&amp; " over " &amp;Table1[[#This Row],[Losing Seed]],"")</f>
        <v/>
      </c>
      <c r="Q1813">
        <f>VLOOKUP(Table1[[#This Row],[Losing Seed]],'Seed History'!$N$4:$O$19,2)</f>
        <v>0.62142857142857144</v>
      </c>
      <c r="R1813" s="1">
        <f>IF(Table1[[#This Row],[Round]]="PI",0,Table1[[#This Row],[Round]]-1)</f>
        <v>0</v>
      </c>
      <c r="S1813">
        <f>Table1[[#This Row],[LAW]]-Table1[[#This Row],[LEW]]</f>
        <v>-0.62142857142857144</v>
      </c>
      <c r="V1813">
        <f>COUNTIF(PASE!B:B,Table1[[#This Row],[Loser]])</f>
        <v>1</v>
      </c>
    </row>
    <row r="1814" spans="1:22" x14ac:dyDescent="0.25">
      <c r="A1814" s="65">
        <v>41355</v>
      </c>
      <c r="B1814" s="50">
        <v>2013</v>
      </c>
      <c r="C1814" s="1">
        <v>1</v>
      </c>
      <c r="D1814" t="s">
        <v>63</v>
      </c>
      <c r="E1814" s="1">
        <v>1</v>
      </c>
      <c r="F1814" t="s">
        <v>37</v>
      </c>
      <c r="G1814" t="str">
        <f>VLOOKUP(Table1[[#This Row],[Winner]],Ranking!D:E,2,FALSE)</f>
        <v>B12</v>
      </c>
      <c r="H1814" s="1">
        <v>64</v>
      </c>
      <c r="I1814" s="1">
        <v>16</v>
      </c>
      <c r="J1814" t="s">
        <v>416</v>
      </c>
      <c r="K1814" t="str">
        <f>VLOOKUP(Table1[[#This Row],[Loser]],Ranking!D:E,2,FALSE)</f>
        <v>CUSA</v>
      </c>
      <c r="L1814" s="1">
        <v>57</v>
      </c>
      <c r="N1814" s="1">
        <f>Table1[[#This Row],[Winning Score]]-Table1[[#This Row],[Losing Score]]</f>
        <v>7</v>
      </c>
      <c r="O1814" s="1">
        <f>Table1[[#This Row],[Losing Seed]]-Table1[[#This Row],[Winning Seed]]</f>
        <v>15</v>
      </c>
      <c r="P1814" s="1" t="str">
        <f>IF(Table1[[#This Row],[SeD]]&lt;-2,Table1[[#This Row],[Winning Seed]]&amp; " over " &amp;Table1[[#This Row],[Losing Seed]],"")</f>
        <v/>
      </c>
      <c r="Q1814">
        <f>VLOOKUP(Table1[[#This Row],[Losing Seed]],'Seed History'!$N$4:$O$19,2)</f>
        <v>7.1428571428571426E-3</v>
      </c>
      <c r="R1814" s="1">
        <f>IF(Table1[[#This Row],[Round]]="PI",0,Table1[[#This Row],[Round]]-1)</f>
        <v>0</v>
      </c>
      <c r="S1814">
        <f>Table1[[#This Row],[LAW]]-Table1[[#This Row],[LEW]]</f>
        <v>-7.1428571428571426E-3</v>
      </c>
      <c r="V1814">
        <f>COUNTIF(PASE!B:B,Table1[[#This Row],[Loser]])</f>
        <v>1</v>
      </c>
    </row>
    <row r="1815" spans="1:22" x14ac:dyDescent="0.25">
      <c r="A1815" s="65">
        <v>41355</v>
      </c>
      <c r="B1815" s="50">
        <v>2013</v>
      </c>
      <c r="C1815" s="1">
        <v>1</v>
      </c>
      <c r="D1815" t="s">
        <v>63</v>
      </c>
      <c r="E1815" s="1">
        <v>3</v>
      </c>
      <c r="F1815" t="s">
        <v>81</v>
      </c>
      <c r="G1815" t="str">
        <f>VLOOKUP(Table1[[#This Row],[Winner]],Ranking!D:E,2,FALSE)</f>
        <v>SEC</v>
      </c>
      <c r="H1815" s="1">
        <v>79</v>
      </c>
      <c r="I1815" s="1">
        <v>14</v>
      </c>
      <c r="J1815" t="s">
        <v>313</v>
      </c>
      <c r="K1815" t="str">
        <f>VLOOKUP(Table1[[#This Row],[Loser]],Ranking!D:E,2,FALSE)</f>
        <v>Slnd</v>
      </c>
      <c r="L1815" s="1">
        <v>47</v>
      </c>
      <c r="N1815" s="1">
        <f>Table1[[#This Row],[Winning Score]]-Table1[[#This Row],[Losing Score]]</f>
        <v>32</v>
      </c>
      <c r="O1815" s="1">
        <f>Table1[[#This Row],[Losing Seed]]-Table1[[#This Row],[Winning Seed]]</f>
        <v>11</v>
      </c>
      <c r="P1815" s="1" t="str">
        <f>IF(Table1[[#This Row],[SeD]]&lt;-2,Table1[[#This Row],[Winning Seed]]&amp; " over " &amp;Table1[[#This Row],[Losing Seed]],"")</f>
        <v/>
      </c>
      <c r="Q1815">
        <f>VLOOKUP(Table1[[#This Row],[Losing Seed]],'Seed History'!$N$4:$O$19,2)</f>
        <v>0.16428571428571428</v>
      </c>
      <c r="R1815" s="1">
        <f>IF(Table1[[#This Row],[Round]]="PI",0,Table1[[#This Row],[Round]]-1)</f>
        <v>0</v>
      </c>
      <c r="S1815">
        <f>Table1[[#This Row],[LAW]]-Table1[[#This Row],[LEW]]</f>
        <v>-0.16428571428571428</v>
      </c>
      <c r="V1815">
        <f>COUNTIF(PASE!B:B,Table1[[#This Row],[Loser]])</f>
        <v>1</v>
      </c>
    </row>
    <row r="1816" spans="1:22" x14ac:dyDescent="0.25">
      <c r="A1816" s="65">
        <v>41355</v>
      </c>
      <c r="B1816" s="50">
        <v>2013</v>
      </c>
      <c r="C1816" s="1">
        <v>1</v>
      </c>
      <c r="D1816" t="s">
        <v>63</v>
      </c>
      <c r="E1816" s="1">
        <v>7</v>
      </c>
      <c r="F1816" t="s">
        <v>345</v>
      </c>
      <c r="G1816" t="str">
        <f>VLOOKUP(Table1[[#This Row],[Winner]],Ranking!D:E,2,FALSE)</f>
        <v>MWC</v>
      </c>
      <c r="H1816" s="1">
        <v>70</v>
      </c>
      <c r="I1816" s="1">
        <v>10</v>
      </c>
      <c r="J1816" t="s">
        <v>58</v>
      </c>
      <c r="K1816" t="str">
        <f>VLOOKUP(Table1[[#This Row],[Loser]],Ranking!D:E,2,FALSE)</f>
        <v>B12</v>
      </c>
      <c r="L1816" s="1">
        <v>55</v>
      </c>
      <c r="N1816" s="1">
        <f>Table1[[#This Row],[Winning Score]]-Table1[[#This Row],[Losing Score]]</f>
        <v>15</v>
      </c>
      <c r="O1816" s="1">
        <f>Table1[[#This Row],[Losing Seed]]-Table1[[#This Row],[Winning Seed]]</f>
        <v>3</v>
      </c>
      <c r="P1816" s="1" t="str">
        <f>IF(Table1[[#This Row],[SeD]]&lt;-2,Table1[[#This Row],[Winning Seed]]&amp; " over " &amp;Table1[[#This Row],[Losing Seed]],"")</f>
        <v/>
      </c>
      <c r="Q1816">
        <f>VLOOKUP(Table1[[#This Row],[Losing Seed]],'Seed History'!$N$4:$O$19,2)</f>
        <v>0.62142857142857144</v>
      </c>
      <c r="R1816" s="1">
        <f>IF(Table1[[#This Row],[Round]]="PI",0,Table1[[#This Row],[Round]]-1)</f>
        <v>0</v>
      </c>
      <c r="S1816">
        <f>Table1[[#This Row],[LAW]]-Table1[[#This Row],[LEW]]</f>
        <v>-0.62142857142857144</v>
      </c>
      <c r="V1816">
        <f>COUNTIF(PASE!B:B,Table1[[#This Row],[Loser]])</f>
        <v>1</v>
      </c>
    </row>
    <row r="1817" spans="1:22" x14ac:dyDescent="0.25">
      <c r="A1817" s="65">
        <v>41355</v>
      </c>
      <c r="B1817" s="50">
        <v>2013</v>
      </c>
      <c r="C1817" s="1">
        <v>1</v>
      </c>
      <c r="D1817" t="s">
        <v>63</v>
      </c>
      <c r="E1817" s="1">
        <v>8</v>
      </c>
      <c r="F1817" t="s">
        <v>299</v>
      </c>
      <c r="G1817" t="str">
        <f>VLOOKUP(Table1[[#This Row],[Winner]],Ranking!D:E,2,FALSE)</f>
        <v>ACC</v>
      </c>
      <c r="H1817" s="1">
        <v>78</v>
      </c>
      <c r="I1817" s="1">
        <v>9</v>
      </c>
      <c r="J1817" t="s">
        <v>50</v>
      </c>
      <c r="K1817" t="str">
        <f>VLOOKUP(Table1[[#This Row],[Loser]],Ranking!D:E,2,FALSE)</f>
        <v>BE</v>
      </c>
      <c r="L1817" s="1">
        <v>71</v>
      </c>
      <c r="N1817" s="1">
        <f>Table1[[#This Row],[Winning Score]]-Table1[[#This Row],[Losing Score]]</f>
        <v>7</v>
      </c>
      <c r="O1817" s="1">
        <f>Table1[[#This Row],[Losing Seed]]-Table1[[#This Row],[Winning Seed]]</f>
        <v>1</v>
      </c>
      <c r="P1817" s="1" t="str">
        <f>IF(Table1[[#This Row],[SeD]]&lt;-2,Table1[[#This Row],[Winning Seed]]&amp; " over " &amp;Table1[[#This Row],[Losing Seed]],"")</f>
        <v/>
      </c>
      <c r="Q1817">
        <f>VLOOKUP(Table1[[#This Row],[Losing Seed]],'Seed History'!$N$4:$O$19,2)</f>
        <v>0.6</v>
      </c>
      <c r="R1817" s="1">
        <f>IF(Table1[[#This Row],[Round]]="PI",0,Table1[[#This Row],[Round]]-1)</f>
        <v>0</v>
      </c>
      <c r="S1817">
        <f>Table1[[#This Row],[LAW]]-Table1[[#This Row],[LEW]]</f>
        <v>-0.6</v>
      </c>
      <c r="V1817">
        <f>COUNTIF(PASE!B:B,Table1[[#This Row],[Loser]])</f>
        <v>1</v>
      </c>
    </row>
    <row r="1818" spans="1:22" x14ac:dyDescent="0.25">
      <c r="A1818" s="65">
        <v>41355</v>
      </c>
      <c r="B1818" s="50">
        <v>2013</v>
      </c>
      <c r="C1818" s="1">
        <v>1</v>
      </c>
      <c r="D1818" t="s">
        <v>38</v>
      </c>
      <c r="E1818" s="1">
        <v>2</v>
      </c>
      <c r="F1818" t="s">
        <v>316</v>
      </c>
      <c r="G1818" t="str">
        <f>VLOOKUP(Table1[[#This Row],[Winner]],Ranking!D:E,2,FALSE)</f>
        <v>B10</v>
      </c>
      <c r="H1818" s="1">
        <v>95</v>
      </c>
      <c r="I1818" s="1">
        <v>15</v>
      </c>
      <c r="J1818" t="s">
        <v>237</v>
      </c>
      <c r="K1818" t="str">
        <f>VLOOKUP(Table1[[#This Row],[Loser]],Ranking!D:E,2,FALSE)</f>
        <v>MAAC</v>
      </c>
      <c r="L1818" s="1">
        <v>70</v>
      </c>
      <c r="N1818" s="1">
        <f>Table1[[#This Row],[Winning Score]]-Table1[[#This Row],[Losing Score]]</f>
        <v>25</v>
      </c>
      <c r="O1818" s="1">
        <f>Table1[[#This Row],[Losing Seed]]-Table1[[#This Row],[Winning Seed]]</f>
        <v>13</v>
      </c>
      <c r="P1818" s="1" t="str">
        <f>IF(Table1[[#This Row],[SeD]]&lt;-2,Table1[[#This Row],[Winning Seed]]&amp; " over " &amp;Table1[[#This Row],[Losing Seed]],"")</f>
        <v/>
      </c>
      <c r="Q1818">
        <f>VLOOKUP(Table1[[#This Row],[Losing Seed]],'Seed History'!$N$4:$O$19,2)</f>
        <v>6.4285714285714279E-2</v>
      </c>
      <c r="R1818" s="1">
        <f>IF(Table1[[#This Row],[Round]]="PI",0,Table1[[#This Row],[Round]]-1)</f>
        <v>0</v>
      </c>
      <c r="S1818">
        <f>Table1[[#This Row],[LAW]]-Table1[[#This Row],[LEW]]</f>
        <v>-6.4285714285714279E-2</v>
      </c>
      <c r="V1818">
        <f>COUNTIF(PASE!B:B,Table1[[#This Row],[Loser]])</f>
        <v>1</v>
      </c>
    </row>
    <row r="1819" spans="1:22" x14ac:dyDescent="0.25">
      <c r="A1819" s="65">
        <v>41355</v>
      </c>
      <c r="B1819" s="50">
        <v>2013</v>
      </c>
      <c r="C1819" s="1">
        <v>1</v>
      </c>
      <c r="D1819" t="s">
        <v>49</v>
      </c>
      <c r="E1819" s="1">
        <v>9</v>
      </c>
      <c r="F1819" t="s">
        <v>374</v>
      </c>
      <c r="G1819" t="str">
        <f>VLOOKUP(Table1[[#This Row],[Winner]],Ranking!D:E,2,FALSE)</f>
        <v>Amer</v>
      </c>
      <c r="H1819" s="1">
        <v>76</v>
      </c>
      <c r="I1819" s="1">
        <v>8</v>
      </c>
      <c r="J1819" t="s">
        <v>302</v>
      </c>
      <c r="K1819" t="str">
        <f>VLOOKUP(Table1[[#This Row],[Loser]],Ranking!D:E,2,FALSE)</f>
        <v>ACC</v>
      </c>
      <c r="L1819" s="1">
        <v>72</v>
      </c>
      <c r="N1819" s="1">
        <f>Table1[[#This Row],[Winning Score]]-Table1[[#This Row],[Losing Score]]</f>
        <v>4</v>
      </c>
      <c r="O1819" s="1">
        <f>Table1[[#This Row],[Losing Seed]]-Table1[[#This Row],[Winning Seed]]</f>
        <v>-1</v>
      </c>
      <c r="P1819" s="1" t="str">
        <f>IF(Table1[[#This Row],[SeD]]&lt;-2,Table1[[#This Row],[Winning Seed]]&amp; " over " &amp;Table1[[#This Row],[Losing Seed]],"")</f>
        <v/>
      </c>
      <c r="Q1819">
        <f>VLOOKUP(Table1[[#This Row],[Losing Seed]],'Seed History'!$N$4:$O$19,2)</f>
        <v>0.7</v>
      </c>
      <c r="R1819" s="1">
        <f>IF(Table1[[#This Row],[Round]]="PI",0,Table1[[#This Row],[Round]]-1)</f>
        <v>0</v>
      </c>
      <c r="S1819">
        <f>Table1[[#This Row],[LAW]]-Table1[[#This Row],[LEW]]</f>
        <v>-0.7</v>
      </c>
      <c r="V1819">
        <f>COUNTIF(PASE!B:B,Table1[[#This Row],[Loser]])</f>
        <v>1</v>
      </c>
    </row>
    <row r="1820" spans="1:22" x14ac:dyDescent="0.25">
      <c r="A1820" s="65">
        <v>41356</v>
      </c>
      <c r="B1820" s="50">
        <v>2013</v>
      </c>
      <c r="C1820" s="1">
        <v>2</v>
      </c>
      <c r="D1820" t="s">
        <v>440</v>
      </c>
      <c r="E1820" s="1">
        <v>12</v>
      </c>
      <c r="F1820" t="s">
        <v>40</v>
      </c>
      <c r="G1820" t="str">
        <f>VLOOKUP(Table1[[#This Row],[Winner]],Ranking!D:E,2,FALSE)</f>
        <v>P12</v>
      </c>
      <c r="H1820" s="1">
        <v>74</v>
      </c>
      <c r="I1820" s="1">
        <v>4</v>
      </c>
      <c r="J1820" t="s">
        <v>339</v>
      </c>
      <c r="K1820" t="str">
        <f>VLOOKUP(Table1[[#This Row],[Loser]],Ranking!D:E,2,FALSE)</f>
        <v>A10</v>
      </c>
      <c r="L1820" s="1">
        <v>57</v>
      </c>
      <c r="N1820" s="1">
        <f>Table1[[#This Row],[Winning Score]]-Table1[[#This Row],[Losing Score]]</f>
        <v>17</v>
      </c>
      <c r="O1820" s="1">
        <f>Table1[[#This Row],[Losing Seed]]-Table1[[#This Row],[Winning Seed]]</f>
        <v>-8</v>
      </c>
      <c r="P1820" s="1" t="str">
        <f>IF(Table1[[#This Row],[SeD]]&lt;-2,Table1[[#This Row],[Winning Seed]]&amp; " over " &amp;Table1[[#This Row],[Losing Seed]],"")</f>
        <v>12 over 4</v>
      </c>
      <c r="Q1820">
        <f>VLOOKUP(Table1[[#This Row],[Losing Seed]],'Seed History'!$N$4:$O$19,2)</f>
        <v>1.5357142857142858</v>
      </c>
      <c r="R1820" s="1">
        <f>IF(Table1[[#This Row],[Round]]="PI",0,Table1[[#This Row],[Round]]-1)</f>
        <v>1</v>
      </c>
      <c r="S1820">
        <f>Table1[[#This Row],[LAW]]-Table1[[#This Row],[LEW]]</f>
        <v>-0.53571428571428581</v>
      </c>
      <c r="V1820">
        <f>COUNTIF(PASE!B:B,Table1[[#This Row],[Loser]])</f>
        <v>1</v>
      </c>
    </row>
    <row r="1821" spans="1:22" x14ac:dyDescent="0.25">
      <c r="A1821" s="65">
        <v>41356</v>
      </c>
      <c r="B1821" s="50">
        <v>2013</v>
      </c>
      <c r="C1821" s="1">
        <v>2</v>
      </c>
      <c r="D1821" t="s">
        <v>38</v>
      </c>
      <c r="E1821" s="1">
        <v>9</v>
      </c>
      <c r="F1821" t="s">
        <v>418</v>
      </c>
      <c r="G1821" t="str">
        <f>VLOOKUP(Table1[[#This Row],[Winner]],Ranking!D:E,2,FALSE)</f>
        <v>Amer</v>
      </c>
      <c r="H1821" s="1">
        <v>76</v>
      </c>
      <c r="I1821" s="1">
        <v>1</v>
      </c>
      <c r="J1821" t="s">
        <v>71</v>
      </c>
      <c r="K1821" t="str">
        <f>VLOOKUP(Table1[[#This Row],[Loser]],Ranking!D:E,2,FALSE)</f>
        <v>WCC</v>
      </c>
      <c r="L1821" s="1">
        <v>70</v>
      </c>
      <c r="N1821" s="1">
        <f>Table1[[#This Row],[Winning Score]]-Table1[[#This Row],[Losing Score]]</f>
        <v>6</v>
      </c>
      <c r="O1821" s="1">
        <f>Table1[[#This Row],[Losing Seed]]-Table1[[#This Row],[Winning Seed]]</f>
        <v>-8</v>
      </c>
      <c r="P1821" s="1" t="str">
        <f>IF(Table1[[#This Row],[SeD]]&lt;-2,Table1[[#This Row],[Winning Seed]]&amp; " over " &amp;Table1[[#This Row],[Losing Seed]],"")</f>
        <v>9 over 1</v>
      </c>
      <c r="Q1821">
        <f>VLOOKUP(Table1[[#This Row],[Losing Seed]],'Seed History'!$N$4:$O$19,2)</f>
        <v>3.342857142857143</v>
      </c>
      <c r="R1821" s="1">
        <f>IF(Table1[[#This Row],[Round]]="PI",0,Table1[[#This Row],[Round]]-1)</f>
        <v>1</v>
      </c>
      <c r="S1821">
        <f>Table1[[#This Row],[LAW]]-Table1[[#This Row],[LEW]]</f>
        <v>-2.342857142857143</v>
      </c>
      <c r="V1821">
        <f>COUNTIF(PASE!B:B,Table1[[#This Row],[Loser]])</f>
        <v>1</v>
      </c>
    </row>
    <row r="1822" spans="1:22" x14ac:dyDescent="0.25">
      <c r="A1822" s="65">
        <v>41356</v>
      </c>
      <c r="B1822" s="50">
        <v>2013</v>
      </c>
      <c r="C1822" s="1">
        <v>2</v>
      </c>
      <c r="D1822" t="s">
        <v>49</v>
      </c>
      <c r="E1822" s="1">
        <v>3</v>
      </c>
      <c r="F1822" t="s">
        <v>263</v>
      </c>
      <c r="G1822" t="str">
        <f>VLOOKUP(Table1[[#This Row],[Winner]],Ranking!D:E,2,FALSE)</f>
        <v>BE</v>
      </c>
      <c r="H1822" s="1">
        <v>74</v>
      </c>
      <c r="I1822" s="1">
        <v>6</v>
      </c>
      <c r="J1822" t="s">
        <v>33</v>
      </c>
      <c r="K1822" t="str">
        <f>VLOOKUP(Table1[[#This Row],[Loser]],Ranking!D:E,2,FALSE)</f>
        <v>BE</v>
      </c>
      <c r="L1822" s="1">
        <v>72</v>
      </c>
      <c r="N1822" s="1">
        <f>Table1[[#This Row],[Winning Score]]-Table1[[#This Row],[Losing Score]]</f>
        <v>2</v>
      </c>
      <c r="O1822" s="1">
        <f>Table1[[#This Row],[Losing Seed]]-Table1[[#This Row],[Winning Seed]]</f>
        <v>3</v>
      </c>
      <c r="P1822" s="1" t="str">
        <f>IF(Table1[[#This Row],[SeD]]&lt;-2,Table1[[#This Row],[Winning Seed]]&amp; " over " &amp;Table1[[#This Row],[Losing Seed]],"")</f>
        <v/>
      </c>
      <c r="Q1822">
        <f>VLOOKUP(Table1[[#This Row],[Losing Seed]],'Seed History'!$N$4:$O$19,2)</f>
        <v>1.0785714285714285</v>
      </c>
      <c r="R1822" s="1">
        <f>IF(Table1[[#This Row],[Round]]="PI",0,Table1[[#This Row],[Round]]-1)</f>
        <v>1</v>
      </c>
      <c r="S1822">
        <f>Table1[[#This Row],[LAW]]-Table1[[#This Row],[LEW]]</f>
        <v>-7.8571428571428514E-2</v>
      </c>
      <c r="V1822">
        <f>COUNTIF(PASE!B:B,Table1[[#This Row],[Loser]])</f>
        <v>1</v>
      </c>
    </row>
    <row r="1823" spans="1:22" x14ac:dyDescent="0.25">
      <c r="A1823" s="65">
        <v>41356</v>
      </c>
      <c r="B1823" s="50">
        <v>2013</v>
      </c>
      <c r="C1823" s="1">
        <v>2</v>
      </c>
      <c r="D1823" t="s">
        <v>49</v>
      </c>
      <c r="E1823" s="1">
        <v>4</v>
      </c>
      <c r="F1823" t="s">
        <v>86</v>
      </c>
      <c r="G1823" t="str">
        <f>VLOOKUP(Table1[[#This Row],[Winner]],Ranking!D:E,2,FALSE)</f>
        <v>ACC</v>
      </c>
      <c r="H1823" s="1">
        <v>66</v>
      </c>
      <c r="I1823" s="1">
        <v>12</v>
      </c>
      <c r="J1823" t="s">
        <v>84</v>
      </c>
      <c r="K1823" t="str">
        <f>VLOOKUP(Table1[[#This Row],[Loser]],Ranking!D:E,2,FALSE)</f>
        <v>P12</v>
      </c>
      <c r="L1823" s="1">
        <v>60</v>
      </c>
      <c r="N1823" s="1">
        <f>Table1[[#This Row],[Winning Score]]-Table1[[#This Row],[Losing Score]]</f>
        <v>6</v>
      </c>
      <c r="O1823" s="1">
        <f>Table1[[#This Row],[Losing Seed]]-Table1[[#This Row],[Winning Seed]]</f>
        <v>8</v>
      </c>
      <c r="P1823" s="1" t="str">
        <f>IF(Table1[[#This Row],[SeD]]&lt;-2,Table1[[#This Row],[Winning Seed]]&amp; " over " &amp;Table1[[#This Row],[Losing Seed]],"")</f>
        <v/>
      </c>
      <c r="Q1823">
        <f>VLOOKUP(Table1[[#This Row],[Losing Seed]],'Seed History'!$N$4:$O$19,2)</f>
        <v>0.51428571428571423</v>
      </c>
      <c r="R1823" s="1">
        <f>IF(Table1[[#This Row],[Round]]="PI",0,Table1[[#This Row],[Round]]-1)</f>
        <v>1</v>
      </c>
      <c r="S1823">
        <f>Table1[[#This Row],[LAW]]-Table1[[#This Row],[LEW]]</f>
        <v>0.48571428571428577</v>
      </c>
      <c r="V1823">
        <f>COUNTIF(PASE!B:B,Table1[[#This Row],[Loser]])</f>
        <v>1</v>
      </c>
    </row>
    <row r="1824" spans="1:22" x14ac:dyDescent="0.25">
      <c r="A1824" s="65">
        <v>41356</v>
      </c>
      <c r="B1824" s="50">
        <v>2013</v>
      </c>
      <c r="C1824" s="1">
        <v>2</v>
      </c>
      <c r="D1824" t="s">
        <v>440</v>
      </c>
      <c r="E1824" s="1">
        <v>1</v>
      </c>
      <c r="F1824" t="s">
        <v>54</v>
      </c>
      <c r="G1824" t="str">
        <f>VLOOKUP(Table1[[#This Row],[Winner]],Ranking!D:E,2,FALSE)</f>
        <v>ACC</v>
      </c>
      <c r="H1824" s="1">
        <v>82</v>
      </c>
      <c r="I1824" s="1">
        <v>8</v>
      </c>
      <c r="J1824" t="s">
        <v>177</v>
      </c>
      <c r="K1824" t="str">
        <f>VLOOKUP(Table1[[#This Row],[Loser]],Ranking!D:E,2,FALSE)</f>
        <v>MWC</v>
      </c>
      <c r="L1824" s="1">
        <v>56</v>
      </c>
      <c r="N1824" s="1">
        <f>Table1[[#This Row],[Winning Score]]-Table1[[#This Row],[Losing Score]]</f>
        <v>26</v>
      </c>
      <c r="O1824" s="1">
        <f>Table1[[#This Row],[Losing Seed]]-Table1[[#This Row],[Winning Seed]]</f>
        <v>7</v>
      </c>
      <c r="P1824" s="1" t="str">
        <f>IF(Table1[[#This Row],[SeD]]&lt;-2,Table1[[#This Row],[Winning Seed]]&amp; " over " &amp;Table1[[#This Row],[Losing Seed]],"")</f>
        <v/>
      </c>
      <c r="Q1824">
        <f>VLOOKUP(Table1[[#This Row],[Losing Seed]],'Seed History'!$N$4:$O$19,2)</f>
        <v>0.7</v>
      </c>
      <c r="R1824" s="1">
        <f>IF(Table1[[#This Row],[Round]]="PI",0,Table1[[#This Row],[Round]]-1)</f>
        <v>1</v>
      </c>
      <c r="S1824">
        <f>Table1[[#This Row],[LAW]]-Table1[[#This Row],[LEW]]</f>
        <v>0.30000000000000004</v>
      </c>
      <c r="V1824">
        <f>COUNTIF(PASE!B:B,Table1[[#This Row],[Loser]])</f>
        <v>1</v>
      </c>
    </row>
    <row r="1825" spans="1:22" x14ac:dyDescent="0.25">
      <c r="A1825" s="65">
        <v>41356</v>
      </c>
      <c r="B1825" s="50">
        <v>2013</v>
      </c>
      <c r="C1825" s="1">
        <v>2</v>
      </c>
      <c r="D1825" t="s">
        <v>440</v>
      </c>
      <c r="E1825" s="1">
        <v>3</v>
      </c>
      <c r="F1825" t="s">
        <v>272</v>
      </c>
      <c r="G1825" t="str">
        <f>VLOOKUP(Table1[[#This Row],[Winner]],Ranking!D:E,2,FALSE)</f>
        <v>B10</v>
      </c>
      <c r="H1825" s="1">
        <v>70</v>
      </c>
      <c r="I1825" s="1">
        <v>6</v>
      </c>
      <c r="J1825" t="s">
        <v>268</v>
      </c>
      <c r="K1825" t="str">
        <f>VLOOKUP(Table1[[#This Row],[Loser]],Ranking!D:E,2,FALSE)</f>
        <v>Amer</v>
      </c>
      <c r="L1825" s="1">
        <v>48</v>
      </c>
      <c r="N1825" s="1">
        <f>Table1[[#This Row],[Winning Score]]-Table1[[#This Row],[Losing Score]]</f>
        <v>22</v>
      </c>
      <c r="O1825" s="1">
        <f>Table1[[#This Row],[Losing Seed]]-Table1[[#This Row],[Winning Seed]]</f>
        <v>3</v>
      </c>
      <c r="P1825" s="1" t="str">
        <f>IF(Table1[[#This Row],[SeD]]&lt;-2,Table1[[#This Row],[Winning Seed]]&amp; " over " &amp;Table1[[#This Row],[Losing Seed]],"")</f>
        <v/>
      </c>
      <c r="Q1825">
        <f>VLOOKUP(Table1[[#This Row],[Losing Seed]],'Seed History'!$N$4:$O$19,2)</f>
        <v>1.0785714285714285</v>
      </c>
      <c r="R1825" s="1">
        <f>IF(Table1[[#This Row],[Round]]="PI",0,Table1[[#This Row],[Round]]-1)</f>
        <v>1</v>
      </c>
      <c r="S1825">
        <f>Table1[[#This Row],[LAW]]-Table1[[#This Row],[LEW]]</f>
        <v>-7.8571428571428514E-2</v>
      </c>
      <c r="V1825">
        <f>COUNTIF(PASE!B:B,Table1[[#This Row],[Loser]])</f>
        <v>1</v>
      </c>
    </row>
    <row r="1826" spans="1:22" x14ac:dyDescent="0.25">
      <c r="A1826" s="65">
        <v>41356</v>
      </c>
      <c r="B1826" s="50">
        <v>2013</v>
      </c>
      <c r="C1826" s="1">
        <v>2</v>
      </c>
      <c r="D1826" t="s">
        <v>63</v>
      </c>
      <c r="E1826" s="1">
        <v>4</v>
      </c>
      <c r="F1826" t="s">
        <v>82</v>
      </c>
      <c r="G1826" t="str">
        <f>VLOOKUP(Table1[[#This Row],[Winner]],Ranking!D:E,2,FALSE)</f>
        <v>B10</v>
      </c>
      <c r="H1826" s="1">
        <v>78</v>
      </c>
      <c r="I1826" s="1">
        <v>5</v>
      </c>
      <c r="J1826" t="s">
        <v>47</v>
      </c>
      <c r="K1826" t="str">
        <f>VLOOKUP(Table1[[#This Row],[Loser]],Ranking!D:E,2,FALSE)</f>
        <v>A10</v>
      </c>
      <c r="L1826" s="1">
        <v>53</v>
      </c>
      <c r="N1826" s="1">
        <f>Table1[[#This Row],[Winning Score]]-Table1[[#This Row],[Losing Score]]</f>
        <v>25</v>
      </c>
      <c r="O1826" s="1">
        <f>Table1[[#This Row],[Losing Seed]]-Table1[[#This Row],[Winning Seed]]</f>
        <v>1</v>
      </c>
      <c r="P1826" s="1" t="str">
        <f>IF(Table1[[#This Row],[SeD]]&lt;-2,Table1[[#This Row],[Winning Seed]]&amp; " over " &amp;Table1[[#This Row],[Losing Seed]],"")</f>
        <v/>
      </c>
      <c r="Q1826">
        <f>VLOOKUP(Table1[[#This Row],[Losing Seed]],'Seed History'!$N$4:$O$19,2)</f>
        <v>1.1071428571428572</v>
      </c>
      <c r="R1826" s="1">
        <f>IF(Table1[[#This Row],[Round]]="PI",0,Table1[[#This Row],[Round]]-1)</f>
        <v>1</v>
      </c>
      <c r="S1826">
        <f>Table1[[#This Row],[LAW]]-Table1[[#This Row],[LEW]]</f>
        <v>-0.10714285714285721</v>
      </c>
      <c r="V1826">
        <f>COUNTIF(PASE!B:B,Table1[[#This Row],[Loser]])</f>
        <v>1</v>
      </c>
    </row>
    <row r="1827" spans="1:22" x14ac:dyDescent="0.25">
      <c r="A1827" s="65">
        <v>41356</v>
      </c>
      <c r="B1827" s="50">
        <v>2013</v>
      </c>
      <c r="C1827" s="1">
        <v>2</v>
      </c>
      <c r="D1827" t="s">
        <v>38</v>
      </c>
      <c r="E1827" s="1">
        <v>6</v>
      </c>
      <c r="F1827" t="s">
        <v>48</v>
      </c>
      <c r="G1827" t="str">
        <f>VLOOKUP(Table1[[#This Row],[Winner]],Ranking!D:E,2,FALSE)</f>
        <v>P12</v>
      </c>
      <c r="H1827" s="1">
        <v>74</v>
      </c>
      <c r="I1827" s="1">
        <v>14</v>
      </c>
      <c r="J1827" t="s">
        <v>43</v>
      </c>
      <c r="K1827" t="str">
        <f>VLOOKUP(Table1[[#This Row],[Loser]],Ranking!D:E,2,FALSE)</f>
        <v>Ivy</v>
      </c>
      <c r="L1827" s="1">
        <v>51</v>
      </c>
      <c r="N1827" s="1">
        <f>Table1[[#This Row],[Winning Score]]-Table1[[#This Row],[Losing Score]]</f>
        <v>23</v>
      </c>
      <c r="O1827" s="1">
        <f>Table1[[#This Row],[Losing Seed]]-Table1[[#This Row],[Winning Seed]]</f>
        <v>8</v>
      </c>
      <c r="P1827" s="1" t="str">
        <f>IF(Table1[[#This Row],[SeD]]&lt;-2,Table1[[#This Row],[Winning Seed]]&amp; " over " &amp;Table1[[#This Row],[Losing Seed]],"")</f>
        <v/>
      </c>
      <c r="Q1827">
        <f>VLOOKUP(Table1[[#This Row],[Losing Seed]],'Seed History'!$N$4:$O$19,2)</f>
        <v>0.16428571428571428</v>
      </c>
      <c r="R1827" s="1">
        <f>IF(Table1[[#This Row],[Round]]="PI",0,Table1[[#This Row],[Round]]-1)</f>
        <v>1</v>
      </c>
      <c r="S1827">
        <f>Table1[[#This Row],[LAW]]-Table1[[#This Row],[LEW]]</f>
        <v>0.83571428571428574</v>
      </c>
      <c r="V1827">
        <f>COUNTIF(PASE!B:B,Table1[[#This Row],[Loser]])</f>
        <v>1</v>
      </c>
    </row>
    <row r="1828" spans="1:22" x14ac:dyDescent="0.25">
      <c r="A1828" s="65">
        <v>41357</v>
      </c>
      <c r="B1828" s="50">
        <v>2013</v>
      </c>
      <c r="C1828" s="1">
        <v>2</v>
      </c>
      <c r="D1828" t="s">
        <v>63</v>
      </c>
      <c r="E1828" s="1">
        <v>15</v>
      </c>
      <c r="F1828" t="s">
        <v>206</v>
      </c>
      <c r="G1828" t="str">
        <f>VLOOKUP(Table1[[#This Row],[Winner]],Ranking!D:E,2,FALSE)</f>
        <v>ASun</v>
      </c>
      <c r="H1828" s="1">
        <v>81</v>
      </c>
      <c r="I1828" s="1">
        <v>7</v>
      </c>
      <c r="J1828" t="s">
        <v>345</v>
      </c>
      <c r="K1828" t="str">
        <f>VLOOKUP(Table1[[#This Row],[Loser]],Ranking!D:E,2,FALSE)</f>
        <v>MWC</v>
      </c>
      <c r="L1828" s="1">
        <v>71</v>
      </c>
      <c r="N1828" s="1">
        <f>Table1[[#This Row],[Winning Score]]-Table1[[#This Row],[Losing Score]]</f>
        <v>10</v>
      </c>
      <c r="O1828" s="1">
        <f>Table1[[#This Row],[Losing Seed]]-Table1[[#This Row],[Winning Seed]]</f>
        <v>-8</v>
      </c>
      <c r="P1828" s="1" t="str">
        <f>IF(Table1[[#This Row],[SeD]]&lt;-2,Table1[[#This Row],[Winning Seed]]&amp; " over " &amp;Table1[[#This Row],[Losing Seed]],"")</f>
        <v>15 over 7</v>
      </c>
      <c r="Q1828">
        <f>VLOOKUP(Table1[[#This Row],[Losing Seed]],'Seed History'!$N$4:$O$19,2)</f>
        <v>0.9</v>
      </c>
      <c r="R1828" s="1">
        <f>IF(Table1[[#This Row],[Round]]="PI",0,Table1[[#This Row],[Round]]-1)</f>
        <v>1</v>
      </c>
      <c r="S1828">
        <f>Table1[[#This Row],[LAW]]-Table1[[#This Row],[LEW]]</f>
        <v>9.9999999999999978E-2</v>
      </c>
      <c r="V1828">
        <f>COUNTIF(PASE!B:B,Table1[[#This Row],[Loser]])</f>
        <v>1</v>
      </c>
    </row>
    <row r="1829" spans="1:22" x14ac:dyDescent="0.25">
      <c r="A1829" s="65">
        <v>41357</v>
      </c>
      <c r="B1829" s="50">
        <v>2013</v>
      </c>
      <c r="C1829" s="1">
        <v>2</v>
      </c>
      <c r="D1829" t="s">
        <v>49</v>
      </c>
      <c r="E1829" s="1">
        <v>1</v>
      </c>
      <c r="F1829" t="s">
        <v>36</v>
      </c>
      <c r="G1829" t="str">
        <f>VLOOKUP(Table1[[#This Row],[Winner]],Ranking!D:E,2,FALSE)</f>
        <v>B10</v>
      </c>
      <c r="H1829" s="1">
        <v>58</v>
      </c>
      <c r="I1829" s="1">
        <v>9</v>
      </c>
      <c r="J1829" t="s">
        <v>374</v>
      </c>
      <c r="K1829" t="str">
        <f>VLOOKUP(Table1[[#This Row],[Loser]],Ranking!D:E,2,FALSE)</f>
        <v>Amer</v>
      </c>
      <c r="L1829" s="1">
        <v>52</v>
      </c>
      <c r="N1829" s="1">
        <f>Table1[[#This Row],[Winning Score]]-Table1[[#This Row],[Losing Score]]</f>
        <v>6</v>
      </c>
      <c r="O1829" s="1">
        <f>Table1[[#This Row],[Losing Seed]]-Table1[[#This Row],[Winning Seed]]</f>
        <v>8</v>
      </c>
      <c r="P1829" s="1" t="str">
        <f>IF(Table1[[#This Row],[SeD]]&lt;-2,Table1[[#This Row],[Winning Seed]]&amp; " over " &amp;Table1[[#This Row],[Losing Seed]],"")</f>
        <v/>
      </c>
      <c r="Q1829">
        <f>VLOOKUP(Table1[[#This Row],[Losing Seed]],'Seed History'!$N$4:$O$19,2)</f>
        <v>0.6</v>
      </c>
      <c r="R1829" s="1">
        <f>IF(Table1[[#This Row],[Round]]="PI",0,Table1[[#This Row],[Round]]-1)</f>
        <v>1</v>
      </c>
      <c r="S1829">
        <f>Table1[[#This Row],[LAW]]-Table1[[#This Row],[LEW]]</f>
        <v>0.4</v>
      </c>
      <c r="V1829">
        <f>COUNTIF(PASE!B:B,Table1[[#This Row],[Loser]])</f>
        <v>1</v>
      </c>
    </row>
    <row r="1830" spans="1:22" x14ac:dyDescent="0.25">
      <c r="A1830" s="65">
        <v>41357</v>
      </c>
      <c r="B1830" s="50">
        <v>2013</v>
      </c>
      <c r="C1830" s="1">
        <v>2</v>
      </c>
      <c r="D1830" t="s">
        <v>49</v>
      </c>
      <c r="E1830" s="1">
        <v>2</v>
      </c>
      <c r="F1830" t="s">
        <v>270</v>
      </c>
      <c r="G1830" t="str">
        <f>VLOOKUP(Table1[[#This Row],[Winner]],Ranking!D:E,2,FALSE)</f>
        <v>ACC</v>
      </c>
      <c r="H1830" s="1">
        <v>63</v>
      </c>
      <c r="I1830" s="1">
        <v>7</v>
      </c>
      <c r="J1830" t="s">
        <v>231</v>
      </c>
      <c r="K1830" t="str">
        <f>VLOOKUP(Table1[[#This Row],[Loser]],Ranking!D:E,2,FALSE)</f>
        <v>B10</v>
      </c>
      <c r="L1830" s="1">
        <v>59</v>
      </c>
      <c r="N1830" s="1">
        <f>Table1[[#This Row],[Winning Score]]-Table1[[#This Row],[Losing Score]]</f>
        <v>4</v>
      </c>
      <c r="O1830" s="1">
        <f>Table1[[#This Row],[Losing Seed]]-Table1[[#This Row],[Winning Seed]]</f>
        <v>5</v>
      </c>
      <c r="P1830" s="1" t="str">
        <f>IF(Table1[[#This Row],[SeD]]&lt;-2,Table1[[#This Row],[Winning Seed]]&amp; " over " &amp;Table1[[#This Row],[Losing Seed]],"")</f>
        <v/>
      </c>
      <c r="Q1830">
        <f>VLOOKUP(Table1[[#This Row],[Losing Seed]],'Seed History'!$N$4:$O$19,2)</f>
        <v>0.9</v>
      </c>
      <c r="R1830" s="1">
        <f>IF(Table1[[#This Row],[Round]]="PI",0,Table1[[#This Row],[Round]]-1)</f>
        <v>1</v>
      </c>
      <c r="S1830">
        <f>Table1[[#This Row],[LAW]]-Table1[[#This Row],[LEW]]</f>
        <v>9.9999999999999978E-2</v>
      </c>
      <c r="V1830">
        <f>COUNTIF(PASE!B:B,Table1[[#This Row],[Loser]])</f>
        <v>1</v>
      </c>
    </row>
    <row r="1831" spans="1:22" x14ac:dyDescent="0.25">
      <c r="A1831" s="65">
        <v>41357</v>
      </c>
      <c r="B1831" s="50">
        <v>2013</v>
      </c>
      <c r="C1831" s="1">
        <v>2</v>
      </c>
      <c r="D1831" t="s">
        <v>440</v>
      </c>
      <c r="E1831" s="1">
        <v>2</v>
      </c>
      <c r="F1831" t="s">
        <v>64</v>
      </c>
      <c r="G1831" t="str">
        <f>VLOOKUP(Table1[[#This Row],[Winner]],Ranking!D:E,2,FALSE)</f>
        <v>ACC</v>
      </c>
      <c r="H1831" s="1">
        <v>66</v>
      </c>
      <c r="I1831" s="1">
        <v>7</v>
      </c>
      <c r="J1831" t="s">
        <v>88</v>
      </c>
      <c r="K1831" t="str">
        <f>VLOOKUP(Table1[[#This Row],[Loser]],Ranking!D:E,2,FALSE)</f>
        <v>BE</v>
      </c>
      <c r="L1831" s="1">
        <v>50</v>
      </c>
      <c r="N1831" s="1">
        <f>Table1[[#This Row],[Winning Score]]-Table1[[#This Row],[Losing Score]]</f>
        <v>16</v>
      </c>
      <c r="O1831" s="1">
        <f>Table1[[#This Row],[Losing Seed]]-Table1[[#This Row],[Winning Seed]]</f>
        <v>5</v>
      </c>
      <c r="P1831" s="1" t="str">
        <f>IF(Table1[[#This Row],[SeD]]&lt;-2,Table1[[#This Row],[Winning Seed]]&amp; " over " &amp;Table1[[#This Row],[Losing Seed]],"")</f>
        <v/>
      </c>
      <c r="Q1831">
        <f>VLOOKUP(Table1[[#This Row],[Losing Seed]],'Seed History'!$N$4:$O$19,2)</f>
        <v>0.9</v>
      </c>
      <c r="R1831" s="1">
        <f>IF(Table1[[#This Row],[Round]]="PI",0,Table1[[#This Row],[Round]]-1)</f>
        <v>1</v>
      </c>
      <c r="S1831">
        <f>Table1[[#This Row],[LAW]]-Table1[[#This Row],[LEW]]</f>
        <v>9.9999999999999978E-2</v>
      </c>
      <c r="V1831">
        <f>COUNTIF(PASE!B:B,Table1[[#This Row],[Loser]])</f>
        <v>1</v>
      </c>
    </row>
    <row r="1832" spans="1:22" x14ac:dyDescent="0.25">
      <c r="A1832" s="65">
        <v>41357</v>
      </c>
      <c r="B1832" s="50">
        <v>2013</v>
      </c>
      <c r="C1832" s="1">
        <v>2</v>
      </c>
      <c r="D1832" t="s">
        <v>63</v>
      </c>
      <c r="E1832" s="1">
        <v>1</v>
      </c>
      <c r="F1832" t="s">
        <v>37</v>
      </c>
      <c r="G1832" t="str">
        <f>VLOOKUP(Table1[[#This Row],[Winner]],Ranking!D:E,2,FALSE)</f>
        <v>B12</v>
      </c>
      <c r="H1832" s="1">
        <v>70</v>
      </c>
      <c r="I1832" s="1">
        <v>8</v>
      </c>
      <c r="J1832" t="s">
        <v>299</v>
      </c>
      <c r="K1832" t="str">
        <f>VLOOKUP(Table1[[#This Row],[Loser]],Ranking!D:E,2,FALSE)</f>
        <v>ACC</v>
      </c>
      <c r="L1832" s="1">
        <v>58</v>
      </c>
      <c r="N1832" s="1">
        <f>Table1[[#This Row],[Winning Score]]-Table1[[#This Row],[Losing Score]]</f>
        <v>12</v>
      </c>
      <c r="O1832" s="1">
        <f>Table1[[#This Row],[Losing Seed]]-Table1[[#This Row],[Winning Seed]]</f>
        <v>7</v>
      </c>
      <c r="P1832" s="1" t="str">
        <f>IF(Table1[[#This Row],[SeD]]&lt;-2,Table1[[#This Row],[Winning Seed]]&amp; " over " &amp;Table1[[#This Row],[Losing Seed]],"")</f>
        <v/>
      </c>
      <c r="Q1832">
        <f>VLOOKUP(Table1[[#This Row],[Losing Seed]],'Seed History'!$N$4:$O$19,2)</f>
        <v>0.7</v>
      </c>
      <c r="R1832" s="1">
        <f>IF(Table1[[#This Row],[Round]]="PI",0,Table1[[#This Row],[Round]]-1)</f>
        <v>1</v>
      </c>
      <c r="S1832">
        <f>Table1[[#This Row],[LAW]]-Table1[[#This Row],[LEW]]</f>
        <v>0.30000000000000004</v>
      </c>
      <c r="V1832">
        <f>COUNTIF(PASE!B:B,Table1[[#This Row],[Loser]])</f>
        <v>1</v>
      </c>
    </row>
    <row r="1833" spans="1:22" x14ac:dyDescent="0.25">
      <c r="A1833" s="65">
        <v>41357</v>
      </c>
      <c r="B1833" s="50">
        <v>2013</v>
      </c>
      <c r="C1833" s="1">
        <v>2</v>
      </c>
      <c r="D1833" t="s">
        <v>63</v>
      </c>
      <c r="E1833" s="1">
        <v>3</v>
      </c>
      <c r="F1833" t="s">
        <v>81</v>
      </c>
      <c r="G1833" t="str">
        <f>VLOOKUP(Table1[[#This Row],[Winner]],Ranking!D:E,2,FALSE)</f>
        <v>SEC</v>
      </c>
      <c r="H1833" s="1">
        <v>78</v>
      </c>
      <c r="I1833" s="1">
        <v>11</v>
      </c>
      <c r="J1833" t="s">
        <v>275</v>
      </c>
      <c r="K1833" t="str">
        <f>VLOOKUP(Table1[[#This Row],[Loser]],Ranking!D:E,2,FALSE)</f>
        <v>B10</v>
      </c>
      <c r="L1833" s="1">
        <v>64</v>
      </c>
      <c r="N1833" s="1">
        <f>Table1[[#This Row],[Winning Score]]-Table1[[#This Row],[Losing Score]]</f>
        <v>14</v>
      </c>
      <c r="O1833" s="1">
        <f>Table1[[#This Row],[Losing Seed]]-Table1[[#This Row],[Winning Seed]]</f>
        <v>8</v>
      </c>
      <c r="P1833" s="1" t="str">
        <f>IF(Table1[[#This Row],[SeD]]&lt;-2,Table1[[#This Row],[Winning Seed]]&amp; " over " &amp;Table1[[#This Row],[Losing Seed]],"")</f>
        <v/>
      </c>
      <c r="Q1833">
        <f>VLOOKUP(Table1[[#This Row],[Losing Seed]],'Seed History'!$N$4:$O$19,2)</f>
        <v>0.61428571428571432</v>
      </c>
      <c r="R1833" s="1">
        <f>IF(Table1[[#This Row],[Round]]="PI",0,Table1[[#This Row],[Round]]-1)</f>
        <v>1</v>
      </c>
      <c r="S1833">
        <f>Table1[[#This Row],[LAW]]-Table1[[#This Row],[LEW]]</f>
        <v>0.38571428571428568</v>
      </c>
      <c r="V1833">
        <f>COUNTIF(PASE!B:B,Table1[[#This Row],[Loser]])</f>
        <v>1</v>
      </c>
    </row>
    <row r="1834" spans="1:22" x14ac:dyDescent="0.25">
      <c r="A1834" s="65">
        <v>41357</v>
      </c>
      <c r="B1834" s="50">
        <v>2013</v>
      </c>
      <c r="C1834" s="1">
        <v>2</v>
      </c>
      <c r="D1834" t="s">
        <v>38</v>
      </c>
      <c r="E1834" s="1">
        <v>2</v>
      </c>
      <c r="F1834" t="s">
        <v>316</v>
      </c>
      <c r="G1834" t="str">
        <f>VLOOKUP(Table1[[#This Row],[Winner]],Ranking!D:E,2,FALSE)</f>
        <v>B10</v>
      </c>
      <c r="H1834" s="1">
        <v>78</v>
      </c>
      <c r="I1834" s="1">
        <v>10</v>
      </c>
      <c r="J1834" t="s">
        <v>238</v>
      </c>
      <c r="K1834" t="str">
        <f>VLOOKUP(Table1[[#This Row],[Loser]],Ranking!D:E,2,FALSE)</f>
        <v>B12</v>
      </c>
      <c r="L1834" s="1">
        <v>75</v>
      </c>
      <c r="N1834" s="1">
        <f>Table1[[#This Row],[Winning Score]]-Table1[[#This Row],[Losing Score]]</f>
        <v>3</v>
      </c>
      <c r="O1834" s="1">
        <f>Table1[[#This Row],[Losing Seed]]-Table1[[#This Row],[Winning Seed]]</f>
        <v>8</v>
      </c>
      <c r="P1834" s="1" t="str">
        <f>IF(Table1[[#This Row],[SeD]]&lt;-2,Table1[[#This Row],[Winning Seed]]&amp; " over " &amp;Table1[[#This Row],[Losing Seed]],"")</f>
        <v/>
      </c>
      <c r="Q1834">
        <f>VLOOKUP(Table1[[#This Row],[Losing Seed]],'Seed History'!$N$4:$O$19,2)</f>
        <v>0.62142857142857144</v>
      </c>
      <c r="R1834" s="1">
        <f>IF(Table1[[#This Row],[Round]]="PI",0,Table1[[#This Row],[Round]]-1)</f>
        <v>1</v>
      </c>
      <c r="S1834">
        <f>Table1[[#This Row],[LAW]]-Table1[[#This Row],[LEW]]</f>
        <v>0.37857142857142856</v>
      </c>
      <c r="V1834">
        <f>COUNTIF(PASE!B:B,Table1[[#This Row],[Loser]])</f>
        <v>1</v>
      </c>
    </row>
    <row r="1835" spans="1:22" x14ac:dyDescent="0.25">
      <c r="A1835" s="65">
        <v>41357</v>
      </c>
      <c r="B1835" s="50">
        <v>2013</v>
      </c>
      <c r="C1835" s="1">
        <v>2</v>
      </c>
      <c r="D1835" t="s">
        <v>38</v>
      </c>
      <c r="E1835" s="1">
        <v>13</v>
      </c>
      <c r="F1835" t="s">
        <v>247</v>
      </c>
      <c r="G1835" t="str">
        <f>VLOOKUP(Table1[[#This Row],[Winner]],Ranking!D:E,2,FALSE)</f>
        <v>A10</v>
      </c>
      <c r="H1835" s="1">
        <v>76</v>
      </c>
      <c r="I1835" s="1">
        <v>12</v>
      </c>
      <c r="J1835" t="s">
        <v>45</v>
      </c>
      <c r="K1835" t="str">
        <f>VLOOKUP(Table1[[#This Row],[Loser]],Ranking!D:E,2,FALSE)</f>
        <v>SEC</v>
      </c>
      <c r="L1835" s="1">
        <v>74</v>
      </c>
      <c r="N1835" s="1">
        <f>Table1[[#This Row],[Winning Score]]-Table1[[#This Row],[Losing Score]]</f>
        <v>2</v>
      </c>
      <c r="O1835" s="1">
        <f>Table1[[#This Row],[Losing Seed]]-Table1[[#This Row],[Winning Seed]]</f>
        <v>-1</v>
      </c>
      <c r="P1835" s="1" t="str">
        <f>IF(Table1[[#This Row],[SeD]]&lt;-2,Table1[[#This Row],[Winning Seed]]&amp; " over " &amp;Table1[[#This Row],[Losing Seed]],"")</f>
        <v/>
      </c>
      <c r="Q1835">
        <f>VLOOKUP(Table1[[#This Row],[Losing Seed]],'Seed History'!$N$4:$O$19,2)</f>
        <v>0.51428571428571423</v>
      </c>
      <c r="R1835" s="1">
        <f>IF(Table1[[#This Row],[Round]]="PI",0,Table1[[#This Row],[Round]]-1)</f>
        <v>1</v>
      </c>
      <c r="S1835">
        <f>Table1[[#This Row],[LAW]]-Table1[[#This Row],[LEW]]</f>
        <v>0.48571428571428577</v>
      </c>
      <c r="V1835">
        <f>COUNTIF(PASE!B:B,Table1[[#This Row],[Loser]])</f>
        <v>1</v>
      </c>
    </row>
    <row r="1836" spans="1:22" x14ac:dyDescent="0.25">
      <c r="A1836" s="65">
        <v>41361</v>
      </c>
      <c r="B1836" s="50">
        <v>2013</v>
      </c>
      <c r="C1836" s="1">
        <v>3</v>
      </c>
      <c r="D1836" t="s">
        <v>49</v>
      </c>
      <c r="E1836" s="1">
        <v>4</v>
      </c>
      <c r="F1836" t="s">
        <v>86</v>
      </c>
      <c r="G1836" t="str">
        <f>VLOOKUP(Table1[[#This Row],[Winner]],Ranking!D:E,2,FALSE)</f>
        <v>ACC</v>
      </c>
      <c r="H1836" s="1">
        <v>61</v>
      </c>
      <c r="I1836" s="1">
        <v>1</v>
      </c>
      <c r="J1836" t="s">
        <v>36</v>
      </c>
      <c r="K1836" t="str">
        <f>VLOOKUP(Table1[[#This Row],[Loser]],Ranking!D:E,2,FALSE)</f>
        <v>B10</v>
      </c>
      <c r="L1836" s="1">
        <v>50</v>
      </c>
      <c r="N1836" s="1">
        <f>Table1[[#This Row],[Winning Score]]-Table1[[#This Row],[Losing Score]]</f>
        <v>11</v>
      </c>
      <c r="O1836" s="1">
        <f>Table1[[#This Row],[Losing Seed]]-Table1[[#This Row],[Winning Seed]]</f>
        <v>-3</v>
      </c>
      <c r="P1836" s="1" t="str">
        <f>IF(Table1[[#This Row],[SeD]]&lt;-2,Table1[[#This Row],[Winning Seed]]&amp; " over " &amp;Table1[[#This Row],[Losing Seed]],"")</f>
        <v>4 over 1</v>
      </c>
      <c r="Q1836">
        <f>VLOOKUP(Table1[[#This Row],[Losing Seed]],'Seed History'!$N$4:$O$19,2)</f>
        <v>3.342857142857143</v>
      </c>
      <c r="R1836" s="1">
        <f>IF(Table1[[#This Row],[Round]]="PI",0,Table1[[#This Row],[Round]]-1)</f>
        <v>2</v>
      </c>
      <c r="S1836">
        <f>Table1[[#This Row],[LAW]]-Table1[[#This Row],[LEW]]</f>
        <v>-1.342857142857143</v>
      </c>
      <c r="V1836">
        <f>COUNTIF(PASE!B:B,Table1[[#This Row],[Loser]])</f>
        <v>1</v>
      </c>
    </row>
    <row r="1837" spans="1:22" x14ac:dyDescent="0.25">
      <c r="A1837" s="65">
        <v>41361</v>
      </c>
      <c r="B1837" s="50">
        <v>2013</v>
      </c>
      <c r="C1837" s="1">
        <v>3</v>
      </c>
      <c r="D1837" t="s">
        <v>38</v>
      </c>
      <c r="E1837" s="1">
        <v>2</v>
      </c>
      <c r="F1837" t="s">
        <v>316</v>
      </c>
      <c r="G1837" t="str">
        <f>VLOOKUP(Table1[[#This Row],[Winner]],Ranking!D:E,2,FALSE)</f>
        <v>B10</v>
      </c>
      <c r="H1837" s="1">
        <v>73</v>
      </c>
      <c r="I1837" s="1">
        <v>6</v>
      </c>
      <c r="J1837" t="s">
        <v>48</v>
      </c>
      <c r="K1837" t="str">
        <f>VLOOKUP(Table1[[#This Row],[Loser]],Ranking!D:E,2,FALSE)</f>
        <v>P12</v>
      </c>
      <c r="L1837" s="1">
        <v>70</v>
      </c>
      <c r="N1837" s="1">
        <f>Table1[[#This Row],[Winning Score]]-Table1[[#This Row],[Losing Score]]</f>
        <v>3</v>
      </c>
      <c r="O1837" s="1">
        <f>Table1[[#This Row],[Losing Seed]]-Table1[[#This Row],[Winning Seed]]</f>
        <v>4</v>
      </c>
      <c r="P1837" s="1" t="str">
        <f>IF(Table1[[#This Row],[SeD]]&lt;-2,Table1[[#This Row],[Winning Seed]]&amp; " over " &amp;Table1[[#This Row],[Losing Seed]],"")</f>
        <v/>
      </c>
      <c r="Q1837">
        <f>VLOOKUP(Table1[[#This Row],[Losing Seed]],'Seed History'!$N$4:$O$19,2)</f>
        <v>1.0785714285714285</v>
      </c>
      <c r="R1837" s="1">
        <f>IF(Table1[[#This Row],[Round]]="PI",0,Table1[[#This Row],[Round]]-1)</f>
        <v>2</v>
      </c>
      <c r="S1837">
        <f>Table1[[#This Row],[LAW]]-Table1[[#This Row],[LEW]]</f>
        <v>0.92142857142857149</v>
      </c>
      <c r="V1837">
        <f>COUNTIF(PASE!B:B,Table1[[#This Row],[Loser]])</f>
        <v>1</v>
      </c>
    </row>
    <row r="1838" spans="1:22" x14ac:dyDescent="0.25">
      <c r="A1838" s="65">
        <v>41361</v>
      </c>
      <c r="B1838" s="50">
        <v>2013</v>
      </c>
      <c r="C1838" s="1">
        <v>3</v>
      </c>
      <c r="D1838" t="s">
        <v>38</v>
      </c>
      <c r="E1838" s="1">
        <v>9</v>
      </c>
      <c r="F1838" t="s">
        <v>418</v>
      </c>
      <c r="G1838" t="str">
        <f>VLOOKUP(Table1[[#This Row],[Winner]],Ranking!D:E,2,FALSE)</f>
        <v>Amer</v>
      </c>
      <c r="H1838" s="1">
        <v>72</v>
      </c>
      <c r="I1838" s="1">
        <v>13</v>
      </c>
      <c r="J1838" t="s">
        <v>247</v>
      </c>
      <c r="K1838" t="str">
        <f>VLOOKUP(Table1[[#This Row],[Loser]],Ranking!D:E,2,FALSE)</f>
        <v>A10</v>
      </c>
      <c r="L1838" s="1">
        <v>58</v>
      </c>
      <c r="N1838" s="1">
        <f>Table1[[#This Row],[Winning Score]]-Table1[[#This Row],[Losing Score]]</f>
        <v>14</v>
      </c>
      <c r="O1838" s="1">
        <f>Table1[[#This Row],[Losing Seed]]-Table1[[#This Row],[Winning Seed]]</f>
        <v>4</v>
      </c>
      <c r="P1838" s="1" t="str">
        <f>IF(Table1[[#This Row],[SeD]]&lt;-2,Table1[[#This Row],[Winning Seed]]&amp; " over " &amp;Table1[[#This Row],[Losing Seed]],"")</f>
        <v/>
      </c>
      <c r="Q1838">
        <f>VLOOKUP(Table1[[#This Row],[Losing Seed]],'Seed History'!$N$4:$O$19,2)</f>
        <v>0.25</v>
      </c>
      <c r="R1838" s="1">
        <f>IF(Table1[[#This Row],[Round]]="PI",0,Table1[[#This Row],[Round]]-1)</f>
        <v>2</v>
      </c>
      <c r="S1838">
        <f>Table1[[#This Row],[LAW]]-Table1[[#This Row],[LEW]]</f>
        <v>1.75</v>
      </c>
      <c r="V1838">
        <f>COUNTIF(PASE!B:B,Table1[[#This Row],[Loser]])</f>
        <v>1</v>
      </c>
    </row>
    <row r="1839" spans="1:22" x14ac:dyDescent="0.25">
      <c r="A1839" s="65">
        <v>41361</v>
      </c>
      <c r="B1839" s="50">
        <v>2013</v>
      </c>
      <c r="C1839" s="1">
        <v>3</v>
      </c>
      <c r="D1839" t="s">
        <v>49</v>
      </c>
      <c r="E1839" s="1">
        <v>3</v>
      </c>
      <c r="F1839" t="s">
        <v>263</v>
      </c>
      <c r="G1839" t="str">
        <f>VLOOKUP(Table1[[#This Row],[Winner]],Ranking!D:E,2,FALSE)</f>
        <v>BE</v>
      </c>
      <c r="H1839" s="1">
        <v>71</v>
      </c>
      <c r="I1839" s="1">
        <v>2</v>
      </c>
      <c r="J1839" t="s">
        <v>270</v>
      </c>
      <c r="K1839" t="str">
        <f>VLOOKUP(Table1[[#This Row],[Loser]],Ranking!D:E,2,FALSE)</f>
        <v>ACC</v>
      </c>
      <c r="L1839" s="1">
        <v>61</v>
      </c>
      <c r="N1839" s="1">
        <f>Table1[[#This Row],[Winning Score]]-Table1[[#This Row],[Losing Score]]</f>
        <v>10</v>
      </c>
      <c r="O1839" s="1">
        <f>Table1[[#This Row],[Losing Seed]]-Table1[[#This Row],[Winning Seed]]</f>
        <v>-1</v>
      </c>
      <c r="P1839" s="1" t="str">
        <f>IF(Table1[[#This Row],[SeD]]&lt;-2,Table1[[#This Row],[Winning Seed]]&amp; " over " &amp;Table1[[#This Row],[Losing Seed]],"")</f>
        <v/>
      </c>
      <c r="Q1839">
        <f>VLOOKUP(Table1[[#This Row],[Losing Seed]],'Seed History'!$N$4:$O$19,2)</f>
        <v>2.3714285714285714</v>
      </c>
      <c r="R1839" s="1">
        <f>IF(Table1[[#This Row],[Round]]="PI",0,Table1[[#This Row],[Round]]-1)</f>
        <v>2</v>
      </c>
      <c r="S1839">
        <f>Table1[[#This Row],[LAW]]-Table1[[#This Row],[LEW]]</f>
        <v>-0.37142857142857144</v>
      </c>
      <c r="V1839">
        <f>COUNTIF(PASE!B:B,Table1[[#This Row],[Loser]])</f>
        <v>1</v>
      </c>
    </row>
    <row r="1840" spans="1:22" x14ac:dyDescent="0.25">
      <c r="A1840" s="65">
        <v>41362</v>
      </c>
      <c r="B1840" s="50">
        <v>2013</v>
      </c>
      <c r="C1840" s="1">
        <v>3</v>
      </c>
      <c r="D1840" t="s">
        <v>63</v>
      </c>
      <c r="E1840" s="1">
        <v>4</v>
      </c>
      <c r="F1840" t="s">
        <v>82</v>
      </c>
      <c r="G1840" t="str">
        <f>VLOOKUP(Table1[[#This Row],[Winner]],Ranking!D:E,2,FALSE)</f>
        <v>B10</v>
      </c>
      <c r="H1840" s="1">
        <v>87</v>
      </c>
      <c r="I1840" s="1">
        <v>1</v>
      </c>
      <c r="J1840" t="s">
        <v>37</v>
      </c>
      <c r="K1840" t="str">
        <f>VLOOKUP(Table1[[#This Row],[Loser]],Ranking!D:E,2,FALSE)</f>
        <v>B12</v>
      </c>
      <c r="L1840" s="1">
        <v>85</v>
      </c>
      <c r="M1840" s="1" t="s">
        <v>479</v>
      </c>
      <c r="N1840" s="1">
        <f>Table1[[#This Row],[Winning Score]]-Table1[[#This Row],[Losing Score]]</f>
        <v>2</v>
      </c>
      <c r="O1840" s="1">
        <f>Table1[[#This Row],[Losing Seed]]-Table1[[#This Row],[Winning Seed]]</f>
        <v>-3</v>
      </c>
      <c r="P1840" s="1" t="str">
        <f>IF(Table1[[#This Row],[SeD]]&lt;-2,Table1[[#This Row],[Winning Seed]]&amp; " over " &amp;Table1[[#This Row],[Losing Seed]],"")</f>
        <v>4 over 1</v>
      </c>
      <c r="Q1840">
        <f>VLOOKUP(Table1[[#This Row],[Losing Seed]],'Seed History'!$N$4:$O$19,2)</f>
        <v>3.342857142857143</v>
      </c>
      <c r="R1840" s="1">
        <f>IF(Table1[[#This Row],[Round]]="PI",0,Table1[[#This Row],[Round]]-1)</f>
        <v>2</v>
      </c>
      <c r="S1840">
        <f>Table1[[#This Row],[LAW]]-Table1[[#This Row],[LEW]]</f>
        <v>-1.342857142857143</v>
      </c>
      <c r="V1840">
        <f>COUNTIF(PASE!B:B,Table1[[#This Row],[Loser]])</f>
        <v>1</v>
      </c>
    </row>
    <row r="1841" spans="1:22" x14ac:dyDescent="0.25">
      <c r="A1841" s="65">
        <v>41362</v>
      </c>
      <c r="B1841" s="50">
        <v>2013</v>
      </c>
      <c r="C1841" s="1">
        <v>3</v>
      </c>
      <c r="D1841" t="s">
        <v>440</v>
      </c>
      <c r="E1841" s="1">
        <v>1</v>
      </c>
      <c r="F1841" t="s">
        <v>54</v>
      </c>
      <c r="G1841" t="str">
        <f>VLOOKUP(Table1[[#This Row],[Winner]],Ranking!D:E,2,FALSE)</f>
        <v>ACC</v>
      </c>
      <c r="H1841" s="1">
        <v>77</v>
      </c>
      <c r="I1841" s="1">
        <v>12</v>
      </c>
      <c r="J1841" t="s">
        <v>40</v>
      </c>
      <c r="K1841" t="str">
        <f>VLOOKUP(Table1[[#This Row],[Loser]],Ranking!D:E,2,FALSE)</f>
        <v>P12</v>
      </c>
      <c r="L1841" s="1">
        <v>69</v>
      </c>
      <c r="N1841" s="1">
        <f>Table1[[#This Row],[Winning Score]]-Table1[[#This Row],[Losing Score]]</f>
        <v>8</v>
      </c>
      <c r="O1841" s="1">
        <f>Table1[[#This Row],[Losing Seed]]-Table1[[#This Row],[Winning Seed]]</f>
        <v>11</v>
      </c>
      <c r="P1841" s="1" t="str">
        <f>IF(Table1[[#This Row],[SeD]]&lt;-2,Table1[[#This Row],[Winning Seed]]&amp; " over " &amp;Table1[[#This Row],[Losing Seed]],"")</f>
        <v/>
      </c>
      <c r="Q1841">
        <f>VLOOKUP(Table1[[#This Row],[Losing Seed]],'Seed History'!$N$4:$O$19,2)</f>
        <v>0.51428571428571423</v>
      </c>
      <c r="R1841" s="1">
        <f>IF(Table1[[#This Row],[Round]]="PI",0,Table1[[#This Row],[Round]]-1)</f>
        <v>2</v>
      </c>
      <c r="S1841">
        <f>Table1[[#This Row],[LAW]]-Table1[[#This Row],[LEW]]</f>
        <v>1.4857142857142858</v>
      </c>
      <c r="V1841">
        <f>COUNTIF(PASE!B:B,Table1[[#This Row],[Loser]])</f>
        <v>1</v>
      </c>
    </row>
    <row r="1842" spans="1:22" x14ac:dyDescent="0.25">
      <c r="A1842" s="65">
        <v>41362</v>
      </c>
      <c r="B1842" s="50">
        <v>2013</v>
      </c>
      <c r="C1842" s="1">
        <v>3</v>
      </c>
      <c r="D1842" t="s">
        <v>440</v>
      </c>
      <c r="E1842" s="1">
        <v>2</v>
      </c>
      <c r="F1842" t="s">
        <v>64</v>
      </c>
      <c r="G1842" t="str">
        <f>VLOOKUP(Table1[[#This Row],[Winner]],Ranking!D:E,2,FALSE)</f>
        <v>ACC</v>
      </c>
      <c r="H1842" s="1">
        <v>71</v>
      </c>
      <c r="I1842" s="1">
        <v>3</v>
      </c>
      <c r="J1842" t="s">
        <v>272</v>
      </c>
      <c r="K1842" t="str">
        <f>VLOOKUP(Table1[[#This Row],[Loser]],Ranking!D:E,2,FALSE)</f>
        <v>B10</v>
      </c>
      <c r="L1842" s="1">
        <v>61</v>
      </c>
      <c r="N1842" s="1">
        <f>Table1[[#This Row],[Winning Score]]-Table1[[#This Row],[Losing Score]]</f>
        <v>10</v>
      </c>
      <c r="O1842" s="1">
        <f>Table1[[#This Row],[Losing Seed]]-Table1[[#This Row],[Winning Seed]]</f>
        <v>1</v>
      </c>
      <c r="P1842" s="1" t="str">
        <f>IF(Table1[[#This Row],[SeD]]&lt;-2,Table1[[#This Row],[Winning Seed]]&amp; " over " &amp;Table1[[#This Row],[Losing Seed]],"")</f>
        <v/>
      </c>
      <c r="Q1842">
        <f>VLOOKUP(Table1[[#This Row],[Losing Seed]],'Seed History'!$N$4:$O$19,2)</f>
        <v>1.8571428571428572</v>
      </c>
      <c r="R1842" s="1">
        <f>IF(Table1[[#This Row],[Round]]="PI",0,Table1[[#This Row],[Round]]-1)</f>
        <v>2</v>
      </c>
      <c r="S1842">
        <f>Table1[[#This Row],[LAW]]-Table1[[#This Row],[LEW]]</f>
        <v>0.14285714285714279</v>
      </c>
      <c r="V1842">
        <f>COUNTIF(PASE!B:B,Table1[[#This Row],[Loser]])</f>
        <v>1</v>
      </c>
    </row>
    <row r="1843" spans="1:22" x14ac:dyDescent="0.25">
      <c r="A1843" s="65">
        <v>41362</v>
      </c>
      <c r="B1843" s="50">
        <v>2013</v>
      </c>
      <c r="C1843" s="1">
        <v>3</v>
      </c>
      <c r="D1843" t="s">
        <v>63</v>
      </c>
      <c r="E1843" s="1">
        <v>3</v>
      </c>
      <c r="F1843" t="s">
        <v>81</v>
      </c>
      <c r="G1843" t="str">
        <f>VLOOKUP(Table1[[#This Row],[Winner]],Ranking!D:E,2,FALSE)</f>
        <v>SEC</v>
      </c>
      <c r="H1843" s="1">
        <v>62</v>
      </c>
      <c r="I1843" s="1">
        <v>15</v>
      </c>
      <c r="J1843" t="s">
        <v>206</v>
      </c>
      <c r="K1843" t="str">
        <f>VLOOKUP(Table1[[#This Row],[Loser]],Ranking!D:E,2,FALSE)</f>
        <v>ASun</v>
      </c>
      <c r="L1843" s="1">
        <v>50</v>
      </c>
      <c r="N1843" s="1">
        <f>Table1[[#This Row],[Winning Score]]-Table1[[#This Row],[Losing Score]]</f>
        <v>12</v>
      </c>
      <c r="O1843" s="1">
        <f>Table1[[#This Row],[Losing Seed]]-Table1[[#This Row],[Winning Seed]]</f>
        <v>12</v>
      </c>
      <c r="P1843" s="1" t="str">
        <f>IF(Table1[[#This Row],[SeD]]&lt;-2,Table1[[#This Row],[Winning Seed]]&amp; " over " &amp;Table1[[#This Row],[Losing Seed]],"")</f>
        <v/>
      </c>
      <c r="Q1843">
        <f>VLOOKUP(Table1[[#This Row],[Losing Seed]],'Seed History'!$N$4:$O$19,2)</f>
        <v>6.4285714285714279E-2</v>
      </c>
      <c r="R1843" s="1">
        <f>IF(Table1[[#This Row],[Round]]="PI",0,Table1[[#This Row],[Round]]-1)</f>
        <v>2</v>
      </c>
      <c r="S1843">
        <f>Table1[[#This Row],[LAW]]-Table1[[#This Row],[LEW]]</f>
        <v>1.9357142857142857</v>
      </c>
      <c r="V1843">
        <f>COUNTIF(PASE!B:B,Table1[[#This Row],[Loser]])</f>
        <v>1</v>
      </c>
    </row>
    <row r="1844" spans="1:22" x14ac:dyDescent="0.25">
      <c r="A1844" s="65">
        <v>41363</v>
      </c>
      <c r="B1844" s="50">
        <v>2013</v>
      </c>
      <c r="C1844" s="1">
        <v>4</v>
      </c>
      <c r="D1844" t="s">
        <v>38</v>
      </c>
      <c r="E1844" s="1">
        <v>9</v>
      </c>
      <c r="F1844" t="s">
        <v>418</v>
      </c>
      <c r="G1844" t="str">
        <f>VLOOKUP(Table1[[#This Row],[Winner]],Ranking!D:E,2,FALSE)</f>
        <v>Amer</v>
      </c>
      <c r="H1844" s="1">
        <v>70</v>
      </c>
      <c r="I1844" s="1">
        <v>2</v>
      </c>
      <c r="J1844" t="s">
        <v>316</v>
      </c>
      <c r="K1844" t="str">
        <f>VLOOKUP(Table1[[#This Row],[Loser]],Ranking!D:E,2,FALSE)</f>
        <v>B10</v>
      </c>
      <c r="L1844" s="1">
        <v>66</v>
      </c>
      <c r="N1844" s="1">
        <f>Table1[[#This Row],[Winning Score]]-Table1[[#This Row],[Losing Score]]</f>
        <v>4</v>
      </c>
      <c r="O1844" s="1">
        <f>Table1[[#This Row],[Losing Seed]]-Table1[[#This Row],[Winning Seed]]</f>
        <v>-7</v>
      </c>
      <c r="P1844" s="1" t="str">
        <f>IF(Table1[[#This Row],[SeD]]&lt;-2,Table1[[#This Row],[Winning Seed]]&amp; " over " &amp;Table1[[#This Row],[Losing Seed]],"")</f>
        <v>9 over 2</v>
      </c>
      <c r="Q1844">
        <f>VLOOKUP(Table1[[#This Row],[Losing Seed]],'Seed History'!$N$4:$O$19,2)</f>
        <v>2.3714285714285714</v>
      </c>
      <c r="R1844" s="1">
        <f>IF(Table1[[#This Row],[Round]]="PI",0,Table1[[#This Row],[Round]]-1)</f>
        <v>3</v>
      </c>
      <c r="S1844">
        <f>Table1[[#This Row],[LAW]]-Table1[[#This Row],[LEW]]</f>
        <v>0.62857142857142856</v>
      </c>
      <c r="V1844">
        <f>COUNTIF(PASE!B:B,Table1[[#This Row],[Loser]])</f>
        <v>1</v>
      </c>
    </row>
    <row r="1845" spans="1:22" x14ac:dyDescent="0.25">
      <c r="A1845" s="65">
        <v>41363</v>
      </c>
      <c r="B1845" s="50">
        <v>2013</v>
      </c>
      <c r="C1845" s="1">
        <v>4</v>
      </c>
      <c r="D1845" t="s">
        <v>49</v>
      </c>
      <c r="E1845" s="1">
        <v>4</v>
      </c>
      <c r="F1845" t="s">
        <v>86</v>
      </c>
      <c r="G1845" t="str">
        <f>VLOOKUP(Table1[[#This Row],[Winner]],Ranking!D:E,2,FALSE)</f>
        <v>ACC</v>
      </c>
      <c r="H1845" s="1">
        <v>55</v>
      </c>
      <c r="I1845" s="1">
        <v>3</v>
      </c>
      <c r="J1845" t="s">
        <v>263</v>
      </c>
      <c r="K1845" t="str">
        <f>VLOOKUP(Table1[[#This Row],[Loser]],Ranking!D:E,2,FALSE)</f>
        <v>BE</v>
      </c>
      <c r="L1845" s="1">
        <v>39</v>
      </c>
      <c r="N1845" s="1">
        <f>Table1[[#This Row],[Winning Score]]-Table1[[#This Row],[Losing Score]]</f>
        <v>16</v>
      </c>
      <c r="O1845" s="1">
        <f>Table1[[#This Row],[Losing Seed]]-Table1[[#This Row],[Winning Seed]]</f>
        <v>-1</v>
      </c>
      <c r="P1845" s="1" t="str">
        <f>IF(Table1[[#This Row],[SeD]]&lt;-2,Table1[[#This Row],[Winning Seed]]&amp; " over " &amp;Table1[[#This Row],[Losing Seed]],"")</f>
        <v/>
      </c>
      <c r="Q1845">
        <f>VLOOKUP(Table1[[#This Row],[Losing Seed]],'Seed History'!$N$4:$O$19,2)</f>
        <v>1.8571428571428572</v>
      </c>
      <c r="R1845" s="1">
        <f>IF(Table1[[#This Row],[Round]]="PI",0,Table1[[#This Row],[Round]]-1)</f>
        <v>3</v>
      </c>
      <c r="S1845">
        <f>Table1[[#This Row],[LAW]]-Table1[[#This Row],[LEW]]</f>
        <v>1.1428571428571428</v>
      </c>
      <c r="V1845">
        <f>COUNTIF(PASE!B:B,Table1[[#This Row],[Loser]])</f>
        <v>1</v>
      </c>
    </row>
    <row r="1846" spans="1:22" x14ac:dyDescent="0.25">
      <c r="A1846" s="65">
        <v>41364</v>
      </c>
      <c r="B1846" s="50">
        <v>2013</v>
      </c>
      <c r="C1846" s="1">
        <v>4</v>
      </c>
      <c r="D1846" t="s">
        <v>440</v>
      </c>
      <c r="E1846" s="1">
        <v>1</v>
      </c>
      <c r="F1846" t="s">
        <v>54</v>
      </c>
      <c r="G1846" t="str">
        <f>VLOOKUP(Table1[[#This Row],[Winner]],Ranking!D:E,2,FALSE)</f>
        <v>ACC</v>
      </c>
      <c r="H1846" s="1">
        <v>85</v>
      </c>
      <c r="I1846" s="1">
        <v>2</v>
      </c>
      <c r="J1846" t="s">
        <v>64</v>
      </c>
      <c r="K1846" t="str">
        <f>VLOOKUP(Table1[[#This Row],[Loser]],Ranking!D:E,2,FALSE)</f>
        <v>ACC</v>
      </c>
      <c r="L1846" s="1">
        <v>63</v>
      </c>
      <c r="N1846" s="1">
        <f>Table1[[#This Row],[Winning Score]]-Table1[[#This Row],[Losing Score]]</f>
        <v>22</v>
      </c>
      <c r="O1846" s="1">
        <f>Table1[[#This Row],[Losing Seed]]-Table1[[#This Row],[Winning Seed]]</f>
        <v>1</v>
      </c>
      <c r="P1846" s="1" t="str">
        <f>IF(Table1[[#This Row],[SeD]]&lt;-2,Table1[[#This Row],[Winning Seed]]&amp; " over " &amp;Table1[[#This Row],[Losing Seed]],"")</f>
        <v/>
      </c>
      <c r="Q1846">
        <f>VLOOKUP(Table1[[#This Row],[Losing Seed]],'Seed History'!$N$4:$O$19,2)</f>
        <v>2.3714285714285714</v>
      </c>
      <c r="R1846" s="1">
        <f>IF(Table1[[#This Row],[Round]]="PI",0,Table1[[#This Row],[Round]]-1)</f>
        <v>3</v>
      </c>
      <c r="S1846">
        <f>Table1[[#This Row],[LAW]]-Table1[[#This Row],[LEW]]</f>
        <v>0.62857142857142856</v>
      </c>
      <c r="V1846">
        <f>COUNTIF(PASE!B:B,Table1[[#This Row],[Loser]])</f>
        <v>1</v>
      </c>
    </row>
    <row r="1847" spans="1:22" x14ac:dyDescent="0.25">
      <c r="A1847" s="65">
        <v>41364</v>
      </c>
      <c r="B1847" s="50">
        <v>2013</v>
      </c>
      <c r="C1847" s="1">
        <v>4</v>
      </c>
      <c r="D1847" t="s">
        <v>63</v>
      </c>
      <c r="E1847" s="1">
        <v>4</v>
      </c>
      <c r="F1847" t="s">
        <v>82</v>
      </c>
      <c r="G1847" t="str">
        <f>VLOOKUP(Table1[[#This Row],[Winner]],Ranking!D:E,2,FALSE)</f>
        <v>B10</v>
      </c>
      <c r="H1847" s="1">
        <v>79</v>
      </c>
      <c r="I1847" s="1">
        <v>3</v>
      </c>
      <c r="J1847" t="s">
        <v>81</v>
      </c>
      <c r="K1847" t="str">
        <f>VLOOKUP(Table1[[#This Row],[Loser]],Ranking!D:E,2,FALSE)</f>
        <v>SEC</v>
      </c>
      <c r="L1847" s="1">
        <v>59</v>
      </c>
      <c r="N1847" s="1">
        <f>Table1[[#This Row],[Winning Score]]-Table1[[#This Row],[Losing Score]]</f>
        <v>20</v>
      </c>
      <c r="O1847" s="1">
        <f>Table1[[#This Row],[Losing Seed]]-Table1[[#This Row],[Winning Seed]]</f>
        <v>-1</v>
      </c>
      <c r="P1847" s="1" t="str">
        <f>IF(Table1[[#This Row],[SeD]]&lt;-2,Table1[[#This Row],[Winning Seed]]&amp; " over " &amp;Table1[[#This Row],[Losing Seed]],"")</f>
        <v/>
      </c>
      <c r="Q1847">
        <f>VLOOKUP(Table1[[#This Row],[Losing Seed]],'Seed History'!$N$4:$O$19,2)</f>
        <v>1.8571428571428572</v>
      </c>
      <c r="R1847" s="1">
        <f>IF(Table1[[#This Row],[Round]]="PI",0,Table1[[#This Row],[Round]]-1)</f>
        <v>3</v>
      </c>
      <c r="S1847">
        <f>Table1[[#This Row],[LAW]]-Table1[[#This Row],[LEW]]</f>
        <v>1.1428571428571428</v>
      </c>
      <c r="V1847">
        <f>COUNTIF(PASE!B:B,Table1[[#This Row],[Loser]])</f>
        <v>1</v>
      </c>
    </row>
    <row r="1848" spans="1:22" x14ac:dyDescent="0.25">
      <c r="A1848" s="65">
        <v>41370</v>
      </c>
      <c r="B1848" s="50">
        <v>2013</v>
      </c>
      <c r="C1848" s="1">
        <v>5</v>
      </c>
      <c r="D1848" t="s">
        <v>484</v>
      </c>
      <c r="E1848" s="1">
        <v>1</v>
      </c>
      <c r="F1848" t="s">
        <v>54</v>
      </c>
      <c r="G1848" t="str">
        <f>VLOOKUP(Table1[[#This Row],[Winner]],Ranking!D:E,2,FALSE)</f>
        <v>ACC</v>
      </c>
      <c r="H1848" s="1">
        <v>72</v>
      </c>
      <c r="I1848" s="1">
        <v>9</v>
      </c>
      <c r="J1848" t="s">
        <v>418</v>
      </c>
      <c r="K1848" t="str">
        <f>VLOOKUP(Table1[[#This Row],[Loser]],Ranking!D:E,2,FALSE)</f>
        <v>Amer</v>
      </c>
      <c r="L1848" s="1">
        <v>68</v>
      </c>
      <c r="N1848" s="1">
        <f>Table1[[#This Row],[Winning Score]]-Table1[[#This Row],[Losing Score]]</f>
        <v>4</v>
      </c>
      <c r="O1848" s="1">
        <f>Table1[[#This Row],[Losing Seed]]-Table1[[#This Row],[Winning Seed]]</f>
        <v>8</v>
      </c>
      <c r="P1848" s="1" t="str">
        <f>IF(Table1[[#This Row],[SeD]]&lt;-2,Table1[[#This Row],[Winning Seed]]&amp; " over " &amp;Table1[[#This Row],[Losing Seed]],"")</f>
        <v/>
      </c>
      <c r="Q1848">
        <f>VLOOKUP(Table1[[#This Row],[Losing Seed]],'Seed History'!$N$4:$O$19,2)</f>
        <v>0.6</v>
      </c>
      <c r="R1848" s="1">
        <f>IF(Table1[[#This Row],[Round]]="PI",0,Table1[[#This Row],[Round]]-1)</f>
        <v>4</v>
      </c>
      <c r="S1848">
        <f>Table1[[#This Row],[LAW]]-Table1[[#This Row],[LEW]]</f>
        <v>3.4</v>
      </c>
      <c r="V1848">
        <f>COUNTIF(PASE!B:B,Table1[[#This Row],[Loser]])</f>
        <v>1</v>
      </c>
    </row>
    <row r="1849" spans="1:22" x14ac:dyDescent="0.25">
      <c r="A1849" s="65">
        <v>41370</v>
      </c>
      <c r="B1849" s="50">
        <v>2013</v>
      </c>
      <c r="C1849" s="1">
        <v>5</v>
      </c>
      <c r="D1849" t="s">
        <v>484</v>
      </c>
      <c r="E1849" s="1">
        <v>4</v>
      </c>
      <c r="F1849" t="s">
        <v>82</v>
      </c>
      <c r="G1849" t="str">
        <f>VLOOKUP(Table1[[#This Row],[Winner]],Ranking!D:E,2,FALSE)</f>
        <v>B10</v>
      </c>
      <c r="H1849" s="1">
        <v>61</v>
      </c>
      <c r="I1849" s="1">
        <v>4</v>
      </c>
      <c r="J1849" t="s">
        <v>86</v>
      </c>
      <c r="K1849" t="str">
        <f>VLOOKUP(Table1[[#This Row],[Loser]],Ranking!D:E,2,FALSE)</f>
        <v>ACC</v>
      </c>
      <c r="L1849" s="1">
        <v>56</v>
      </c>
      <c r="N1849" s="1">
        <f>Table1[[#This Row],[Winning Score]]-Table1[[#This Row],[Losing Score]]</f>
        <v>5</v>
      </c>
      <c r="O1849" s="1">
        <f>Table1[[#This Row],[Losing Seed]]-Table1[[#This Row],[Winning Seed]]</f>
        <v>0</v>
      </c>
      <c r="P1849" s="1" t="str">
        <f>IF(Table1[[#This Row],[SeD]]&lt;-2,Table1[[#This Row],[Winning Seed]]&amp; " over " &amp;Table1[[#This Row],[Losing Seed]],"")</f>
        <v/>
      </c>
      <c r="Q1849">
        <f>VLOOKUP(Table1[[#This Row],[Losing Seed]],'Seed History'!$N$4:$O$19,2)</f>
        <v>1.5357142857142858</v>
      </c>
      <c r="R1849" s="1">
        <f>IF(Table1[[#This Row],[Round]]="PI",0,Table1[[#This Row],[Round]]-1)</f>
        <v>4</v>
      </c>
      <c r="S1849">
        <f>Table1[[#This Row],[LAW]]-Table1[[#This Row],[LEW]]</f>
        <v>2.4642857142857144</v>
      </c>
      <c r="V1849">
        <f>COUNTIF(PASE!B:B,Table1[[#This Row],[Loser]])</f>
        <v>1</v>
      </c>
    </row>
    <row r="1850" spans="1:22" x14ac:dyDescent="0.25">
      <c r="A1850" s="65">
        <v>41372</v>
      </c>
      <c r="B1850" s="50">
        <v>2013</v>
      </c>
      <c r="C1850" s="1">
        <v>6</v>
      </c>
      <c r="D1850" t="s">
        <v>485</v>
      </c>
      <c r="E1850" s="1">
        <v>1</v>
      </c>
      <c r="F1850" t="s">
        <v>54</v>
      </c>
      <c r="G1850" t="str">
        <f>VLOOKUP(Table1[[#This Row],[Winner]],Ranking!D:E,2,FALSE)</f>
        <v>ACC</v>
      </c>
      <c r="H1850" s="1">
        <v>82</v>
      </c>
      <c r="I1850" s="1">
        <v>4</v>
      </c>
      <c r="J1850" t="s">
        <v>82</v>
      </c>
      <c r="K1850" t="str">
        <f>VLOOKUP(Table1[[#This Row],[Loser]],Ranking!D:E,2,FALSE)</f>
        <v>B10</v>
      </c>
      <c r="L1850" s="1">
        <v>76</v>
      </c>
      <c r="N1850" s="1">
        <f>Table1[[#This Row],[Winning Score]]-Table1[[#This Row],[Losing Score]]</f>
        <v>6</v>
      </c>
      <c r="O1850" s="1">
        <f>Table1[[#This Row],[Losing Seed]]-Table1[[#This Row],[Winning Seed]]</f>
        <v>3</v>
      </c>
      <c r="P1850" s="1" t="str">
        <f>IF(Table1[[#This Row],[SeD]]&lt;-2,Table1[[#This Row],[Winning Seed]]&amp; " over " &amp;Table1[[#This Row],[Losing Seed]],"")</f>
        <v/>
      </c>
      <c r="Q1850">
        <f>VLOOKUP(Table1[[#This Row],[Losing Seed]],'Seed History'!$N$4:$O$19,2)</f>
        <v>1.5357142857142858</v>
      </c>
      <c r="R1850" s="1">
        <f>IF(Table1[[#This Row],[Round]]="PI",0,Table1[[#This Row],[Round]]-1)</f>
        <v>5</v>
      </c>
      <c r="S1850">
        <f>Table1[[#This Row],[LAW]]-Table1[[#This Row],[LEW]]</f>
        <v>3.4642857142857144</v>
      </c>
      <c r="V1850">
        <f>COUNTIF(PASE!B:B,Table1[[#This Row],[Loser]])</f>
        <v>1</v>
      </c>
    </row>
    <row r="1851" spans="1:22" x14ac:dyDescent="0.25">
      <c r="A1851" s="65">
        <v>41716</v>
      </c>
      <c r="B1851" s="50">
        <v>2014</v>
      </c>
      <c r="C1851" s="1" t="s">
        <v>493</v>
      </c>
      <c r="D1851" t="s">
        <v>440</v>
      </c>
      <c r="E1851" s="1">
        <v>12</v>
      </c>
      <c r="F1851" t="s">
        <v>302</v>
      </c>
      <c r="G1851" t="str">
        <f>VLOOKUP(Table1[[#This Row],[Winner]],Ranking!D:E,2,FALSE)</f>
        <v>ACC</v>
      </c>
      <c r="H1851" s="1">
        <v>74</v>
      </c>
      <c r="I1851" s="1">
        <v>12</v>
      </c>
      <c r="J1851" t="s">
        <v>44</v>
      </c>
      <c r="K1851" t="str">
        <f>VLOOKUP(Table1[[#This Row],[Loser]],Ranking!D:E,2,FALSE)</f>
        <v>BE</v>
      </c>
      <c r="L1851" s="1">
        <v>59</v>
      </c>
      <c r="N1851" s="1">
        <f>Table1[[#This Row],[Winning Score]]-Table1[[#This Row],[Losing Score]]</f>
        <v>15</v>
      </c>
      <c r="O1851" s="1">
        <f>Table1[[#This Row],[Losing Seed]]-Table1[[#This Row],[Winning Seed]]</f>
        <v>0</v>
      </c>
      <c r="P1851" s="1" t="str">
        <f>IF(Table1[[#This Row],[SeD]]&lt;-2,Table1[[#This Row],[Winning Seed]]&amp; " over " &amp;Table1[[#This Row],[Losing Seed]],"")</f>
        <v/>
      </c>
      <c r="Q1851">
        <f>VLOOKUP(Table1[[#This Row],[Losing Seed]],'Seed History'!$N$4:$O$19,2)</f>
        <v>0.51428571428571423</v>
      </c>
      <c r="R1851" s="1">
        <f>IF(Table1[[#This Row],[Round]]="PI",0,Table1[[#This Row],[Round]]-1)</f>
        <v>0</v>
      </c>
      <c r="S1851">
        <f>Table1[[#This Row],[LAW]]-Table1[[#This Row],[LEW]]</f>
        <v>-0.51428571428571423</v>
      </c>
      <c r="V1851">
        <f>COUNTIF(PASE!B:B,Table1[[#This Row],[Loser]])</f>
        <v>1</v>
      </c>
    </row>
    <row r="1852" spans="1:22" x14ac:dyDescent="0.25">
      <c r="A1852" s="65">
        <v>41716</v>
      </c>
      <c r="B1852" s="50">
        <v>2014</v>
      </c>
      <c r="C1852" s="1" t="s">
        <v>493</v>
      </c>
      <c r="D1852" t="s">
        <v>63</v>
      </c>
      <c r="E1852" s="1">
        <v>16</v>
      </c>
      <c r="F1852" t="s">
        <v>59</v>
      </c>
      <c r="G1852" t="str">
        <f>VLOOKUP(Table1[[#This Row],[Winner]],Ranking!D:E,2,FALSE)</f>
        <v>AE</v>
      </c>
      <c r="H1852" s="1">
        <v>71</v>
      </c>
      <c r="I1852" s="1">
        <v>16</v>
      </c>
      <c r="J1852" t="s">
        <v>285</v>
      </c>
      <c r="K1852" t="str">
        <f>VLOOKUP(Table1[[#This Row],[Loser]],Ranking!D:E,2,FALSE)</f>
        <v>NEC</v>
      </c>
      <c r="L1852" s="1">
        <v>64</v>
      </c>
      <c r="N1852" s="1">
        <f>Table1[[#This Row],[Winning Score]]-Table1[[#This Row],[Losing Score]]</f>
        <v>7</v>
      </c>
      <c r="O1852" s="1">
        <f>Table1[[#This Row],[Losing Seed]]-Table1[[#This Row],[Winning Seed]]</f>
        <v>0</v>
      </c>
      <c r="P1852" s="1" t="str">
        <f>IF(Table1[[#This Row],[SeD]]&lt;-2,Table1[[#This Row],[Winning Seed]]&amp; " over " &amp;Table1[[#This Row],[Losing Seed]],"")</f>
        <v/>
      </c>
      <c r="Q1852">
        <f>VLOOKUP(Table1[[#This Row],[Losing Seed]],'Seed History'!$N$4:$O$19,2)</f>
        <v>7.1428571428571426E-3</v>
      </c>
      <c r="R1852" s="1">
        <f>IF(Table1[[#This Row],[Round]]="PI",0,Table1[[#This Row],[Round]]-1)</f>
        <v>0</v>
      </c>
      <c r="S1852">
        <f>Table1[[#This Row],[LAW]]-Table1[[#This Row],[LEW]]</f>
        <v>-7.1428571428571426E-3</v>
      </c>
      <c r="V1852">
        <f>COUNTIF(PASE!B:B,Table1[[#This Row],[Loser]])</f>
        <v>1</v>
      </c>
    </row>
    <row r="1853" spans="1:22" x14ac:dyDescent="0.25">
      <c r="A1853" s="65">
        <v>41717</v>
      </c>
      <c r="B1853" s="50">
        <v>2014</v>
      </c>
      <c r="C1853" s="1" t="s">
        <v>493</v>
      </c>
      <c r="D1853" t="s">
        <v>440</v>
      </c>
      <c r="E1853" s="1">
        <v>11</v>
      </c>
      <c r="F1853" t="s">
        <v>375</v>
      </c>
      <c r="G1853" t="str">
        <f>VLOOKUP(Table1[[#This Row],[Winner]],Ranking!D:E,2,FALSE)</f>
        <v>SEC</v>
      </c>
      <c r="H1853" s="1">
        <v>78</v>
      </c>
      <c r="I1853" s="1">
        <v>11</v>
      </c>
      <c r="J1853" t="s">
        <v>69</v>
      </c>
      <c r="K1853" t="str">
        <f>VLOOKUP(Table1[[#This Row],[Loser]],Ranking!D:E,2,FALSE)</f>
        <v>B10</v>
      </c>
      <c r="L1853" s="1">
        <v>65</v>
      </c>
      <c r="M1853" s="1" t="s">
        <v>479</v>
      </c>
      <c r="N1853" s="1">
        <f>Table1[[#This Row],[Winning Score]]-Table1[[#This Row],[Losing Score]]</f>
        <v>13</v>
      </c>
      <c r="O1853" s="1">
        <f>Table1[[#This Row],[Losing Seed]]-Table1[[#This Row],[Winning Seed]]</f>
        <v>0</v>
      </c>
      <c r="P1853" s="1" t="str">
        <f>IF(Table1[[#This Row],[SeD]]&lt;-2,Table1[[#This Row],[Winning Seed]]&amp; " over " &amp;Table1[[#This Row],[Losing Seed]],"")</f>
        <v/>
      </c>
      <c r="Q1853">
        <f>VLOOKUP(Table1[[#This Row],[Losing Seed]],'Seed History'!$N$4:$O$19,2)</f>
        <v>0.61428571428571432</v>
      </c>
      <c r="R1853" s="1">
        <f>IF(Table1[[#This Row],[Round]]="PI",0,Table1[[#This Row],[Round]]-1)</f>
        <v>0</v>
      </c>
      <c r="S1853">
        <f>Table1[[#This Row],[LAW]]-Table1[[#This Row],[LEW]]</f>
        <v>-0.61428571428571432</v>
      </c>
      <c r="V1853">
        <f>COUNTIF(PASE!B:B,Table1[[#This Row],[Loser]])</f>
        <v>1</v>
      </c>
    </row>
    <row r="1854" spans="1:22" x14ac:dyDescent="0.25">
      <c r="A1854" s="65">
        <v>41717</v>
      </c>
      <c r="B1854" s="50">
        <v>2014</v>
      </c>
      <c r="C1854" s="1" t="s">
        <v>493</v>
      </c>
      <c r="D1854" t="s">
        <v>440</v>
      </c>
      <c r="E1854" s="1">
        <v>16</v>
      </c>
      <c r="F1854" t="s">
        <v>152</v>
      </c>
      <c r="G1854" t="str">
        <f>VLOOKUP(Table1[[#This Row],[Winner]],Ranking!D:E,2,FALSE)</f>
        <v>BW</v>
      </c>
      <c r="H1854" s="1">
        <v>81</v>
      </c>
      <c r="I1854" s="1">
        <v>16</v>
      </c>
      <c r="J1854" t="s">
        <v>380</v>
      </c>
      <c r="K1854" t="str">
        <f>VLOOKUP(Table1[[#This Row],[Loser]],Ranking!D:E,2,FALSE)</f>
        <v>SWAC</v>
      </c>
      <c r="L1854" s="1">
        <v>69</v>
      </c>
      <c r="N1854" s="1">
        <f>Table1[[#This Row],[Winning Score]]-Table1[[#This Row],[Losing Score]]</f>
        <v>12</v>
      </c>
      <c r="O1854" s="1">
        <f>Table1[[#This Row],[Losing Seed]]-Table1[[#This Row],[Winning Seed]]</f>
        <v>0</v>
      </c>
      <c r="P1854" s="1" t="str">
        <f>IF(Table1[[#This Row],[SeD]]&lt;-2,Table1[[#This Row],[Winning Seed]]&amp; " over " &amp;Table1[[#This Row],[Losing Seed]],"")</f>
        <v/>
      </c>
      <c r="Q1854">
        <f>VLOOKUP(Table1[[#This Row],[Losing Seed]],'Seed History'!$N$4:$O$19,2)</f>
        <v>7.1428571428571426E-3</v>
      </c>
      <c r="R1854" s="1">
        <f>IF(Table1[[#This Row],[Round]]="PI",0,Table1[[#This Row],[Round]]-1)</f>
        <v>0</v>
      </c>
      <c r="S1854">
        <f>Table1[[#This Row],[LAW]]-Table1[[#This Row],[LEW]]</f>
        <v>-7.1428571428571426E-3</v>
      </c>
      <c r="V1854">
        <f>COUNTIF(PASE!B:B,Table1[[#This Row],[Loser]])</f>
        <v>1</v>
      </c>
    </row>
    <row r="1855" spans="1:22" x14ac:dyDescent="0.25">
      <c r="A1855" s="65">
        <v>41718</v>
      </c>
      <c r="B1855" s="50">
        <v>2014</v>
      </c>
      <c r="C1855" s="1">
        <v>1</v>
      </c>
      <c r="D1855" t="s">
        <v>49</v>
      </c>
      <c r="E1855" s="1">
        <v>12</v>
      </c>
      <c r="F1855" t="s">
        <v>43</v>
      </c>
      <c r="G1855" t="str">
        <f>VLOOKUP(Table1[[#This Row],[Winner]],Ranking!D:E,2,FALSE)</f>
        <v>Ivy</v>
      </c>
      <c r="H1855" s="1">
        <v>61</v>
      </c>
      <c r="I1855" s="1">
        <v>5</v>
      </c>
      <c r="J1855" t="s">
        <v>28</v>
      </c>
      <c r="K1855" t="str">
        <f>VLOOKUP(Table1[[#This Row],[Loser]],Ranking!D:E,2,FALSE)</f>
        <v>Amer</v>
      </c>
      <c r="L1855" s="1">
        <v>57</v>
      </c>
      <c r="N1855" s="1">
        <f>Table1[[#This Row],[Winning Score]]-Table1[[#This Row],[Losing Score]]</f>
        <v>4</v>
      </c>
      <c r="O1855" s="1">
        <f>Table1[[#This Row],[Losing Seed]]-Table1[[#This Row],[Winning Seed]]</f>
        <v>-7</v>
      </c>
      <c r="P1855" s="1" t="str">
        <f>IF(Table1[[#This Row],[SeD]]&lt;-2,Table1[[#This Row],[Winning Seed]]&amp; " over " &amp;Table1[[#This Row],[Losing Seed]],"")</f>
        <v>12 over 5</v>
      </c>
      <c r="Q1855">
        <f>VLOOKUP(Table1[[#This Row],[Losing Seed]],'Seed History'!$N$4:$O$19,2)</f>
        <v>1.1071428571428572</v>
      </c>
      <c r="R1855" s="1">
        <f>IF(Table1[[#This Row],[Round]]="PI",0,Table1[[#This Row],[Round]]-1)</f>
        <v>0</v>
      </c>
      <c r="S1855">
        <f>Table1[[#This Row],[LAW]]-Table1[[#This Row],[LEW]]</f>
        <v>-1.1071428571428572</v>
      </c>
      <c r="V1855">
        <f>COUNTIF(PASE!B:B,Table1[[#This Row],[Loser]])</f>
        <v>1</v>
      </c>
    </row>
    <row r="1856" spans="1:22" x14ac:dyDescent="0.25">
      <c r="A1856" s="65">
        <v>41718</v>
      </c>
      <c r="B1856" s="50">
        <v>2014</v>
      </c>
      <c r="C1856" s="1">
        <v>1</v>
      </c>
      <c r="D1856" t="s">
        <v>38</v>
      </c>
      <c r="E1856" s="1">
        <v>12</v>
      </c>
      <c r="F1856" t="s">
        <v>304</v>
      </c>
      <c r="G1856" t="str">
        <f>VLOOKUP(Table1[[#This Row],[Winner]],Ranking!D:E,2,FALSE)</f>
        <v>Sum</v>
      </c>
      <c r="H1856" s="1">
        <v>80</v>
      </c>
      <c r="I1856" s="1">
        <v>5</v>
      </c>
      <c r="J1856" t="s">
        <v>58</v>
      </c>
      <c r="K1856" t="str">
        <f>VLOOKUP(Table1[[#This Row],[Loser]],Ranking!D:E,2,FALSE)</f>
        <v>B12</v>
      </c>
      <c r="L1856" s="1">
        <v>75</v>
      </c>
      <c r="M1856" s="1" t="s">
        <v>479</v>
      </c>
      <c r="N1856" s="1">
        <f>Table1[[#This Row],[Winning Score]]-Table1[[#This Row],[Losing Score]]</f>
        <v>5</v>
      </c>
      <c r="O1856" s="1">
        <f>Table1[[#This Row],[Losing Seed]]-Table1[[#This Row],[Winning Seed]]</f>
        <v>-7</v>
      </c>
      <c r="P1856" s="1" t="str">
        <f>IF(Table1[[#This Row],[SeD]]&lt;-2,Table1[[#This Row],[Winning Seed]]&amp; " over " &amp;Table1[[#This Row],[Losing Seed]],"")</f>
        <v>12 over 5</v>
      </c>
      <c r="Q1856">
        <f>VLOOKUP(Table1[[#This Row],[Losing Seed]],'Seed History'!$N$4:$O$19,2)</f>
        <v>1.1071428571428572</v>
      </c>
      <c r="R1856" s="1">
        <f>IF(Table1[[#This Row],[Round]]="PI",0,Table1[[#This Row],[Round]]-1)</f>
        <v>0</v>
      </c>
      <c r="S1856">
        <f>Table1[[#This Row],[LAW]]-Table1[[#This Row],[LEW]]</f>
        <v>-1.1071428571428572</v>
      </c>
      <c r="V1856">
        <f>COUNTIF(PASE!B:B,Table1[[#This Row],[Loser]])</f>
        <v>1</v>
      </c>
    </row>
    <row r="1857" spans="1:22" x14ac:dyDescent="0.25">
      <c r="A1857" s="65">
        <v>41718</v>
      </c>
      <c r="B1857" s="50">
        <v>2014</v>
      </c>
      <c r="C1857" s="1">
        <v>1</v>
      </c>
      <c r="D1857" t="s">
        <v>63</v>
      </c>
      <c r="E1857" s="1">
        <v>11</v>
      </c>
      <c r="F1857" t="s">
        <v>57</v>
      </c>
      <c r="G1857" t="str">
        <f>VLOOKUP(Table1[[#This Row],[Winner]],Ranking!D:E,2,FALSE)</f>
        <v>A10</v>
      </c>
      <c r="H1857" s="1">
        <v>60</v>
      </c>
      <c r="I1857" s="1">
        <v>6</v>
      </c>
      <c r="J1857" t="s">
        <v>316</v>
      </c>
      <c r="K1857" t="str">
        <f>VLOOKUP(Table1[[#This Row],[Loser]],Ranking!D:E,2,FALSE)</f>
        <v>B10</v>
      </c>
      <c r="L1857" s="1">
        <v>59</v>
      </c>
      <c r="N1857" s="1">
        <f>Table1[[#This Row],[Winning Score]]-Table1[[#This Row],[Losing Score]]</f>
        <v>1</v>
      </c>
      <c r="O1857" s="1">
        <f>Table1[[#This Row],[Losing Seed]]-Table1[[#This Row],[Winning Seed]]</f>
        <v>-5</v>
      </c>
      <c r="P1857" s="1" t="str">
        <f>IF(Table1[[#This Row],[SeD]]&lt;-2,Table1[[#This Row],[Winning Seed]]&amp; " over " &amp;Table1[[#This Row],[Losing Seed]],"")</f>
        <v>11 over 6</v>
      </c>
      <c r="Q1857">
        <f>VLOOKUP(Table1[[#This Row],[Losing Seed]],'Seed History'!$N$4:$O$19,2)</f>
        <v>1.0785714285714285</v>
      </c>
      <c r="R1857" s="1">
        <f>IF(Table1[[#This Row],[Round]]="PI",0,Table1[[#This Row],[Round]]-1)</f>
        <v>0</v>
      </c>
      <c r="S1857">
        <f>Table1[[#This Row],[LAW]]-Table1[[#This Row],[LEW]]</f>
        <v>-1.0785714285714285</v>
      </c>
      <c r="V1857">
        <f>COUNTIF(PASE!B:B,Table1[[#This Row],[Loser]])</f>
        <v>1</v>
      </c>
    </row>
    <row r="1858" spans="1:22" x14ac:dyDescent="0.25">
      <c r="A1858" s="65">
        <v>41718</v>
      </c>
      <c r="B1858" s="50">
        <v>2014</v>
      </c>
      <c r="C1858" s="1">
        <v>1</v>
      </c>
      <c r="D1858" t="s">
        <v>49</v>
      </c>
      <c r="E1858" s="1">
        <v>2</v>
      </c>
      <c r="F1858" t="s">
        <v>50</v>
      </c>
      <c r="G1858" t="str">
        <f>VLOOKUP(Table1[[#This Row],[Winner]],Ranking!D:E,2,FALSE)</f>
        <v>BE</v>
      </c>
      <c r="H1858" s="1">
        <v>73</v>
      </c>
      <c r="I1858" s="1">
        <v>15</v>
      </c>
      <c r="J1858" t="s">
        <v>274</v>
      </c>
      <c r="K1858" t="str">
        <f>VLOOKUP(Table1[[#This Row],[Loser]],Ranking!D:E,2,FALSE)</f>
        <v>Horz</v>
      </c>
      <c r="L1858" s="1">
        <v>53</v>
      </c>
      <c r="N1858" s="1">
        <f>Table1[[#This Row],[Winning Score]]-Table1[[#This Row],[Losing Score]]</f>
        <v>20</v>
      </c>
      <c r="O1858" s="1">
        <f>Table1[[#This Row],[Losing Seed]]-Table1[[#This Row],[Winning Seed]]</f>
        <v>13</v>
      </c>
      <c r="P1858" s="1" t="str">
        <f>IF(Table1[[#This Row],[SeD]]&lt;-2,Table1[[#This Row],[Winning Seed]]&amp; " over " &amp;Table1[[#This Row],[Losing Seed]],"")</f>
        <v/>
      </c>
      <c r="Q1858">
        <f>VLOOKUP(Table1[[#This Row],[Losing Seed]],'Seed History'!$N$4:$O$19,2)</f>
        <v>6.4285714285714279E-2</v>
      </c>
      <c r="R1858" s="1">
        <f>IF(Table1[[#This Row],[Round]]="PI",0,Table1[[#This Row],[Round]]-1)</f>
        <v>0</v>
      </c>
      <c r="S1858">
        <f>Table1[[#This Row],[LAW]]-Table1[[#This Row],[LEW]]</f>
        <v>-6.4285714285714279E-2</v>
      </c>
      <c r="V1858">
        <f>COUNTIF(PASE!B:B,Table1[[#This Row],[Loser]])</f>
        <v>1</v>
      </c>
    </row>
    <row r="1859" spans="1:22" x14ac:dyDescent="0.25">
      <c r="A1859" s="65">
        <v>41718</v>
      </c>
      <c r="B1859" s="50">
        <v>2014</v>
      </c>
      <c r="C1859" s="1">
        <v>1</v>
      </c>
      <c r="D1859" t="s">
        <v>49</v>
      </c>
      <c r="E1859" s="1">
        <v>4</v>
      </c>
      <c r="F1859" t="s">
        <v>272</v>
      </c>
      <c r="G1859" t="str">
        <f>VLOOKUP(Table1[[#This Row],[Winner]],Ranking!D:E,2,FALSE)</f>
        <v>B10</v>
      </c>
      <c r="H1859" s="1">
        <v>93</v>
      </c>
      <c r="I1859" s="1">
        <v>13</v>
      </c>
      <c r="J1859" t="s">
        <v>183</v>
      </c>
      <c r="K1859" t="str">
        <f>VLOOKUP(Table1[[#This Row],[Loser]],Ranking!D:E,2,FALSE)</f>
        <v>CAA</v>
      </c>
      <c r="L1859" s="1">
        <v>78</v>
      </c>
      <c r="N1859" s="1">
        <f>Table1[[#This Row],[Winning Score]]-Table1[[#This Row],[Losing Score]]</f>
        <v>15</v>
      </c>
      <c r="O1859" s="1">
        <f>Table1[[#This Row],[Losing Seed]]-Table1[[#This Row],[Winning Seed]]</f>
        <v>9</v>
      </c>
      <c r="P1859" s="1" t="str">
        <f>IF(Table1[[#This Row],[SeD]]&lt;-2,Table1[[#This Row],[Winning Seed]]&amp; " over " &amp;Table1[[#This Row],[Losing Seed]],"")</f>
        <v/>
      </c>
      <c r="Q1859">
        <f>VLOOKUP(Table1[[#This Row],[Losing Seed]],'Seed History'!$N$4:$O$19,2)</f>
        <v>0.25</v>
      </c>
      <c r="R1859" s="1">
        <f>IF(Table1[[#This Row],[Round]]="PI",0,Table1[[#This Row],[Round]]-1)</f>
        <v>0</v>
      </c>
      <c r="S1859">
        <f>Table1[[#This Row],[LAW]]-Table1[[#This Row],[LEW]]</f>
        <v>-0.25</v>
      </c>
      <c r="V1859">
        <f>COUNTIF(PASE!B:B,Table1[[#This Row],[Loser]])</f>
        <v>1</v>
      </c>
    </row>
    <row r="1860" spans="1:22" x14ac:dyDescent="0.25">
      <c r="A1860" s="65">
        <v>41718</v>
      </c>
      <c r="B1860" s="50">
        <v>2014</v>
      </c>
      <c r="C1860" s="1">
        <v>1</v>
      </c>
      <c r="D1860" t="s">
        <v>49</v>
      </c>
      <c r="E1860" s="1">
        <v>7</v>
      </c>
      <c r="F1860" t="s">
        <v>80</v>
      </c>
      <c r="G1860" t="str">
        <f>VLOOKUP(Table1[[#This Row],[Winner]],Ranking!D:E,2,FALSE)</f>
        <v>Amer</v>
      </c>
      <c r="H1860" s="1">
        <v>89</v>
      </c>
      <c r="I1860" s="1">
        <v>10</v>
      </c>
      <c r="J1860" t="s">
        <v>338</v>
      </c>
      <c r="K1860" t="str">
        <f>VLOOKUP(Table1[[#This Row],[Loser]],Ranking!D:E,2,FALSE)</f>
        <v>A10</v>
      </c>
      <c r="L1860" s="1">
        <v>81</v>
      </c>
      <c r="M1860" s="1" t="s">
        <v>479</v>
      </c>
      <c r="N1860" s="1">
        <f>Table1[[#This Row],[Winning Score]]-Table1[[#This Row],[Losing Score]]</f>
        <v>8</v>
      </c>
      <c r="O1860" s="1">
        <f>Table1[[#This Row],[Losing Seed]]-Table1[[#This Row],[Winning Seed]]</f>
        <v>3</v>
      </c>
      <c r="P1860" s="1" t="str">
        <f>IF(Table1[[#This Row],[SeD]]&lt;-2,Table1[[#This Row],[Winning Seed]]&amp; " over " &amp;Table1[[#This Row],[Losing Seed]],"")</f>
        <v/>
      </c>
      <c r="Q1860">
        <f>VLOOKUP(Table1[[#This Row],[Losing Seed]],'Seed History'!$N$4:$O$19,2)</f>
        <v>0.62142857142857144</v>
      </c>
      <c r="R1860" s="1">
        <f>IF(Table1[[#This Row],[Round]]="PI",0,Table1[[#This Row],[Round]]-1)</f>
        <v>0</v>
      </c>
      <c r="S1860">
        <f>Table1[[#This Row],[LAW]]-Table1[[#This Row],[LEW]]</f>
        <v>-0.62142857142857144</v>
      </c>
      <c r="V1860">
        <f>COUNTIF(PASE!B:B,Table1[[#This Row],[Loser]])</f>
        <v>1</v>
      </c>
    </row>
    <row r="1861" spans="1:22" x14ac:dyDescent="0.25">
      <c r="A1861" s="65">
        <v>41718</v>
      </c>
      <c r="B1861" s="50">
        <v>2014</v>
      </c>
      <c r="C1861" s="1">
        <v>1</v>
      </c>
      <c r="D1861" t="s">
        <v>440</v>
      </c>
      <c r="E1861" s="1">
        <v>2</v>
      </c>
      <c r="F1861" t="s">
        <v>82</v>
      </c>
      <c r="G1861" t="str">
        <f>VLOOKUP(Table1[[#This Row],[Winner]],Ranking!D:E,2,FALSE)</f>
        <v>B10</v>
      </c>
      <c r="H1861" s="1">
        <v>57</v>
      </c>
      <c r="I1861" s="1">
        <v>15</v>
      </c>
      <c r="J1861" t="s">
        <v>42</v>
      </c>
      <c r="K1861" t="str">
        <f>VLOOKUP(Table1[[#This Row],[Loser]],Ranking!D:E,2,FALSE)</f>
        <v>SC</v>
      </c>
      <c r="L1861" s="1">
        <v>40</v>
      </c>
      <c r="N1861" s="1">
        <f>Table1[[#This Row],[Winning Score]]-Table1[[#This Row],[Losing Score]]</f>
        <v>17</v>
      </c>
      <c r="O1861" s="1">
        <f>Table1[[#This Row],[Losing Seed]]-Table1[[#This Row],[Winning Seed]]</f>
        <v>13</v>
      </c>
      <c r="P1861" s="1" t="str">
        <f>IF(Table1[[#This Row],[SeD]]&lt;-2,Table1[[#This Row],[Winning Seed]]&amp; " over " &amp;Table1[[#This Row],[Losing Seed]],"")</f>
        <v/>
      </c>
      <c r="Q1861">
        <f>VLOOKUP(Table1[[#This Row],[Losing Seed]],'Seed History'!$N$4:$O$19,2)</f>
        <v>6.4285714285714279E-2</v>
      </c>
      <c r="R1861" s="1">
        <f>IF(Table1[[#This Row],[Round]]="PI",0,Table1[[#This Row],[Round]]-1)</f>
        <v>0</v>
      </c>
      <c r="S1861">
        <f>Table1[[#This Row],[LAW]]-Table1[[#This Row],[LEW]]</f>
        <v>-6.4285714285714279E-2</v>
      </c>
      <c r="V1861">
        <f>COUNTIF(PASE!B:B,Table1[[#This Row],[Loser]])</f>
        <v>1</v>
      </c>
    </row>
    <row r="1862" spans="1:22" x14ac:dyDescent="0.25">
      <c r="A1862" s="65">
        <v>41718</v>
      </c>
      <c r="B1862" s="50">
        <v>2014</v>
      </c>
      <c r="C1862" s="1">
        <v>1</v>
      </c>
      <c r="D1862" t="s">
        <v>440</v>
      </c>
      <c r="E1862" s="1">
        <v>4</v>
      </c>
      <c r="F1862" t="s">
        <v>54</v>
      </c>
      <c r="G1862" t="str">
        <f>VLOOKUP(Table1[[#This Row],[Winner]],Ranking!D:E,2,FALSE)</f>
        <v>ACC</v>
      </c>
      <c r="H1862" s="1">
        <v>71</v>
      </c>
      <c r="I1862" s="1">
        <v>13</v>
      </c>
      <c r="J1862" t="s">
        <v>73</v>
      </c>
      <c r="K1862" t="str">
        <f>VLOOKUP(Table1[[#This Row],[Loser]],Ranking!D:E,2,FALSE)</f>
        <v>MAAC</v>
      </c>
      <c r="L1862" s="1">
        <v>64</v>
      </c>
      <c r="N1862" s="1">
        <f>Table1[[#This Row],[Winning Score]]-Table1[[#This Row],[Losing Score]]</f>
        <v>7</v>
      </c>
      <c r="O1862" s="1">
        <f>Table1[[#This Row],[Losing Seed]]-Table1[[#This Row],[Winning Seed]]</f>
        <v>9</v>
      </c>
      <c r="P1862" s="1" t="str">
        <f>IF(Table1[[#This Row],[SeD]]&lt;-2,Table1[[#This Row],[Winning Seed]]&amp; " over " &amp;Table1[[#This Row],[Losing Seed]],"")</f>
        <v/>
      </c>
      <c r="Q1862">
        <f>VLOOKUP(Table1[[#This Row],[Losing Seed]],'Seed History'!$N$4:$O$19,2)</f>
        <v>0.25</v>
      </c>
      <c r="R1862" s="1">
        <f>IF(Table1[[#This Row],[Round]]="PI",0,Table1[[#This Row],[Round]]-1)</f>
        <v>0</v>
      </c>
      <c r="S1862">
        <f>Table1[[#This Row],[LAW]]-Table1[[#This Row],[LEW]]</f>
        <v>-0.25</v>
      </c>
      <c r="V1862">
        <f>COUNTIF(PASE!B:B,Table1[[#This Row],[Loser]])</f>
        <v>1</v>
      </c>
    </row>
    <row r="1863" spans="1:22" x14ac:dyDescent="0.25">
      <c r="A1863" s="65">
        <v>41718</v>
      </c>
      <c r="B1863" s="50">
        <v>2014</v>
      </c>
      <c r="C1863" s="1">
        <v>1</v>
      </c>
      <c r="D1863" t="s">
        <v>440</v>
      </c>
      <c r="E1863" s="1">
        <v>5</v>
      </c>
      <c r="F1863" t="s">
        <v>339</v>
      </c>
      <c r="G1863" t="str">
        <f>VLOOKUP(Table1[[#This Row],[Winner]],Ranking!D:E,2,FALSE)</f>
        <v>A10</v>
      </c>
      <c r="H1863" s="1">
        <v>83</v>
      </c>
      <c r="I1863" s="1">
        <v>12</v>
      </c>
      <c r="J1863" t="s">
        <v>302</v>
      </c>
      <c r="K1863" t="str">
        <f>VLOOKUP(Table1[[#This Row],[Loser]],Ranking!D:E,2,FALSE)</f>
        <v>ACC</v>
      </c>
      <c r="L1863" s="1">
        <v>80</v>
      </c>
      <c r="M1863" s="1" t="s">
        <v>479</v>
      </c>
      <c r="N1863" s="1">
        <f>Table1[[#This Row],[Winning Score]]-Table1[[#This Row],[Losing Score]]</f>
        <v>3</v>
      </c>
      <c r="O1863" s="1">
        <f>Table1[[#This Row],[Losing Seed]]-Table1[[#This Row],[Winning Seed]]</f>
        <v>7</v>
      </c>
      <c r="P1863" s="1" t="str">
        <f>IF(Table1[[#This Row],[SeD]]&lt;-2,Table1[[#This Row],[Winning Seed]]&amp; " over " &amp;Table1[[#This Row],[Losing Seed]],"")</f>
        <v/>
      </c>
      <c r="Q1863">
        <f>VLOOKUP(Table1[[#This Row],[Losing Seed]],'Seed History'!$N$4:$O$19,2)</f>
        <v>0.51428571428571423</v>
      </c>
      <c r="R1863" s="1">
        <f>IF(Table1[[#This Row],[Round]]="PI",0,Table1[[#This Row],[Round]]-1)</f>
        <v>0</v>
      </c>
      <c r="S1863">
        <f>Table1[[#This Row],[LAW]]-Table1[[#This Row],[LEW]]</f>
        <v>-0.51428571428571423</v>
      </c>
      <c r="V1863">
        <f>COUNTIF(PASE!B:B,Table1[[#This Row],[Loser]])</f>
        <v>1</v>
      </c>
    </row>
    <row r="1864" spans="1:22" x14ac:dyDescent="0.25">
      <c r="A1864" s="65">
        <v>41718</v>
      </c>
      <c r="B1864" s="50">
        <v>2014</v>
      </c>
      <c r="C1864" s="1">
        <v>1</v>
      </c>
      <c r="D1864" t="s">
        <v>440</v>
      </c>
      <c r="E1864" s="1">
        <v>7</v>
      </c>
      <c r="F1864" t="s">
        <v>34</v>
      </c>
      <c r="G1864" t="str">
        <f>VLOOKUP(Table1[[#This Row],[Winner]],Ranking!D:E,2,FALSE)</f>
        <v>B12</v>
      </c>
      <c r="H1864" s="1">
        <v>87</v>
      </c>
      <c r="I1864" s="1">
        <v>10</v>
      </c>
      <c r="J1864" t="s">
        <v>125</v>
      </c>
      <c r="K1864" t="str">
        <f>VLOOKUP(Table1[[#This Row],[Loser]],Ranking!D:E,2,FALSE)</f>
        <v>P12</v>
      </c>
      <c r="L1864" s="1">
        <v>85</v>
      </c>
      <c r="N1864" s="1">
        <f>Table1[[#This Row],[Winning Score]]-Table1[[#This Row],[Losing Score]]</f>
        <v>2</v>
      </c>
      <c r="O1864" s="1">
        <f>Table1[[#This Row],[Losing Seed]]-Table1[[#This Row],[Winning Seed]]</f>
        <v>3</v>
      </c>
      <c r="P1864" s="1" t="str">
        <f>IF(Table1[[#This Row],[SeD]]&lt;-2,Table1[[#This Row],[Winning Seed]]&amp; " over " &amp;Table1[[#This Row],[Losing Seed]],"")</f>
        <v/>
      </c>
      <c r="Q1864">
        <f>VLOOKUP(Table1[[#This Row],[Losing Seed]],'Seed History'!$N$4:$O$19,2)</f>
        <v>0.62142857142857144</v>
      </c>
      <c r="R1864" s="1">
        <f>IF(Table1[[#This Row],[Round]]="PI",0,Table1[[#This Row],[Round]]-1)</f>
        <v>0</v>
      </c>
      <c r="S1864">
        <f>Table1[[#This Row],[LAW]]-Table1[[#This Row],[LEW]]</f>
        <v>-0.62142857142857144</v>
      </c>
      <c r="V1864">
        <f>COUNTIF(PASE!B:B,Table1[[#This Row],[Loser]])</f>
        <v>1</v>
      </c>
    </row>
    <row r="1865" spans="1:22" x14ac:dyDescent="0.25">
      <c r="A1865" s="65">
        <v>41718</v>
      </c>
      <c r="B1865" s="50">
        <v>2014</v>
      </c>
      <c r="C1865" s="1">
        <v>1</v>
      </c>
      <c r="D1865" t="s">
        <v>63</v>
      </c>
      <c r="E1865" s="1">
        <v>1</v>
      </c>
      <c r="F1865" t="s">
        <v>81</v>
      </c>
      <c r="G1865" t="str">
        <f>VLOOKUP(Table1[[#This Row],[Winner]],Ranking!D:E,2,FALSE)</f>
        <v>SEC</v>
      </c>
      <c r="H1865" s="1">
        <v>67</v>
      </c>
      <c r="I1865" s="1">
        <v>16</v>
      </c>
      <c r="J1865" t="s">
        <v>59</v>
      </c>
      <c r="K1865" t="str">
        <f>VLOOKUP(Table1[[#This Row],[Loser]],Ranking!D:E,2,FALSE)</f>
        <v>AE</v>
      </c>
      <c r="L1865" s="1">
        <v>55</v>
      </c>
      <c r="N1865" s="1">
        <f>Table1[[#This Row],[Winning Score]]-Table1[[#This Row],[Losing Score]]</f>
        <v>12</v>
      </c>
      <c r="O1865" s="1">
        <f>Table1[[#This Row],[Losing Seed]]-Table1[[#This Row],[Winning Seed]]</f>
        <v>15</v>
      </c>
      <c r="P1865" s="1" t="str">
        <f>IF(Table1[[#This Row],[SeD]]&lt;-2,Table1[[#This Row],[Winning Seed]]&amp; " over " &amp;Table1[[#This Row],[Losing Seed]],"")</f>
        <v/>
      </c>
      <c r="Q1865">
        <f>VLOOKUP(Table1[[#This Row],[Losing Seed]],'Seed History'!$N$4:$O$19,2)</f>
        <v>7.1428571428571426E-3</v>
      </c>
      <c r="R1865" s="1">
        <f>IF(Table1[[#This Row],[Round]]="PI",0,Table1[[#This Row],[Round]]-1)</f>
        <v>0</v>
      </c>
      <c r="S1865">
        <f>Table1[[#This Row],[LAW]]-Table1[[#This Row],[LEW]]</f>
        <v>-7.1428571428571426E-3</v>
      </c>
      <c r="V1865">
        <f>COUNTIF(PASE!B:B,Table1[[#This Row],[Loser]])</f>
        <v>1</v>
      </c>
    </row>
    <row r="1866" spans="1:22" x14ac:dyDescent="0.25">
      <c r="A1866" s="65">
        <v>41718</v>
      </c>
      <c r="B1866" s="50">
        <v>2014</v>
      </c>
      <c r="C1866" s="1">
        <v>1</v>
      </c>
      <c r="D1866" t="s">
        <v>63</v>
      </c>
      <c r="E1866" s="1">
        <v>3</v>
      </c>
      <c r="F1866" t="s">
        <v>86</v>
      </c>
      <c r="G1866" t="str">
        <f>VLOOKUP(Table1[[#This Row],[Winner]],Ranking!D:E,2,FALSE)</f>
        <v>ACC</v>
      </c>
      <c r="H1866" s="1">
        <v>77</v>
      </c>
      <c r="I1866" s="1">
        <v>14</v>
      </c>
      <c r="J1866" t="s">
        <v>417</v>
      </c>
      <c r="K1866" t="str">
        <f>VLOOKUP(Table1[[#This Row],[Loser]],Ranking!D:E,2,FALSE)</f>
        <v>MAC</v>
      </c>
      <c r="L1866" s="1">
        <v>53</v>
      </c>
      <c r="N1866" s="1">
        <f>Table1[[#This Row],[Winning Score]]-Table1[[#This Row],[Losing Score]]</f>
        <v>24</v>
      </c>
      <c r="O1866" s="1">
        <f>Table1[[#This Row],[Losing Seed]]-Table1[[#This Row],[Winning Seed]]</f>
        <v>11</v>
      </c>
      <c r="P1866" s="1" t="str">
        <f>IF(Table1[[#This Row],[SeD]]&lt;-2,Table1[[#This Row],[Winning Seed]]&amp; " over " &amp;Table1[[#This Row],[Losing Seed]],"")</f>
        <v/>
      </c>
      <c r="Q1866">
        <f>VLOOKUP(Table1[[#This Row],[Losing Seed]],'Seed History'!$N$4:$O$19,2)</f>
        <v>0.16428571428571428</v>
      </c>
      <c r="R1866" s="1">
        <f>IF(Table1[[#This Row],[Round]]="PI",0,Table1[[#This Row],[Round]]-1)</f>
        <v>0</v>
      </c>
      <c r="S1866">
        <f>Table1[[#This Row],[LAW]]-Table1[[#This Row],[LEW]]</f>
        <v>-0.16428571428571428</v>
      </c>
      <c r="V1866">
        <f>COUNTIF(PASE!B:B,Table1[[#This Row],[Loser]])</f>
        <v>1</v>
      </c>
    </row>
    <row r="1867" spans="1:22" x14ac:dyDescent="0.25">
      <c r="A1867" s="65">
        <v>41718</v>
      </c>
      <c r="B1867" s="50">
        <v>2014</v>
      </c>
      <c r="C1867" s="1">
        <v>1</v>
      </c>
      <c r="D1867" t="s">
        <v>38</v>
      </c>
      <c r="E1867" s="1">
        <v>2</v>
      </c>
      <c r="F1867" t="s">
        <v>39</v>
      </c>
      <c r="G1867" t="str">
        <f>VLOOKUP(Table1[[#This Row],[Winner]],Ranking!D:E,2,FALSE)</f>
        <v>B10</v>
      </c>
      <c r="H1867" s="1">
        <v>75</v>
      </c>
      <c r="I1867" s="1">
        <v>15</v>
      </c>
      <c r="J1867" t="s">
        <v>120</v>
      </c>
      <c r="K1867" t="str">
        <f>VLOOKUP(Table1[[#This Row],[Loser]],Ranking!D:E,2,FALSE)</f>
        <v>Pat</v>
      </c>
      <c r="L1867" s="1">
        <v>35</v>
      </c>
      <c r="N1867" s="1">
        <f>Table1[[#This Row],[Winning Score]]-Table1[[#This Row],[Losing Score]]</f>
        <v>40</v>
      </c>
      <c r="O1867" s="1">
        <f>Table1[[#This Row],[Losing Seed]]-Table1[[#This Row],[Winning Seed]]</f>
        <v>13</v>
      </c>
      <c r="P1867" s="1" t="str">
        <f>IF(Table1[[#This Row],[SeD]]&lt;-2,Table1[[#This Row],[Winning Seed]]&amp; " over " &amp;Table1[[#This Row],[Losing Seed]],"")</f>
        <v/>
      </c>
      <c r="Q1867">
        <f>VLOOKUP(Table1[[#This Row],[Losing Seed]],'Seed History'!$N$4:$O$19,2)</f>
        <v>6.4285714285714279E-2</v>
      </c>
      <c r="R1867" s="1">
        <f>IF(Table1[[#This Row],[Round]]="PI",0,Table1[[#This Row],[Round]]-1)</f>
        <v>0</v>
      </c>
      <c r="S1867">
        <f>Table1[[#This Row],[LAW]]-Table1[[#This Row],[LEW]]</f>
        <v>-6.4285714285714279E-2</v>
      </c>
      <c r="V1867">
        <f>COUNTIF(PASE!B:B,Table1[[#This Row],[Loser]])</f>
        <v>1</v>
      </c>
    </row>
    <row r="1868" spans="1:22" x14ac:dyDescent="0.25">
      <c r="A1868" s="65">
        <v>41718</v>
      </c>
      <c r="B1868" s="50">
        <v>2014</v>
      </c>
      <c r="C1868" s="1">
        <v>1</v>
      </c>
      <c r="D1868" t="s">
        <v>38</v>
      </c>
      <c r="E1868" s="1">
        <v>4</v>
      </c>
      <c r="F1868" t="s">
        <v>345</v>
      </c>
      <c r="G1868" t="str">
        <f>VLOOKUP(Table1[[#This Row],[Winner]],Ranking!D:E,2,FALSE)</f>
        <v>MWC</v>
      </c>
      <c r="H1868" s="1">
        <v>73</v>
      </c>
      <c r="I1868" s="1">
        <v>13</v>
      </c>
      <c r="J1868" t="s">
        <v>293</v>
      </c>
      <c r="K1868" t="str">
        <f>VLOOKUP(Table1[[#This Row],[Loser]],Ranking!D:E,2,FALSE)</f>
        <v>WAC</v>
      </c>
      <c r="L1868" s="1">
        <v>69</v>
      </c>
      <c r="M1868" s="1" t="s">
        <v>479</v>
      </c>
      <c r="N1868" s="1">
        <f>Table1[[#This Row],[Winning Score]]-Table1[[#This Row],[Losing Score]]</f>
        <v>4</v>
      </c>
      <c r="O1868" s="1">
        <f>Table1[[#This Row],[Losing Seed]]-Table1[[#This Row],[Winning Seed]]</f>
        <v>9</v>
      </c>
      <c r="P1868" s="1" t="str">
        <f>IF(Table1[[#This Row],[SeD]]&lt;-2,Table1[[#This Row],[Winning Seed]]&amp; " over " &amp;Table1[[#This Row],[Losing Seed]],"")</f>
        <v/>
      </c>
      <c r="Q1868">
        <f>VLOOKUP(Table1[[#This Row],[Losing Seed]],'Seed History'!$N$4:$O$19,2)</f>
        <v>0.25</v>
      </c>
      <c r="R1868" s="1">
        <f>IF(Table1[[#This Row],[Round]]="PI",0,Table1[[#This Row],[Round]]-1)</f>
        <v>0</v>
      </c>
      <c r="S1868">
        <f>Table1[[#This Row],[LAW]]-Table1[[#This Row],[LEW]]</f>
        <v>-0.25</v>
      </c>
      <c r="V1868">
        <f>COUNTIF(PASE!B:B,Table1[[#This Row],[Loser]])</f>
        <v>1</v>
      </c>
    </row>
    <row r="1869" spans="1:22" x14ac:dyDescent="0.25">
      <c r="A1869" s="65">
        <v>41718</v>
      </c>
      <c r="B1869" s="50">
        <v>2014</v>
      </c>
      <c r="C1869" s="1">
        <v>1</v>
      </c>
      <c r="D1869" t="s">
        <v>38</v>
      </c>
      <c r="E1869" s="1">
        <v>7</v>
      </c>
      <c r="F1869" t="s">
        <v>40</v>
      </c>
      <c r="G1869" t="str">
        <f>VLOOKUP(Table1[[#This Row],[Winner]],Ranking!D:E,2,FALSE)</f>
        <v>P12</v>
      </c>
      <c r="H1869" s="1">
        <v>87</v>
      </c>
      <c r="I1869" s="1">
        <v>10</v>
      </c>
      <c r="J1869" t="s">
        <v>72</v>
      </c>
      <c r="K1869" t="str">
        <f>VLOOKUP(Table1[[#This Row],[Loser]],Ranking!D:E,2,FALSE)</f>
        <v>WCC</v>
      </c>
      <c r="L1869" s="1">
        <v>68</v>
      </c>
      <c r="N1869" s="1">
        <f>Table1[[#This Row],[Winning Score]]-Table1[[#This Row],[Losing Score]]</f>
        <v>19</v>
      </c>
      <c r="O1869" s="1">
        <f>Table1[[#This Row],[Losing Seed]]-Table1[[#This Row],[Winning Seed]]</f>
        <v>3</v>
      </c>
      <c r="P1869" s="1" t="str">
        <f>IF(Table1[[#This Row],[SeD]]&lt;-2,Table1[[#This Row],[Winning Seed]]&amp; " over " &amp;Table1[[#This Row],[Losing Seed]],"")</f>
        <v/>
      </c>
      <c r="Q1869">
        <f>VLOOKUP(Table1[[#This Row],[Losing Seed]],'Seed History'!$N$4:$O$19,2)</f>
        <v>0.62142857142857144</v>
      </c>
      <c r="R1869" s="1">
        <f>IF(Table1[[#This Row],[Round]]="PI",0,Table1[[#This Row],[Round]]-1)</f>
        <v>0</v>
      </c>
      <c r="S1869">
        <f>Table1[[#This Row],[LAW]]-Table1[[#This Row],[LEW]]</f>
        <v>-0.62142857142857144</v>
      </c>
      <c r="V1869">
        <f>COUNTIF(PASE!B:B,Table1[[#This Row],[Loser]])</f>
        <v>1</v>
      </c>
    </row>
    <row r="1870" spans="1:22" x14ac:dyDescent="0.25">
      <c r="A1870" s="65">
        <v>41718</v>
      </c>
      <c r="B1870" s="50">
        <v>2014</v>
      </c>
      <c r="C1870" s="1">
        <v>1</v>
      </c>
      <c r="D1870" t="s">
        <v>63</v>
      </c>
      <c r="E1870" s="1">
        <v>9</v>
      </c>
      <c r="F1870" t="s">
        <v>83</v>
      </c>
      <c r="G1870" t="str">
        <f>VLOOKUP(Table1[[#This Row],[Winner]],Ranking!D:E,2,FALSE)</f>
        <v>ACC</v>
      </c>
      <c r="H1870" s="1">
        <v>77</v>
      </c>
      <c r="I1870" s="1">
        <v>8</v>
      </c>
      <c r="J1870" t="s">
        <v>95</v>
      </c>
      <c r="K1870" t="str">
        <f>VLOOKUP(Table1[[#This Row],[Loser]],Ranking!D:E,2,FALSE)</f>
        <v>P12</v>
      </c>
      <c r="L1870" s="1">
        <v>48</v>
      </c>
      <c r="N1870" s="1">
        <f>Table1[[#This Row],[Winning Score]]-Table1[[#This Row],[Losing Score]]</f>
        <v>29</v>
      </c>
      <c r="O1870" s="1">
        <f>Table1[[#This Row],[Losing Seed]]-Table1[[#This Row],[Winning Seed]]</f>
        <v>-1</v>
      </c>
      <c r="P1870" s="1" t="str">
        <f>IF(Table1[[#This Row],[SeD]]&lt;-2,Table1[[#This Row],[Winning Seed]]&amp; " over " &amp;Table1[[#This Row],[Losing Seed]],"")</f>
        <v/>
      </c>
      <c r="Q1870">
        <f>VLOOKUP(Table1[[#This Row],[Losing Seed]],'Seed History'!$N$4:$O$19,2)</f>
        <v>0.7</v>
      </c>
      <c r="R1870" s="1">
        <f>IF(Table1[[#This Row],[Round]]="PI",0,Table1[[#This Row],[Round]]-1)</f>
        <v>0</v>
      </c>
      <c r="S1870">
        <f>Table1[[#This Row],[LAW]]-Table1[[#This Row],[LEW]]</f>
        <v>-0.7</v>
      </c>
      <c r="V1870">
        <f>COUNTIF(PASE!B:B,Table1[[#This Row],[Loser]])</f>
        <v>1</v>
      </c>
    </row>
    <row r="1871" spans="1:22" x14ac:dyDescent="0.25">
      <c r="A1871" s="65">
        <v>41719</v>
      </c>
      <c r="B1871" s="50">
        <v>2014</v>
      </c>
      <c r="C1871" s="1">
        <v>1</v>
      </c>
      <c r="D1871" t="s">
        <v>440</v>
      </c>
      <c r="E1871" s="1">
        <v>14</v>
      </c>
      <c r="F1871" t="s">
        <v>269</v>
      </c>
      <c r="G1871" t="str">
        <f>VLOOKUP(Table1[[#This Row],[Winner]],Ranking!D:E,2,FALSE)</f>
        <v>SC</v>
      </c>
      <c r="H1871" s="1">
        <v>78</v>
      </c>
      <c r="I1871" s="1">
        <v>3</v>
      </c>
      <c r="J1871" t="s">
        <v>64</v>
      </c>
      <c r="K1871" t="str">
        <f>VLOOKUP(Table1[[#This Row],[Loser]],Ranking!D:E,2,FALSE)</f>
        <v>ACC</v>
      </c>
      <c r="L1871" s="1">
        <v>71</v>
      </c>
      <c r="N1871" s="1">
        <f>Table1[[#This Row],[Winning Score]]-Table1[[#This Row],[Losing Score]]</f>
        <v>7</v>
      </c>
      <c r="O1871" s="1">
        <f>Table1[[#This Row],[Losing Seed]]-Table1[[#This Row],[Winning Seed]]</f>
        <v>-11</v>
      </c>
      <c r="P1871" s="1" t="str">
        <f>IF(Table1[[#This Row],[SeD]]&lt;-2,Table1[[#This Row],[Winning Seed]]&amp; " over " &amp;Table1[[#This Row],[Losing Seed]],"")</f>
        <v>14 over 3</v>
      </c>
      <c r="Q1871">
        <f>VLOOKUP(Table1[[#This Row],[Losing Seed]],'Seed History'!$N$4:$O$19,2)</f>
        <v>1.8571428571428572</v>
      </c>
      <c r="R1871" s="1">
        <f>IF(Table1[[#This Row],[Round]]="PI",0,Table1[[#This Row],[Round]]-1)</f>
        <v>0</v>
      </c>
      <c r="S1871">
        <f>Table1[[#This Row],[LAW]]-Table1[[#This Row],[LEW]]</f>
        <v>-1.8571428571428572</v>
      </c>
      <c r="V1871">
        <f>COUNTIF(PASE!B:B,Table1[[#This Row],[Loser]])</f>
        <v>1</v>
      </c>
    </row>
    <row r="1872" spans="1:22" x14ac:dyDescent="0.25">
      <c r="A1872" s="65">
        <v>41719</v>
      </c>
      <c r="B1872" s="50">
        <v>2014</v>
      </c>
      <c r="C1872" s="1">
        <v>1</v>
      </c>
      <c r="D1872" t="s">
        <v>63</v>
      </c>
      <c r="E1872" s="1">
        <v>12</v>
      </c>
      <c r="F1872" t="s">
        <v>371</v>
      </c>
      <c r="G1872" t="str">
        <f>VLOOKUP(Table1[[#This Row],[Winner]],Ranking!D:E,2,FALSE)</f>
        <v>Slnd</v>
      </c>
      <c r="H1872" s="1">
        <v>77</v>
      </c>
      <c r="I1872" s="1">
        <v>5</v>
      </c>
      <c r="J1872" t="s">
        <v>47</v>
      </c>
      <c r="K1872" t="str">
        <f>VLOOKUP(Table1[[#This Row],[Loser]],Ranking!D:E,2,FALSE)</f>
        <v>A10</v>
      </c>
      <c r="L1872" s="1">
        <v>75</v>
      </c>
      <c r="M1872" s="1" t="s">
        <v>479</v>
      </c>
      <c r="N1872" s="1">
        <f>Table1[[#This Row],[Winning Score]]-Table1[[#This Row],[Losing Score]]</f>
        <v>2</v>
      </c>
      <c r="O1872" s="1">
        <f>Table1[[#This Row],[Losing Seed]]-Table1[[#This Row],[Winning Seed]]</f>
        <v>-7</v>
      </c>
      <c r="P1872" s="1" t="str">
        <f>IF(Table1[[#This Row],[SeD]]&lt;-2,Table1[[#This Row],[Winning Seed]]&amp; " over " &amp;Table1[[#This Row],[Losing Seed]],"")</f>
        <v>12 over 5</v>
      </c>
      <c r="Q1872">
        <f>VLOOKUP(Table1[[#This Row],[Losing Seed]],'Seed History'!$N$4:$O$19,2)</f>
        <v>1.1071428571428572</v>
      </c>
      <c r="R1872" s="1">
        <f>IF(Table1[[#This Row],[Round]]="PI",0,Table1[[#This Row],[Round]]-1)</f>
        <v>0</v>
      </c>
      <c r="S1872">
        <f>Table1[[#This Row],[LAW]]-Table1[[#This Row],[LEW]]</f>
        <v>-1.1071428571428572</v>
      </c>
      <c r="V1872">
        <f>COUNTIF(PASE!B:B,Table1[[#This Row],[Loser]])</f>
        <v>1</v>
      </c>
    </row>
    <row r="1873" spans="1:22" x14ac:dyDescent="0.25">
      <c r="A1873" s="65">
        <v>41719</v>
      </c>
      <c r="B1873" s="50">
        <v>2014</v>
      </c>
      <c r="C1873" s="1">
        <v>1</v>
      </c>
      <c r="D1873" t="s">
        <v>440</v>
      </c>
      <c r="E1873" s="1">
        <v>11</v>
      </c>
      <c r="F1873" t="s">
        <v>375</v>
      </c>
      <c r="G1873" t="str">
        <f>VLOOKUP(Table1[[#This Row],[Winner]],Ranking!D:E,2,FALSE)</f>
        <v>SEC</v>
      </c>
      <c r="H1873" s="1">
        <v>86</v>
      </c>
      <c r="I1873" s="1">
        <v>6</v>
      </c>
      <c r="J1873" t="s">
        <v>266</v>
      </c>
      <c r="K1873" t="str">
        <f>VLOOKUP(Table1[[#This Row],[Loser]],Ranking!D:E,2,FALSE)</f>
        <v>A10</v>
      </c>
      <c r="L1873" s="1">
        <v>67</v>
      </c>
      <c r="N1873" s="1">
        <f>Table1[[#This Row],[Winning Score]]-Table1[[#This Row],[Losing Score]]</f>
        <v>19</v>
      </c>
      <c r="O1873" s="1">
        <f>Table1[[#This Row],[Losing Seed]]-Table1[[#This Row],[Winning Seed]]</f>
        <v>-5</v>
      </c>
      <c r="P1873" s="1" t="str">
        <f>IF(Table1[[#This Row],[SeD]]&lt;-2,Table1[[#This Row],[Winning Seed]]&amp; " over " &amp;Table1[[#This Row],[Losing Seed]],"")</f>
        <v>11 over 6</v>
      </c>
      <c r="Q1873">
        <f>VLOOKUP(Table1[[#This Row],[Losing Seed]],'Seed History'!$N$4:$O$19,2)</f>
        <v>1.0785714285714285</v>
      </c>
      <c r="R1873" s="1">
        <f>IF(Table1[[#This Row],[Round]]="PI",0,Table1[[#This Row],[Round]]-1)</f>
        <v>0</v>
      </c>
      <c r="S1873">
        <f>Table1[[#This Row],[LAW]]-Table1[[#This Row],[LEW]]</f>
        <v>-1.0785714285714285</v>
      </c>
      <c r="V1873">
        <f>COUNTIF(PASE!B:B,Table1[[#This Row],[Loser]])</f>
        <v>1</v>
      </c>
    </row>
    <row r="1874" spans="1:22" x14ac:dyDescent="0.25">
      <c r="A1874" s="65">
        <v>41719</v>
      </c>
      <c r="B1874" s="50">
        <v>2014</v>
      </c>
      <c r="C1874" s="1">
        <v>1</v>
      </c>
      <c r="D1874" t="s">
        <v>63</v>
      </c>
      <c r="E1874" s="1">
        <v>10</v>
      </c>
      <c r="F1874" t="s">
        <v>370</v>
      </c>
      <c r="G1874" t="str">
        <f>VLOOKUP(Table1[[#This Row],[Winner]],Ranking!D:E,2,FALSE)</f>
        <v>P12</v>
      </c>
      <c r="H1874" s="1">
        <v>58</v>
      </c>
      <c r="I1874" s="1">
        <v>7</v>
      </c>
      <c r="J1874" t="s">
        <v>292</v>
      </c>
      <c r="K1874" t="str">
        <f>VLOOKUP(Table1[[#This Row],[Loser]],Ranking!D:E,2,FALSE)</f>
        <v>MWC</v>
      </c>
      <c r="L1874" s="1">
        <v>53</v>
      </c>
      <c r="N1874" s="1">
        <f>Table1[[#This Row],[Winning Score]]-Table1[[#This Row],[Losing Score]]</f>
        <v>5</v>
      </c>
      <c r="O1874" s="1">
        <f>Table1[[#This Row],[Losing Seed]]-Table1[[#This Row],[Winning Seed]]</f>
        <v>-3</v>
      </c>
      <c r="P1874" s="1" t="str">
        <f>IF(Table1[[#This Row],[SeD]]&lt;-2,Table1[[#This Row],[Winning Seed]]&amp; " over " &amp;Table1[[#This Row],[Losing Seed]],"")</f>
        <v>10 over 7</v>
      </c>
      <c r="Q1874">
        <f>VLOOKUP(Table1[[#This Row],[Losing Seed]],'Seed History'!$N$4:$O$19,2)</f>
        <v>0.9</v>
      </c>
      <c r="R1874" s="1">
        <f>IF(Table1[[#This Row],[Round]]="PI",0,Table1[[#This Row],[Round]]-1)</f>
        <v>0</v>
      </c>
      <c r="S1874">
        <f>Table1[[#This Row],[LAW]]-Table1[[#This Row],[LEW]]</f>
        <v>-0.9</v>
      </c>
      <c r="V1874">
        <f>COUNTIF(PASE!B:B,Table1[[#This Row],[Loser]])</f>
        <v>1</v>
      </c>
    </row>
    <row r="1875" spans="1:22" x14ac:dyDescent="0.25">
      <c r="A1875" s="65">
        <v>41719</v>
      </c>
      <c r="B1875" s="50">
        <v>2014</v>
      </c>
      <c r="C1875" s="1">
        <v>1</v>
      </c>
      <c r="D1875" t="s">
        <v>49</v>
      </c>
      <c r="E1875" s="1">
        <v>1</v>
      </c>
      <c r="F1875" t="s">
        <v>61</v>
      </c>
      <c r="G1875" t="str">
        <f>VLOOKUP(Table1[[#This Row],[Winner]],Ranking!D:E,2,FALSE)</f>
        <v>ACC</v>
      </c>
      <c r="H1875" s="1">
        <v>70</v>
      </c>
      <c r="I1875" s="1">
        <v>16</v>
      </c>
      <c r="J1875" t="s">
        <v>174</v>
      </c>
      <c r="K1875" t="str">
        <f>VLOOKUP(Table1[[#This Row],[Loser]],Ranking!D:E,2,FALSE)</f>
        <v>SB</v>
      </c>
      <c r="L1875" s="1">
        <v>59</v>
      </c>
      <c r="N1875" s="1">
        <f>Table1[[#This Row],[Winning Score]]-Table1[[#This Row],[Losing Score]]</f>
        <v>11</v>
      </c>
      <c r="O1875" s="1">
        <f>Table1[[#This Row],[Losing Seed]]-Table1[[#This Row],[Winning Seed]]</f>
        <v>15</v>
      </c>
      <c r="P1875" s="1" t="str">
        <f>IF(Table1[[#This Row],[SeD]]&lt;-2,Table1[[#This Row],[Winning Seed]]&amp; " over " &amp;Table1[[#This Row],[Losing Seed]],"")</f>
        <v/>
      </c>
      <c r="Q1875">
        <f>VLOOKUP(Table1[[#This Row],[Losing Seed]],'Seed History'!$N$4:$O$19,2)</f>
        <v>7.1428571428571426E-3</v>
      </c>
      <c r="R1875" s="1">
        <f>IF(Table1[[#This Row],[Round]]="PI",0,Table1[[#This Row],[Round]]-1)</f>
        <v>0</v>
      </c>
      <c r="S1875">
        <f>Table1[[#This Row],[LAW]]-Table1[[#This Row],[LEW]]</f>
        <v>-7.1428571428571426E-3</v>
      </c>
      <c r="V1875">
        <f>COUNTIF(PASE!B:B,Table1[[#This Row],[Loser]])</f>
        <v>1</v>
      </c>
    </row>
    <row r="1876" spans="1:22" x14ac:dyDescent="0.25">
      <c r="A1876" s="65">
        <v>41719</v>
      </c>
      <c r="B1876" s="50">
        <v>2014</v>
      </c>
      <c r="C1876" s="1">
        <v>1</v>
      </c>
      <c r="D1876" t="s">
        <v>49</v>
      </c>
      <c r="E1876" s="1">
        <v>3</v>
      </c>
      <c r="F1876" t="s">
        <v>238</v>
      </c>
      <c r="G1876" t="str">
        <f>VLOOKUP(Table1[[#This Row],[Winner]],Ranking!D:E,2,FALSE)</f>
        <v>B12</v>
      </c>
      <c r="H1876" s="1">
        <v>93</v>
      </c>
      <c r="I1876" s="1">
        <v>14</v>
      </c>
      <c r="J1876" t="s">
        <v>301</v>
      </c>
      <c r="K1876" t="str">
        <f>VLOOKUP(Table1[[#This Row],[Loser]],Ranking!D:E,2,FALSE)</f>
        <v>MEAC</v>
      </c>
      <c r="L1876" s="1">
        <v>75</v>
      </c>
      <c r="N1876" s="1">
        <f>Table1[[#This Row],[Winning Score]]-Table1[[#This Row],[Losing Score]]</f>
        <v>18</v>
      </c>
      <c r="O1876" s="1">
        <f>Table1[[#This Row],[Losing Seed]]-Table1[[#This Row],[Winning Seed]]</f>
        <v>11</v>
      </c>
      <c r="P1876" s="1" t="str">
        <f>IF(Table1[[#This Row],[SeD]]&lt;-2,Table1[[#This Row],[Winning Seed]]&amp; " over " &amp;Table1[[#This Row],[Losing Seed]],"")</f>
        <v/>
      </c>
      <c r="Q1876">
        <f>VLOOKUP(Table1[[#This Row],[Losing Seed]],'Seed History'!$N$4:$O$19,2)</f>
        <v>0.16428571428571428</v>
      </c>
      <c r="R1876" s="1">
        <f>IF(Table1[[#This Row],[Round]]="PI",0,Table1[[#This Row],[Round]]-1)</f>
        <v>0</v>
      </c>
      <c r="S1876">
        <f>Table1[[#This Row],[LAW]]-Table1[[#This Row],[LEW]]</f>
        <v>-0.16428571428571428</v>
      </c>
      <c r="V1876">
        <f>COUNTIF(PASE!B:B,Table1[[#This Row],[Loser]])</f>
        <v>1</v>
      </c>
    </row>
    <row r="1877" spans="1:22" x14ac:dyDescent="0.25">
      <c r="A1877" s="65">
        <v>41719</v>
      </c>
      <c r="B1877" s="50">
        <v>2014</v>
      </c>
      <c r="C1877" s="1">
        <v>1</v>
      </c>
      <c r="D1877" t="s">
        <v>49</v>
      </c>
      <c r="E1877" s="1">
        <v>6</v>
      </c>
      <c r="F1877" t="s">
        <v>299</v>
      </c>
      <c r="G1877" t="str">
        <f>VLOOKUP(Table1[[#This Row],[Winner]],Ranking!D:E,2,FALSE)</f>
        <v>ACC</v>
      </c>
      <c r="H1877" s="1">
        <v>79</v>
      </c>
      <c r="I1877" s="1">
        <v>11</v>
      </c>
      <c r="J1877" t="s">
        <v>56</v>
      </c>
      <c r="K1877" t="str">
        <f>VLOOKUP(Table1[[#This Row],[Loser]],Ranking!D:E,2,FALSE)</f>
        <v>BE</v>
      </c>
      <c r="L1877" s="1">
        <v>77</v>
      </c>
      <c r="N1877" s="1">
        <f>Table1[[#This Row],[Winning Score]]-Table1[[#This Row],[Losing Score]]</f>
        <v>2</v>
      </c>
      <c r="O1877" s="1">
        <f>Table1[[#This Row],[Losing Seed]]-Table1[[#This Row],[Winning Seed]]</f>
        <v>5</v>
      </c>
      <c r="P1877" s="1" t="str">
        <f>IF(Table1[[#This Row],[SeD]]&lt;-2,Table1[[#This Row],[Winning Seed]]&amp; " over " &amp;Table1[[#This Row],[Losing Seed]],"")</f>
        <v/>
      </c>
      <c r="Q1877">
        <f>VLOOKUP(Table1[[#This Row],[Losing Seed]],'Seed History'!$N$4:$O$19,2)</f>
        <v>0.61428571428571432</v>
      </c>
      <c r="R1877" s="1">
        <f>IF(Table1[[#This Row],[Round]]="PI",0,Table1[[#This Row],[Round]]-1)</f>
        <v>0</v>
      </c>
      <c r="S1877">
        <f>Table1[[#This Row],[LAW]]-Table1[[#This Row],[LEW]]</f>
        <v>-0.61428571428571432</v>
      </c>
      <c r="V1877">
        <f>COUNTIF(PASE!B:B,Table1[[#This Row],[Loser]])</f>
        <v>1</v>
      </c>
    </row>
    <row r="1878" spans="1:22" x14ac:dyDescent="0.25">
      <c r="A1878" s="65">
        <v>41719</v>
      </c>
      <c r="B1878" s="50">
        <v>2014</v>
      </c>
      <c r="C1878" s="1">
        <v>1</v>
      </c>
      <c r="D1878" t="s">
        <v>49</v>
      </c>
      <c r="E1878" s="1">
        <v>8</v>
      </c>
      <c r="F1878" t="s">
        <v>268</v>
      </c>
      <c r="G1878" t="str">
        <f>VLOOKUP(Table1[[#This Row],[Winner]],Ranking!D:E,2,FALSE)</f>
        <v>Amer</v>
      </c>
      <c r="H1878" s="1">
        <v>71</v>
      </c>
      <c r="I1878" s="1">
        <v>9</v>
      </c>
      <c r="J1878" t="s">
        <v>214</v>
      </c>
      <c r="K1878" t="str">
        <f>VLOOKUP(Table1[[#This Row],[Loser]],Ranking!D:E,2,FALSE)</f>
        <v>A10</v>
      </c>
      <c r="L1878" s="1">
        <v>66</v>
      </c>
      <c r="N1878" s="1">
        <f>Table1[[#This Row],[Winning Score]]-Table1[[#This Row],[Losing Score]]</f>
        <v>5</v>
      </c>
      <c r="O1878" s="1">
        <f>Table1[[#This Row],[Losing Seed]]-Table1[[#This Row],[Winning Seed]]</f>
        <v>1</v>
      </c>
      <c r="P1878" s="1" t="str">
        <f>IF(Table1[[#This Row],[SeD]]&lt;-2,Table1[[#This Row],[Winning Seed]]&amp; " over " &amp;Table1[[#This Row],[Losing Seed]],"")</f>
        <v/>
      </c>
      <c r="Q1878">
        <f>VLOOKUP(Table1[[#This Row],[Losing Seed]],'Seed History'!$N$4:$O$19,2)</f>
        <v>0.6</v>
      </c>
      <c r="R1878" s="1">
        <f>IF(Table1[[#This Row],[Round]]="PI",0,Table1[[#This Row],[Round]]-1)</f>
        <v>0</v>
      </c>
      <c r="S1878">
        <f>Table1[[#This Row],[LAW]]-Table1[[#This Row],[LEW]]</f>
        <v>-0.6</v>
      </c>
      <c r="V1878">
        <f>COUNTIF(PASE!B:B,Table1[[#This Row],[Loser]])</f>
        <v>1</v>
      </c>
    </row>
    <row r="1879" spans="1:22" x14ac:dyDescent="0.25">
      <c r="A1879" s="65">
        <v>41719</v>
      </c>
      <c r="B1879" s="50">
        <v>2014</v>
      </c>
      <c r="C1879" s="1">
        <v>1</v>
      </c>
      <c r="D1879" t="s">
        <v>440</v>
      </c>
      <c r="E1879" s="1">
        <v>1</v>
      </c>
      <c r="F1879" t="s">
        <v>418</v>
      </c>
      <c r="G1879" t="str">
        <f>VLOOKUP(Table1[[#This Row],[Winner]],Ranking!D:E,2,FALSE)</f>
        <v>Amer</v>
      </c>
      <c r="H1879" s="1">
        <v>64</v>
      </c>
      <c r="I1879" s="1">
        <v>16</v>
      </c>
      <c r="J1879" t="s">
        <v>152</v>
      </c>
      <c r="K1879" t="str">
        <f>VLOOKUP(Table1[[#This Row],[Loser]],Ranking!D:E,2,FALSE)</f>
        <v>BW</v>
      </c>
      <c r="L1879" s="1">
        <v>37</v>
      </c>
      <c r="N1879" s="1">
        <f>Table1[[#This Row],[Winning Score]]-Table1[[#This Row],[Losing Score]]</f>
        <v>27</v>
      </c>
      <c r="O1879" s="1">
        <f>Table1[[#This Row],[Losing Seed]]-Table1[[#This Row],[Winning Seed]]</f>
        <v>15</v>
      </c>
      <c r="P1879" s="1" t="str">
        <f>IF(Table1[[#This Row],[SeD]]&lt;-2,Table1[[#This Row],[Winning Seed]]&amp; " over " &amp;Table1[[#This Row],[Losing Seed]],"")</f>
        <v/>
      </c>
      <c r="Q1879">
        <f>VLOOKUP(Table1[[#This Row],[Losing Seed]],'Seed History'!$N$4:$O$19,2)</f>
        <v>7.1428571428571426E-3</v>
      </c>
      <c r="R1879" s="1">
        <f>IF(Table1[[#This Row],[Round]]="PI",0,Table1[[#This Row],[Round]]-1)</f>
        <v>0</v>
      </c>
      <c r="S1879">
        <f>Table1[[#This Row],[LAW]]-Table1[[#This Row],[LEW]]</f>
        <v>-7.1428571428571426E-3</v>
      </c>
      <c r="V1879">
        <f>COUNTIF(PASE!B:B,Table1[[#This Row],[Loser]])</f>
        <v>1</v>
      </c>
    </row>
    <row r="1880" spans="1:22" x14ac:dyDescent="0.25">
      <c r="A1880" s="65">
        <v>41719</v>
      </c>
      <c r="B1880" s="50">
        <v>2014</v>
      </c>
      <c r="C1880" s="1">
        <v>1</v>
      </c>
      <c r="D1880" t="s">
        <v>440</v>
      </c>
      <c r="E1880" s="1">
        <v>8</v>
      </c>
      <c r="F1880" t="s">
        <v>26</v>
      </c>
      <c r="G1880" t="str">
        <f>VLOOKUP(Table1[[#This Row],[Winner]],Ranking!D:E,2,FALSE)</f>
        <v>SEC</v>
      </c>
      <c r="H1880" s="1">
        <v>56</v>
      </c>
      <c r="I1880" s="1">
        <v>9</v>
      </c>
      <c r="J1880" t="s">
        <v>244</v>
      </c>
      <c r="K1880" t="str">
        <f>VLOOKUP(Table1[[#This Row],[Loser]],Ranking!D:E,2,FALSE)</f>
        <v>B12</v>
      </c>
      <c r="L1880" s="1">
        <v>49</v>
      </c>
      <c r="N1880" s="1">
        <f>Table1[[#This Row],[Winning Score]]-Table1[[#This Row],[Losing Score]]</f>
        <v>7</v>
      </c>
      <c r="O1880" s="1">
        <f>Table1[[#This Row],[Losing Seed]]-Table1[[#This Row],[Winning Seed]]</f>
        <v>1</v>
      </c>
      <c r="P1880" s="1" t="str">
        <f>IF(Table1[[#This Row],[SeD]]&lt;-2,Table1[[#This Row],[Winning Seed]]&amp; " over " &amp;Table1[[#This Row],[Losing Seed]],"")</f>
        <v/>
      </c>
      <c r="Q1880">
        <f>VLOOKUP(Table1[[#This Row],[Losing Seed]],'Seed History'!$N$4:$O$19,2)</f>
        <v>0.6</v>
      </c>
      <c r="R1880" s="1">
        <f>IF(Table1[[#This Row],[Round]]="PI",0,Table1[[#This Row],[Round]]-1)</f>
        <v>0</v>
      </c>
      <c r="S1880">
        <f>Table1[[#This Row],[LAW]]-Table1[[#This Row],[LEW]]</f>
        <v>-0.6</v>
      </c>
      <c r="V1880">
        <f>COUNTIF(PASE!B:B,Table1[[#This Row],[Loser]])</f>
        <v>1</v>
      </c>
    </row>
    <row r="1881" spans="1:22" x14ac:dyDescent="0.25">
      <c r="A1881" s="65">
        <v>41719</v>
      </c>
      <c r="B1881" s="50">
        <v>2014</v>
      </c>
      <c r="C1881" s="1">
        <v>1</v>
      </c>
      <c r="D1881" t="s">
        <v>63</v>
      </c>
      <c r="E1881" s="1">
        <v>2</v>
      </c>
      <c r="F1881" t="s">
        <v>37</v>
      </c>
      <c r="G1881" t="str">
        <f>VLOOKUP(Table1[[#This Row],[Winner]],Ranking!D:E,2,FALSE)</f>
        <v>B12</v>
      </c>
      <c r="H1881" s="1">
        <v>80</v>
      </c>
      <c r="I1881" s="1">
        <v>15</v>
      </c>
      <c r="J1881" t="s">
        <v>195</v>
      </c>
      <c r="K1881" t="str">
        <f>VLOOKUP(Table1[[#This Row],[Loser]],Ranking!D:E,2,FALSE)</f>
        <v>OVC</v>
      </c>
      <c r="L1881" s="1">
        <v>69</v>
      </c>
      <c r="N1881" s="1">
        <f>Table1[[#This Row],[Winning Score]]-Table1[[#This Row],[Losing Score]]</f>
        <v>11</v>
      </c>
      <c r="O1881" s="1">
        <f>Table1[[#This Row],[Losing Seed]]-Table1[[#This Row],[Winning Seed]]</f>
        <v>13</v>
      </c>
      <c r="P1881" s="1" t="str">
        <f>IF(Table1[[#This Row],[SeD]]&lt;-2,Table1[[#This Row],[Winning Seed]]&amp; " over " &amp;Table1[[#This Row],[Losing Seed]],"")</f>
        <v/>
      </c>
      <c r="Q1881">
        <f>VLOOKUP(Table1[[#This Row],[Losing Seed]],'Seed History'!$N$4:$O$19,2)</f>
        <v>6.4285714285714279E-2</v>
      </c>
      <c r="R1881" s="1">
        <f>IF(Table1[[#This Row],[Round]]="PI",0,Table1[[#This Row],[Round]]-1)</f>
        <v>0</v>
      </c>
      <c r="S1881">
        <f>Table1[[#This Row],[LAW]]-Table1[[#This Row],[LEW]]</f>
        <v>-6.4285714285714279E-2</v>
      </c>
      <c r="V1881">
        <f>COUNTIF(PASE!B:B,Table1[[#This Row],[Loser]])</f>
        <v>1</v>
      </c>
    </row>
    <row r="1882" spans="1:22" x14ac:dyDescent="0.25">
      <c r="A1882" s="65">
        <v>41719</v>
      </c>
      <c r="B1882" s="50">
        <v>2014</v>
      </c>
      <c r="C1882" s="1">
        <v>1</v>
      </c>
      <c r="D1882" t="s">
        <v>63</v>
      </c>
      <c r="E1882" s="1">
        <v>4</v>
      </c>
      <c r="F1882" t="s">
        <v>67</v>
      </c>
      <c r="G1882" t="str">
        <f>VLOOKUP(Table1[[#This Row],[Winner]],Ranking!D:E,2,FALSE)</f>
        <v>P12</v>
      </c>
      <c r="H1882" s="1">
        <v>76</v>
      </c>
      <c r="I1882" s="1">
        <v>13</v>
      </c>
      <c r="J1882" t="s">
        <v>94</v>
      </c>
      <c r="K1882" t="str">
        <f>VLOOKUP(Table1[[#This Row],[Loser]],Ranking!D:E,2,FALSE)</f>
        <v>Amer</v>
      </c>
      <c r="L1882" s="1">
        <v>59</v>
      </c>
      <c r="N1882" s="1">
        <f>Table1[[#This Row],[Winning Score]]-Table1[[#This Row],[Losing Score]]</f>
        <v>17</v>
      </c>
      <c r="O1882" s="1">
        <f>Table1[[#This Row],[Losing Seed]]-Table1[[#This Row],[Winning Seed]]</f>
        <v>9</v>
      </c>
      <c r="P1882" s="1" t="str">
        <f>IF(Table1[[#This Row],[SeD]]&lt;-2,Table1[[#This Row],[Winning Seed]]&amp; " over " &amp;Table1[[#This Row],[Losing Seed]],"")</f>
        <v/>
      </c>
      <c r="Q1882">
        <f>VLOOKUP(Table1[[#This Row],[Losing Seed]],'Seed History'!$N$4:$O$19,2)</f>
        <v>0.25</v>
      </c>
      <c r="R1882" s="1">
        <f>IF(Table1[[#This Row],[Round]]="PI",0,Table1[[#This Row],[Round]]-1)</f>
        <v>0</v>
      </c>
      <c r="S1882">
        <f>Table1[[#This Row],[LAW]]-Table1[[#This Row],[LEW]]</f>
        <v>-0.25</v>
      </c>
      <c r="V1882">
        <f>COUNTIF(PASE!B:B,Table1[[#This Row],[Loser]])</f>
        <v>1</v>
      </c>
    </row>
    <row r="1883" spans="1:22" x14ac:dyDescent="0.25">
      <c r="A1883" s="65">
        <v>41719</v>
      </c>
      <c r="B1883" s="50">
        <v>2014</v>
      </c>
      <c r="C1883" s="1">
        <v>1</v>
      </c>
      <c r="D1883" t="s">
        <v>38</v>
      </c>
      <c r="E1883" s="1">
        <v>1</v>
      </c>
      <c r="F1883" t="s">
        <v>48</v>
      </c>
      <c r="G1883" t="str">
        <f>VLOOKUP(Table1[[#This Row],[Winner]],Ranking!D:E,2,FALSE)</f>
        <v>P12</v>
      </c>
      <c r="H1883" s="1">
        <v>68</v>
      </c>
      <c r="I1883" s="1">
        <v>16</v>
      </c>
      <c r="J1883" t="s">
        <v>412</v>
      </c>
      <c r="K1883" t="str">
        <f>VLOOKUP(Table1[[#This Row],[Loser]],Ranking!D:E,2,FALSE)</f>
        <v>BSky</v>
      </c>
      <c r="L1883" s="1">
        <v>59</v>
      </c>
      <c r="N1883" s="1">
        <f>Table1[[#This Row],[Winning Score]]-Table1[[#This Row],[Losing Score]]</f>
        <v>9</v>
      </c>
      <c r="O1883" s="1">
        <f>Table1[[#This Row],[Losing Seed]]-Table1[[#This Row],[Winning Seed]]</f>
        <v>15</v>
      </c>
      <c r="P1883" s="1" t="str">
        <f>IF(Table1[[#This Row],[SeD]]&lt;-2,Table1[[#This Row],[Winning Seed]]&amp; " over " &amp;Table1[[#This Row],[Losing Seed]],"")</f>
        <v/>
      </c>
      <c r="Q1883">
        <f>VLOOKUP(Table1[[#This Row],[Losing Seed]],'Seed History'!$N$4:$O$19,2)</f>
        <v>7.1428571428571426E-3</v>
      </c>
      <c r="R1883" s="1">
        <f>IF(Table1[[#This Row],[Round]]="PI",0,Table1[[#This Row],[Round]]-1)</f>
        <v>0</v>
      </c>
      <c r="S1883">
        <f>Table1[[#This Row],[LAW]]-Table1[[#This Row],[LEW]]</f>
        <v>-7.1428571428571426E-3</v>
      </c>
      <c r="V1883">
        <f>COUNTIF(PASE!B:B,Table1[[#This Row],[Loser]])</f>
        <v>1</v>
      </c>
    </row>
    <row r="1884" spans="1:22" x14ac:dyDescent="0.25">
      <c r="A1884" s="65">
        <v>41719</v>
      </c>
      <c r="B1884" s="50">
        <v>2014</v>
      </c>
      <c r="C1884" s="1">
        <v>1</v>
      </c>
      <c r="D1884" t="s">
        <v>38</v>
      </c>
      <c r="E1884" s="1">
        <v>3</v>
      </c>
      <c r="F1884" t="s">
        <v>88</v>
      </c>
      <c r="G1884" t="str">
        <f>VLOOKUP(Table1[[#This Row],[Winner]],Ranking!D:E,2,FALSE)</f>
        <v>BE</v>
      </c>
      <c r="H1884" s="1">
        <v>76</v>
      </c>
      <c r="I1884" s="1">
        <v>14</v>
      </c>
      <c r="J1884" t="s">
        <v>51</v>
      </c>
      <c r="K1884" t="str">
        <f>VLOOKUP(Table1[[#This Row],[Loser]],Ranking!D:E,2,FALSE)</f>
        <v>Pat</v>
      </c>
      <c r="L1884" s="1">
        <v>66</v>
      </c>
      <c r="N1884" s="1">
        <f>Table1[[#This Row],[Winning Score]]-Table1[[#This Row],[Losing Score]]</f>
        <v>10</v>
      </c>
      <c r="O1884" s="1">
        <f>Table1[[#This Row],[Losing Seed]]-Table1[[#This Row],[Winning Seed]]</f>
        <v>11</v>
      </c>
      <c r="P1884" s="1" t="str">
        <f>IF(Table1[[#This Row],[SeD]]&lt;-2,Table1[[#This Row],[Winning Seed]]&amp; " over " &amp;Table1[[#This Row],[Losing Seed]],"")</f>
        <v/>
      </c>
      <c r="Q1884">
        <f>VLOOKUP(Table1[[#This Row],[Losing Seed]],'Seed History'!$N$4:$O$19,2)</f>
        <v>0.16428571428571428</v>
      </c>
      <c r="R1884" s="1">
        <f>IF(Table1[[#This Row],[Round]]="PI",0,Table1[[#This Row],[Round]]-1)</f>
        <v>0</v>
      </c>
      <c r="S1884">
        <f>Table1[[#This Row],[LAW]]-Table1[[#This Row],[LEW]]</f>
        <v>-0.16428571428571428</v>
      </c>
      <c r="V1884">
        <f>COUNTIF(PASE!B:B,Table1[[#This Row],[Loser]])</f>
        <v>1</v>
      </c>
    </row>
    <row r="1885" spans="1:22" x14ac:dyDescent="0.25">
      <c r="A1885" s="65">
        <v>41719</v>
      </c>
      <c r="B1885" s="50">
        <v>2014</v>
      </c>
      <c r="C1885" s="1">
        <v>1</v>
      </c>
      <c r="D1885" t="s">
        <v>38</v>
      </c>
      <c r="E1885" s="1">
        <v>6</v>
      </c>
      <c r="F1885" t="s">
        <v>46</v>
      </c>
      <c r="G1885" t="str">
        <f>VLOOKUP(Table1[[#This Row],[Winner]],Ranking!D:E,2,FALSE)</f>
        <v>B12</v>
      </c>
      <c r="H1885" s="1">
        <v>74</v>
      </c>
      <c r="I1885" s="1">
        <v>11</v>
      </c>
      <c r="J1885" t="s">
        <v>288</v>
      </c>
      <c r="K1885" t="str">
        <f>VLOOKUP(Table1[[#This Row],[Loser]],Ranking!D:E,2,FALSE)</f>
        <v>B10</v>
      </c>
      <c r="L1885" s="1">
        <v>60</v>
      </c>
      <c r="N1885" s="1">
        <f>Table1[[#This Row],[Winning Score]]-Table1[[#This Row],[Losing Score]]</f>
        <v>14</v>
      </c>
      <c r="O1885" s="1">
        <f>Table1[[#This Row],[Losing Seed]]-Table1[[#This Row],[Winning Seed]]</f>
        <v>5</v>
      </c>
      <c r="P1885" s="1" t="str">
        <f>IF(Table1[[#This Row],[SeD]]&lt;-2,Table1[[#This Row],[Winning Seed]]&amp; " over " &amp;Table1[[#This Row],[Losing Seed]],"")</f>
        <v/>
      </c>
      <c r="Q1885">
        <f>VLOOKUP(Table1[[#This Row],[Losing Seed]],'Seed History'!$N$4:$O$19,2)</f>
        <v>0.61428571428571432</v>
      </c>
      <c r="R1885" s="1">
        <f>IF(Table1[[#This Row],[Round]]="PI",0,Table1[[#This Row],[Round]]-1)</f>
        <v>0</v>
      </c>
      <c r="S1885">
        <f>Table1[[#This Row],[LAW]]-Table1[[#This Row],[LEW]]</f>
        <v>-0.61428571428571432</v>
      </c>
      <c r="V1885">
        <f>COUNTIF(PASE!B:B,Table1[[#This Row],[Loser]])</f>
        <v>1</v>
      </c>
    </row>
    <row r="1886" spans="1:22" x14ac:dyDescent="0.25">
      <c r="A1886" s="65">
        <v>41719</v>
      </c>
      <c r="B1886" s="50">
        <v>2014</v>
      </c>
      <c r="C1886" s="1">
        <v>1</v>
      </c>
      <c r="D1886" t="s">
        <v>38</v>
      </c>
      <c r="E1886" s="1">
        <v>8</v>
      </c>
      <c r="F1886" t="s">
        <v>71</v>
      </c>
      <c r="G1886" t="str">
        <f>VLOOKUP(Table1[[#This Row],[Winner]],Ranking!D:E,2,FALSE)</f>
        <v>WCC</v>
      </c>
      <c r="H1886" s="1">
        <v>85</v>
      </c>
      <c r="I1886" s="1">
        <v>9</v>
      </c>
      <c r="J1886" t="s">
        <v>317</v>
      </c>
      <c r="K1886" t="str">
        <f>VLOOKUP(Table1[[#This Row],[Loser]],Ranking!D:E,2,FALSE)</f>
        <v>B12</v>
      </c>
      <c r="L1886" s="1">
        <v>77</v>
      </c>
      <c r="N1886" s="1">
        <f>Table1[[#This Row],[Winning Score]]-Table1[[#This Row],[Losing Score]]</f>
        <v>8</v>
      </c>
      <c r="O1886" s="1">
        <f>Table1[[#This Row],[Losing Seed]]-Table1[[#This Row],[Winning Seed]]</f>
        <v>1</v>
      </c>
      <c r="P1886" s="1" t="str">
        <f>IF(Table1[[#This Row],[SeD]]&lt;-2,Table1[[#This Row],[Winning Seed]]&amp; " over " &amp;Table1[[#This Row],[Losing Seed]],"")</f>
        <v/>
      </c>
      <c r="Q1886">
        <f>VLOOKUP(Table1[[#This Row],[Losing Seed]],'Seed History'!$N$4:$O$19,2)</f>
        <v>0.6</v>
      </c>
      <c r="R1886" s="1">
        <f>IF(Table1[[#This Row],[Round]]="PI",0,Table1[[#This Row],[Round]]-1)</f>
        <v>0</v>
      </c>
      <c r="S1886">
        <f>Table1[[#This Row],[LAW]]-Table1[[#This Row],[LEW]]</f>
        <v>-0.6</v>
      </c>
      <c r="V1886">
        <f>COUNTIF(PASE!B:B,Table1[[#This Row],[Loser]])</f>
        <v>1</v>
      </c>
    </row>
    <row r="1887" spans="1:22" x14ac:dyDescent="0.25">
      <c r="A1887" s="65">
        <v>41720</v>
      </c>
      <c r="B1887" s="50">
        <v>2014</v>
      </c>
      <c r="C1887" s="1">
        <v>2</v>
      </c>
      <c r="D1887" t="s">
        <v>63</v>
      </c>
      <c r="E1887" s="1">
        <v>11</v>
      </c>
      <c r="F1887" t="s">
        <v>57</v>
      </c>
      <c r="G1887" t="str">
        <f>VLOOKUP(Table1[[#This Row],[Winner]],Ranking!D:E,2,FALSE)</f>
        <v>A10</v>
      </c>
      <c r="H1887" s="1">
        <v>55</v>
      </c>
      <c r="I1887" s="1">
        <v>3</v>
      </c>
      <c r="J1887" t="s">
        <v>86</v>
      </c>
      <c r="K1887" t="str">
        <f>VLOOKUP(Table1[[#This Row],[Loser]],Ranking!D:E,2,FALSE)</f>
        <v>ACC</v>
      </c>
      <c r="L1887" s="1">
        <v>53</v>
      </c>
      <c r="N1887" s="1">
        <f>Table1[[#This Row],[Winning Score]]-Table1[[#This Row],[Losing Score]]</f>
        <v>2</v>
      </c>
      <c r="O1887" s="1">
        <f>Table1[[#This Row],[Losing Seed]]-Table1[[#This Row],[Winning Seed]]</f>
        <v>-8</v>
      </c>
      <c r="P1887" s="1" t="str">
        <f>IF(Table1[[#This Row],[SeD]]&lt;-2,Table1[[#This Row],[Winning Seed]]&amp; " over " &amp;Table1[[#This Row],[Losing Seed]],"")</f>
        <v>11 over 3</v>
      </c>
      <c r="Q1887">
        <f>VLOOKUP(Table1[[#This Row],[Losing Seed]],'Seed History'!$N$4:$O$19,2)</f>
        <v>1.8571428571428572</v>
      </c>
      <c r="R1887" s="1">
        <f>IF(Table1[[#This Row],[Round]]="PI",0,Table1[[#This Row],[Round]]-1)</f>
        <v>1</v>
      </c>
      <c r="S1887">
        <f>Table1[[#This Row],[LAW]]-Table1[[#This Row],[LEW]]</f>
        <v>-0.85714285714285721</v>
      </c>
      <c r="V1887">
        <f>COUNTIF(PASE!B:B,Table1[[#This Row],[Loser]])</f>
        <v>1</v>
      </c>
    </row>
    <row r="1888" spans="1:22" x14ac:dyDescent="0.25">
      <c r="A1888" s="65">
        <v>41720</v>
      </c>
      <c r="B1888" s="50">
        <v>2014</v>
      </c>
      <c r="C1888" s="1">
        <v>2</v>
      </c>
      <c r="D1888" t="s">
        <v>49</v>
      </c>
      <c r="E1888" s="1">
        <v>7</v>
      </c>
      <c r="F1888" t="s">
        <v>80</v>
      </c>
      <c r="G1888" t="str">
        <f>VLOOKUP(Table1[[#This Row],[Winner]],Ranking!D:E,2,FALSE)</f>
        <v>Amer</v>
      </c>
      <c r="H1888" s="1">
        <v>77</v>
      </c>
      <c r="I1888" s="1">
        <v>2</v>
      </c>
      <c r="J1888" t="s">
        <v>50</v>
      </c>
      <c r="K1888" t="str">
        <f>VLOOKUP(Table1[[#This Row],[Loser]],Ranking!D:E,2,FALSE)</f>
        <v>BE</v>
      </c>
      <c r="L1888" s="1">
        <v>65</v>
      </c>
      <c r="N1888" s="1">
        <f>Table1[[#This Row],[Winning Score]]-Table1[[#This Row],[Losing Score]]</f>
        <v>12</v>
      </c>
      <c r="O1888" s="1">
        <f>Table1[[#This Row],[Losing Seed]]-Table1[[#This Row],[Winning Seed]]</f>
        <v>-5</v>
      </c>
      <c r="P1888" s="1" t="str">
        <f>IF(Table1[[#This Row],[SeD]]&lt;-2,Table1[[#This Row],[Winning Seed]]&amp; " over " &amp;Table1[[#This Row],[Losing Seed]],"")</f>
        <v>7 over 2</v>
      </c>
      <c r="Q1888">
        <f>VLOOKUP(Table1[[#This Row],[Losing Seed]],'Seed History'!$N$4:$O$19,2)</f>
        <v>2.3714285714285714</v>
      </c>
      <c r="R1888" s="1">
        <f>IF(Table1[[#This Row],[Round]]="PI",0,Table1[[#This Row],[Round]]-1)</f>
        <v>1</v>
      </c>
      <c r="S1888">
        <f>Table1[[#This Row],[LAW]]-Table1[[#This Row],[LEW]]</f>
        <v>-1.3714285714285714</v>
      </c>
      <c r="V1888">
        <f>COUNTIF(PASE!B:B,Table1[[#This Row],[Loser]])</f>
        <v>1</v>
      </c>
    </row>
    <row r="1889" spans="1:22" x14ac:dyDescent="0.25">
      <c r="A1889" s="65">
        <v>41720</v>
      </c>
      <c r="B1889" s="50">
        <v>2014</v>
      </c>
      <c r="C1889" s="1">
        <v>2</v>
      </c>
      <c r="D1889" t="s">
        <v>49</v>
      </c>
      <c r="E1889" s="1">
        <v>4</v>
      </c>
      <c r="F1889" t="s">
        <v>272</v>
      </c>
      <c r="G1889" t="str">
        <f>VLOOKUP(Table1[[#This Row],[Winner]],Ranking!D:E,2,FALSE)</f>
        <v>B10</v>
      </c>
      <c r="H1889" s="1">
        <v>80</v>
      </c>
      <c r="I1889" s="1">
        <v>12</v>
      </c>
      <c r="J1889" t="s">
        <v>43</v>
      </c>
      <c r="K1889" t="str">
        <f>VLOOKUP(Table1[[#This Row],[Loser]],Ranking!D:E,2,FALSE)</f>
        <v>Ivy</v>
      </c>
      <c r="L1889" s="1">
        <v>73</v>
      </c>
      <c r="N1889" s="1">
        <f>Table1[[#This Row],[Winning Score]]-Table1[[#This Row],[Losing Score]]</f>
        <v>7</v>
      </c>
      <c r="O1889" s="1">
        <f>Table1[[#This Row],[Losing Seed]]-Table1[[#This Row],[Winning Seed]]</f>
        <v>8</v>
      </c>
      <c r="P1889" s="1" t="str">
        <f>IF(Table1[[#This Row],[SeD]]&lt;-2,Table1[[#This Row],[Winning Seed]]&amp; " over " &amp;Table1[[#This Row],[Losing Seed]],"")</f>
        <v/>
      </c>
      <c r="Q1889">
        <f>VLOOKUP(Table1[[#This Row],[Losing Seed]],'Seed History'!$N$4:$O$19,2)</f>
        <v>0.51428571428571423</v>
      </c>
      <c r="R1889" s="1">
        <f>IF(Table1[[#This Row],[Round]]="PI",0,Table1[[#This Row],[Round]]-1)</f>
        <v>1</v>
      </c>
      <c r="S1889">
        <f>Table1[[#This Row],[LAW]]-Table1[[#This Row],[LEW]]</f>
        <v>0.48571428571428577</v>
      </c>
      <c r="V1889">
        <f>COUNTIF(PASE!B:B,Table1[[#This Row],[Loser]])</f>
        <v>1</v>
      </c>
    </row>
    <row r="1890" spans="1:22" x14ac:dyDescent="0.25">
      <c r="A1890" s="65">
        <v>41720</v>
      </c>
      <c r="B1890" s="50">
        <v>2014</v>
      </c>
      <c r="C1890" s="1">
        <v>2</v>
      </c>
      <c r="D1890" t="s">
        <v>440</v>
      </c>
      <c r="E1890" s="1">
        <v>2</v>
      </c>
      <c r="F1890" t="s">
        <v>82</v>
      </c>
      <c r="G1890" t="str">
        <f>VLOOKUP(Table1[[#This Row],[Winner]],Ranking!D:E,2,FALSE)</f>
        <v>B10</v>
      </c>
      <c r="H1890" s="1">
        <v>79</v>
      </c>
      <c r="I1890" s="1">
        <v>7</v>
      </c>
      <c r="J1890" t="s">
        <v>34</v>
      </c>
      <c r="K1890" t="str">
        <f>VLOOKUP(Table1[[#This Row],[Loser]],Ranking!D:E,2,FALSE)</f>
        <v>B12</v>
      </c>
      <c r="L1890" s="1">
        <v>65</v>
      </c>
      <c r="N1890" s="1">
        <f>Table1[[#This Row],[Winning Score]]-Table1[[#This Row],[Losing Score]]</f>
        <v>14</v>
      </c>
      <c r="O1890" s="1">
        <f>Table1[[#This Row],[Losing Seed]]-Table1[[#This Row],[Winning Seed]]</f>
        <v>5</v>
      </c>
      <c r="P1890" s="1" t="str">
        <f>IF(Table1[[#This Row],[SeD]]&lt;-2,Table1[[#This Row],[Winning Seed]]&amp; " over " &amp;Table1[[#This Row],[Losing Seed]],"")</f>
        <v/>
      </c>
      <c r="Q1890">
        <f>VLOOKUP(Table1[[#This Row],[Losing Seed]],'Seed History'!$N$4:$O$19,2)</f>
        <v>0.9</v>
      </c>
      <c r="R1890" s="1">
        <f>IF(Table1[[#This Row],[Round]]="PI",0,Table1[[#This Row],[Round]]-1)</f>
        <v>1</v>
      </c>
      <c r="S1890">
        <f>Table1[[#This Row],[LAW]]-Table1[[#This Row],[LEW]]</f>
        <v>9.9999999999999978E-2</v>
      </c>
      <c r="V1890">
        <f>COUNTIF(PASE!B:B,Table1[[#This Row],[Loser]])</f>
        <v>1</v>
      </c>
    </row>
    <row r="1891" spans="1:22" x14ac:dyDescent="0.25">
      <c r="A1891" s="65">
        <v>41720</v>
      </c>
      <c r="B1891" s="50">
        <v>2014</v>
      </c>
      <c r="C1891" s="1">
        <v>2</v>
      </c>
      <c r="D1891" t="s">
        <v>440</v>
      </c>
      <c r="E1891" s="1">
        <v>4</v>
      </c>
      <c r="F1891" t="s">
        <v>54</v>
      </c>
      <c r="G1891" t="str">
        <f>VLOOKUP(Table1[[#This Row],[Winner]],Ranking!D:E,2,FALSE)</f>
        <v>ACC</v>
      </c>
      <c r="H1891" s="1">
        <v>66</v>
      </c>
      <c r="I1891" s="1">
        <v>5</v>
      </c>
      <c r="J1891" t="s">
        <v>339</v>
      </c>
      <c r="K1891" t="str">
        <f>VLOOKUP(Table1[[#This Row],[Loser]],Ranking!D:E,2,FALSE)</f>
        <v>A10</v>
      </c>
      <c r="L1891" s="1">
        <v>51</v>
      </c>
      <c r="N1891" s="1">
        <f>Table1[[#This Row],[Winning Score]]-Table1[[#This Row],[Losing Score]]</f>
        <v>15</v>
      </c>
      <c r="O1891" s="1">
        <f>Table1[[#This Row],[Losing Seed]]-Table1[[#This Row],[Winning Seed]]</f>
        <v>1</v>
      </c>
      <c r="P1891" s="1" t="str">
        <f>IF(Table1[[#This Row],[SeD]]&lt;-2,Table1[[#This Row],[Winning Seed]]&amp; " over " &amp;Table1[[#This Row],[Losing Seed]],"")</f>
        <v/>
      </c>
      <c r="Q1891">
        <f>VLOOKUP(Table1[[#This Row],[Losing Seed]],'Seed History'!$N$4:$O$19,2)</f>
        <v>1.1071428571428572</v>
      </c>
      <c r="R1891" s="1">
        <f>IF(Table1[[#This Row],[Round]]="PI",0,Table1[[#This Row],[Round]]-1)</f>
        <v>1</v>
      </c>
      <c r="S1891">
        <f>Table1[[#This Row],[LAW]]-Table1[[#This Row],[LEW]]</f>
        <v>-0.10714285714285721</v>
      </c>
      <c r="V1891">
        <f>COUNTIF(PASE!B:B,Table1[[#This Row],[Loser]])</f>
        <v>1</v>
      </c>
    </row>
    <row r="1892" spans="1:22" x14ac:dyDescent="0.25">
      <c r="A1892" s="65">
        <v>41720</v>
      </c>
      <c r="B1892" s="50">
        <v>2014</v>
      </c>
      <c r="C1892" s="1">
        <v>2</v>
      </c>
      <c r="D1892" t="s">
        <v>63</v>
      </c>
      <c r="E1892" s="1">
        <v>1</v>
      </c>
      <c r="F1892" t="s">
        <v>81</v>
      </c>
      <c r="G1892" t="str">
        <f>VLOOKUP(Table1[[#This Row],[Winner]],Ranking!D:E,2,FALSE)</f>
        <v>SEC</v>
      </c>
      <c r="H1892" s="1">
        <v>61</v>
      </c>
      <c r="I1892" s="1">
        <v>9</v>
      </c>
      <c r="J1892" t="s">
        <v>83</v>
      </c>
      <c r="K1892" t="str">
        <f>VLOOKUP(Table1[[#This Row],[Loser]],Ranking!D:E,2,FALSE)</f>
        <v>ACC</v>
      </c>
      <c r="L1892" s="1">
        <v>45</v>
      </c>
      <c r="N1892" s="1">
        <f>Table1[[#This Row],[Winning Score]]-Table1[[#This Row],[Losing Score]]</f>
        <v>16</v>
      </c>
      <c r="O1892" s="1">
        <f>Table1[[#This Row],[Losing Seed]]-Table1[[#This Row],[Winning Seed]]</f>
        <v>8</v>
      </c>
      <c r="P1892" s="1" t="str">
        <f>IF(Table1[[#This Row],[SeD]]&lt;-2,Table1[[#This Row],[Winning Seed]]&amp; " over " &amp;Table1[[#This Row],[Losing Seed]],"")</f>
        <v/>
      </c>
      <c r="Q1892">
        <f>VLOOKUP(Table1[[#This Row],[Losing Seed]],'Seed History'!$N$4:$O$19,2)</f>
        <v>0.6</v>
      </c>
      <c r="R1892" s="1">
        <f>IF(Table1[[#This Row],[Round]]="PI",0,Table1[[#This Row],[Round]]-1)</f>
        <v>1</v>
      </c>
      <c r="S1892">
        <f>Table1[[#This Row],[LAW]]-Table1[[#This Row],[LEW]]</f>
        <v>0.4</v>
      </c>
      <c r="V1892">
        <f>COUNTIF(PASE!B:B,Table1[[#This Row],[Loser]])</f>
        <v>1</v>
      </c>
    </row>
    <row r="1893" spans="1:22" x14ac:dyDescent="0.25">
      <c r="A1893" s="65">
        <v>41720</v>
      </c>
      <c r="B1893" s="50">
        <v>2014</v>
      </c>
      <c r="C1893" s="1">
        <v>2</v>
      </c>
      <c r="D1893" t="s">
        <v>38</v>
      </c>
      <c r="E1893" s="1">
        <v>2</v>
      </c>
      <c r="F1893" t="s">
        <v>39</v>
      </c>
      <c r="G1893" t="str">
        <f>VLOOKUP(Table1[[#This Row],[Winner]],Ranking!D:E,2,FALSE)</f>
        <v>B10</v>
      </c>
      <c r="H1893" s="1">
        <v>85</v>
      </c>
      <c r="I1893" s="1">
        <v>7</v>
      </c>
      <c r="J1893" t="s">
        <v>40</v>
      </c>
      <c r="K1893" t="str">
        <f>VLOOKUP(Table1[[#This Row],[Loser]],Ranking!D:E,2,FALSE)</f>
        <v>P12</v>
      </c>
      <c r="L1893" s="1">
        <v>77</v>
      </c>
      <c r="N1893" s="1">
        <f>Table1[[#This Row],[Winning Score]]-Table1[[#This Row],[Losing Score]]</f>
        <v>8</v>
      </c>
      <c r="O1893" s="1">
        <f>Table1[[#This Row],[Losing Seed]]-Table1[[#This Row],[Winning Seed]]</f>
        <v>5</v>
      </c>
      <c r="P1893" s="1" t="str">
        <f>IF(Table1[[#This Row],[SeD]]&lt;-2,Table1[[#This Row],[Winning Seed]]&amp; " over " &amp;Table1[[#This Row],[Losing Seed]],"")</f>
        <v/>
      </c>
      <c r="Q1893">
        <f>VLOOKUP(Table1[[#This Row],[Losing Seed]],'Seed History'!$N$4:$O$19,2)</f>
        <v>0.9</v>
      </c>
      <c r="R1893" s="1">
        <f>IF(Table1[[#This Row],[Round]]="PI",0,Table1[[#This Row],[Round]]-1)</f>
        <v>1</v>
      </c>
      <c r="S1893">
        <f>Table1[[#This Row],[LAW]]-Table1[[#This Row],[LEW]]</f>
        <v>9.9999999999999978E-2</v>
      </c>
      <c r="V1893">
        <f>COUNTIF(PASE!B:B,Table1[[#This Row],[Loser]])</f>
        <v>1</v>
      </c>
    </row>
    <row r="1894" spans="1:22" x14ac:dyDescent="0.25">
      <c r="A1894" s="65">
        <v>41720</v>
      </c>
      <c r="B1894" s="50">
        <v>2014</v>
      </c>
      <c r="C1894" s="1">
        <v>2</v>
      </c>
      <c r="D1894" t="s">
        <v>38</v>
      </c>
      <c r="E1894" s="1">
        <v>4</v>
      </c>
      <c r="F1894" t="s">
        <v>345</v>
      </c>
      <c r="G1894" t="str">
        <f>VLOOKUP(Table1[[#This Row],[Winner]],Ranking!D:E,2,FALSE)</f>
        <v>MWC</v>
      </c>
      <c r="H1894" s="1">
        <v>63</v>
      </c>
      <c r="I1894" s="1">
        <v>12</v>
      </c>
      <c r="J1894" t="s">
        <v>304</v>
      </c>
      <c r="K1894" t="str">
        <f>VLOOKUP(Table1[[#This Row],[Loser]],Ranking!D:E,2,FALSE)</f>
        <v>Sum</v>
      </c>
      <c r="L1894" s="1">
        <v>44</v>
      </c>
      <c r="N1894" s="1">
        <f>Table1[[#This Row],[Winning Score]]-Table1[[#This Row],[Losing Score]]</f>
        <v>19</v>
      </c>
      <c r="O1894" s="1">
        <f>Table1[[#This Row],[Losing Seed]]-Table1[[#This Row],[Winning Seed]]</f>
        <v>8</v>
      </c>
      <c r="P1894" s="1" t="str">
        <f>IF(Table1[[#This Row],[SeD]]&lt;-2,Table1[[#This Row],[Winning Seed]]&amp; " over " &amp;Table1[[#This Row],[Losing Seed]],"")</f>
        <v/>
      </c>
      <c r="Q1894">
        <f>VLOOKUP(Table1[[#This Row],[Losing Seed]],'Seed History'!$N$4:$O$19,2)</f>
        <v>0.51428571428571423</v>
      </c>
      <c r="R1894" s="1">
        <f>IF(Table1[[#This Row],[Round]]="PI",0,Table1[[#This Row],[Round]]-1)</f>
        <v>1</v>
      </c>
      <c r="S1894">
        <f>Table1[[#This Row],[LAW]]-Table1[[#This Row],[LEW]]</f>
        <v>0.48571428571428577</v>
      </c>
      <c r="V1894">
        <f>COUNTIF(PASE!B:B,Table1[[#This Row],[Loser]])</f>
        <v>1</v>
      </c>
    </row>
    <row r="1895" spans="1:22" x14ac:dyDescent="0.25">
      <c r="A1895" s="65">
        <v>41721</v>
      </c>
      <c r="B1895" s="50">
        <v>2014</v>
      </c>
      <c r="C1895" s="1">
        <v>2</v>
      </c>
      <c r="D1895" t="s">
        <v>63</v>
      </c>
      <c r="E1895" s="1">
        <v>10</v>
      </c>
      <c r="F1895" t="s">
        <v>370</v>
      </c>
      <c r="G1895" t="str">
        <f>VLOOKUP(Table1[[#This Row],[Winner]],Ranking!D:E,2,FALSE)</f>
        <v>P12</v>
      </c>
      <c r="H1895" s="1">
        <v>60</v>
      </c>
      <c r="I1895" s="1">
        <v>2</v>
      </c>
      <c r="J1895" t="s">
        <v>37</v>
      </c>
      <c r="K1895" t="str">
        <f>VLOOKUP(Table1[[#This Row],[Loser]],Ranking!D:E,2,FALSE)</f>
        <v>B12</v>
      </c>
      <c r="L1895" s="1">
        <v>57</v>
      </c>
      <c r="N1895" s="1">
        <f>Table1[[#This Row],[Winning Score]]-Table1[[#This Row],[Losing Score]]</f>
        <v>3</v>
      </c>
      <c r="O1895" s="1">
        <f>Table1[[#This Row],[Losing Seed]]-Table1[[#This Row],[Winning Seed]]</f>
        <v>-8</v>
      </c>
      <c r="P1895" s="1" t="str">
        <f>IF(Table1[[#This Row],[SeD]]&lt;-2,Table1[[#This Row],[Winning Seed]]&amp; " over " &amp;Table1[[#This Row],[Losing Seed]],"")</f>
        <v>10 over 2</v>
      </c>
      <c r="Q1895">
        <f>VLOOKUP(Table1[[#This Row],[Losing Seed]],'Seed History'!$N$4:$O$19,2)</f>
        <v>2.3714285714285714</v>
      </c>
      <c r="R1895" s="1">
        <f>IF(Table1[[#This Row],[Round]]="PI",0,Table1[[#This Row],[Round]]-1)</f>
        <v>1</v>
      </c>
      <c r="S1895">
        <f>Table1[[#This Row],[LAW]]-Table1[[#This Row],[LEW]]</f>
        <v>-1.3714285714285714</v>
      </c>
      <c r="V1895">
        <f>COUNTIF(PASE!B:B,Table1[[#This Row],[Loser]])</f>
        <v>1</v>
      </c>
    </row>
    <row r="1896" spans="1:22" x14ac:dyDescent="0.25">
      <c r="A1896" s="65">
        <v>41721</v>
      </c>
      <c r="B1896" s="50">
        <v>2014</v>
      </c>
      <c r="C1896" s="1">
        <v>2</v>
      </c>
      <c r="D1896" t="s">
        <v>440</v>
      </c>
      <c r="E1896" s="1">
        <v>8</v>
      </c>
      <c r="F1896" t="s">
        <v>26</v>
      </c>
      <c r="G1896" t="str">
        <f>VLOOKUP(Table1[[#This Row],[Winner]],Ranking!D:E,2,FALSE)</f>
        <v>SEC</v>
      </c>
      <c r="H1896" s="1">
        <v>78</v>
      </c>
      <c r="I1896" s="1">
        <v>1</v>
      </c>
      <c r="J1896" t="s">
        <v>418</v>
      </c>
      <c r="K1896" t="str">
        <f>VLOOKUP(Table1[[#This Row],[Loser]],Ranking!D:E,2,FALSE)</f>
        <v>Amer</v>
      </c>
      <c r="L1896" s="1">
        <v>76</v>
      </c>
      <c r="N1896" s="1">
        <f>Table1[[#This Row],[Winning Score]]-Table1[[#This Row],[Losing Score]]</f>
        <v>2</v>
      </c>
      <c r="O1896" s="1">
        <f>Table1[[#This Row],[Losing Seed]]-Table1[[#This Row],[Winning Seed]]</f>
        <v>-7</v>
      </c>
      <c r="P1896" s="1" t="str">
        <f>IF(Table1[[#This Row],[SeD]]&lt;-2,Table1[[#This Row],[Winning Seed]]&amp; " over " &amp;Table1[[#This Row],[Losing Seed]],"")</f>
        <v>8 over 1</v>
      </c>
      <c r="Q1896">
        <f>VLOOKUP(Table1[[#This Row],[Losing Seed]],'Seed History'!$N$4:$O$19,2)</f>
        <v>3.342857142857143</v>
      </c>
      <c r="R1896" s="1">
        <f>IF(Table1[[#This Row],[Round]]="PI",0,Table1[[#This Row],[Round]]-1)</f>
        <v>1</v>
      </c>
      <c r="S1896">
        <f>Table1[[#This Row],[LAW]]-Table1[[#This Row],[LEW]]</f>
        <v>-2.342857142857143</v>
      </c>
      <c r="V1896">
        <f>COUNTIF(PASE!B:B,Table1[[#This Row],[Loser]])</f>
        <v>1</v>
      </c>
    </row>
    <row r="1897" spans="1:22" x14ac:dyDescent="0.25">
      <c r="A1897" s="65">
        <v>41721</v>
      </c>
      <c r="B1897" s="50">
        <v>2014</v>
      </c>
      <c r="C1897" s="1">
        <v>2</v>
      </c>
      <c r="D1897" t="s">
        <v>38</v>
      </c>
      <c r="E1897" s="1">
        <v>6</v>
      </c>
      <c r="F1897" t="s">
        <v>46</v>
      </c>
      <c r="G1897" t="str">
        <f>VLOOKUP(Table1[[#This Row],[Winner]],Ranking!D:E,2,FALSE)</f>
        <v>B12</v>
      </c>
      <c r="H1897" s="1">
        <v>85</v>
      </c>
      <c r="I1897" s="1">
        <v>3</v>
      </c>
      <c r="J1897" t="s">
        <v>88</v>
      </c>
      <c r="K1897" t="str">
        <f>VLOOKUP(Table1[[#This Row],[Loser]],Ranking!D:E,2,FALSE)</f>
        <v>BE</v>
      </c>
      <c r="L1897" s="1">
        <v>55</v>
      </c>
      <c r="N1897" s="1">
        <f>Table1[[#This Row],[Winning Score]]-Table1[[#This Row],[Losing Score]]</f>
        <v>30</v>
      </c>
      <c r="O1897" s="1">
        <f>Table1[[#This Row],[Losing Seed]]-Table1[[#This Row],[Winning Seed]]</f>
        <v>-3</v>
      </c>
      <c r="P1897" s="1" t="str">
        <f>IF(Table1[[#This Row],[SeD]]&lt;-2,Table1[[#This Row],[Winning Seed]]&amp; " over " &amp;Table1[[#This Row],[Losing Seed]],"")</f>
        <v>6 over 3</v>
      </c>
      <c r="Q1897">
        <f>VLOOKUP(Table1[[#This Row],[Losing Seed]],'Seed History'!$N$4:$O$19,2)</f>
        <v>1.8571428571428572</v>
      </c>
      <c r="R1897" s="1">
        <f>IF(Table1[[#This Row],[Round]]="PI",0,Table1[[#This Row],[Round]]-1)</f>
        <v>1</v>
      </c>
      <c r="S1897">
        <f>Table1[[#This Row],[LAW]]-Table1[[#This Row],[LEW]]</f>
        <v>-0.85714285714285721</v>
      </c>
      <c r="V1897">
        <f>COUNTIF(PASE!B:B,Table1[[#This Row],[Loser]])</f>
        <v>1</v>
      </c>
    </row>
    <row r="1898" spans="1:22" x14ac:dyDescent="0.25">
      <c r="A1898" s="65">
        <v>41721</v>
      </c>
      <c r="B1898" s="50">
        <v>2014</v>
      </c>
      <c r="C1898" s="1">
        <v>2</v>
      </c>
      <c r="D1898" t="s">
        <v>49</v>
      </c>
      <c r="E1898" s="1">
        <v>1</v>
      </c>
      <c r="F1898" t="s">
        <v>61</v>
      </c>
      <c r="G1898" t="str">
        <f>VLOOKUP(Table1[[#This Row],[Winner]],Ranking!D:E,2,FALSE)</f>
        <v>ACC</v>
      </c>
      <c r="H1898" s="1">
        <v>78</v>
      </c>
      <c r="I1898" s="1">
        <v>8</v>
      </c>
      <c r="J1898" t="s">
        <v>268</v>
      </c>
      <c r="K1898" t="str">
        <f>VLOOKUP(Table1[[#This Row],[Loser]],Ranking!D:E,2,FALSE)</f>
        <v>Amer</v>
      </c>
      <c r="L1898" s="1">
        <v>60</v>
      </c>
      <c r="N1898" s="1">
        <f>Table1[[#This Row],[Winning Score]]-Table1[[#This Row],[Losing Score]]</f>
        <v>18</v>
      </c>
      <c r="O1898" s="1">
        <f>Table1[[#This Row],[Losing Seed]]-Table1[[#This Row],[Winning Seed]]</f>
        <v>7</v>
      </c>
      <c r="P1898" s="1" t="str">
        <f>IF(Table1[[#This Row],[SeD]]&lt;-2,Table1[[#This Row],[Winning Seed]]&amp; " over " &amp;Table1[[#This Row],[Losing Seed]],"")</f>
        <v/>
      </c>
      <c r="Q1898">
        <f>VLOOKUP(Table1[[#This Row],[Losing Seed]],'Seed History'!$N$4:$O$19,2)</f>
        <v>0.7</v>
      </c>
      <c r="R1898" s="1">
        <f>IF(Table1[[#This Row],[Round]]="PI",0,Table1[[#This Row],[Round]]-1)</f>
        <v>1</v>
      </c>
      <c r="S1898">
        <f>Table1[[#This Row],[LAW]]-Table1[[#This Row],[LEW]]</f>
        <v>0.30000000000000004</v>
      </c>
      <c r="V1898">
        <f>COUNTIF(PASE!B:B,Table1[[#This Row],[Loser]])</f>
        <v>1</v>
      </c>
    </row>
    <row r="1899" spans="1:22" x14ac:dyDescent="0.25">
      <c r="A1899" s="65">
        <v>41721</v>
      </c>
      <c r="B1899" s="50">
        <v>2014</v>
      </c>
      <c r="C1899" s="1">
        <v>2</v>
      </c>
      <c r="D1899" t="s">
        <v>49</v>
      </c>
      <c r="E1899" s="1">
        <v>3</v>
      </c>
      <c r="F1899" t="s">
        <v>238</v>
      </c>
      <c r="G1899" t="str">
        <f>VLOOKUP(Table1[[#This Row],[Winner]],Ranking!D:E,2,FALSE)</f>
        <v>B12</v>
      </c>
      <c r="H1899" s="1">
        <v>85</v>
      </c>
      <c r="I1899" s="1">
        <v>6</v>
      </c>
      <c r="J1899" t="s">
        <v>299</v>
      </c>
      <c r="K1899" t="str">
        <f>VLOOKUP(Table1[[#This Row],[Loser]],Ranking!D:E,2,FALSE)</f>
        <v>ACC</v>
      </c>
      <c r="L1899" s="1">
        <v>83</v>
      </c>
      <c r="N1899" s="1">
        <f>Table1[[#This Row],[Winning Score]]-Table1[[#This Row],[Losing Score]]</f>
        <v>2</v>
      </c>
      <c r="O1899" s="1">
        <f>Table1[[#This Row],[Losing Seed]]-Table1[[#This Row],[Winning Seed]]</f>
        <v>3</v>
      </c>
      <c r="P1899" s="1" t="str">
        <f>IF(Table1[[#This Row],[SeD]]&lt;-2,Table1[[#This Row],[Winning Seed]]&amp; " over " &amp;Table1[[#This Row],[Losing Seed]],"")</f>
        <v/>
      </c>
      <c r="Q1899">
        <f>VLOOKUP(Table1[[#This Row],[Losing Seed]],'Seed History'!$N$4:$O$19,2)</f>
        <v>1.0785714285714285</v>
      </c>
      <c r="R1899" s="1">
        <f>IF(Table1[[#This Row],[Round]]="PI",0,Table1[[#This Row],[Round]]-1)</f>
        <v>1</v>
      </c>
      <c r="S1899">
        <f>Table1[[#This Row],[LAW]]-Table1[[#This Row],[LEW]]</f>
        <v>-7.8571428571428514E-2</v>
      </c>
      <c r="V1899">
        <f>COUNTIF(PASE!B:B,Table1[[#This Row],[Loser]])</f>
        <v>1</v>
      </c>
    </row>
    <row r="1900" spans="1:22" x14ac:dyDescent="0.25">
      <c r="A1900" s="65">
        <v>41721</v>
      </c>
      <c r="B1900" s="50">
        <v>2014</v>
      </c>
      <c r="C1900" s="1">
        <v>2</v>
      </c>
      <c r="D1900" t="s">
        <v>440</v>
      </c>
      <c r="E1900" s="1">
        <v>11</v>
      </c>
      <c r="F1900" t="s">
        <v>375</v>
      </c>
      <c r="G1900" t="str">
        <f>VLOOKUP(Table1[[#This Row],[Winner]],Ranking!D:E,2,FALSE)</f>
        <v>SEC</v>
      </c>
      <c r="H1900" s="1">
        <v>83</v>
      </c>
      <c r="I1900" s="1">
        <v>14</v>
      </c>
      <c r="J1900" t="s">
        <v>269</v>
      </c>
      <c r="K1900" t="str">
        <f>VLOOKUP(Table1[[#This Row],[Loser]],Ranking!D:E,2,FALSE)</f>
        <v>SC</v>
      </c>
      <c r="L1900" s="1">
        <v>63</v>
      </c>
      <c r="N1900" s="1">
        <f>Table1[[#This Row],[Winning Score]]-Table1[[#This Row],[Losing Score]]</f>
        <v>20</v>
      </c>
      <c r="O1900" s="1">
        <f>Table1[[#This Row],[Losing Seed]]-Table1[[#This Row],[Winning Seed]]</f>
        <v>3</v>
      </c>
      <c r="P1900" s="1" t="str">
        <f>IF(Table1[[#This Row],[SeD]]&lt;-2,Table1[[#This Row],[Winning Seed]]&amp; " over " &amp;Table1[[#This Row],[Losing Seed]],"")</f>
        <v/>
      </c>
      <c r="Q1900">
        <f>VLOOKUP(Table1[[#This Row],[Losing Seed]],'Seed History'!$N$4:$O$19,2)</f>
        <v>0.16428571428571428</v>
      </c>
      <c r="R1900" s="1">
        <f>IF(Table1[[#This Row],[Round]]="PI",0,Table1[[#This Row],[Round]]-1)</f>
        <v>1</v>
      </c>
      <c r="S1900">
        <f>Table1[[#This Row],[LAW]]-Table1[[#This Row],[LEW]]</f>
        <v>0.83571428571428574</v>
      </c>
      <c r="V1900">
        <f>COUNTIF(PASE!B:B,Table1[[#This Row],[Loser]])</f>
        <v>1</v>
      </c>
    </row>
    <row r="1901" spans="1:22" x14ac:dyDescent="0.25">
      <c r="A1901" s="65">
        <v>41721</v>
      </c>
      <c r="B1901" s="50">
        <v>2014</v>
      </c>
      <c r="C1901" s="1">
        <v>2</v>
      </c>
      <c r="D1901" t="s">
        <v>63</v>
      </c>
      <c r="E1901" s="1">
        <v>4</v>
      </c>
      <c r="F1901" t="s">
        <v>67</v>
      </c>
      <c r="G1901" t="str">
        <f>VLOOKUP(Table1[[#This Row],[Winner]],Ranking!D:E,2,FALSE)</f>
        <v>P12</v>
      </c>
      <c r="H1901" s="1">
        <v>77</v>
      </c>
      <c r="I1901" s="1">
        <v>12</v>
      </c>
      <c r="J1901" t="s">
        <v>371</v>
      </c>
      <c r="K1901" t="str">
        <f>VLOOKUP(Table1[[#This Row],[Loser]],Ranking!D:E,2,FALSE)</f>
        <v>Slnd</v>
      </c>
      <c r="L1901" s="1">
        <v>60</v>
      </c>
      <c r="N1901" s="1">
        <f>Table1[[#This Row],[Winning Score]]-Table1[[#This Row],[Losing Score]]</f>
        <v>17</v>
      </c>
      <c r="O1901" s="1">
        <f>Table1[[#This Row],[Losing Seed]]-Table1[[#This Row],[Winning Seed]]</f>
        <v>8</v>
      </c>
      <c r="P1901" s="1" t="str">
        <f>IF(Table1[[#This Row],[SeD]]&lt;-2,Table1[[#This Row],[Winning Seed]]&amp; " over " &amp;Table1[[#This Row],[Losing Seed]],"")</f>
        <v/>
      </c>
      <c r="Q1901">
        <f>VLOOKUP(Table1[[#This Row],[Losing Seed]],'Seed History'!$N$4:$O$19,2)</f>
        <v>0.51428571428571423</v>
      </c>
      <c r="R1901" s="1">
        <f>IF(Table1[[#This Row],[Round]]="PI",0,Table1[[#This Row],[Round]]-1)</f>
        <v>1</v>
      </c>
      <c r="S1901">
        <f>Table1[[#This Row],[LAW]]-Table1[[#This Row],[LEW]]</f>
        <v>0.48571428571428577</v>
      </c>
      <c r="V1901">
        <f>COUNTIF(PASE!B:B,Table1[[#This Row],[Loser]])</f>
        <v>1</v>
      </c>
    </row>
    <row r="1902" spans="1:22" x14ac:dyDescent="0.25">
      <c r="A1902" s="65">
        <v>41721</v>
      </c>
      <c r="B1902" s="50">
        <v>2014</v>
      </c>
      <c r="C1902" s="1">
        <v>2</v>
      </c>
      <c r="D1902" t="s">
        <v>38</v>
      </c>
      <c r="E1902" s="1">
        <v>1</v>
      </c>
      <c r="F1902" t="s">
        <v>48</v>
      </c>
      <c r="G1902" t="str">
        <f>VLOOKUP(Table1[[#This Row],[Winner]],Ranking!D:E,2,FALSE)</f>
        <v>P12</v>
      </c>
      <c r="H1902" s="1">
        <v>84</v>
      </c>
      <c r="I1902" s="1">
        <v>8</v>
      </c>
      <c r="J1902" t="s">
        <v>71</v>
      </c>
      <c r="K1902" t="str">
        <f>VLOOKUP(Table1[[#This Row],[Loser]],Ranking!D:E,2,FALSE)</f>
        <v>WCC</v>
      </c>
      <c r="L1902" s="1">
        <v>61</v>
      </c>
      <c r="N1902" s="1">
        <f>Table1[[#This Row],[Winning Score]]-Table1[[#This Row],[Losing Score]]</f>
        <v>23</v>
      </c>
      <c r="O1902" s="1">
        <f>Table1[[#This Row],[Losing Seed]]-Table1[[#This Row],[Winning Seed]]</f>
        <v>7</v>
      </c>
      <c r="P1902" s="1" t="str">
        <f>IF(Table1[[#This Row],[SeD]]&lt;-2,Table1[[#This Row],[Winning Seed]]&amp; " over " &amp;Table1[[#This Row],[Losing Seed]],"")</f>
        <v/>
      </c>
      <c r="Q1902">
        <f>VLOOKUP(Table1[[#This Row],[Losing Seed]],'Seed History'!$N$4:$O$19,2)</f>
        <v>0.7</v>
      </c>
      <c r="R1902" s="1">
        <f>IF(Table1[[#This Row],[Round]]="PI",0,Table1[[#This Row],[Round]]-1)</f>
        <v>1</v>
      </c>
      <c r="S1902">
        <f>Table1[[#This Row],[LAW]]-Table1[[#This Row],[LEW]]</f>
        <v>0.30000000000000004</v>
      </c>
      <c r="V1902">
        <f>COUNTIF(PASE!B:B,Table1[[#This Row],[Loser]])</f>
        <v>1</v>
      </c>
    </row>
    <row r="1903" spans="1:22" x14ac:dyDescent="0.25">
      <c r="A1903" s="65">
        <v>41725</v>
      </c>
      <c r="B1903" s="50">
        <v>2014</v>
      </c>
      <c r="C1903" s="1">
        <v>3</v>
      </c>
      <c r="D1903" t="s">
        <v>63</v>
      </c>
      <c r="E1903" s="1">
        <v>1</v>
      </c>
      <c r="F1903" t="s">
        <v>81</v>
      </c>
      <c r="G1903" t="str">
        <f>VLOOKUP(Table1[[#This Row],[Winner]],Ranking!D:E,2,FALSE)</f>
        <v>SEC</v>
      </c>
      <c r="H1903" s="1">
        <v>79</v>
      </c>
      <c r="I1903" s="1">
        <v>4</v>
      </c>
      <c r="J1903" t="s">
        <v>67</v>
      </c>
      <c r="K1903" t="str">
        <f>VLOOKUP(Table1[[#This Row],[Loser]],Ranking!D:E,2,FALSE)</f>
        <v>P12</v>
      </c>
      <c r="L1903" s="1">
        <v>68</v>
      </c>
      <c r="N1903" s="1">
        <f>Table1[[#This Row],[Winning Score]]-Table1[[#This Row],[Losing Score]]</f>
        <v>11</v>
      </c>
      <c r="O1903" s="1">
        <f>Table1[[#This Row],[Losing Seed]]-Table1[[#This Row],[Winning Seed]]</f>
        <v>3</v>
      </c>
      <c r="P1903" s="1" t="str">
        <f>IF(Table1[[#This Row],[SeD]]&lt;-2,Table1[[#This Row],[Winning Seed]]&amp; " over " &amp;Table1[[#This Row],[Losing Seed]],"")</f>
        <v/>
      </c>
      <c r="Q1903">
        <f>VLOOKUP(Table1[[#This Row],[Losing Seed]],'Seed History'!$N$4:$O$19,2)</f>
        <v>1.5357142857142858</v>
      </c>
      <c r="R1903" s="1">
        <f>IF(Table1[[#This Row],[Round]]="PI",0,Table1[[#This Row],[Round]]-1)</f>
        <v>2</v>
      </c>
      <c r="S1903">
        <f>Table1[[#This Row],[LAW]]-Table1[[#This Row],[LEW]]</f>
        <v>0.46428571428571419</v>
      </c>
      <c r="V1903">
        <f>COUNTIF(PASE!B:B,Table1[[#This Row],[Loser]])</f>
        <v>1</v>
      </c>
    </row>
    <row r="1904" spans="1:22" x14ac:dyDescent="0.25">
      <c r="A1904" s="65">
        <v>41725</v>
      </c>
      <c r="B1904" s="50">
        <v>2014</v>
      </c>
      <c r="C1904" s="1">
        <v>3</v>
      </c>
      <c r="D1904" t="s">
        <v>38</v>
      </c>
      <c r="E1904" s="1">
        <v>1</v>
      </c>
      <c r="F1904" t="s">
        <v>48</v>
      </c>
      <c r="G1904" t="str">
        <f>VLOOKUP(Table1[[#This Row],[Winner]],Ranking!D:E,2,FALSE)</f>
        <v>P12</v>
      </c>
      <c r="H1904" s="1">
        <v>70</v>
      </c>
      <c r="I1904" s="1">
        <v>4</v>
      </c>
      <c r="J1904" t="s">
        <v>345</v>
      </c>
      <c r="K1904" t="str">
        <f>VLOOKUP(Table1[[#This Row],[Loser]],Ranking!D:E,2,FALSE)</f>
        <v>MWC</v>
      </c>
      <c r="L1904" s="1">
        <v>64</v>
      </c>
      <c r="N1904" s="1">
        <f>Table1[[#This Row],[Winning Score]]-Table1[[#This Row],[Losing Score]]</f>
        <v>6</v>
      </c>
      <c r="O1904" s="1">
        <f>Table1[[#This Row],[Losing Seed]]-Table1[[#This Row],[Winning Seed]]</f>
        <v>3</v>
      </c>
      <c r="P1904" s="1" t="str">
        <f>IF(Table1[[#This Row],[SeD]]&lt;-2,Table1[[#This Row],[Winning Seed]]&amp; " over " &amp;Table1[[#This Row],[Losing Seed]],"")</f>
        <v/>
      </c>
      <c r="Q1904">
        <f>VLOOKUP(Table1[[#This Row],[Losing Seed]],'Seed History'!$N$4:$O$19,2)</f>
        <v>1.5357142857142858</v>
      </c>
      <c r="R1904" s="1">
        <f>IF(Table1[[#This Row],[Round]]="PI",0,Table1[[#This Row],[Round]]-1)</f>
        <v>2</v>
      </c>
      <c r="S1904">
        <f>Table1[[#This Row],[LAW]]-Table1[[#This Row],[LEW]]</f>
        <v>0.46428571428571419</v>
      </c>
      <c r="V1904">
        <f>COUNTIF(PASE!B:B,Table1[[#This Row],[Loser]])</f>
        <v>1</v>
      </c>
    </row>
    <row r="1905" spans="1:22" x14ac:dyDescent="0.25">
      <c r="A1905" s="65">
        <v>41725</v>
      </c>
      <c r="B1905" s="50">
        <v>2014</v>
      </c>
      <c r="C1905" s="1">
        <v>3</v>
      </c>
      <c r="D1905" t="s">
        <v>38</v>
      </c>
      <c r="E1905" s="1">
        <v>2</v>
      </c>
      <c r="F1905" t="s">
        <v>39</v>
      </c>
      <c r="G1905" t="str">
        <f>VLOOKUP(Table1[[#This Row],[Winner]],Ranking!D:E,2,FALSE)</f>
        <v>B10</v>
      </c>
      <c r="H1905" s="1">
        <v>69</v>
      </c>
      <c r="I1905" s="1">
        <v>6</v>
      </c>
      <c r="J1905" t="s">
        <v>46</v>
      </c>
      <c r="K1905" t="str">
        <f>VLOOKUP(Table1[[#This Row],[Loser]],Ranking!D:E,2,FALSE)</f>
        <v>B12</v>
      </c>
      <c r="L1905" s="1">
        <v>52</v>
      </c>
      <c r="N1905" s="1">
        <f>Table1[[#This Row],[Winning Score]]-Table1[[#This Row],[Losing Score]]</f>
        <v>17</v>
      </c>
      <c r="O1905" s="1">
        <f>Table1[[#This Row],[Losing Seed]]-Table1[[#This Row],[Winning Seed]]</f>
        <v>4</v>
      </c>
      <c r="P1905" s="1" t="str">
        <f>IF(Table1[[#This Row],[SeD]]&lt;-2,Table1[[#This Row],[Winning Seed]]&amp; " over " &amp;Table1[[#This Row],[Losing Seed]],"")</f>
        <v/>
      </c>
      <c r="Q1905">
        <f>VLOOKUP(Table1[[#This Row],[Losing Seed]],'Seed History'!$N$4:$O$19,2)</f>
        <v>1.0785714285714285</v>
      </c>
      <c r="R1905" s="1">
        <f>IF(Table1[[#This Row],[Round]]="PI",0,Table1[[#This Row],[Round]]-1)</f>
        <v>2</v>
      </c>
      <c r="S1905">
        <f>Table1[[#This Row],[LAW]]-Table1[[#This Row],[LEW]]</f>
        <v>0.92142857142857149</v>
      </c>
      <c r="V1905">
        <f>COUNTIF(PASE!B:B,Table1[[#This Row],[Loser]])</f>
        <v>1</v>
      </c>
    </row>
    <row r="1906" spans="1:22" x14ac:dyDescent="0.25">
      <c r="A1906" s="65">
        <v>41725</v>
      </c>
      <c r="B1906" s="50">
        <v>2014</v>
      </c>
      <c r="C1906" s="1">
        <v>3</v>
      </c>
      <c r="D1906" t="s">
        <v>63</v>
      </c>
      <c r="E1906" s="1">
        <v>11</v>
      </c>
      <c r="F1906" t="s">
        <v>57</v>
      </c>
      <c r="G1906" t="str">
        <f>VLOOKUP(Table1[[#This Row],[Winner]],Ranking!D:E,2,FALSE)</f>
        <v>A10</v>
      </c>
      <c r="H1906" s="1">
        <v>82</v>
      </c>
      <c r="I1906" s="1">
        <v>10</v>
      </c>
      <c r="J1906" t="s">
        <v>370</v>
      </c>
      <c r="K1906" t="str">
        <f>VLOOKUP(Table1[[#This Row],[Loser]],Ranking!D:E,2,FALSE)</f>
        <v>P12</v>
      </c>
      <c r="L1906" s="1">
        <v>72</v>
      </c>
      <c r="N1906" s="1">
        <f>Table1[[#This Row],[Winning Score]]-Table1[[#This Row],[Losing Score]]</f>
        <v>10</v>
      </c>
      <c r="O1906" s="1">
        <f>Table1[[#This Row],[Losing Seed]]-Table1[[#This Row],[Winning Seed]]</f>
        <v>-1</v>
      </c>
      <c r="P1906" s="1" t="str">
        <f>IF(Table1[[#This Row],[SeD]]&lt;-2,Table1[[#This Row],[Winning Seed]]&amp; " over " &amp;Table1[[#This Row],[Losing Seed]],"")</f>
        <v/>
      </c>
      <c r="Q1906">
        <f>VLOOKUP(Table1[[#This Row],[Losing Seed]],'Seed History'!$N$4:$O$19,2)</f>
        <v>0.62142857142857144</v>
      </c>
      <c r="R1906" s="1">
        <f>IF(Table1[[#This Row],[Round]]="PI",0,Table1[[#This Row],[Round]]-1)</f>
        <v>2</v>
      </c>
      <c r="S1906">
        <f>Table1[[#This Row],[LAW]]-Table1[[#This Row],[LEW]]</f>
        <v>1.3785714285714286</v>
      </c>
      <c r="V1906">
        <f>COUNTIF(PASE!B:B,Table1[[#This Row],[Loser]])</f>
        <v>1</v>
      </c>
    </row>
    <row r="1907" spans="1:22" x14ac:dyDescent="0.25">
      <c r="A1907" s="65">
        <v>41726</v>
      </c>
      <c r="B1907" s="50">
        <v>2014</v>
      </c>
      <c r="C1907" s="1">
        <v>3</v>
      </c>
      <c r="D1907" t="s">
        <v>49</v>
      </c>
      <c r="E1907" s="1">
        <v>7</v>
      </c>
      <c r="F1907" t="s">
        <v>80</v>
      </c>
      <c r="G1907" t="str">
        <f>VLOOKUP(Table1[[#This Row],[Winner]],Ranking!D:E,2,FALSE)</f>
        <v>Amer</v>
      </c>
      <c r="H1907" s="1">
        <v>81</v>
      </c>
      <c r="I1907" s="1">
        <v>3</v>
      </c>
      <c r="J1907" t="s">
        <v>238</v>
      </c>
      <c r="K1907" t="str">
        <f>VLOOKUP(Table1[[#This Row],[Loser]],Ranking!D:E,2,FALSE)</f>
        <v>B12</v>
      </c>
      <c r="L1907" s="1">
        <v>76</v>
      </c>
      <c r="N1907" s="1">
        <f>Table1[[#This Row],[Winning Score]]-Table1[[#This Row],[Losing Score]]</f>
        <v>5</v>
      </c>
      <c r="O1907" s="1">
        <f>Table1[[#This Row],[Losing Seed]]-Table1[[#This Row],[Winning Seed]]</f>
        <v>-4</v>
      </c>
      <c r="P1907" s="1" t="str">
        <f>IF(Table1[[#This Row],[SeD]]&lt;-2,Table1[[#This Row],[Winning Seed]]&amp; " over " &amp;Table1[[#This Row],[Losing Seed]],"")</f>
        <v>7 over 3</v>
      </c>
      <c r="Q1907">
        <f>VLOOKUP(Table1[[#This Row],[Losing Seed]],'Seed History'!$N$4:$O$19,2)</f>
        <v>1.8571428571428572</v>
      </c>
      <c r="R1907" s="1">
        <f>IF(Table1[[#This Row],[Round]]="PI",0,Table1[[#This Row],[Round]]-1)</f>
        <v>2</v>
      </c>
      <c r="S1907">
        <f>Table1[[#This Row],[LAW]]-Table1[[#This Row],[LEW]]</f>
        <v>0.14285714285714279</v>
      </c>
      <c r="V1907">
        <f>COUNTIF(PASE!B:B,Table1[[#This Row],[Loser]])</f>
        <v>1</v>
      </c>
    </row>
    <row r="1908" spans="1:22" x14ac:dyDescent="0.25">
      <c r="A1908" s="65">
        <v>41726</v>
      </c>
      <c r="B1908" s="50">
        <v>2014</v>
      </c>
      <c r="C1908" s="1">
        <v>3</v>
      </c>
      <c r="D1908" t="s">
        <v>440</v>
      </c>
      <c r="E1908" s="1">
        <v>8</v>
      </c>
      <c r="F1908" t="s">
        <v>26</v>
      </c>
      <c r="G1908" t="str">
        <f>VLOOKUP(Table1[[#This Row],[Winner]],Ranking!D:E,2,FALSE)</f>
        <v>SEC</v>
      </c>
      <c r="H1908" s="1">
        <v>74</v>
      </c>
      <c r="I1908" s="1">
        <v>4</v>
      </c>
      <c r="J1908" t="s">
        <v>54</v>
      </c>
      <c r="K1908" t="str">
        <f>VLOOKUP(Table1[[#This Row],[Loser]],Ranking!D:E,2,FALSE)</f>
        <v>ACC</v>
      </c>
      <c r="L1908" s="1">
        <v>69</v>
      </c>
      <c r="N1908" s="1">
        <f>Table1[[#This Row],[Winning Score]]-Table1[[#This Row],[Losing Score]]</f>
        <v>5</v>
      </c>
      <c r="O1908" s="1">
        <f>Table1[[#This Row],[Losing Seed]]-Table1[[#This Row],[Winning Seed]]</f>
        <v>-4</v>
      </c>
      <c r="P1908" s="1" t="str">
        <f>IF(Table1[[#This Row],[SeD]]&lt;-2,Table1[[#This Row],[Winning Seed]]&amp; " over " &amp;Table1[[#This Row],[Losing Seed]],"")</f>
        <v>8 over 4</v>
      </c>
      <c r="Q1908">
        <f>VLOOKUP(Table1[[#This Row],[Losing Seed]],'Seed History'!$N$4:$O$19,2)</f>
        <v>1.5357142857142858</v>
      </c>
      <c r="R1908" s="1">
        <f>IF(Table1[[#This Row],[Round]]="PI",0,Table1[[#This Row],[Round]]-1)</f>
        <v>2</v>
      </c>
      <c r="S1908">
        <f>Table1[[#This Row],[LAW]]-Table1[[#This Row],[LEW]]</f>
        <v>0.46428571428571419</v>
      </c>
      <c r="V1908">
        <f>COUNTIF(PASE!B:B,Table1[[#This Row],[Loser]])</f>
        <v>1</v>
      </c>
    </row>
    <row r="1909" spans="1:22" x14ac:dyDescent="0.25">
      <c r="A1909" s="65">
        <v>41726</v>
      </c>
      <c r="B1909" s="50">
        <v>2014</v>
      </c>
      <c r="C1909" s="1">
        <v>3</v>
      </c>
      <c r="D1909" t="s">
        <v>49</v>
      </c>
      <c r="E1909" s="1">
        <v>4</v>
      </c>
      <c r="F1909" t="s">
        <v>272</v>
      </c>
      <c r="G1909" t="str">
        <f>VLOOKUP(Table1[[#This Row],[Winner]],Ranking!D:E,2,FALSE)</f>
        <v>B10</v>
      </c>
      <c r="H1909" s="1">
        <v>61</v>
      </c>
      <c r="I1909" s="1">
        <v>1</v>
      </c>
      <c r="J1909" t="s">
        <v>61</v>
      </c>
      <c r="K1909" t="str">
        <f>VLOOKUP(Table1[[#This Row],[Loser]],Ranking!D:E,2,FALSE)</f>
        <v>ACC</v>
      </c>
      <c r="L1909" s="1">
        <v>59</v>
      </c>
      <c r="N1909" s="1">
        <f>Table1[[#This Row],[Winning Score]]-Table1[[#This Row],[Losing Score]]</f>
        <v>2</v>
      </c>
      <c r="O1909" s="1">
        <f>Table1[[#This Row],[Losing Seed]]-Table1[[#This Row],[Winning Seed]]</f>
        <v>-3</v>
      </c>
      <c r="P1909" s="1" t="str">
        <f>IF(Table1[[#This Row],[SeD]]&lt;-2,Table1[[#This Row],[Winning Seed]]&amp; " over " &amp;Table1[[#This Row],[Losing Seed]],"")</f>
        <v>4 over 1</v>
      </c>
      <c r="Q1909">
        <f>VLOOKUP(Table1[[#This Row],[Losing Seed]],'Seed History'!$N$4:$O$19,2)</f>
        <v>3.342857142857143</v>
      </c>
      <c r="R1909" s="1">
        <f>IF(Table1[[#This Row],[Round]]="PI",0,Table1[[#This Row],[Round]]-1)</f>
        <v>2</v>
      </c>
      <c r="S1909">
        <f>Table1[[#This Row],[LAW]]-Table1[[#This Row],[LEW]]</f>
        <v>-1.342857142857143</v>
      </c>
      <c r="V1909">
        <f>COUNTIF(PASE!B:B,Table1[[#This Row],[Loser]])</f>
        <v>1</v>
      </c>
    </row>
    <row r="1910" spans="1:22" x14ac:dyDescent="0.25">
      <c r="A1910" s="65">
        <v>41726</v>
      </c>
      <c r="B1910" s="50">
        <v>2014</v>
      </c>
      <c r="C1910" s="1">
        <v>3</v>
      </c>
      <c r="D1910" t="s">
        <v>440</v>
      </c>
      <c r="E1910" s="1">
        <v>2</v>
      </c>
      <c r="F1910" t="s">
        <v>82</v>
      </c>
      <c r="G1910" t="str">
        <f>VLOOKUP(Table1[[#This Row],[Winner]],Ranking!D:E,2,FALSE)</f>
        <v>B10</v>
      </c>
      <c r="H1910" s="1">
        <v>73</v>
      </c>
      <c r="I1910" s="1">
        <v>11</v>
      </c>
      <c r="J1910" t="s">
        <v>375</v>
      </c>
      <c r="K1910" t="str">
        <f>VLOOKUP(Table1[[#This Row],[Loser]],Ranking!D:E,2,FALSE)</f>
        <v>SEC</v>
      </c>
      <c r="L1910" s="1">
        <v>71</v>
      </c>
      <c r="N1910" s="1">
        <f>Table1[[#This Row],[Winning Score]]-Table1[[#This Row],[Losing Score]]</f>
        <v>2</v>
      </c>
      <c r="O1910" s="1">
        <f>Table1[[#This Row],[Losing Seed]]-Table1[[#This Row],[Winning Seed]]</f>
        <v>9</v>
      </c>
      <c r="P1910" s="1" t="str">
        <f>IF(Table1[[#This Row],[SeD]]&lt;-2,Table1[[#This Row],[Winning Seed]]&amp; " over " &amp;Table1[[#This Row],[Losing Seed]],"")</f>
        <v/>
      </c>
      <c r="Q1910">
        <f>VLOOKUP(Table1[[#This Row],[Losing Seed]],'Seed History'!$N$4:$O$19,2)</f>
        <v>0.61428571428571432</v>
      </c>
      <c r="R1910" s="1">
        <f>IF(Table1[[#This Row],[Round]]="PI",0,Table1[[#This Row],[Round]]-1)</f>
        <v>2</v>
      </c>
      <c r="S1910">
        <f>Table1[[#This Row],[LAW]]-Table1[[#This Row],[LEW]]</f>
        <v>1.3857142857142857</v>
      </c>
      <c r="V1910">
        <f>COUNTIF(PASE!B:B,Table1[[#This Row],[Loser]])</f>
        <v>1</v>
      </c>
    </row>
    <row r="1911" spans="1:22" x14ac:dyDescent="0.25">
      <c r="A1911" s="65">
        <v>41727</v>
      </c>
      <c r="B1911" s="50">
        <v>2014</v>
      </c>
      <c r="C1911" s="1">
        <v>4</v>
      </c>
      <c r="D1911" t="s">
        <v>63</v>
      </c>
      <c r="E1911" s="1">
        <v>1</v>
      </c>
      <c r="F1911" t="s">
        <v>81</v>
      </c>
      <c r="G1911" t="str">
        <f>VLOOKUP(Table1[[#This Row],[Winner]],Ranking!D:E,2,FALSE)</f>
        <v>SEC</v>
      </c>
      <c r="H1911" s="1">
        <v>62</v>
      </c>
      <c r="I1911" s="1">
        <v>11</v>
      </c>
      <c r="J1911" t="s">
        <v>57</v>
      </c>
      <c r="K1911" t="str">
        <f>VLOOKUP(Table1[[#This Row],[Loser]],Ranking!D:E,2,FALSE)</f>
        <v>A10</v>
      </c>
      <c r="L1911" s="1">
        <v>52</v>
      </c>
      <c r="N1911" s="1">
        <f>Table1[[#This Row],[Winning Score]]-Table1[[#This Row],[Losing Score]]</f>
        <v>10</v>
      </c>
      <c r="O1911" s="1">
        <f>Table1[[#This Row],[Losing Seed]]-Table1[[#This Row],[Winning Seed]]</f>
        <v>10</v>
      </c>
      <c r="P1911" s="1" t="str">
        <f>IF(Table1[[#This Row],[SeD]]&lt;-2,Table1[[#This Row],[Winning Seed]]&amp; " over " &amp;Table1[[#This Row],[Losing Seed]],"")</f>
        <v/>
      </c>
      <c r="Q1911">
        <f>VLOOKUP(Table1[[#This Row],[Losing Seed]],'Seed History'!$N$4:$O$19,2)</f>
        <v>0.61428571428571432</v>
      </c>
      <c r="R1911" s="1">
        <f>IF(Table1[[#This Row],[Round]]="PI",0,Table1[[#This Row],[Round]]-1)</f>
        <v>3</v>
      </c>
      <c r="S1911">
        <f>Table1[[#This Row],[LAW]]-Table1[[#This Row],[LEW]]</f>
        <v>2.3857142857142857</v>
      </c>
      <c r="V1911">
        <f>COUNTIF(PASE!B:B,Table1[[#This Row],[Loser]])</f>
        <v>1</v>
      </c>
    </row>
    <row r="1912" spans="1:22" x14ac:dyDescent="0.25">
      <c r="A1912" s="65">
        <v>41727</v>
      </c>
      <c r="B1912" s="50">
        <v>2014</v>
      </c>
      <c r="C1912" s="1">
        <v>4</v>
      </c>
      <c r="D1912" t="s">
        <v>38</v>
      </c>
      <c r="E1912" s="1">
        <v>2</v>
      </c>
      <c r="F1912" t="s">
        <v>39</v>
      </c>
      <c r="G1912" t="str">
        <f>VLOOKUP(Table1[[#This Row],[Winner]],Ranking!D:E,2,FALSE)</f>
        <v>B10</v>
      </c>
      <c r="H1912" s="1">
        <v>64</v>
      </c>
      <c r="I1912" s="1">
        <v>1</v>
      </c>
      <c r="J1912" t="s">
        <v>48</v>
      </c>
      <c r="K1912" t="str">
        <f>VLOOKUP(Table1[[#This Row],[Loser]],Ranking!D:E,2,FALSE)</f>
        <v>P12</v>
      </c>
      <c r="L1912" s="1">
        <v>63</v>
      </c>
      <c r="M1912" s="1" t="s">
        <v>479</v>
      </c>
      <c r="N1912" s="1">
        <f>Table1[[#This Row],[Winning Score]]-Table1[[#This Row],[Losing Score]]</f>
        <v>1</v>
      </c>
      <c r="O1912" s="1">
        <f>Table1[[#This Row],[Losing Seed]]-Table1[[#This Row],[Winning Seed]]</f>
        <v>-1</v>
      </c>
      <c r="P1912" s="1" t="str">
        <f>IF(Table1[[#This Row],[SeD]]&lt;-2,Table1[[#This Row],[Winning Seed]]&amp; " over " &amp;Table1[[#This Row],[Losing Seed]],"")</f>
        <v/>
      </c>
      <c r="Q1912">
        <f>VLOOKUP(Table1[[#This Row],[Losing Seed]],'Seed History'!$N$4:$O$19,2)</f>
        <v>3.342857142857143</v>
      </c>
      <c r="R1912" s="1">
        <f>IF(Table1[[#This Row],[Round]]="PI",0,Table1[[#This Row],[Round]]-1)</f>
        <v>3</v>
      </c>
      <c r="S1912">
        <f>Table1[[#This Row],[LAW]]-Table1[[#This Row],[LEW]]</f>
        <v>-0.34285714285714297</v>
      </c>
      <c r="V1912">
        <f>COUNTIF(PASE!B:B,Table1[[#This Row],[Loser]])</f>
        <v>1</v>
      </c>
    </row>
    <row r="1913" spans="1:22" x14ac:dyDescent="0.25">
      <c r="A1913" s="65">
        <v>41728</v>
      </c>
      <c r="B1913" s="50">
        <v>2014</v>
      </c>
      <c r="C1913" s="1">
        <v>4</v>
      </c>
      <c r="D1913" t="s">
        <v>440</v>
      </c>
      <c r="E1913" s="1">
        <v>8</v>
      </c>
      <c r="F1913" t="s">
        <v>26</v>
      </c>
      <c r="G1913" t="str">
        <f>VLOOKUP(Table1[[#This Row],[Winner]],Ranking!D:E,2,FALSE)</f>
        <v>SEC</v>
      </c>
      <c r="H1913" s="1">
        <v>75</v>
      </c>
      <c r="I1913" s="1">
        <v>2</v>
      </c>
      <c r="J1913" t="s">
        <v>82</v>
      </c>
      <c r="K1913" t="str">
        <f>VLOOKUP(Table1[[#This Row],[Loser]],Ranking!D:E,2,FALSE)</f>
        <v>B10</v>
      </c>
      <c r="L1913" s="1">
        <v>72</v>
      </c>
      <c r="N1913" s="1">
        <f>Table1[[#This Row],[Winning Score]]-Table1[[#This Row],[Losing Score]]</f>
        <v>3</v>
      </c>
      <c r="O1913" s="1">
        <f>Table1[[#This Row],[Losing Seed]]-Table1[[#This Row],[Winning Seed]]</f>
        <v>-6</v>
      </c>
      <c r="P1913" s="1" t="str">
        <f>IF(Table1[[#This Row],[SeD]]&lt;-2,Table1[[#This Row],[Winning Seed]]&amp; " over " &amp;Table1[[#This Row],[Losing Seed]],"")</f>
        <v>8 over 2</v>
      </c>
      <c r="Q1913">
        <f>VLOOKUP(Table1[[#This Row],[Losing Seed]],'Seed History'!$N$4:$O$19,2)</f>
        <v>2.3714285714285714</v>
      </c>
      <c r="R1913" s="1">
        <f>IF(Table1[[#This Row],[Round]]="PI",0,Table1[[#This Row],[Round]]-1)</f>
        <v>3</v>
      </c>
      <c r="S1913">
        <f>Table1[[#This Row],[LAW]]-Table1[[#This Row],[LEW]]</f>
        <v>0.62857142857142856</v>
      </c>
      <c r="V1913">
        <f>COUNTIF(PASE!B:B,Table1[[#This Row],[Loser]])</f>
        <v>1</v>
      </c>
    </row>
    <row r="1914" spans="1:22" x14ac:dyDescent="0.25">
      <c r="A1914" s="65">
        <v>41728</v>
      </c>
      <c r="B1914" s="50">
        <v>2014</v>
      </c>
      <c r="C1914" s="1">
        <v>4</v>
      </c>
      <c r="D1914" t="s">
        <v>49</v>
      </c>
      <c r="E1914" s="1">
        <v>7</v>
      </c>
      <c r="F1914" t="s">
        <v>80</v>
      </c>
      <c r="G1914" t="str">
        <f>VLOOKUP(Table1[[#This Row],[Winner]],Ranking!D:E,2,FALSE)</f>
        <v>Amer</v>
      </c>
      <c r="H1914" s="1">
        <v>60</v>
      </c>
      <c r="I1914" s="1">
        <v>4</v>
      </c>
      <c r="J1914" t="s">
        <v>272</v>
      </c>
      <c r="K1914" t="str">
        <f>VLOOKUP(Table1[[#This Row],[Loser]],Ranking!D:E,2,FALSE)</f>
        <v>B10</v>
      </c>
      <c r="L1914" s="1">
        <v>54</v>
      </c>
      <c r="N1914" s="1">
        <f>Table1[[#This Row],[Winning Score]]-Table1[[#This Row],[Losing Score]]</f>
        <v>6</v>
      </c>
      <c r="O1914" s="1">
        <f>Table1[[#This Row],[Losing Seed]]-Table1[[#This Row],[Winning Seed]]</f>
        <v>-3</v>
      </c>
      <c r="P1914" s="1" t="str">
        <f>IF(Table1[[#This Row],[SeD]]&lt;-2,Table1[[#This Row],[Winning Seed]]&amp; " over " &amp;Table1[[#This Row],[Losing Seed]],"")</f>
        <v>7 over 4</v>
      </c>
      <c r="Q1914">
        <f>VLOOKUP(Table1[[#This Row],[Losing Seed]],'Seed History'!$N$4:$O$19,2)</f>
        <v>1.5357142857142858</v>
      </c>
      <c r="R1914" s="1">
        <f>IF(Table1[[#This Row],[Round]]="PI",0,Table1[[#This Row],[Round]]-1)</f>
        <v>3</v>
      </c>
      <c r="S1914">
        <f>Table1[[#This Row],[LAW]]-Table1[[#This Row],[LEW]]</f>
        <v>1.4642857142857142</v>
      </c>
      <c r="V1914">
        <f>COUNTIF(PASE!B:B,Table1[[#This Row],[Loser]])</f>
        <v>1</v>
      </c>
    </row>
    <row r="1915" spans="1:22" x14ac:dyDescent="0.25">
      <c r="A1915" s="65">
        <v>41734</v>
      </c>
      <c r="B1915" s="50">
        <v>2014</v>
      </c>
      <c r="C1915" s="1">
        <v>5</v>
      </c>
      <c r="D1915" t="s">
        <v>484</v>
      </c>
      <c r="E1915" s="1">
        <v>7</v>
      </c>
      <c r="F1915" t="s">
        <v>80</v>
      </c>
      <c r="G1915" t="str">
        <f>VLOOKUP(Table1[[#This Row],[Winner]],Ranking!D:E,2,FALSE)</f>
        <v>Amer</v>
      </c>
      <c r="H1915" s="1">
        <v>63</v>
      </c>
      <c r="I1915" s="1">
        <v>1</v>
      </c>
      <c r="J1915" t="s">
        <v>81</v>
      </c>
      <c r="K1915" t="str">
        <f>VLOOKUP(Table1[[#This Row],[Loser]],Ranking!D:E,2,FALSE)</f>
        <v>SEC</v>
      </c>
      <c r="L1915" s="1">
        <v>53</v>
      </c>
      <c r="N1915" s="1">
        <f>Table1[[#This Row],[Winning Score]]-Table1[[#This Row],[Losing Score]]</f>
        <v>10</v>
      </c>
      <c r="O1915" s="1">
        <f>Table1[[#This Row],[Losing Seed]]-Table1[[#This Row],[Winning Seed]]</f>
        <v>-6</v>
      </c>
      <c r="P1915" s="1" t="str">
        <f>IF(Table1[[#This Row],[SeD]]&lt;-2,Table1[[#This Row],[Winning Seed]]&amp; " over " &amp;Table1[[#This Row],[Losing Seed]],"")</f>
        <v>7 over 1</v>
      </c>
      <c r="Q1915">
        <f>VLOOKUP(Table1[[#This Row],[Losing Seed]],'Seed History'!$N$4:$O$19,2)</f>
        <v>3.342857142857143</v>
      </c>
      <c r="R1915" s="1">
        <f>IF(Table1[[#This Row],[Round]]="PI",0,Table1[[#This Row],[Round]]-1)</f>
        <v>4</v>
      </c>
      <c r="S1915">
        <f>Table1[[#This Row],[LAW]]-Table1[[#This Row],[LEW]]</f>
        <v>0.65714285714285703</v>
      </c>
      <c r="V1915">
        <f>COUNTIF(PASE!B:B,Table1[[#This Row],[Loser]])</f>
        <v>1</v>
      </c>
    </row>
    <row r="1916" spans="1:22" x14ac:dyDescent="0.25">
      <c r="A1916" s="65">
        <v>41734</v>
      </c>
      <c r="B1916" s="50">
        <v>2014</v>
      </c>
      <c r="C1916" s="1">
        <v>5</v>
      </c>
      <c r="D1916" t="s">
        <v>484</v>
      </c>
      <c r="E1916" s="1">
        <v>8</v>
      </c>
      <c r="F1916" t="s">
        <v>26</v>
      </c>
      <c r="G1916" t="str">
        <f>VLOOKUP(Table1[[#This Row],[Winner]],Ranking!D:E,2,FALSE)</f>
        <v>SEC</v>
      </c>
      <c r="H1916" s="1">
        <v>74</v>
      </c>
      <c r="I1916" s="1">
        <v>2</v>
      </c>
      <c r="J1916" t="s">
        <v>39</v>
      </c>
      <c r="K1916" t="str">
        <f>VLOOKUP(Table1[[#This Row],[Loser]],Ranking!D:E,2,FALSE)</f>
        <v>B10</v>
      </c>
      <c r="L1916" s="1">
        <v>73</v>
      </c>
      <c r="N1916" s="1">
        <f>Table1[[#This Row],[Winning Score]]-Table1[[#This Row],[Losing Score]]</f>
        <v>1</v>
      </c>
      <c r="O1916" s="1">
        <f>Table1[[#This Row],[Losing Seed]]-Table1[[#This Row],[Winning Seed]]</f>
        <v>-6</v>
      </c>
      <c r="P1916" s="1" t="str">
        <f>IF(Table1[[#This Row],[SeD]]&lt;-2,Table1[[#This Row],[Winning Seed]]&amp; " over " &amp;Table1[[#This Row],[Losing Seed]],"")</f>
        <v>8 over 2</v>
      </c>
      <c r="Q1916">
        <f>VLOOKUP(Table1[[#This Row],[Losing Seed]],'Seed History'!$N$4:$O$19,2)</f>
        <v>2.3714285714285714</v>
      </c>
      <c r="R1916" s="1">
        <f>IF(Table1[[#This Row],[Round]]="PI",0,Table1[[#This Row],[Round]]-1)</f>
        <v>4</v>
      </c>
      <c r="S1916">
        <f>Table1[[#This Row],[LAW]]-Table1[[#This Row],[LEW]]</f>
        <v>1.6285714285714286</v>
      </c>
      <c r="V1916">
        <f>COUNTIF(PASE!B:B,Table1[[#This Row],[Loser]])</f>
        <v>1</v>
      </c>
    </row>
    <row r="1917" spans="1:22" x14ac:dyDescent="0.25">
      <c r="A1917" s="65">
        <v>41736</v>
      </c>
      <c r="B1917" s="50">
        <v>2014</v>
      </c>
      <c r="C1917" s="1">
        <v>6</v>
      </c>
      <c r="D1917" t="s">
        <v>485</v>
      </c>
      <c r="E1917" s="1">
        <v>7</v>
      </c>
      <c r="F1917" t="s">
        <v>80</v>
      </c>
      <c r="G1917" t="str">
        <f>VLOOKUP(Table1[[#This Row],[Winner]],Ranking!D:E,2,FALSE)</f>
        <v>Amer</v>
      </c>
      <c r="H1917" s="1">
        <v>60</v>
      </c>
      <c r="I1917" s="1">
        <v>8</v>
      </c>
      <c r="J1917" t="s">
        <v>26</v>
      </c>
      <c r="K1917" t="str">
        <f>VLOOKUP(Table1[[#This Row],[Loser]],Ranking!D:E,2,FALSE)</f>
        <v>SEC</v>
      </c>
      <c r="L1917" s="1">
        <v>54</v>
      </c>
      <c r="N1917" s="1">
        <f>Table1[[#This Row],[Winning Score]]-Table1[[#This Row],[Losing Score]]</f>
        <v>6</v>
      </c>
      <c r="O1917" s="1">
        <f>Table1[[#This Row],[Losing Seed]]-Table1[[#This Row],[Winning Seed]]</f>
        <v>1</v>
      </c>
      <c r="P1917" s="1" t="str">
        <f>IF(Table1[[#This Row],[SeD]]&lt;-2,Table1[[#This Row],[Winning Seed]]&amp; " over " &amp;Table1[[#This Row],[Losing Seed]],"")</f>
        <v/>
      </c>
      <c r="Q1917">
        <f>VLOOKUP(Table1[[#This Row],[Losing Seed]],'Seed History'!$N$4:$O$19,2)</f>
        <v>0.7</v>
      </c>
      <c r="R1917" s="1">
        <f>IF(Table1[[#This Row],[Round]]="PI",0,Table1[[#This Row],[Round]]-1)</f>
        <v>5</v>
      </c>
      <c r="S1917">
        <f>Table1[[#This Row],[LAW]]-Table1[[#This Row],[LEW]]</f>
        <v>4.3</v>
      </c>
      <c r="V1917">
        <f>COUNTIF(PASE!B:B,Table1[[#This Row],[Loser]])</f>
        <v>1</v>
      </c>
    </row>
    <row r="1918" spans="1:22" x14ac:dyDescent="0.25">
      <c r="A1918" s="65">
        <v>42080</v>
      </c>
      <c r="B1918" s="50">
        <v>2015</v>
      </c>
      <c r="C1918" s="1" t="s">
        <v>493</v>
      </c>
      <c r="D1918" t="s">
        <v>440</v>
      </c>
      <c r="E1918" s="1">
        <v>16</v>
      </c>
      <c r="F1918" t="s">
        <v>27</v>
      </c>
      <c r="G1918" t="str">
        <f>VLOOKUP(Table1[[#This Row],[Winner]],Ranking!D:E,2,FALSE)</f>
        <v>BSth</v>
      </c>
      <c r="H1918" s="1">
        <v>74</v>
      </c>
      <c r="I1918" s="1">
        <v>16</v>
      </c>
      <c r="J1918" t="s">
        <v>73</v>
      </c>
      <c r="K1918" t="str">
        <f>VLOOKUP(Table1[[#This Row],[Loser]],Ranking!D:E,2,FALSE)</f>
        <v>MAAC</v>
      </c>
      <c r="L1918" s="1">
        <v>64</v>
      </c>
      <c r="N1918" s="1">
        <f>Table1[[#This Row],[Winning Score]]-Table1[[#This Row],[Losing Score]]</f>
        <v>10</v>
      </c>
      <c r="O1918" s="1">
        <f>Table1[[#This Row],[Losing Seed]]-Table1[[#This Row],[Winning Seed]]</f>
        <v>0</v>
      </c>
      <c r="P1918" s="1" t="str">
        <f>IF(Table1[[#This Row],[SeD]]&lt;-2,Table1[[#This Row],[Winning Seed]]&amp; " over " &amp;Table1[[#This Row],[Losing Seed]],"")</f>
        <v/>
      </c>
      <c r="Q1918">
        <f>VLOOKUP(Table1[[#This Row],[Losing Seed]],'Seed History'!$N$4:$O$19,2)</f>
        <v>7.1428571428571426E-3</v>
      </c>
      <c r="R1918" s="1">
        <f>IF(Table1[[#This Row],[Round]]="PI",0,Table1[[#This Row],[Round]]-1)</f>
        <v>0</v>
      </c>
      <c r="S1918">
        <f>Table1[[#This Row],[LAW]]-Table1[[#This Row],[LEW]]</f>
        <v>-7.1428571428571426E-3</v>
      </c>
      <c r="V1918">
        <f>COUNTIF(PASE!B:B,Table1[[#This Row],[Loser]])</f>
        <v>1</v>
      </c>
    </row>
    <row r="1919" spans="1:22" x14ac:dyDescent="0.25">
      <c r="A1919" s="65">
        <v>42080</v>
      </c>
      <c r="B1919" s="50">
        <v>2015</v>
      </c>
      <c r="C1919" s="1" t="s">
        <v>493</v>
      </c>
      <c r="D1919" t="s">
        <v>38</v>
      </c>
      <c r="E1919" s="1">
        <v>11</v>
      </c>
      <c r="F1919" t="s">
        <v>45</v>
      </c>
      <c r="G1919" t="str">
        <f>VLOOKUP(Table1[[#This Row],[Winner]],Ranking!D:E,2,FALSE)</f>
        <v>SEC</v>
      </c>
      <c r="H1919" s="1">
        <v>94</v>
      </c>
      <c r="I1919" s="1">
        <v>11</v>
      </c>
      <c r="J1919" t="s">
        <v>72</v>
      </c>
      <c r="K1919" t="str">
        <f>VLOOKUP(Table1[[#This Row],[Loser]],Ranking!D:E,2,FALSE)</f>
        <v>WCC</v>
      </c>
      <c r="L1919" s="1">
        <v>90</v>
      </c>
      <c r="N1919" s="1">
        <f>Table1[[#This Row],[Winning Score]]-Table1[[#This Row],[Losing Score]]</f>
        <v>4</v>
      </c>
      <c r="O1919" s="1">
        <f>Table1[[#This Row],[Losing Seed]]-Table1[[#This Row],[Winning Seed]]</f>
        <v>0</v>
      </c>
      <c r="P1919" s="1" t="str">
        <f>IF(Table1[[#This Row],[SeD]]&lt;-2,Table1[[#This Row],[Winning Seed]]&amp; " over " &amp;Table1[[#This Row],[Losing Seed]],"")</f>
        <v/>
      </c>
      <c r="Q1919">
        <f>VLOOKUP(Table1[[#This Row],[Losing Seed]],'Seed History'!$N$4:$O$19,2)</f>
        <v>0.61428571428571432</v>
      </c>
      <c r="R1919" s="1">
        <f>IF(Table1[[#This Row],[Round]]="PI",0,Table1[[#This Row],[Round]]-1)</f>
        <v>0</v>
      </c>
      <c r="S1919">
        <f>Table1[[#This Row],[LAW]]-Table1[[#This Row],[LEW]]</f>
        <v>-0.61428571428571432</v>
      </c>
      <c r="V1919">
        <f>COUNTIF(PASE!B:B,Table1[[#This Row],[Loser]])</f>
        <v>1</v>
      </c>
    </row>
    <row r="1920" spans="1:22" x14ac:dyDescent="0.25">
      <c r="A1920" s="65">
        <v>42081</v>
      </c>
      <c r="B1920" s="50">
        <v>2015</v>
      </c>
      <c r="C1920" s="1" t="s">
        <v>493</v>
      </c>
      <c r="D1920" t="s">
        <v>49</v>
      </c>
      <c r="E1920" s="1">
        <v>11</v>
      </c>
      <c r="F1920" t="s">
        <v>57</v>
      </c>
      <c r="G1920" t="str">
        <f>VLOOKUP(Table1[[#This Row],[Winner]],Ranking!D:E,2,FALSE)</f>
        <v>A10</v>
      </c>
      <c r="H1920" s="1">
        <v>56</v>
      </c>
      <c r="I1920" s="1">
        <v>11</v>
      </c>
      <c r="J1920" t="s">
        <v>138</v>
      </c>
      <c r="K1920" t="str">
        <f>VLOOKUP(Table1[[#This Row],[Loser]],Ranking!D:E,2,FALSE)</f>
        <v>MWC</v>
      </c>
      <c r="L1920" s="1">
        <v>55</v>
      </c>
      <c r="N1920" s="1">
        <f>Table1[[#This Row],[Winning Score]]-Table1[[#This Row],[Losing Score]]</f>
        <v>1</v>
      </c>
      <c r="O1920" s="1">
        <f>Table1[[#This Row],[Losing Seed]]-Table1[[#This Row],[Winning Seed]]</f>
        <v>0</v>
      </c>
      <c r="P1920" s="1" t="str">
        <f>IF(Table1[[#This Row],[SeD]]&lt;-2,Table1[[#This Row],[Winning Seed]]&amp; " over " &amp;Table1[[#This Row],[Losing Seed]],"")</f>
        <v/>
      </c>
      <c r="Q1920">
        <f>VLOOKUP(Table1[[#This Row],[Losing Seed]],'Seed History'!$N$4:$O$19,2)</f>
        <v>0.61428571428571432</v>
      </c>
      <c r="R1920" s="1">
        <f>IF(Table1[[#This Row],[Round]]="PI",0,Table1[[#This Row],[Round]]-1)</f>
        <v>0</v>
      </c>
      <c r="S1920">
        <f>Table1[[#This Row],[LAW]]-Table1[[#This Row],[LEW]]</f>
        <v>-0.61428571428571432</v>
      </c>
      <c r="V1920">
        <f>COUNTIF(PASE!B:B,Table1[[#This Row],[Loser]])</f>
        <v>1</v>
      </c>
    </row>
    <row r="1921" spans="1:22" x14ac:dyDescent="0.25">
      <c r="A1921" s="65">
        <v>42081</v>
      </c>
      <c r="B1921" s="50">
        <v>2015</v>
      </c>
      <c r="C1921" s="1" t="s">
        <v>493</v>
      </c>
      <c r="D1921" t="s">
        <v>63</v>
      </c>
      <c r="E1921" s="1">
        <v>16</v>
      </c>
      <c r="F1921" t="s">
        <v>334</v>
      </c>
      <c r="G1921" t="str">
        <f>VLOOKUP(Table1[[#This Row],[Winner]],Ranking!D:E,2,FALSE)</f>
        <v>NEC</v>
      </c>
      <c r="H1921" s="1">
        <v>81</v>
      </c>
      <c r="I1921" s="1">
        <v>16</v>
      </c>
      <c r="J1921" t="s">
        <v>305</v>
      </c>
      <c r="K1921" t="str">
        <f>VLOOKUP(Table1[[#This Row],[Loser]],Ranking!D:E,2,FALSE)</f>
        <v>ASun</v>
      </c>
      <c r="L1921" s="1">
        <v>77</v>
      </c>
      <c r="N1921" s="1">
        <f>Table1[[#This Row],[Winning Score]]-Table1[[#This Row],[Losing Score]]</f>
        <v>4</v>
      </c>
      <c r="O1921" s="1">
        <f>Table1[[#This Row],[Losing Seed]]-Table1[[#This Row],[Winning Seed]]</f>
        <v>0</v>
      </c>
      <c r="P1921" s="1" t="str">
        <f>IF(Table1[[#This Row],[SeD]]&lt;-2,Table1[[#This Row],[Winning Seed]]&amp; " over " &amp;Table1[[#This Row],[Losing Seed]],"")</f>
        <v/>
      </c>
      <c r="Q1921">
        <f>VLOOKUP(Table1[[#This Row],[Losing Seed]],'Seed History'!$N$4:$O$19,2)</f>
        <v>7.1428571428571426E-3</v>
      </c>
      <c r="R1921" s="1">
        <f>IF(Table1[[#This Row],[Round]]="PI",0,Table1[[#This Row],[Round]]-1)</f>
        <v>0</v>
      </c>
      <c r="S1921">
        <f>Table1[[#This Row],[LAW]]-Table1[[#This Row],[LEW]]</f>
        <v>-7.1428571428571426E-3</v>
      </c>
      <c r="V1921">
        <f>COUNTIF(PASE!B:B,Table1[[#This Row],[Loser]])</f>
        <v>1</v>
      </c>
    </row>
    <row r="1922" spans="1:22" x14ac:dyDescent="0.25">
      <c r="A1922" s="65">
        <v>42082</v>
      </c>
      <c r="B1922" s="50">
        <v>2015</v>
      </c>
      <c r="C1922" s="1">
        <v>1</v>
      </c>
      <c r="D1922" t="s">
        <v>63</v>
      </c>
      <c r="E1922" s="1">
        <v>14</v>
      </c>
      <c r="F1922" t="s">
        <v>68</v>
      </c>
      <c r="G1922" t="str">
        <f>VLOOKUP(Table1[[#This Row],[Winner]],Ranking!D:E,2,FALSE)</f>
        <v>CUSA</v>
      </c>
      <c r="H1922" s="1">
        <v>60</v>
      </c>
      <c r="I1922" s="1">
        <v>3</v>
      </c>
      <c r="J1922" t="s">
        <v>238</v>
      </c>
      <c r="K1922" t="str">
        <f>VLOOKUP(Table1[[#This Row],[Loser]],Ranking!D:E,2,FALSE)</f>
        <v>B12</v>
      </c>
      <c r="L1922" s="1">
        <v>59</v>
      </c>
      <c r="N1922" s="1">
        <f>Table1[[#This Row],[Winning Score]]-Table1[[#This Row],[Losing Score]]</f>
        <v>1</v>
      </c>
      <c r="O1922" s="1">
        <f>Table1[[#This Row],[Losing Seed]]-Table1[[#This Row],[Winning Seed]]</f>
        <v>-11</v>
      </c>
      <c r="P1922" s="1" t="str">
        <f>IF(Table1[[#This Row],[SeD]]&lt;-2,Table1[[#This Row],[Winning Seed]]&amp; " over " &amp;Table1[[#This Row],[Losing Seed]],"")</f>
        <v>14 over 3</v>
      </c>
      <c r="Q1922">
        <f>VLOOKUP(Table1[[#This Row],[Losing Seed]],'Seed History'!$N$4:$O$19,2)</f>
        <v>1.8571428571428572</v>
      </c>
      <c r="R1922" s="1">
        <f>IF(Table1[[#This Row],[Round]]="PI",0,Table1[[#This Row],[Round]]-1)</f>
        <v>0</v>
      </c>
      <c r="S1922">
        <f>Table1[[#This Row],[LAW]]-Table1[[#This Row],[LEW]]</f>
        <v>-1.8571428571428572</v>
      </c>
      <c r="V1922">
        <f>COUNTIF(PASE!B:B,Table1[[#This Row],[Loser]])</f>
        <v>1</v>
      </c>
    </row>
    <row r="1923" spans="1:22" x14ac:dyDescent="0.25">
      <c r="A1923" s="65">
        <v>42082</v>
      </c>
      <c r="B1923" s="50">
        <v>2015</v>
      </c>
      <c r="C1923" s="1">
        <v>1</v>
      </c>
      <c r="D1923" t="s">
        <v>38</v>
      </c>
      <c r="E1923" s="1">
        <v>14</v>
      </c>
      <c r="F1923" t="s">
        <v>216</v>
      </c>
      <c r="G1923" t="str">
        <f>VLOOKUP(Table1[[#This Row],[Winner]],Ranking!D:E,2,FALSE)</f>
        <v>SB</v>
      </c>
      <c r="H1923" s="1">
        <v>57</v>
      </c>
      <c r="I1923" s="1">
        <v>3</v>
      </c>
      <c r="J1923" t="s">
        <v>46</v>
      </c>
      <c r="K1923" t="str">
        <f>VLOOKUP(Table1[[#This Row],[Loser]],Ranking!D:E,2,FALSE)</f>
        <v>B12</v>
      </c>
      <c r="L1923" s="1">
        <v>56</v>
      </c>
      <c r="N1923" s="1">
        <f>Table1[[#This Row],[Winning Score]]-Table1[[#This Row],[Losing Score]]</f>
        <v>1</v>
      </c>
      <c r="O1923" s="1">
        <f>Table1[[#This Row],[Losing Seed]]-Table1[[#This Row],[Winning Seed]]</f>
        <v>-11</v>
      </c>
      <c r="P1923" s="1" t="str">
        <f>IF(Table1[[#This Row],[SeD]]&lt;-2,Table1[[#This Row],[Winning Seed]]&amp; " over " &amp;Table1[[#This Row],[Losing Seed]],"")</f>
        <v>14 over 3</v>
      </c>
      <c r="Q1923">
        <f>VLOOKUP(Table1[[#This Row],[Losing Seed]],'Seed History'!$N$4:$O$19,2)</f>
        <v>1.8571428571428572</v>
      </c>
      <c r="R1923" s="1">
        <f>IF(Table1[[#This Row],[Round]]="PI",0,Table1[[#This Row],[Round]]-1)</f>
        <v>0</v>
      </c>
      <c r="S1923">
        <f>Table1[[#This Row],[LAW]]-Table1[[#This Row],[LEW]]</f>
        <v>-1.8571428571428572</v>
      </c>
      <c r="V1923">
        <f>COUNTIF(PASE!B:B,Table1[[#This Row],[Loser]])</f>
        <v>1</v>
      </c>
    </row>
    <row r="1924" spans="1:22" x14ac:dyDescent="0.25">
      <c r="A1924" s="65">
        <v>42082</v>
      </c>
      <c r="B1924" s="50">
        <v>2015</v>
      </c>
      <c r="C1924" s="1">
        <v>1</v>
      </c>
      <c r="D1924" t="s">
        <v>63</v>
      </c>
      <c r="E1924" s="1">
        <v>11</v>
      </c>
      <c r="F1924" t="s">
        <v>67</v>
      </c>
      <c r="G1924" t="str">
        <f>VLOOKUP(Table1[[#This Row],[Winner]],Ranking!D:E,2,FALSE)</f>
        <v>P12</v>
      </c>
      <c r="H1924" s="1">
        <v>60</v>
      </c>
      <c r="I1924" s="1">
        <v>6</v>
      </c>
      <c r="J1924" t="s">
        <v>353</v>
      </c>
      <c r="K1924" t="str">
        <f>VLOOKUP(Table1[[#This Row],[Loser]],Ranking!D:E,2,FALSE)</f>
        <v>Amer</v>
      </c>
      <c r="L1924" s="1">
        <v>59</v>
      </c>
      <c r="N1924" s="1">
        <f>Table1[[#This Row],[Winning Score]]-Table1[[#This Row],[Losing Score]]</f>
        <v>1</v>
      </c>
      <c r="O1924" s="1">
        <f>Table1[[#This Row],[Losing Seed]]-Table1[[#This Row],[Winning Seed]]</f>
        <v>-5</v>
      </c>
      <c r="P1924" s="1" t="str">
        <f>IF(Table1[[#This Row],[SeD]]&lt;-2,Table1[[#This Row],[Winning Seed]]&amp; " over " &amp;Table1[[#This Row],[Losing Seed]],"")</f>
        <v>11 over 6</v>
      </c>
      <c r="Q1924">
        <f>VLOOKUP(Table1[[#This Row],[Losing Seed]],'Seed History'!$N$4:$O$19,2)</f>
        <v>1.0785714285714285</v>
      </c>
      <c r="R1924" s="1">
        <f>IF(Table1[[#This Row],[Round]]="PI",0,Table1[[#This Row],[Round]]-1)</f>
        <v>0</v>
      </c>
      <c r="S1924">
        <f>Table1[[#This Row],[LAW]]-Table1[[#This Row],[LEW]]</f>
        <v>-1.0785714285714285</v>
      </c>
      <c r="V1924">
        <f>COUNTIF(PASE!B:B,Table1[[#This Row],[Loser]])</f>
        <v>1</v>
      </c>
    </row>
    <row r="1925" spans="1:22" x14ac:dyDescent="0.25">
      <c r="A1925" s="65">
        <v>42082</v>
      </c>
      <c r="B1925" s="50">
        <v>2015</v>
      </c>
      <c r="C1925" s="1">
        <v>1</v>
      </c>
      <c r="D1925" t="s">
        <v>38</v>
      </c>
      <c r="E1925" s="1">
        <v>10</v>
      </c>
      <c r="F1925" t="s">
        <v>316</v>
      </c>
      <c r="G1925" t="str">
        <f>VLOOKUP(Table1[[#This Row],[Winner]],Ranking!D:E,2,FALSE)</f>
        <v>B10</v>
      </c>
      <c r="H1925" s="1">
        <v>75</v>
      </c>
      <c r="I1925" s="1">
        <v>7</v>
      </c>
      <c r="J1925" t="s">
        <v>47</v>
      </c>
      <c r="K1925" t="str">
        <f>VLOOKUP(Table1[[#This Row],[Loser]],Ranking!D:E,2,FALSE)</f>
        <v>A10</v>
      </c>
      <c r="L1925" s="1">
        <v>72</v>
      </c>
      <c r="M1925" s="1" t="s">
        <v>479</v>
      </c>
      <c r="N1925" s="1">
        <f>Table1[[#This Row],[Winning Score]]-Table1[[#This Row],[Losing Score]]</f>
        <v>3</v>
      </c>
      <c r="O1925" s="1">
        <f>Table1[[#This Row],[Losing Seed]]-Table1[[#This Row],[Winning Seed]]</f>
        <v>-3</v>
      </c>
      <c r="P1925" s="1" t="str">
        <f>IF(Table1[[#This Row],[SeD]]&lt;-2,Table1[[#This Row],[Winning Seed]]&amp; " over " &amp;Table1[[#This Row],[Losing Seed]],"")</f>
        <v>10 over 7</v>
      </c>
      <c r="Q1925">
        <f>VLOOKUP(Table1[[#This Row],[Losing Seed]],'Seed History'!$N$4:$O$19,2)</f>
        <v>0.9</v>
      </c>
      <c r="R1925" s="1">
        <f>IF(Table1[[#This Row],[Round]]="PI",0,Table1[[#This Row],[Round]]-1)</f>
        <v>0</v>
      </c>
      <c r="S1925">
        <f>Table1[[#This Row],[LAW]]-Table1[[#This Row],[LEW]]</f>
        <v>-0.9</v>
      </c>
      <c r="V1925">
        <f>COUNTIF(PASE!B:B,Table1[[#This Row],[Loser]])</f>
        <v>1</v>
      </c>
    </row>
    <row r="1926" spans="1:22" x14ac:dyDescent="0.25">
      <c r="A1926" s="65">
        <v>42082</v>
      </c>
      <c r="B1926" s="50">
        <v>2015</v>
      </c>
      <c r="C1926" s="1">
        <v>1</v>
      </c>
      <c r="D1926" t="s">
        <v>49</v>
      </c>
      <c r="E1926" s="1">
        <v>1</v>
      </c>
      <c r="F1926" t="s">
        <v>50</v>
      </c>
      <c r="G1926" t="str">
        <f>VLOOKUP(Table1[[#This Row],[Winner]],Ranking!D:E,2,FALSE)</f>
        <v>BE</v>
      </c>
      <c r="H1926" s="1">
        <v>93</v>
      </c>
      <c r="I1926" s="1">
        <v>16</v>
      </c>
      <c r="J1926" t="s">
        <v>51</v>
      </c>
      <c r="K1926" t="str">
        <f>VLOOKUP(Table1[[#This Row],[Loser]],Ranking!D:E,2,FALSE)</f>
        <v>Pat</v>
      </c>
      <c r="L1926" s="1">
        <v>52</v>
      </c>
      <c r="N1926" s="1">
        <f>Table1[[#This Row],[Winning Score]]-Table1[[#This Row],[Losing Score]]</f>
        <v>41</v>
      </c>
      <c r="O1926" s="1">
        <f>Table1[[#This Row],[Losing Seed]]-Table1[[#This Row],[Winning Seed]]</f>
        <v>15</v>
      </c>
      <c r="P1926" s="1" t="str">
        <f>IF(Table1[[#This Row],[SeD]]&lt;-2,Table1[[#This Row],[Winning Seed]]&amp; " over " &amp;Table1[[#This Row],[Losing Seed]],"")</f>
        <v/>
      </c>
      <c r="Q1926">
        <f>VLOOKUP(Table1[[#This Row],[Losing Seed]],'Seed History'!$N$4:$O$19,2)</f>
        <v>7.1428571428571426E-3</v>
      </c>
      <c r="R1926" s="1">
        <f>IF(Table1[[#This Row],[Round]]="PI",0,Table1[[#This Row],[Round]]-1)</f>
        <v>0</v>
      </c>
      <c r="S1926">
        <f>Table1[[#This Row],[LAW]]-Table1[[#This Row],[LEW]]</f>
        <v>-7.1428571428571426E-3</v>
      </c>
      <c r="V1926">
        <f>COUNTIF(PASE!B:B,Table1[[#This Row],[Loser]])</f>
        <v>1</v>
      </c>
    </row>
    <row r="1927" spans="1:22" x14ac:dyDescent="0.25">
      <c r="A1927" s="65">
        <v>42082</v>
      </c>
      <c r="B1927" s="50">
        <v>2015</v>
      </c>
      <c r="C1927" s="1">
        <v>1</v>
      </c>
      <c r="D1927" t="s">
        <v>49</v>
      </c>
      <c r="E1927" s="1">
        <v>8</v>
      </c>
      <c r="F1927" t="s">
        <v>302</v>
      </c>
      <c r="G1927" t="str">
        <f>VLOOKUP(Table1[[#This Row],[Winner]],Ranking!D:E,2,FALSE)</f>
        <v>ACC</v>
      </c>
      <c r="H1927" s="1">
        <v>66</v>
      </c>
      <c r="I1927" s="1">
        <v>9</v>
      </c>
      <c r="J1927" t="s">
        <v>52</v>
      </c>
      <c r="K1927" t="str">
        <f>VLOOKUP(Table1[[#This Row],[Loser]],Ranking!D:E,2,FALSE)</f>
        <v>SEC</v>
      </c>
      <c r="L1927" s="1">
        <v>65</v>
      </c>
      <c r="N1927" s="1">
        <f>Table1[[#This Row],[Winning Score]]-Table1[[#This Row],[Losing Score]]</f>
        <v>1</v>
      </c>
      <c r="O1927" s="1">
        <f>Table1[[#This Row],[Losing Seed]]-Table1[[#This Row],[Winning Seed]]</f>
        <v>1</v>
      </c>
      <c r="P1927" s="1" t="str">
        <f>IF(Table1[[#This Row],[SeD]]&lt;-2,Table1[[#This Row],[Winning Seed]]&amp; " over " &amp;Table1[[#This Row],[Losing Seed]],"")</f>
        <v/>
      </c>
      <c r="Q1927">
        <f>VLOOKUP(Table1[[#This Row],[Losing Seed]],'Seed History'!$N$4:$O$19,2)</f>
        <v>0.6</v>
      </c>
      <c r="R1927" s="1">
        <f>IF(Table1[[#This Row],[Round]]="PI",0,Table1[[#This Row],[Round]]-1)</f>
        <v>0</v>
      </c>
      <c r="S1927">
        <f>Table1[[#This Row],[LAW]]-Table1[[#This Row],[LEW]]</f>
        <v>-0.6</v>
      </c>
      <c r="V1927">
        <f>COUNTIF(PASE!B:B,Table1[[#This Row],[Loser]])</f>
        <v>1</v>
      </c>
    </row>
    <row r="1928" spans="1:22" x14ac:dyDescent="0.25">
      <c r="A1928" s="65">
        <v>42082</v>
      </c>
      <c r="B1928" s="50">
        <v>2015</v>
      </c>
      <c r="C1928" s="1">
        <v>1</v>
      </c>
      <c r="D1928" t="s">
        <v>440</v>
      </c>
      <c r="E1928" s="1">
        <v>1</v>
      </c>
      <c r="F1928" t="s">
        <v>26</v>
      </c>
      <c r="G1928" t="str">
        <f>VLOOKUP(Table1[[#This Row],[Winner]],Ranking!D:E,2,FALSE)</f>
        <v>SEC</v>
      </c>
      <c r="H1928" s="1">
        <v>79</v>
      </c>
      <c r="I1928" s="1">
        <v>16</v>
      </c>
      <c r="J1928" t="s">
        <v>27</v>
      </c>
      <c r="K1928" t="str">
        <f>VLOOKUP(Table1[[#This Row],[Loser]],Ranking!D:E,2,FALSE)</f>
        <v>BSth</v>
      </c>
      <c r="L1928" s="1">
        <v>56</v>
      </c>
      <c r="N1928" s="1">
        <f>Table1[[#This Row],[Winning Score]]-Table1[[#This Row],[Losing Score]]</f>
        <v>23</v>
      </c>
      <c r="O1928" s="1">
        <f>Table1[[#This Row],[Losing Seed]]-Table1[[#This Row],[Winning Seed]]</f>
        <v>15</v>
      </c>
      <c r="P1928" s="1" t="str">
        <f>IF(Table1[[#This Row],[SeD]]&lt;-2,Table1[[#This Row],[Winning Seed]]&amp; " over " &amp;Table1[[#This Row],[Losing Seed]],"")</f>
        <v/>
      </c>
      <c r="Q1928">
        <f>VLOOKUP(Table1[[#This Row],[Losing Seed]],'Seed History'!$N$4:$O$19,2)</f>
        <v>7.1428571428571426E-3</v>
      </c>
      <c r="R1928" s="1">
        <f>IF(Table1[[#This Row],[Round]]="PI",0,Table1[[#This Row],[Round]]-1)</f>
        <v>0</v>
      </c>
      <c r="S1928">
        <f>Table1[[#This Row],[LAW]]-Table1[[#This Row],[LEW]]</f>
        <v>-7.1428571428571426E-3</v>
      </c>
      <c r="V1928">
        <f>COUNTIF(PASE!B:B,Table1[[#This Row],[Loser]])</f>
        <v>1</v>
      </c>
    </row>
    <row r="1929" spans="1:22" x14ac:dyDescent="0.25">
      <c r="A1929" s="65">
        <v>42082</v>
      </c>
      <c r="B1929" s="50">
        <v>2015</v>
      </c>
      <c r="C1929" s="1">
        <v>1</v>
      </c>
      <c r="D1929" t="s">
        <v>440</v>
      </c>
      <c r="E1929" s="1">
        <v>3</v>
      </c>
      <c r="F1929" t="s">
        <v>35</v>
      </c>
      <c r="G1929" t="str">
        <f>VLOOKUP(Table1[[#This Row],[Winner]],Ranking!D:E,2,FALSE)</f>
        <v>ACC</v>
      </c>
      <c r="H1929" s="1">
        <v>69</v>
      </c>
      <c r="I1929" s="1">
        <v>14</v>
      </c>
      <c r="J1929" t="s">
        <v>307</v>
      </c>
      <c r="K1929" t="str">
        <f>VLOOKUP(Table1[[#This Row],[Loser]],Ranking!D:E,2,FALSE)</f>
        <v>CAA</v>
      </c>
      <c r="L1929" s="1">
        <v>65</v>
      </c>
      <c r="N1929" s="1">
        <f>Table1[[#This Row],[Winning Score]]-Table1[[#This Row],[Losing Score]]</f>
        <v>4</v>
      </c>
      <c r="O1929" s="1">
        <f>Table1[[#This Row],[Losing Seed]]-Table1[[#This Row],[Winning Seed]]</f>
        <v>11</v>
      </c>
      <c r="P1929" s="1" t="str">
        <f>IF(Table1[[#This Row],[SeD]]&lt;-2,Table1[[#This Row],[Winning Seed]]&amp; " over " &amp;Table1[[#This Row],[Losing Seed]],"")</f>
        <v/>
      </c>
      <c r="Q1929">
        <f>VLOOKUP(Table1[[#This Row],[Losing Seed]],'Seed History'!$N$4:$O$19,2)</f>
        <v>0.16428571428571428</v>
      </c>
      <c r="R1929" s="1">
        <f>IF(Table1[[#This Row],[Round]]="PI",0,Table1[[#This Row],[Round]]-1)</f>
        <v>0</v>
      </c>
      <c r="S1929">
        <f>Table1[[#This Row],[LAW]]-Table1[[#This Row],[LEW]]</f>
        <v>-0.16428571428571428</v>
      </c>
      <c r="V1929">
        <f>COUNTIF(PASE!B:B,Table1[[#This Row],[Loser]])</f>
        <v>1</v>
      </c>
    </row>
    <row r="1930" spans="1:22" x14ac:dyDescent="0.25">
      <c r="A1930" s="65">
        <v>42082</v>
      </c>
      <c r="B1930" s="50">
        <v>2015</v>
      </c>
      <c r="C1930" s="1">
        <v>1</v>
      </c>
      <c r="D1930" t="s">
        <v>440</v>
      </c>
      <c r="E1930" s="1">
        <v>6</v>
      </c>
      <c r="F1930" t="s">
        <v>33</v>
      </c>
      <c r="G1930" t="str">
        <f>VLOOKUP(Table1[[#This Row],[Winner]],Ranking!D:E,2,FALSE)</f>
        <v>BE</v>
      </c>
      <c r="H1930" s="1">
        <v>56</v>
      </c>
      <c r="I1930" s="1">
        <v>11</v>
      </c>
      <c r="J1930" t="s">
        <v>34</v>
      </c>
      <c r="K1930" t="str">
        <f>VLOOKUP(Table1[[#This Row],[Loser]],Ranking!D:E,2,FALSE)</f>
        <v>B12</v>
      </c>
      <c r="L1930" s="1">
        <v>48</v>
      </c>
      <c r="N1930" s="1">
        <f>Table1[[#This Row],[Winning Score]]-Table1[[#This Row],[Losing Score]]</f>
        <v>8</v>
      </c>
      <c r="O1930" s="1">
        <f>Table1[[#This Row],[Losing Seed]]-Table1[[#This Row],[Winning Seed]]</f>
        <v>5</v>
      </c>
      <c r="P1930" s="1" t="str">
        <f>IF(Table1[[#This Row],[SeD]]&lt;-2,Table1[[#This Row],[Winning Seed]]&amp; " over " &amp;Table1[[#This Row],[Losing Seed]],"")</f>
        <v/>
      </c>
      <c r="Q1930">
        <f>VLOOKUP(Table1[[#This Row],[Losing Seed]],'Seed History'!$N$4:$O$19,2)</f>
        <v>0.61428571428571432</v>
      </c>
      <c r="R1930" s="1">
        <f>IF(Table1[[#This Row],[Round]]="PI",0,Table1[[#This Row],[Round]]-1)</f>
        <v>0</v>
      </c>
      <c r="S1930">
        <f>Table1[[#This Row],[LAW]]-Table1[[#This Row],[LEW]]</f>
        <v>-0.61428571428571432</v>
      </c>
      <c r="V1930">
        <f>COUNTIF(PASE!B:B,Table1[[#This Row],[Loser]])</f>
        <v>1</v>
      </c>
    </row>
    <row r="1931" spans="1:22" x14ac:dyDescent="0.25">
      <c r="A1931" s="65">
        <v>42082</v>
      </c>
      <c r="B1931" s="50">
        <v>2015</v>
      </c>
      <c r="C1931" s="1">
        <v>1</v>
      </c>
      <c r="D1931" t="s">
        <v>440</v>
      </c>
      <c r="E1931" s="1">
        <v>8</v>
      </c>
      <c r="F1931" t="s">
        <v>28</v>
      </c>
      <c r="G1931" t="str">
        <f>VLOOKUP(Table1[[#This Row],[Winner]],Ranking!D:E,2,FALSE)</f>
        <v>Amer</v>
      </c>
      <c r="H1931" s="1">
        <v>66</v>
      </c>
      <c r="I1931" s="1">
        <v>9</v>
      </c>
      <c r="J1931" t="s">
        <v>29</v>
      </c>
      <c r="K1931" t="str">
        <f>VLOOKUP(Table1[[#This Row],[Loser]],Ranking!D:E,2,FALSE)</f>
        <v>B10</v>
      </c>
      <c r="L1931" s="1">
        <v>65</v>
      </c>
      <c r="M1931" s="1" t="s">
        <v>479</v>
      </c>
      <c r="N1931" s="1">
        <f>Table1[[#This Row],[Winning Score]]-Table1[[#This Row],[Losing Score]]</f>
        <v>1</v>
      </c>
      <c r="O1931" s="1">
        <f>Table1[[#This Row],[Losing Seed]]-Table1[[#This Row],[Winning Seed]]</f>
        <v>1</v>
      </c>
      <c r="P1931" s="1" t="str">
        <f>IF(Table1[[#This Row],[SeD]]&lt;-2,Table1[[#This Row],[Winning Seed]]&amp; " over " &amp;Table1[[#This Row],[Losing Seed]],"")</f>
        <v/>
      </c>
      <c r="Q1931">
        <f>VLOOKUP(Table1[[#This Row],[Losing Seed]],'Seed History'!$N$4:$O$19,2)</f>
        <v>0.6</v>
      </c>
      <c r="R1931" s="1">
        <f>IF(Table1[[#This Row],[Round]]="PI",0,Table1[[#This Row],[Round]]-1)</f>
        <v>0</v>
      </c>
      <c r="S1931">
        <f>Table1[[#This Row],[LAW]]-Table1[[#This Row],[LEW]]</f>
        <v>-0.6</v>
      </c>
      <c r="V1931">
        <f>COUNTIF(PASE!B:B,Table1[[#This Row],[Loser]])</f>
        <v>1</v>
      </c>
    </row>
    <row r="1932" spans="1:22" x14ac:dyDescent="0.25">
      <c r="A1932" s="65">
        <v>42082</v>
      </c>
      <c r="B1932" s="50">
        <v>2015</v>
      </c>
      <c r="C1932" s="1">
        <v>1</v>
      </c>
      <c r="D1932" t="s">
        <v>63</v>
      </c>
      <c r="E1932" s="1">
        <v>4</v>
      </c>
      <c r="F1932" t="s">
        <v>66</v>
      </c>
      <c r="G1932" t="str">
        <f>VLOOKUP(Table1[[#This Row],[Winner]],Ranking!D:E,2,FALSE)</f>
        <v>BE</v>
      </c>
      <c r="H1932" s="1">
        <v>84</v>
      </c>
      <c r="I1932" s="1">
        <v>13</v>
      </c>
      <c r="J1932" t="s">
        <v>197</v>
      </c>
      <c r="K1932" t="str">
        <f>VLOOKUP(Table1[[#This Row],[Loser]],Ranking!D:E,2,FALSE)</f>
        <v>BSky</v>
      </c>
      <c r="L1932" s="1">
        <v>74</v>
      </c>
      <c r="N1932" s="1">
        <f>Table1[[#This Row],[Winning Score]]-Table1[[#This Row],[Losing Score]]</f>
        <v>10</v>
      </c>
      <c r="O1932" s="1">
        <f>Table1[[#This Row],[Losing Seed]]-Table1[[#This Row],[Winning Seed]]</f>
        <v>9</v>
      </c>
      <c r="P1932" s="1" t="str">
        <f>IF(Table1[[#This Row],[SeD]]&lt;-2,Table1[[#This Row],[Winning Seed]]&amp; " over " &amp;Table1[[#This Row],[Losing Seed]],"")</f>
        <v/>
      </c>
      <c r="Q1932">
        <f>VLOOKUP(Table1[[#This Row],[Losing Seed]],'Seed History'!$N$4:$O$19,2)</f>
        <v>0.25</v>
      </c>
      <c r="R1932" s="1">
        <f>IF(Table1[[#This Row],[Round]]="PI",0,Table1[[#This Row],[Round]]-1)</f>
        <v>0</v>
      </c>
      <c r="S1932">
        <f>Table1[[#This Row],[LAW]]-Table1[[#This Row],[LEW]]</f>
        <v>-0.25</v>
      </c>
      <c r="V1932">
        <f>COUNTIF(PASE!B:B,Table1[[#This Row],[Loser]])</f>
        <v>1</v>
      </c>
    </row>
    <row r="1933" spans="1:22" x14ac:dyDescent="0.25">
      <c r="A1933" s="65">
        <v>42082</v>
      </c>
      <c r="B1933" s="50">
        <v>2015</v>
      </c>
      <c r="C1933" s="1">
        <v>1</v>
      </c>
      <c r="D1933" t="s">
        <v>63</v>
      </c>
      <c r="E1933" s="1">
        <v>5</v>
      </c>
      <c r="F1933" t="s">
        <v>65</v>
      </c>
      <c r="G1933" t="str">
        <f>VLOOKUP(Table1[[#This Row],[Winner]],Ranking!D:E,2,FALSE)</f>
        <v>P12</v>
      </c>
      <c r="H1933" s="1">
        <v>57</v>
      </c>
      <c r="I1933" s="1">
        <v>12</v>
      </c>
      <c r="J1933" t="s">
        <v>371</v>
      </c>
      <c r="K1933" t="str">
        <f>VLOOKUP(Table1[[#This Row],[Loser]],Ranking!D:E,2,FALSE)</f>
        <v>Slnd</v>
      </c>
      <c r="L1933" s="1">
        <v>50</v>
      </c>
      <c r="N1933" s="1">
        <f>Table1[[#This Row],[Winning Score]]-Table1[[#This Row],[Losing Score]]</f>
        <v>7</v>
      </c>
      <c r="O1933" s="1">
        <f>Table1[[#This Row],[Losing Seed]]-Table1[[#This Row],[Winning Seed]]</f>
        <v>7</v>
      </c>
      <c r="P1933" s="1" t="str">
        <f>IF(Table1[[#This Row],[SeD]]&lt;-2,Table1[[#This Row],[Winning Seed]]&amp; " over " &amp;Table1[[#This Row],[Losing Seed]],"")</f>
        <v/>
      </c>
      <c r="Q1933">
        <f>VLOOKUP(Table1[[#This Row],[Losing Seed]],'Seed History'!$N$4:$O$19,2)</f>
        <v>0.51428571428571423</v>
      </c>
      <c r="R1933" s="1">
        <f>IF(Table1[[#This Row],[Round]]="PI",0,Table1[[#This Row],[Round]]-1)</f>
        <v>0</v>
      </c>
      <c r="S1933">
        <f>Table1[[#This Row],[LAW]]-Table1[[#This Row],[LEW]]</f>
        <v>-0.51428571428571423</v>
      </c>
      <c r="V1933">
        <f>COUNTIF(PASE!B:B,Table1[[#This Row],[Loser]])</f>
        <v>1</v>
      </c>
    </row>
    <row r="1934" spans="1:22" x14ac:dyDescent="0.25">
      <c r="A1934" s="65">
        <v>42082</v>
      </c>
      <c r="B1934" s="50">
        <v>2015</v>
      </c>
      <c r="C1934" s="1">
        <v>1</v>
      </c>
      <c r="D1934" t="s">
        <v>38</v>
      </c>
      <c r="E1934" s="1">
        <v>2</v>
      </c>
      <c r="F1934" t="s">
        <v>48</v>
      </c>
      <c r="G1934" t="str">
        <f>VLOOKUP(Table1[[#This Row],[Winner]],Ranking!D:E,2,FALSE)</f>
        <v>P12</v>
      </c>
      <c r="H1934" s="1">
        <v>93</v>
      </c>
      <c r="I1934" s="1">
        <v>15</v>
      </c>
      <c r="J1934" t="s">
        <v>380</v>
      </c>
      <c r="K1934" t="str">
        <f>VLOOKUP(Table1[[#This Row],[Loser]],Ranking!D:E,2,FALSE)</f>
        <v>SWAC</v>
      </c>
      <c r="L1934" s="1">
        <v>72</v>
      </c>
      <c r="N1934" s="1">
        <f>Table1[[#This Row],[Winning Score]]-Table1[[#This Row],[Losing Score]]</f>
        <v>21</v>
      </c>
      <c r="O1934" s="1">
        <f>Table1[[#This Row],[Losing Seed]]-Table1[[#This Row],[Winning Seed]]</f>
        <v>13</v>
      </c>
      <c r="P1934" s="1" t="str">
        <f>IF(Table1[[#This Row],[SeD]]&lt;-2,Table1[[#This Row],[Winning Seed]]&amp; " over " &amp;Table1[[#This Row],[Losing Seed]],"")</f>
        <v/>
      </c>
      <c r="Q1934">
        <f>VLOOKUP(Table1[[#This Row],[Losing Seed]],'Seed History'!$N$4:$O$19,2)</f>
        <v>6.4285714285714279E-2</v>
      </c>
      <c r="R1934" s="1">
        <f>IF(Table1[[#This Row],[Round]]="PI",0,Table1[[#This Row],[Round]]-1)</f>
        <v>0</v>
      </c>
      <c r="S1934">
        <f>Table1[[#This Row],[LAW]]-Table1[[#This Row],[LEW]]</f>
        <v>-6.4285714285714279E-2</v>
      </c>
      <c r="V1934">
        <f>COUNTIF(PASE!B:B,Table1[[#This Row],[Loser]])</f>
        <v>1</v>
      </c>
    </row>
    <row r="1935" spans="1:22" x14ac:dyDescent="0.25">
      <c r="A1935" s="65">
        <v>42082</v>
      </c>
      <c r="B1935" s="50">
        <v>2015</v>
      </c>
      <c r="C1935" s="1">
        <v>1</v>
      </c>
      <c r="D1935" t="s">
        <v>38</v>
      </c>
      <c r="E1935" s="1">
        <v>4</v>
      </c>
      <c r="F1935" t="s">
        <v>299</v>
      </c>
      <c r="G1935" t="str">
        <f>VLOOKUP(Table1[[#This Row],[Winner]],Ranking!D:E,2,FALSE)</f>
        <v>ACC</v>
      </c>
      <c r="H1935" s="1">
        <v>67</v>
      </c>
      <c r="I1935" s="1">
        <v>13</v>
      </c>
      <c r="J1935" t="s">
        <v>43</v>
      </c>
      <c r="K1935" t="str">
        <f>VLOOKUP(Table1[[#This Row],[Loser]],Ranking!D:E,2,FALSE)</f>
        <v>Ivy</v>
      </c>
      <c r="L1935" s="1">
        <v>65</v>
      </c>
      <c r="N1935" s="1">
        <f>Table1[[#This Row],[Winning Score]]-Table1[[#This Row],[Losing Score]]</f>
        <v>2</v>
      </c>
      <c r="O1935" s="1">
        <f>Table1[[#This Row],[Losing Seed]]-Table1[[#This Row],[Winning Seed]]</f>
        <v>9</v>
      </c>
      <c r="P1935" s="1" t="str">
        <f>IF(Table1[[#This Row],[SeD]]&lt;-2,Table1[[#This Row],[Winning Seed]]&amp; " over " &amp;Table1[[#This Row],[Losing Seed]],"")</f>
        <v/>
      </c>
      <c r="Q1935">
        <f>VLOOKUP(Table1[[#This Row],[Losing Seed]],'Seed History'!$N$4:$O$19,2)</f>
        <v>0.25</v>
      </c>
      <c r="R1935" s="1">
        <f>IF(Table1[[#This Row],[Round]]="PI",0,Table1[[#This Row],[Round]]-1)</f>
        <v>0</v>
      </c>
      <c r="S1935">
        <f>Table1[[#This Row],[LAW]]-Table1[[#This Row],[LEW]]</f>
        <v>-0.25</v>
      </c>
      <c r="V1935">
        <f>COUNTIF(PASE!B:B,Table1[[#This Row],[Loser]])</f>
        <v>1</v>
      </c>
    </row>
    <row r="1936" spans="1:22" x14ac:dyDescent="0.25">
      <c r="A1936" s="65">
        <v>42082</v>
      </c>
      <c r="B1936" s="50">
        <v>2015</v>
      </c>
      <c r="C1936" s="1">
        <v>1</v>
      </c>
      <c r="D1936" t="s">
        <v>38</v>
      </c>
      <c r="E1936" s="1">
        <v>5</v>
      </c>
      <c r="F1936" t="s">
        <v>41</v>
      </c>
      <c r="G1936" t="str">
        <f>VLOOKUP(Table1[[#This Row],[Winner]],Ranking!D:E,2,FALSE)</f>
        <v>SEC</v>
      </c>
      <c r="H1936" s="1">
        <v>56</v>
      </c>
      <c r="I1936" s="1">
        <v>12</v>
      </c>
      <c r="J1936" t="s">
        <v>42</v>
      </c>
      <c r="K1936" t="str">
        <f>VLOOKUP(Table1[[#This Row],[Loser]],Ranking!D:E,2,FALSE)</f>
        <v>SC</v>
      </c>
      <c r="L1936" s="1">
        <v>53</v>
      </c>
      <c r="N1936" s="1">
        <f>Table1[[#This Row],[Winning Score]]-Table1[[#This Row],[Losing Score]]</f>
        <v>3</v>
      </c>
      <c r="O1936" s="1">
        <f>Table1[[#This Row],[Losing Seed]]-Table1[[#This Row],[Winning Seed]]</f>
        <v>7</v>
      </c>
      <c r="P1936" s="1" t="str">
        <f>IF(Table1[[#This Row],[SeD]]&lt;-2,Table1[[#This Row],[Winning Seed]]&amp; " over " &amp;Table1[[#This Row],[Losing Seed]],"")</f>
        <v/>
      </c>
      <c r="Q1936">
        <f>VLOOKUP(Table1[[#This Row],[Losing Seed]],'Seed History'!$N$4:$O$19,2)</f>
        <v>0.51428571428571423</v>
      </c>
      <c r="R1936" s="1">
        <f>IF(Table1[[#This Row],[Round]]="PI",0,Table1[[#This Row],[Round]]-1)</f>
        <v>0</v>
      </c>
      <c r="S1936">
        <f>Table1[[#This Row],[LAW]]-Table1[[#This Row],[LEW]]</f>
        <v>-0.51428571428571423</v>
      </c>
      <c r="V1936">
        <f>COUNTIF(PASE!B:B,Table1[[#This Row],[Loser]])</f>
        <v>1</v>
      </c>
    </row>
    <row r="1937" spans="1:22" x14ac:dyDescent="0.25">
      <c r="A1937" s="65">
        <v>42082</v>
      </c>
      <c r="B1937" s="50">
        <v>2015</v>
      </c>
      <c r="C1937" s="1">
        <v>1</v>
      </c>
      <c r="D1937" t="s">
        <v>38</v>
      </c>
      <c r="E1937" s="1">
        <v>6</v>
      </c>
      <c r="F1937" t="s">
        <v>44</v>
      </c>
      <c r="G1937" t="str">
        <f>VLOOKUP(Table1[[#This Row],[Winner]],Ranking!D:E,2,FALSE)</f>
        <v>BE</v>
      </c>
      <c r="H1937" s="1">
        <v>76</v>
      </c>
      <c r="I1937" s="1">
        <v>11</v>
      </c>
      <c r="J1937" t="s">
        <v>45</v>
      </c>
      <c r="K1937" t="str">
        <f>VLOOKUP(Table1[[#This Row],[Loser]],Ranking!D:E,2,FALSE)</f>
        <v>SEC</v>
      </c>
      <c r="L1937" s="1">
        <v>57</v>
      </c>
      <c r="N1937" s="1">
        <f>Table1[[#This Row],[Winning Score]]-Table1[[#This Row],[Losing Score]]</f>
        <v>19</v>
      </c>
      <c r="O1937" s="1">
        <f>Table1[[#This Row],[Losing Seed]]-Table1[[#This Row],[Winning Seed]]</f>
        <v>5</v>
      </c>
      <c r="P1937" s="1" t="str">
        <f>IF(Table1[[#This Row],[SeD]]&lt;-2,Table1[[#This Row],[Winning Seed]]&amp; " over " &amp;Table1[[#This Row],[Losing Seed]],"")</f>
        <v/>
      </c>
      <c r="Q1937">
        <f>VLOOKUP(Table1[[#This Row],[Losing Seed]],'Seed History'!$N$4:$O$19,2)</f>
        <v>0.61428571428571432</v>
      </c>
      <c r="R1937" s="1">
        <f>IF(Table1[[#This Row],[Round]]="PI",0,Table1[[#This Row],[Round]]-1)</f>
        <v>0</v>
      </c>
      <c r="S1937">
        <f>Table1[[#This Row],[LAW]]-Table1[[#This Row],[LEW]]</f>
        <v>-0.61428571428571432</v>
      </c>
      <c r="V1937">
        <f>COUNTIF(PASE!B:B,Table1[[#This Row],[Loser]])</f>
        <v>1</v>
      </c>
    </row>
    <row r="1938" spans="1:22" x14ac:dyDescent="0.25">
      <c r="A1938" s="65">
        <v>42083</v>
      </c>
      <c r="B1938" s="50">
        <v>2015</v>
      </c>
      <c r="C1938" s="1">
        <v>1</v>
      </c>
      <c r="D1938" t="s">
        <v>49</v>
      </c>
      <c r="E1938" s="1">
        <v>11</v>
      </c>
      <c r="F1938" t="s">
        <v>57</v>
      </c>
      <c r="G1938" t="str">
        <f>VLOOKUP(Table1[[#This Row],[Winner]],Ranking!D:E,2,FALSE)</f>
        <v>A10</v>
      </c>
      <c r="H1938" s="1">
        <v>66</v>
      </c>
      <c r="I1938" s="1">
        <v>6</v>
      </c>
      <c r="J1938" t="s">
        <v>56</v>
      </c>
      <c r="K1938" t="str">
        <f>VLOOKUP(Table1[[#This Row],[Loser]],Ranking!D:E,2,FALSE)</f>
        <v>BE</v>
      </c>
      <c r="L1938" s="1">
        <v>53</v>
      </c>
      <c r="N1938" s="1">
        <f>Table1[[#This Row],[Winning Score]]-Table1[[#This Row],[Losing Score]]</f>
        <v>13</v>
      </c>
      <c r="O1938" s="1">
        <f>Table1[[#This Row],[Losing Seed]]-Table1[[#This Row],[Winning Seed]]</f>
        <v>-5</v>
      </c>
      <c r="P1938" s="1" t="str">
        <f>IF(Table1[[#This Row],[SeD]]&lt;-2,Table1[[#This Row],[Winning Seed]]&amp; " over " &amp;Table1[[#This Row],[Losing Seed]],"")</f>
        <v>11 over 6</v>
      </c>
      <c r="Q1938">
        <f>VLOOKUP(Table1[[#This Row],[Losing Seed]],'Seed History'!$N$4:$O$19,2)</f>
        <v>1.0785714285714285</v>
      </c>
      <c r="R1938" s="1">
        <f>IF(Table1[[#This Row],[Round]]="PI",0,Table1[[#This Row],[Round]]-1)</f>
        <v>0</v>
      </c>
      <c r="S1938">
        <f>Table1[[#This Row],[LAW]]-Table1[[#This Row],[LEW]]</f>
        <v>-1.0785714285714285</v>
      </c>
      <c r="V1938">
        <f>COUNTIF(PASE!B:B,Table1[[#This Row],[Loser]])</f>
        <v>1</v>
      </c>
    </row>
    <row r="1939" spans="1:22" x14ac:dyDescent="0.25">
      <c r="A1939" s="65">
        <v>42083</v>
      </c>
      <c r="B1939" s="50">
        <v>2015</v>
      </c>
      <c r="C1939" s="1">
        <v>1</v>
      </c>
      <c r="D1939" t="s">
        <v>49</v>
      </c>
      <c r="E1939" s="1">
        <v>2</v>
      </c>
      <c r="F1939" t="s">
        <v>61</v>
      </c>
      <c r="G1939" t="str">
        <f>VLOOKUP(Table1[[#This Row],[Winner]],Ranking!D:E,2,FALSE)</f>
        <v>ACC</v>
      </c>
      <c r="H1939" s="1">
        <v>79</v>
      </c>
      <c r="I1939" s="1">
        <v>15</v>
      </c>
      <c r="J1939" t="s">
        <v>62</v>
      </c>
      <c r="K1939" t="str">
        <f>VLOOKUP(Table1[[#This Row],[Loser]],Ranking!D:E,2,FALSE)</f>
        <v>OVC</v>
      </c>
      <c r="L1939" s="1">
        <v>67</v>
      </c>
      <c r="N1939" s="1">
        <f>Table1[[#This Row],[Winning Score]]-Table1[[#This Row],[Losing Score]]</f>
        <v>12</v>
      </c>
      <c r="O1939" s="1">
        <f>Table1[[#This Row],[Losing Seed]]-Table1[[#This Row],[Winning Seed]]</f>
        <v>13</v>
      </c>
      <c r="P1939" s="1" t="str">
        <f>IF(Table1[[#This Row],[SeD]]&lt;-2,Table1[[#This Row],[Winning Seed]]&amp; " over " &amp;Table1[[#This Row],[Losing Seed]],"")</f>
        <v/>
      </c>
      <c r="Q1939">
        <f>VLOOKUP(Table1[[#This Row],[Losing Seed]],'Seed History'!$N$4:$O$19,2)</f>
        <v>6.4285714285714279E-2</v>
      </c>
      <c r="R1939" s="1">
        <f>IF(Table1[[#This Row],[Round]]="PI",0,Table1[[#This Row],[Round]]-1)</f>
        <v>0</v>
      </c>
      <c r="S1939">
        <f>Table1[[#This Row],[LAW]]-Table1[[#This Row],[LEW]]</f>
        <v>-6.4285714285714279E-2</v>
      </c>
      <c r="V1939">
        <f>COUNTIF(PASE!B:B,Table1[[#This Row],[Loser]])</f>
        <v>1</v>
      </c>
    </row>
    <row r="1940" spans="1:22" x14ac:dyDescent="0.25">
      <c r="A1940" s="65">
        <v>42083</v>
      </c>
      <c r="B1940" s="50">
        <v>2015</v>
      </c>
      <c r="C1940" s="1">
        <v>1</v>
      </c>
      <c r="D1940" t="s">
        <v>49</v>
      </c>
      <c r="E1940" s="1">
        <v>3</v>
      </c>
      <c r="F1940" t="s">
        <v>58</v>
      </c>
      <c r="G1940" t="str">
        <f>VLOOKUP(Table1[[#This Row],[Winner]],Ranking!D:E,2,FALSE)</f>
        <v>B12</v>
      </c>
      <c r="H1940" s="1">
        <v>69</v>
      </c>
      <c r="I1940" s="1">
        <v>14</v>
      </c>
      <c r="J1940" t="s">
        <v>59</v>
      </c>
      <c r="K1940" t="str">
        <f>VLOOKUP(Table1[[#This Row],[Loser]],Ranking!D:E,2,FALSE)</f>
        <v>AE</v>
      </c>
      <c r="L1940" s="1">
        <v>60</v>
      </c>
      <c r="N1940" s="1">
        <f>Table1[[#This Row],[Winning Score]]-Table1[[#This Row],[Losing Score]]</f>
        <v>9</v>
      </c>
      <c r="O1940" s="1">
        <f>Table1[[#This Row],[Losing Seed]]-Table1[[#This Row],[Winning Seed]]</f>
        <v>11</v>
      </c>
      <c r="P1940" s="1" t="str">
        <f>IF(Table1[[#This Row],[SeD]]&lt;-2,Table1[[#This Row],[Winning Seed]]&amp; " over " &amp;Table1[[#This Row],[Losing Seed]],"")</f>
        <v/>
      </c>
      <c r="Q1940">
        <f>VLOOKUP(Table1[[#This Row],[Losing Seed]],'Seed History'!$N$4:$O$19,2)</f>
        <v>0.16428571428571428</v>
      </c>
      <c r="R1940" s="1">
        <f>IF(Table1[[#This Row],[Round]]="PI",0,Table1[[#This Row],[Round]]-1)</f>
        <v>0</v>
      </c>
      <c r="S1940">
        <f>Table1[[#This Row],[LAW]]-Table1[[#This Row],[LEW]]</f>
        <v>-0.16428571428571428</v>
      </c>
      <c r="V1940">
        <f>COUNTIF(PASE!B:B,Table1[[#This Row],[Loser]])</f>
        <v>1</v>
      </c>
    </row>
    <row r="1941" spans="1:22" x14ac:dyDescent="0.25">
      <c r="A1941" s="65">
        <v>42083</v>
      </c>
      <c r="B1941" s="50">
        <v>2015</v>
      </c>
      <c r="C1941" s="1">
        <v>1</v>
      </c>
      <c r="D1941" t="s">
        <v>49</v>
      </c>
      <c r="E1941" s="1">
        <v>4</v>
      </c>
      <c r="F1941" t="s">
        <v>54</v>
      </c>
      <c r="G1941" t="str">
        <f>VLOOKUP(Table1[[#This Row],[Winner]],Ranking!D:E,2,FALSE)</f>
        <v>ACC</v>
      </c>
      <c r="H1941" s="1">
        <v>57</v>
      </c>
      <c r="I1941" s="1">
        <v>13</v>
      </c>
      <c r="J1941" t="s">
        <v>55</v>
      </c>
      <c r="K1941" t="str">
        <f>VLOOKUP(Table1[[#This Row],[Loser]],Ranking!D:E,2,FALSE)</f>
        <v>BW</v>
      </c>
      <c r="L1941" s="1">
        <v>55</v>
      </c>
      <c r="N1941" s="1">
        <f>Table1[[#This Row],[Winning Score]]-Table1[[#This Row],[Losing Score]]</f>
        <v>2</v>
      </c>
      <c r="O1941" s="1">
        <f>Table1[[#This Row],[Losing Seed]]-Table1[[#This Row],[Winning Seed]]</f>
        <v>9</v>
      </c>
      <c r="P1941" s="1" t="str">
        <f>IF(Table1[[#This Row],[SeD]]&lt;-2,Table1[[#This Row],[Winning Seed]]&amp; " over " &amp;Table1[[#This Row],[Losing Seed]],"")</f>
        <v/>
      </c>
      <c r="Q1941">
        <f>VLOOKUP(Table1[[#This Row],[Losing Seed]],'Seed History'!$N$4:$O$19,2)</f>
        <v>0.25</v>
      </c>
      <c r="R1941" s="1">
        <f>IF(Table1[[#This Row],[Round]]="PI",0,Table1[[#This Row],[Round]]-1)</f>
        <v>0</v>
      </c>
      <c r="S1941">
        <f>Table1[[#This Row],[LAW]]-Table1[[#This Row],[LEW]]</f>
        <v>-0.25</v>
      </c>
      <c r="V1941">
        <f>COUNTIF(PASE!B:B,Table1[[#This Row],[Loser]])</f>
        <v>1</v>
      </c>
    </row>
    <row r="1942" spans="1:22" x14ac:dyDescent="0.25">
      <c r="A1942" s="65">
        <v>42083</v>
      </c>
      <c r="B1942" s="50">
        <v>2015</v>
      </c>
      <c r="C1942" s="1">
        <v>1</v>
      </c>
      <c r="D1942" t="s">
        <v>49</v>
      </c>
      <c r="E1942" s="1">
        <v>5</v>
      </c>
      <c r="F1942" t="s">
        <v>311</v>
      </c>
      <c r="G1942" t="str">
        <f>VLOOKUP(Table1[[#This Row],[Winner]],Ranking!D:E,2,FALSE)</f>
        <v>MVC</v>
      </c>
      <c r="H1942" s="1">
        <v>71</v>
      </c>
      <c r="I1942" s="1">
        <v>12</v>
      </c>
      <c r="J1942" t="s">
        <v>53</v>
      </c>
      <c r="K1942" t="str">
        <f>VLOOKUP(Table1[[#This Row],[Loser]],Ranking!D:E,2,FALSE)</f>
        <v>MWC</v>
      </c>
      <c r="L1942" s="1">
        <v>54</v>
      </c>
      <c r="N1942" s="1">
        <f>Table1[[#This Row],[Winning Score]]-Table1[[#This Row],[Losing Score]]</f>
        <v>17</v>
      </c>
      <c r="O1942" s="1">
        <f>Table1[[#This Row],[Losing Seed]]-Table1[[#This Row],[Winning Seed]]</f>
        <v>7</v>
      </c>
      <c r="P1942" s="1" t="str">
        <f>IF(Table1[[#This Row],[SeD]]&lt;-2,Table1[[#This Row],[Winning Seed]]&amp; " over " &amp;Table1[[#This Row],[Losing Seed]],"")</f>
        <v/>
      </c>
      <c r="Q1942">
        <f>VLOOKUP(Table1[[#This Row],[Losing Seed]],'Seed History'!$N$4:$O$19,2)</f>
        <v>0.51428571428571423</v>
      </c>
      <c r="R1942" s="1">
        <f>IF(Table1[[#This Row],[Round]]="PI",0,Table1[[#This Row],[Round]]-1)</f>
        <v>0</v>
      </c>
      <c r="S1942">
        <f>Table1[[#This Row],[LAW]]-Table1[[#This Row],[LEW]]</f>
        <v>-0.51428571428571423</v>
      </c>
      <c r="V1942">
        <f>COUNTIF(PASE!B:B,Table1[[#This Row],[Loser]])</f>
        <v>1</v>
      </c>
    </row>
    <row r="1943" spans="1:22" x14ac:dyDescent="0.25">
      <c r="A1943" s="65">
        <v>42083</v>
      </c>
      <c r="B1943" s="50">
        <v>2015</v>
      </c>
      <c r="C1943" s="1">
        <v>1</v>
      </c>
      <c r="D1943" t="s">
        <v>49</v>
      </c>
      <c r="E1943" s="1">
        <v>7</v>
      </c>
      <c r="F1943" t="s">
        <v>272</v>
      </c>
      <c r="G1943" t="str">
        <f>VLOOKUP(Table1[[#This Row],[Winner]],Ranking!D:E,2,FALSE)</f>
        <v>B10</v>
      </c>
      <c r="H1943" s="1">
        <v>70</v>
      </c>
      <c r="I1943" s="1">
        <v>10</v>
      </c>
      <c r="J1943" t="s">
        <v>60</v>
      </c>
      <c r="K1943" t="str">
        <f>VLOOKUP(Table1[[#This Row],[Loser]],Ranking!D:E,2,FALSE)</f>
        <v>SEC</v>
      </c>
      <c r="L1943" s="1">
        <v>63</v>
      </c>
      <c r="N1943" s="1">
        <f>Table1[[#This Row],[Winning Score]]-Table1[[#This Row],[Losing Score]]</f>
        <v>7</v>
      </c>
      <c r="O1943" s="1">
        <f>Table1[[#This Row],[Losing Seed]]-Table1[[#This Row],[Winning Seed]]</f>
        <v>3</v>
      </c>
      <c r="P1943" s="1" t="str">
        <f>IF(Table1[[#This Row],[SeD]]&lt;-2,Table1[[#This Row],[Winning Seed]]&amp; " over " &amp;Table1[[#This Row],[Losing Seed]],"")</f>
        <v/>
      </c>
      <c r="Q1943">
        <f>VLOOKUP(Table1[[#This Row],[Losing Seed]],'Seed History'!$N$4:$O$19,2)</f>
        <v>0.62142857142857144</v>
      </c>
      <c r="R1943" s="1">
        <f>IF(Table1[[#This Row],[Round]]="PI",0,Table1[[#This Row],[Round]]-1)</f>
        <v>0</v>
      </c>
      <c r="S1943">
        <f>Table1[[#This Row],[LAW]]-Table1[[#This Row],[LEW]]</f>
        <v>-0.62142857142857144</v>
      </c>
      <c r="V1943">
        <f>COUNTIF(PASE!B:B,Table1[[#This Row],[Loser]])</f>
        <v>1</v>
      </c>
    </row>
    <row r="1944" spans="1:22" x14ac:dyDescent="0.25">
      <c r="A1944" s="65">
        <v>42083</v>
      </c>
      <c r="B1944" s="50">
        <v>2015</v>
      </c>
      <c r="C1944" s="1">
        <v>1</v>
      </c>
      <c r="D1944" t="s">
        <v>440</v>
      </c>
      <c r="E1944" s="1">
        <v>2</v>
      </c>
      <c r="F1944" t="s">
        <v>37</v>
      </c>
      <c r="G1944" t="str">
        <f>VLOOKUP(Table1[[#This Row],[Winner]],Ranking!D:E,2,FALSE)</f>
        <v>B12</v>
      </c>
      <c r="H1944" s="1">
        <v>75</v>
      </c>
      <c r="I1944" s="1">
        <v>15</v>
      </c>
      <c r="J1944" t="s">
        <v>293</v>
      </c>
      <c r="K1944" t="str">
        <f>VLOOKUP(Table1[[#This Row],[Loser]],Ranking!D:E,2,FALSE)</f>
        <v>WAC</v>
      </c>
      <c r="L1944" s="1">
        <v>56</v>
      </c>
      <c r="N1944" s="1">
        <f>Table1[[#This Row],[Winning Score]]-Table1[[#This Row],[Losing Score]]</f>
        <v>19</v>
      </c>
      <c r="O1944" s="1">
        <f>Table1[[#This Row],[Losing Seed]]-Table1[[#This Row],[Winning Seed]]</f>
        <v>13</v>
      </c>
      <c r="P1944" s="1" t="str">
        <f>IF(Table1[[#This Row],[SeD]]&lt;-2,Table1[[#This Row],[Winning Seed]]&amp; " over " &amp;Table1[[#This Row],[Losing Seed]],"")</f>
        <v/>
      </c>
      <c r="Q1944">
        <f>VLOOKUP(Table1[[#This Row],[Losing Seed]],'Seed History'!$N$4:$O$19,2)</f>
        <v>6.4285714285714279E-2</v>
      </c>
      <c r="R1944" s="1">
        <f>IF(Table1[[#This Row],[Round]]="PI",0,Table1[[#This Row],[Round]]-1)</f>
        <v>0</v>
      </c>
      <c r="S1944">
        <f>Table1[[#This Row],[LAW]]-Table1[[#This Row],[LEW]]</f>
        <v>-6.4285714285714279E-2</v>
      </c>
      <c r="V1944">
        <f>COUNTIF(PASE!B:B,Table1[[#This Row],[Loser]])</f>
        <v>1</v>
      </c>
    </row>
    <row r="1945" spans="1:22" x14ac:dyDescent="0.25">
      <c r="A1945" s="65">
        <v>42083</v>
      </c>
      <c r="B1945" s="50">
        <v>2015</v>
      </c>
      <c r="C1945" s="1">
        <v>1</v>
      </c>
      <c r="D1945" t="s">
        <v>440</v>
      </c>
      <c r="E1945" s="1">
        <v>4</v>
      </c>
      <c r="F1945" t="s">
        <v>31</v>
      </c>
      <c r="G1945" t="str">
        <f>VLOOKUP(Table1[[#This Row],[Winner]],Ranking!D:E,2,FALSE)</f>
        <v>B10</v>
      </c>
      <c r="H1945" s="1">
        <v>65</v>
      </c>
      <c r="I1945" s="1">
        <v>13</v>
      </c>
      <c r="J1945" t="s">
        <v>32</v>
      </c>
      <c r="K1945" t="str">
        <f>VLOOKUP(Table1[[#This Row],[Loser]],Ranking!D:E,2,FALSE)</f>
        <v>MVC</v>
      </c>
      <c r="L1945" s="1">
        <v>62</v>
      </c>
      <c r="N1945" s="1">
        <f>Table1[[#This Row],[Winning Score]]-Table1[[#This Row],[Losing Score]]</f>
        <v>3</v>
      </c>
      <c r="O1945" s="1">
        <f>Table1[[#This Row],[Losing Seed]]-Table1[[#This Row],[Winning Seed]]</f>
        <v>9</v>
      </c>
      <c r="P1945" s="1" t="str">
        <f>IF(Table1[[#This Row],[SeD]]&lt;-2,Table1[[#This Row],[Winning Seed]]&amp; " over " &amp;Table1[[#This Row],[Losing Seed]],"")</f>
        <v/>
      </c>
      <c r="Q1945">
        <f>VLOOKUP(Table1[[#This Row],[Losing Seed]],'Seed History'!$N$4:$O$19,2)</f>
        <v>0.25</v>
      </c>
      <c r="R1945" s="1">
        <f>IF(Table1[[#This Row],[Round]]="PI",0,Table1[[#This Row],[Round]]-1)</f>
        <v>0</v>
      </c>
      <c r="S1945">
        <f>Table1[[#This Row],[LAW]]-Table1[[#This Row],[LEW]]</f>
        <v>-0.25</v>
      </c>
      <c r="V1945">
        <f>COUNTIF(PASE!B:B,Table1[[#This Row],[Loser]])</f>
        <v>1</v>
      </c>
    </row>
    <row r="1946" spans="1:22" x14ac:dyDescent="0.25">
      <c r="A1946" s="65">
        <v>42083</v>
      </c>
      <c r="B1946" s="50">
        <v>2015</v>
      </c>
      <c r="C1946" s="1">
        <v>1</v>
      </c>
      <c r="D1946" t="s">
        <v>440</v>
      </c>
      <c r="E1946" s="1">
        <v>5</v>
      </c>
      <c r="F1946" t="s">
        <v>413</v>
      </c>
      <c r="G1946" t="str">
        <f>VLOOKUP(Table1[[#This Row],[Winner]],Ranking!D:E,2,FALSE)</f>
        <v>B12</v>
      </c>
      <c r="H1946" s="1">
        <v>68</v>
      </c>
      <c r="I1946" s="1">
        <v>12</v>
      </c>
      <c r="J1946" t="s">
        <v>30</v>
      </c>
      <c r="K1946" t="str">
        <f>VLOOKUP(Table1[[#This Row],[Loser]],Ranking!D:E,2,FALSE)</f>
        <v>MAC</v>
      </c>
      <c r="L1946" s="1">
        <v>62</v>
      </c>
      <c r="N1946" s="1">
        <f>Table1[[#This Row],[Winning Score]]-Table1[[#This Row],[Losing Score]]</f>
        <v>6</v>
      </c>
      <c r="O1946" s="1">
        <f>Table1[[#This Row],[Losing Seed]]-Table1[[#This Row],[Winning Seed]]</f>
        <v>7</v>
      </c>
      <c r="P1946" s="1" t="str">
        <f>IF(Table1[[#This Row],[SeD]]&lt;-2,Table1[[#This Row],[Winning Seed]]&amp; " over " &amp;Table1[[#This Row],[Losing Seed]],"")</f>
        <v/>
      </c>
      <c r="Q1946">
        <f>VLOOKUP(Table1[[#This Row],[Losing Seed]],'Seed History'!$N$4:$O$19,2)</f>
        <v>0.51428571428571423</v>
      </c>
      <c r="R1946" s="1">
        <f>IF(Table1[[#This Row],[Round]]="PI",0,Table1[[#This Row],[Round]]-1)</f>
        <v>0</v>
      </c>
      <c r="S1946">
        <f>Table1[[#This Row],[LAW]]-Table1[[#This Row],[LEW]]</f>
        <v>-0.51428571428571423</v>
      </c>
      <c r="V1946">
        <f>COUNTIF(PASE!B:B,Table1[[#This Row],[Loser]])</f>
        <v>1</v>
      </c>
    </row>
    <row r="1947" spans="1:22" x14ac:dyDescent="0.25">
      <c r="A1947" s="65">
        <v>42083</v>
      </c>
      <c r="B1947" s="50">
        <v>2015</v>
      </c>
      <c r="C1947" s="1">
        <v>1</v>
      </c>
      <c r="D1947" t="s">
        <v>440</v>
      </c>
      <c r="E1947" s="1">
        <v>7</v>
      </c>
      <c r="F1947" t="s">
        <v>418</v>
      </c>
      <c r="G1947" t="str">
        <f>VLOOKUP(Table1[[#This Row],[Winner]],Ranking!D:E,2,FALSE)</f>
        <v>Amer</v>
      </c>
      <c r="H1947" s="1">
        <v>81</v>
      </c>
      <c r="I1947" s="1">
        <v>10</v>
      </c>
      <c r="J1947" t="s">
        <v>36</v>
      </c>
      <c r="K1947" t="str">
        <f>VLOOKUP(Table1[[#This Row],[Loser]],Ranking!D:E,2,FALSE)</f>
        <v>B10</v>
      </c>
      <c r="L1947" s="1">
        <v>76</v>
      </c>
      <c r="N1947" s="1">
        <f>Table1[[#This Row],[Winning Score]]-Table1[[#This Row],[Losing Score]]</f>
        <v>5</v>
      </c>
      <c r="O1947" s="1">
        <f>Table1[[#This Row],[Losing Seed]]-Table1[[#This Row],[Winning Seed]]</f>
        <v>3</v>
      </c>
      <c r="P1947" s="1" t="str">
        <f>IF(Table1[[#This Row],[SeD]]&lt;-2,Table1[[#This Row],[Winning Seed]]&amp; " over " &amp;Table1[[#This Row],[Losing Seed]],"")</f>
        <v/>
      </c>
      <c r="Q1947">
        <f>VLOOKUP(Table1[[#This Row],[Losing Seed]],'Seed History'!$N$4:$O$19,2)</f>
        <v>0.62142857142857144</v>
      </c>
      <c r="R1947" s="1">
        <f>IF(Table1[[#This Row],[Round]]="PI",0,Table1[[#This Row],[Round]]-1)</f>
        <v>0</v>
      </c>
      <c r="S1947">
        <f>Table1[[#This Row],[LAW]]-Table1[[#This Row],[LEW]]</f>
        <v>-0.62142857142857144</v>
      </c>
      <c r="V1947">
        <f>COUNTIF(PASE!B:B,Table1[[#This Row],[Loser]])</f>
        <v>1</v>
      </c>
    </row>
    <row r="1948" spans="1:22" x14ac:dyDescent="0.25">
      <c r="A1948" s="65">
        <v>42083</v>
      </c>
      <c r="B1948" s="50">
        <v>2015</v>
      </c>
      <c r="C1948" s="1">
        <v>1</v>
      </c>
      <c r="D1948" t="s">
        <v>63</v>
      </c>
      <c r="E1948" s="1">
        <v>1</v>
      </c>
      <c r="F1948" t="s">
        <v>64</v>
      </c>
      <c r="G1948" t="str">
        <f>VLOOKUP(Table1[[#This Row],[Winner]],Ranking!D:E,2,FALSE)</f>
        <v>ACC</v>
      </c>
      <c r="H1948" s="1">
        <v>85</v>
      </c>
      <c r="I1948" s="1">
        <v>16</v>
      </c>
      <c r="J1948" t="s">
        <v>334</v>
      </c>
      <c r="K1948" t="str">
        <f>VLOOKUP(Table1[[#This Row],[Loser]],Ranking!D:E,2,FALSE)</f>
        <v>NEC</v>
      </c>
      <c r="L1948" s="1">
        <v>56</v>
      </c>
      <c r="N1948" s="1">
        <f>Table1[[#This Row],[Winning Score]]-Table1[[#This Row],[Losing Score]]</f>
        <v>29</v>
      </c>
      <c r="O1948" s="1">
        <f>Table1[[#This Row],[Losing Seed]]-Table1[[#This Row],[Winning Seed]]</f>
        <v>15</v>
      </c>
      <c r="P1948" s="1" t="str">
        <f>IF(Table1[[#This Row],[SeD]]&lt;-2,Table1[[#This Row],[Winning Seed]]&amp; " over " &amp;Table1[[#This Row],[Losing Seed]],"")</f>
        <v/>
      </c>
      <c r="Q1948">
        <f>VLOOKUP(Table1[[#This Row],[Losing Seed]],'Seed History'!$N$4:$O$19,2)</f>
        <v>7.1428571428571426E-3</v>
      </c>
      <c r="R1948" s="1">
        <f>IF(Table1[[#This Row],[Round]]="PI",0,Table1[[#This Row],[Round]]-1)</f>
        <v>0</v>
      </c>
      <c r="S1948">
        <f>Table1[[#This Row],[LAW]]-Table1[[#This Row],[LEW]]</f>
        <v>-7.1428571428571426E-3</v>
      </c>
      <c r="V1948">
        <f>COUNTIF(PASE!B:B,Table1[[#This Row],[Loser]])</f>
        <v>1</v>
      </c>
    </row>
    <row r="1949" spans="1:22" x14ac:dyDescent="0.25">
      <c r="A1949" s="65">
        <v>42083</v>
      </c>
      <c r="B1949" s="50">
        <v>2015</v>
      </c>
      <c r="C1949" s="1">
        <v>1</v>
      </c>
      <c r="D1949" t="s">
        <v>63</v>
      </c>
      <c r="E1949" s="1">
        <v>2</v>
      </c>
      <c r="F1949" t="s">
        <v>71</v>
      </c>
      <c r="G1949" t="str">
        <f>VLOOKUP(Table1[[#This Row],[Winner]],Ranking!D:E,2,FALSE)</f>
        <v>WCC</v>
      </c>
      <c r="H1949" s="1">
        <v>86</v>
      </c>
      <c r="I1949" s="1">
        <v>15</v>
      </c>
      <c r="J1949" t="s">
        <v>304</v>
      </c>
      <c r="K1949" t="str">
        <f>VLOOKUP(Table1[[#This Row],[Loser]],Ranking!D:E,2,FALSE)</f>
        <v>Sum</v>
      </c>
      <c r="L1949" s="1">
        <v>76</v>
      </c>
      <c r="N1949" s="1">
        <f>Table1[[#This Row],[Winning Score]]-Table1[[#This Row],[Losing Score]]</f>
        <v>10</v>
      </c>
      <c r="O1949" s="1">
        <f>Table1[[#This Row],[Losing Seed]]-Table1[[#This Row],[Winning Seed]]</f>
        <v>13</v>
      </c>
      <c r="P1949" s="1" t="str">
        <f>IF(Table1[[#This Row],[SeD]]&lt;-2,Table1[[#This Row],[Winning Seed]]&amp; " over " &amp;Table1[[#This Row],[Losing Seed]],"")</f>
        <v/>
      </c>
      <c r="Q1949">
        <f>VLOOKUP(Table1[[#This Row],[Losing Seed]],'Seed History'!$N$4:$O$19,2)</f>
        <v>6.4285714285714279E-2</v>
      </c>
      <c r="R1949" s="1">
        <f>IF(Table1[[#This Row],[Round]]="PI",0,Table1[[#This Row],[Round]]-1)</f>
        <v>0</v>
      </c>
      <c r="S1949">
        <f>Table1[[#This Row],[LAW]]-Table1[[#This Row],[LEW]]</f>
        <v>-6.4285714285714279E-2</v>
      </c>
      <c r="V1949">
        <f>COUNTIF(PASE!B:B,Table1[[#This Row],[Loser]])</f>
        <v>1</v>
      </c>
    </row>
    <row r="1950" spans="1:22" x14ac:dyDescent="0.25">
      <c r="A1950" s="65">
        <v>42083</v>
      </c>
      <c r="B1950" s="50">
        <v>2015</v>
      </c>
      <c r="C1950" s="1">
        <v>1</v>
      </c>
      <c r="D1950" t="s">
        <v>63</v>
      </c>
      <c r="E1950" s="1">
        <v>7</v>
      </c>
      <c r="F1950" t="s">
        <v>69</v>
      </c>
      <c r="G1950" t="str">
        <f>VLOOKUP(Table1[[#This Row],[Winner]],Ranking!D:E,2,FALSE)</f>
        <v>B10</v>
      </c>
      <c r="H1950" s="1">
        <v>83</v>
      </c>
      <c r="I1950" s="1">
        <v>10</v>
      </c>
      <c r="J1950" t="s">
        <v>70</v>
      </c>
      <c r="K1950" t="str">
        <f>VLOOKUP(Table1[[#This Row],[Loser]],Ranking!D:E,2,FALSE)</f>
        <v>A10</v>
      </c>
      <c r="L1950" s="1">
        <v>52</v>
      </c>
      <c r="N1950" s="1">
        <f>Table1[[#This Row],[Winning Score]]-Table1[[#This Row],[Losing Score]]</f>
        <v>31</v>
      </c>
      <c r="O1950" s="1">
        <f>Table1[[#This Row],[Losing Seed]]-Table1[[#This Row],[Winning Seed]]</f>
        <v>3</v>
      </c>
      <c r="P1950" s="1" t="str">
        <f>IF(Table1[[#This Row],[SeD]]&lt;-2,Table1[[#This Row],[Winning Seed]]&amp; " over " &amp;Table1[[#This Row],[Losing Seed]],"")</f>
        <v/>
      </c>
      <c r="Q1950">
        <f>VLOOKUP(Table1[[#This Row],[Losing Seed]],'Seed History'!$N$4:$O$19,2)</f>
        <v>0.62142857142857144</v>
      </c>
      <c r="R1950" s="1">
        <f>IF(Table1[[#This Row],[Round]]="PI",0,Table1[[#This Row],[Round]]-1)</f>
        <v>0</v>
      </c>
      <c r="S1950">
        <f>Table1[[#This Row],[LAW]]-Table1[[#This Row],[LEW]]</f>
        <v>-0.62142857142857144</v>
      </c>
      <c r="V1950">
        <f>COUNTIF(PASE!B:B,Table1[[#This Row],[Loser]])</f>
        <v>1</v>
      </c>
    </row>
    <row r="1951" spans="1:22" x14ac:dyDescent="0.25">
      <c r="A1951" s="65">
        <v>42083</v>
      </c>
      <c r="B1951" s="50">
        <v>2015</v>
      </c>
      <c r="C1951" s="1">
        <v>1</v>
      </c>
      <c r="D1951" t="s">
        <v>63</v>
      </c>
      <c r="E1951" s="1">
        <v>8</v>
      </c>
      <c r="F1951" t="s">
        <v>345</v>
      </c>
      <c r="G1951" t="str">
        <f>VLOOKUP(Table1[[#This Row],[Winner]],Ranking!D:E,2,FALSE)</f>
        <v>MWC</v>
      </c>
      <c r="H1951" s="1">
        <v>76</v>
      </c>
      <c r="I1951" s="1">
        <v>9</v>
      </c>
      <c r="J1951" t="s">
        <v>369</v>
      </c>
      <c r="K1951" t="str">
        <f>VLOOKUP(Table1[[#This Row],[Loser]],Ranking!D:E,2,FALSE)</f>
        <v>BE</v>
      </c>
      <c r="L1951" s="1">
        <v>64</v>
      </c>
      <c r="N1951" s="1">
        <f>Table1[[#This Row],[Winning Score]]-Table1[[#This Row],[Losing Score]]</f>
        <v>12</v>
      </c>
      <c r="O1951" s="1">
        <f>Table1[[#This Row],[Losing Seed]]-Table1[[#This Row],[Winning Seed]]</f>
        <v>1</v>
      </c>
      <c r="P1951" s="1" t="str">
        <f>IF(Table1[[#This Row],[SeD]]&lt;-2,Table1[[#This Row],[Winning Seed]]&amp; " over " &amp;Table1[[#This Row],[Losing Seed]],"")</f>
        <v/>
      </c>
      <c r="Q1951">
        <f>VLOOKUP(Table1[[#This Row],[Losing Seed]],'Seed History'!$N$4:$O$19,2)</f>
        <v>0.6</v>
      </c>
      <c r="R1951" s="1">
        <f>IF(Table1[[#This Row],[Round]]="PI",0,Table1[[#This Row],[Round]]-1)</f>
        <v>0</v>
      </c>
      <c r="S1951">
        <f>Table1[[#This Row],[LAW]]-Table1[[#This Row],[LEW]]</f>
        <v>-0.6</v>
      </c>
      <c r="V1951">
        <f>COUNTIF(PASE!B:B,Table1[[#This Row],[Loser]])</f>
        <v>1</v>
      </c>
    </row>
    <row r="1952" spans="1:22" x14ac:dyDescent="0.25">
      <c r="A1952" s="65">
        <v>42083</v>
      </c>
      <c r="B1952" s="50">
        <v>2015</v>
      </c>
      <c r="C1952" s="1">
        <v>1</v>
      </c>
      <c r="D1952" t="s">
        <v>38</v>
      </c>
      <c r="E1952" s="1">
        <v>1</v>
      </c>
      <c r="F1952" t="s">
        <v>39</v>
      </c>
      <c r="G1952" t="str">
        <f>VLOOKUP(Table1[[#This Row],[Winner]],Ranking!D:E,2,FALSE)</f>
        <v>B10</v>
      </c>
      <c r="H1952" s="1">
        <v>86</v>
      </c>
      <c r="I1952" s="1">
        <v>16</v>
      </c>
      <c r="J1952" t="s">
        <v>174</v>
      </c>
      <c r="K1952" t="str">
        <f>VLOOKUP(Table1[[#This Row],[Loser]],Ranking!D:E,2,FALSE)</f>
        <v>SB</v>
      </c>
      <c r="L1952" s="1">
        <v>72</v>
      </c>
      <c r="N1952" s="1">
        <f>Table1[[#This Row],[Winning Score]]-Table1[[#This Row],[Losing Score]]</f>
        <v>14</v>
      </c>
      <c r="O1952" s="1">
        <f>Table1[[#This Row],[Losing Seed]]-Table1[[#This Row],[Winning Seed]]</f>
        <v>15</v>
      </c>
      <c r="P1952" s="1" t="str">
        <f>IF(Table1[[#This Row],[SeD]]&lt;-2,Table1[[#This Row],[Winning Seed]]&amp; " over " &amp;Table1[[#This Row],[Losing Seed]],"")</f>
        <v/>
      </c>
      <c r="Q1952">
        <f>VLOOKUP(Table1[[#This Row],[Losing Seed]],'Seed History'!$N$4:$O$19,2)</f>
        <v>7.1428571428571426E-3</v>
      </c>
      <c r="R1952" s="1">
        <f>IF(Table1[[#This Row],[Round]]="PI",0,Table1[[#This Row],[Round]]-1)</f>
        <v>0</v>
      </c>
      <c r="S1952">
        <f>Table1[[#This Row],[LAW]]-Table1[[#This Row],[LEW]]</f>
        <v>-7.1428571428571426E-3</v>
      </c>
      <c r="V1952">
        <f>COUNTIF(PASE!B:B,Table1[[#This Row],[Loser]])</f>
        <v>1</v>
      </c>
    </row>
    <row r="1953" spans="1:22" x14ac:dyDescent="0.25">
      <c r="A1953" s="65">
        <v>42083</v>
      </c>
      <c r="B1953" s="50">
        <v>2015</v>
      </c>
      <c r="C1953" s="1">
        <v>1</v>
      </c>
      <c r="D1953" t="s">
        <v>38</v>
      </c>
      <c r="E1953" s="1">
        <v>8</v>
      </c>
      <c r="F1953" t="s">
        <v>40</v>
      </c>
      <c r="G1953" t="str">
        <f>VLOOKUP(Table1[[#This Row],[Winner]],Ranking!D:E,2,FALSE)</f>
        <v>P12</v>
      </c>
      <c r="H1953" s="1">
        <v>79</v>
      </c>
      <c r="I1953" s="1">
        <v>9</v>
      </c>
      <c r="J1953" t="s">
        <v>317</v>
      </c>
      <c r="K1953" t="str">
        <f>VLOOKUP(Table1[[#This Row],[Loser]],Ranking!D:E,2,FALSE)</f>
        <v>B12</v>
      </c>
      <c r="L1953" s="1">
        <v>73</v>
      </c>
      <c r="N1953" s="1">
        <f>Table1[[#This Row],[Winning Score]]-Table1[[#This Row],[Losing Score]]</f>
        <v>6</v>
      </c>
      <c r="O1953" s="1">
        <f>Table1[[#This Row],[Losing Seed]]-Table1[[#This Row],[Winning Seed]]</f>
        <v>1</v>
      </c>
      <c r="P1953" s="1" t="str">
        <f>IF(Table1[[#This Row],[SeD]]&lt;-2,Table1[[#This Row],[Winning Seed]]&amp; " over " &amp;Table1[[#This Row],[Losing Seed]],"")</f>
        <v/>
      </c>
      <c r="Q1953">
        <f>VLOOKUP(Table1[[#This Row],[Losing Seed]],'Seed History'!$N$4:$O$19,2)</f>
        <v>0.6</v>
      </c>
      <c r="R1953" s="1">
        <f>IF(Table1[[#This Row],[Round]]="PI",0,Table1[[#This Row],[Round]]-1)</f>
        <v>0</v>
      </c>
      <c r="S1953">
        <f>Table1[[#This Row],[LAW]]-Table1[[#This Row],[LEW]]</f>
        <v>-0.6</v>
      </c>
      <c r="V1953">
        <f>COUNTIF(PASE!B:B,Table1[[#This Row],[Loser]])</f>
        <v>1</v>
      </c>
    </row>
    <row r="1954" spans="1:22" x14ac:dyDescent="0.25">
      <c r="A1954" s="65">
        <v>42084</v>
      </c>
      <c r="B1954" s="50">
        <v>2015</v>
      </c>
      <c r="C1954" s="1">
        <v>2</v>
      </c>
      <c r="D1954" t="s">
        <v>49</v>
      </c>
      <c r="E1954" s="1">
        <v>8</v>
      </c>
      <c r="F1954" t="s">
        <v>302</v>
      </c>
      <c r="G1954" t="str">
        <f>VLOOKUP(Table1[[#This Row],[Winner]],Ranking!D:E,2,FALSE)</f>
        <v>ACC</v>
      </c>
      <c r="H1954" s="1">
        <v>71</v>
      </c>
      <c r="I1954" s="1">
        <v>1</v>
      </c>
      <c r="J1954" t="s">
        <v>50</v>
      </c>
      <c r="K1954" t="str">
        <f>VLOOKUP(Table1[[#This Row],[Loser]],Ranking!D:E,2,FALSE)</f>
        <v>BE</v>
      </c>
      <c r="L1954" s="1">
        <v>68</v>
      </c>
      <c r="N1954" s="1">
        <f>Table1[[#This Row],[Winning Score]]-Table1[[#This Row],[Losing Score]]</f>
        <v>3</v>
      </c>
      <c r="O1954" s="1">
        <f>Table1[[#This Row],[Losing Seed]]-Table1[[#This Row],[Winning Seed]]</f>
        <v>-7</v>
      </c>
      <c r="P1954" s="1" t="str">
        <f>IF(Table1[[#This Row],[SeD]]&lt;-2,Table1[[#This Row],[Winning Seed]]&amp; " over " &amp;Table1[[#This Row],[Losing Seed]],"")</f>
        <v>8 over 1</v>
      </c>
      <c r="Q1954">
        <f>VLOOKUP(Table1[[#This Row],[Losing Seed]],'Seed History'!$N$4:$O$19,2)</f>
        <v>3.342857142857143</v>
      </c>
      <c r="R1954" s="1">
        <f>IF(Table1[[#This Row],[Round]]="PI",0,Table1[[#This Row],[Round]]-1)</f>
        <v>1</v>
      </c>
      <c r="S1954">
        <f>Table1[[#This Row],[LAW]]-Table1[[#This Row],[LEW]]</f>
        <v>-2.342857142857143</v>
      </c>
      <c r="V1954">
        <f>COUNTIF(PASE!B:B,Table1[[#This Row],[Loser]])</f>
        <v>1</v>
      </c>
    </row>
    <row r="1955" spans="1:22" x14ac:dyDescent="0.25">
      <c r="A1955" s="65">
        <v>42084</v>
      </c>
      <c r="B1955" s="50">
        <v>2015</v>
      </c>
      <c r="C1955" s="1">
        <v>2</v>
      </c>
      <c r="D1955" t="s">
        <v>440</v>
      </c>
      <c r="E1955" s="1">
        <v>1</v>
      </c>
      <c r="F1955" t="s">
        <v>26</v>
      </c>
      <c r="G1955" t="str">
        <f>VLOOKUP(Table1[[#This Row],[Winner]],Ranking!D:E,2,FALSE)</f>
        <v>SEC</v>
      </c>
      <c r="H1955" s="1">
        <v>64</v>
      </c>
      <c r="I1955" s="1">
        <v>8</v>
      </c>
      <c r="J1955" t="s">
        <v>28</v>
      </c>
      <c r="K1955" t="str">
        <f>VLOOKUP(Table1[[#This Row],[Loser]],Ranking!D:E,2,FALSE)</f>
        <v>Amer</v>
      </c>
      <c r="L1955" s="1">
        <v>51</v>
      </c>
      <c r="N1955" s="1">
        <f>Table1[[#This Row],[Winning Score]]-Table1[[#This Row],[Losing Score]]</f>
        <v>13</v>
      </c>
      <c r="O1955" s="1">
        <f>Table1[[#This Row],[Losing Seed]]-Table1[[#This Row],[Winning Seed]]</f>
        <v>7</v>
      </c>
      <c r="P1955" s="1" t="str">
        <f>IF(Table1[[#This Row],[SeD]]&lt;-2,Table1[[#This Row],[Winning Seed]]&amp; " over " &amp;Table1[[#This Row],[Losing Seed]],"")</f>
        <v/>
      </c>
      <c r="Q1955">
        <f>VLOOKUP(Table1[[#This Row],[Losing Seed]],'Seed History'!$N$4:$O$19,2)</f>
        <v>0.7</v>
      </c>
      <c r="R1955" s="1">
        <f>IF(Table1[[#This Row],[Round]]="PI",0,Table1[[#This Row],[Round]]-1)</f>
        <v>1</v>
      </c>
      <c r="S1955">
        <f>Table1[[#This Row],[LAW]]-Table1[[#This Row],[LEW]]</f>
        <v>0.30000000000000004</v>
      </c>
      <c r="V1955">
        <f>COUNTIF(PASE!B:B,Table1[[#This Row],[Loser]])</f>
        <v>1</v>
      </c>
    </row>
    <row r="1956" spans="1:22" x14ac:dyDescent="0.25">
      <c r="A1956" s="65">
        <v>42084</v>
      </c>
      <c r="B1956" s="50">
        <v>2015</v>
      </c>
      <c r="C1956" s="1">
        <v>2</v>
      </c>
      <c r="D1956" t="s">
        <v>440</v>
      </c>
      <c r="E1956" s="1">
        <v>3</v>
      </c>
      <c r="F1956" t="s">
        <v>35</v>
      </c>
      <c r="G1956" t="str">
        <f>VLOOKUP(Table1[[#This Row],[Winner]],Ranking!D:E,2,FALSE)</f>
        <v>ACC</v>
      </c>
      <c r="H1956" s="1">
        <v>67</v>
      </c>
      <c r="I1956" s="1">
        <v>6</v>
      </c>
      <c r="J1956" t="s">
        <v>33</v>
      </c>
      <c r="K1956" t="str">
        <f>VLOOKUP(Table1[[#This Row],[Loser]],Ranking!D:E,2,FALSE)</f>
        <v>BE</v>
      </c>
      <c r="L1956" s="1">
        <v>64</v>
      </c>
      <c r="M1956" s="1" t="s">
        <v>479</v>
      </c>
      <c r="N1956" s="1">
        <f>Table1[[#This Row],[Winning Score]]-Table1[[#This Row],[Losing Score]]</f>
        <v>3</v>
      </c>
      <c r="O1956" s="1">
        <f>Table1[[#This Row],[Losing Seed]]-Table1[[#This Row],[Winning Seed]]</f>
        <v>3</v>
      </c>
      <c r="P1956" s="1" t="str">
        <f>IF(Table1[[#This Row],[SeD]]&lt;-2,Table1[[#This Row],[Winning Seed]]&amp; " over " &amp;Table1[[#This Row],[Losing Seed]],"")</f>
        <v/>
      </c>
      <c r="Q1956">
        <f>VLOOKUP(Table1[[#This Row],[Losing Seed]],'Seed History'!$N$4:$O$19,2)</f>
        <v>1.0785714285714285</v>
      </c>
      <c r="R1956" s="1">
        <f>IF(Table1[[#This Row],[Round]]="PI",0,Table1[[#This Row],[Round]]-1)</f>
        <v>1</v>
      </c>
      <c r="S1956">
        <f>Table1[[#This Row],[LAW]]-Table1[[#This Row],[LEW]]</f>
        <v>-7.8571428571428514E-2</v>
      </c>
      <c r="V1956">
        <f>COUNTIF(PASE!B:B,Table1[[#This Row],[Loser]])</f>
        <v>1</v>
      </c>
    </row>
    <row r="1957" spans="1:22" x14ac:dyDescent="0.25">
      <c r="A1957" s="65">
        <v>42084</v>
      </c>
      <c r="B1957" s="50">
        <v>2015</v>
      </c>
      <c r="C1957" s="1">
        <v>2</v>
      </c>
      <c r="D1957" t="s">
        <v>63</v>
      </c>
      <c r="E1957" s="1">
        <v>11</v>
      </c>
      <c r="F1957" t="s">
        <v>67</v>
      </c>
      <c r="G1957" t="str">
        <f>VLOOKUP(Table1[[#This Row],[Winner]],Ranking!D:E,2,FALSE)</f>
        <v>P12</v>
      </c>
      <c r="H1957" s="1">
        <v>92</v>
      </c>
      <c r="I1957" s="1">
        <v>14</v>
      </c>
      <c r="J1957" t="s">
        <v>68</v>
      </c>
      <c r="K1957" t="str">
        <f>VLOOKUP(Table1[[#This Row],[Loser]],Ranking!D:E,2,FALSE)</f>
        <v>CUSA</v>
      </c>
      <c r="L1957" s="1">
        <v>75</v>
      </c>
      <c r="N1957" s="1">
        <f>Table1[[#This Row],[Winning Score]]-Table1[[#This Row],[Losing Score]]</f>
        <v>17</v>
      </c>
      <c r="O1957" s="1">
        <f>Table1[[#This Row],[Losing Seed]]-Table1[[#This Row],[Winning Seed]]</f>
        <v>3</v>
      </c>
      <c r="P1957" s="1" t="str">
        <f>IF(Table1[[#This Row],[SeD]]&lt;-2,Table1[[#This Row],[Winning Seed]]&amp; " over " &amp;Table1[[#This Row],[Losing Seed]],"")</f>
        <v/>
      </c>
      <c r="Q1957">
        <f>VLOOKUP(Table1[[#This Row],[Losing Seed]],'Seed History'!$N$4:$O$19,2)</f>
        <v>0.16428571428571428</v>
      </c>
      <c r="R1957" s="1">
        <f>IF(Table1[[#This Row],[Round]]="PI",0,Table1[[#This Row],[Round]]-1)</f>
        <v>1</v>
      </c>
      <c r="S1957">
        <f>Table1[[#This Row],[LAW]]-Table1[[#This Row],[LEW]]</f>
        <v>0.83571428571428574</v>
      </c>
      <c r="V1957">
        <f>COUNTIF(PASE!B:B,Table1[[#This Row],[Loser]])</f>
        <v>1</v>
      </c>
    </row>
    <row r="1958" spans="1:22" x14ac:dyDescent="0.25">
      <c r="A1958" s="65">
        <v>42084</v>
      </c>
      <c r="B1958" s="50">
        <v>2015</v>
      </c>
      <c r="C1958" s="1">
        <v>2</v>
      </c>
      <c r="D1958" t="s">
        <v>38</v>
      </c>
      <c r="E1958" s="1">
        <v>2</v>
      </c>
      <c r="F1958" t="s">
        <v>48</v>
      </c>
      <c r="G1958" t="str">
        <f>VLOOKUP(Table1[[#This Row],[Winner]],Ranking!D:E,2,FALSE)</f>
        <v>P12</v>
      </c>
      <c r="H1958" s="1">
        <v>73</v>
      </c>
      <c r="I1958" s="1">
        <v>10</v>
      </c>
      <c r="J1958" t="s">
        <v>316</v>
      </c>
      <c r="K1958" t="str">
        <f>VLOOKUP(Table1[[#This Row],[Loser]],Ranking!D:E,2,FALSE)</f>
        <v>B10</v>
      </c>
      <c r="L1958" s="1">
        <v>58</v>
      </c>
      <c r="N1958" s="1">
        <f>Table1[[#This Row],[Winning Score]]-Table1[[#This Row],[Losing Score]]</f>
        <v>15</v>
      </c>
      <c r="O1958" s="1">
        <f>Table1[[#This Row],[Losing Seed]]-Table1[[#This Row],[Winning Seed]]</f>
        <v>8</v>
      </c>
      <c r="P1958" s="1" t="str">
        <f>IF(Table1[[#This Row],[SeD]]&lt;-2,Table1[[#This Row],[Winning Seed]]&amp; " over " &amp;Table1[[#This Row],[Losing Seed]],"")</f>
        <v/>
      </c>
      <c r="Q1958">
        <f>VLOOKUP(Table1[[#This Row],[Losing Seed]],'Seed History'!$N$4:$O$19,2)</f>
        <v>0.62142857142857144</v>
      </c>
      <c r="R1958" s="1">
        <f>IF(Table1[[#This Row],[Round]]="PI",0,Table1[[#This Row],[Round]]-1)</f>
        <v>1</v>
      </c>
      <c r="S1958">
        <f>Table1[[#This Row],[LAW]]-Table1[[#This Row],[LEW]]</f>
        <v>0.37857142857142856</v>
      </c>
      <c r="V1958">
        <f>COUNTIF(PASE!B:B,Table1[[#This Row],[Loser]])</f>
        <v>1</v>
      </c>
    </row>
    <row r="1959" spans="1:22" x14ac:dyDescent="0.25">
      <c r="A1959" s="65">
        <v>42084</v>
      </c>
      <c r="B1959" s="50">
        <v>2015</v>
      </c>
      <c r="C1959" s="1">
        <v>2</v>
      </c>
      <c r="D1959" t="s">
        <v>38</v>
      </c>
      <c r="E1959" s="1">
        <v>4</v>
      </c>
      <c r="F1959" t="s">
        <v>299</v>
      </c>
      <c r="G1959" t="str">
        <f>VLOOKUP(Table1[[#This Row],[Winner]],Ranking!D:E,2,FALSE)</f>
        <v>ACC</v>
      </c>
      <c r="H1959" s="1">
        <v>87</v>
      </c>
      <c r="I1959" s="1">
        <v>5</v>
      </c>
      <c r="J1959" t="s">
        <v>41</v>
      </c>
      <c r="K1959" t="str">
        <f>VLOOKUP(Table1[[#This Row],[Loser]],Ranking!D:E,2,FALSE)</f>
        <v>SEC</v>
      </c>
      <c r="L1959" s="1">
        <v>78</v>
      </c>
      <c r="N1959" s="1">
        <f>Table1[[#This Row],[Winning Score]]-Table1[[#This Row],[Losing Score]]</f>
        <v>9</v>
      </c>
      <c r="O1959" s="1">
        <f>Table1[[#This Row],[Losing Seed]]-Table1[[#This Row],[Winning Seed]]</f>
        <v>1</v>
      </c>
      <c r="P1959" s="1" t="str">
        <f>IF(Table1[[#This Row],[SeD]]&lt;-2,Table1[[#This Row],[Winning Seed]]&amp; " over " &amp;Table1[[#This Row],[Losing Seed]],"")</f>
        <v/>
      </c>
      <c r="Q1959">
        <f>VLOOKUP(Table1[[#This Row],[Losing Seed]],'Seed History'!$N$4:$O$19,2)</f>
        <v>1.1071428571428572</v>
      </c>
      <c r="R1959" s="1">
        <f>IF(Table1[[#This Row],[Round]]="PI",0,Table1[[#This Row],[Round]]-1)</f>
        <v>1</v>
      </c>
      <c r="S1959">
        <f>Table1[[#This Row],[LAW]]-Table1[[#This Row],[LEW]]</f>
        <v>-0.10714285714285721</v>
      </c>
      <c r="V1959">
        <f>COUNTIF(PASE!B:B,Table1[[#This Row],[Loser]])</f>
        <v>1</v>
      </c>
    </row>
    <row r="1960" spans="1:22" x14ac:dyDescent="0.25">
      <c r="A1960" s="65">
        <v>42084</v>
      </c>
      <c r="B1960" s="50">
        <v>2015</v>
      </c>
      <c r="C1960" s="1">
        <v>2</v>
      </c>
      <c r="D1960" t="s">
        <v>38</v>
      </c>
      <c r="E1960" s="1">
        <v>6</v>
      </c>
      <c r="F1960" t="s">
        <v>44</v>
      </c>
      <c r="G1960" t="str">
        <f>VLOOKUP(Table1[[#This Row],[Winner]],Ranking!D:E,2,FALSE)</f>
        <v>BE</v>
      </c>
      <c r="H1960" s="1">
        <v>75</v>
      </c>
      <c r="I1960" s="1">
        <v>14</v>
      </c>
      <c r="J1960" t="s">
        <v>216</v>
      </c>
      <c r="K1960" t="str">
        <f>VLOOKUP(Table1[[#This Row],[Loser]],Ranking!D:E,2,FALSE)</f>
        <v>SB</v>
      </c>
      <c r="L1960" s="1">
        <v>67</v>
      </c>
      <c r="N1960" s="1">
        <f>Table1[[#This Row],[Winning Score]]-Table1[[#This Row],[Losing Score]]</f>
        <v>8</v>
      </c>
      <c r="O1960" s="1">
        <f>Table1[[#This Row],[Losing Seed]]-Table1[[#This Row],[Winning Seed]]</f>
        <v>8</v>
      </c>
      <c r="P1960" s="1" t="str">
        <f>IF(Table1[[#This Row],[SeD]]&lt;-2,Table1[[#This Row],[Winning Seed]]&amp; " over " &amp;Table1[[#This Row],[Losing Seed]],"")</f>
        <v/>
      </c>
      <c r="Q1960">
        <f>VLOOKUP(Table1[[#This Row],[Losing Seed]],'Seed History'!$N$4:$O$19,2)</f>
        <v>0.16428571428571428</v>
      </c>
      <c r="R1960" s="1">
        <f>IF(Table1[[#This Row],[Round]]="PI",0,Table1[[#This Row],[Round]]-1)</f>
        <v>1</v>
      </c>
      <c r="S1960">
        <f>Table1[[#This Row],[LAW]]-Table1[[#This Row],[LEW]]</f>
        <v>0.83571428571428574</v>
      </c>
      <c r="V1960">
        <f>COUNTIF(PASE!B:B,Table1[[#This Row],[Loser]])</f>
        <v>1</v>
      </c>
    </row>
    <row r="1961" spans="1:22" x14ac:dyDescent="0.25">
      <c r="A1961" s="65">
        <v>42084</v>
      </c>
      <c r="B1961" s="50">
        <v>2015</v>
      </c>
      <c r="C1961" s="1">
        <v>2</v>
      </c>
      <c r="D1961" t="s">
        <v>63</v>
      </c>
      <c r="E1961" s="1">
        <v>5</v>
      </c>
      <c r="F1961" t="s">
        <v>65</v>
      </c>
      <c r="G1961" t="str">
        <f>VLOOKUP(Table1[[#This Row],[Winner]],Ranking!D:E,2,FALSE)</f>
        <v>P12</v>
      </c>
      <c r="H1961" s="1">
        <v>75</v>
      </c>
      <c r="I1961" s="1">
        <v>4</v>
      </c>
      <c r="J1961" t="s">
        <v>66</v>
      </c>
      <c r="K1961" t="str">
        <f>VLOOKUP(Table1[[#This Row],[Loser]],Ranking!D:E,2,FALSE)</f>
        <v>BE</v>
      </c>
      <c r="L1961" s="1">
        <v>64</v>
      </c>
      <c r="N1961" s="1">
        <f>Table1[[#This Row],[Winning Score]]-Table1[[#This Row],[Losing Score]]</f>
        <v>11</v>
      </c>
      <c r="O1961" s="1">
        <f>Table1[[#This Row],[Losing Seed]]-Table1[[#This Row],[Winning Seed]]</f>
        <v>-1</v>
      </c>
      <c r="P1961" s="1" t="str">
        <f>IF(Table1[[#This Row],[SeD]]&lt;-2,Table1[[#This Row],[Winning Seed]]&amp; " over " &amp;Table1[[#This Row],[Losing Seed]],"")</f>
        <v/>
      </c>
      <c r="Q1961">
        <f>VLOOKUP(Table1[[#This Row],[Losing Seed]],'Seed History'!$N$4:$O$19,2)</f>
        <v>1.5357142857142858</v>
      </c>
      <c r="R1961" s="1">
        <f>IF(Table1[[#This Row],[Round]]="PI",0,Table1[[#This Row],[Round]]-1)</f>
        <v>1</v>
      </c>
      <c r="S1961">
        <f>Table1[[#This Row],[LAW]]-Table1[[#This Row],[LEW]]</f>
        <v>-0.53571428571428581</v>
      </c>
      <c r="V1961">
        <f>COUNTIF(PASE!B:B,Table1[[#This Row],[Loser]])</f>
        <v>1</v>
      </c>
    </row>
    <row r="1962" spans="1:22" x14ac:dyDescent="0.25">
      <c r="A1962" s="65">
        <v>42085</v>
      </c>
      <c r="B1962" s="50">
        <v>2015</v>
      </c>
      <c r="C1962" s="1">
        <v>2</v>
      </c>
      <c r="D1962" t="s">
        <v>49</v>
      </c>
      <c r="E1962" s="1">
        <v>7</v>
      </c>
      <c r="F1962" t="s">
        <v>272</v>
      </c>
      <c r="G1962" t="str">
        <f>VLOOKUP(Table1[[#This Row],[Winner]],Ranking!D:E,2,FALSE)</f>
        <v>B10</v>
      </c>
      <c r="H1962" s="1">
        <v>60</v>
      </c>
      <c r="I1962" s="1">
        <v>2</v>
      </c>
      <c r="J1962" t="s">
        <v>61</v>
      </c>
      <c r="K1962" t="str">
        <f>VLOOKUP(Table1[[#This Row],[Loser]],Ranking!D:E,2,FALSE)</f>
        <v>ACC</v>
      </c>
      <c r="L1962" s="1">
        <v>54</v>
      </c>
      <c r="N1962" s="1">
        <f>Table1[[#This Row],[Winning Score]]-Table1[[#This Row],[Losing Score]]</f>
        <v>6</v>
      </c>
      <c r="O1962" s="1">
        <f>Table1[[#This Row],[Losing Seed]]-Table1[[#This Row],[Winning Seed]]</f>
        <v>-5</v>
      </c>
      <c r="P1962" s="1" t="str">
        <f>IF(Table1[[#This Row],[SeD]]&lt;-2,Table1[[#This Row],[Winning Seed]]&amp; " over " &amp;Table1[[#This Row],[Losing Seed]],"")</f>
        <v>7 over 2</v>
      </c>
      <c r="Q1962">
        <f>VLOOKUP(Table1[[#This Row],[Losing Seed]],'Seed History'!$N$4:$O$19,2)</f>
        <v>2.3714285714285714</v>
      </c>
      <c r="R1962" s="1">
        <f>IF(Table1[[#This Row],[Round]]="PI",0,Table1[[#This Row],[Round]]-1)</f>
        <v>1</v>
      </c>
      <c r="S1962">
        <f>Table1[[#This Row],[LAW]]-Table1[[#This Row],[LEW]]</f>
        <v>-1.3714285714285714</v>
      </c>
      <c r="V1962">
        <f>COUNTIF(PASE!B:B,Table1[[#This Row],[Loser]])</f>
        <v>1</v>
      </c>
    </row>
    <row r="1963" spans="1:22" x14ac:dyDescent="0.25">
      <c r="A1963" s="65">
        <v>42085</v>
      </c>
      <c r="B1963" s="50">
        <v>2015</v>
      </c>
      <c r="C1963" s="1">
        <v>2</v>
      </c>
      <c r="D1963" t="s">
        <v>440</v>
      </c>
      <c r="E1963" s="1">
        <v>7</v>
      </c>
      <c r="F1963" t="s">
        <v>418</v>
      </c>
      <c r="G1963" t="str">
        <f>VLOOKUP(Table1[[#This Row],[Winner]],Ranking!D:E,2,FALSE)</f>
        <v>Amer</v>
      </c>
      <c r="H1963" s="1">
        <v>78</v>
      </c>
      <c r="I1963" s="1">
        <v>2</v>
      </c>
      <c r="J1963" t="s">
        <v>37</v>
      </c>
      <c r="K1963" t="str">
        <f>VLOOKUP(Table1[[#This Row],[Loser]],Ranking!D:E,2,FALSE)</f>
        <v>B12</v>
      </c>
      <c r="L1963" s="1">
        <v>65</v>
      </c>
      <c r="N1963" s="1">
        <f>Table1[[#This Row],[Winning Score]]-Table1[[#This Row],[Losing Score]]</f>
        <v>13</v>
      </c>
      <c r="O1963" s="1">
        <f>Table1[[#This Row],[Losing Seed]]-Table1[[#This Row],[Winning Seed]]</f>
        <v>-5</v>
      </c>
      <c r="P1963" s="1" t="str">
        <f>IF(Table1[[#This Row],[SeD]]&lt;-2,Table1[[#This Row],[Winning Seed]]&amp; " over " &amp;Table1[[#This Row],[Losing Seed]],"")</f>
        <v>7 over 2</v>
      </c>
      <c r="Q1963">
        <f>VLOOKUP(Table1[[#This Row],[Losing Seed]],'Seed History'!$N$4:$O$19,2)</f>
        <v>2.3714285714285714</v>
      </c>
      <c r="R1963" s="1">
        <f>IF(Table1[[#This Row],[Round]]="PI",0,Table1[[#This Row],[Round]]-1)</f>
        <v>1</v>
      </c>
      <c r="S1963">
        <f>Table1[[#This Row],[LAW]]-Table1[[#This Row],[LEW]]</f>
        <v>-1.3714285714285714</v>
      </c>
      <c r="V1963">
        <f>COUNTIF(PASE!B:B,Table1[[#This Row],[Loser]])</f>
        <v>1</v>
      </c>
    </row>
    <row r="1964" spans="1:22" x14ac:dyDescent="0.25">
      <c r="A1964" s="65">
        <v>42085</v>
      </c>
      <c r="B1964" s="50">
        <v>2015</v>
      </c>
      <c r="C1964" s="1">
        <v>2</v>
      </c>
      <c r="D1964" t="s">
        <v>49</v>
      </c>
      <c r="E1964" s="1">
        <v>3</v>
      </c>
      <c r="F1964" t="s">
        <v>58</v>
      </c>
      <c r="G1964" t="str">
        <f>VLOOKUP(Table1[[#This Row],[Winner]],Ranking!D:E,2,FALSE)</f>
        <v>B12</v>
      </c>
      <c r="H1964" s="1">
        <v>72</v>
      </c>
      <c r="I1964" s="1">
        <v>11</v>
      </c>
      <c r="J1964" t="s">
        <v>57</v>
      </c>
      <c r="K1964" t="str">
        <f>VLOOKUP(Table1[[#This Row],[Loser]],Ranking!D:E,2,FALSE)</f>
        <v>A10</v>
      </c>
      <c r="L1964" s="1">
        <v>66</v>
      </c>
      <c r="N1964" s="1">
        <f>Table1[[#This Row],[Winning Score]]-Table1[[#This Row],[Losing Score]]</f>
        <v>6</v>
      </c>
      <c r="O1964" s="1">
        <f>Table1[[#This Row],[Losing Seed]]-Table1[[#This Row],[Winning Seed]]</f>
        <v>8</v>
      </c>
      <c r="P1964" s="1" t="str">
        <f>IF(Table1[[#This Row],[SeD]]&lt;-2,Table1[[#This Row],[Winning Seed]]&amp; " over " &amp;Table1[[#This Row],[Losing Seed]],"")</f>
        <v/>
      </c>
      <c r="Q1964">
        <f>VLOOKUP(Table1[[#This Row],[Losing Seed]],'Seed History'!$N$4:$O$19,2)</f>
        <v>0.61428571428571432</v>
      </c>
      <c r="R1964" s="1">
        <f>IF(Table1[[#This Row],[Round]]="PI",0,Table1[[#This Row],[Round]]-1)</f>
        <v>1</v>
      </c>
      <c r="S1964">
        <f>Table1[[#This Row],[LAW]]-Table1[[#This Row],[LEW]]</f>
        <v>0.38571428571428568</v>
      </c>
      <c r="V1964">
        <f>COUNTIF(PASE!B:B,Table1[[#This Row],[Loser]])</f>
        <v>1</v>
      </c>
    </row>
    <row r="1965" spans="1:22" x14ac:dyDescent="0.25">
      <c r="A1965" s="65">
        <v>42085</v>
      </c>
      <c r="B1965" s="50">
        <v>2015</v>
      </c>
      <c r="C1965" s="1">
        <v>2</v>
      </c>
      <c r="D1965" t="s">
        <v>49</v>
      </c>
      <c r="E1965" s="1">
        <v>4</v>
      </c>
      <c r="F1965" t="s">
        <v>54</v>
      </c>
      <c r="G1965" t="str">
        <f>VLOOKUP(Table1[[#This Row],[Winner]],Ranking!D:E,2,FALSE)</f>
        <v>ACC</v>
      </c>
      <c r="H1965" s="1">
        <v>66</v>
      </c>
      <c r="I1965" s="1">
        <v>5</v>
      </c>
      <c r="J1965" t="s">
        <v>311</v>
      </c>
      <c r="K1965" t="str">
        <f>VLOOKUP(Table1[[#This Row],[Loser]],Ranking!D:E,2,FALSE)</f>
        <v>MVC</v>
      </c>
      <c r="L1965" s="1">
        <v>53</v>
      </c>
      <c r="N1965" s="1">
        <f>Table1[[#This Row],[Winning Score]]-Table1[[#This Row],[Losing Score]]</f>
        <v>13</v>
      </c>
      <c r="O1965" s="1">
        <f>Table1[[#This Row],[Losing Seed]]-Table1[[#This Row],[Winning Seed]]</f>
        <v>1</v>
      </c>
      <c r="P1965" s="1" t="str">
        <f>IF(Table1[[#This Row],[SeD]]&lt;-2,Table1[[#This Row],[Winning Seed]]&amp; " over " &amp;Table1[[#This Row],[Losing Seed]],"")</f>
        <v/>
      </c>
      <c r="Q1965">
        <f>VLOOKUP(Table1[[#This Row],[Losing Seed]],'Seed History'!$N$4:$O$19,2)</f>
        <v>1.1071428571428572</v>
      </c>
      <c r="R1965" s="1">
        <f>IF(Table1[[#This Row],[Round]]="PI",0,Table1[[#This Row],[Round]]-1)</f>
        <v>1</v>
      </c>
      <c r="S1965">
        <f>Table1[[#This Row],[LAW]]-Table1[[#This Row],[LEW]]</f>
        <v>-0.10714285714285721</v>
      </c>
      <c r="V1965">
        <f>COUNTIF(PASE!B:B,Table1[[#This Row],[Loser]])</f>
        <v>1</v>
      </c>
    </row>
    <row r="1966" spans="1:22" x14ac:dyDescent="0.25">
      <c r="A1966" s="65">
        <v>42085</v>
      </c>
      <c r="B1966" s="50">
        <v>2015</v>
      </c>
      <c r="C1966" s="1">
        <v>2</v>
      </c>
      <c r="D1966" t="s">
        <v>63</v>
      </c>
      <c r="E1966" s="1">
        <v>1</v>
      </c>
      <c r="F1966" t="s">
        <v>64</v>
      </c>
      <c r="G1966" t="str">
        <f>VLOOKUP(Table1[[#This Row],[Winner]],Ranking!D:E,2,FALSE)</f>
        <v>ACC</v>
      </c>
      <c r="H1966" s="1">
        <v>68</v>
      </c>
      <c r="I1966" s="1">
        <v>8</v>
      </c>
      <c r="J1966" t="s">
        <v>345</v>
      </c>
      <c r="K1966" t="str">
        <f>VLOOKUP(Table1[[#This Row],[Loser]],Ranking!D:E,2,FALSE)</f>
        <v>MWC</v>
      </c>
      <c r="L1966" s="1">
        <v>49</v>
      </c>
      <c r="N1966" s="1">
        <f>Table1[[#This Row],[Winning Score]]-Table1[[#This Row],[Losing Score]]</f>
        <v>19</v>
      </c>
      <c r="O1966" s="1">
        <f>Table1[[#This Row],[Losing Seed]]-Table1[[#This Row],[Winning Seed]]</f>
        <v>7</v>
      </c>
      <c r="P1966" s="1" t="str">
        <f>IF(Table1[[#This Row],[SeD]]&lt;-2,Table1[[#This Row],[Winning Seed]]&amp; " over " &amp;Table1[[#This Row],[Losing Seed]],"")</f>
        <v/>
      </c>
      <c r="Q1966">
        <f>VLOOKUP(Table1[[#This Row],[Losing Seed]],'Seed History'!$N$4:$O$19,2)</f>
        <v>0.7</v>
      </c>
      <c r="R1966" s="1">
        <f>IF(Table1[[#This Row],[Round]]="PI",0,Table1[[#This Row],[Round]]-1)</f>
        <v>1</v>
      </c>
      <c r="S1966">
        <f>Table1[[#This Row],[LAW]]-Table1[[#This Row],[LEW]]</f>
        <v>0.30000000000000004</v>
      </c>
      <c r="V1966">
        <f>COUNTIF(PASE!B:B,Table1[[#This Row],[Loser]])</f>
        <v>1</v>
      </c>
    </row>
    <row r="1967" spans="1:22" x14ac:dyDescent="0.25">
      <c r="A1967" s="65">
        <v>42085</v>
      </c>
      <c r="B1967" s="50">
        <v>2015</v>
      </c>
      <c r="C1967" s="1">
        <v>2</v>
      </c>
      <c r="D1967" t="s">
        <v>63</v>
      </c>
      <c r="E1967" s="1">
        <v>2</v>
      </c>
      <c r="F1967" t="s">
        <v>71</v>
      </c>
      <c r="G1967" t="str">
        <f>VLOOKUP(Table1[[#This Row],[Winner]],Ranking!D:E,2,FALSE)</f>
        <v>WCC</v>
      </c>
      <c r="H1967" s="1">
        <v>87</v>
      </c>
      <c r="I1967" s="1">
        <v>7</v>
      </c>
      <c r="J1967" t="s">
        <v>69</v>
      </c>
      <c r="K1967" t="str">
        <f>VLOOKUP(Table1[[#This Row],[Loser]],Ranking!D:E,2,FALSE)</f>
        <v>B10</v>
      </c>
      <c r="L1967" s="1">
        <v>69</v>
      </c>
      <c r="N1967" s="1">
        <f>Table1[[#This Row],[Winning Score]]-Table1[[#This Row],[Losing Score]]</f>
        <v>18</v>
      </c>
      <c r="O1967" s="1">
        <f>Table1[[#This Row],[Losing Seed]]-Table1[[#This Row],[Winning Seed]]</f>
        <v>5</v>
      </c>
      <c r="P1967" s="1" t="str">
        <f>IF(Table1[[#This Row],[SeD]]&lt;-2,Table1[[#This Row],[Winning Seed]]&amp; " over " &amp;Table1[[#This Row],[Losing Seed]],"")</f>
        <v/>
      </c>
      <c r="Q1967">
        <f>VLOOKUP(Table1[[#This Row],[Losing Seed]],'Seed History'!$N$4:$O$19,2)</f>
        <v>0.9</v>
      </c>
      <c r="R1967" s="1">
        <f>IF(Table1[[#This Row],[Round]]="PI",0,Table1[[#This Row],[Round]]-1)</f>
        <v>1</v>
      </c>
      <c r="S1967">
        <f>Table1[[#This Row],[LAW]]-Table1[[#This Row],[LEW]]</f>
        <v>9.9999999999999978E-2</v>
      </c>
      <c r="V1967">
        <f>COUNTIF(PASE!B:B,Table1[[#This Row],[Loser]])</f>
        <v>1</v>
      </c>
    </row>
    <row r="1968" spans="1:22" x14ac:dyDescent="0.25">
      <c r="A1968" s="65">
        <v>42085</v>
      </c>
      <c r="B1968" s="50">
        <v>2015</v>
      </c>
      <c r="C1968" s="1">
        <v>2</v>
      </c>
      <c r="D1968" t="s">
        <v>38</v>
      </c>
      <c r="E1968" s="1">
        <v>1</v>
      </c>
      <c r="F1968" t="s">
        <v>39</v>
      </c>
      <c r="G1968" t="str">
        <f>VLOOKUP(Table1[[#This Row],[Winner]],Ranking!D:E,2,FALSE)</f>
        <v>B10</v>
      </c>
      <c r="H1968" s="1">
        <v>72</v>
      </c>
      <c r="I1968" s="1">
        <v>8</v>
      </c>
      <c r="J1968" t="s">
        <v>40</v>
      </c>
      <c r="K1968" t="str">
        <f>VLOOKUP(Table1[[#This Row],[Loser]],Ranking!D:E,2,FALSE)</f>
        <v>P12</v>
      </c>
      <c r="L1968" s="1">
        <v>65</v>
      </c>
      <c r="N1968" s="1">
        <f>Table1[[#This Row],[Winning Score]]-Table1[[#This Row],[Losing Score]]</f>
        <v>7</v>
      </c>
      <c r="O1968" s="1">
        <f>Table1[[#This Row],[Losing Seed]]-Table1[[#This Row],[Winning Seed]]</f>
        <v>7</v>
      </c>
      <c r="P1968" s="1" t="str">
        <f>IF(Table1[[#This Row],[SeD]]&lt;-2,Table1[[#This Row],[Winning Seed]]&amp; " over " &amp;Table1[[#This Row],[Losing Seed]],"")</f>
        <v/>
      </c>
      <c r="Q1968">
        <f>VLOOKUP(Table1[[#This Row],[Losing Seed]],'Seed History'!$N$4:$O$19,2)</f>
        <v>0.7</v>
      </c>
      <c r="R1968" s="1">
        <f>IF(Table1[[#This Row],[Round]]="PI",0,Table1[[#This Row],[Round]]-1)</f>
        <v>1</v>
      </c>
      <c r="S1968">
        <f>Table1[[#This Row],[LAW]]-Table1[[#This Row],[LEW]]</f>
        <v>0.30000000000000004</v>
      </c>
      <c r="V1968">
        <f>COUNTIF(PASE!B:B,Table1[[#This Row],[Loser]])</f>
        <v>1</v>
      </c>
    </row>
    <row r="1969" spans="1:22" x14ac:dyDescent="0.25">
      <c r="A1969" s="65">
        <v>42085</v>
      </c>
      <c r="B1969" s="50">
        <v>2015</v>
      </c>
      <c r="C1969" s="1">
        <v>2</v>
      </c>
      <c r="D1969" t="s">
        <v>440</v>
      </c>
      <c r="E1969" s="1">
        <v>5</v>
      </c>
      <c r="F1969" t="s">
        <v>413</v>
      </c>
      <c r="G1969" t="str">
        <f>VLOOKUP(Table1[[#This Row],[Winner]],Ranking!D:E,2,FALSE)</f>
        <v>B12</v>
      </c>
      <c r="H1969" s="1">
        <v>69</v>
      </c>
      <c r="I1969" s="1">
        <v>4</v>
      </c>
      <c r="J1969" t="s">
        <v>31</v>
      </c>
      <c r="K1969" t="str">
        <f>VLOOKUP(Table1[[#This Row],[Loser]],Ranking!D:E,2,FALSE)</f>
        <v>B10</v>
      </c>
      <c r="L1969" s="1">
        <v>59</v>
      </c>
      <c r="N1969" s="1">
        <f>Table1[[#This Row],[Winning Score]]-Table1[[#This Row],[Losing Score]]</f>
        <v>10</v>
      </c>
      <c r="O1969" s="1">
        <f>Table1[[#This Row],[Losing Seed]]-Table1[[#This Row],[Winning Seed]]</f>
        <v>-1</v>
      </c>
      <c r="P1969" s="1" t="str">
        <f>IF(Table1[[#This Row],[SeD]]&lt;-2,Table1[[#This Row],[Winning Seed]]&amp; " over " &amp;Table1[[#This Row],[Losing Seed]],"")</f>
        <v/>
      </c>
      <c r="Q1969">
        <f>VLOOKUP(Table1[[#This Row],[Losing Seed]],'Seed History'!$N$4:$O$19,2)</f>
        <v>1.5357142857142858</v>
      </c>
      <c r="R1969" s="1">
        <f>IF(Table1[[#This Row],[Round]]="PI",0,Table1[[#This Row],[Round]]-1)</f>
        <v>1</v>
      </c>
      <c r="S1969">
        <f>Table1[[#This Row],[LAW]]-Table1[[#This Row],[LEW]]</f>
        <v>-0.53571428571428581</v>
      </c>
      <c r="V1969">
        <f>COUNTIF(PASE!B:B,Table1[[#This Row],[Loser]])</f>
        <v>1</v>
      </c>
    </row>
    <row r="1970" spans="1:22" x14ac:dyDescent="0.25">
      <c r="A1970" s="65">
        <v>42089</v>
      </c>
      <c r="B1970" s="50">
        <v>2015</v>
      </c>
      <c r="C1970" s="1">
        <v>3</v>
      </c>
      <c r="D1970" t="s">
        <v>440</v>
      </c>
      <c r="E1970" s="1">
        <v>1</v>
      </c>
      <c r="F1970" t="s">
        <v>26</v>
      </c>
      <c r="G1970" t="str">
        <f>VLOOKUP(Table1[[#This Row],[Winner]],Ranking!D:E,2,FALSE)</f>
        <v>SEC</v>
      </c>
      <c r="H1970" s="1">
        <v>78</v>
      </c>
      <c r="I1970" s="1">
        <v>5</v>
      </c>
      <c r="J1970" t="s">
        <v>413</v>
      </c>
      <c r="K1970" t="str">
        <f>VLOOKUP(Table1[[#This Row],[Loser]],Ranking!D:E,2,FALSE)</f>
        <v>B12</v>
      </c>
      <c r="L1970" s="1">
        <v>39</v>
      </c>
      <c r="N1970" s="1">
        <f>Table1[[#This Row],[Winning Score]]-Table1[[#This Row],[Losing Score]]</f>
        <v>39</v>
      </c>
      <c r="O1970" s="1">
        <f>Table1[[#This Row],[Losing Seed]]-Table1[[#This Row],[Winning Seed]]</f>
        <v>4</v>
      </c>
      <c r="P1970" s="1" t="str">
        <f>IF(Table1[[#This Row],[SeD]]&lt;-2,Table1[[#This Row],[Winning Seed]]&amp; " over " &amp;Table1[[#This Row],[Losing Seed]],"")</f>
        <v/>
      </c>
      <c r="Q1970">
        <f>VLOOKUP(Table1[[#This Row],[Losing Seed]],'Seed History'!$N$4:$O$19,2)</f>
        <v>1.1071428571428572</v>
      </c>
      <c r="R1970" s="1">
        <f>IF(Table1[[#This Row],[Round]]="PI",0,Table1[[#This Row],[Round]]-1)</f>
        <v>2</v>
      </c>
      <c r="S1970">
        <f>Table1[[#This Row],[LAW]]-Table1[[#This Row],[LEW]]</f>
        <v>0.89285714285714279</v>
      </c>
      <c r="V1970">
        <f>COUNTIF(PASE!B:B,Table1[[#This Row],[Loser]])</f>
        <v>1</v>
      </c>
    </row>
    <row r="1971" spans="1:22" x14ac:dyDescent="0.25">
      <c r="A1971" s="65">
        <v>42089</v>
      </c>
      <c r="B1971" s="50">
        <v>2015</v>
      </c>
      <c r="C1971" s="1">
        <v>3</v>
      </c>
      <c r="D1971" t="s">
        <v>440</v>
      </c>
      <c r="E1971" s="1">
        <v>3</v>
      </c>
      <c r="F1971" t="s">
        <v>35</v>
      </c>
      <c r="G1971" t="str">
        <f>VLOOKUP(Table1[[#This Row],[Winner]],Ranking!D:E,2,FALSE)</f>
        <v>ACC</v>
      </c>
      <c r="H1971" s="1">
        <v>81</v>
      </c>
      <c r="I1971" s="1">
        <v>7</v>
      </c>
      <c r="J1971" t="s">
        <v>418</v>
      </c>
      <c r="K1971" t="str">
        <f>VLOOKUP(Table1[[#This Row],[Loser]],Ranking!D:E,2,FALSE)</f>
        <v>Amer</v>
      </c>
      <c r="L1971" s="1">
        <v>70</v>
      </c>
      <c r="N1971" s="1">
        <f>Table1[[#This Row],[Winning Score]]-Table1[[#This Row],[Losing Score]]</f>
        <v>11</v>
      </c>
      <c r="O1971" s="1">
        <f>Table1[[#This Row],[Losing Seed]]-Table1[[#This Row],[Winning Seed]]</f>
        <v>4</v>
      </c>
      <c r="P1971" s="1" t="str">
        <f>IF(Table1[[#This Row],[SeD]]&lt;-2,Table1[[#This Row],[Winning Seed]]&amp; " over " &amp;Table1[[#This Row],[Losing Seed]],"")</f>
        <v/>
      </c>
      <c r="Q1971">
        <f>VLOOKUP(Table1[[#This Row],[Losing Seed]],'Seed History'!$N$4:$O$19,2)</f>
        <v>0.9</v>
      </c>
      <c r="R1971" s="1">
        <f>IF(Table1[[#This Row],[Round]]="PI",0,Table1[[#This Row],[Round]]-1)</f>
        <v>2</v>
      </c>
      <c r="S1971">
        <f>Table1[[#This Row],[LAW]]-Table1[[#This Row],[LEW]]</f>
        <v>1.1000000000000001</v>
      </c>
      <c r="V1971">
        <f>COUNTIF(PASE!B:B,Table1[[#This Row],[Loser]])</f>
        <v>1</v>
      </c>
    </row>
    <row r="1972" spans="1:22" x14ac:dyDescent="0.25">
      <c r="A1972" s="65">
        <v>42089</v>
      </c>
      <c r="B1972" s="50">
        <v>2015</v>
      </c>
      <c r="C1972" s="1">
        <v>3</v>
      </c>
      <c r="D1972" t="s">
        <v>38</v>
      </c>
      <c r="E1972" s="1">
        <v>1</v>
      </c>
      <c r="F1972" t="s">
        <v>39</v>
      </c>
      <c r="G1972" t="str">
        <f>VLOOKUP(Table1[[#This Row],[Winner]],Ranking!D:E,2,FALSE)</f>
        <v>B10</v>
      </c>
      <c r="H1972" s="1">
        <v>79</v>
      </c>
      <c r="I1972" s="1">
        <v>4</v>
      </c>
      <c r="J1972" t="s">
        <v>299</v>
      </c>
      <c r="K1972" t="str">
        <f>VLOOKUP(Table1[[#This Row],[Loser]],Ranking!D:E,2,FALSE)</f>
        <v>ACC</v>
      </c>
      <c r="L1972" s="1">
        <v>72</v>
      </c>
      <c r="N1972" s="1">
        <f>Table1[[#This Row],[Winning Score]]-Table1[[#This Row],[Losing Score]]</f>
        <v>7</v>
      </c>
      <c r="O1972" s="1">
        <f>Table1[[#This Row],[Losing Seed]]-Table1[[#This Row],[Winning Seed]]</f>
        <v>3</v>
      </c>
      <c r="P1972" s="1" t="str">
        <f>IF(Table1[[#This Row],[SeD]]&lt;-2,Table1[[#This Row],[Winning Seed]]&amp; " over " &amp;Table1[[#This Row],[Losing Seed]],"")</f>
        <v/>
      </c>
      <c r="Q1972">
        <f>VLOOKUP(Table1[[#This Row],[Losing Seed]],'Seed History'!$N$4:$O$19,2)</f>
        <v>1.5357142857142858</v>
      </c>
      <c r="R1972" s="1">
        <f>IF(Table1[[#This Row],[Round]]="PI",0,Table1[[#This Row],[Round]]-1)</f>
        <v>2</v>
      </c>
      <c r="S1972">
        <f>Table1[[#This Row],[LAW]]-Table1[[#This Row],[LEW]]</f>
        <v>0.46428571428571419</v>
      </c>
      <c r="V1972">
        <f>COUNTIF(PASE!B:B,Table1[[#This Row],[Loser]])</f>
        <v>1</v>
      </c>
    </row>
    <row r="1973" spans="1:22" x14ac:dyDescent="0.25">
      <c r="A1973" s="65">
        <v>42089</v>
      </c>
      <c r="B1973" s="50">
        <v>2015</v>
      </c>
      <c r="C1973" s="1">
        <v>3</v>
      </c>
      <c r="D1973" t="s">
        <v>38</v>
      </c>
      <c r="E1973" s="1">
        <v>2</v>
      </c>
      <c r="F1973" t="s">
        <v>48</v>
      </c>
      <c r="G1973" t="str">
        <f>VLOOKUP(Table1[[#This Row],[Winner]],Ranking!D:E,2,FALSE)</f>
        <v>P12</v>
      </c>
      <c r="H1973" s="1">
        <v>68</v>
      </c>
      <c r="I1973" s="1">
        <v>6</v>
      </c>
      <c r="J1973" t="s">
        <v>44</v>
      </c>
      <c r="K1973" t="str">
        <f>VLOOKUP(Table1[[#This Row],[Loser]],Ranking!D:E,2,FALSE)</f>
        <v>BE</v>
      </c>
      <c r="L1973" s="1">
        <v>60</v>
      </c>
      <c r="N1973" s="1">
        <f>Table1[[#This Row],[Winning Score]]-Table1[[#This Row],[Losing Score]]</f>
        <v>8</v>
      </c>
      <c r="O1973" s="1">
        <f>Table1[[#This Row],[Losing Seed]]-Table1[[#This Row],[Winning Seed]]</f>
        <v>4</v>
      </c>
      <c r="P1973" s="1" t="str">
        <f>IF(Table1[[#This Row],[SeD]]&lt;-2,Table1[[#This Row],[Winning Seed]]&amp; " over " &amp;Table1[[#This Row],[Losing Seed]],"")</f>
        <v/>
      </c>
      <c r="Q1973">
        <f>VLOOKUP(Table1[[#This Row],[Losing Seed]],'Seed History'!$N$4:$O$19,2)</f>
        <v>1.0785714285714285</v>
      </c>
      <c r="R1973" s="1">
        <f>IF(Table1[[#This Row],[Round]]="PI",0,Table1[[#This Row],[Round]]-1)</f>
        <v>2</v>
      </c>
      <c r="S1973">
        <f>Table1[[#This Row],[LAW]]-Table1[[#This Row],[LEW]]</f>
        <v>0.92142857142857149</v>
      </c>
      <c r="V1973">
        <f>COUNTIF(PASE!B:B,Table1[[#This Row],[Loser]])</f>
        <v>1</v>
      </c>
    </row>
    <row r="1974" spans="1:22" x14ac:dyDescent="0.25">
      <c r="A1974" s="65">
        <v>42090</v>
      </c>
      <c r="B1974" s="50">
        <v>2015</v>
      </c>
      <c r="C1974" s="1">
        <v>3</v>
      </c>
      <c r="D1974" t="s">
        <v>49</v>
      </c>
      <c r="E1974" s="1">
        <v>7</v>
      </c>
      <c r="F1974" t="s">
        <v>272</v>
      </c>
      <c r="G1974" t="str">
        <f>VLOOKUP(Table1[[#This Row],[Winner]],Ranking!D:E,2,FALSE)</f>
        <v>B10</v>
      </c>
      <c r="H1974" s="1">
        <v>62</v>
      </c>
      <c r="I1974" s="1">
        <v>3</v>
      </c>
      <c r="J1974" t="s">
        <v>58</v>
      </c>
      <c r="K1974" t="str">
        <f>VLOOKUP(Table1[[#This Row],[Loser]],Ranking!D:E,2,FALSE)</f>
        <v>B12</v>
      </c>
      <c r="L1974" s="1">
        <v>58</v>
      </c>
      <c r="N1974" s="1">
        <f>Table1[[#This Row],[Winning Score]]-Table1[[#This Row],[Losing Score]]</f>
        <v>4</v>
      </c>
      <c r="O1974" s="1">
        <f>Table1[[#This Row],[Losing Seed]]-Table1[[#This Row],[Winning Seed]]</f>
        <v>-4</v>
      </c>
      <c r="P1974" s="1" t="str">
        <f>IF(Table1[[#This Row],[SeD]]&lt;-2,Table1[[#This Row],[Winning Seed]]&amp; " over " &amp;Table1[[#This Row],[Losing Seed]],"")</f>
        <v>7 over 3</v>
      </c>
      <c r="Q1974">
        <f>VLOOKUP(Table1[[#This Row],[Losing Seed]],'Seed History'!$N$4:$O$19,2)</f>
        <v>1.8571428571428572</v>
      </c>
      <c r="R1974" s="1">
        <f>IF(Table1[[#This Row],[Round]]="PI",0,Table1[[#This Row],[Round]]-1)</f>
        <v>2</v>
      </c>
      <c r="S1974">
        <f>Table1[[#This Row],[LAW]]-Table1[[#This Row],[LEW]]</f>
        <v>0.14285714285714279</v>
      </c>
      <c r="V1974">
        <f>COUNTIF(PASE!B:B,Table1[[#This Row],[Loser]])</f>
        <v>1</v>
      </c>
    </row>
    <row r="1975" spans="1:22" x14ac:dyDescent="0.25">
      <c r="A1975" s="65">
        <v>42090</v>
      </c>
      <c r="B1975" s="50">
        <v>2015</v>
      </c>
      <c r="C1975" s="1">
        <v>3</v>
      </c>
      <c r="D1975" t="s">
        <v>49</v>
      </c>
      <c r="E1975" s="1">
        <v>4</v>
      </c>
      <c r="F1975" t="s">
        <v>54</v>
      </c>
      <c r="G1975" t="str">
        <f>VLOOKUP(Table1[[#This Row],[Winner]],Ranking!D:E,2,FALSE)</f>
        <v>ACC</v>
      </c>
      <c r="H1975" s="1">
        <v>75</v>
      </c>
      <c r="I1975" s="1">
        <v>8</v>
      </c>
      <c r="J1975" t="s">
        <v>302</v>
      </c>
      <c r="K1975" t="str">
        <f>VLOOKUP(Table1[[#This Row],[Loser]],Ranking!D:E,2,FALSE)</f>
        <v>ACC</v>
      </c>
      <c r="L1975" s="1">
        <v>65</v>
      </c>
      <c r="N1975" s="1">
        <f>Table1[[#This Row],[Winning Score]]-Table1[[#This Row],[Losing Score]]</f>
        <v>10</v>
      </c>
      <c r="O1975" s="1">
        <f>Table1[[#This Row],[Losing Seed]]-Table1[[#This Row],[Winning Seed]]</f>
        <v>4</v>
      </c>
      <c r="P1975" s="1" t="str">
        <f>IF(Table1[[#This Row],[SeD]]&lt;-2,Table1[[#This Row],[Winning Seed]]&amp; " over " &amp;Table1[[#This Row],[Losing Seed]],"")</f>
        <v/>
      </c>
      <c r="Q1975">
        <f>VLOOKUP(Table1[[#This Row],[Losing Seed]],'Seed History'!$N$4:$O$19,2)</f>
        <v>0.7</v>
      </c>
      <c r="R1975" s="1">
        <f>IF(Table1[[#This Row],[Round]]="PI",0,Table1[[#This Row],[Round]]-1)</f>
        <v>2</v>
      </c>
      <c r="S1975">
        <f>Table1[[#This Row],[LAW]]-Table1[[#This Row],[LEW]]</f>
        <v>1.3</v>
      </c>
      <c r="V1975">
        <f>COUNTIF(PASE!B:B,Table1[[#This Row],[Loser]])</f>
        <v>1</v>
      </c>
    </row>
    <row r="1976" spans="1:22" x14ac:dyDescent="0.25">
      <c r="A1976" s="65">
        <v>42090</v>
      </c>
      <c r="B1976" s="50">
        <v>2015</v>
      </c>
      <c r="C1976" s="1">
        <v>3</v>
      </c>
      <c r="D1976" t="s">
        <v>63</v>
      </c>
      <c r="E1976" s="1">
        <v>1</v>
      </c>
      <c r="F1976" t="s">
        <v>64</v>
      </c>
      <c r="G1976" t="str">
        <f>VLOOKUP(Table1[[#This Row],[Winner]],Ranking!D:E,2,FALSE)</f>
        <v>ACC</v>
      </c>
      <c r="H1976" s="1">
        <v>63</v>
      </c>
      <c r="I1976" s="1">
        <v>5</v>
      </c>
      <c r="J1976" t="s">
        <v>65</v>
      </c>
      <c r="K1976" t="str">
        <f>VLOOKUP(Table1[[#This Row],[Loser]],Ranking!D:E,2,FALSE)</f>
        <v>P12</v>
      </c>
      <c r="L1976" s="1">
        <v>57</v>
      </c>
      <c r="N1976" s="1">
        <f>Table1[[#This Row],[Winning Score]]-Table1[[#This Row],[Losing Score]]</f>
        <v>6</v>
      </c>
      <c r="O1976" s="1">
        <f>Table1[[#This Row],[Losing Seed]]-Table1[[#This Row],[Winning Seed]]</f>
        <v>4</v>
      </c>
      <c r="P1976" s="1" t="str">
        <f>IF(Table1[[#This Row],[SeD]]&lt;-2,Table1[[#This Row],[Winning Seed]]&amp; " over " &amp;Table1[[#This Row],[Losing Seed]],"")</f>
        <v/>
      </c>
      <c r="Q1976">
        <f>VLOOKUP(Table1[[#This Row],[Losing Seed]],'Seed History'!$N$4:$O$19,2)</f>
        <v>1.1071428571428572</v>
      </c>
      <c r="R1976" s="1">
        <f>IF(Table1[[#This Row],[Round]]="PI",0,Table1[[#This Row],[Round]]-1)</f>
        <v>2</v>
      </c>
      <c r="S1976">
        <f>Table1[[#This Row],[LAW]]-Table1[[#This Row],[LEW]]</f>
        <v>0.89285714285714279</v>
      </c>
      <c r="V1976">
        <f>COUNTIF(PASE!B:B,Table1[[#This Row],[Loser]])</f>
        <v>1</v>
      </c>
    </row>
    <row r="1977" spans="1:22" x14ac:dyDescent="0.25">
      <c r="A1977" s="65">
        <v>42090</v>
      </c>
      <c r="B1977" s="50">
        <v>2015</v>
      </c>
      <c r="C1977" s="1">
        <v>3</v>
      </c>
      <c r="D1977" t="s">
        <v>63</v>
      </c>
      <c r="E1977" s="1">
        <v>2</v>
      </c>
      <c r="F1977" t="s">
        <v>71</v>
      </c>
      <c r="G1977" t="str">
        <f>VLOOKUP(Table1[[#This Row],[Winner]],Ranking!D:E,2,FALSE)</f>
        <v>WCC</v>
      </c>
      <c r="H1977" s="1">
        <v>74</v>
      </c>
      <c r="I1977" s="1">
        <v>11</v>
      </c>
      <c r="J1977" t="s">
        <v>67</v>
      </c>
      <c r="K1977" t="str">
        <f>VLOOKUP(Table1[[#This Row],[Loser]],Ranking!D:E,2,FALSE)</f>
        <v>P12</v>
      </c>
      <c r="L1977" s="1">
        <v>62</v>
      </c>
      <c r="N1977" s="1">
        <f>Table1[[#This Row],[Winning Score]]-Table1[[#This Row],[Losing Score]]</f>
        <v>12</v>
      </c>
      <c r="O1977" s="1">
        <f>Table1[[#This Row],[Losing Seed]]-Table1[[#This Row],[Winning Seed]]</f>
        <v>9</v>
      </c>
      <c r="P1977" s="1" t="str">
        <f>IF(Table1[[#This Row],[SeD]]&lt;-2,Table1[[#This Row],[Winning Seed]]&amp; " over " &amp;Table1[[#This Row],[Losing Seed]],"")</f>
        <v/>
      </c>
      <c r="Q1977">
        <f>VLOOKUP(Table1[[#This Row],[Losing Seed]],'Seed History'!$N$4:$O$19,2)</f>
        <v>0.61428571428571432</v>
      </c>
      <c r="R1977" s="1">
        <f>IF(Table1[[#This Row],[Round]]="PI",0,Table1[[#This Row],[Round]]-1)</f>
        <v>2</v>
      </c>
      <c r="S1977">
        <f>Table1[[#This Row],[LAW]]-Table1[[#This Row],[LEW]]</f>
        <v>1.3857142857142857</v>
      </c>
      <c r="V1977">
        <f>COUNTIF(PASE!B:B,Table1[[#This Row],[Loser]])</f>
        <v>1</v>
      </c>
    </row>
    <row r="1978" spans="1:22" x14ac:dyDescent="0.25">
      <c r="A1978" s="65">
        <v>42091</v>
      </c>
      <c r="B1978" s="50">
        <v>2015</v>
      </c>
      <c r="C1978" s="1">
        <v>4</v>
      </c>
      <c r="D1978" t="s">
        <v>440</v>
      </c>
      <c r="E1978" s="1">
        <v>1</v>
      </c>
      <c r="F1978" t="s">
        <v>26</v>
      </c>
      <c r="G1978" t="str">
        <f>VLOOKUP(Table1[[#This Row],[Winner]],Ranking!D:E,2,FALSE)</f>
        <v>SEC</v>
      </c>
      <c r="H1978" s="1">
        <v>68</v>
      </c>
      <c r="I1978" s="1">
        <v>3</v>
      </c>
      <c r="J1978" t="s">
        <v>35</v>
      </c>
      <c r="K1978" t="str">
        <f>VLOOKUP(Table1[[#This Row],[Loser]],Ranking!D:E,2,FALSE)</f>
        <v>ACC</v>
      </c>
      <c r="L1978" s="1">
        <v>66</v>
      </c>
      <c r="N1978" s="1">
        <f>Table1[[#This Row],[Winning Score]]-Table1[[#This Row],[Losing Score]]</f>
        <v>2</v>
      </c>
      <c r="O1978" s="1">
        <f>Table1[[#This Row],[Losing Seed]]-Table1[[#This Row],[Winning Seed]]</f>
        <v>2</v>
      </c>
      <c r="P1978" s="1" t="str">
        <f>IF(Table1[[#This Row],[SeD]]&lt;-2,Table1[[#This Row],[Winning Seed]]&amp; " over " &amp;Table1[[#This Row],[Losing Seed]],"")</f>
        <v/>
      </c>
      <c r="Q1978">
        <f>VLOOKUP(Table1[[#This Row],[Losing Seed]],'Seed History'!$N$4:$O$19,2)</f>
        <v>1.8571428571428572</v>
      </c>
      <c r="R1978" s="1">
        <f>IF(Table1[[#This Row],[Round]]="PI",0,Table1[[#This Row],[Round]]-1)</f>
        <v>3</v>
      </c>
      <c r="S1978">
        <f>Table1[[#This Row],[LAW]]-Table1[[#This Row],[LEW]]</f>
        <v>1.1428571428571428</v>
      </c>
      <c r="V1978">
        <f>COUNTIF(PASE!B:B,Table1[[#This Row],[Loser]])</f>
        <v>1</v>
      </c>
    </row>
    <row r="1979" spans="1:22" x14ac:dyDescent="0.25">
      <c r="A1979" s="65">
        <v>42091</v>
      </c>
      <c r="B1979" s="50">
        <v>2015</v>
      </c>
      <c r="C1979" s="1">
        <v>4</v>
      </c>
      <c r="D1979" t="s">
        <v>38</v>
      </c>
      <c r="E1979" s="1">
        <v>1</v>
      </c>
      <c r="F1979" t="s">
        <v>39</v>
      </c>
      <c r="G1979" t="str">
        <f>VLOOKUP(Table1[[#This Row],[Winner]],Ranking!D:E,2,FALSE)</f>
        <v>B10</v>
      </c>
      <c r="H1979" s="1">
        <v>85</v>
      </c>
      <c r="I1979" s="1">
        <v>2</v>
      </c>
      <c r="J1979" t="s">
        <v>48</v>
      </c>
      <c r="K1979" t="str">
        <f>VLOOKUP(Table1[[#This Row],[Loser]],Ranking!D:E,2,FALSE)</f>
        <v>P12</v>
      </c>
      <c r="L1979" s="1">
        <v>78</v>
      </c>
      <c r="N1979" s="1">
        <f>Table1[[#This Row],[Winning Score]]-Table1[[#This Row],[Losing Score]]</f>
        <v>7</v>
      </c>
      <c r="O1979" s="1">
        <f>Table1[[#This Row],[Losing Seed]]-Table1[[#This Row],[Winning Seed]]</f>
        <v>1</v>
      </c>
      <c r="P1979" s="1" t="str">
        <f>IF(Table1[[#This Row],[SeD]]&lt;-2,Table1[[#This Row],[Winning Seed]]&amp; " over " &amp;Table1[[#This Row],[Losing Seed]],"")</f>
        <v/>
      </c>
      <c r="Q1979">
        <f>VLOOKUP(Table1[[#This Row],[Losing Seed]],'Seed History'!$N$4:$O$19,2)</f>
        <v>2.3714285714285714</v>
      </c>
      <c r="R1979" s="1">
        <f>IF(Table1[[#This Row],[Round]]="PI",0,Table1[[#This Row],[Round]]-1)</f>
        <v>3</v>
      </c>
      <c r="S1979">
        <f>Table1[[#This Row],[LAW]]-Table1[[#This Row],[LEW]]</f>
        <v>0.62857142857142856</v>
      </c>
      <c r="V1979">
        <f>COUNTIF(PASE!B:B,Table1[[#This Row],[Loser]])</f>
        <v>1</v>
      </c>
    </row>
    <row r="1980" spans="1:22" x14ac:dyDescent="0.25">
      <c r="A1980" s="65">
        <v>42092</v>
      </c>
      <c r="B1980" s="50">
        <v>2015</v>
      </c>
      <c r="C1980" s="1">
        <v>4</v>
      </c>
      <c r="D1980" t="s">
        <v>49</v>
      </c>
      <c r="E1980" s="1">
        <v>7</v>
      </c>
      <c r="F1980" t="s">
        <v>272</v>
      </c>
      <c r="G1980" t="str">
        <f>VLOOKUP(Table1[[#This Row],[Winner]],Ranking!D:E,2,FALSE)</f>
        <v>B10</v>
      </c>
      <c r="H1980" s="1">
        <v>76</v>
      </c>
      <c r="I1980" s="1">
        <v>4</v>
      </c>
      <c r="J1980" t="s">
        <v>54</v>
      </c>
      <c r="K1980" t="str">
        <f>VLOOKUP(Table1[[#This Row],[Loser]],Ranking!D:E,2,FALSE)</f>
        <v>ACC</v>
      </c>
      <c r="L1980" s="1">
        <v>70</v>
      </c>
      <c r="M1980" s="1" t="s">
        <v>479</v>
      </c>
      <c r="N1980" s="1">
        <f>Table1[[#This Row],[Winning Score]]-Table1[[#This Row],[Losing Score]]</f>
        <v>6</v>
      </c>
      <c r="O1980" s="1">
        <f>Table1[[#This Row],[Losing Seed]]-Table1[[#This Row],[Winning Seed]]</f>
        <v>-3</v>
      </c>
      <c r="P1980" s="1" t="str">
        <f>IF(Table1[[#This Row],[SeD]]&lt;-2,Table1[[#This Row],[Winning Seed]]&amp; " over " &amp;Table1[[#This Row],[Losing Seed]],"")</f>
        <v>7 over 4</v>
      </c>
      <c r="Q1980">
        <f>VLOOKUP(Table1[[#This Row],[Losing Seed]],'Seed History'!$N$4:$O$19,2)</f>
        <v>1.5357142857142858</v>
      </c>
      <c r="R1980" s="1">
        <f>IF(Table1[[#This Row],[Round]]="PI",0,Table1[[#This Row],[Round]]-1)</f>
        <v>3</v>
      </c>
      <c r="S1980">
        <f>Table1[[#This Row],[LAW]]-Table1[[#This Row],[LEW]]</f>
        <v>1.4642857142857142</v>
      </c>
      <c r="V1980">
        <f>COUNTIF(PASE!B:B,Table1[[#This Row],[Loser]])</f>
        <v>1</v>
      </c>
    </row>
    <row r="1981" spans="1:22" x14ac:dyDescent="0.25">
      <c r="A1981" s="65">
        <v>42092</v>
      </c>
      <c r="B1981" s="50">
        <v>2015</v>
      </c>
      <c r="C1981" s="1">
        <v>4</v>
      </c>
      <c r="D1981" t="s">
        <v>63</v>
      </c>
      <c r="E1981" s="1">
        <v>1</v>
      </c>
      <c r="F1981" t="s">
        <v>64</v>
      </c>
      <c r="G1981" t="str">
        <f>VLOOKUP(Table1[[#This Row],[Winner]],Ranking!D:E,2,FALSE)</f>
        <v>ACC</v>
      </c>
      <c r="H1981" s="1">
        <v>66</v>
      </c>
      <c r="I1981" s="1">
        <v>2</v>
      </c>
      <c r="J1981" t="s">
        <v>71</v>
      </c>
      <c r="K1981" t="str">
        <f>VLOOKUP(Table1[[#This Row],[Loser]],Ranking!D:E,2,FALSE)</f>
        <v>WCC</v>
      </c>
      <c r="L1981" s="1">
        <v>52</v>
      </c>
      <c r="N1981" s="1">
        <f>Table1[[#This Row],[Winning Score]]-Table1[[#This Row],[Losing Score]]</f>
        <v>14</v>
      </c>
      <c r="O1981" s="1">
        <f>Table1[[#This Row],[Losing Seed]]-Table1[[#This Row],[Winning Seed]]</f>
        <v>1</v>
      </c>
      <c r="P1981" s="1" t="str">
        <f>IF(Table1[[#This Row],[SeD]]&lt;-2,Table1[[#This Row],[Winning Seed]]&amp; " over " &amp;Table1[[#This Row],[Losing Seed]],"")</f>
        <v/>
      </c>
      <c r="Q1981">
        <f>VLOOKUP(Table1[[#This Row],[Losing Seed]],'Seed History'!$N$4:$O$19,2)</f>
        <v>2.3714285714285714</v>
      </c>
      <c r="R1981" s="1">
        <f>IF(Table1[[#This Row],[Round]]="PI",0,Table1[[#This Row],[Round]]-1)</f>
        <v>3</v>
      </c>
      <c r="S1981">
        <f>Table1[[#This Row],[LAW]]-Table1[[#This Row],[LEW]]</f>
        <v>0.62857142857142856</v>
      </c>
      <c r="V1981">
        <f>COUNTIF(PASE!B:B,Table1[[#This Row],[Loser]])</f>
        <v>1</v>
      </c>
    </row>
    <row r="1982" spans="1:22" x14ac:dyDescent="0.25">
      <c r="A1982" s="65">
        <v>42098</v>
      </c>
      <c r="B1982" s="50">
        <v>2015</v>
      </c>
      <c r="C1982" s="1">
        <v>5</v>
      </c>
      <c r="D1982" t="s">
        <v>484</v>
      </c>
      <c r="E1982" s="1">
        <v>1</v>
      </c>
      <c r="F1982" t="s">
        <v>64</v>
      </c>
      <c r="G1982" t="str">
        <f>VLOOKUP(Table1[[#This Row],[Winner]],Ranking!D:E,2,FALSE)</f>
        <v>ACC</v>
      </c>
      <c r="H1982" s="1">
        <v>81</v>
      </c>
      <c r="I1982" s="1">
        <v>7</v>
      </c>
      <c r="J1982" t="s">
        <v>272</v>
      </c>
      <c r="K1982" t="str">
        <f>VLOOKUP(Table1[[#This Row],[Loser]],Ranking!D:E,2,FALSE)</f>
        <v>B10</v>
      </c>
      <c r="L1982" s="1">
        <v>61</v>
      </c>
      <c r="N1982" s="1">
        <f>Table1[[#This Row],[Winning Score]]-Table1[[#This Row],[Losing Score]]</f>
        <v>20</v>
      </c>
      <c r="O1982" s="1">
        <f>Table1[[#This Row],[Losing Seed]]-Table1[[#This Row],[Winning Seed]]</f>
        <v>6</v>
      </c>
      <c r="P1982" s="1" t="str">
        <f>IF(Table1[[#This Row],[SeD]]&lt;-2,Table1[[#This Row],[Winning Seed]]&amp; " over " &amp;Table1[[#This Row],[Losing Seed]],"")</f>
        <v/>
      </c>
      <c r="Q1982">
        <f>VLOOKUP(Table1[[#This Row],[Losing Seed]],'Seed History'!$N$4:$O$19,2)</f>
        <v>0.9</v>
      </c>
      <c r="R1982" s="1">
        <f>IF(Table1[[#This Row],[Round]]="PI",0,Table1[[#This Row],[Round]]-1)</f>
        <v>4</v>
      </c>
      <c r="S1982">
        <f>Table1[[#This Row],[LAW]]-Table1[[#This Row],[LEW]]</f>
        <v>3.1</v>
      </c>
      <c r="V1982">
        <f>COUNTIF(PASE!B:B,Table1[[#This Row],[Loser]])</f>
        <v>1</v>
      </c>
    </row>
    <row r="1983" spans="1:22" x14ac:dyDescent="0.25">
      <c r="A1983" s="65">
        <v>42098</v>
      </c>
      <c r="B1983" s="50">
        <v>2015</v>
      </c>
      <c r="C1983" s="1">
        <v>5</v>
      </c>
      <c r="D1983" t="s">
        <v>484</v>
      </c>
      <c r="E1983" s="1">
        <v>1</v>
      </c>
      <c r="F1983" t="s">
        <v>39</v>
      </c>
      <c r="G1983" t="str">
        <f>VLOOKUP(Table1[[#This Row],[Winner]],Ranking!D:E,2,FALSE)</f>
        <v>B10</v>
      </c>
      <c r="H1983" s="1">
        <v>71</v>
      </c>
      <c r="I1983" s="1">
        <v>1</v>
      </c>
      <c r="J1983" t="s">
        <v>26</v>
      </c>
      <c r="K1983" t="str">
        <f>VLOOKUP(Table1[[#This Row],[Loser]],Ranking!D:E,2,FALSE)</f>
        <v>SEC</v>
      </c>
      <c r="L1983" s="1">
        <v>64</v>
      </c>
      <c r="N1983" s="1">
        <f>Table1[[#This Row],[Winning Score]]-Table1[[#This Row],[Losing Score]]</f>
        <v>7</v>
      </c>
      <c r="O1983" s="1">
        <f>Table1[[#This Row],[Losing Seed]]-Table1[[#This Row],[Winning Seed]]</f>
        <v>0</v>
      </c>
      <c r="P1983" s="1" t="str">
        <f>IF(Table1[[#This Row],[SeD]]&lt;-2,Table1[[#This Row],[Winning Seed]]&amp; " over " &amp;Table1[[#This Row],[Losing Seed]],"")</f>
        <v/>
      </c>
      <c r="Q1983">
        <f>VLOOKUP(Table1[[#This Row],[Losing Seed]],'Seed History'!$N$4:$O$19,2)</f>
        <v>3.342857142857143</v>
      </c>
      <c r="R1983" s="1">
        <f>IF(Table1[[#This Row],[Round]]="PI",0,Table1[[#This Row],[Round]]-1)</f>
        <v>4</v>
      </c>
      <c r="S1983">
        <f>Table1[[#This Row],[LAW]]-Table1[[#This Row],[LEW]]</f>
        <v>0.65714285714285703</v>
      </c>
      <c r="V1983">
        <f>COUNTIF(PASE!B:B,Table1[[#This Row],[Loser]])</f>
        <v>1</v>
      </c>
    </row>
    <row r="1984" spans="1:22" x14ac:dyDescent="0.25">
      <c r="A1984" s="65">
        <v>42100</v>
      </c>
      <c r="B1984" s="50">
        <v>2015</v>
      </c>
      <c r="C1984" s="1">
        <v>6</v>
      </c>
      <c r="D1984" t="s">
        <v>485</v>
      </c>
      <c r="E1984" s="1">
        <v>1</v>
      </c>
      <c r="F1984" t="s">
        <v>64</v>
      </c>
      <c r="G1984" t="str">
        <f>VLOOKUP(Table1[[#This Row],[Winner]],Ranking!D:E,2,FALSE)</f>
        <v>ACC</v>
      </c>
      <c r="H1984" s="1">
        <v>68</v>
      </c>
      <c r="I1984" s="1">
        <v>1</v>
      </c>
      <c r="J1984" t="s">
        <v>39</v>
      </c>
      <c r="K1984" t="str">
        <f>VLOOKUP(Table1[[#This Row],[Loser]],Ranking!D:E,2,FALSE)</f>
        <v>B10</v>
      </c>
      <c r="L1984" s="1">
        <v>63</v>
      </c>
      <c r="N1984" s="1">
        <f>Table1[[#This Row],[Winning Score]]-Table1[[#This Row],[Losing Score]]</f>
        <v>5</v>
      </c>
      <c r="O1984" s="1">
        <f>Table1[[#This Row],[Losing Seed]]-Table1[[#This Row],[Winning Seed]]</f>
        <v>0</v>
      </c>
      <c r="P1984" s="1" t="str">
        <f>IF(Table1[[#This Row],[SeD]]&lt;-2,Table1[[#This Row],[Winning Seed]]&amp; " over " &amp;Table1[[#This Row],[Losing Seed]],"")</f>
        <v/>
      </c>
      <c r="Q1984">
        <f>VLOOKUP(Table1[[#This Row],[Losing Seed]],'Seed History'!$N$4:$O$19,2)</f>
        <v>3.342857142857143</v>
      </c>
      <c r="R1984" s="1">
        <f>IF(Table1[[#This Row],[Round]]="PI",0,Table1[[#This Row],[Round]]-1)</f>
        <v>5</v>
      </c>
      <c r="S1984">
        <f>Table1[[#This Row],[LAW]]-Table1[[#This Row],[LEW]]</f>
        <v>1.657142857142857</v>
      </c>
      <c r="V1984">
        <f>COUNTIF(PASE!B:B,Table1[[#This Row],[Loser]])</f>
        <v>1</v>
      </c>
    </row>
    <row r="1985" spans="1:22" x14ac:dyDescent="0.25">
      <c r="A1985" s="65">
        <v>42444</v>
      </c>
      <c r="B1985" s="50">
        <v>2016</v>
      </c>
      <c r="C1985" s="1" t="s">
        <v>493</v>
      </c>
      <c r="D1985" t="s">
        <v>49</v>
      </c>
      <c r="E1985" s="1">
        <v>16</v>
      </c>
      <c r="F1985" t="s">
        <v>206</v>
      </c>
      <c r="G1985" t="str">
        <f>VLOOKUP(Table1[[#This Row],[Winner]],Ranking!D:E,2,FALSE)</f>
        <v>ASun</v>
      </c>
      <c r="H1985" s="1">
        <v>96</v>
      </c>
      <c r="I1985" s="1">
        <v>16</v>
      </c>
      <c r="J1985" t="s">
        <v>202</v>
      </c>
      <c r="K1985" t="str">
        <f>VLOOKUP(Table1[[#This Row],[Loser]],Ranking!D:E,2,FALSE)</f>
        <v>NEC</v>
      </c>
      <c r="L1985" s="1">
        <v>65</v>
      </c>
      <c r="N1985" s="1">
        <f>Table1[[#This Row],[Winning Score]]-Table1[[#This Row],[Losing Score]]</f>
        <v>31</v>
      </c>
      <c r="O1985" s="1">
        <f>Table1[[#This Row],[Losing Seed]]-Table1[[#This Row],[Winning Seed]]</f>
        <v>0</v>
      </c>
      <c r="P1985" s="1" t="str">
        <f>IF(Table1[[#This Row],[SeD]]&lt;-2,Table1[[#This Row],[Winning Seed]]&amp; " over " &amp;Table1[[#This Row],[Losing Seed]],"")</f>
        <v/>
      </c>
      <c r="Q1985">
        <f>VLOOKUP(Table1[[#This Row],[Losing Seed]],'Seed History'!$N$4:$O$19,2)</f>
        <v>7.1428571428571426E-3</v>
      </c>
      <c r="R1985" s="1">
        <f>IF(Table1[[#This Row],[Round]]="PI",0,Table1[[#This Row],[Round]]-1)</f>
        <v>0</v>
      </c>
      <c r="S1985">
        <f>Table1[[#This Row],[LAW]]-Table1[[#This Row],[LEW]]</f>
        <v>-7.1428571428571426E-3</v>
      </c>
      <c r="V1985">
        <f>COUNTIF(PASE!B:B,Table1[[#This Row],[Loser]])</f>
        <v>1</v>
      </c>
    </row>
    <row r="1986" spans="1:22" x14ac:dyDescent="0.25">
      <c r="A1986" s="65">
        <v>42444</v>
      </c>
      <c r="B1986" s="50">
        <v>2016</v>
      </c>
      <c r="C1986" s="1" t="s">
        <v>493</v>
      </c>
      <c r="D1986" t="s">
        <v>63</v>
      </c>
      <c r="E1986" s="1">
        <v>11</v>
      </c>
      <c r="F1986" t="s">
        <v>418</v>
      </c>
      <c r="G1986" t="str">
        <f>VLOOKUP(Table1[[#This Row],[Winner]],Ranking!D:E,2,FALSE)</f>
        <v>Amer</v>
      </c>
      <c r="H1986" s="1">
        <v>70</v>
      </c>
      <c r="I1986" s="1">
        <v>11</v>
      </c>
      <c r="J1986" t="s">
        <v>78</v>
      </c>
      <c r="K1986" t="str">
        <f>VLOOKUP(Table1[[#This Row],[Loser]],Ranking!D:E,2,FALSE)</f>
        <v>SEC</v>
      </c>
      <c r="L1986" s="1">
        <v>50</v>
      </c>
      <c r="N1986" s="1">
        <f>Table1[[#This Row],[Winning Score]]-Table1[[#This Row],[Losing Score]]</f>
        <v>20</v>
      </c>
      <c r="O1986" s="1">
        <f>Table1[[#This Row],[Losing Seed]]-Table1[[#This Row],[Winning Seed]]</f>
        <v>0</v>
      </c>
      <c r="P1986" s="1" t="str">
        <f>IF(Table1[[#This Row],[SeD]]&lt;-2,Table1[[#This Row],[Winning Seed]]&amp; " over " &amp;Table1[[#This Row],[Losing Seed]],"")</f>
        <v/>
      </c>
      <c r="Q1986">
        <f>VLOOKUP(Table1[[#This Row],[Losing Seed]],'Seed History'!$N$4:$O$19,2)</f>
        <v>0.61428571428571432</v>
      </c>
      <c r="R1986" s="1">
        <f>IF(Table1[[#This Row],[Round]]="PI",0,Table1[[#This Row],[Round]]-1)</f>
        <v>0</v>
      </c>
      <c r="S1986">
        <f>Table1[[#This Row],[LAW]]-Table1[[#This Row],[LEW]]</f>
        <v>-0.61428571428571432</v>
      </c>
      <c r="V1986">
        <f>COUNTIF(PASE!B:B,Table1[[#This Row],[Loser]])</f>
        <v>1</v>
      </c>
    </row>
    <row r="1987" spans="1:22" x14ac:dyDescent="0.25">
      <c r="A1987" s="65">
        <v>42445</v>
      </c>
      <c r="B1987" s="50">
        <v>2016</v>
      </c>
      <c r="C1987" s="1" t="s">
        <v>493</v>
      </c>
      <c r="D1987" t="s">
        <v>49</v>
      </c>
      <c r="E1987" s="1">
        <v>11</v>
      </c>
      <c r="F1987" t="s">
        <v>82</v>
      </c>
      <c r="G1987" t="str">
        <f>VLOOKUP(Table1[[#This Row],[Winner]],Ranking!D:E,2,FALSE)</f>
        <v>B10</v>
      </c>
      <c r="H1987" s="1">
        <v>67</v>
      </c>
      <c r="I1987" s="1">
        <v>11</v>
      </c>
      <c r="J1987" t="s">
        <v>94</v>
      </c>
      <c r="K1987" t="str">
        <f>VLOOKUP(Table1[[#This Row],[Loser]],Ranking!D:E,2,FALSE)</f>
        <v>Amer</v>
      </c>
      <c r="L1987" s="1">
        <v>62</v>
      </c>
      <c r="N1987" s="1">
        <f>Table1[[#This Row],[Winning Score]]-Table1[[#This Row],[Losing Score]]</f>
        <v>5</v>
      </c>
      <c r="O1987" s="1">
        <f>Table1[[#This Row],[Losing Seed]]-Table1[[#This Row],[Winning Seed]]</f>
        <v>0</v>
      </c>
      <c r="P1987" s="1" t="str">
        <f>IF(Table1[[#This Row],[SeD]]&lt;-2,Table1[[#This Row],[Winning Seed]]&amp; " over " &amp;Table1[[#This Row],[Losing Seed]],"")</f>
        <v/>
      </c>
      <c r="Q1987">
        <f>VLOOKUP(Table1[[#This Row],[Losing Seed]],'Seed History'!$N$4:$O$19,2)</f>
        <v>0.61428571428571432</v>
      </c>
      <c r="R1987" s="1">
        <f>IF(Table1[[#This Row],[Round]]="PI",0,Table1[[#This Row],[Round]]-1)</f>
        <v>0</v>
      </c>
      <c r="S1987">
        <f>Table1[[#This Row],[LAW]]-Table1[[#This Row],[LEW]]</f>
        <v>-0.61428571428571432</v>
      </c>
      <c r="V1987">
        <f>COUNTIF(PASE!B:B,Table1[[#This Row],[Loser]])</f>
        <v>1</v>
      </c>
    </row>
    <row r="1988" spans="1:22" x14ac:dyDescent="0.25">
      <c r="A1988" s="65">
        <v>42445</v>
      </c>
      <c r="B1988" s="50">
        <v>2016</v>
      </c>
      <c r="C1988" s="1" t="s">
        <v>493</v>
      </c>
      <c r="D1988" t="s">
        <v>38</v>
      </c>
      <c r="E1988" s="1">
        <v>16</v>
      </c>
      <c r="F1988" t="s">
        <v>225</v>
      </c>
      <c r="G1988" t="str">
        <f>VLOOKUP(Table1[[#This Row],[Winner]],Ranking!D:E,2,FALSE)</f>
        <v>Pat</v>
      </c>
      <c r="H1988" s="1">
        <v>59</v>
      </c>
      <c r="I1988" s="1">
        <v>16</v>
      </c>
      <c r="J1988" t="s">
        <v>362</v>
      </c>
      <c r="K1988" t="str">
        <f>VLOOKUP(Table1[[#This Row],[Loser]],Ranking!D:E,2,FALSE)</f>
        <v>SWAC</v>
      </c>
      <c r="L1988" s="1">
        <v>55</v>
      </c>
      <c r="N1988" s="1">
        <f>Table1[[#This Row],[Winning Score]]-Table1[[#This Row],[Losing Score]]</f>
        <v>4</v>
      </c>
      <c r="O1988" s="1">
        <f>Table1[[#This Row],[Losing Seed]]-Table1[[#This Row],[Winning Seed]]</f>
        <v>0</v>
      </c>
      <c r="P1988" s="1" t="str">
        <f>IF(Table1[[#This Row],[SeD]]&lt;-2,Table1[[#This Row],[Winning Seed]]&amp; " over " &amp;Table1[[#This Row],[Losing Seed]],"")</f>
        <v/>
      </c>
      <c r="Q1988">
        <f>VLOOKUP(Table1[[#This Row],[Losing Seed]],'Seed History'!$N$4:$O$19,2)</f>
        <v>7.1428571428571426E-3</v>
      </c>
      <c r="R1988" s="1">
        <f>IF(Table1[[#This Row],[Round]]="PI",0,Table1[[#This Row],[Round]]-1)</f>
        <v>0</v>
      </c>
      <c r="S1988">
        <f>Table1[[#This Row],[LAW]]-Table1[[#This Row],[LEW]]</f>
        <v>-7.1428571428571426E-3</v>
      </c>
      <c r="V1988">
        <f>COUNTIF(PASE!B:B,Table1[[#This Row],[Loser]])</f>
        <v>1</v>
      </c>
    </row>
    <row r="1989" spans="1:22" x14ac:dyDescent="0.25">
      <c r="A1989" s="65">
        <v>42446</v>
      </c>
      <c r="B1989" s="50">
        <v>2016</v>
      </c>
      <c r="C1989" s="1">
        <v>1</v>
      </c>
      <c r="D1989" t="s">
        <v>440</v>
      </c>
      <c r="E1989" s="1">
        <v>12</v>
      </c>
      <c r="F1989" t="s">
        <v>126</v>
      </c>
      <c r="G1989" t="str">
        <f>VLOOKUP(Table1[[#This Row],[Winner]],Ranking!D:E,2,FALSE)</f>
        <v>SB</v>
      </c>
      <c r="H1989" s="1">
        <v>85</v>
      </c>
      <c r="I1989" s="1">
        <v>5</v>
      </c>
      <c r="J1989" t="s">
        <v>29</v>
      </c>
      <c r="K1989" t="str">
        <f>VLOOKUP(Table1[[#This Row],[Loser]],Ranking!D:E,2,FALSE)</f>
        <v>B10</v>
      </c>
      <c r="L1989" s="1">
        <v>83</v>
      </c>
      <c r="M1989" s="1" t="s">
        <v>480</v>
      </c>
      <c r="N1989" s="1">
        <f>Table1[[#This Row],[Winning Score]]-Table1[[#This Row],[Losing Score]]</f>
        <v>2</v>
      </c>
      <c r="O1989" s="1">
        <f>Table1[[#This Row],[Losing Seed]]-Table1[[#This Row],[Winning Seed]]</f>
        <v>-7</v>
      </c>
      <c r="P1989" s="1" t="str">
        <f>IF(Table1[[#This Row],[SeD]]&lt;-2,Table1[[#This Row],[Winning Seed]]&amp; " over " &amp;Table1[[#This Row],[Losing Seed]],"")</f>
        <v>12 over 5</v>
      </c>
      <c r="Q1989">
        <f>VLOOKUP(Table1[[#This Row],[Losing Seed]],'Seed History'!$N$4:$O$19,2)</f>
        <v>1.1071428571428572</v>
      </c>
      <c r="R1989" s="1">
        <f>IF(Table1[[#This Row],[Round]]="PI",0,Table1[[#This Row],[Round]]-1)</f>
        <v>0</v>
      </c>
      <c r="S1989">
        <f>Table1[[#This Row],[LAW]]-Table1[[#This Row],[LEW]]</f>
        <v>-1.1071428571428572</v>
      </c>
      <c r="V1989">
        <f>COUNTIF(PASE!B:B,Table1[[#This Row],[Loser]])</f>
        <v>1</v>
      </c>
    </row>
    <row r="1990" spans="1:22" x14ac:dyDescent="0.25">
      <c r="A1990" s="65">
        <v>42446</v>
      </c>
      <c r="B1990" s="50">
        <v>2016</v>
      </c>
      <c r="C1990" s="1">
        <v>1</v>
      </c>
      <c r="D1990" t="s">
        <v>38</v>
      </c>
      <c r="E1990" s="1">
        <v>12</v>
      </c>
      <c r="F1990" t="s">
        <v>93</v>
      </c>
      <c r="G1990" t="str">
        <f>VLOOKUP(Table1[[#This Row],[Winner]],Ranking!D:E,2,FALSE)</f>
        <v>Ivy</v>
      </c>
      <c r="H1990" s="1">
        <v>79</v>
      </c>
      <c r="I1990" s="1">
        <v>5</v>
      </c>
      <c r="J1990" t="s">
        <v>46</v>
      </c>
      <c r="K1990" t="str">
        <f>VLOOKUP(Table1[[#This Row],[Loser]],Ranking!D:E,2,FALSE)</f>
        <v>B12</v>
      </c>
      <c r="L1990" s="1">
        <v>75</v>
      </c>
      <c r="N1990" s="1">
        <f>Table1[[#This Row],[Winning Score]]-Table1[[#This Row],[Losing Score]]</f>
        <v>4</v>
      </c>
      <c r="O1990" s="1">
        <f>Table1[[#This Row],[Losing Seed]]-Table1[[#This Row],[Winning Seed]]</f>
        <v>-7</v>
      </c>
      <c r="P1990" s="1" t="str">
        <f>IF(Table1[[#This Row],[SeD]]&lt;-2,Table1[[#This Row],[Winning Seed]]&amp; " over " &amp;Table1[[#This Row],[Losing Seed]],"")</f>
        <v>12 over 5</v>
      </c>
      <c r="Q1990">
        <f>VLOOKUP(Table1[[#This Row],[Losing Seed]],'Seed History'!$N$4:$O$19,2)</f>
        <v>1.1071428571428572</v>
      </c>
      <c r="R1990" s="1">
        <f>IF(Table1[[#This Row],[Round]]="PI",0,Table1[[#This Row],[Round]]-1)</f>
        <v>0</v>
      </c>
      <c r="S1990">
        <f>Table1[[#This Row],[LAW]]-Table1[[#This Row],[LEW]]</f>
        <v>-1.1071428571428572</v>
      </c>
      <c r="V1990">
        <f>COUNTIF(PASE!B:B,Table1[[#This Row],[Loser]])</f>
        <v>1</v>
      </c>
    </row>
    <row r="1991" spans="1:22" x14ac:dyDescent="0.25">
      <c r="A1991" s="65">
        <v>42446</v>
      </c>
      <c r="B1991" s="50">
        <v>2016</v>
      </c>
      <c r="C1991" s="1">
        <v>1</v>
      </c>
      <c r="D1991" t="s">
        <v>440</v>
      </c>
      <c r="E1991" s="1">
        <v>11</v>
      </c>
      <c r="F1991" t="s">
        <v>71</v>
      </c>
      <c r="G1991" t="str">
        <f>VLOOKUP(Table1[[#This Row],[Winner]],Ranking!D:E,2,FALSE)</f>
        <v>WCC</v>
      </c>
      <c r="H1991" s="1">
        <v>68</v>
      </c>
      <c r="I1991" s="1">
        <v>6</v>
      </c>
      <c r="J1991" t="s">
        <v>87</v>
      </c>
      <c r="K1991" t="str">
        <f>VLOOKUP(Table1[[#This Row],[Loser]],Ranking!D:E,2,FALSE)</f>
        <v>BE</v>
      </c>
      <c r="L1991" s="1">
        <v>52</v>
      </c>
      <c r="N1991" s="1">
        <f>Table1[[#This Row],[Winning Score]]-Table1[[#This Row],[Losing Score]]</f>
        <v>16</v>
      </c>
      <c r="O1991" s="1">
        <f>Table1[[#This Row],[Losing Seed]]-Table1[[#This Row],[Winning Seed]]</f>
        <v>-5</v>
      </c>
      <c r="P1991" s="1" t="str">
        <f>IF(Table1[[#This Row],[SeD]]&lt;-2,Table1[[#This Row],[Winning Seed]]&amp; " over " &amp;Table1[[#This Row],[Losing Seed]],"")</f>
        <v>11 over 6</v>
      </c>
      <c r="Q1991">
        <f>VLOOKUP(Table1[[#This Row],[Losing Seed]],'Seed History'!$N$4:$O$19,2)</f>
        <v>1.0785714285714285</v>
      </c>
      <c r="R1991" s="1">
        <f>IF(Table1[[#This Row],[Round]]="PI",0,Table1[[#This Row],[Round]]-1)</f>
        <v>0</v>
      </c>
      <c r="S1991">
        <f>Table1[[#This Row],[LAW]]-Table1[[#This Row],[LEW]]</f>
        <v>-1.0785714285714285</v>
      </c>
      <c r="V1991">
        <f>COUNTIF(PASE!B:B,Table1[[#This Row],[Loser]])</f>
        <v>1</v>
      </c>
    </row>
    <row r="1992" spans="1:22" x14ac:dyDescent="0.25">
      <c r="A1992" s="65">
        <v>42446</v>
      </c>
      <c r="B1992" s="50">
        <v>2016</v>
      </c>
      <c r="C1992" s="1">
        <v>1</v>
      </c>
      <c r="D1992" t="s">
        <v>63</v>
      </c>
      <c r="E1992" s="1">
        <v>11</v>
      </c>
      <c r="F1992" t="s">
        <v>418</v>
      </c>
      <c r="G1992" t="str">
        <f>VLOOKUP(Table1[[#This Row],[Winner]],Ranking!D:E,2,FALSE)</f>
        <v>Amer</v>
      </c>
      <c r="H1992" s="1">
        <v>65</v>
      </c>
      <c r="I1992" s="1">
        <v>6</v>
      </c>
      <c r="J1992" t="s">
        <v>48</v>
      </c>
      <c r="K1992" t="str">
        <f>VLOOKUP(Table1[[#This Row],[Loser]],Ranking!D:E,2,FALSE)</f>
        <v>P12</v>
      </c>
      <c r="L1992" s="1">
        <v>55</v>
      </c>
      <c r="N1992" s="1">
        <f>Table1[[#This Row],[Winning Score]]-Table1[[#This Row],[Losing Score]]</f>
        <v>10</v>
      </c>
      <c r="O1992" s="1">
        <f>Table1[[#This Row],[Losing Seed]]-Table1[[#This Row],[Winning Seed]]</f>
        <v>-5</v>
      </c>
      <c r="P1992" s="1" t="str">
        <f>IF(Table1[[#This Row],[SeD]]&lt;-2,Table1[[#This Row],[Winning Seed]]&amp; " over " &amp;Table1[[#This Row],[Losing Seed]],"")</f>
        <v>11 over 6</v>
      </c>
      <c r="Q1992">
        <f>VLOOKUP(Table1[[#This Row],[Losing Seed]],'Seed History'!$N$4:$O$19,2)</f>
        <v>1.0785714285714285</v>
      </c>
      <c r="R1992" s="1">
        <f>IF(Table1[[#This Row],[Round]]="PI",0,Table1[[#This Row],[Round]]-1)</f>
        <v>0</v>
      </c>
      <c r="S1992">
        <f>Table1[[#This Row],[LAW]]-Table1[[#This Row],[LEW]]</f>
        <v>-1.0785714285714285</v>
      </c>
      <c r="V1992">
        <f>COUNTIF(PASE!B:B,Table1[[#This Row],[Loser]])</f>
        <v>1</v>
      </c>
    </row>
    <row r="1993" spans="1:22" x14ac:dyDescent="0.25">
      <c r="A1993" s="65">
        <v>42446</v>
      </c>
      <c r="B1993" s="50">
        <v>2016</v>
      </c>
      <c r="C1993" s="1">
        <v>1</v>
      </c>
      <c r="D1993" t="s">
        <v>49</v>
      </c>
      <c r="E1993" s="1">
        <v>1</v>
      </c>
      <c r="F1993" t="s">
        <v>299</v>
      </c>
      <c r="G1993" t="str">
        <f>VLOOKUP(Table1[[#This Row],[Winner]],Ranking!D:E,2,FALSE)</f>
        <v>ACC</v>
      </c>
      <c r="H1993" s="1">
        <v>83</v>
      </c>
      <c r="I1993" s="1">
        <v>16</v>
      </c>
      <c r="J1993" t="s">
        <v>206</v>
      </c>
      <c r="K1993" t="str">
        <f>VLOOKUP(Table1[[#This Row],[Loser]],Ranking!D:E,2,FALSE)</f>
        <v>ASun</v>
      </c>
      <c r="L1993" s="1">
        <v>67</v>
      </c>
      <c r="N1993" s="1">
        <f>Table1[[#This Row],[Winning Score]]-Table1[[#This Row],[Losing Score]]</f>
        <v>16</v>
      </c>
      <c r="O1993" s="1">
        <f>Table1[[#This Row],[Losing Seed]]-Table1[[#This Row],[Winning Seed]]</f>
        <v>15</v>
      </c>
      <c r="P1993" s="1" t="str">
        <f>IF(Table1[[#This Row],[SeD]]&lt;-2,Table1[[#This Row],[Winning Seed]]&amp; " over " &amp;Table1[[#This Row],[Losing Seed]],"")</f>
        <v/>
      </c>
      <c r="Q1993">
        <f>VLOOKUP(Table1[[#This Row],[Losing Seed]],'Seed History'!$N$4:$O$19,2)</f>
        <v>7.1428571428571426E-3</v>
      </c>
      <c r="R1993" s="1">
        <f>IF(Table1[[#This Row],[Round]]="PI",0,Table1[[#This Row],[Round]]-1)</f>
        <v>0</v>
      </c>
      <c r="S1993">
        <f>Table1[[#This Row],[LAW]]-Table1[[#This Row],[LEW]]</f>
        <v>-7.1428571428571426E-3</v>
      </c>
      <c r="V1993">
        <f>COUNTIF(PASE!B:B,Table1[[#This Row],[Loser]])</f>
        <v>1</v>
      </c>
    </row>
    <row r="1994" spans="1:22" x14ac:dyDescent="0.25">
      <c r="A1994" s="65">
        <v>42446</v>
      </c>
      <c r="B1994" s="50">
        <v>2016</v>
      </c>
      <c r="C1994" s="1">
        <v>1</v>
      </c>
      <c r="D1994" t="s">
        <v>49</v>
      </c>
      <c r="E1994" s="1">
        <v>4</v>
      </c>
      <c r="F1994" t="s">
        <v>26</v>
      </c>
      <c r="G1994" t="str">
        <f>VLOOKUP(Table1[[#This Row],[Winner]],Ranking!D:E,2,FALSE)</f>
        <v>SEC</v>
      </c>
      <c r="H1994" s="1">
        <v>85</v>
      </c>
      <c r="I1994" s="1">
        <v>13</v>
      </c>
      <c r="J1994" t="s">
        <v>90</v>
      </c>
      <c r="K1994" t="str">
        <f>VLOOKUP(Table1[[#This Row],[Loser]],Ranking!D:E,2,FALSE)</f>
        <v>AE</v>
      </c>
      <c r="L1994" s="1">
        <v>57</v>
      </c>
      <c r="N1994" s="1">
        <f>Table1[[#This Row],[Winning Score]]-Table1[[#This Row],[Losing Score]]</f>
        <v>28</v>
      </c>
      <c r="O1994" s="1">
        <f>Table1[[#This Row],[Losing Seed]]-Table1[[#This Row],[Winning Seed]]</f>
        <v>9</v>
      </c>
      <c r="P1994" s="1" t="str">
        <f>IF(Table1[[#This Row],[SeD]]&lt;-2,Table1[[#This Row],[Winning Seed]]&amp; " over " &amp;Table1[[#This Row],[Losing Seed]],"")</f>
        <v/>
      </c>
      <c r="Q1994">
        <f>VLOOKUP(Table1[[#This Row],[Losing Seed]],'Seed History'!$N$4:$O$19,2)</f>
        <v>0.25</v>
      </c>
      <c r="R1994" s="1">
        <f>IF(Table1[[#This Row],[Round]]="PI",0,Table1[[#This Row],[Round]]-1)</f>
        <v>0</v>
      </c>
      <c r="S1994">
        <f>Table1[[#This Row],[LAW]]-Table1[[#This Row],[LEW]]</f>
        <v>-0.25</v>
      </c>
      <c r="V1994">
        <f>COUNTIF(PASE!B:B,Table1[[#This Row],[Loser]])</f>
        <v>1</v>
      </c>
    </row>
    <row r="1995" spans="1:22" x14ac:dyDescent="0.25">
      <c r="A1995" s="65">
        <v>42446</v>
      </c>
      <c r="B1995" s="50">
        <v>2016</v>
      </c>
      <c r="C1995" s="1">
        <v>1</v>
      </c>
      <c r="D1995" t="s">
        <v>49</v>
      </c>
      <c r="E1995" s="1">
        <v>5</v>
      </c>
      <c r="F1995" t="s">
        <v>36</v>
      </c>
      <c r="G1995" t="str">
        <f>VLOOKUP(Table1[[#This Row],[Winner]],Ranking!D:E,2,FALSE)</f>
        <v>B10</v>
      </c>
      <c r="H1995" s="1">
        <v>99</v>
      </c>
      <c r="I1995" s="1">
        <v>12</v>
      </c>
      <c r="J1995" t="s">
        <v>168</v>
      </c>
      <c r="K1995" t="str">
        <f>VLOOKUP(Table1[[#This Row],[Loser]],Ranking!D:E,2,FALSE)</f>
        <v>SC</v>
      </c>
      <c r="L1995" s="1">
        <v>74</v>
      </c>
      <c r="N1995" s="1">
        <f>Table1[[#This Row],[Winning Score]]-Table1[[#This Row],[Losing Score]]</f>
        <v>25</v>
      </c>
      <c r="O1995" s="1">
        <f>Table1[[#This Row],[Losing Seed]]-Table1[[#This Row],[Winning Seed]]</f>
        <v>7</v>
      </c>
      <c r="P1995" s="1" t="str">
        <f>IF(Table1[[#This Row],[SeD]]&lt;-2,Table1[[#This Row],[Winning Seed]]&amp; " over " &amp;Table1[[#This Row],[Losing Seed]],"")</f>
        <v/>
      </c>
      <c r="Q1995">
        <f>VLOOKUP(Table1[[#This Row],[Losing Seed]],'Seed History'!$N$4:$O$19,2)</f>
        <v>0.51428571428571423</v>
      </c>
      <c r="R1995" s="1">
        <f>IF(Table1[[#This Row],[Round]]="PI",0,Table1[[#This Row],[Round]]-1)</f>
        <v>0</v>
      </c>
      <c r="S1995">
        <f>Table1[[#This Row],[LAW]]-Table1[[#This Row],[LEW]]</f>
        <v>-0.51428571428571423</v>
      </c>
      <c r="V1995">
        <f>COUNTIF(PASE!B:B,Table1[[#This Row],[Loser]])</f>
        <v>1</v>
      </c>
    </row>
    <row r="1996" spans="1:22" x14ac:dyDescent="0.25">
      <c r="A1996" s="65">
        <v>42446</v>
      </c>
      <c r="B1996" s="50">
        <v>2016</v>
      </c>
      <c r="C1996" s="1">
        <v>1</v>
      </c>
      <c r="D1996" t="s">
        <v>440</v>
      </c>
      <c r="E1996" s="1">
        <v>1</v>
      </c>
      <c r="F1996" t="s">
        <v>61</v>
      </c>
      <c r="G1996" t="str">
        <f>VLOOKUP(Table1[[#This Row],[Winner]],Ranking!D:E,2,FALSE)</f>
        <v>ACC</v>
      </c>
      <c r="H1996" s="1">
        <v>81</v>
      </c>
      <c r="I1996" s="1">
        <v>16</v>
      </c>
      <c r="J1996" t="s">
        <v>27</v>
      </c>
      <c r="K1996" t="str">
        <f>VLOOKUP(Table1[[#This Row],[Loser]],Ranking!D:E,2,FALSE)</f>
        <v>BSth</v>
      </c>
      <c r="L1996" s="1">
        <v>45</v>
      </c>
      <c r="N1996" s="1">
        <f>Table1[[#This Row],[Winning Score]]-Table1[[#This Row],[Losing Score]]</f>
        <v>36</v>
      </c>
      <c r="O1996" s="1">
        <f>Table1[[#This Row],[Losing Seed]]-Table1[[#This Row],[Winning Seed]]</f>
        <v>15</v>
      </c>
      <c r="P1996" s="1" t="str">
        <f>IF(Table1[[#This Row],[SeD]]&lt;-2,Table1[[#This Row],[Winning Seed]]&amp; " over " &amp;Table1[[#This Row],[Losing Seed]],"")</f>
        <v/>
      </c>
      <c r="Q1996">
        <f>VLOOKUP(Table1[[#This Row],[Losing Seed]],'Seed History'!$N$4:$O$19,2)</f>
        <v>7.1428571428571426E-3</v>
      </c>
      <c r="R1996" s="1">
        <f>IF(Table1[[#This Row],[Round]]="PI",0,Table1[[#This Row],[Round]]-1)</f>
        <v>0</v>
      </c>
      <c r="S1996">
        <f>Table1[[#This Row],[LAW]]-Table1[[#This Row],[LEW]]</f>
        <v>-7.1428571428571426E-3</v>
      </c>
      <c r="V1996">
        <f>COUNTIF(PASE!B:B,Table1[[#This Row],[Loser]])</f>
        <v>1</v>
      </c>
    </row>
    <row r="1997" spans="1:22" x14ac:dyDescent="0.25">
      <c r="A1997" s="65">
        <v>42446</v>
      </c>
      <c r="B1997" s="50">
        <v>2016</v>
      </c>
      <c r="C1997" s="1">
        <v>1</v>
      </c>
      <c r="D1997" t="s">
        <v>440</v>
      </c>
      <c r="E1997" s="1">
        <v>3</v>
      </c>
      <c r="F1997" t="s">
        <v>65</v>
      </c>
      <c r="G1997" t="str">
        <f>VLOOKUP(Table1[[#This Row],[Winner]],Ranking!D:E,2,FALSE)</f>
        <v>P12</v>
      </c>
      <c r="H1997" s="1">
        <v>80</v>
      </c>
      <c r="I1997" s="1">
        <v>14</v>
      </c>
      <c r="J1997" t="s">
        <v>210</v>
      </c>
      <c r="K1997" t="str">
        <f>VLOOKUP(Table1[[#This Row],[Loser]],Ranking!D:E,2,FALSE)</f>
        <v>MWC</v>
      </c>
      <c r="L1997" s="1">
        <v>69</v>
      </c>
      <c r="N1997" s="1">
        <f>Table1[[#This Row],[Winning Score]]-Table1[[#This Row],[Losing Score]]</f>
        <v>11</v>
      </c>
      <c r="O1997" s="1">
        <f>Table1[[#This Row],[Losing Seed]]-Table1[[#This Row],[Winning Seed]]</f>
        <v>11</v>
      </c>
      <c r="P1997" s="1" t="str">
        <f>IF(Table1[[#This Row],[SeD]]&lt;-2,Table1[[#This Row],[Winning Seed]]&amp; " over " &amp;Table1[[#This Row],[Losing Seed]],"")</f>
        <v/>
      </c>
      <c r="Q1997">
        <f>VLOOKUP(Table1[[#This Row],[Losing Seed]],'Seed History'!$N$4:$O$19,2)</f>
        <v>0.16428571428571428</v>
      </c>
      <c r="R1997" s="1">
        <f>IF(Table1[[#This Row],[Round]]="PI",0,Table1[[#This Row],[Round]]-1)</f>
        <v>0</v>
      </c>
      <c r="S1997">
        <f>Table1[[#This Row],[LAW]]-Table1[[#This Row],[LEW]]</f>
        <v>-0.16428571428571428</v>
      </c>
      <c r="V1997">
        <f>COUNTIF(PASE!B:B,Table1[[#This Row],[Loser]])</f>
        <v>1</v>
      </c>
    </row>
    <row r="1998" spans="1:22" x14ac:dyDescent="0.25">
      <c r="A1998" s="65">
        <v>42446</v>
      </c>
      <c r="B1998" s="50">
        <v>2016</v>
      </c>
      <c r="C1998" s="1">
        <v>1</v>
      </c>
      <c r="D1998" t="s">
        <v>440</v>
      </c>
      <c r="E1998" s="1">
        <v>4</v>
      </c>
      <c r="F1998" t="s">
        <v>238</v>
      </c>
      <c r="G1998" t="str">
        <f>VLOOKUP(Table1[[#This Row],[Winner]],Ranking!D:E,2,FALSE)</f>
        <v>B12</v>
      </c>
      <c r="H1998" s="1">
        <v>94</v>
      </c>
      <c r="I1998" s="1">
        <v>13</v>
      </c>
      <c r="J1998" t="s">
        <v>237</v>
      </c>
      <c r="K1998" t="str">
        <f>VLOOKUP(Table1[[#This Row],[Loser]],Ranking!D:E,2,FALSE)</f>
        <v>MAAC</v>
      </c>
      <c r="L1998" s="1">
        <v>81</v>
      </c>
      <c r="N1998" s="1">
        <f>Table1[[#This Row],[Winning Score]]-Table1[[#This Row],[Losing Score]]</f>
        <v>13</v>
      </c>
      <c r="O1998" s="1">
        <f>Table1[[#This Row],[Losing Seed]]-Table1[[#This Row],[Winning Seed]]</f>
        <v>9</v>
      </c>
      <c r="P1998" s="1" t="str">
        <f>IF(Table1[[#This Row],[SeD]]&lt;-2,Table1[[#This Row],[Winning Seed]]&amp; " over " &amp;Table1[[#This Row],[Losing Seed]],"")</f>
        <v/>
      </c>
      <c r="Q1998">
        <f>VLOOKUP(Table1[[#This Row],[Losing Seed]],'Seed History'!$N$4:$O$19,2)</f>
        <v>0.25</v>
      </c>
      <c r="R1998" s="1">
        <f>IF(Table1[[#This Row],[Round]]="PI",0,Table1[[#This Row],[Round]]-1)</f>
        <v>0</v>
      </c>
      <c r="S1998">
        <f>Table1[[#This Row],[LAW]]-Table1[[#This Row],[LEW]]</f>
        <v>-0.25</v>
      </c>
      <c r="V1998">
        <f>COUNTIF(PASE!B:B,Table1[[#This Row],[Loser]])</f>
        <v>1</v>
      </c>
    </row>
    <row r="1999" spans="1:22" x14ac:dyDescent="0.25">
      <c r="A1999" s="65">
        <v>42446</v>
      </c>
      <c r="B1999" s="50">
        <v>2016</v>
      </c>
      <c r="C1999" s="1">
        <v>1</v>
      </c>
      <c r="D1999" t="s">
        <v>63</v>
      </c>
      <c r="E1999" s="1">
        <v>1</v>
      </c>
      <c r="F1999" t="s">
        <v>37</v>
      </c>
      <c r="G1999" t="str">
        <f>VLOOKUP(Table1[[#This Row],[Winner]],Ranking!D:E,2,FALSE)</f>
        <v>B12</v>
      </c>
      <c r="H1999" s="1">
        <v>105</v>
      </c>
      <c r="I1999" s="1">
        <v>16</v>
      </c>
      <c r="J1999" t="s">
        <v>131</v>
      </c>
      <c r="K1999" t="str">
        <f>VLOOKUP(Table1[[#This Row],[Loser]],Ranking!D:E,2,FALSE)</f>
        <v>OVC</v>
      </c>
      <c r="L1999" s="1">
        <v>79</v>
      </c>
      <c r="N1999" s="1">
        <f>Table1[[#This Row],[Winning Score]]-Table1[[#This Row],[Losing Score]]</f>
        <v>26</v>
      </c>
      <c r="O1999" s="1">
        <f>Table1[[#This Row],[Losing Seed]]-Table1[[#This Row],[Winning Seed]]</f>
        <v>15</v>
      </c>
      <c r="P1999" s="1" t="str">
        <f>IF(Table1[[#This Row],[SeD]]&lt;-2,Table1[[#This Row],[Winning Seed]]&amp; " over " &amp;Table1[[#This Row],[Losing Seed]],"")</f>
        <v/>
      </c>
      <c r="Q1999">
        <f>VLOOKUP(Table1[[#This Row],[Losing Seed]],'Seed History'!$N$4:$O$19,2)</f>
        <v>7.1428571428571426E-3</v>
      </c>
      <c r="R1999" s="1">
        <f>IF(Table1[[#This Row],[Round]]="PI",0,Table1[[#This Row],[Round]]-1)</f>
        <v>0</v>
      </c>
      <c r="S1999">
        <f>Table1[[#This Row],[LAW]]-Table1[[#This Row],[LEW]]</f>
        <v>-7.1428571428571426E-3</v>
      </c>
      <c r="V1999">
        <f>COUNTIF(PASE!B:B,Table1[[#This Row],[Loser]])</f>
        <v>1</v>
      </c>
    </row>
    <row r="2000" spans="1:22" x14ac:dyDescent="0.25">
      <c r="A2000" s="65">
        <v>42446</v>
      </c>
      <c r="B2000" s="50">
        <v>2016</v>
      </c>
      <c r="C2000" s="1">
        <v>1</v>
      </c>
      <c r="D2000" t="s">
        <v>63</v>
      </c>
      <c r="E2000" s="1">
        <v>3</v>
      </c>
      <c r="F2000" t="s">
        <v>270</v>
      </c>
      <c r="G2000" t="str">
        <f>VLOOKUP(Table1[[#This Row],[Winner]],Ranking!D:E,2,FALSE)</f>
        <v>ACC</v>
      </c>
      <c r="H2000" s="1">
        <v>79</v>
      </c>
      <c r="I2000" s="1">
        <v>14</v>
      </c>
      <c r="J2000" t="s">
        <v>30</v>
      </c>
      <c r="K2000" t="str">
        <f>VLOOKUP(Table1[[#This Row],[Loser]],Ranking!D:E,2,FALSE)</f>
        <v>MAC</v>
      </c>
      <c r="L2000" s="1">
        <v>72</v>
      </c>
      <c r="N2000" s="1">
        <f>Table1[[#This Row],[Winning Score]]-Table1[[#This Row],[Losing Score]]</f>
        <v>7</v>
      </c>
      <c r="O2000" s="1">
        <f>Table1[[#This Row],[Losing Seed]]-Table1[[#This Row],[Winning Seed]]</f>
        <v>11</v>
      </c>
      <c r="P2000" s="1" t="str">
        <f>IF(Table1[[#This Row],[SeD]]&lt;-2,Table1[[#This Row],[Winning Seed]]&amp; " over " &amp;Table1[[#This Row],[Losing Seed]],"")</f>
        <v/>
      </c>
      <c r="Q2000">
        <f>VLOOKUP(Table1[[#This Row],[Losing Seed]],'Seed History'!$N$4:$O$19,2)</f>
        <v>0.16428571428571428</v>
      </c>
      <c r="R2000" s="1">
        <f>IF(Table1[[#This Row],[Round]]="PI",0,Table1[[#This Row],[Round]]-1)</f>
        <v>0</v>
      </c>
      <c r="S2000">
        <f>Table1[[#This Row],[LAW]]-Table1[[#This Row],[LEW]]</f>
        <v>-0.16428571428571428</v>
      </c>
      <c r="V2000">
        <f>COUNTIF(PASE!B:B,Table1[[#This Row],[Loser]])</f>
        <v>1</v>
      </c>
    </row>
    <row r="2001" spans="1:22" x14ac:dyDescent="0.25">
      <c r="A2001" s="65">
        <v>42446</v>
      </c>
      <c r="B2001" s="50">
        <v>2016</v>
      </c>
      <c r="C2001" s="1">
        <v>1</v>
      </c>
      <c r="D2001" t="s">
        <v>38</v>
      </c>
      <c r="E2001" s="1">
        <v>4</v>
      </c>
      <c r="F2001" t="s">
        <v>64</v>
      </c>
      <c r="G2001" t="str">
        <f>VLOOKUP(Table1[[#This Row],[Winner]],Ranking!D:E,2,FALSE)</f>
        <v>ACC</v>
      </c>
      <c r="H2001" s="1">
        <v>93</v>
      </c>
      <c r="I2001" s="1">
        <v>13</v>
      </c>
      <c r="J2001" t="s">
        <v>396</v>
      </c>
      <c r="K2001" t="str">
        <f>VLOOKUP(Table1[[#This Row],[Loser]],Ranking!D:E,2,FALSE)</f>
        <v>CAA</v>
      </c>
      <c r="L2001" s="1">
        <v>85</v>
      </c>
      <c r="N2001" s="1">
        <f>Table1[[#This Row],[Winning Score]]-Table1[[#This Row],[Losing Score]]</f>
        <v>8</v>
      </c>
      <c r="O2001" s="1">
        <f>Table1[[#This Row],[Losing Seed]]-Table1[[#This Row],[Winning Seed]]</f>
        <v>9</v>
      </c>
      <c r="P2001" s="1" t="str">
        <f>IF(Table1[[#This Row],[SeD]]&lt;-2,Table1[[#This Row],[Winning Seed]]&amp; " over " &amp;Table1[[#This Row],[Losing Seed]],"")</f>
        <v/>
      </c>
      <c r="Q2001">
        <f>VLOOKUP(Table1[[#This Row],[Losing Seed]],'Seed History'!$N$4:$O$19,2)</f>
        <v>0.25</v>
      </c>
      <c r="R2001" s="1">
        <f>IF(Table1[[#This Row],[Round]]="PI",0,Table1[[#This Row],[Round]]-1)</f>
        <v>0</v>
      </c>
      <c r="S2001">
        <f>Table1[[#This Row],[LAW]]-Table1[[#This Row],[LEW]]</f>
        <v>-0.25</v>
      </c>
      <c r="V2001">
        <f>COUNTIF(PASE!B:B,Table1[[#This Row],[Loser]])</f>
        <v>1</v>
      </c>
    </row>
    <row r="2002" spans="1:22" x14ac:dyDescent="0.25">
      <c r="A2002" s="65">
        <v>42446</v>
      </c>
      <c r="B2002" s="50">
        <v>2016</v>
      </c>
      <c r="C2002" s="1">
        <v>1</v>
      </c>
      <c r="D2002" t="s">
        <v>49</v>
      </c>
      <c r="E2002" s="1">
        <v>9</v>
      </c>
      <c r="F2002" t="s">
        <v>56</v>
      </c>
      <c r="G2002" t="str">
        <f>VLOOKUP(Table1[[#This Row],[Winner]],Ranking!D:E,2,FALSE)</f>
        <v>BE</v>
      </c>
      <c r="H2002" s="1">
        <v>70</v>
      </c>
      <c r="I2002" s="1">
        <v>8</v>
      </c>
      <c r="J2002" t="s">
        <v>85</v>
      </c>
      <c r="K2002" t="str">
        <f>VLOOKUP(Table1[[#This Row],[Loser]],Ranking!D:E,2,FALSE)</f>
        <v>P12</v>
      </c>
      <c r="L2002" s="1">
        <v>69</v>
      </c>
      <c r="N2002" s="1">
        <f>Table1[[#This Row],[Winning Score]]-Table1[[#This Row],[Losing Score]]</f>
        <v>1</v>
      </c>
      <c r="O2002" s="1">
        <f>Table1[[#This Row],[Losing Seed]]-Table1[[#This Row],[Winning Seed]]</f>
        <v>-1</v>
      </c>
      <c r="P2002" s="1" t="str">
        <f>IF(Table1[[#This Row],[SeD]]&lt;-2,Table1[[#This Row],[Winning Seed]]&amp; " over " &amp;Table1[[#This Row],[Losing Seed]],"")</f>
        <v/>
      </c>
      <c r="Q2002">
        <f>VLOOKUP(Table1[[#This Row],[Losing Seed]],'Seed History'!$N$4:$O$19,2)</f>
        <v>0.7</v>
      </c>
      <c r="R2002" s="1">
        <f>IF(Table1[[#This Row],[Round]]="PI",0,Table1[[#This Row],[Round]]-1)</f>
        <v>0</v>
      </c>
      <c r="S2002">
        <f>Table1[[#This Row],[LAW]]-Table1[[#This Row],[LEW]]</f>
        <v>-0.7</v>
      </c>
      <c r="V2002">
        <f>COUNTIF(PASE!B:B,Table1[[#This Row],[Loser]])</f>
        <v>1</v>
      </c>
    </row>
    <row r="2003" spans="1:22" x14ac:dyDescent="0.25">
      <c r="A2003" s="65">
        <v>42446</v>
      </c>
      <c r="B2003" s="50">
        <v>2016</v>
      </c>
      <c r="C2003" s="1">
        <v>1</v>
      </c>
      <c r="D2003" t="s">
        <v>440</v>
      </c>
      <c r="E2003" s="1">
        <v>9</v>
      </c>
      <c r="F2003" t="s">
        <v>33</v>
      </c>
      <c r="G2003" t="str">
        <f>VLOOKUP(Table1[[#This Row],[Winner]],Ranking!D:E,2,FALSE)</f>
        <v>BE</v>
      </c>
      <c r="H2003" s="1">
        <v>71</v>
      </c>
      <c r="I2003" s="1">
        <v>8</v>
      </c>
      <c r="J2003" t="s">
        <v>92</v>
      </c>
      <c r="K2003" t="str">
        <f>VLOOKUP(Table1[[#This Row],[Loser]],Ranking!D:E,2,FALSE)</f>
        <v>B12</v>
      </c>
      <c r="L2003" s="1">
        <v>61</v>
      </c>
      <c r="N2003" s="1">
        <f>Table1[[#This Row],[Winning Score]]-Table1[[#This Row],[Losing Score]]</f>
        <v>10</v>
      </c>
      <c r="O2003" s="1">
        <f>Table1[[#This Row],[Losing Seed]]-Table1[[#This Row],[Winning Seed]]</f>
        <v>-1</v>
      </c>
      <c r="P2003" s="1" t="str">
        <f>IF(Table1[[#This Row],[SeD]]&lt;-2,Table1[[#This Row],[Winning Seed]]&amp; " over " &amp;Table1[[#This Row],[Losing Seed]],"")</f>
        <v/>
      </c>
      <c r="Q2003">
        <f>VLOOKUP(Table1[[#This Row],[Losing Seed]],'Seed History'!$N$4:$O$19,2)</f>
        <v>0.7</v>
      </c>
      <c r="R2003" s="1">
        <f>IF(Table1[[#This Row],[Round]]="PI",0,Table1[[#This Row],[Round]]-1)</f>
        <v>0</v>
      </c>
      <c r="S2003">
        <f>Table1[[#This Row],[LAW]]-Table1[[#This Row],[LEW]]</f>
        <v>-0.7</v>
      </c>
      <c r="V2003">
        <f>COUNTIF(PASE!B:B,Table1[[#This Row],[Loser]])</f>
        <v>1</v>
      </c>
    </row>
    <row r="2004" spans="1:22" x14ac:dyDescent="0.25">
      <c r="A2004" s="65">
        <v>42446</v>
      </c>
      <c r="B2004" s="50">
        <v>2016</v>
      </c>
      <c r="C2004" s="1">
        <v>1</v>
      </c>
      <c r="D2004" t="s">
        <v>63</v>
      </c>
      <c r="E2004" s="1">
        <v>9</v>
      </c>
      <c r="F2004" t="s">
        <v>80</v>
      </c>
      <c r="G2004" t="str">
        <f>VLOOKUP(Table1[[#This Row],[Winner]],Ranking!D:E,2,FALSE)</f>
        <v>Amer</v>
      </c>
      <c r="H2004" s="1">
        <v>74</v>
      </c>
      <c r="I2004" s="1">
        <v>8</v>
      </c>
      <c r="J2004" t="s">
        <v>95</v>
      </c>
      <c r="K2004" t="str">
        <f>VLOOKUP(Table1[[#This Row],[Loser]],Ranking!D:E,2,FALSE)</f>
        <v>P12</v>
      </c>
      <c r="L2004" s="1">
        <v>67</v>
      </c>
      <c r="N2004" s="1">
        <f>Table1[[#This Row],[Winning Score]]-Table1[[#This Row],[Losing Score]]</f>
        <v>7</v>
      </c>
      <c r="O2004" s="1">
        <f>Table1[[#This Row],[Losing Seed]]-Table1[[#This Row],[Winning Seed]]</f>
        <v>-1</v>
      </c>
      <c r="P2004" s="1" t="str">
        <f>IF(Table1[[#This Row],[SeD]]&lt;-2,Table1[[#This Row],[Winning Seed]]&amp; " over " &amp;Table1[[#This Row],[Losing Seed]],"")</f>
        <v/>
      </c>
      <c r="Q2004">
        <f>VLOOKUP(Table1[[#This Row],[Losing Seed]],'Seed History'!$N$4:$O$19,2)</f>
        <v>0.7</v>
      </c>
      <c r="R2004" s="1">
        <f>IF(Table1[[#This Row],[Round]]="PI",0,Table1[[#This Row],[Round]]-1)</f>
        <v>0</v>
      </c>
      <c r="S2004">
        <f>Table1[[#This Row],[LAW]]-Table1[[#This Row],[LEW]]</f>
        <v>-0.7</v>
      </c>
      <c r="V2004">
        <f>COUNTIF(PASE!B:B,Table1[[#This Row],[Loser]])</f>
        <v>1</v>
      </c>
    </row>
    <row r="2005" spans="1:22" x14ac:dyDescent="0.25">
      <c r="A2005" s="65">
        <v>42447</v>
      </c>
      <c r="B2005" s="50">
        <v>2016</v>
      </c>
      <c r="C2005" s="1">
        <v>1</v>
      </c>
      <c r="D2005" t="s">
        <v>440</v>
      </c>
      <c r="E2005" s="1">
        <v>15</v>
      </c>
      <c r="F2005" t="s">
        <v>273</v>
      </c>
      <c r="G2005" t="str">
        <f>VLOOKUP(Table1[[#This Row],[Winner]],Ranking!D:E,2,FALSE)</f>
        <v>CUSA</v>
      </c>
      <c r="H2005" s="1">
        <v>90</v>
      </c>
      <c r="I2005" s="1">
        <v>2</v>
      </c>
      <c r="J2005" t="s">
        <v>272</v>
      </c>
      <c r="K2005" t="str">
        <f>VLOOKUP(Table1[[#This Row],[Loser]],Ranking!D:E,2,FALSE)</f>
        <v>B10</v>
      </c>
      <c r="L2005" s="1">
        <v>81</v>
      </c>
      <c r="N2005" s="1">
        <f>Table1[[#This Row],[Winning Score]]-Table1[[#This Row],[Losing Score]]</f>
        <v>9</v>
      </c>
      <c r="O2005" s="1">
        <f>Table1[[#This Row],[Losing Seed]]-Table1[[#This Row],[Winning Seed]]</f>
        <v>-13</v>
      </c>
      <c r="P2005" s="1" t="str">
        <f>IF(Table1[[#This Row],[SeD]]&lt;-2,Table1[[#This Row],[Winning Seed]]&amp; " over " &amp;Table1[[#This Row],[Losing Seed]],"")</f>
        <v>15 over 2</v>
      </c>
      <c r="Q2005">
        <f>VLOOKUP(Table1[[#This Row],[Losing Seed]],'Seed History'!$N$4:$O$19,2)</f>
        <v>2.3714285714285714</v>
      </c>
      <c r="R2005" s="1">
        <f>IF(Table1[[#This Row],[Round]]="PI",0,Table1[[#This Row],[Round]]-1)</f>
        <v>0</v>
      </c>
      <c r="S2005">
        <f>Table1[[#This Row],[LAW]]-Table1[[#This Row],[LEW]]</f>
        <v>-2.3714285714285714</v>
      </c>
      <c r="V2005">
        <f>COUNTIF(PASE!B:B,Table1[[#This Row],[Loser]])</f>
        <v>1</v>
      </c>
    </row>
    <row r="2006" spans="1:22" x14ac:dyDescent="0.25">
      <c r="A2006" s="65">
        <v>42447</v>
      </c>
      <c r="B2006" s="50">
        <v>2016</v>
      </c>
      <c r="C2006" s="1">
        <v>1</v>
      </c>
      <c r="D2006" t="s">
        <v>49</v>
      </c>
      <c r="E2006" s="1">
        <v>14</v>
      </c>
      <c r="F2006" t="s">
        <v>371</v>
      </c>
      <c r="G2006" t="str">
        <f>VLOOKUP(Table1[[#This Row],[Winner]],Ranking!D:E,2,FALSE)</f>
        <v>Slnd</v>
      </c>
      <c r="H2006" s="1">
        <v>70</v>
      </c>
      <c r="I2006" s="1">
        <v>3</v>
      </c>
      <c r="J2006" t="s">
        <v>413</v>
      </c>
      <c r="K2006" t="str">
        <f>VLOOKUP(Table1[[#This Row],[Loser]],Ranking!D:E,2,FALSE)</f>
        <v>B12</v>
      </c>
      <c r="L2006" s="1">
        <v>56</v>
      </c>
      <c r="N2006" s="1">
        <f>Table1[[#This Row],[Winning Score]]-Table1[[#This Row],[Losing Score]]</f>
        <v>14</v>
      </c>
      <c r="O2006" s="1">
        <f>Table1[[#This Row],[Losing Seed]]-Table1[[#This Row],[Winning Seed]]</f>
        <v>-11</v>
      </c>
      <c r="P2006" s="1" t="str">
        <f>IF(Table1[[#This Row],[SeD]]&lt;-2,Table1[[#This Row],[Winning Seed]]&amp; " over " &amp;Table1[[#This Row],[Losing Seed]],"")</f>
        <v>14 over 3</v>
      </c>
      <c r="Q2006">
        <f>VLOOKUP(Table1[[#This Row],[Losing Seed]],'Seed History'!$N$4:$O$19,2)</f>
        <v>1.8571428571428572</v>
      </c>
      <c r="R2006" s="1">
        <f>IF(Table1[[#This Row],[Round]]="PI",0,Table1[[#This Row],[Round]]-1)</f>
        <v>0</v>
      </c>
      <c r="S2006">
        <f>Table1[[#This Row],[LAW]]-Table1[[#This Row],[LEW]]</f>
        <v>-1.8571428571428572</v>
      </c>
      <c r="V2006">
        <f>COUNTIF(PASE!B:B,Table1[[#This Row],[Loser]])</f>
        <v>1</v>
      </c>
    </row>
    <row r="2007" spans="1:22" x14ac:dyDescent="0.25">
      <c r="A2007" s="65">
        <v>42447</v>
      </c>
      <c r="B2007" s="50">
        <v>2016</v>
      </c>
      <c r="C2007" s="1">
        <v>1</v>
      </c>
      <c r="D2007" t="s">
        <v>63</v>
      </c>
      <c r="E2007" s="1">
        <v>13</v>
      </c>
      <c r="F2007" t="s">
        <v>222</v>
      </c>
      <c r="G2007" t="str">
        <f>VLOOKUP(Table1[[#This Row],[Winner]],Ranking!D:E,2,FALSE)</f>
        <v>BW</v>
      </c>
      <c r="H2007" s="1">
        <v>77</v>
      </c>
      <c r="I2007" s="1">
        <v>4</v>
      </c>
      <c r="J2007" t="s">
        <v>84</v>
      </c>
      <c r="K2007" t="str">
        <f>VLOOKUP(Table1[[#This Row],[Loser]],Ranking!D:E,2,FALSE)</f>
        <v>P12</v>
      </c>
      <c r="L2007" s="1">
        <v>66</v>
      </c>
      <c r="N2007" s="1">
        <f>Table1[[#This Row],[Winning Score]]-Table1[[#This Row],[Losing Score]]</f>
        <v>11</v>
      </c>
      <c r="O2007" s="1">
        <f>Table1[[#This Row],[Losing Seed]]-Table1[[#This Row],[Winning Seed]]</f>
        <v>-9</v>
      </c>
      <c r="P2007" s="1" t="str">
        <f>IF(Table1[[#This Row],[SeD]]&lt;-2,Table1[[#This Row],[Winning Seed]]&amp; " over " &amp;Table1[[#This Row],[Losing Seed]],"")</f>
        <v>13 over 4</v>
      </c>
      <c r="Q2007">
        <f>VLOOKUP(Table1[[#This Row],[Losing Seed]],'Seed History'!$N$4:$O$19,2)</f>
        <v>1.5357142857142858</v>
      </c>
      <c r="R2007" s="1">
        <f>IF(Table1[[#This Row],[Round]]="PI",0,Table1[[#This Row],[Round]]-1)</f>
        <v>0</v>
      </c>
      <c r="S2007">
        <f>Table1[[#This Row],[LAW]]-Table1[[#This Row],[LEW]]</f>
        <v>-1.5357142857142858</v>
      </c>
      <c r="V2007">
        <f>COUNTIF(PASE!B:B,Table1[[#This Row],[Loser]])</f>
        <v>1</v>
      </c>
    </row>
    <row r="2008" spans="1:22" x14ac:dyDescent="0.25">
      <c r="A2008" s="65">
        <v>42447</v>
      </c>
      <c r="B2008" s="50">
        <v>2016</v>
      </c>
      <c r="C2008" s="1">
        <v>1</v>
      </c>
      <c r="D2008" t="s">
        <v>38</v>
      </c>
      <c r="E2008" s="1">
        <v>11</v>
      </c>
      <c r="F2008" t="s">
        <v>311</v>
      </c>
      <c r="G2008" t="str">
        <f>VLOOKUP(Table1[[#This Row],[Winner]],Ranking!D:E,2,FALSE)</f>
        <v>MVC</v>
      </c>
      <c r="H2008" s="1">
        <v>75</v>
      </c>
      <c r="I2008" s="1">
        <v>6</v>
      </c>
      <c r="J2008" t="s">
        <v>34</v>
      </c>
      <c r="K2008" t="str">
        <f>VLOOKUP(Table1[[#This Row],[Loser]],Ranking!D:E,2,FALSE)</f>
        <v>B12</v>
      </c>
      <c r="L2008" s="1">
        <v>72</v>
      </c>
      <c r="N2008" s="1">
        <f>Table1[[#This Row],[Winning Score]]-Table1[[#This Row],[Losing Score]]</f>
        <v>3</v>
      </c>
      <c r="O2008" s="1">
        <f>Table1[[#This Row],[Losing Seed]]-Table1[[#This Row],[Winning Seed]]</f>
        <v>-5</v>
      </c>
      <c r="P2008" s="1" t="str">
        <f>IF(Table1[[#This Row],[SeD]]&lt;-2,Table1[[#This Row],[Winning Seed]]&amp; " over " &amp;Table1[[#This Row],[Losing Seed]],"")</f>
        <v>11 over 6</v>
      </c>
      <c r="Q2008">
        <f>VLOOKUP(Table1[[#This Row],[Losing Seed]],'Seed History'!$N$4:$O$19,2)</f>
        <v>1.0785714285714285</v>
      </c>
      <c r="R2008" s="1">
        <f>IF(Table1[[#This Row],[Round]]="PI",0,Table1[[#This Row],[Round]]-1)</f>
        <v>0</v>
      </c>
      <c r="S2008">
        <f>Table1[[#This Row],[LAW]]-Table1[[#This Row],[LEW]]</f>
        <v>-1.0785714285714285</v>
      </c>
      <c r="V2008">
        <f>COUNTIF(PASE!B:B,Table1[[#This Row],[Loser]])</f>
        <v>1</v>
      </c>
    </row>
    <row r="2009" spans="1:22" x14ac:dyDescent="0.25">
      <c r="A2009" s="65">
        <v>42447</v>
      </c>
      <c r="B2009" s="50">
        <v>2016</v>
      </c>
      <c r="C2009" s="1">
        <v>1</v>
      </c>
      <c r="D2009" t="s">
        <v>440</v>
      </c>
      <c r="E2009" s="1">
        <v>10</v>
      </c>
      <c r="F2009" t="s">
        <v>86</v>
      </c>
      <c r="G2009" t="str">
        <f>VLOOKUP(Table1[[#This Row],[Winner]],Ranking!D:E,2,FALSE)</f>
        <v>ACC</v>
      </c>
      <c r="H2009" s="1">
        <v>70</v>
      </c>
      <c r="I2009" s="1">
        <v>7</v>
      </c>
      <c r="J2009" t="s">
        <v>57</v>
      </c>
      <c r="K2009" t="str">
        <f>VLOOKUP(Table1[[#This Row],[Loser]],Ranking!D:E,2,FALSE)</f>
        <v>A10</v>
      </c>
      <c r="L2009" s="1">
        <v>51</v>
      </c>
      <c r="N2009" s="1">
        <f>Table1[[#This Row],[Winning Score]]-Table1[[#This Row],[Losing Score]]</f>
        <v>19</v>
      </c>
      <c r="O2009" s="1">
        <f>Table1[[#This Row],[Losing Seed]]-Table1[[#This Row],[Winning Seed]]</f>
        <v>-3</v>
      </c>
      <c r="P2009" s="1" t="str">
        <f>IF(Table1[[#This Row],[SeD]]&lt;-2,Table1[[#This Row],[Winning Seed]]&amp; " over " &amp;Table1[[#This Row],[Losing Seed]],"")</f>
        <v>10 over 7</v>
      </c>
      <c r="Q2009">
        <f>VLOOKUP(Table1[[#This Row],[Losing Seed]],'Seed History'!$N$4:$O$19,2)</f>
        <v>0.9</v>
      </c>
      <c r="R2009" s="1">
        <f>IF(Table1[[#This Row],[Round]]="PI",0,Table1[[#This Row],[Round]]-1)</f>
        <v>0</v>
      </c>
      <c r="S2009">
        <f>Table1[[#This Row],[LAW]]-Table1[[#This Row],[LEW]]</f>
        <v>-0.9</v>
      </c>
      <c r="V2009">
        <f>COUNTIF(PASE!B:B,Table1[[#This Row],[Loser]])</f>
        <v>1</v>
      </c>
    </row>
    <row r="2010" spans="1:22" x14ac:dyDescent="0.25">
      <c r="A2010" s="65">
        <v>42447</v>
      </c>
      <c r="B2010" s="50">
        <v>2016</v>
      </c>
      <c r="C2010" s="1">
        <v>1</v>
      </c>
      <c r="D2010" t="s">
        <v>38</v>
      </c>
      <c r="E2010" s="1">
        <v>10</v>
      </c>
      <c r="F2010" t="s">
        <v>47</v>
      </c>
      <c r="G2010" t="str">
        <f>VLOOKUP(Table1[[#This Row],[Winner]],Ranking!D:E,2,FALSE)</f>
        <v>A10</v>
      </c>
      <c r="H2010" s="1">
        <v>75</v>
      </c>
      <c r="I2010" s="1">
        <v>7</v>
      </c>
      <c r="J2010" t="s">
        <v>320</v>
      </c>
      <c r="K2010" t="str">
        <f>VLOOKUP(Table1[[#This Row],[Loser]],Ranking!D:E,2,FALSE)</f>
        <v>P12</v>
      </c>
      <c r="L2010" s="1">
        <v>67</v>
      </c>
      <c r="N2010" s="1">
        <f>Table1[[#This Row],[Winning Score]]-Table1[[#This Row],[Losing Score]]</f>
        <v>8</v>
      </c>
      <c r="O2010" s="1">
        <f>Table1[[#This Row],[Losing Seed]]-Table1[[#This Row],[Winning Seed]]</f>
        <v>-3</v>
      </c>
      <c r="P2010" s="1" t="str">
        <f>IF(Table1[[#This Row],[SeD]]&lt;-2,Table1[[#This Row],[Winning Seed]]&amp; " over " &amp;Table1[[#This Row],[Losing Seed]],"")</f>
        <v>10 over 7</v>
      </c>
      <c r="Q2010">
        <f>VLOOKUP(Table1[[#This Row],[Losing Seed]],'Seed History'!$N$4:$O$19,2)</f>
        <v>0.9</v>
      </c>
      <c r="R2010" s="1">
        <f>IF(Table1[[#This Row],[Round]]="PI",0,Table1[[#This Row],[Round]]-1)</f>
        <v>0</v>
      </c>
      <c r="S2010">
        <f>Table1[[#This Row],[LAW]]-Table1[[#This Row],[LEW]]</f>
        <v>-0.9</v>
      </c>
      <c r="V2010">
        <f>COUNTIF(PASE!B:B,Table1[[#This Row],[Loser]])</f>
        <v>1</v>
      </c>
    </row>
    <row r="2011" spans="1:22" x14ac:dyDescent="0.25">
      <c r="A2011" s="65">
        <v>42447</v>
      </c>
      <c r="B2011" s="50">
        <v>2016</v>
      </c>
      <c r="C2011" s="1">
        <v>1</v>
      </c>
      <c r="D2011" t="s">
        <v>49</v>
      </c>
      <c r="E2011" s="1">
        <v>2</v>
      </c>
      <c r="F2011" t="s">
        <v>44</v>
      </c>
      <c r="G2011" t="str">
        <f>VLOOKUP(Table1[[#This Row],[Winner]],Ranking!D:E,2,FALSE)</f>
        <v>BE</v>
      </c>
      <c r="H2011" s="1">
        <v>71</v>
      </c>
      <c r="I2011" s="1">
        <v>15</v>
      </c>
      <c r="J2011" t="s">
        <v>412</v>
      </c>
      <c r="K2011" t="str">
        <f>VLOOKUP(Table1[[#This Row],[Loser]],Ranking!D:E,2,FALSE)</f>
        <v>BSky</v>
      </c>
      <c r="L2011" s="1">
        <v>53</v>
      </c>
      <c r="N2011" s="1">
        <f>Table1[[#This Row],[Winning Score]]-Table1[[#This Row],[Losing Score]]</f>
        <v>18</v>
      </c>
      <c r="O2011" s="1">
        <f>Table1[[#This Row],[Losing Seed]]-Table1[[#This Row],[Winning Seed]]</f>
        <v>13</v>
      </c>
      <c r="P2011" s="1" t="str">
        <f>IF(Table1[[#This Row],[SeD]]&lt;-2,Table1[[#This Row],[Winning Seed]]&amp; " over " &amp;Table1[[#This Row],[Losing Seed]],"")</f>
        <v/>
      </c>
      <c r="Q2011">
        <f>VLOOKUP(Table1[[#This Row],[Losing Seed]],'Seed History'!$N$4:$O$19,2)</f>
        <v>6.4285714285714279E-2</v>
      </c>
      <c r="R2011" s="1">
        <f>IF(Table1[[#This Row],[Round]]="PI",0,Table1[[#This Row],[Round]]-1)</f>
        <v>0</v>
      </c>
      <c r="S2011">
        <f>Table1[[#This Row],[LAW]]-Table1[[#This Row],[LEW]]</f>
        <v>-6.4285714285714279E-2</v>
      </c>
      <c r="V2011">
        <f>COUNTIF(PASE!B:B,Table1[[#This Row],[Loser]])</f>
        <v>1</v>
      </c>
    </row>
    <row r="2012" spans="1:22" x14ac:dyDescent="0.25">
      <c r="A2012" s="65">
        <v>42447</v>
      </c>
      <c r="B2012" s="50">
        <v>2016</v>
      </c>
      <c r="C2012" s="1">
        <v>1</v>
      </c>
      <c r="D2012" t="s">
        <v>49</v>
      </c>
      <c r="E2012" s="1">
        <v>6</v>
      </c>
      <c r="F2012" t="s">
        <v>35</v>
      </c>
      <c r="G2012" t="str">
        <f>VLOOKUP(Table1[[#This Row],[Winner]],Ranking!D:E,2,FALSE)</f>
        <v>ACC</v>
      </c>
      <c r="H2012" s="1">
        <v>70</v>
      </c>
      <c r="I2012" s="1">
        <v>11</v>
      </c>
      <c r="J2012" t="s">
        <v>82</v>
      </c>
      <c r="K2012" t="str">
        <f>VLOOKUP(Table1[[#This Row],[Loser]],Ranking!D:E,2,FALSE)</f>
        <v>B10</v>
      </c>
      <c r="L2012" s="1">
        <v>63</v>
      </c>
      <c r="N2012" s="1">
        <f>Table1[[#This Row],[Winning Score]]-Table1[[#This Row],[Losing Score]]</f>
        <v>7</v>
      </c>
      <c r="O2012" s="1">
        <f>Table1[[#This Row],[Losing Seed]]-Table1[[#This Row],[Winning Seed]]</f>
        <v>5</v>
      </c>
      <c r="P2012" s="1" t="str">
        <f>IF(Table1[[#This Row],[SeD]]&lt;-2,Table1[[#This Row],[Winning Seed]]&amp; " over " &amp;Table1[[#This Row],[Losing Seed]],"")</f>
        <v/>
      </c>
      <c r="Q2012">
        <f>VLOOKUP(Table1[[#This Row],[Losing Seed]],'Seed History'!$N$4:$O$19,2)</f>
        <v>0.61428571428571432</v>
      </c>
      <c r="R2012" s="1">
        <f>IF(Table1[[#This Row],[Round]]="PI",0,Table1[[#This Row],[Round]]-1)</f>
        <v>0</v>
      </c>
      <c r="S2012">
        <f>Table1[[#This Row],[LAW]]-Table1[[#This Row],[LEW]]</f>
        <v>-0.61428571428571432</v>
      </c>
      <c r="V2012">
        <f>COUNTIF(PASE!B:B,Table1[[#This Row],[Loser]])</f>
        <v>1</v>
      </c>
    </row>
    <row r="2013" spans="1:22" x14ac:dyDescent="0.25">
      <c r="A2013" s="65">
        <v>42447</v>
      </c>
      <c r="B2013" s="50">
        <v>2016</v>
      </c>
      <c r="C2013" s="1">
        <v>1</v>
      </c>
      <c r="D2013" t="s">
        <v>49</v>
      </c>
      <c r="E2013" s="1">
        <v>7</v>
      </c>
      <c r="F2013" t="s">
        <v>39</v>
      </c>
      <c r="G2013" t="str">
        <f>VLOOKUP(Table1[[#This Row],[Winner]],Ranking!D:E,2,FALSE)</f>
        <v>B10</v>
      </c>
      <c r="H2013" s="1">
        <v>47</v>
      </c>
      <c r="I2013" s="1">
        <v>10</v>
      </c>
      <c r="J2013" t="s">
        <v>83</v>
      </c>
      <c r="K2013" t="str">
        <f>VLOOKUP(Table1[[#This Row],[Loser]],Ranking!D:E,2,FALSE)</f>
        <v>ACC</v>
      </c>
      <c r="L2013" s="1">
        <v>43</v>
      </c>
      <c r="N2013" s="1">
        <f>Table1[[#This Row],[Winning Score]]-Table1[[#This Row],[Losing Score]]</f>
        <v>4</v>
      </c>
      <c r="O2013" s="1">
        <f>Table1[[#This Row],[Losing Seed]]-Table1[[#This Row],[Winning Seed]]</f>
        <v>3</v>
      </c>
      <c r="P2013" s="1" t="str">
        <f>IF(Table1[[#This Row],[SeD]]&lt;-2,Table1[[#This Row],[Winning Seed]]&amp; " over " &amp;Table1[[#This Row],[Losing Seed]],"")</f>
        <v/>
      </c>
      <c r="Q2013">
        <f>VLOOKUP(Table1[[#This Row],[Losing Seed]],'Seed History'!$N$4:$O$19,2)</f>
        <v>0.62142857142857144</v>
      </c>
      <c r="R2013" s="1">
        <f>IF(Table1[[#This Row],[Round]]="PI",0,Table1[[#This Row],[Round]]-1)</f>
        <v>0</v>
      </c>
      <c r="S2013">
        <f>Table1[[#This Row],[LAW]]-Table1[[#This Row],[LEW]]</f>
        <v>-0.62142857142857144</v>
      </c>
      <c r="V2013">
        <f>COUNTIF(PASE!B:B,Table1[[#This Row],[Loser]])</f>
        <v>1</v>
      </c>
    </row>
    <row r="2014" spans="1:22" x14ac:dyDescent="0.25">
      <c r="A2014" s="65">
        <v>42447</v>
      </c>
      <c r="B2014" s="50">
        <v>2016</v>
      </c>
      <c r="C2014" s="1">
        <v>1</v>
      </c>
      <c r="D2014" t="s">
        <v>63</v>
      </c>
      <c r="E2014" s="1">
        <v>2</v>
      </c>
      <c r="F2014" t="s">
        <v>50</v>
      </c>
      <c r="G2014" t="str">
        <f>VLOOKUP(Table1[[#This Row],[Winner]],Ranking!D:E,2,FALSE)</f>
        <v>BE</v>
      </c>
      <c r="H2014" s="1">
        <v>86</v>
      </c>
      <c r="I2014" s="1">
        <v>15</v>
      </c>
      <c r="J2014" t="s">
        <v>394</v>
      </c>
      <c r="K2014" t="str">
        <f>VLOOKUP(Table1[[#This Row],[Loser]],Ranking!D:E,2,FALSE)</f>
        <v>BSth</v>
      </c>
      <c r="L2014" s="1">
        <v>56</v>
      </c>
      <c r="N2014" s="1">
        <f>Table1[[#This Row],[Winning Score]]-Table1[[#This Row],[Losing Score]]</f>
        <v>30</v>
      </c>
      <c r="O2014" s="1">
        <f>Table1[[#This Row],[Losing Seed]]-Table1[[#This Row],[Winning Seed]]</f>
        <v>13</v>
      </c>
      <c r="P2014" s="1" t="str">
        <f>IF(Table1[[#This Row],[SeD]]&lt;-2,Table1[[#This Row],[Winning Seed]]&amp; " over " &amp;Table1[[#This Row],[Losing Seed]],"")</f>
        <v/>
      </c>
      <c r="Q2014">
        <f>VLOOKUP(Table1[[#This Row],[Losing Seed]],'Seed History'!$N$4:$O$19,2)</f>
        <v>6.4285714285714279E-2</v>
      </c>
      <c r="R2014" s="1">
        <f>IF(Table1[[#This Row],[Round]]="PI",0,Table1[[#This Row],[Round]]-1)</f>
        <v>0</v>
      </c>
      <c r="S2014">
        <f>Table1[[#This Row],[LAW]]-Table1[[#This Row],[LEW]]</f>
        <v>-6.4285714285714279E-2</v>
      </c>
      <c r="V2014">
        <f>COUNTIF(PASE!B:B,Table1[[#This Row],[Loser]])</f>
        <v>1</v>
      </c>
    </row>
    <row r="2015" spans="1:22" x14ac:dyDescent="0.25">
      <c r="A2015" s="65">
        <v>42447</v>
      </c>
      <c r="B2015" s="50">
        <v>2016</v>
      </c>
      <c r="C2015" s="1">
        <v>1</v>
      </c>
      <c r="D2015" t="s">
        <v>63</v>
      </c>
      <c r="E2015" s="1">
        <v>5</v>
      </c>
      <c r="F2015" t="s">
        <v>31</v>
      </c>
      <c r="G2015" t="str">
        <f>VLOOKUP(Table1[[#This Row],[Winner]],Ranking!D:E,2,FALSE)</f>
        <v>B10</v>
      </c>
      <c r="H2015" s="1">
        <v>79</v>
      </c>
      <c r="I2015" s="1">
        <v>12</v>
      </c>
      <c r="J2015" t="s">
        <v>358</v>
      </c>
      <c r="K2015" t="str">
        <f>VLOOKUP(Table1[[#This Row],[Loser]],Ranking!D:E,2,FALSE)</f>
        <v>Sum</v>
      </c>
      <c r="L2015" s="1">
        <v>74</v>
      </c>
      <c r="N2015" s="1">
        <f>Table1[[#This Row],[Winning Score]]-Table1[[#This Row],[Losing Score]]</f>
        <v>5</v>
      </c>
      <c r="O2015" s="1">
        <f>Table1[[#This Row],[Losing Seed]]-Table1[[#This Row],[Winning Seed]]</f>
        <v>7</v>
      </c>
      <c r="P2015" s="1" t="str">
        <f>IF(Table1[[#This Row],[SeD]]&lt;-2,Table1[[#This Row],[Winning Seed]]&amp; " over " &amp;Table1[[#This Row],[Losing Seed]],"")</f>
        <v/>
      </c>
      <c r="Q2015">
        <f>VLOOKUP(Table1[[#This Row],[Losing Seed]],'Seed History'!$N$4:$O$19,2)</f>
        <v>0.51428571428571423</v>
      </c>
      <c r="R2015" s="1">
        <f>IF(Table1[[#This Row],[Round]]="PI",0,Table1[[#This Row],[Round]]-1)</f>
        <v>0</v>
      </c>
      <c r="S2015">
        <f>Table1[[#This Row],[LAW]]-Table1[[#This Row],[LEW]]</f>
        <v>-0.51428571428571423</v>
      </c>
      <c r="V2015">
        <f>COUNTIF(PASE!B:B,Table1[[#This Row],[Loser]])</f>
        <v>1</v>
      </c>
    </row>
    <row r="2016" spans="1:22" x14ac:dyDescent="0.25">
      <c r="A2016" s="65">
        <v>42447</v>
      </c>
      <c r="B2016" s="50">
        <v>2016</v>
      </c>
      <c r="C2016" s="1">
        <v>1</v>
      </c>
      <c r="D2016" t="s">
        <v>63</v>
      </c>
      <c r="E2016" s="1">
        <v>7</v>
      </c>
      <c r="F2016" t="s">
        <v>69</v>
      </c>
      <c r="G2016" t="str">
        <f>VLOOKUP(Table1[[#This Row],[Winner]],Ranking!D:E,2,FALSE)</f>
        <v>B10</v>
      </c>
      <c r="H2016" s="1">
        <v>72</v>
      </c>
      <c r="I2016" s="1">
        <v>10</v>
      </c>
      <c r="J2016" t="s">
        <v>374</v>
      </c>
      <c r="K2016" t="str">
        <f>VLOOKUP(Table1[[#This Row],[Loser]],Ranking!D:E,2,FALSE)</f>
        <v>Amer</v>
      </c>
      <c r="L2016" s="1">
        <v>70</v>
      </c>
      <c r="M2016" s="1" t="s">
        <v>479</v>
      </c>
      <c r="N2016" s="1">
        <f>Table1[[#This Row],[Winning Score]]-Table1[[#This Row],[Losing Score]]</f>
        <v>2</v>
      </c>
      <c r="O2016" s="1">
        <f>Table1[[#This Row],[Losing Seed]]-Table1[[#This Row],[Winning Seed]]</f>
        <v>3</v>
      </c>
      <c r="P2016" s="1" t="str">
        <f>IF(Table1[[#This Row],[SeD]]&lt;-2,Table1[[#This Row],[Winning Seed]]&amp; " over " &amp;Table1[[#This Row],[Losing Seed]],"")</f>
        <v/>
      </c>
      <c r="Q2016">
        <f>VLOOKUP(Table1[[#This Row],[Losing Seed]],'Seed History'!$N$4:$O$19,2)</f>
        <v>0.62142857142857144</v>
      </c>
      <c r="R2016" s="1">
        <f>IF(Table1[[#This Row],[Round]]="PI",0,Table1[[#This Row],[Round]]-1)</f>
        <v>0</v>
      </c>
      <c r="S2016">
        <f>Table1[[#This Row],[LAW]]-Table1[[#This Row],[LEW]]</f>
        <v>-0.62142857142857144</v>
      </c>
      <c r="V2016">
        <f>COUNTIF(PASE!B:B,Table1[[#This Row],[Loser]])</f>
        <v>1</v>
      </c>
    </row>
    <row r="2017" spans="1:22" x14ac:dyDescent="0.25">
      <c r="A2017" s="65">
        <v>42447</v>
      </c>
      <c r="B2017" s="50">
        <v>2016</v>
      </c>
      <c r="C2017" s="1">
        <v>1</v>
      </c>
      <c r="D2017" t="s">
        <v>38</v>
      </c>
      <c r="E2017" s="1">
        <v>1</v>
      </c>
      <c r="F2017" t="s">
        <v>40</v>
      </c>
      <c r="G2017" t="str">
        <f>VLOOKUP(Table1[[#This Row],[Winner]],Ranking!D:E,2,FALSE)</f>
        <v>P12</v>
      </c>
      <c r="H2017" s="1">
        <v>91</v>
      </c>
      <c r="I2017" s="1">
        <v>16</v>
      </c>
      <c r="J2017" t="s">
        <v>225</v>
      </c>
      <c r="K2017" t="str">
        <f>VLOOKUP(Table1[[#This Row],[Loser]],Ranking!D:E,2,FALSE)</f>
        <v>Pat</v>
      </c>
      <c r="L2017" s="1">
        <v>52</v>
      </c>
      <c r="N2017" s="1">
        <f>Table1[[#This Row],[Winning Score]]-Table1[[#This Row],[Losing Score]]</f>
        <v>39</v>
      </c>
      <c r="O2017" s="1">
        <f>Table1[[#This Row],[Losing Seed]]-Table1[[#This Row],[Winning Seed]]</f>
        <v>15</v>
      </c>
      <c r="P2017" s="1" t="str">
        <f>IF(Table1[[#This Row],[SeD]]&lt;-2,Table1[[#This Row],[Winning Seed]]&amp; " over " &amp;Table1[[#This Row],[Losing Seed]],"")</f>
        <v/>
      </c>
      <c r="Q2017">
        <f>VLOOKUP(Table1[[#This Row],[Losing Seed]],'Seed History'!$N$4:$O$19,2)</f>
        <v>7.1428571428571426E-3</v>
      </c>
      <c r="R2017" s="1">
        <f>IF(Table1[[#This Row],[Round]]="PI",0,Table1[[#This Row],[Round]]-1)</f>
        <v>0</v>
      </c>
      <c r="S2017">
        <f>Table1[[#This Row],[LAW]]-Table1[[#This Row],[LEW]]</f>
        <v>-7.1428571428571426E-3</v>
      </c>
      <c r="V2017">
        <f>COUNTIF(PASE!B:B,Table1[[#This Row],[Loser]])</f>
        <v>1</v>
      </c>
    </row>
    <row r="2018" spans="1:22" x14ac:dyDescent="0.25">
      <c r="A2018" s="65">
        <v>42447</v>
      </c>
      <c r="B2018" s="50">
        <v>2016</v>
      </c>
      <c r="C2018" s="1">
        <v>1</v>
      </c>
      <c r="D2018" t="s">
        <v>38</v>
      </c>
      <c r="E2018" s="1">
        <v>2</v>
      </c>
      <c r="F2018" t="s">
        <v>58</v>
      </c>
      <c r="G2018" t="str">
        <f>VLOOKUP(Table1[[#This Row],[Winner]],Ranking!D:E,2,FALSE)</f>
        <v>B12</v>
      </c>
      <c r="H2018" s="1">
        <v>82</v>
      </c>
      <c r="I2018" s="1">
        <v>15</v>
      </c>
      <c r="J2018" t="s">
        <v>154</v>
      </c>
      <c r="K2018" t="str">
        <f>VLOOKUP(Table1[[#This Row],[Loser]],Ranking!D:E,2,FALSE)</f>
        <v>WAC</v>
      </c>
      <c r="L2018" s="1">
        <v>68</v>
      </c>
      <c r="N2018" s="1">
        <f>Table1[[#This Row],[Winning Score]]-Table1[[#This Row],[Losing Score]]</f>
        <v>14</v>
      </c>
      <c r="O2018" s="1">
        <f>Table1[[#This Row],[Losing Seed]]-Table1[[#This Row],[Winning Seed]]</f>
        <v>13</v>
      </c>
      <c r="P2018" s="1" t="str">
        <f>IF(Table1[[#This Row],[SeD]]&lt;-2,Table1[[#This Row],[Winning Seed]]&amp; " over " &amp;Table1[[#This Row],[Losing Seed]],"")</f>
        <v/>
      </c>
      <c r="Q2018">
        <f>VLOOKUP(Table1[[#This Row],[Losing Seed]],'Seed History'!$N$4:$O$19,2)</f>
        <v>6.4285714285714279E-2</v>
      </c>
      <c r="R2018" s="1">
        <f>IF(Table1[[#This Row],[Round]]="PI",0,Table1[[#This Row],[Round]]-1)</f>
        <v>0</v>
      </c>
      <c r="S2018">
        <f>Table1[[#This Row],[LAW]]-Table1[[#This Row],[LEW]]</f>
        <v>-6.4285714285714279E-2</v>
      </c>
      <c r="V2018">
        <f>COUNTIF(PASE!B:B,Table1[[#This Row],[Loser]])</f>
        <v>1</v>
      </c>
    </row>
    <row r="2019" spans="1:22" x14ac:dyDescent="0.25">
      <c r="A2019" s="65">
        <v>42447</v>
      </c>
      <c r="B2019" s="50">
        <v>2016</v>
      </c>
      <c r="C2019" s="1">
        <v>1</v>
      </c>
      <c r="D2019" t="s">
        <v>38</v>
      </c>
      <c r="E2019" s="1">
        <v>3</v>
      </c>
      <c r="F2019" t="s">
        <v>79</v>
      </c>
      <c r="G2019" t="str">
        <f>VLOOKUP(Table1[[#This Row],[Winner]],Ranking!D:E,2,FALSE)</f>
        <v>SEC</v>
      </c>
      <c r="H2019" s="1">
        <v>92</v>
      </c>
      <c r="I2019" s="1">
        <v>14</v>
      </c>
      <c r="J2019" t="s">
        <v>220</v>
      </c>
      <c r="K2019" t="str">
        <f>VLOOKUP(Table1[[#This Row],[Loser]],Ranking!D:E,2,FALSE)</f>
        <v>Horz</v>
      </c>
      <c r="L2019" s="1">
        <v>65</v>
      </c>
      <c r="N2019" s="1">
        <f>Table1[[#This Row],[Winning Score]]-Table1[[#This Row],[Losing Score]]</f>
        <v>27</v>
      </c>
      <c r="O2019" s="1">
        <f>Table1[[#This Row],[Losing Seed]]-Table1[[#This Row],[Winning Seed]]</f>
        <v>11</v>
      </c>
      <c r="P2019" s="1" t="str">
        <f>IF(Table1[[#This Row],[SeD]]&lt;-2,Table1[[#This Row],[Winning Seed]]&amp; " over " &amp;Table1[[#This Row],[Losing Seed]],"")</f>
        <v/>
      </c>
      <c r="Q2019">
        <f>VLOOKUP(Table1[[#This Row],[Losing Seed]],'Seed History'!$N$4:$O$19,2)</f>
        <v>0.16428571428571428</v>
      </c>
      <c r="R2019" s="1">
        <f>IF(Table1[[#This Row],[Round]]="PI",0,Table1[[#This Row],[Round]]-1)</f>
        <v>0</v>
      </c>
      <c r="S2019">
        <f>Table1[[#This Row],[LAW]]-Table1[[#This Row],[LEW]]</f>
        <v>-0.16428571428571428</v>
      </c>
      <c r="V2019">
        <f>COUNTIF(PASE!B:B,Table1[[#This Row],[Loser]])</f>
        <v>1</v>
      </c>
    </row>
    <row r="2020" spans="1:22" x14ac:dyDescent="0.25">
      <c r="A2020" s="65">
        <v>42447</v>
      </c>
      <c r="B2020" s="50">
        <v>2016</v>
      </c>
      <c r="C2020" s="1">
        <v>1</v>
      </c>
      <c r="D2020" t="s">
        <v>38</v>
      </c>
      <c r="E2020" s="1">
        <v>8</v>
      </c>
      <c r="F2020" t="s">
        <v>338</v>
      </c>
      <c r="G2020" t="str">
        <f>VLOOKUP(Table1[[#This Row],[Winner]],Ranking!D:E,2,FALSE)</f>
        <v>A10</v>
      </c>
      <c r="H2020" s="1">
        <v>78</v>
      </c>
      <c r="I2020" s="1">
        <v>9</v>
      </c>
      <c r="J2020" s="66" t="s">
        <v>28</v>
      </c>
      <c r="K2020" t="str">
        <f>VLOOKUP(Table1[[#This Row],[Loser]],Ranking!D:E,2,FALSE)</f>
        <v>Amer</v>
      </c>
      <c r="L2020" s="1">
        <v>76</v>
      </c>
      <c r="N2020" s="1">
        <f>Table1[[#This Row],[Winning Score]]-Table1[[#This Row],[Losing Score]]</f>
        <v>2</v>
      </c>
      <c r="O2020" s="1">
        <f>Table1[[#This Row],[Losing Seed]]-Table1[[#This Row],[Winning Seed]]</f>
        <v>1</v>
      </c>
      <c r="P2020" s="1" t="str">
        <f>IF(Table1[[#This Row],[SeD]]&lt;-2,Table1[[#This Row],[Winning Seed]]&amp; " over " &amp;Table1[[#This Row],[Losing Seed]],"")</f>
        <v/>
      </c>
      <c r="Q2020">
        <f>VLOOKUP(Table1[[#This Row],[Losing Seed]],'Seed History'!$N$4:$O$19,2)</f>
        <v>0.6</v>
      </c>
      <c r="R2020" s="1">
        <f>IF(Table1[[#This Row],[Round]]="PI",0,Table1[[#This Row],[Round]]-1)</f>
        <v>0</v>
      </c>
      <c r="S2020">
        <f>Table1[[#This Row],[LAW]]-Table1[[#This Row],[LEW]]</f>
        <v>-0.6</v>
      </c>
      <c r="V2020">
        <f>COUNTIF(PASE!B:B,Table1[[#This Row],[Loser]])</f>
        <v>1</v>
      </c>
    </row>
    <row r="2021" spans="1:22" x14ac:dyDescent="0.25">
      <c r="A2021" s="65">
        <v>42448</v>
      </c>
      <c r="B2021" s="50">
        <v>2016</v>
      </c>
      <c r="C2021" s="1">
        <v>2</v>
      </c>
      <c r="D2021" t="s">
        <v>440</v>
      </c>
      <c r="E2021" s="1">
        <v>11</v>
      </c>
      <c r="F2021" t="s">
        <v>71</v>
      </c>
      <c r="G2021" t="str">
        <f>VLOOKUP(Table1[[#This Row],[Winner]],Ranking!D:E,2,FALSE)</f>
        <v>WCC</v>
      </c>
      <c r="H2021" s="1">
        <v>82</v>
      </c>
      <c r="I2021" s="1">
        <v>3</v>
      </c>
      <c r="J2021" t="s">
        <v>65</v>
      </c>
      <c r="K2021" t="str">
        <f>VLOOKUP(Table1[[#This Row],[Loser]],Ranking!D:E,2,FALSE)</f>
        <v>P12</v>
      </c>
      <c r="L2021" s="1">
        <v>59</v>
      </c>
      <c r="N2021" s="1">
        <f>Table1[[#This Row],[Winning Score]]-Table1[[#This Row],[Losing Score]]</f>
        <v>23</v>
      </c>
      <c r="O2021" s="1">
        <f>Table1[[#This Row],[Losing Seed]]-Table1[[#This Row],[Winning Seed]]</f>
        <v>-8</v>
      </c>
      <c r="P2021" s="1" t="str">
        <f>IF(Table1[[#This Row],[SeD]]&lt;-2,Table1[[#This Row],[Winning Seed]]&amp; " over " &amp;Table1[[#This Row],[Losing Seed]],"")</f>
        <v>11 over 3</v>
      </c>
      <c r="Q2021">
        <f>VLOOKUP(Table1[[#This Row],[Losing Seed]],'Seed History'!$N$4:$O$19,2)</f>
        <v>1.8571428571428572</v>
      </c>
      <c r="R2021" s="1">
        <f>IF(Table1[[#This Row],[Round]]="PI",0,Table1[[#This Row],[Round]]-1)</f>
        <v>1</v>
      </c>
      <c r="S2021">
        <f>Table1[[#This Row],[LAW]]-Table1[[#This Row],[LEW]]</f>
        <v>-0.85714285714285721</v>
      </c>
      <c r="V2021">
        <f>COUNTIF(PASE!B:B,Table1[[#This Row],[Loser]])</f>
        <v>1</v>
      </c>
    </row>
    <row r="2022" spans="1:22" x14ac:dyDescent="0.25">
      <c r="A2022" s="65">
        <v>42448</v>
      </c>
      <c r="B2022" s="50">
        <v>2016</v>
      </c>
      <c r="C2022" s="1">
        <v>2</v>
      </c>
      <c r="D2022" t="s">
        <v>49</v>
      </c>
      <c r="E2022" s="1">
        <v>1</v>
      </c>
      <c r="F2022" t="s">
        <v>299</v>
      </c>
      <c r="G2022" t="str">
        <f>VLOOKUP(Table1[[#This Row],[Winner]],Ranking!D:E,2,FALSE)</f>
        <v>ACC</v>
      </c>
      <c r="H2022" s="1">
        <v>85</v>
      </c>
      <c r="I2022" s="1">
        <v>9</v>
      </c>
      <c r="J2022" t="s">
        <v>56</v>
      </c>
      <c r="K2022" t="str">
        <f>VLOOKUP(Table1[[#This Row],[Loser]],Ranking!D:E,2,FALSE)</f>
        <v>BE</v>
      </c>
      <c r="L2022" s="1">
        <v>66</v>
      </c>
      <c r="N2022" s="1">
        <f>Table1[[#This Row],[Winning Score]]-Table1[[#This Row],[Losing Score]]</f>
        <v>19</v>
      </c>
      <c r="O2022" s="1">
        <f>Table1[[#This Row],[Losing Seed]]-Table1[[#This Row],[Winning Seed]]</f>
        <v>8</v>
      </c>
      <c r="P2022" s="1" t="str">
        <f>IF(Table1[[#This Row],[SeD]]&lt;-2,Table1[[#This Row],[Winning Seed]]&amp; " over " &amp;Table1[[#This Row],[Losing Seed]],"")</f>
        <v/>
      </c>
      <c r="Q2022">
        <f>VLOOKUP(Table1[[#This Row],[Losing Seed]],'Seed History'!$N$4:$O$19,2)</f>
        <v>0.6</v>
      </c>
      <c r="R2022" s="1">
        <f>IF(Table1[[#This Row],[Round]]="PI",0,Table1[[#This Row],[Round]]-1)</f>
        <v>1</v>
      </c>
      <c r="S2022">
        <f>Table1[[#This Row],[LAW]]-Table1[[#This Row],[LEW]]</f>
        <v>0.4</v>
      </c>
      <c r="V2022">
        <f>COUNTIF(PASE!B:B,Table1[[#This Row],[Loser]])</f>
        <v>1</v>
      </c>
    </row>
    <row r="2023" spans="1:22" x14ac:dyDescent="0.25">
      <c r="A2023" s="65">
        <v>42448</v>
      </c>
      <c r="B2023" s="50">
        <v>2016</v>
      </c>
      <c r="C2023" s="1">
        <v>2</v>
      </c>
      <c r="D2023" t="s">
        <v>440</v>
      </c>
      <c r="E2023" s="1">
        <v>1</v>
      </c>
      <c r="F2023" t="s">
        <v>61</v>
      </c>
      <c r="G2023" t="str">
        <f>VLOOKUP(Table1[[#This Row],[Winner]],Ranking!D:E,2,FALSE)</f>
        <v>ACC</v>
      </c>
      <c r="H2023" s="1">
        <v>77</v>
      </c>
      <c r="I2023" s="1">
        <v>9</v>
      </c>
      <c r="J2023" t="s">
        <v>33</v>
      </c>
      <c r="K2023" t="str">
        <f>VLOOKUP(Table1[[#This Row],[Loser]],Ranking!D:E,2,FALSE)</f>
        <v>BE</v>
      </c>
      <c r="L2023" s="1">
        <v>69</v>
      </c>
      <c r="N2023" s="1">
        <f>Table1[[#This Row],[Winning Score]]-Table1[[#This Row],[Losing Score]]</f>
        <v>8</v>
      </c>
      <c r="O2023" s="1">
        <f>Table1[[#This Row],[Losing Seed]]-Table1[[#This Row],[Winning Seed]]</f>
        <v>8</v>
      </c>
      <c r="P2023" s="1" t="str">
        <f>IF(Table1[[#This Row],[SeD]]&lt;-2,Table1[[#This Row],[Winning Seed]]&amp; " over " &amp;Table1[[#This Row],[Losing Seed]],"")</f>
        <v/>
      </c>
      <c r="Q2023">
        <f>VLOOKUP(Table1[[#This Row],[Losing Seed]],'Seed History'!$N$4:$O$19,2)</f>
        <v>0.6</v>
      </c>
      <c r="R2023" s="1">
        <f>IF(Table1[[#This Row],[Round]]="PI",0,Table1[[#This Row],[Round]]-1)</f>
        <v>1</v>
      </c>
      <c r="S2023">
        <f>Table1[[#This Row],[LAW]]-Table1[[#This Row],[LEW]]</f>
        <v>0.4</v>
      </c>
      <c r="V2023">
        <f>COUNTIF(PASE!B:B,Table1[[#This Row],[Loser]])</f>
        <v>1</v>
      </c>
    </row>
    <row r="2024" spans="1:22" x14ac:dyDescent="0.25">
      <c r="A2024" s="65">
        <v>42448</v>
      </c>
      <c r="B2024" s="50">
        <v>2016</v>
      </c>
      <c r="C2024" s="1">
        <v>2</v>
      </c>
      <c r="D2024" t="s">
        <v>440</v>
      </c>
      <c r="E2024" s="1">
        <v>4</v>
      </c>
      <c r="F2024" t="s">
        <v>238</v>
      </c>
      <c r="G2024" t="str">
        <f>VLOOKUP(Table1[[#This Row],[Winner]],Ranking!D:E,2,FALSE)</f>
        <v>B12</v>
      </c>
      <c r="H2024" s="1">
        <v>78</v>
      </c>
      <c r="I2024" s="1">
        <v>12</v>
      </c>
      <c r="J2024" t="s">
        <v>489</v>
      </c>
      <c r="K2024" t="str">
        <f>VLOOKUP(Table1[[#This Row],[Loser]],Ranking!D:E,2,FALSE)</f>
        <v>SB</v>
      </c>
      <c r="L2024" s="1">
        <v>61</v>
      </c>
      <c r="N2024" s="1">
        <f>Table1[[#This Row],[Winning Score]]-Table1[[#This Row],[Losing Score]]</f>
        <v>17</v>
      </c>
      <c r="O2024" s="1">
        <f>Table1[[#This Row],[Losing Seed]]-Table1[[#This Row],[Winning Seed]]</f>
        <v>8</v>
      </c>
      <c r="P2024" s="1" t="str">
        <f>IF(Table1[[#This Row],[SeD]]&lt;-2,Table1[[#This Row],[Winning Seed]]&amp; " over " &amp;Table1[[#This Row],[Losing Seed]],"")</f>
        <v/>
      </c>
      <c r="Q2024">
        <f>VLOOKUP(Table1[[#This Row],[Losing Seed]],'Seed History'!$N$4:$O$19,2)</f>
        <v>0.51428571428571423</v>
      </c>
      <c r="R2024" s="1">
        <f>IF(Table1[[#This Row],[Round]]="PI",0,Table1[[#This Row],[Round]]-1)</f>
        <v>1</v>
      </c>
      <c r="S2024">
        <f>Table1[[#This Row],[LAW]]-Table1[[#This Row],[LEW]]</f>
        <v>0.48571428571428577</v>
      </c>
      <c r="V2024">
        <f>COUNTIF(PASE!B:B,Table1[[#This Row],[Loser]])</f>
        <v>1</v>
      </c>
    </row>
    <row r="2025" spans="1:22" x14ac:dyDescent="0.25">
      <c r="A2025" s="65">
        <v>42448</v>
      </c>
      <c r="B2025" s="50">
        <v>2016</v>
      </c>
      <c r="C2025" s="1">
        <v>2</v>
      </c>
      <c r="D2025" t="s">
        <v>63</v>
      </c>
      <c r="E2025" s="1">
        <v>1</v>
      </c>
      <c r="F2025" t="s">
        <v>37</v>
      </c>
      <c r="G2025" t="str">
        <f>VLOOKUP(Table1[[#This Row],[Winner]],Ranking!D:E,2,FALSE)</f>
        <v>B12</v>
      </c>
      <c r="H2025" s="1">
        <v>73</v>
      </c>
      <c r="I2025" s="1">
        <v>9</v>
      </c>
      <c r="J2025" t="s">
        <v>80</v>
      </c>
      <c r="K2025" t="str">
        <f>VLOOKUP(Table1[[#This Row],[Loser]],Ranking!D:E,2,FALSE)</f>
        <v>Amer</v>
      </c>
      <c r="L2025" s="1">
        <v>61</v>
      </c>
      <c r="N2025" s="1">
        <f>Table1[[#This Row],[Winning Score]]-Table1[[#This Row],[Losing Score]]</f>
        <v>12</v>
      </c>
      <c r="O2025" s="1">
        <f>Table1[[#This Row],[Losing Seed]]-Table1[[#This Row],[Winning Seed]]</f>
        <v>8</v>
      </c>
      <c r="P2025" s="1" t="str">
        <f>IF(Table1[[#This Row],[SeD]]&lt;-2,Table1[[#This Row],[Winning Seed]]&amp; " over " &amp;Table1[[#This Row],[Losing Seed]],"")</f>
        <v/>
      </c>
      <c r="Q2025">
        <f>VLOOKUP(Table1[[#This Row],[Losing Seed]],'Seed History'!$N$4:$O$19,2)</f>
        <v>0.6</v>
      </c>
      <c r="R2025" s="1">
        <f>IF(Table1[[#This Row],[Round]]="PI",0,Table1[[#This Row],[Round]]-1)</f>
        <v>1</v>
      </c>
      <c r="S2025">
        <f>Table1[[#This Row],[LAW]]-Table1[[#This Row],[LEW]]</f>
        <v>0.4</v>
      </c>
      <c r="V2025">
        <f>COUNTIF(PASE!B:B,Table1[[#This Row],[Loser]])</f>
        <v>1</v>
      </c>
    </row>
    <row r="2026" spans="1:22" x14ac:dyDescent="0.25">
      <c r="A2026" s="65">
        <v>42448</v>
      </c>
      <c r="B2026" s="50">
        <v>2016</v>
      </c>
      <c r="C2026" s="1">
        <v>2</v>
      </c>
      <c r="D2026" t="s">
        <v>63</v>
      </c>
      <c r="E2026" s="1">
        <v>3</v>
      </c>
      <c r="F2026" t="s">
        <v>270</v>
      </c>
      <c r="G2026" t="str">
        <f>VLOOKUP(Table1[[#This Row],[Winner]],Ranking!D:E,2,FALSE)</f>
        <v>ACC</v>
      </c>
      <c r="H2026" s="1">
        <v>65</v>
      </c>
      <c r="I2026" s="1">
        <v>11</v>
      </c>
      <c r="J2026" t="s">
        <v>418</v>
      </c>
      <c r="K2026" t="str">
        <f>VLOOKUP(Table1[[#This Row],[Loser]],Ranking!D:E,2,FALSE)</f>
        <v>Amer</v>
      </c>
      <c r="L2026" s="1">
        <v>57</v>
      </c>
      <c r="N2026" s="1">
        <f>Table1[[#This Row],[Winning Score]]-Table1[[#This Row],[Losing Score]]</f>
        <v>8</v>
      </c>
      <c r="O2026" s="1">
        <f>Table1[[#This Row],[Losing Seed]]-Table1[[#This Row],[Winning Seed]]</f>
        <v>8</v>
      </c>
      <c r="P2026" s="1" t="str">
        <f>IF(Table1[[#This Row],[SeD]]&lt;-2,Table1[[#This Row],[Winning Seed]]&amp; " over " &amp;Table1[[#This Row],[Losing Seed]],"")</f>
        <v/>
      </c>
      <c r="Q2026">
        <f>VLOOKUP(Table1[[#This Row],[Losing Seed]],'Seed History'!$N$4:$O$19,2)</f>
        <v>0.61428571428571432</v>
      </c>
      <c r="R2026" s="1">
        <f>IF(Table1[[#This Row],[Round]]="PI",0,Table1[[#This Row],[Round]]-1)</f>
        <v>1</v>
      </c>
      <c r="S2026">
        <f>Table1[[#This Row],[LAW]]-Table1[[#This Row],[LEW]]</f>
        <v>0.38571428571428568</v>
      </c>
      <c r="V2026">
        <f>COUNTIF(PASE!B:B,Table1[[#This Row],[Loser]])</f>
        <v>1</v>
      </c>
    </row>
    <row r="2027" spans="1:22" x14ac:dyDescent="0.25">
      <c r="A2027" s="65">
        <v>42448</v>
      </c>
      <c r="B2027" s="50">
        <v>2016</v>
      </c>
      <c r="C2027" s="1">
        <v>2</v>
      </c>
      <c r="D2027" t="s">
        <v>38</v>
      </c>
      <c r="E2027" s="1">
        <v>4</v>
      </c>
      <c r="F2027" t="s">
        <v>64</v>
      </c>
      <c r="G2027" t="str">
        <f>VLOOKUP(Table1[[#This Row],[Winner]],Ranking!D:E,2,FALSE)</f>
        <v>ACC</v>
      </c>
      <c r="H2027" s="1">
        <v>71</v>
      </c>
      <c r="I2027" s="1">
        <v>12</v>
      </c>
      <c r="J2027" t="s">
        <v>93</v>
      </c>
      <c r="K2027" t="str">
        <f>VLOOKUP(Table1[[#This Row],[Loser]],Ranking!D:E,2,FALSE)</f>
        <v>Ivy</v>
      </c>
      <c r="L2027" s="1">
        <v>64</v>
      </c>
      <c r="N2027" s="1">
        <f>Table1[[#This Row],[Winning Score]]-Table1[[#This Row],[Losing Score]]</f>
        <v>7</v>
      </c>
      <c r="O2027" s="1">
        <f>Table1[[#This Row],[Losing Seed]]-Table1[[#This Row],[Winning Seed]]</f>
        <v>8</v>
      </c>
      <c r="P2027" s="1" t="str">
        <f>IF(Table1[[#This Row],[SeD]]&lt;-2,Table1[[#This Row],[Winning Seed]]&amp; " over " &amp;Table1[[#This Row],[Losing Seed]],"")</f>
        <v/>
      </c>
      <c r="Q2027">
        <f>VLOOKUP(Table1[[#This Row],[Losing Seed]],'Seed History'!$N$4:$O$19,2)</f>
        <v>0.51428571428571423</v>
      </c>
      <c r="R2027" s="1">
        <f>IF(Table1[[#This Row],[Round]]="PI",0,Table1[[#This Row],[Round]]-1)</f>
        <v>1</v>
      </c>
      <c r="S2027">
        <f>Table1[[#This Row],[LAW]]-Table1[[#This Row],[LEW]]</f>
        <v>0.48571428571428577</v>
      </c>
      <c r="V2027">
        <f>COUNTIF(PASE!B:B,Table1[[#This Row],[Loser]])</f>
        <v>1</v>
      </c>
    </row>
    <row r="2028" spans="1:22" x14ac:dyDescent="0.25">
      <c r="A2028" s="65">
        <v>42448</v>
      </c>
      <c r="B2028" s="50">
        <v>2016</v>
      </c>
      <c r="C2028" s="1">
        <v>2</v>
      </c>
      <c r="D2028" t="s">
        <v>49</v>
      </c>
      <c r="E2028" s="1">
        <v>5</v>
      </c>
      <c r="F2028" t="s">
        <v>36</v>
      </c>
      <c r="G2028" t="str">
        <f>VLOOKUP(Table1[[#This Row],[Winner]],Ranking!D:E,2,FALSE)</f>
        <v>B10</v>
      </c>
      <c r="H2028" s="1">
        <v>73</v>
      </c>
      <c r="I2028" s="1">
        <v>4</v>
      </c>
      <c r="J2028" t="s">
        <v>26</v>
      </c>
      <c r="K2028" t="str">
        <f>VLOOKUP(Table1[[#This Row],[Loser]],Ranking!D:E,2,FALSE)</f>
        <v>SEC</v>
      </c>
      <c r="L2028" s="1">
        <v>67</v>
      </c>
      <c r="N2028" s="1">
        <f>Table1[[#This Row],[Winning Score]]-Table1[[#This Row],[Losing Score]]</f>
        <v>6</v>
      </c>
      <c r="O2028" s="1">
        <f>Table1[[#This Row],[Losing Seed]]-Table1[[#This Row],[Winning Seed]]</f>
        <v>-1</v>
      </c>
      <c r="P2028" s="1" t="str">
        <f>IF(Table1[[#This Row],[SeD]]&lt;-2,Table1[[#This Row],[Winning Seed]]&amp; " over " &amp;Table1[[#This Row],[Losing Seed]],"")</f>
        <v/>
      </c>
      <c r="Q2028">
        <f>VLOOKUP(Table1[[#This Row],[Losing Seed]],'Seed History'!$N$4:$O$19,2)</f>
        <v>1.5357142857142858</v>
      </c>
      <c r="R2028" s="1">
        <f>IF(Table1[[#This Row],[Round]]="PI",0,Table1[[#This Row],[Round]]-1)</f>
        <v>1</v>
      </c>
      <c r="S2028">
        <f>Table1[[#This Row],[LAW]]-Table1[[#This Row],[LEW]]</f>
        <v>-0.53571428571428581</v>
      </c>
      <c r="V2028">
        <f>COUNTIF(PASE!B:B,Table1[[#This Row],[Loser]])</f>
        <v>1</v>
      </c>
    </row>
    <row r="2029" spans="1:22" x14ac:dyDescent="0.25">
      <c r="A2029" s="65">
        <v>42449</v>
      </c>
      <c r="B2029" s="50">
        <v>2016</v>
      </c>
      <c r="C2029" s="1">
        <v>2</v>
      </c>
      <c r="D2029" t="s">
        <v>49</v>
      </c>
      <c r="E2029" s="1">
        <v>7</v>
      </c>
      <c r="F2029" t="s">
        <v>39</v>
      </c>
      <c r="G2029" t="str">
        <f>VLOOKUP(Table1[[#This Row],[Winner]],Ranking!D:E,2,FALSE)</f>
        <v>B10</v>
      </c>
      <c r="H2029" s="1">
        <v>66</v>
      </c>
      <c r="I2029" s="1">
        <v>2</v>
      </c>
      <c r="J2029" t="s">
        <v>44</v>
      </c>
      <c r="K2029" t="str">
        <f>VLOOKUP(Table1[[#This Row],[Loser]],Ranking!D:E,2,FALSE)</f>
        <v>BE</v>
      </c>
      <c r="L2029" s="1">
        <v>63</v>
      </c>
      <c r="N2029" s="1">
        <f>Table1[[#This Row],[Winning Score]]-Table1[[#This Row],[Losing Score]]</f>
        <v>3</v>
      </c>
      <c r="O2029" s="1">
        <f>Table1[[#This Row],[Losing Seed]]-Table1[[#This Row],[Winning Seed]]</f>
        <v>-5</v>
      </c>
      <c r="P2029" s="1" t="str">
        <f>IF(Table1[[#This Row],[SeD]]&lt;-2,Table1[[#This Row],[Winning Seed]]&amp; " over " &amp;Table1[[#This Row],[Losing Seed]],"")</f>
        <v>7 over 2</v>
      </c>
      <c r="Q2029">
        <f>VLOOKUP(Table1[[#This Row],[Losing Seed]],'Seed History'!$N$4:$O$19,2)</f>
        <v>2.3714285714285714</v>
      </c>
      <c r="R2029" s="1">
        <f>IF(Table1[[#This Row],[Round]]="PI",0,Table1[[#This Row],[Round]]-1)</f>
        <v>1</v>
      </c>
      <c r="S2029">
        <f>Table1[[#This Row],[LAW]]-Table1[[#This Row],[LEW]]</f>
        <v>-1.3714285714285714</v>
      </c>
      <c r="V2029">
        <f>COUNTIF(PASE!B:B,Table1[[#This Row],[Loser]])</f>
        <v>1</v>
      </c>
    </row>
    <row r="2030" spans="1:22" x14ac:dyDescent="0.25">
      <c r="A2030" s="65">
        <v>42449</v>
      </c>
      <c r="B2030" s="50">
        <v>2016</v>
      </c>
      <c r="C2030" s="1">
        <v>2</v>
      </c>
      <c r="D2030" t="s">
        <v>49</v>
      </c>
      <c r="E2030" s="1">
        <v>6</v>
      </c>
      <c r="F2030" t="s">
        <v>35</v>
      </c>
      <c r="G2030" t="str">
        <f>VLOOKUP(Table1[[#This Row],[Winner]],Ranking!D:E,2,FALSE)</f>
        <v>ACC</v>
      </c>
      <c r="H2030" s="1">
        <v>76</v>
      </c>
      <c r="I2030" s="1">
        <v>14</v>
      </c>
      <c r="J2030" t="s">
        <v>371</v>
      </c>
      <c r="K2030" t="str">
        <f>VLOOKUP(Table1[[#This Row],[Loser]],Ranking!D:E,2,FALSE)</f>
        <v>Slnd</v>
      </c>
      <c r="L2030" s="1">
        <v>75</v>
      </c>
      <c r="N2030" s="1">
        <f>Table1[[#This Row],[Winning Score]]-Table1[[#This Row],[Losing Score]]</f>
        <v>1</v>
      </c>
      <c r="O2030" s="1">
        <f>Table1[[#This Row],[Losing Seed]]-Table1[[#This Row],[Winning Seed]]</f>
        <v>8</v>
      </c>
      <c r="P2030" s="1" t="str">
        <f>IF(Table1[[#This Row],[SeD]]&lt;-2,Table1[[#This Row],[Winning Seed]]&amp; " over " &amp;Table1[[#This Row],[Losing Seed]],"")</f>
        <v/>
      </c>
      <c r="Q2030">
        <f>VLOOKUP(Table1[[#This Row],[Losing Seed]],'Seed History'!$N$4:$O$19,2)</f>
        <v>0.16428571428571428</v>
      </c>
      <c r="R2030" s="1">
        <f>IF(Table1[[#This Row],[Round]]="PI",0,Table1[[#This Row],[Round]]-1)</f>
        <v>1</v>
      </c>
      <c r="S2030">
        <f>Table1[[#This Row],[LAW]]-Table1[[#This Row],[LEW]]</f>
        <v>0.83571428571428574</v>
      </c>
      <c r="V2030">
        <f>COUNTIF(PASE!B:B,Table1[[#This Row],[Loser]])</f>
        <v>1</v>
      </c>
    </row>
    <row r="2031" spans="1:22" x14ac:dyDescent="0.25">
      <c r="A2031" s="65">
        <v>42449</v>
      </c>
      <c r="B2031" s="50">
        <v>2016</v>
      </c>
      <c r="C2031" s="1">
        <v>2</v>
      </c>
      <c r="D2031" t="s">
        <v>440</v>
      </c>
      <c r="E2031" s="1">
        <v>10</v>
      </c>
      <c r="F2031" t="s">
        <v>86</v>
      </c>
      <c r="G2031" t="str">
        <f>VLOOKUP(Table1[[#This Row],[Winner]],Ranking!D:E,2,FALSE)</f>
        <v>ACC</v>
      </c>
      <c r="H2031" s="1">
        <v>75</v>
      </c>
      <c r="I2031" s="1">
        <v>15</v>
      </c>
      <c r="J2031" t="s">
        <v>273</v>
      </c>
      <c r="K2031" t="str">
        <f>VLOOKUP(Table1[[#This Row],[Loser]],Ranking!D:E,2,FALSE)</f>
        <v>CUSA</v>
      </c>
      <c r="L2031" s="1">
        <v>50</v>
      </c>
      <c r="N2031" s="1">
        <f>Table1[[#This Row],[Winning Score]]-Table1[[#This Row],[Losing Score]]</f>
        <v>25</v>
      </c>
      <c r="O2031" s="1">
        <f>Table1[[#This Row],[Losing Seed]]-Table1[[#This Row],[Winning Seed]]</f>
        <v>5</v>
      </c>
      <c r="P2031" s="1" t="str">
        <f>IF(Table1[[#This Row],[SeD]]&lt;-2,Table1[[#This Row],[Winning Seed]]&amp; " over " &amp;Table1[[#This Row],[Losing Seed]],"")</f>
        <v/>
      </c>
      <c r="Q2031">
        <f>VLOOKUP(Table1[[#This Row],[Losing Seed]],'Seed History'!$N$4:$O$19,2)</f>
        <v>6.4285714285714279E-2</v>
      </c>
      <c r="R2031" s="1">
        <f>IF(Table1[[#This Row],[Round]]="PI",0,Table1[[#This Row],[Round]]-1)</f>
        <v>1</v>
      </c>
      <c r="S2031">
        <f>Table1[[#This Row],[LAW]]-Table1[[#This Row],[LEW]]</f>
        <v>0.93571428571428572</v>
      </c>
      <c r="V2031">
        <f>COUNTIF(PASE!B:B,Table1[[#This Row],[Loser]])</f>
        <v>1</v>
      </c>
    </row>
    <row r="2032" spans="1:22" x14ac:dyDescent="0.25">
      <c r="A2032" s="65">
        <v>42449</v>
      </c>
      <c r="B2032" s="50">
        <v>2016</v>
      </c>
      <c r="C2032" s="1">
        <v>2</v>
      </c>
      <c r="D2032" t="s">
        <v>63</v>
      </c>
      <c r="E2032" s="1">
        <v>2</v>
      </c>
      <c r="F2032" t="s">
        <v>50</v>
      </c>
      <c r="G2032" t="str">
        <f>VLOOKUP(Table1[[#This Row],[Winner]],Ranking!D:E,2,FALSE)</f>
        <v>BE</v>
      </c>
      <c r="H2032" s="1">
        <v>87</v>
      </c>
      <c r="I2032" s="1">
        <v>7</v>
      </c>
      <c r="J2032" t="s">
        <v>69</v>
      </c>
      <c r="K2032" t="str">
        <f>VLOOKUP(Table1[[#This Row],[Loser]],Ranking!D:E,2,FALSE)</f>
        <v>B10</v>
      </c>
      <c r="L2032" s="1">
        <v>68</v>
      </c>
      <c r="N2032" s="1">
        <f>Table1[[#This Row],[Winning Score]]-Table1[[#This Row],[Losing Score]]</f>
        <v>19</v>
      </c>
      <c r="O2032" s="1">
        <f>Table1[[#This Row],[Losing Seed]]-Table1[[#This Row],[Winning Seed]]</f>
        <v>5</v>
      </c>
      <c r="P2032" s="1" t="str">
        <f>IF(Table1[[#This Row],[SeD]]&lt;-2,Table1[[#This Row],[Winning Seed]]&amp; " over " &amp;Table1[[#This Row],[Losing Seed]],"")</f>
        <v/>
      </c>
      <c r="Q2032">
        <f>VLOOKUP(Table1[[#This Row],[Losing Seed]],'Seed History'!$N$4:$O$19,2)</f>
        <v>0.9</v>
      </c>
      <c r="R2032" s="1">
        <f>IF(Table1[[#This Row],[Round]]="PI",0,Table1[[#This Row],[Round]]-1)</f>
        <v>1</v>
      </c>
      <c r="S2032">
        <f>Table1[[#This Row],[LAW]]-Table1[[#This Row],[LEW]]</f>
        <v>9.9999999999999978E-2</v>
      </c>
      <c r="V2032">
        <f>COUNTIF(PASE!B:B,Table1[[#This Row],[Loser]])</f>
        <v>1</v>
      </c>
    </row>
    <row r="2033" spans="1:22" x14ac:dyDescent="0.25">
      <c r="A2033" s="65">
        <v>42449</v>
      </c>
      <c r="B2033" s="50">
        <v>2016</v>
      </c>
      <c r="C2033" s="1">
        <v>2</v>
      </c>
      <c r="D2033" t="s">
        <v>63</v>
      </c>
      <c r="E2033" s="1">
        <v>5</v>
      </c>
      <c r="F2033" t="s">
        <v>31</v>
      </c>
      <c r="G2033" t="str">
        <f>VLOOKUP(Table1[[#This Row],[Winner]],Ranking!D:E,2,FALSE)</f>
        <v>B10</v>
      </c>
      <c r="H2033" s="1">
        <v>73</v>
      </c>
      <c r="I2033" s="1">
        <v>13</v>
      </c>
      <c r="J2033" t="s">
        <v>222</v>
      </c>
      <c r="K2033" t="str">
        <f>VLOOKUP(Table1[[#This Row],[Loser]],Ranking!D:E,2,FALSE)</f>
        <v>BW</v>
      </c>
      <c r="L2033" s="1">
        <v>60</v>
      </c>
      <c r="N2033" s="1">
        <f>Table1[[#This Row],[Winning Score]]-Table1[[#This Row],[Losing Score]]</f>
        <v>13</v>
      </c>
      <c r="O2033" s="1">
        <f>Table1[[#This Row],[Losing Seed]]-Table1[[#This Row],[Winning Seed]]</f>
        <v>8</v>
      </c>
      <c r="P2033" s="1" t="str">
        <f>IF(Table1[[#This Row],[SeD]]&lt;-2,Table1[[#This Row],[Winning Seed]]&amp; " over " &amp;Table1[[#This Row],[Losing Seed]],"")</f>
        <v/>
      </c>
      <c r="Q2033">
        <f>VLOOKUP(Table1[[#This Row],[Losing Seed]],'Seed History'!$N$4:$O$19,2)</f>
        <v>0.25</v>
      </c>
      <c r="R2033" s="1">
        <f>IF(Table1[[#This Row],[Round]]="PI",0,Table1[[#This Row],[Round]]-1)</f>
        <v>1</v>
      </c>
      <c r="S2033">
        <f>Table1[[#This Row],[LAW]]-Table1[[#This Row],[LEW]]</f>
        <v>0.75</v>
      </c>
      <c r="V2033">
        <f>COUNTIF(PASE!B:B,Table1[[#This Row],[Loser]])</f>
        <v>1</v>
      </c>
    </row>
    <row r="2034" spans="1:22" x14ac:dyDescent="0.25">
      <c r="A2034" s="65">
        <v>42449</v>
      </c>
      <c r="B2034" s="50">
        <v>2016</v>
      </c>
      <c r="C2034" s="1">
        <v>2</v>
      </c>
      <c r="D2034" t="s">
        <v>38</v>
      </c>
      <c r="E2034" s="1">
        <v>1</v>
      </c>
      <c r="F2034" t="s">
        <v>40</v>
      </c>
      <c r="G2034" t="str">
        <f>VLOOKUP(Table1[[#This Row],[Winner]],Ranking!D:E,2,FALSE)</f>
        <v>P12</v>
      </c>
      <c r="H2034" s="1">
        <v>69</v>
      </c>
      <c r="I2034" s="1">
        <v>8</v>
      </c>
      <c r="J2034" t="s">
        <v>338</v>
      </c>
      <c r="K2034" t="str">
        <f>VLOOKUP(Table1[[#This Row],[Loser]],Ranking!D:E,2,FALSE)</f>
        <v>A10</v>
      </c>
      <c r="L2034" s="1">
        <v>64</v>
      </c>
      <c r="N2034" s="1">
        <f>Table1[[#This Row],[Winning Score]]-Table1[[#This Row],[Losing Score]]</f>
        <v>5</v>
      </c>
      <c r="O2034" s="1">
        <f>Table1[[#This Row],[Losing Seed]]-Table1[[#This Row],[Winning Seed]]</f>
        <v>7</v>
      </c>
      <c r="P2034" s="1" t="str">
        <f>IF(Table1[[#This Row],[SeD]]&lt;-2,Table1[[#This Row],[Winning Seed]]&amp; " over " &amp;Table1[[#This Row],[Losing Seed]],"")</f>
        <v/>
      </c>
      <c r="Q2034">
        <f>VLOOKUP(Table1[[#This Row],[Losing Seed]],'Seed History'!$N$4:$O$19,2)</f>
        <v>0.7</v>
      </c>
      <c r="R2034" s="1">
        <f>IF(Table1[[#This Row],[Round]]="PI",0,Table1[[#This Row],[Round]]-1)</f>
        <v>1</v>
      </c>
      <c r="S2034">
        <f>Table1[[#This Row],[LAW]]-Table1[[#This Row],[LEW]]</f>
        <v>0.30000000000000004</v>
      </c>
      <c r="V2034">
        <f>COUNTIF(PASE!B:B,Table1[[#This Row],[Loser]])</f>
        <v>1</v>
      </c>
    </row>
    <row r="2035" spans="1:22" x14ac:dyDescent="0.25">
      <c r="A2035" s="65">
        <v>42449</v>
      </c>
      <c r="B2035" s="50">
        <v>2016</v>
      </c>
      <c r="C2035" s="1">
        <v>2</v>
      </c>
      <c r="D2035" t="s">
        <v>38</v>
      </c>
      <c r="E2035" s="1">
        <v>2</v>
      </c>
      <c r="F2035" t="s">
        <v>58</v>
      </c>
      <c r="G2035" t="str">
        <f>VLOOKUP(Table1[[#This Row],[Winner]],Ranking!D:E,2,FALSE)</f>
        <v>B12</v>
      </c>
      <c r="H2035" s="1">
        <v>85</v>
      </c>
      <c r="I2035" s="1">
        <v>10</v>
      </c>
      <c r="J2035" t="s">
        <v>47</v>
      </c>
      <c r="K2035" t="str">
        <f>VLOOKUP(Table1[[#This Row],[Loser]],Ranking!D:E,2,FALSE)</f>
        <v>A10</v>
      </c>
      <c r="L2035" s="1">
        <v>81</v>
      </c>
      <c r="N2035" s="1">
        <f>Table1[[#This Row],[Winning Score]]-Table1[[#This Row],[Losing Score]]</f>
        <v>4</v>
      </c>
      <c r="O2035" s="1">
        <f>Table1[[#This Row],[Losing Seed]]-Table1[[#This Row],[Winning Seed]]</f>
        <v>8</v>
      </c>
      <c r="P2035" s="1" t="str">
        <f>IF(Table1[[#This Row],[SeD]]&lt;-2,Table1[[#This Row],[Winning Seed]]&amp; " over " &amp;Table1[[#This Row],[Losing Seed]],"")</f>
        <v/>
      </c>
      <c r="Q2035">
        <f>VLOOKUP(Table1[[#This Row],[Losing Seed]],'Seed History'!$N$4:$O$19,2)</f>
        <v>0.62142857142857144</v>
      </c>
      <c r="R2035" s="1">
        <f>IF(Table1[[#This Row],[Round]]="PI",0,Table1[[#This Row],[Round]]-1)</f>
        <v>1</v>
      </c>
      <c r="S2035">
        <f>Table1[[#This Row],[LAW]]-Table1[[#This Row],[LEW]]</f>
        <v>0.37857142857142856</v>
      </c>
      <c r="V2035">
        <f>COUNTIF(PASE!B:B,Table1[[#This Row],[Loser]])</f>
        <v>1</v>
      </c>
    </row>
    <row r="2036" spans="1:22" x14ac:dyDescent="0.25">
      <c r="A2036" s="65">
        <v>42449</v>
      </c>
      <c r="B2036" s="50">
        <v>2016</v>
      </c>
      <c r="C2036" s="1">
        <v>2</v>
      </c>
      <c r="D2036" t="s">
        <v>38</v>
      </c>
      <c r="E2036" s="1">
        <v>3</v>
      </c>
      <c r="F2036" t="s">
        <v>79</v>
      </c>
      <c r="G2036" t="str">
        <f>VLOOKUP(Table1[[#This Row],[Winner]],Ranking!D:E,2,FALSE)</f>
        <v>SEC</v>
      </c>
      <c r="H2036" s="1">
        <v>92</v>
      </c>
      <c r="I2036" s="1">
        <v>11</v>
      </c>
      <c r="J2036" t="s">
        <v>311</v>
      </c>
      <c r="K2036" t="str">
        <f>VLOOKUP(Table1[[#This Row],[Loser]],Ranking!D:E,2,FALSE)</f>
        <v>MVC</v>
      </c>
      <c r="L2036" s="1">
        <v>88</v>
      </c>
      <c r="M2036" s="1" t="s">
        <v>480</v>
      </c>
      <c r="N2036" s="1">
        <f>Table1[[#This Row],[Winning Score]]-Table1[[#This Row],[Losing Score]]</f>
        <v>4</v>
      </c>
      <c r="O2036" s="1">
        <f>Table1[[#This Row],[Losing Seed]]-Table1[[#This Row],[Winning Seed]]</f>
        <v>8</v>
      </c>
      <c r="P2036" s="1" t="str">
        <f>IF(Table1[[#This Row],[SeD]]&lt;-2,Table1[[#This Row],[Winning Seed]]&amp; " over " &amp;Table1[[#This Row],[Losing Seed]],"")</f>
        <v/>
      </c>
      <c r="Q2036">
        <f>VLOOKUP(Table1[[#This Row],[Losing Seed]],'Seed History'!$N$4:$O$19,2)</f>
        <v>0.61428571428571432</v>
      </c>
      <c r="R2036" s="1">
        <f>IF(Table1[[#This Row],[Round]]="PI",0,Table1[[#This Row],[Round]]-1)</f>
        <v>1</v>
      </c>
      <c r="S2036">
        <f>Table1[[#This Row],[LAW]]-Table1[[#This Row],[LEW]]</f>
        <v>0.38571428571428568</v>
      </c>
      <c r="V2036">
        <f>COUNTIF(PASE!B:B,Table1[[#This Row],[Loser]])</f>
        <v>1</v>
      </c>
    </row>
    <row r="2037" spans="1:22" x14ac:dyDescent="0.25">
      <c r="A2037" s="65">
        <v>42453</v>
      </c>
      <c r="B2037" s="50">
        <v>2016</v>
      </c>
      <c r="C2037" s="1">
        <v>3</v>
      </c>
      <c r="D2037" t="s">
        <v>63</v>
      </c>
      <c r="E2037" s="1">
        <v>1</v>
      </c>
      <c r="F2037" t="s">
        <v>37</v>
      </c>
      <c r="G2037" t="str">
        <f>VLOOKUP(Table1[[#This Row],[Winner]],Ranking!D:E,2,FALSE)</f>
        <v>B12</v>
      </c>
      <c r="H2037" s="1">
        <v>79</v>
      </c>
      <c r="I2037" s="1">
        <v>5</v>
      </c>
      <c r="J2037" t="s">
        <v>31</v>
      </c>
      <c r="K2037" t="str">
        <f>VLOOKUP(Table1[[#This Row],[Loser]],Ranking!D:E,2,FALSE)</f>
        <v>B10</v>
      </c>
      <c r="L2037" s="1">
        <v>63</v>
      </c>
      <c r="N2037" s="1">
        <f>Table1[[#This Row],[Winning Score]]-Table1[[#This Row],[Losing Score]]</f>
        <v>16</v>
      </c>
      <c r="O2037" s="1">
        <f>Table1[[#This Row],[Losing Seed]]-Table1[[#This Row],[Winning Seed]]</f>
        <v>4</v>
      </c>
      <c r="P2037" s="1" t="str">
        <f>IF(Table1[[#This Row],[SeD]]&lt;-2,Table1[[#This Row],[Winning Seed]]&amp; " over " &amp;Table1[[#This Row],[Losing Seed]],"")</f>
        <v/>
      </c>
      <c r="Q2037">
        <f>VLOOKUP(Table1[[#This Row],[Losing Seed]],'Seed History'!$N$4:$O$19,2)</f>
        <v>1.1071428571428572</v>
      </c>
      <c r="R2037" s="1">
        <f>IF(Table1[[#This Row],[Round]]="PI",0,Table1[[#This Row],[Round]]-1)</f>
        <v>2</v>
      </c>
      <c r="S2037">
        <f>Table1[[#This Row],[LAW]]-Table1[[#This Row],[LEW]]</f>
        <v>0.89285714285714279</v>
      </c>
      <c r="V2037">
        <f>COUNTIF(PASE!B:B,Table1[[#This Row],[Loser]])</f>
        <v>1</v>
      </c>
    </row>
    <row r="2038" spans="1:22" x14ac:dyDescent="0.25">
      <c r="A2038" s="65">
        <v>42453</v>
      </c>
      <c r="B2038" s="50">
        <v>2016</v>
      </c>
      <c r="C2038" s="1">
        <v>3</v>
      </c>
      <c r="D2038" t="s">
        <v>63</v>
      </c>
      <c r="E2038" s="1">
        <v>2</v>
      </c>
      <c r="F2038" t="s">
        <v>50</v>
      </c>
      <c r="G2038" t="str">
        <f>VLOOKUP(Table1[[#This Row],[Winner]],Ranking!D:E,2,FALSE)</f>
        <v>BE</v>
      </c>
      <c r="H2038" s="1">
        <v>92</v>
      </c>
      <c r="I2038" s="1">
        <v>3</v>
      </c>
      <c r="J2038" t="s">
        <v>270</v>
      </c>
      <c r="K2038" t="str">
        <f>VLOOKUP(Table1[[#This Row],[Loser]],Ranking!D:E,2,FALSE)</f>
        <v>ACC</v>
      </c>
      <c r="L2038" s="1">
        <v>69</v>
      </c>
      <c r="N2038" s="1">
        <f>Table1[[#This Row],[Winning Score]]-Table1[[#This Row],[Losing Score]]</f>
        <v>23</v>
      </c>
      <c r="O2038" s="1">
        <f>Table1[[#This Row],[Losing Seed]]-Table1[[#This Row],[Winning Seed]]</f>
        <v>1</v>
      </c>
      <c r="P2038" s="1" t="str">
        <f>IF(Table1[[#This Row],[SeD]]&lt;-2,Table1[[#This Row],[Winning Seed]]&amp; " over " &amp;Table1[[#This Row],[Losing Seed]],"")</f>
        <v/>
      </c>
      <c r="Q2038">
        <f>VLOOKUP(Table1[[#This Row],[Losing Seed]],'Seed History'!$N$4:$O$19,2)</f>
        <v>1.8571428571428572</v>
      </c>
      <c r="R2038" s="1">
        <f>IF(Table1[[#This Row],[Round]]="PI",0,Table1[[#This Row],[Round]]-1)</f>
        <v>2</v>
      </c>
      <c r="S2038">
        <f>Table1[[#This Row],[LAW]]-Table1[[#This Row],[LEW]]</f>
        <v>0.14285714285714279</v>
      </c>
      <c r="V2038">
        <f>COUNTIF(PASE!B:B,Table1[[#This Row],[Loser]])</f>
        <v>1</v>
      </c>
    </row>
    <row r="2039" spans="1:22" x14ac:dyDescent="0.25">
      <c r="A2039" s="65">
        <v>42453</v>
      </c>
      <c r="B2039" s="50">
        <v>2016</v>
      </c>
      <c r="C2039" s="1">
        <v>3</v>
      </c>
      <c r="D2039" t="s">
        <v>38</v>
      </c>
      <c r="E2039" s="1">
        <v>1</v>
      </c>
      <c r="F2039" t="s">
        <v>40</v>
      </c>
      <c r="G2039" t="str">
        <f>VLOOKUP(Table1[[#This Row],[Winner]],Ranking!D:E,2,FALSE)</f>
        <v>P12</v>
      </c>
      <c r="H2039" s="1">
        <v>82</v>
      </c>
      <c r="I2039" s="1">
        <v>4</v>
      </c>
      <c r="J2039" t="s">
        <v>64</v>
      </c>
      <c r="K2039" t="str">
        <f>VLOOKUP(Table1[[#This Row],[Loser]],Ranking!D:E,2,FALSE)</f>
        <v>ACC</v>
      </c>
      <c r="L2039" s="1">
        <v>68</v>
      </c>
      <c r="N2039" s="1">
        <f>Table1[[#This Row],[Winning Score]]-Table1[[#This Row],[Losing Score]]</f>
        <v>14</v>
      </c>
      <c r="O2039" s="1">
        <f>Table1[[#This Row],[Losing Seed]]-Table1[[#This Row],[Winning Seed]]</f>
        <v>3</v>
      </c>
      <c r="P2039" s="1" t="str">
        <f>IF(Table1[[#This Row],[SeD]]&lt;-2,Table1[[#This Row],[Winning Seed]]&amp; " over " &amp;Table1[[#This Row],[Losing Seed]],"")</f>
        <v/>
      </c>
      <c r="Q2039">
        <f>VLOOKUP(Table1[[#This Row],[Losing Seed]],'Seed History'!$N$4:$O$19,2)</f>
        <v>1.5357142857142858</v>
      </c>
      <c r="R2039" s="1">
        <f>IF(Table1[[#This Row],[Round]]="PI",0,Table1[[#This Row],[Round]]-1)</f>
        <v>2</v>
      </c>
      <c r="S2039">
        <f>Table1[[#This Row],[LAW]]-Table1[[#This Row],[LEW]]</f>
        <v>0.46428571428571419</v>
      </c>
      <c r="V2039">
        <f>COUNTIF(PASE!B:B,Table1[[#This Row],[Loser]])</f>
        <v>1</v>
      </c>
    </row>
    <row r="2040" spans="1:22" x14ac:dyDescent="0.25">
      <c r="A2040" s="65">
        <v>42453</v>
      </c>
      <c r="B2040" s="50">
        <v>2016</v>
      </c>
      <c r="C2040" s="1">
        <v>3</v>
      </c>
      <c r="D2040" t="s">
        <v>38</v>
      </c>
      <c r="E2040" s="1">
        <v>2</v>
      </c>
      <c r="F2040" t="s">
        <v>58</v>
      </c>
      <c r="G2040" t="str">
        <f>VLOOKUP(Table1[[#This Row],[Winner]],Ranking!D:E,2,FALSE)</f>
        <v>B12</v>
      </c>
      <c r="H2040" s="1">
        <v>77</v>
      </c>
      <c r="I2040" s="1">
        <v>3</v>
      </c>
      <c r="J2040" t="s">
        <v>79</v>
      </c>
      <c r="K2040" t="str">
        <f>VLOOKUP(Table1[[#This Row],[Loser]],Ranking!D:E,2,FALSE)</f>
        <v>SEC</v>
      </c>
      <c r="L2040" s="1">
        <v>63</v>
      </c>
      <c r="N2040" s="1">
        <f>Table1[[#This Row],[Winning Score]]-Table1[[#This Row],[Losing Score]]</f>
        <v>14</v>
      </c>
      <c r="O2040" s="1">
        <f>Table1[[#This Row],[Losing Seed]]-Table1[[#This Row],[Winning Seed]]</f>
        <v>1</v>
      </c>
      <c r="P2040" s="1" t="str">
        <f>IF(Table1[[#This Row],[SeD]]&lt;-2,Table1[[#This Row],[Winning Seed]]&amp; " over " &amp;Table1[[#This Row],[Losing Seed]],"")</f>
        <v/>
      </c>
      <c r="Q2040">
        <f>VLOOKUP(Table1[[#This Row],[Losing Seed]],'Seed History'!$N$4:$O$19,2)</f>
        <v>1.8571428571428572</v>
      </c>
      <c r="R2040" s="1">
        <f>IF(Table1[[#This Row],[Round]]="PI",0,Table1[[#This Row],[Round]]-1)</f>
        <v>2</v>
      </c>
      <c r="S2040">
        <f>Table1[[#This Row],[LAW]]-Table1[[#This Row],[LEW]]</f>
        <v>0.14285714285714279</v>
      </c>
      <c r="V2040">
        <f>COUNTIF(PASE!B:B,Table1[[#This Row],[Loser]])</f>
        <v>1</v>
      </c>
    </row>
    <row r="2041" spans="1:22" x14ac:dyDescent="0.25">
      <c r="A2041" s="65">
        <v>42454</v>
      </c>
      <c r="B2041" s="50">
        <v>2016</v>
      </c>
      <c r="C2041" s="1">
        <v>3</v>
      </c>
      <c r="D2041" t="s">
        <v>49</v>
      </c>
      <c r="E2041" s="1">
        <v>1</v>
      </c>
      <c r="F2041" t="s">
        <v>299</v>
      </c>
      <c r="G2041" t="str">
        <f>VLOOKUP(Table1[[#This Row],[Winner]],Ranking!D:E,2,FALSE)</f>
        <v>ACC</v>
      </c>
      <c r="H2041" s="1">
        <v>101</v>
      </c>
      <c r="I2041" s="1">
        <v>5</v>
      </c>
      <c r="J2041" t="s">
        <v>36</v>
      </c>
      <c r="K2041" t="str">
        <f>VLOOKUP(Table1[[#This Row],[Loser]],Ranking!D:E,2,FALSE)</f>
        <v>B10</v>
      </c>
      <c r="L2041" s="1">
        <v>86</v>
      </c>
      <c r="N2041" s="1">
        <f>Table1[[#This Row],[Winning Score]]-Table1[[#This Row],[Losing Score]]</f>
        <v>15</v>
      </c>
      <c r="O2041" s="1">
        <f>Table1[[#This Row],[Losing Seed]]-Table1[[#This Row],[Winning Seed]]</f>
        <v>4</v>
      </c>
      <c r="P2041" s="1" t="str">
        <f>IF(Table1[[#This Row],[SeD]]&lt;-2,Table1[[#This Row],[Winning Seed]]&amp; " over " &amp;Table1[[#This Row],[Losing Seed]],"")</f>
        <v/>
      </c>
      <c r="Q2041">
        <f>VLOOKUP(Table1[[#This Row],[Losing Seed]],'Seed History'!$N$4:$O$19,2)</f>
        <v>1.1071428571428572</v>
      </c>
      <c r="R2041" s="1">
        <f>IF(Table1[[#This Row],[Round]]="PI",0,Table1[[#This Row],[Round]]-1)</f>
        <v>2</v>
      </c>
      <c r="S2041">
        <f>Table1[[#This Row],[LAW]]-Table1[[#This Row],[LEW]]</f>
        <v>0.89285714285714279</v>
      </c>
      <c r="V2041">
        <f>COUNTIF(PASE!B:B,Table1[[#This Row],[Loser]])</f>
        <v>1</v>
      </c>
    </row>
    <row r="2042" spans="1:22" x14ac:dyDescent="0.25">
      <c r="A2042" s="65">
        <v>42454</v>
      </c>
      <c r="B2042" s="50">
        <v>2016</v>
      </c>
      <c r="C2042" s="1">
        <v>3</v>
      </c>
      <c r="D2042" t="s">
        <v>49</v>
      </c>
      <c r="E2042" s="1">
        <v>6</v>
      </c>
      <c r="F2042" t="s">
        <v>35</v>
      </c>
      <c r="G2042" t="str">
        <f>VLOOKUP(Table1[[#This Row],[Winner]],Ranking!D:E,2,FALSE)</f>
        <v>ACC</v>
      </c>
      <c r="H2042" s="1">
        <v>61</v>
      </c>
      <c r="I2042" s="1">
        <v>7</v>
      </c>
      <c r="J2042" t="s">
        <v>39</v>
      </c>
      <c r="K2042" t="str">
        <f>VLOOKUP(Table1[[#This Row],[Loser]],Ranking!D:E,2,FALSE)</f>
        <v>B10</v>
      </c>
      <c r="L2042" s="1">
        <v>56</v>
      </c>
      <c r="N2042" s="1">
        <f>Table1[[#This Row],[Winning Score]]-Table1[[#This Row],[Losing Score]]</f>
        <v>5</v>
      </c>
      <c r="O2042" s="1">
        <f>Table1[[#This Row],[Losing Seed]]-Table1[[#This Row],[Winning Seed]]</f>
        <v>1</v>
      </c>
      <c r="P2042" s="1" t="str">
        <f>IF(Table1[[#This Row],[SeD]]&lt;-2,Table1[[#This Row],[Winning Seed]]&amp; " over " &amp;Table1[[#This Row],[Losing Seed]],"")</f>
        <v/>
      </c>
      <c r="Q2042">
        <f>VLOOKUP(Table1[[#This Row],[Losing Seed]],'Seed History'!$N$4:$O$19,2)</f>
        <v>0.9</v>
      </c>
      <c r="R2042" s="1">
        <f>IF(Table1[[#This Row],[Round]]="PI",0,Table1[[#This Row],[Round]]-1)</f>
        <v>2</v>
      </c>
      <c r="S2042">
        <f>Table1[[#This Row],[LAW]]-Table1[[#This Row],[LEW]]</f>
        <v>1.1000000000000001</v>
      </c>
      <c r="V2042">
        <f>COUNTIF(PASE!B:B,Table1[[#This Row],[Loser]])</f>
        <v>1</v>
      </c>
    </row>
    <row r="2043" spans="1:22" x14ac:dyDescent="0.25">
      <c r="A2043" s="65">
        <v>42454</v>
      </c>
      <c r="B2043" s="50">
        <v>2016</v>
      </c>
      <c r="C2043" s="1">
        <v>3</v>
      </c>
      <c r="D2043" t="s">
        <v>440</v>
      </c>
      <c r="E2043" s="1">
        <v>1</v>
      </c>
      <c r="F2043" t="s">
        <v>61</v>
      </c>
      <c r="G2043" t="str">
        <f>VLOOKUP(Table1[[#This Row],[Winner]],Ranking!D:E,2,FALSE)</f>
        <v>ACC</v>
      </c>
      <c r="H2043" s="1">
        <v>84</v>
      </c>
      <c r="I2043" s="1">
        <v>4</v>
      </c>
      <c r="J2043" t="s">
        <v>238</v>
      </c>
      <c r="K2043" t="str">
        <f>VLOOKUP(Table1[[#This Row],[Loser]],Ranking!D:E,2,FALSE)</f>
        <v>B12</v>
      </c>
      <c r="L2043" s="1">
        <v>71</v>
      </c>
      <c r="N2043" s="1">
        <f>Table1[[#This Row],[Winning Score]]-Table1[[#This Row],[Losing Score]]</f>
        <v>13</v>
      </c>
      <c r="O2043" s="1">
        <f>Table1[[#This Row],[Losing Seed]]-Table1[[#This Row],[Winning Seed]]</f>
        <v>3</v>
      </c>
      <c r="P2043" s="1" t="str">
        <f>IF(Table1[[#This Row],[SeD]]&lt;-2,Table1[[#This Row],[Winning Seed]]&amp; " over " &amp;Table1[[#This Row],[Losing Seed]],"")</f>
        <v/>
      </c>
      <c r="Q2043">
        <f>VLOOKUP(Table1[[#This Row],[Losing Seed]],'Seed History'!$N$4:$O$19,2)</f>
        <v>1.5357142857142858</v>
      </c>
      <c r="R2043" s="1">
        <f>IF(Table1[[#This Row],[Round]]="PI",0,Table1[[#This Row],[Round]]-1)</f>
        <v>2</v>
      </c>
      <c r="S2043">
        <f>Table1[[#This Row],[LAW]]-Table1[[#This Row],[LEW]]</f>
        <v>0.46428571428571419</v>
      </c>
      <c r="V2043">
        <f>COUNTIF(PASE!B:B,Table1[[#This Row],[Loser]])</f>
        <v>1</v>
      </c>
    </row>
    <row r="2044" spans="1:22" x14ac:dyDescent="0.25">
      <c r="A2044" s="65">
        <v>42454</v>
      </c>
      <c r="B2044" s="50">
        <v>2016</v>
      </c>
      <c r="C2044" s="1">
        <v>3</v>
      </c>
      <c r="D2044" t="s">
        <v>440</v>
      </c>
      <c r="E2044" s="1">
        <v>10</v>
      </c>
      <c r="F2044" t="s">
        <v>86</v>
      </c>
      <c r="G2044" t="str">
        <f>VLOOKUP(Table1[[#This Row],[Winner]],Ranking!D:E,2,FALSE)</f>
        <v>ACC</v>
      </c>
      <c r="H2044" s="1">
        <v>63</v>
      </c>
      <c r="I2044" s="1">
        <v>11</v>
      </c>
      <c r="J2044" t="s">
        <v>71</v>
      </c>
      <c r="K2044" t="str">
        <f>VLOOKUP(Table1[[#This Row],[Loser]],Ranking!D:E,2,FALSE)</f>
        <v>WCC</v>
      </c>
      <c r="L2044" s="1">
        <v>60</v>
      </c>
      <c r="N2044" s="1">
        <f>Table1[[#This Row],[Winning Score]]-Table1[[#This Row],[Losing Score]]</f>
        <v>3</v>
      </c>
      <c r="O2044" s="1">
        <f>Table1[[#This Row],[Losing Seed]]-Table1[[#This Row],[Winning Seed]]</f>
        <v>1</v>
      </c>
      <c r="P2044" s="1" t="str">
        <f>IF(Table1[[#This Row],[SeD]]&lt;-2,Table1[[#This Row],[Winning Seed]]&amp; " over " &amp;Table1[[#This Row],[Losing Seed]],"")</f>
        <v/>
      </c>
      <c r="Q2044">
        <f>VLOOKUP(Table1[[#This Row],[Losing Seed]],'Seed History'!$N$4:$O$19,2)</f>
        <v>0.61428571428571432</v>
      </c>
      <c r="R2044" s="1">
        <f>IF(Table1[[#This Row],[Round]]="PI",0,Table1[[#This Row],[Round]]-1)</f>
        <v>2</v>
      </c>
      <c r="S2044">
        <f>Table1[[#This Row],[LAW]]-Table1[[#This Row],[LEW]]</f>
        <v>1.3857142857142857</v>
      </c>
      <c r="V2044">
        <f>COUNTIF(PASE!B:B,Table1[[#This Row],[Loser]])</f>
        <v>1</v>
      </c>
    </row>
    <row r="2045" spans="1:22" x14ac:dyDescent="0.25">
      <c r="A2045" s="65">
        <v>42455</v>
      </c>
      <c r="B2045" s="50">
        <v>2016</v>
      </c>
      <c r="C2045" s="1">
        <v>4</v>
      </c>
      <c r="D2045" t="s">
        <v>63</v>
      </c>
      <c r="E2045" s="1">
        <v>2</v>
      </c>
      <c r="F2045" t="s">
        <v>50</v>
      </c>
      <c r="G2045" t="str">
        <f>VLOOKUP(Table1[[#This Row],[Winner]],Ranking!D:E,2,FALSE)</f>
        <v>BE</v>
      </c>
      <c r="H2045" s="1">
        <v>64</v>
      </c>
      <c r="I2045" s="1">
        <v>1</v>
      </c>
      <c r="J2045" t="s">
        <v>37</v>
      </c>
      <c r="K2045" t="str">
        <f>VLOOKUP(Table1[[#This Row],[Loser]],Ranking!D:E,2,FALSE)</f>
        <v>B12</v>
      </c>
      <c r="L2045" s="1">
        <v>59</v>
      </c>
      <c r="N2045" s="1">
        <f>Table1[[#This Row],[Winning Score]]-Table1[[#This Row],[Losing Score]]</f>
        <v>5</v>
      </c>
      <c r="O2045" s="1">
        <f>Table1[[#This Row],[Losing Seed]]-Table1[[#This Row],[Winning Seed]]</f>
        <v>-1</v>
      </c>
      <c r="P2045" s="1" t="str">
        <f>IF(Table1[[#This Row],[SeD]]&lt;-2,Table1[[#This Row],[Winning Seed]]&amp; " over " &amp;Table1[[#This Row],[Losing Seed]],"")</f>
        <v/>
      </c>
      <c r="Q2045">
        <f>VLOOKUP(Table1[[#This Row],[Losing Seed]],'Seed History'!$N$4:$O$19,2)</f>
        <v>3.342857142857143</v>
      </c>
      <c r="R2045" s="1">
        <f>IF(Table1[[#This Row],[Round]]="PI",0,Table1[[#This Row],[Round]]-1)</f>
        <v>3</v>
      </c>
      <c r="S2045">
        <f>Table1[[#This Row],[LAW]]-Table1[[#This Row],[LEW]]</f>
        <v>-0.34285714285714297</v>
      </c>
      <c r="V2045">
        <f>COUNTIF(PASE!B:B,Table1[[#This Row],[Loser]])</f>
        <v>1</v>
      </c>
    </row>
    <row r="2046" spans="1:22" x14ac:dyDescent="0.25">
      <c r="A2046" s="65">
        <v>42455</v>
      </c>
      <c r="B2046" s="50">
        <v>2016</v>
      </c>
      <c r="C2046" s="1">
        <v>4</v>
      </c>
      <c r="D2046" t="s">
        <v>38</v>
      </c>
      <c r="E2046" s="1">
        <v>2</v>
      </c>
      <c r="F2046" t="s">
        <v>58</v>
      </c>
      <c r="G2046" t="str">
        <f>VLOOKUP(Table1[[#This Row],[Winner]],Ranking!D:E,2,FALSE)</f>
        <v>B12</v>
      </c>
      <c r="H2046" s="1">
        <v>80</v>
      </c>
      <c r="I2046" s="1">
        <v>1</v>
      </c>
      <c r="J2046" t="s">
        <v>40</v>
      </c>
      <c r="K2046" t="str">
        <f>VLOOKUP(Table1[[#This Row],[Loser]],Ranking!D:E,2,FALSE)</f>
        <v>P12</v>
      </c>
      <c r="L2046" s="1">
        <v>68</v>
      </c>
      <c r="N2046" s="1">
        <f>Table1[[#This Row],[Winning Score]]-Table1[[#This Row],[Losing Score]]</f>
        <v>12</v>
      </c>
      <c r="O2046" s="1">
        <f>Table1[[#This Row],[Losing Seed]]-Table1[[#This Row],[Winning Seed]]</f>
        <v>-1</v>
      </c>
      <c r="P2046" s="1" t="str">
        <f>IF(Table1[[#This Row],[SeD]]&lt;-2,Table1[[#This Row],[Winning Seed]]&amp; " over " &amp;Table1[[#This Row],[Losing Seed]],"")</f>
        <v/>
      </c>
      <c r="Q2046">
        <f>VLOOKUP(Table1[[#This Row],[Losing Seed]],'Seed History'!$N$4:$O$19,2)</f>
        <v>3.342857142857143</v>
      </c>
      <c r="R2046" s="1">
        <f>IF(Table1[[#This Row],[Round]]="PI",0,Table1[[#This Row],[Round]]-1)</f>
        <v>3</v>
      </c>
      <c r="S2046">
        <f>Table1[[#This Row],[LAW]]-Table1[[#This Row],[LEW]]</f>
        <v>-0.34285714285714297</v>
      </c>
      <c r="V2046">
        <f>COUNTIF(PASE!B:B,Table1[[#This Row],[Loser]])</f>
        <v>1</v>
      </c>
    </row>
    <row r="2047" spans="1:22" x14ac:dyDescent="0.25">
      <c r="A2047" s="65">
        <v>42456</v>
      </c>
      <c r="B2047" s="50">
        <v>2016</v>
      </c>
      <c r="C2047" s="1">
        <v>4</v>
      </c>
      <c r="D2047" t="s">
        <v>440</v>
      </c>
      <c r="E2047" s="1">
        <v>10</v>
      </c>
      <c r="F2047" t="s">
        <v>86</v>
      </c>
      <c r="G2047" t="str">
        <f>VLOOKUP(Table1[[#This Row],[Winner]],Ranking!D:E,2,FALSE)</f>
        <v>ACC</v>
      </c>
      <c r="H2047" s="1">
        <v>68</v>
      </c>
      <c r="I2047" s="1">
        <v>1</v>
      </c>
      <c r="J2047" t="s">
        <v>61</v>
      </c>
      <c r="K2047" t="str">
        <f>VLOOKUP(Table1[[#This Row],[Loser]],Ranking!D:E,2,FALSE)</f>
        <v>ACC</v>
      </c>
      <c r="L2047" s="1">
        <v>62</v>
      </c>
      <c r="N2047" s="1">
        <f>Table1[[#This Row],[Winning Score]]-Table1[[#This Row],[Losing Score]]</f>
        <v>6</v>
      </c>
      <c r="O2047" s="1">
        <f>Table1[[#This Row],[Losing Seed]]-Table1[[#This Row],[Winning Seed]]</f>
        <v>-9</v>
      </c>
      <c r="P2047" s="1" t="str">
        <f>IF(Table1[[#This Row],[SeD]]&lt;-2,Table1[[#This Row],[Winning Seed]]&amp; " over " &amp;Table1[[#This Row],[Losing Seed]],"")</f>
        <v>10 over 1</v>
      </c>
      <c r="Q2047">
        <f>VLOOKUP(Table1[[#This Row],[Losing Seed]],'Seed History'!$N$4:$O$19,2)</f>
        <v>3.342857142857143</v>
      </c>
      <c r="R2047" s="1">
        <f>IF(Table1[[#This Row],[Round]]="PI",0,Table1[[#This Row],[Round]]-1)</f>
        <v>3</v>
      </c>
      <c r="S2047">
        <f>Table1[[#This Row],[LAW]]-Table1[[#This Row],[LEW]]</f>
        <v>-0.34285714285714297</v>
      </c>
      <c r="V2047">
        <f>COUNTIF(PASE!B:B,Table1[[#This Row],[Loser]])</f>
        <v>1</v>
      </c>
    </row>
    <row r="2048" spans="1:22" x14ac:dyDescent="0.25">
      <c r="A2048" s="65">
        <v>42456</v>
      </c>
      <c r="B2048" s="50">
        <v>2016</v>
      </c>
      <c r="C2048" s="1">
        <v>4</v>
      </c>
      <c r="D2048" t="s">
        <v>49</v>
      </c>
      <c r="E2048" s="1">
        <v>1</v>
      </c>
      <c r="F2048" t="s">
        <v>299</v>
      </c>
      <c r="G2048" t="str">
        <f>VLOOKUP(Table1[[#This Row],[Winner]],Ranking!D:E,2,FALSE)</f>
        <v>ACC</v>
      </c>
      <c r="H2048" s="1">
        <v>88</v>
      </c>
      <c r="I2048" s="1">
        <v>6</v>
      </c>
      <c r="J2048" t="s">
        <v>35</v>
      </c>
      <c r="K2048" t="str">
        <f>VLOOKUP(Table1[[#This Row],[Loser]],Ranking!D:E,2,FALSE)</f>
        <v>ACC</v>
      </c>
      <c r="L2048" s="1">
        <v>74</v>
      </c>
      <c r="N2048" s="1">
        <f>Table1[[#This Row],[Winning Score]]-Table1[[#This Row],[Losing Score]]</f>
        <v>14</v>
      </c>
      <c r="O2048" s="1">
        <f>Table1[[#This Row],[Losing Seed]]-Table1[[#This Row],[Winning Seed]]</f>
        <v>5</v>
      </c>
      <c r="P2048" s="1" t="str">
        <f>IF(Table1[[#This Row],[SeD]]&lt;-2,Table1[[#This Row],[Winning Seed]]&amp; " over " &amp;Table1[[#This Row],[Losing Seed]],"")</f>
        <v/>
      </c>
      <c r="Q2048">
        <f>VLOOKUP(Table1[[#This Row],[Losing Seed]],'Seed History'!$N$4:$O$19,2)</f>
        <v>1.0785714285714285</v>
      </c>
      <c r="R2048" s="1">
        <f>IF(Table1[[#This Row],[Round]]="PI",0,Table1[[#This Row],[Round]]-1)</f>
        <v>3</v>
      </c>
      <c r="S2048">
        <f>Table1[[#This Row],[LAW]]-Table1[[#This Row],[LEW]]</f>
        <v>1.9214285714285715</v>
      </c>
      <c r="V2048">
        <f>COUNTIF(PASE!B:B,Table1[[#This Row],[Loser]])</f>
        <v>1</v>
      </c>
    </row>
    <row r="2049" spans="1:22" x14ac:dyDescent="0.25">
      <c r="A2049" s="65">
        <v>42462</v>
      </c>
      <c r="B2049" s="50">
        <v>2016</v>
      </c>
      <c r="C2049" s="1">
        <v>5</v>
      </c>
      <c r="D2049" t="s">
        <v>484</v>
      </c>
      <c r="E2049" s="1">
        <v>1</v>
      </c>
      <c r="F2049" t="s">
        <v>299</v>
      </c>
      <c r="G2049" t="str">
        <f>VLOOKUP(Table1[[#This Row],[Winner]],Ranking!D:E,2,FALSE)</f>
        <v>ACC</v>
      </c>
      <c r="H2049" s="1">
        <v>83</v>
      </c>
      <c r="I2049" s="1">
        <v>10</v>
      </c>
      <c r="J2049" t="s">
        <v>86</v>
      </c>
      <c r="K2049" t="str">
        <f>VLOOKUP(Table1[[#This Row],[Loser]],Ranking!D:E,2,FALSE)</f>
        <v>ACC</v>
      </c>
      <c r="L2049" s="1">
        <v>66</v>
      </c>
      <c r="N2049" s="1">
        <f>Table1[[#This Row],[Winning Score]]-Table1[[#This Row],[Losing Score]]</f>
        <v>17</v>
      </c>
      <c r="O2049" s="1">
        <f>Table1[[#This Row],[Losing Seed]]-Table1[[#This Row],[Winning Seed]]</f>
        <v>9</v>
      </c>
      <c r="P2049" s="1" t="str">
        <f>IF(Table1[[#This Row],[SeD]]&lt;-2,Table1[[#This Row],[Winning Seed]]&amp; " over " &amp;Table1[[#This Row],[Losing Seed]],"")</f>
        <v/>
      </c>
      <c r="Q2049">
        <f>VLOOKUP(Table1[[#This Row],[Losing Seed]],'Seed History'!$N$4:$O$19,2)</f>
        <v>0.62142857142857144</v>
      </c>
      <c r="R2049" s="1">
        <f>IF(Table1[[#This Row],[Round]]="PI",0,Table1[[#This Row],[Round]]-1)</f>
        <v>4</v>
      </c>
      <c r="S2049">
        <f>Table1[[#This Row],[LAW]]-Table1[[#This Row],[LEW]]</f>
        <v>3.3785714285714286</v>
      </c>
      <c r="V2049">
        <f>COUNTIF(PASE!B:B,Table1[[#This Row],[Loser]])</f>
        <v>1</v>
      </c>
    </row>
    <row r="2050" spans="1:22" x14ac:dyDescent="0.25">
      <c r="A2050" s="65">
        <v>42462</v>
      </c>
      <c r="B2050" s="50">
        <v>2016</v>
      </c>
      <c r="C2050" s="1">
        <v>5</v>
      </c>
      <c r="D2050" t="s">
        <v>484</v>
      </c>
      <c r="E2050" s="1">
        <v>2</v>
      </c>
      <c r="F2050" t="s">
        <v>50</v>
      </c>
      <c r="G2050" t="str">
        <f>VLOOKUP(Table1[[#This Row],[Winner]],Ranking!D:E,2,FALSE)</f>
        <v>BE</v>
      </c>
      <c r="H2050" s="1">
        <v>95</v>
      </c>
      <c r="I2050" s="1">
        <v>2</v>
      </c>
      <c r="J2050" t="s">
        <v>58</v>
      </c>
      <c r="K2050" t="str">
        <f>VLOOKUP(Table1[[#This Row],[Loser]],Ranking!D:E,2,FALSE)</f>
        <v>B12</v>
      </c>
      <c r="L2050" s="1">
        <v>51</v>
      </c>
      <c r="N2050" s="1">
        <f>Table1[[#This Row],[Winning Score]]-Table1[[#This Row],[Losing Score]]</f>
        <v>44</v>
      </c>
      <c r="O2050" s="1">
        <f>Table1[[#This Row],[Losing Seed]]-Table1[[#This Row],[Winning Seed]]</f>
        <v>0</v>
      </c>
      <c r="P2050" s="1" t="str">
        <f>IF(Table1[[#This Row],[SeD]]&lt;-2,Table1[[#This Row],[Winning Seed]]&amp; " over " &amp;Table1[[#This Row],[Losing Seed]],"")</f>
        <v/>
      </c>
      <c r="Q2050">
        <f>VLOOKUP(Table1[[#This Row],[Losing Seed]],'Seed History'!$N$4:$O$19,2)</f>
        <v>2.3714285714285714</v>
      </c>
      <c r="R2050" s="1">
        <f>IF(Table1[[#This Row],[Round]]="PI",0,Table1[[#This Row],[Round]]-1)</f>
        <v>4</v>
      </c>
      <c r="S2050">
        <f>Table1[[#This Row],[LAW]]-Table1[[#This Row],[LEW]]</f>
        <v>1.6285714285714286</v>
      </c>
      <c r="V2050">
        <f>COUNTIF(PASE!B:B,Table1[[#This Row],[Loser]])</f>
        <v>1</v>
      </c>
    </row>
    <row r="2051" spans="1:22" x14ac:dyDescent="0.25">
      <c r="A2051" s="65">
        <v>42464</v>
      </c>
      <c r="B2051" s="50">
        <v>2016</v>
      </c>
      <c r="C2051" s="1">
        <v>6</v>
      </c>
      <c r="D2051" t="s">
        <v>485</v>
      </c>
      <c r="E2051" s="1">
        <v>2</v>
      </c>
      <c r="F2051" t="s">
        <v>50</v>
      </c>
      <c r="G2051" t="str">
        <f>VLOOKUP(Table1[[#This Row],[Winner]],Ranking!D:E,2,FALSE)</f>
        <v>BE</v>
      </c>
      <c r="H2051" s="1">
        <v>77</v>
      </c>
      <c r="I2051" s="1">
        <v>1</v>
      </c>
      <c r="J2051" t="s">
        <v>299</v>
      </c>
      <c r="K2051" t="str">
        <f>VLOOKUP(Table1[[#This Row],[Loser]],Ranking!D:E,2,FALSE)</f>
        <v>ACC</v>
      </c>
      <c r="L2051" s="1">
        <v>74</v>
      </c>
      <c r="N2051" s="1">
        <f>Table1[[#This Row],[Winning Score]]-Table1[[#This Row],[Losing Score]]</f>
        <v>3</v>
      </c>
      <c r="O2051" s="1">
        <f>Table1[[#This Row],[Losing Seed]]-Table1[[#This Row],[Winning Seed]]</f>
        <v>-1</v>
      </c>
      <c r="P2051" s="1" t="str">
        <f>IF(Table1[[#This Row],[SeD]]&lt;-2,Table1[[#This Row],[Winning Seed]]&amp; " over " &amp;Table1[[#This Row],[Losing Seed]],"")</f>
        <v/>
      </c>
      <c r="Q2051">
        <f>VLOOKUP(Table1[[#This Row],[Losing Seed]],'Seed History'!$N$4:$O$19,2)</f>
        <v>3.342857142857143</v>
      </c>
      <c r="R2051" s="1">
        <f>IF(Table1[[#This Row],[Round]]="PI",0,Table1[[#This Row],[Round]]-1)</f>
        <v>5</v>
      </c>
      <c r="S2051">
        <f>Table1[[#This Row],[LAW]]-Table1[[#This Row],[LEW]]</f>
        <v>1.657142857142857</v>
      </c>
      <c r="V2051">
        <f>COUNTIF(PASE!B:B,Table1[[#This Row],[Loser]])</f>
        <v>1</v>
      </c>
    </row>
    <row r="2052" spans="1:22" x14ac:dyDescent="0.25">
      <c r="A2052" s="65">
        <v>42808</v>
      </c>
      <c r="B2052" s="50">
        <v>2017</v>
      </c>
      <c r="C2052" s="1" t="s">
        <v>493</v>
      </c>
      <c r="D2052" t="s">
        <v>63</v>
      </c>
      <c r="E2052" s="1">
        <v>11</v>
      </c>
      <c r="F2052" t="s">
        <v>244</v>
      </c>
      <c r="G2052" t="str">
        <f>VLOOKUP(Table1[[#This Row],[Winner]],Ranking!D:E,2,FALSE)</f>
        <v>B12</v>
      </c>
      <c r="H2052" s="1">
        <v>95</v>
      </c>
      <c r="I2052" s="1">
        <v>11</v>
      </c>
      <c r="J2052" t="s">
        <v>409</v>
      </c>
      <c r="K2052" t="str">
        <f>VLOOKUP(Table1[[#This Row],[Loser]],Ranking!D:E,2,FALSE)</f>
        <v>ACC</v>
      </c>
      <c r="L2052" s="1">
        <v>88</v>
      </c>
      <c r="N2052" s="1">
        <f>Table1[[#This Row],[Winning Score]]-Table1[[#This Row],[Losing Score]]</f>
        <v>7</v>
      </c>
      <c r="O2052" s="1">
        <f>Table1[[#This Row],[Losing Seed]]-Table1[[#This Row],[Winning Seed]]</f>
        <v>0</v>
      </c>
      <c r="P2052" s="1" t="str">
        <f>IF(Table1[[#This Row],[SeD]]&lt;-2,Table1[[#This Row],[Winning Seed]]&amp; " over " &amp;Table1[[#This Row],[Losing Seed]],"")</f>
        <v/>
      </c>
      <c r="Q2052">
        <f>VLOOKUP(Table1[[#This Row],[Losing Seed]],'Seed History'!$N$4:$O$19,2)</f>
        <v>0.61428571428571432</v>
      </c>
      <c r="R2052" s="1">
        <f>IF(Table1[[#This Row],[Round]]="PI",0,Table1[[#This Row],[Round]]-1)</f>
        <v>0</v>
      </c>
      <c r="S2052">
        <f>Table1[[#This Row],[LAW]]-Table1[[#This Row],[LEW]]</f>
        <v>-0.61428571428571432</v>
      </c>
      <c r="V2052">
        <f>COUNTIF(PASE!B:B,Table1[[#This Row],[Loser]])</f>
        <v>1</v>
      </c>
    </row>
    <row r="2053" spans="1:22" x14ac:dyDescent="0.25">
      <c r="A2053" s="65">
        <v>42808</v>
      </c>
      <c r="B2053" s="50">
        <v>2017</v>
      </c>
      <c r="C2053" s="1" t="s">
        <v>493</v>
      </c>
      <c r="D2053" t="s">
        <v>49</v>
      </c>
      <c r="E2053" s="1">
        <v>16</v>
      </c>
      <c r="F2053" t="s">
        <v>285</v>
      </c>
      <c r="G2053" t="str">
        <f>VLOOKUP(Table1[[#This Row],[Winner]],Ranking!D:E,2,FALSE)</f>
        <v>NEC</v>
      </c>
      <c r="H2053" s="1">
        <v>67</v>
      </c>
      <c r="I2053" s="1">
        <v>16</v>
      </c>
      <c r="J2053" t="s">
        <v>294</v>
      </c>
      <c r="K2053" t="str">
        <f>VLOOKUP(Table1[[#This Row],[Loser]],Ranking!D:E,2,FALSE)</f>
        <v>Slnd</v>
      </c>
      <c r="L2053" s="1">
        <v>66</v>
      </c>
      <c r="N2053" s="1">
        <f>Table1[[#This Row],[Winning Score]]-Table1[[#This Row],[Losing Score]]</f>
        <v>1</v>
      </c>
      <c r="O2053" s="1">
        <f>Table1[[#This Row],[Losing Seed]]-Table1[[#This Row],[Winning Seed]]</f>
        <v>0</v>
      </c>
      <c r="P2053" s="1" t="str">
        <f>IF(Table1[[#This Row],[SeD]]&lt;-2,Table1[[#This Row],[Winning Seed]]&amp; " over " &amp;Table1[[#This Row],[Losing Seed]],"")</f>
        <v/>
      </c>
      <c r="Q2053">
        <f>VLOOKUP(Table1[[#This Row],[Losing Seed]],'Seed History'!$N$4:$O$19,2)</f>
        <v>7.1428571428571426E-3</v>
      </c>
      <c r="R2053" s="1">
        <f>IF(Table1[[#This Row],[Round]]="PI",0,Table1[[#This Row],[Round]]-1)</f>
        <v>0</v>
      </c>
      <c r="S2053">
        <f>Table1[[#This Row],[LAW]]-Table1[[#This Row],[LEW]]</f>
        <v>-7.1428571428571426E-3</v>
      </c>
      <c r="V2053">
        <f>COUNTIF(PASE!B:B,Table1[[#This Row],[Loser]])</f>
        <v>1</v>
      </c>
    </row>
    <row r="2054" spans="1:22" x14ac:dyDescent="0.25">
      <c r="A2054" s="65">
        <v>42809</v>
      </c>
      <c r="B2054" s="50">
        <v>2017</v>
      </c>
      <c r="C2054" s="1" t="s">
        <v>493</v>
      </c>
      <c r="D2054" t="s">
        <v>440</v>
      </c>
      <c r="E2054" s="1">
        <v>16</v>
      </c>
      <c r="F2054" t="s">
        <v>387</v>
      </c>
      <c r="G2054" t="str">
        <f>VLOOKUP(Table1[[#This Row],[Winner]],Ranking!D:E,2,FALSE)</f>
        <v>BW</v>
      </c>
      <c r="H2054" s="1">
        <v>67</v>
      </c>
      <c r="I2054" s="1">
        <v>16</v>
      </c>
      <c r="J2054" t="s">
        <v>301</v>
      </c>
      <c r="K2054" t="str">
        <f>VLOOKUP(Table1[[#This Row],[Loser]],Ranking!D:E,2,FALSE)</f>
        <v>MEAC</v>
      </c>
      <c r="L2054" s="1">
        <v>63</v>
      </c>
      <c r="N2054" s="1">
        <f>Table1[[#This Row],[Winning Score]]-Table1[[#This Row],[Losing Score]]</f>
        <v>4</v>
      </c>
      <c r="O2054" s="1">
        <f>Table1[[#This Row],[Losing Seed]]-Table1[[#This Row],[Winning Seed]]</f>
        <v>0</v>
      </c>
      <c r="P2054" s="1" t="str">
        <f>IF(Table1[[#This Row],[SeD]]&lt;-2,Table1[[#This Row],[Winning Seed]]&amp; " over " &amp;Table1[[#This Row],[Losing Seed]],"")</f>
        <v/>
      </c>
      <c r="Q2054">
        <f>VLOOKUP(Table1[[#This Row],[Losing Seed]],'Seed History'!$N$4:$O$19,2)</f>
        <v>7.1428571428571426E-3</v>
      </c>
      <c r="R2054" s="1">
        <f>IF(Table1[[#This Row],[Round]]="PI",0,Table1[[#This Row],[Round]]-1)</f>
        <v>0</v>
      </c>
      <c r="S2054">
        <f>Table1[[#This Row],[LAW]]-Table1[[#This Row],[LEW]]</f>
        <v>-7.1428571428571426E-3</v>
      </c>
      <c r="V2054">
        <f>COUNTIF(PASE!B:B,Table1[[#This Row],[Loser]])</f>
        <v>1</v>
      </c>
    </row>
    <row r="2055" spans="1:22" x14ac:dyDescent="0.25">
      <c r="A2055" s="65">
        <v>42809</v>
      </c>
      <c r="B2055" s="50">
        <v>2017</v>
      </c>
      <c r="C2055" s="1" t="s">
        <v>493</v>
      </c>
      <c r="D2055" t="s">
        <v>49</v>
      </c>
      <c r="E2055" s="1">
        <v>11</v>
      </c>
      <c r="F2055" t="s">
        <v>85</v>
      </c>
      <c r="G2055" t="str">
        <f>VLOOKUP(Table1[[#This Row],[Winner]],Ranking!D:E,2,FALSE)</f>
        <v>P12</v>
      </c>
      <c r="H2055" s="1">
        <v>75</v>
      </c>
      <c r="I2055" s="1">
        <v>11</v>
      </c>
      <c r="J2055" t="s">
        <v>56</v>
      </c>
      <c r="K2055" t="str">
        <f>VLOOKUP(Table1[[#This Row],[Loser]],Ranking!D:E,2,FALSE)</f>
        <v>BE</v>
      </c>
      <c r="L2055" s="1">
        <v>71</v>
      </c>
      <c r="N2055" s="1">
        <f>Table1[[#This Row],[Winning Score]]-Table1[[#This Row],[Losing Score]]</f>
        <v>4</v>
      </c>
      <c r="O2055" s="1">
        <f>Table1[[#This Row],[Losing Seed]]-Table1[[#This Row],[Winning Seed]]</f>
        <v>0</v>
      </c>
      <c r="P2055" s="1" t="str">
        <f>IF(Table1[[#This Row],[SeD]]&lt;-2,Table1[[#This Row],[Winning Seed]]&amp; " over " &amp;Table1[[#This Row],[Losing Seed]],"")</f>
        <v/>
      </c>
      <c r="Q2055">
        <f>VLOOKUP(Table1[[#This Row],[Losing Seed]],'Seed History'!$N$4:$O$19,2)</f>
        <v>0.61428571428571432</v>
      </c>
      <c r="R2055" s="1">
        <f>IF(Table1[[#This Row],[Round]]="PI",0,Table1[[#This Row],[Round]]-1)</f>
        <v>0</v>
      </c>
      <c r="S2055">
        <f>Table1[[#This Row],[LAW]]-Table1[[#This Row],[LEW]]</f>
        <v>-0.61428571428571432</v>
      </c>
      <c r="V2055">
        <f>COUNTIF(PASE!B:B,Table1[[#This Row],[Loser]])</f>
        <v>1</v>
      </c>
    </row>
    <row r="2056" spans="1:22" x14ac:dyDescent="0.25">
      <c r="A2056" s="65">
        <v>42810</v>
      </c>
      <c r="B2056" s="50">
        <v>2017</v>
      </c>
      <c r="C2056" s="1">
        <v>1</v>
      </c>
      <c r="D2056" t="s">
        <v>63</v>
      </c>
      <c r="E2056" s="1">
        <v>12</v>
      </c>
      <c r="F2056" t="s">
        <v>273</v>
      </c>
      <c r="G2056" t="str">
        <f>VLOOKUP(Table1[[#This Row],[Winner]],Ranking!D:E,2,FALSE)</f>
        <v>CUSA</v>
      </c>
      <c r="H2056" s="1">
        <v>81</v>
      </c>
      <c r="I2056" s="1">
        <v>5</v>
      </c>
      <c r="J2056" t="s">
        <v>275</v>
      </c>
      <c r="K2056" t="str">
        <f>VLOOKUP(Table1[[#This Row],[Loser]],Ranking!D:E,2,FALSE)</f>
        <v>B10</v>
      </c>
      <c r="L2056" s="1">
        <v>72</v>
      </c>
      <c r="N2056" s="1">
        <f>Table1[[#This Row],[Winning Score]]-Table1[[#This Row],[Losing Score]]</f>
        <v>9</v>
      </c>
      <c r="O2056" s="1">
        <f>Table1[[#This Row],[Losing Seed]]-Table1[[#This Row],[Winning Seed]]</f>
        <v>-7</v>
      </c>
      <c r="P2056" s="1" t="str">
        <f>IF(Table1[[#This Row],[SeD]]&lt;-2,Table1[[#This Row],[Winning Seed]]&amp; " over " &amp;Table1[[#This Row],[Losing Seed]],"")</f>
        <v>12 over 5</v>
      </c>
      <c r="Q2056">
        <f>VLOOKUP(Table1[[#This Row],[Losing Seed]],'Seed History'!$N$4:$O$19,2)</f>
        <v>1.1071428571428572</v>
      </c>
      <c r="R2056" s="1">
        <f>IF(Table1[[#This Row],[Round]]="PI",0,Table1[[#This Row],[Round]]-1)</f>
        <v>0</v>
      </c>
      <c r="S2056">
        <f>Table1[[#This Row],[LAW]]-Table1[[#This Row],[LEW]]</f>
        <v>-1.1071428571428572</v>
      </c>
      <c r="V2056">
        <f>COUNTIF(PASE!B:B,Table1[[#This Row],[Loser]])</f>
        <v>1</v>
      </c>
    </row>
    <row r="2057" spans="1:22" x14ac:dyDescent="0.25">
      <c r="A2057" s="65">
        <v>42810</v>
      </c>
      <c r="B2057" s="50">
        <v>2017</v>
      </c>
      <c r="C2057" s="1">
        <v>1</v>
      </c>
      <c r="D2057" t="s">
        <v>38</v>
      </c>
      <c r="E2057" s="1">
        <v>11</v>
      </c>
      <c r="F2057" t="s">
        <v>44</v>
      </c>
      <c r="G2057" t="str">
        <f>VLOOKUP(Table1[[#This Row],[Winner]],Ranking!D:E,2,FALSE)</f>
        <v>BE</v>
      </c>
      <c r="H2057" s="1">
        <v>76</v>
      </c>
      <c r="I2057" s="1">
        <v>6</v>
      </c>
      <c r="J2057" t="s">
        <v>31</v>
      </c>
      <c r="K2057" t="str">
        <f>VLOOKUP(Table1[[#This Row],[Loser]],Ranking!D:E,2,FALSE)</f>
        <v>B10</v>
      </c>
      <c r="L2057" s="1">
        <v>65</v>
      </c>
      <c r="N2057" s="1">
        <f>Table1[[#This Row],[Winning Score]]-Table1[[#This Row],[Losing Score]]</f>
        <v>11</v>
      </c>
      <c r="O2057" s="1">
        <f>Table1[[#This Row],[Losing Seed]]-Table1[[#This Row],[Winning Seed]]</f>
        <v>-5</v>
      </c>
      <c r="P2057" s="1" t="str">
        <f>IF(Table1[[#This Row],[SeD]]&lt;-2,Table1[[#This Row],[Winning Seed]]&amp; " over " &amp;Table1[[#This Row],[Losing Seed]],"")</f>
        <v>11 over 6</v>
      </c>
      <c r="Q2057">
        <f>VLOOKUP(Table1[[#This Row],[Losing Seed]],'Seed History'!$N$4:$O$19,2)</f>
        <v>1.0785714285714285</v>
      </c>
      <c r="R2057" s="1">
        <f>IF(Table1[[#This Row],[Round]]="PI",0,Table1[[#This Row],[Round]]-1)</f>
        <v>0</v>
      </c>
      <c r="S2057">
        <f>Table1[[#This Row],[LAW]]-Table1[[#This Row],[LEW]]</f>
        <v>-1.0785714285714285</v>
      </c>
      <c r="V2057">
        <f>COUNTIF(PASE!B:B,Table1[[#This Row],[Loser]])</f>
        <v>1</v>
      </c>
    </row>
    <row r="2058" spans="1:22" x14ac:dyDescent="0.25">
      <c r="A2058" s="65">
        <v>42810</v>
      </c>
      <c r="B2058" s="50">
        <v>2017</v>
      </c>
      <c r="C2058" s="1">
        <v>1</v>
      </c>
      <c r="D2058" t="s">
        <v>38</v>
      </c>
      <c r="E2058" s="1">
        <v>5</v>
      </c>
      <c r="F2058" t="s">
        <v>35</v>
      </c>
      <c r="G2058" t="str">
        <f>VLOOKUP(Table1[[#This Row],[Winner]],Ranking!D:E,2,FALSE)</f>
        <v>ACC</v>
      </c>
      <c r="H2058" s="1">
        <v>60</v>
      </c>
      <c r="I2058" s="1">
        <v>12</v>
      </c>
      <c r="J2058" t="s">
        <v>91</v>
      </c>
      <c r="K2058" t="str">
        <f>VLOOKUP(Table1[[#This Row],[Loser]],Ranking!D:E,2,FALSE)</f>
        <v>Ivy</v>
      </c>
      <c r="L2058" s="1">
        <v>58</v>
      </c>
      <c r="N2058" s="1">
        <f>Table1[[#This Row],[Winning Score]]-Table1[[#This Row],[Losing Score]]</f>
        <v>2</v>
      </c>
      <c r="O2058" s="1">
        <f>Table1[[#This Row],[Losing Seed]]-Table1[[#This Row],[Winning Seed]]</f>
        <v>7</v>
      </c>
      <c r="P2058" s="1" t="str">
        <f>IF(Table1[[#This Row],[SeD]]&lt;-2,Table1[[#This Row],[Winning Seed]]&amp; " over " &amp;Table1[[#This Row],[Losing Seed]],"")</f>
        <v/>
      </c>
      <c r="Q2058">
        <f>VLOOKUP(Table1[[#This Row],[Losing Seed]],'Seed History'!$N$4:$O$19,2)</f>
        <v>0.51428571428571423</v>
      </c>
      <c r="R2058" s="1">
        <f>IF(Table1[[#This Row],[Round]]="PI",0,Table1[[#This Row],[Round]]-1)</f>
        <v>0</v>
      </c>
      <c r="S2058">
        <f>Table1[[#This Row],[LAW]]-Table1[[#This Row],[LEW]]</f>
        <v>-0.51428571428571423</v>
      </c>
      <c r="V2058">
        <f>COUNTIF(PASE!B:B,Table1[[#This Row],[Loser]])</f>
        <v>1</v>
      </c>
    </row>
    <row r="2059" spans="1:22" x14ac:dyDescent="0.25">
      <c r="A2059" s="65">
        <v>42810</v>
      </c>
      <c r="B2059" s="50">
        <v>2017</v>
      </c>
      <c r="C2059" s="1">
        <v>1</v>
      </c>
      <c r="D2059" t="s">
        <v>49</v>
      </c>
      <c r="E2059" s="1">
        <v>5</v>
      </c>
      <c r="F2059" t="s">
        <v>61</v>
      </c>
      <c r="G2059" t="str">
        <f>VLOOKUP(Table1[[#This Row],[Winner]],Ranking!D:E,2,FALSE)</f>
        <v>ACC</v>
      </c>
      <c r="H2059" s="1">
        <v>76</v>
      </c>
      <c r="I2059" s="1">
        <v>12</v>
      </c>
      <c r="J2059" t="s">
        <v>396</v>
      </c>
      <c r="K2059" t="str">
        <f>VLOOKUP(Table1[[#This Row],[Loser]],Ranking!D:E,2,FALSE)</f>
        <v>CAA</v>
      </c>
      <c r="L2059" s="1">
        <v>71</v>
      </c>
      <c r="N2059" s="1">
        <f>Table1[[#This Row],[Winning Score]]-Table1[[#This Row],[Losing Score]]</f>
        <v>5</v>
      </c>
      <c r="O2059" s="1">
        <f>Table1[[#This Row],[Losing Seed]]-Table1[[#This Row],[Winning Seed]]</f>
        <v>7</v>
      </c>
      <c r="P2059" s="1" t="str">
        <f>IF(Table1[[#This Row],[SeD]]&lt;-2,Table1[[#This Row],[Winning Seed]]&amp; " over " &amp;Table1[[#This Row],[Losing Seed]],"")</f>
        <v/>
      </c>
      <c r="Q2059">
        <f>VLOOKUP(Table1[[#This Row],[Losing Seed]],'Seed History'!$N$4:$O$19,2)</f>
        <v>0.51428571428571423</v>
      </c>
      <c r="R2059" s="1">
        <f>IF(Table1[[#This Row],[Round]]="PI",0,Table1[[#This Row],[Round]]-1)</f>
        <v>0</v>
      </c>
      <c r="S2059">
        <f>Table1[[#This Row],[LAW]]-Table1[[#This Row],[LEW]]</f>
        <v>-0.51428571428571423</v>
      </c>
      <c r="V2059">
        <f>COUNTIF(PASE!B:B,Table1[[#This Row],[Loser]])</f>
        <v>1</v>
      </c>
    </row>
    <row r="2060" spans="1:22" x14ac:dyDescent="0.25">
      <c r="A2060" s="65">
        <v>42810</v>
      </c>
      <c r="B2060" s="50">
        <v>2017</v>
      </c>
      <c r="C2060" s="1">
        <v>1</v>
      </c>
      <c r="D2060" t="s">
        <v>63</v>
      </c>
      <c r="E2060" s="1">
        <v>4</v>
      </c>
      <c r="F2060" t="s">
        <v>33</v>
      </c>
      <c r="G2060" t="str">
        <f>VLOOKUP(Table1[[#This Row],[Winner]],Ranking!D:E,2,FALSE)</f>
        <v>BE</v>
      </c>
      <c r="H2060" s="1">
        <v>76</v>
      </c>
      <c r="I2060" s="1">
        <v>13</v>
      </c>
      <c r="J2060" t="s">
        <v>420</v>
      </c>
      <c r="K2060" t="str">
        <f>VLOOKUP(Table1[[#This Row],[Loser]],Ranking!D:E,2,FALSE)</f>
        <v>BSth</v>
      </c>
      <c r="L2060" s="1">
        <v>64</v>
      </c>
      <c r="N2060" s="1">
        <f>Table1[[#This Row],[Winning Score]]-Table1[[#This Row],[Losing Score]]</f>
        <v>12</v>
      </c>
      <c r="O2060" s="1">
        <f>Table1[[#This Row],[Losing Seed]]-Table1[[#This Row],[Winning Seed]]</f>
        <v>9</v>
      </c>
      <c r="P2060" s="1" t="str">
        <f>IF(Table1[[#This Row],[SeD]]&lt;-2,Table1[[#This Row],[Winning Seed]]&amp; " over " &amp;Table1[[#This Row],[Losing Seed]],"")</f>
        <v/>
      </c>
      <c r="Q2060">
        <f>VLOOKUP(Table1[[#This Row],[Losing Seed]],'Seed History'!$N$4:$O$19,2)</f>
        <v>0.25</v>
      </c>
      <c r="R2060" s="1">
        <f>IF(Table1[[#This Row],[Round]]="PI",0,Table1[[#This Row],[Round]]-1)</f>
        <v>0</v>
      </c>
      <c r="S2060">
        <f>Table1[[#This Row],[LAW]]-Table1[[#This Row],[LEW]]</f>
        <v>-0.25</v>
      </c>
      <c r="V2060">
        <f>COUNTIF(PASE!B:B,Table1[[#This Row],[Loser]])</f>
        <v>1</v>
      </c>
    </row>
    <row r="2061" spans="1:22" x14ac:dyDescent="0.25">
      <c r="A2061" s="65">
        <v>42810</v>
      </c>
      <c r="B2061" s="50">
        <v>2017</v>
      </c>
      <c r="C2061" s="1">
        <v>1</v>
      </c>
      <c r="D2061" t="s">
        <v>38</v>
      </c>
      <c r="E2061" s="1">
        <v>1</v>
      </c>
      <c r="F2061" t="s">
        <v>71</v>
      </c>
      <c r="G2061" t="str">
        <f>VLOOKUP(Table1[[#This Row],[Winner]],Ranking!D:E,2,FALSE)</f>
        <v>WCC</v>
      </c>
      <c r="H2061" s="1">
        <v>66</v>
      </c>
      <c r="I2061" s="1">
        <v>16</v>
      </c>
      <c r="J2061" t="s">
        <v>345</v>
      </c>
      <c r="K2061" t="str">
        <f>VLOOKUP(Table1[[#This Row],[Loser]],Ranking!D:E,2,FALSE)</f>
        <v>MWC</v>
      </c>
      <c r="L2061" s="1">
        <v>46</v>
      </c>
      <c r="N2061" s="1">
        <f>Table1[[#This Row],[Winning Score]]-Table1[[#This Row],[Losing Score]]</f>
        <v>20</v>
      </c>
      <c r="O2061" s="1">
        <f>Table1[[#This Row],[Losing Seed]]-Table1[[#This Row],[Winning Seed]]</f>
        <v>15</v>
      </c>
      <c r="P2061" s="1" t="str">
        <f>IF(Table1[[#This Row],[SeD]]&lt;-2,Table1[[#This Row],[Winning Seed]]&amp; " over " &amp;Table1[[#This Row],[Losing Seed]],"")</f>
        <v/>
      </c>
      <c r="Q2061">
        <f>VLOOKUP(Table1[[#This Row],[Losing Seed]],'Seed History'!$N$4:$O$19,2)</f>
        <v>7.1428571428571426E-3</v>
      </c>
      <c r="R2061" s="1">
        <f>IF(Table1[[#This Row],[Round]]="PI",0,Table1[[#This Row],[Round]]-1)</f>
        <v>0</v>
      </c>
      <c r="S2061">
        <f>Table1[[#This Row],[LAW]]-Table1[[#This Row],[LEW]]</f>
        <v>-7.1428571428571426E-3</v>
      </c>
      <c r="V2061">
        <f>COUNTIF(PASE!B:B,Table1[[#This Row],[Loser]])</f>
        <v>1</v>
      </c>
    </row>
    <row r="2062" spans="1:22" x14ac:dyDescent="0.25">
      <c r="A2062" s="65">
        <v>42810</v>
      </c>
      <c r="B2062" s="50">
        <v>2017</v>
      </c>
      <c r="C2062" s="1">
        <v>1</v>
      </c>
      <c r="D2062" t="s">
        <v>38</v>
      </c>
      <c r="E2062" s="1">
        <v>4</v>
      </c>
      <c r="F2062" t="s">
        <v>413</v>
      </c>
      <c r="G2062" t="str">
        <f>VLOOKUP(Table1[[#This Row],[Winner]],Ranking!D:E,2,FALSE)</f>
        <v>B12</v>
      </c>
      <c r="H2062" s="1">
        <v>86</v>
      </c>
      <c r="I2062" s="1">
        <v>13</v>
      </c>
      <c r="J2062" t="s">
        <v>149</v>
      </c>
      <c r="K2062" t="str">
        <f>VLOOKUP(Table1[[#This Row],[Loser]],Ranking!D:E,2,FALSE)</f>
        <v>Pat</v>
      </c>
      <c r="L2062" s="1">
        <v>80</v>
      </c>
      <c r="N2062" s="1">
        <f>Table1[[#This Row],[Winning Score]]-Table1[[#This Row],[Losing Score]]</f>
        <v>6</v>
      </c>
      <c r="O2062" s="1">
        <f>Table1[[#This Row],[Losing Seed]]-Table1[[#This Row],[Winning Seed]]</f>
        <v>9</v>
      </c>
      <c r="P2062" s="1" t="str">
        <f>IF(Table1[[#This Row],[SeD]]&lt;-2,Table1[[#This Row],[Winning Seed]]&amp; " over " &amp;Table1[[#This Row],[Losing Seed]],"")</f>
        <v/>
      </c>
      <c r="Q2062">
        <f>VLOOKUP(Table1[[#This Row],[Losing Seed]],'Seed History'!$N$4:$O$19,2)</f>
        <v>0.25</v>
      </c>
      <c r="R2062" s="1">
        <f>IF(Table1[[#This Row],[Round]]="PI",0,Table1[[#This Row],[Round]]-1)</f>
        <v>0</v>
      </c>
      <c r="S2062">
        <f>Table1[[#This Row],[LAW]]-Table1[[#This Row],[LEW]]</f>
        <v>-0.25</v>
      </c>
      <c r="V2062">
        <f>COUNTIF(PASE!B:B,Table1[[#This Row],[Loser]])</f>
        <v>1</v>
      </c>
    </row>
    <row r="2063" spans="1:22" x14ac:dyDescent="0.25">
      <c r="A2063" s="65">
        <v>42810</v>
      </c>
      <c r="B2063" s="50">
        <v>2017</v>
      </c>
      <c r="C2063" s="1">
        <v>1</v>
      </c>
      <c r="D2063" t="s">
        <v>49</v>
      </c>
      <c r="E2063" s="1">
        <v>4</v>
      </c>
      <c r="F2063" t="s">
        <v>81</v>
      </c>
      <c r="G2063" t="str">
        <f>VLOOKUP(Table1[[#This Row],[Winner]],Ranking!D:E,2,FALSE)</f>
        <v>SEC</v>
      </c>
      <c r="H2063" s="1">
        <v>80</v>
      </c>
      <c r="I2063" s="1">
        <v>13</v>
      </c>
      <c r="J2063" t="s">
        <v>193</v>
      </c>
      <c r="K2063" t="str">
        <f>VLOOKUP(Table1[[#This Row],[Loser]],Ranking!D:E,2,FALSE)</f>
        <v>SC</v>
      </c>
      <c r="L2063" s="1">
        <v>65</v>
      </c>
      <c r="N2063" s="1">
        <f>Table1[[#This Row],[Winning Score]]-Table1[[#This Row],[Losing Score]]</f>
        <v>15</v>
      </c>
      <c r="O2063" s="1">
        <f>Table1[[#This Row],[Losing Seed]]-Table1[[#This Row],[Winning Seed]]</f>
        <v>9</v>
      </c>
      <c r="P2063" s="1" t="str">
        <f>IF(Table1[[#This Row],[SeD]]&lt;-2,Table1[[#This Row],[Winning Seed]]&amp; " over " &amp;Table1[[#This Row],[Losing Seed]],"")</f>
        <v/>
      </c>
      <c r="Q2063">
        <f>VLOOKUP(Table1[[#This Row],[Losing Seed]],'Seed History'!$N$4:$O$19,2)</f>
        <v>0.25</v>
      </c>
      <c r="R2063" s="1">
        <f>IF(Table1[[#This Row],[Round]]="PI",0,Table1[[#This Row],[Round]]-1)</f>
        <v>0</v>
      </c>
      <c r="S2063">
        <f>Table1[[#This Row],[LAW]]-Table1[[#This Row],[LEW]]</f>
        <v>-0.25</v>
      </c>
      <c r="V2063">
        <f>COUNTIF(PASE!B:B,Table1[[#This Row],[Loser]])</f>
        <v>1</v>
      </c>
    </row>
    <row r="2064" spans="1:22" x14ac:dyDescent="0.25">
      <c r="A2064" s="65">
        <v>42810</v>
      </c>
      <c r="B2064" s="50">
        <v>2017</v>
      </c>
      <c r="C2064" s="1">
        <v>1</v>
      </c>
      <c r="D2064" t="s">
        <v>38</v>
      </c>
      <c r="E2064" s="1">
        <v>8</v>
      </c>
      <c r="F2064" t="s">
        <v>97</v>
      </c>
      <c r="G2064" t="str">
        <f>VLOOKUP(Table1[[#This Row],[Winner]],Ranking!D:E,2,FALSE)</f>
        <v>B10</v>
      </c>
      <c r="H2064" s="1">
        <v>68</v>
      </c>
      <c r="I2064" s="1">
        <v>9</v>
      </c>
      <c r="J2064" t="s">
        <v>78</v>
      </c>
      <c r="K2064" t="str">
        <f>VLOOKUP(Table1[[#This Row],[Loser]],Ranking!D:E,2,FALSE)</f>
        <v>SEC</v>
      </c>
      <c r="L2064" s="1">
        <v>66</v>
      </c>
      <c r="N2064" s="1">
        <f>Table1[[#This Row],[Winning Score]]-Table1[[#This Row],[Losing Score]]</f>
        <v>2</v>
      </c>
      <c r="O2064" s="1">
        <f>Table1[[#This Row],[Losing Seed]]-Table1[[#This Row],[Winning Seed]]</f>
        <v>1</v>
      </c>
      <c r="P2064" s="1" t="str">
        <f>IF(Table1[[#This Row],[SeD]]&lt;-2,Table1[[#This Row],[Winning Seed]]&amp; " over " &amp;Table1[[#This Row],[Losing Seed]],"")</f>
        <v/>
      </c>
      <c r="Q2064">
        <f>VLOOKUP(Table1[[#This Row],[Losing Seed]],'Seed History'!$N$4:$O$19,2)</f>
        <v>0.6</v>
      </c>
      <c r="R2064" s="1">
        <f>IF(Table1[[#This Row],[Round]]="PI",0,Table1[[#This Row],[Round]]-1)</f>
        <v>0</v>
      </c>
      <c r="S2064">
        <f>Table1[[#This Row],[LAW]]-Table1[[#This Row],[LEW]]</f>
        <v>-0.6</v>
      </c>
      <c r="V2064">
        <f>COUNTIF(PASE!B:B,Table1[[#This Row],[Loser]])</f>
        <v>1</v>
      </c>
    </row>
    <row r="2065" spans="1:22" x14ac:dyDescent="0.25">
      <c r="A2065" s="65">
        <v>42810</v>
      </c>
      <c r="B2065" s="50">
        <v>2017</v>
      </c>
      <c r="C2065" s="1">
        <v>1</v>
      </c>
      <c r="D2065" t="s">
        <v>49</v>
      </c>
      <c r="E2065" s="1">
        <v>1</v>
      </c>
      <c r="F2065" t="s">
        <v>50</v>
      </c>
      <c r="G2065" t="str">
        <f>VLOOKUP(Table1[[#This Row],[Winner]],Ranking!D:E,2,FALSE)</f>
        <v>BE</v>
      </c>
      <c r="H2065" s="1">
        <v>76</v>
      </c>
      <c r="I2065" s="1">
        <v>16</v>
      </c>
      <c r="J2065" t="s">
        <v>285</v>
      </c>
      <c r="K2065" t="str">
        <f>VLOOKUP(Table1[[#This Row],[Loser]],Ranking!D:E,2,FALSE)</f>
        <v>NEC</v>
      </c>
      <c r="L2065" s="1">
        <v>56</v>
      </c>
      <c r="N2065" s="1">
        <f>Table1[[#This Row],[Winning Score]]-Table1[[#This Row],[Losing Score]]</f>
        <v>20</v>
      </c>
      <c r="O2065" s="1">
        <f>Table1[[#This Row],[Losing Seed]]-Table1[[#This Row],[Winning Seed]]</f>
        <v>15</v>
      </c>
      <c r="P2065" s="1" t="str">
        <f>IF(Table1[[#This Row],[SeD]]&lt;-2,Table1[[#This Row],[Winning Seed]]&amp; " over " &amp;Table1[[#This Row],[Losing Seed]],"")</f>
        <v/>
      </c>
      <c r="Q2065">
        <f>VLOOKUP(Table1[[#This Row],[Losing Seed]],'Seed History'!$N$4:$O$19,2)</f>
        <v>7.1428571428571426E-3</v>
      </c>
      <c r="R2065" s="1">
        <f>IF(Table1[[#This Row],[Round]]="PI",0,Table1[[#This Row],[Round]]-1)</f>
        <v>0</v>
      </c>
      <c r="S2065">
        <f>Table1[[#This Row],[LAW]]-Table1[[#This Row],[LEW]]</f>
        <v>-7.1428571428571426E-3</v>
      </c>
      <c r="V2065">
        <f>COUNTIF(PASE!B:B,Table1[[#This Row],[Loser]])</f>
        <v>1</v>
      </c>
    </row>
    <row r="2066" spans="1:22" x14ac:dyDescent="0.25">
      <c r="A2066" s="65">
        <v>42810</v>
      </c>
      <c r="B2066" s="50">
        <v>2017</v>
      </c>
      <c r="C2066" s="1">
        <v>1</v>
      </c>
      <c r="D2066" t="s">
        <v>38</v>
      </c>
      <c r="E2066" s="1">
        <v>7</v>
      </c>
      <c r="F2066" t="s">
        <v>340</v>
      </c>
      <c r="G2066" t="str">
        <f>VLOOKUP(Table1[[#This Row],[Winner]],Ranking!D:E,2,FALSE)</f>
        <v>WCC</v>
      </c>
      <c r="H2066" s="1">
        <v>85</v>
      </c>
      <c r="I2066" s="1">
        <v>10</v>
      </c>
      <c r="J2066" t="s">
        <v>47</v>
      </c>
      <c r="K2066" t="str">
        <f>VLOOKUP(Table1[[#This Row],[Loser]],Ranking!D:E,2,FALSE)</f>
        <v>A10</v>
      </c>
      <c r="L2066" s="1">
        <v>77</v>
      </c>
      <c r="N2066" s="1">
        <f>Table1[[#This Row],[Winning Score]]-Table1[[#This Row],[Losing Score]]</f>
        <v>8</v>
      </c>
      <c r="O2066" s="1">
        <f>Table1[[#This Row],[Losing Seed]]-Table1[[#This Row],[Winning Seed]]</f>
        <v>3</v>
      </c>
      <c r="P2066" s="1" t="str">
        <f>IF(Table1[[#This Row],[SeD]]&lt;-2,Table1[[#This Row],[Winning Seed]]&amp; " over " &amp;Table1[[#This Row],[Losing Seed]],"")</f>
        <v/>
      </c>
      <c r="Q2066">
        <f>VLOOKUP(Table1[[#This Row],[Losing Seed]],'Seed History'!$N$4:$O$19,2)</f>
        <v>0.62142857142857144</v>
      </c>
      <c r="R2066" s="1">
        <f>IF(Table1[[#This Row],[Round]]="PI",0,Table1[[#This Row],[Round]]-1)</f>
        <v>0</v>
      </c>
      <c r="S2066">
        <f>Table1[[#This Row],[LAW]]-Table1[[#This Row],[LEW]]</f>
        <v>-0.62142857142857144</v>
      </c>
      <c r="V2066">
        <f>COUNTIF(PASE!B:B,Table1[[#This Row],[Loser]])</f>
        <v>1</v>
      </c>
    </row>
    <row r="2067" spans="1:22" x14ac:dyDescent="0.25">
      <c r="A2067" s="65">
        <v>42810</v>
      </c>
      <c r="B2067" s="50">
        <v>2017</v>
      </c>
      <c r="C2067" s="1">
        <v>1</v>
      </c>
      <c r="D2067" t="s">
        <v>440</v>
      </c>
      <c r="E2067" s="1">
        <v>4</v>
      </c>
      <c r="F2067" t="s">
        <v>29</v>
      </c>
      <c r="G2067" t="str">
        <f>VLOOKUP(Table1[[#This Row],[Winner]],Ranking!D:E,2,FALSE)</f>
        <v>B10</v>
      </c>
      <c r="H2067" s="1">
        <v>80</v>
      </c>
      <c r="I2067" s="1">
        <v>13</v>
      </c>
      <c r="J2067" t="s">
        <v>405</v>
      </c>
      <c r="K2067" t="str">
        <f>VLOOKUP(Table1[[#This Row],[Loser]],Ranking!D:E,2,FALSE)</f>
        <v>AE</v>
      </c>
      <c r="L2067" s="1">
        <v>70</v>
      </c>
      <c r="N2067" s="1">
        <f>Table1[[#This Row],[Winning Score]]-Table1[[#This Row],[Losing Score]]</f>
        <v>10</v>
      </c>
      <c r="O2067" s="1">
        <f>Table1[[#This Row],[Losing Seed]]-Table1[[#This Row],[Winning Seed]]</f>
        <v>9</v>
      </c>
      <c r="P2067" s="1" t="str">
        <f>IF(Table1[[#This Row],[SeD]]&lt;-2,Table1[[#This Row],[Winning Seed]]&amp; " over " &amp;Table1[[#This Row],[Losing Seed]],"")</f>
        <v/>
      </c>
      <c r="Q2067">
        <f>VLOOKUP(Table1[[#This Row],[Losing Seed]],'Seed History'!$N$4:$O$19,2)</f>
        <v>0.25</v>
      </c>
      <c r="R2067" s="1">
        <f>IF(Table1[[#This Row],[Round]]="PI",0,Table1[[#This Row],[Round]]-1)</f>
        <v>0</v>
      </c>
      <c r="S2067">
        <f>Table1[[#This Row],[LAW]]-Table1[[#This Row],[LEW]]</f>
        <v>-0.25</v>
      </c>
      <c r="V2067">
        <f>COUNTIF(PASE!B:B,Table1[[#This Row],[Loser]])</f>
        <v>1</v>
      </c>
    </row>
    <row r="2068" spans="1:22" x14ac:dyDescent="0.25">
      <c r="A2068" s="65">
        <v>42810</v>
      </c>
      <c r="B2068" s="50">
        <v>2017</v>
      </c>
      <c r="C2068" s="1">
        <v>1</v>
      </c>
      <c r="D2068" t="s">
        <v>38</v>
      </c>
      <c r="E2068" s="1">
        <v>3</v>
      </c>
      <c r="F2068" t="s">
        <v>208</v>
      </c>
      <c r="G2068" t="str">
        <f>VLOOKUP(Table1[[#This Row],[Winner]],Ranking!D:E,2,FALSE)</f>
        <v>ACC</v>
      </c>
      <c r="H2068" s="1">
        <v>86</v>
      </c>
      <c r="I2068" s="1">
        <v>14</v>
      </c>
      <c r="J2068" t="s">
        <v>206</v>
      </c>
      <c r="K2068" t="str">
        <f>VLOOKUP(Table1[[#This Row],[Loser]],Ranking!D:E,2,FALSE)</f>
        <v>ASun</v>
      </c>
      <c r="L2068" s="1">
        <v>80</v>
      </c>
      <c r="N2068" s="1">
        <f>Table1[[#This Row],[Winning Score]]-Table1[[#This Row],[Losing Score]]</f>
        <v>6</v>
      </c>
      <c r="O2068" s="1">
        <f>Table1[[#This Row],[Losing Seed]]-Table1[[#This Row],[Winning Seed]]</f>
        <v>11</v>
      </c>
      <c r="P2068" s="1" t="str">
        <f>IF(Table1[[#This Row],[SeD]]&lt;-2,Table1[[#This Row],[Winning Seed]]&amp; " over " &amp;Table1[[#This Row],[Losing Seed]],"")</f>
        <v/>
      </c>
      <c r="Q2068">
        <f>VLOOKUP(Table1[[#This Row],[Losing Seed]],'Seed History'!$N$4:$O$19,2)</f>
        <v>0.16428571428571428</v>
      </c>
      <c r="R2068" s="1">
        <f>IF(Table1[[#This Row],[Round]]="PI",0,Table1[[#This Row],[Round]]-1)</f>
        <v>0</v>
      </c>
      <c r="S2068">
        <f>Table1[[#This Row],[LAW]]-Table1[[#This Row],[LEW]]</f>
        <v>-0.16428571428571428</v>
      </c>
      <c r="V2068">
        <f>COUNTIF(PASE!B:B,Table1[[#This Row],[Loser]])</f>
        <v>1</v>
      </c>
    </row>
    <row r="2069" spans="1:22" x14ac:dyDescent="0.25">
      <c r="A2069" s="65">
        <v>42810</v>
      </c>
      <c r="B2069" s="50">
        <v>2017</v>
      </c>
      <c r="C2069" s="1">
        <v>1</v>
      </c>
      <c r="D2069" t="s">
        <v>49</v>
      </c>
      <c r="E2069" s="1">
        <v>8</v>
      </c>
      <c r="F2069" t="s">
        <v>39</v>
      </c>
      <c r="G2069" t="str">
        <f>VLOOKUP(Table1[[#This Row],[Winner]],Ranking!D:E,2,FALSE)</f>
        <v>B10</v>
      </c>
      <c r="H2069" s="1">
        <v>84</v>
      </c>
      <c r="I2069" s="1">
        <v>9</v>
      </c>
      <c r="J2069" t="s">
        <v>406</v>
      </c>
      <c r="K2069" t="str">
        <f>VLOOKUP(Table1[[#This Row],[Loser]],Ranking!D:E,2,FALSE)</f>
        <v>ACC</v>
      </c>
      <c r="L2069" s="1">
        <v>74</v>
      </c>
      <c r="N2069" s="1">
        <f>Table1[[#This Row],[Winning Score]]-Table1[[#This Row],[Losing Score]]</f>
        <v>10</v>
      </c>
      <c r="O2069" s="1">
        <f>Table1[[#This Row],[Losing Seed]]-Table1[[#This Row],[Winning Seed]]</f>
        <v>1</v>
      </c>
      <c r="P2069" s="1" t="str">
        <f>IF(Table1[[#This Row],[SeD]]&lt;-2,Table1[[#This Row],[Winning Seed]]&amp; " over " &amp;Table1[[#This Row],[Losing Seed]],"")</f>
        <v/>
      </c>
      <c r="Q2069">
        <f>VLOOKUP(Table1[[#This Row],[Losing Seed]],'Seed History'!$N$4:$O$19,2)</f>
        <v>0.6</v>
      </c>
      <c r="R2069" s="1">
        <f>IF(Table1[[#This Row],[Round]]="PI",0,Table1[[#This Row],[Round]]-1)</f>
        <v>0</v>
      </c>
      <c r="S2069">
        <f>Table1[[#This Row],[LAW]]-Table1[[#This Row],[LEW]]</f>
        <v>-0.6</v>
      </c>
      <c r="V2069">
        <f>COUNTIF(PASE!B:B,Table1[[#This Row],[Loser]])</f>
        <v>1</v>
      </c>
    </row>
    <row r="2070" spans="1:22" x14ac:dyDescent="0.25">
      <c r="A2070" s="65">
        <v>42810</v>
      </c>
      <c r="B2070" s="50">
        <v>2017</v>
      </c>
      <c r="C2070" s="1">
        <v>1</v>
      </c>
      <c r="D2070" t="s">
        <v>440</v>
      </c>
      <c r="E2070" s="1">
        <v>5</v>
      </c>
      <c r="F2070" t="s">
        <v>238</v>
      </c>
      <c r="G2070" t="str">
        <f>VLOOKUP(Table1[[#This Row],[Winner]],Ranking!D:E,2,FALSE)</f>
        <v>B12</v>
      </c>
      <c r="H2070" s="1">
        <v>84</v>
      </c>
      <c r="I2070" s="1">
        <v>12</v>
      </c>
      <c r="J2070" t="s">
        <v>290</v>
      </c>
      <c r="K2070" t="str">
        <f>VLOOKUP(Table1[[#This Row],[Loser]],Ranking!D:E,2,FALSE)</f>
        <v>MWC</v>
      </c>
      <c r="L2070" s="1">
        <v>73</v>
      </c>
      <c r="N2070" s="1">
        <f>Table1[[#This Row],[Winning Score]]-Table1[[#This Row],[Losing Score]]</f>
        <v>11</v>
      </c>
      <c r="O2070" s="1">
        <f>Table1[[#This Row],[Losing Seed]]-Table1[[#This Row],[Winning Seed]]</f>
        <v>7</v>
      </c>
      <c r="P2070" s="1" t="str">
        <f>IF(Table1[[#This Row],[SeD]]&lt;-2,Table1[[#This Row],[Winning Seed]]&amp; " over " &amp;Table1[[#This Row],[Losing Seed]],"")</f>
        <v/>
      </c>
      <c r="Q2070">
        <f>VLOOKUP(Table1[[#This Row],[Losing Seed]],'Seed History'!$N$4:$O$19,2)</f>
        <v>0.51428571428571423</v>
      </c>
      <c r="R2070" s="1">
        <f>IF(Table1[[#This Row],[Round]]="PI",0,Table1[[#This Row],[Round]]-1)</f>
        <v>0</v>
      </c>
      <c r="S2070">
        <f>Table1[[#This Row],[LAW]]-Table1[[#This Row],[LEW]]</f>
        <v>-0.51428571428571423</v>
      </c>
      <c r="V2070">
        <f>COUNTIF(PASE!B:B,Table1[[#This Row],[Loser]])</f>
        <v>1</v>
      </c>
    </row>
    <row r="2071" spans="1:22" x14ac:dyDescent="0.25">
      <c r="A2071" s="65">
        <v>42810</v>
      </c>
      <c r="B2071" s="50">
        <v>2017</v>
      </c>
      <c r="C2071" s="1">
        <v>1</v>
      </c>
      <c r="D2071" t="s">
        <v>38</v>
      </c>
      <c r="E2071" s="1">
        <v>2</v>
      </c>
      <c r="F2071" t="s">
        <v>48</v>
      </c>
      <c r="G2071" t="str">
        <f>VLOOKUP(Table1[[#This Row],[Winner]],Ranking!D:E,2,FALSE)</f>
        <v>P12</v>
      </c>
      <c r="H2071" s="1">
        <v>100</v>
      </c>
      <c r="I2071" s="1">
        <v>15</v>
      </c>
      <c r="J2071" t="s">
        <v>303</v>
      </c>
      <c r="K2071" t="str">
        <f>VLOOKUP(Table1[[#This Row],[Loser]],Ranking!D:E,2,FALSE)</f>
        <v>Sum</v>
      </c>
      <c r="L2071" s="1">
        <v>82</v>
      </c>
      <c r="N2071" s="1">
        <f>Table1[[#This Row],[Winning Score]]-Table1[[#This Row],[Losing Score]]</f>
        <v>18</v>
      </c>
      <c r="O2071" s="1">
        <f>Table1[[#This Row],[Losing Seed]]-Table1[[#This Row],[Winning Seed]]</f>
        <v>13</v>
      </c>
      <c r="P2071" s="1" t="str">
        <f>IF(Table1[[#This Row],[SeD]]&lt;-2,Table1[[#This Row],[Winning Seed]]&amp; " over " &amp;Table1[[#This Row],[Losing Seed]],"")</f>
        <v/>
      </c>
      <c r="Q2071">
        <f>VLOOKUP(Table1[[#This Row],[Losing Seed]],'Seed History'!$N$4:$O$19,2)</f>
        <v>6.4285714285714279E-2</v>
      </c>
      <c r="R2071" s="1">
        <f>IF(Table1[[#This Row],[Round]]="PI",0,Table1[[#This Row],[Round]]-1)</f>
        <v>0</v>
      </c>
      <c r="S2071">
        <f>Table1[[#This Row],[LAW]]-Table1[[#This Row],[LEW]]</f>
        <v>-6.4285714285714279E-2</v>
      </c>
      <c r="V2071">
        <f>COUNTIF(PASE!B:B,Table1[[#This Row],[Loser]])</f>
        <v>1</v>
      </c>
    </row>
    <row r="2072" spans="1:22" x14ac:dyDescent="0.25">
      <c r="A2072" s="65">
        <v>42811</v>
      </c>
      <c r="B2072" s="50">
        <v>2017</v>
      </c>
      <c r="C2072" s="1">
        <v>1</v>
      </c>
      <c r="D2072" t="s">
        <v>49</v>
      </c>
      <c r="E2072" s="1">
        <v>11</v>
      </c>
      <c r="F2072" t="s">
        <v>85</v>
      </c>
      <c r="G2072" t="str">
        <f>VLOOKUP(Table1[[#This Row],[Winner]],Ranking!D:E,2,FALSE)</f>
        <v>P12</v>
      </c>
      <c r="H2072" s="1">
        <v>66</v>
      </c>
      <c r="I2072" s="1">
        <v>6</v>
      </c>
      <c r="J2072" t="s">
        <v>353</v>
      </c>
      <c r="K2072" t="str">
        <f>VLOOKUP(Table1[[#This Row],[Loser]],Ranking!D:E,2,FALSE)</f>
        <v>Amer</v>
      </c>
      <c r="L2072" s="1">
        <v>65</v>
      </c>
      <c r="N2072" s="1">
        <f>Table1[[#This Row],[Winning Score]]-Table1[[#This Row],[Losing Score]]</f>
        <v>1</v>
      </c>
      <c r="O2072" s="1">
        <f>Table1[[#This Row],[Losing Seed]]-Table1[[#This Row],[Winning Seed]]</f>
        <v>-5</v>
      </c>
      <c r="P2072" s="1" t="str">
        <f>IF(Table1[[#This Row],[SeD]]&lt;-2,Table1[[#This Row],[Winning Seed]]&amp; " over " &amp;Table1[[#This Row],[Losing Seed]],"")</f>
        <v>11 over 6</v>
      </c>
      <c r="Q2072">
        <f>VLOOKUP(Table1[[#This Row],[Losing Seed]],'Seed History'!$N$4:$O$19,2)</f>
        <v>1.0785714285714285</v>
      </c>
      <c r="R2072" s="1">
        <f>IF(Table1[[#This Row],[Round]]="PI",0,Table1[[#This Row],[Round]]-1)</f>
        <v>0</v>
      </c>
      <c r="S2072">
        <f>Table1[[#This Row],[LAW]]-Table1[[#This Row],[LEW]]</f>
        <v>-1.0785714285714285</v>
      </c>
      <c r="V2072">
        <f>COUNTIF(PASE!B:B,Table1[[#This Row],[Loser]])</f>
        <v>1</v>
      </c>
    </row>
    <row r="2073" spans="1:22" x14ac:dyDescent="0.25">
      <c r="A2073" s="65">
        <v>42811</v>
      </c>
      <c r="B2073" s="50">
        <v>2017</v>
      </c>
      <c r="C2073" s="1">
        <v>1</v>
      </c>
      <c r="D2073" t="s">
        <v>440</v>
      </c>
      <c r="E2073" s="1">
        <v>11</v>
      </c>
      <c r="F2073" t="s">
        <v>96</v>
      </c>
      <c r="G2073" t="str">
        <f>VLOOKUP(Table1[[#This Row],[Winner]],Ranking!D:E,2,FALSE)</f>
        <v>A10</v>
      </c>
      <c r="H2073" s="1">
        <v>84</v>
      </c>
      <c r="I2073" s="1">
        <v>6</v>
      </c>
      <c r="J2073" t="s">
        <v>88</v>
      </c>
      <c r="K2073" t="str">
        <f>VLOOKUP(Table1[[#This Row],[Loser]],Ranking!D:E,2,FALSE)</f>
        <v>BE</v>
      </c>
      <c r="L2073" s="1">
        <v>72</v>
      </c>
      <c r="N2073" s="1">
        <f>Table1[[#This Row],[Winning Score]]-Table1[[#This Row],[Losing Score]]</f>
        <v>12</v>
      </c>
      <c r="O2073" s="1">
        <f>Table1[[#This Row],[Losing Seed]]-Table1[[#This Row],[Winning Seed]]</f>
        <v>-5</v>
      </c>
      <c r="P2073" s="1" t="str">
        <f>IF(Table1[[#This Row],[SeD]]&lt;-2,Table1[[#This Row],[Winning Seed]]&amp; " over " &amp;Table1[[#This Row],[Losing Seed]],"")</f>
        <v>11 over 6</v>
      </c>
      <c r="Q2073">
        <f>VLOOKUP(Table1[[#This Row],[Losing Seed]],'Seed History'!$N$4:$O$19,2)</f>
        <v>1.0785714285714285</v>
      </c>
      <c r="R2073" s="1">
        <f>IF(Table1[[#This Row],[Round]]="PI",0,Table1[[#This Row],[Round]]-1)</f>
        <v>0</v>
      </c>
      <c r="S2073">
        <f>Table1[[#This Row],[LAW]]-Table1[[#This Row],[LEW]]</f>
        <v>-1.0785714285714285</v>
      </c>
      <c r="V2073">
        <f>COUNTIF(PASE!B:B,Table1[[#This Row],[Loser]])</f>
        <v>1</v>
      </c>
    </row>
    <row r="2074" spans="1:22" x14ac:dyDescent="0.25">
      <c r="A2074" s="65">
        <v>42811</v>
      </c>
      <c r="B2074" s="50">
        <v>2017</v>
      </c>
      <c r="C2074" s="1">
        <v>1</v>
      </c>
      <c r="D2074" t="s">
        <v>63</v>
      </c>
      <c r="E2074" s="1">
        <v>10</v>
      </c>
      <c r="F2074" t="s">
        <v>418</v>
      </c>
      <c r="G2074" t="str">
        <f>VLOOKUP(Table1[[#This Row],[Winner]],Ranking!D:E,2,FALSE)</f>
        <v>Amer</v>
      </c>
      <c r="H2074" s="1">
        <v>64</v>
      </c>
      <c r="I2074" s="1">
        <v>7</v>
      </c>
      <c r="J2074" t="s">
        <v>57</v>
      </c>
      <c r="K2074" t="str">
        <f>VLOOKUP(Table1[[#This Row],[Loser]],Ranking!D:E,2,FALSE)</f>
        <v>A10</v>
      </c>
      <c r="L2074" s="1">
        <v>58</v>
      </c>
      <c r="N2074" s="1">
        <f>Table1[[#This Row],[Winning Score]]-Table1[[#This Row],[Losing Score]]</f>
        <v>6</v>
      </c>
      <c r="O2074" s="1">
        <f>Table1[[#This Row],[Losing Seed]]-Table1[[#This Row],[Winning Seed]]</f>
        <v>-3</v>
      </c>
      <c r="P2074" s="1" t="str">
        <f>IF(Table1[[#This Row],[SeD]]&lt;-2,Table1[[#This Row],[Winning Seed]]&amp; " over " &amp;Table1[[#This Row],[Losing Seed]],"")</f>
        <v>10 over 7</v>
      </c>
      <c r="Q2074">
        <f>VLOOKUP(Table1[[#This Row],[Losing Seed]],'Seed History'!$N$4:$O$19,2)</f>
        <v>0.9</v>
      </c>
      <c r="R2074" s="1">
        <f>IF(Table1[[#This Row],[Round]]="PI",0,Table1[[#This Row],[Round]]-1)</f>
        <v>0</v>
      </c>
      <c r="S2074">
        <f>Table1[[#This Row],[LAW]]-Table1[[#This Row],[LEW]]</f>
        <v>-0.9</v>
      </c>
      <c r="V2074">
        <f>COUNTIF(PASE!B:B,Table1[[#This Row],[Loser]])</f>
        <v>1</v>
      </c>
    </row>
    <row r="2075" spans="1:22" x14ac:dyDescent="0.25">
      <c r="A2075" s="65">
        <v>42811</v>
      </c>
      <c r="B2075" s="50">
        <v>2017</v>
      </c>
      <c r="C2075" s="1">
        <v>1</v>
      </c>
      <c r="D2075" t="s">
        <v>440</v>
      </c>
      <c r="E2075" s="1">
        <v>7</v>
      </c>
      <c r="F2075" t="s">
        <v>82</v>
      </c>
      <c r="G2075" t="str">
        <f>VLOOKUP(Table1[[#This Row],[Winner]],Ranking!D:E,2,FALSE)</f>
        <v>B10</v>
      </c>
      <c r="H2075" s="1">
        <v>92</v>
      </c>
      <c r="I2075" s="1">
        <v>10</v>
      </c>
      <c r="J2075" t="s">
        <v>317</v>
      </c>
      <c r="K2075" t="str">
        <f>VLOOKUP(Table1[[#This Row],[Loser]],Ranking!D:E,2,FALSE)</f>
        <v>B12</v>
      </c>
      <c r="L2075" s="1">
        <v>91</v>
      </c>
      <c r="N2075" s="1">
        <f>Table1[[#This Row],[Winning Score]]-Table1[[#This Row],[Losing Score]]</f>
        <v>1</v>
      </c>
      <c r="O2075" s="1">
        <f>Table1[[#This Row],[Losing Seed]]-Table1[[#This Row],[Winning Seed]]</f>
        <v>3</v>
      </c>
      <c r="P2075" s="1" t="str">
        <f>IF(Table1[[#This Row],[SeD]]&lt;-2,Table1[[#This Row],[Winning Seed]]&amp; " over " &amp;Table1[[#This Row],[Losing Seed]],"")</f>
        <v/>
      </c>
      <c r="Q2075">
        <f>VLOOKUP(Table1[[#This Row],[Losing Seed]],'Seed History'!$N$4:$O$19,2)</f>
        <v>0.62142857142857144</v>
      </c>
      <c r="R2075" s="1">
        <f>IF(Table1[[#This Row],[Round]]="PI",0,Table1[[#This Row],[Round]]-1)</f>
        <v>0</v>
      </c>
      <c r="S2075">
        <f>Table1[[#This Row],[LAW]]-Table1[[#This Row],[LEW]]</f>
        <v>-0.62142857142857144</v>
      </c>
      <c r="V2075">
        <f>COUNTIF(PASE!B:B,Table1[[#This Row],[Loser]])</f>
        <v>1</v>
      </c>
    </row>
    <row r="2076" spans="1:22" x14ac:dyDescent="0.25">
      <c r="A2076" s="65">
        <v>42811</v>
      </c>
      <c r="B2076" s="50">
        <v>2017</v>
      </c>
      <c r="C2076" s="1">
        <v>1</v>
      </c>
      <c r="D2076" t="s">
        <v>49</v>
      </c>
      <c r="E2076" s="1">
        <v>3</v>
      </c>
      <c r="F2076" t="s">
        <v>46</v>
      </c>
      <c r="G2076" t="str">
        <f>VLOOKUP(Table1[[#This Row],[Winner]],Ranking!D:E,2,FALSE)</f>
        <v>B12</v>
      </c>
      <c r="H2076" s="1">
        <v>91</v>
      </c>
      <c r="I2076" s="1">
        <v>14</v>
      </c>
      <c r="J2076" t="s">
        <v>293</v>
      </c>
      <c r="K2076" t="str">
        <f>VLOOKUP(Table1[[#This Row],[Loser]],Ranking!D:E,2,FALSE)</f>
        <v>WAC</v>
      </c>
      <c r="L2076" s="1">
        <v>73</v>
      </c>
      <c r="N2076" s="1">
        <f>Table1[[#This Row],[Winning Score]]-Table1[[#This Row],[Losing Score]]</f>
        <v>18</v>
      </c>
      <c r="O2076" s="1">
        <f>Table1[[#This Row],[Losing Seed]]-Table1[[#This Row],[Winning Seed]]</f>
        <v>11</v>
      </c>
      <c r="P2076" s="1" t="str">
        <f>IF(Table1[[#This Row],[SeD]]&lt;-2,Table1[[#This Row],[Winning Seed]]&amp; " over " &amp;Table1[[#This Row],[Losing Seed]],"")</f>
        <v/>
      </c>
      <c r="Q2076">
        <f>VLOOKUP(Table1[[#This Row],[Losing Seed]],'Seed History'!$N$4:$O$19,2)</f>
        <v>0.16428571428571428</v>
      </c>
      <c r="R2076" s="1">
        <f>IF(Table1[[#This Row],[Round]]="PI",0,Table1[[#This Row],[Round]]-1)</f>
        <v>0</v>
      </c>
      <c r="S2076">
        <f>Table1[[#This Row],[LAW]]-Table1[[#This Row],[LEW]]</f>
        <v>-0.16428571428571428</v>
      </c>
      <c r="V2076">
        <f>COUNTIF(PASE!B:B,Table1[[#This Row],[Loser]])</f>
        <v>1</v>
      </c>
    </row>
    <row r="2077" spans="1:22" x14ac:dyDescent="0.25">
      <c r="A2077" s="65">
        <v>42811</v>
      </c>
      <c r="B2077" s="50">
        <v>2017</v>
      </c>
      <c r="C2077" s="1">
        <v>1</v>
      </c>
      <c r="D2077" t="s">
        <v>63</v>
      </c>
      <c r="E2077" s="1">
        <v>8</v>
      </c>
      <c r="F2077" t="s">
        <v>41</v>
      </c>
      <c r="G2077" t="str">
        <f>VLOOKUP(Table1[[#This Row],[Winner]],Ranking!D:E,2,FALSE)</f>
        <v>SEC</v>
      </c>
      <c r="H2077" s="1">
        <v>77</v>
      </c>
      <c r="I2077" s="1">
        <v>9</v>
      </c>
      <c r="J2077" t="s">
        <v>87</v>
      </c>
      <c r="K2077" t="str">
        <f>VLOOKUP(Table1[[#This Row],[Loser]],Ranking!D:E,2,FALSE)</f>
        <v>BE</v>
      </c>
      <c r="L2077" s="1">
        <v>71</v>
      </c>
      <c r="N2077" s="1">
        <f>Table1[[#This Row],[Winning Score]]-Table1[[#This Row],[Losing Score]]</f>
        <v>6</v>
      </c>
      <c r="O2077" s="1">
        <f>Table1[[#This Row],[Losing Seed]]-Table1[[#This Row],[Winning Seed]]</f>
        <v>1</v>
      </c>
      <c r="P2077" s="1" t="str">
        <f>IF(Table1[[#This Row],[SeD]]&lt;-2,Table1[[#This Row],[Winning Seed]]&amp; " over " &amp;Table1[[#This Row],[Losing Seed]],"")</f>
        <v/>
      </c>
      <c r="Q2077">
        <f>VLOOKUP(Table1[[#This Row],[Losing Seed]],'Seed History'!$N$4:$O$19,2)</f>
        <v>0.6</v>
      </c>
      <c r="R2077" s="1">
        <f>IF(Table1[[#This Row],[Round]]="PI",0,Table1[[#This Row],[Round]]-1)</f>
        <v>0</v>
      </c>
      <c r="S2077">
        <f>Table1[[#This Row],[LAW]]-Table1[[#This Row],[LEW]]</f>
        <v>-0.6</v>
      </c>
      <c r="V2077">
        <f>COUNTIF(PASE!B:B,Table1[[#This Row],[Loser]])</f>
        <v>1</v>
      </c>
    </row>
    <row r="2078" spans="1:22" x14ac:dyDescent="0.25">
      <c r="A2078" s="65">
        <v>42811</v>
      </c>
      <c r="B2078" s="50">
        <v>2017</v>
      </c>
      <c r="C2078" s="1">
        <v>1</v>
      </c>
      <c r="D2078" t="s">
        <v>440</v>
      </c>
      <c r="E2078" s="1">
        <v>3</v>
      </c>
      <c r="F2078" t="s">
        <v>40</v>
      </c>
      <c r="G2078" t="str">
        <f>VLOOKUP(Table1[[#This Row],[Winner]],Ranking!D:E,2,FALSE)</f>
        <v>P12</v>
      </c>
      <c r="H2078" s="1">
        <v>93</v>
      </c>
      <c r="I2078" s="1">
        <v>14</v>
      </c>
      <c r="J2078" t="s">
        <v>237</v>
      </c>
      <c r="K2078" t="str">
        <f>VLOOKUP(Table1[[#This Row],[Loser]],Ranking!D:E,2,FALSE)</f>
        <v>MAAC</v>
      </c>
      <c r="L2078" s="1">
        <v>77</v>
      </c>
      <c r="N2078" s="1">
        <f>Table1[[#This Row],[Winning Score]]-Table1[[#This Row],[Losing Score]]</f>
        <v>16</v>
      </c>
      <c r="O2078" s="1">
        <f>Table1[[#This Row],[Losing Seed]]-Table1[[#This Row],[Winning Seed]]</f>
        <v>11</v>
      </c>
      <c r="P2078" s="1" t="str">
        <f>IF(Table1[[#This Row],[SeD]]&lt;-2,Table1[[#This Row],[Winning Seed]]&amp; " over " &amp;Table1[[#This Row],[Losing Seed]],"")</f>
        <v/>
      </c>
      <c r="Q2078">
        <f>VLOOKUP(Table1[[#This Row],[Losing Seed]],'Seed History'!$N$4:$O$19,2)</f>
        <v>0.16428571428571428</v>
      </c>
      <c r="R2078" s="1">
        <f>IF(Table1[[#This Row],[Round]]="PI",0,Table1[[#This Row],[Round]]-1)</f>
        <v>0</v>
      </c>
      <c r="S2078">
        <f>Table1[[#This Row],[LAW]]-Table1[[#This Row],[LEW]]</f>
        <v>-0.16428571428571428</v>
      </c>
      <c r="V2078">
        <f>COUNTIF(PASE!B:B,Table1[[#This Row],[Loser]])</f>
        <v>1</v>
      </c>
    </row>
    <row r="2079" spans="1:22" x14ac:dyDescent="0.25">
      <c r="A2079" s="65">
        <v>42811</v>
      </c>
      <c r="B2079" s="50">
        <v>2017</v>
      </c>
      <c r="C2079" s="1">
        <v>1</v>
      </c>
      <c r="D2079" t="s">
        <v>440</v>
      </c>
      <c r="E2079" s="1">
        <v>2</v>
      </c>
      <c r="F2079" t="s">
        <v>54</v>
      </c>
      <c r="G2079" t="str">
        <f>VLOOKUP(Table1[[#This Row],[Winner]],Ranking!D:E,2,FALSE)</f>
        <v>ACC</v>
      </c>
      <c r="H2079" s="1">
        <v>78</v>
      </c>
      <c r="I2079" s="1">
        <v>15</v>
      </c>
      <c r="J2079" t="s">
        <v>242</v>
      </c>
      <c r="K2079" t="str">
        <f>VLOOKUP(Table1[[#This Row],[Loser]],Ranking!D:E,2,FALSE)</f>
        <v>OVC</v>
      </c>
      <c r="L2079" s="1">
        <v>63</v>
      </c>
      <c r="N2079" s="1">
        <f>Table1[[#This Row],[Winning Score]]-Table1[[#This Row],[Losing Score]]</f>
        <v>15</v>
      </c>
      <c r="O2079" s="1">
        <f>Table1[[#This Row],[Losing Seed]]-Table1[[#This Row],[Winning Seed]]</f>
        <v>13</v>
      </c>
      <c r="P2079" s="1" t="str">
        <f>IF(Table1[[#This Row],[SeD]]&lt;-2,Table1[[#This Row],[Winning Seed]]&amp; " over " &amp;Table1[[#This Row],[Losing Seed]],"")</f>
        <v/>
      </c>
      <c r="Q2079">
        <f>VLOOKUP(Table1[[#This Row],[Losing Seed]],'Seed History'!$N$4:$O$19,2)</f>
        <v>6.4285714285714279E-2</v>
      </c>
      <c r="R2079" s="1">
        <f>IF(Table1[[#This Row],[Round]]="PI",0,Table1[[#This Row],[Round]]-1)</f>
        <v>0</v>
      </c>
      <c r="S2079">
        <f>Table1[[#This Row],[LAW]]-Table1[[#This Row],[LEW]]</f>
        <v>-6.4285714285714279E-2</v>
      </c>
      <c r="V2079">
        <f>COUNTIF(PASE!B:B,Table1[[#This Row],[Loser]])</f>
        <v>1</v>
      </c>
    </row>
    <row r="2080" spans="1:22" x14ac:dyDescent="0.25">
      <c r="A2080" s="65">
        <v>42811</v>
      </c>
      <c r="B2080" s="50">
        <v>2017</v>
      </c>
      <c r="C2080" s="1">
        <v>1</v>
      </c>
      <c r="D2080" t="s">
        <v>63</v>
      </c>
      <c r="E2080" s="1">
        <v>1</v>
      </c>
      <c r="F2080" t="s">
        <v>299</v>
      </c>
      <c r="G2080" t="str">
        <f>VLOOKUP(Table1[[#This Row],[Winner]],Ranking!D:E,2,FALSE)</f>
        <v>ACC</v>
      </c>
      <c r="H2080" s="1">
        <v>103</v>
      </c>
      <c r="I2080" s="1">
        <v>16</v>
      </c>
      <c r="J2080" t="s">
        <v>380</v>
      </c>
      <c r="K2080" t="str">
        <f>VLOOKUP(Table1[[#This Row],[Loser]],Ranking!D:E,2,FALSE)</f>
        <v>SWAC</v>
      </c>
      <c r="L2080" s="1">
        <v>64</v>
      </c>
      <c r="N2080" s="1">
        <f>Table1[[#This Row],[Winning Score]]-Table1[[#This Row],[Losing Score]]</f>
        <v>39</v>
      </c>
      <c r="O2080" s="1">
        <f>Table1[[#This Row],[Losing Seed]]-Table1[[#This Row],[Winning Seed]]</f>
        <v>15</v>
      </c>
      <c r="P2080" s="1" t="str">
        <f>IF(Table1[[#This Row],[SeD]]&lt;-2,Table1[[#This Row],[Winning Seed]]&amp; " over " &amp;Table1[[#This Row],[Losing Seed]],"")</f>
        <v/>
      </c>
      <c r="Q2080">
        <f>VLOOKUP(Table1[[#This Row],[Losing Seed]],'Seed History'!$N$4:$O$19,2)</f>
        <v>7.1428571428571426E-3</v>
      </c>
      <c r="R2080" s="1">
        <f>IF(Table1[[#This Row],[Round]]="PI",0,Table1[[#This Row],[Round]]-1)</f>
        <v>0</v>
      </c>
      <c r="S2080">
        <f>Table1[[#This Row],[LAW]]-Table1[[#This Row],[LEW]]</f>
        <v>-7.1428571428571426E-3</v>
      </c>
      <c r="V2080">
        <f>COUNTIF(PASE!B:B,Table1[[#This Row],[Loser]])</f>
        <v>1</v>
      </c>
    </row>
    <row r="2081" spans="1:22" x14ac:dyDescent="0.25">
      <c r="A2081" s="65">
        <v>42811</v>
      </c>
      <c r="B2081" s="50">
        <v>2017</v>
      </c>
      <c r="C2081" s="1">
        <v>1</v>
      </c>
      <c r="D2081" t="s">
        <v>440</v>
      </c>
      <c r="E2081" s="1">
        <v>1</v>
      </c>
      <c r="F2081" t="s">
        <v>37</v>
      </c>
      <c r="G2081" t="str">
        <f>VLOOKUP(Table1[[#This Row],[Winner]],Ranking!D:E,2,FALSE)</f>
        <v>B12</v>
      </c>
      <c r="H2081" s="1">
        <v>100</v>
      </c>
      <c r="I2081" s="1">
        <v>16</v>
      </c>
      <c r="J2081" t="s">
        <v>387</v>
      </c>
      <c r="K2081" t="str">
        <f>VLOOKUP(Table1[[#This Row],[Loser]],Ranking!D:E,2,FALSE)</f>
        <v>BW</v>
      </c>
      <c r="L2081" s="1">
        <v>62</v>
      </c>
      <c r="N2081" s="1">
        <f>Table1[[#This Row],[Winning Score]]-Table1[[#This Row],[Losing Score]]</f>
        <v>38</v>
      </c>
      <c r="O2081" s="1">
        <f>Table1[[#This Row],[Losing Seed]]-Table1[[#This Row],[Winning Seed]]</f>
        <v>15</v>
      </c>
      <c r="P2081" s="1" t="str">
        <f>IF(Table1[[#This Row],[SeD]]&lt;-2,Table1[[#This Row],[Winning Seed]]&amp; " over " &amp;Table1[[#This Row],[Losing Seed]],"")</f>
        <v/>
      </c>
      <c r="Q2081">
        <f>VLOOKUP(Table1[[#This Row],[Losing Seed]],'Seed History'!$N$4:$O$19,2)</f>
        <v>7.1428571428571426E-3</v>
      </c>
      <c r="R2081" s="1">
        <f>IF(Table1[[#This Row],[Round]]="PI",0,Table1[[#This Row],[Round]]-1)</f>
        <v>0</v>
      </c>
      <c r="S2081">
        <f>Table1[[#This Row],[LAW]]-Table1[[#This Row],[LEW]]</f>
        <v>-7.1428571428571426E-3</v>
      </c>
      <c r="V2081">
        <f>COUNTIF(PASE!B:B,Table1[[#This Row],[Loser]])</f>
        <v>1</v>
      </c>
    </row>
    <row r="2082" spans="1:22" x14ac:dyDescent="0.25">
      <c r="A2082" s="65">
        <v>42811</v>
      </c>
      <c r="B2082" s="50">
        <v>2017</v>
      </c>
      <c r="C2082" s="1">
        <v>1</v>
      </c>
      <c r="D2082" t="s">
        <v>49</v>
      </c>
      <c r="E2082" s="1">
        <v>2</v>
      </c>
      <c r="F2082" t="s">
        <v>64</v>
      </c>
      <c r="G2082" t="str">
        <f>VLOOKUP(Table1[[#This Row],[Winner]],Ranking!D:E,2,FALSE)</f>
        <v>ACC</v>
      </c>
      <c r="H2082" s="1">
        <v>87</v>
      </c>
      <c r="I2082" s="1">
        <v>15</v>
      </c>
      <c r="J2082" t="s">
        <v>385</v>
      </c>
      <c r="K2082" t="str">
        <f>VLOOKUP(Table1[[#This Row],[Loser]],Ranking!D:E,2,FALSE)</f>
        <v>SB</v>
      </c>
      <c r="L2082" s="1">
        <v>65</v>
      </c>
      <c r="N2082" s="1">
        <f>Table1[[#This Row],[Winning Score]]-Table1[[#This Row],[Losing Score]]</f>
        <v>22</v>
      </c>
      <c r="O2082" s="1">
        <f>Table1[[#This Row],[Losing Seed]]-Table1[[#This Row],[Winning Seed]]</f>
        <v>13</v>
      </c>
      <c r="P2082" s="1" t="str">
        <f>IF(Table1[[#This Row],[SeD]]&lt;-2,Table1[[#This Row],[Winning Seed]]&amp; " over " &amp;Table1[[#This Row],[Losing Seed]],"")</f>
        <v/>
      </c>
      <c r="Q2082">
        <f>VLOOKUP(Table1[[#This Row],[Losing Seed]],'Seed History'!$N$4:$O$19,2)</f>
        <v>6.4285714285714279E-2</v>
      </c>
      <c r="R2082" s="1">
        <f>IF(Table1[[#This Row],[Round]]="PI",0,Table1[[#This Row],[Round]]-1)</f>
        <v>0</v>
      </c>
      <c r="S2082">
        <f>Table1[[#This Row],[LAW]]-Table1[[#This Row],[LEW]]</f>
        <v>-6.4285714285714279E-2</v>
      </c>
      <c r="V2082">
        <f>COUNTIF(PASE!B:B,Table1[[#This Row],[Loser]])</f>
        <v>1</v>
      </c>
    </row>
    <row r="2083" spans="1:22" x14ac:dyDescent="0.25">
      <c r="A2083" s="65">
        <v>42811</v>
      </c>
      <c r="B2083" s="50">
        <v>2017</v>
      </c>
      <c r="C2083" s="1">
        <v>1</v>
      </c>
      <c r="D2083" t="s">
        <v>63</v>
      </c>
      <c r="E2083" s="1">
        <v>6</v>
      </c>
      <c r="F2083" t="s">
        <v>28</v>
      </c>
      <c r="G2083" t="str">
        <f>VLOOKUP(Table1[[#This Row],[Winner]],Ranking!D:E,2,FALSE)</f>
        <v>Amer</v>
      </c>
      <c r="H2083" s="1">
        <v>75</v>
      </c>
      <c r="I2083" s="1">
        <v>11</v>
      </c>
      <c r="J2083" t="s">
        <v>244</v>
      </c>
      <c r="K2083" t="str">
        <f>VLOOKUP(Table1[[#This Row],[Loser]],Ranking!D:E,2,FALSE)</f>
        <v>B12</v>
      </c>
      <c r="L2083" s="1">
        <v>61</v>
      </c>
      <c r="N2083" s="1">
        <f>Table1[[#This Row],[Winning Score]]-Table1[[#This Row],[Losing Score]]</f>
        <v>14</v>
      </c>
      <c r="O2083" s="1">
        <f>Table1[[#This Row],[Losing Seed]]-Table1[[#This Row],[Winning Seed]]</f>
        <v>5</v>
      </c>
      <c r="P2083" s="1" t="str">
        <f>IF(Table1[[#This Row],[SeD]]&lt;-2,Table1[[#This Row],[Winning Seed]]&amp; " over " &amp;Table1[[#This Row],[Losing Seed]],"")</f>
        <v/>
      </c>
      <c r="Q2083">
        <f>VLOOKUP(Table1[[#This Row],[Losing Seed]],'Seed History'!$N$4:$O$19,2)</f>
        <v>0.61428571428571432</v>
      </c>
      <c r="R2083" s="1">
        <f>IF(Table1[[#This Row],[Round]]="PI",0,Table1[[#This Row],[Round]]-1)</f>
        <v>0</v>
      </c>
      <c r="S2083">
        <f>Table1[[#This Row],[LAW]]-Table1[[#This Row],[LEW]]</f>
        <v>-0.61428571428571432</v>
      </c>
      <c r="V2083">
        <f>COUNTIF(PASE!B:B,Table1[[#This Row],[Loser]])</f>
        <v>1</v>
      </c>
    </row>
    <row r="2084" spans="1:22" x14ac:dyDescent="0.25">
      <c r="A2084" s="65">
        <v>42811</v>
      </c>
      <c r="B2084" s="50">
        <v>2017</v>
      </c>
      <c r="C2084" s="1">
        <v>1</v>
      </c>
      <c r="D2084" t="s">
        <v>49</v>
      </c>
      <c r="E2084" s="1">
        <v>7</v>
      </c>
      <c r="F2084" t="s">
        <v>355</v>
      </c>
      <c r="G2084" t="str">
        <f>VLOOKUP(Table1[[#This Row],[Winner]],Ranking!D:E,2,FALSE)</f>
        <v>SEC</v>
      </c>
      <c r="H2084" s="1">
        <v>93</v>
      </c>
      <c r="I2084" s="1">
        <v>10</v>
      </c>
      <c r="J2084" t="s">
        <v>263</v>
      </c>
      <c r="K2084" t="str">
        <f>VLOOKUP(Table1[[#This Row],[Loser]],Ranking!D:E,2,FALSE)</f>
        <v>BE</v>
      </c>
      <c r="L2084" s="1">
        <v>73</v>
      </c>
      <c r="N2084" s="1">
        <f>Table1[[#This Row],[Winning Score]]-Table1[[#This Row],[Losing Score]]</f>
        <v>20</v>
      </c>
      <c r="O2084" s="1">
        <f>Table1[[#This Row],[Losing Seed]]-Table1[[#This Row],[Winning Seed]]</f>
        <v>3</v>
      </c>
      <c r="P2084" s="1" t="str">
        <f>IF(Table1[[#This Row],[SeD]]&lt;-2,Table1[[#This Row],[Winning Seed]]&amp; " over " &amp;Table1[[#This Row],[Losing Seed]],"")</f>
        <v/>
      </c>
      <c r="Q2084">
        <f>VLOOKUP(Table1[[#This Row],[Losing Seed]],'Seed History'!$N$4:$O$19,2)</f>
        <v>0.62142857142857144</v>
      </c>
      <c r="R2084" s="1">
        <f>IF(Table1[[#This Row],[Round]]="PI",0,Table1[[#This Row],[Round]]-1)</f>
        <v>0</v>
      </c>
      <c r="S2084">
        <f>Table1[[#This Row],[LAW]]-Table1[[#This Row],[LEW]]</f>
        <v>-0.62142857142857144</v>
      </c>
      <c r="V2084">
        <f>COUNTIF(PASE!B:B,Table1[[#This Row],[Loser]])</f>
        <v>1</v>
      </c>
    </row>
    <row r="2085" spans="1:22" x14ac:dyDescent="0.25">
      <c r="A2085" s="65">
        <v>42811</v>
      </c>
      <c r="B2085" s="50">
        <v>2017</v>
      </c>
      <c r="C2085" s="1">
        <v>1</v>
      </c>
      <c r="D2085" t="s">
        <v>63</v>
      </c>
      <c r="E2085" s="1">
        <v>3</v>
      </c>
      <c r="F2085" t="s">
        <v>67</v>
      </c>
      <c r="G2085" t="str">
        <f>VLOOKUP(Table1[[#This Row],[Winner]],Ranking!D:E,2,FALSE)</f>
        <v>P12</v>
      </c>
      <c r="H2085" s="1">
        <v>97</v>
      </c>
      <c r="I2085" s="1">
        <v>14</v>
      </c>
      <c r="J2085" t="s">
        <v>246</v>
      </c>
      <c r="K2085" t="str">
        <f>VLOOKUP(Table1[[#This Row],[Loser]],Ranking!D:E,2,FALSE)</f>
        <v>MAC</v>
      </c>
      <c r="L2085" s="1">
        <v>80</v>
      </c>
      <c r="N2085" s="1">
        <f>Table1[[#This Row],[Winning Score]]-Table1[[#This Row],[Losing Score]]</f>
        <v>17</v>
      </c>
      <c r="O2085" s="1">
        <f>Table1[[#This Row],[Losing Seed]]-Table1[[#This Row],[Winning Seed]]</f>
        <v>11</v>
      </c>
      <c r="P2085" s="1" t="str">
        <f>IF(Table1[[#This Row],[SeD]]&lt;-2,Table1[[#This Row],[Winning Seed]]&amp; " over " &amp;Table1[[#This Row],[Losing Seed]],"")</f>
        <v/>
      </c>
      <c r="Q2085">
        <f>VLOOKUP(Table1[[#This Row],[Losing Seed]],'Seed History'!$N$4:$O$19,2)</f>
        <v>0.16428571428571428</v>
      </c>
      <c r="R2085" s="1">
        <f>IF(Table1[[#This Row],[Round]]="PI",0,Table1[[#This Row],[Round]]-1)</f>
        <v>0</v>
      </c>
      <c r="S2085">
        <f>Table1[[#This Row],[LAW]]-Table1[[#This Row],[LEW]]</f>
        <v>-0.16428571428571428</v>
      </c>
      <c r="V2085">
        <f>COUNTIF(PASE!B:B,Table1[[#This Row],[Loser]])</f>
        <v>1</v>
      </c>
    </row>
    <row r="2086" spans="1:22" x14ac:dyDescent="0.25">
      <c r="A2086" s="65">
        <v>42811</v>
      </c>
      <c r="B2086" s="50">
        <v>2017</v>
      </c>
      <c r="C2086" s="1">
        <v>1</v>
      </c>
      <c r="D2086" t="s">
        <v>63</v>
      </c>
      <c r="E2086" s="1">
        <v>2</v>
      </c>
      <c r="F2086" t="s">
        <v>26</v>
      </c>
      <c r="G2086" t="str">
        <f>VLOOKUP(Table1[[#This Row],[Winner]],Ranking!D:E,2,FALSE)</f>
        <v>SEC</v>
      </c>
      <c r="H2086" s="1">
        <v>79</v>
      </c>
      <c r="I2086" s="1">
        <v>15</v>
      </c>
      <c r="J2086" t="s">
        <v>312</v>
      </c>
      <c r="K2086" t="str">
        <f>VLOOKUP(Table1[[#This Row],[Loser]],Ranking!D:E,2,FALSE)</f>
        <v>Horz</v>
      </c>
      <c r="L2086" s="1">
        <v>70</v>
      </c>
      <c r="N2086" s="1">
        <f>Table1[[#This Row],[Winning Score]]-Table1[[#This Row],[Losing Score]]</f>
        <v>9</v>
      </c>
      <c r="O2086" s="1">
        <f>Table1[[#This Row],[Losing Seed]]-Table1[[#This Row],[Winning Seed]]</f>
        <v>13</v>
      </c>
      <c r="P2086" s="1" t="str">
        <f>IF(Table1[[#This Row],[SeD]]&lt;-2,Table1[[#This Row],[Winning Seed]]&amp; " over " &amp;Table1[[#This Row],[Losing Seed]],"")</f>
        <v/>
      </c>
      <c r="Q2086">
        <f>VLOOKUP(Table1[[#This Row],[Losing Seed]],'Seed History'!$N$4:$O$19,2)</f>
        <v>6.4285714285714279E-2</v>
      </c>
      <c r="R2086" s="1">
        <f>IF(Table1[[#This Row],[Round]]="PI",0,Table1[[#This Row],[Round]]-1)</f>
        <v>0</v>
      </c>
      <c r="S2086">
        <f>Table1[[#This Row],[LAW]]-Table1[[#This Row],[LEW]]</f>
        <v>-6.4285714285714279E-2</v>
      </c>
      <c r="V2086">
        <f>COUNTIF(PASE!B:B,Table1[[#This Row],[Loser]])</f>
        <v>1</v>
      </c>
    </row>
    <row r="2087" spans="1:22" x14ac:dyDescent="0.25">
      <c r="A2087" s="65">
        <v>42811</v>
      </c>
      <c r="B2087" s="50">
        <v>2017</v>
      </c>
      <c r="C2087" s="1">
        <v>1</v>
      </c>
      <c r="D2087" t="s">
        <v>440</v>
      </c>
      <c r="E2087" s="1">
        <v>9</v>
      </c>
      <c r="F2087" t="s">
        <v>272</v>
      </c>
      <c r="G2087" t="str">
        <f>VLOOKUP(Table1[[#This Row],[Winner]],Ranking!D:E,2,FALSE)</f>
        <v>B10</v>
      </c>
      <c r="H2087" s="1">
        <v>78</v>
      </c>
      <c r="I2087" s="1">
        <v>8</v>
      </c>
      <c r="J2087" t="s">
        <v>270</v>
      </c>
      <c r="K2087" t="str">
        <f>VLOOKUP(Table1[[#This Row],[Loser]],Ranking!D:E,2,FALSE)</f>
        <v>ACC</v>
      </c>
      <c r="L2087" s="1">
        <v>58</v>
      </c>
      <c r="N2087" s="1">
        <f>Table1[[#This Row],[Winning Score]]-Table1[[#This Row],[Losing Score]]</f>
        <v>20</v>
      </c>
      <c r="O2087" s="1">
        <f>Table1[[#This Row],[Losing Seed]]-Table1[[#This Row],[Winning Seed]]</f>
        <v>-1</v>
      </c>
      <c r="P2087" s="1" t="str">
        <f>IF(Table1[[#This Row],[SeD]]&lt;-2,Table1[[#This Row],[Winning Seed]]&amp; " over " &amp;Table1[[#This Row],[Losing Seed]],"")</f>
        <v/>
      </c>
      <c r="Q2087">
        <f>VLOOKUP(Table1[[#This Row],[Losing Seed]],'Seed History'!$N$4:$O$19,2)</f>
        <v>0.7</v>
      </c>
      <c r="R2087" s="1">
        <f>IF(Table1[[#This Row],[Round]]="PI",0,Table1[[#This Row],[Round]]-1)</f>
        <v>0</v>
      </c>
      <c r="S2087">
        <f>Table1[[#This Row],[LAW]]-Table1[[#This Row],[LEW]]</f>
        <v>-0.7</v>
      </c>
      <c r="V2087">
        <f>COUNTIF(PASE!B:B,Table1[[#This Row],[Loser]])</f>
        <v>1</v>
      </c>
    </row>
    <row r="2088" spans="1:22" x14ac:dyDescent="0.25">
      <c r="A2088" s="65">
        <v>42812</v>
      </c>
      <c r="B2088" s="50">
        <v>2017</v>
      </c>
      <c r="C2088" s="1">
        <v>2</v>
      </c>
      <c r="D2088" t="s">
        <v>38</v>
      </c>
      <c r="E2088" s="1">
        <v>11</v>
      </c>
      <c r="F2088" t="s">
        <v>44</v>
      </c>
      <c r="G2088" t="str">
        <f>VLOOKUP(Table1[[#This Row],[Winner]],Ranking!D:E,2,FALSE)</f>
        <v>BE</v>
      </c>
      <c r="H2088" s="1">
        <v>91</v>
      </c>
      <c r="I2088" s="1">
        <v>3</v>
      </c>
      <c r="J2088" t="s">
        <v>208</v>
      </c>
      <c r="K2088" t="str">
        <f>VLOOKUP(Table1[[#This Row],[Loser]],Ranking!D:E,2,FALSE)</f>
        <v>ACC</v>
      </c>
      <c r="L2088" s="1">
        <v>66</v>
      </c>
      <c r="N2088" s="1">
        <f>Table1[[#This Row],[Winning Score]]-Table1[[#This Row],[Losing Score]]</f>
        <v>25</v>
      </c>
      <c r="O2088" s="1">
        <f>Table1[[#This Row],[Losing Seed]]-Table1[[#This Row],[Winning Seed]]</f>
        <v>-8</v>
      </c>
      <c r="P2088" s="1" t="str">
        <f>IF(Table1[[#This Row],[SeD]]&lt;-2,Table1[[#This Row],[Winning Seed]]&amp; " over " &amp;Table1[[#This Row],[Losing Seed]],"")</f>
        <v>11 over 3</v>
      </c>
      <c r="Q2088">
        <f>VLOOKUP(Table1[[#This Row],[Losing Seed]],'Seed History'!$N$4:$O$19,2)</f>
        <v>1.8571428571428572</v>
      </c>
      <c r="R2088" s="1">
        <f>IF(Table1[[#This Row],[Round]]="PI",0,Table1[[#This Row],[Round]]-1)</f>
        <v>1</v>
      </c>
      <c r="S2088">
        <f>Table1[[#This Row],[LAW]]-Table1[[#This Row],[LEW]]</f>
        <v>-0.85714285714285721</v>
      </c>
      <c r="V2088">
        <f>COUNTIF(PASE!B:B,Table1[[#This Row],[Loser]])</f>
        <v>1</v>
      </c>
    </row>
    <row r="2089" spans="1:22" x14ac:dyDescent="0.25">
      <c r="A2089" s="65">
        <v>42812</v>
      </c>
      <c r="B2089" s="50">
        <v>2017</v>
      </c>
      <c r="C2089" s="1">
        <v>2</v>
      </c>
      <c r="D2089" t="s">
        <v>49</v>
      </c>
      <c r="E2089" s="1">
        <v>8</v>
      </c>
      <c r="F2089" t="s">
        <v>39</v>
      </c>
      <c r="G2089" t="str">
        <f>VLOOKUP(Table1[[#This Row],[Winner]],Ranking!D:E,2,FALSE)</f>
        <v>B10</v>
      </c>
      <c r="H2089" s="1">
        <v>65</v>
      </c>
      <c r="I2089" s="1">
        <v>1</v>
      </c>
      <c r="J2089" t="s">
        <v>50</v>
      </c>
      <c r="K2089" t="str">
        <f>VLOOKUP(Table1[[#This Row],[Loser]],Ranking!D:E,2,FALSE)</f>
        <v>BE</v>
      </c>
      <c r="L2089" s="1">
        <v>62</v>
      </c>
      <c r="N2089" s="1">
        <f>Table1[[#This Row],[Winning Score]]-Table1[[#This Row],[Losing Score]]</f>
        <v>3</v>
      </c>
      <c r="O2089" s="1">
        <f>Table1[[#This Row],[Losing Seed]]-Table1[[#This Row],[Winning Seed]]</f>
        <v>-7</v>
      </c>
      <c r="P2089" s="1" t="str">
        <f>IF(Table1[[#This Row],[SeD]]&lt;-2,Table1[[#This Row],[Winning Seed]]&amp; " over " &amp;Table1[[#This Row],[Losing Seed]],"")</f>
        <v>8 over 1</v>
      </c>
      <c r="Q2089">
        <f>VLOOKUP(Table1[[#This Row],[Losing Seed]],'Seed History'!$N$4:$O$19,2)</f>
        <v>3.342857142857143</v>
      </c>
      <c r="R2089" s="1">
        <f>IF(Table1[[#This Row],[Round]]="PI",0,Table1[[#This Row],[Round]]-1)</f>
        <v>1</v>
      </c>
      <c r="S2089">
        <f>Table1[[#This Row],[LAW]]-Table1[[#This Row],[LEW]]</f>
        <v>-2.342857142857143</v>
      </c>
      <c r="V2089">
        <f>COUNTIF(PASE!B:B,Table1[[#This Row],[Loser]])</f>
        <v>1</v>
      </c>
    </row>
    <row r="2090" spans="1:22" x14ac:dyDescent="0.25">
      <c r="A2090" s="65">
        <v>42812</v>
      </c>
      <c r="B2090" s="50">
        <v>2017</v>
      </c>
      <c r="C2090" s="1">
        <v>2</v>
      </c>
      <c r="D2090" t="s">
        <v>38</v>
      </c>
      <c r="E2090" s="1">
        <v>4</v>
      </c>
      <c r="F2090" t="s">
        <v>413</v>
      </c>
      <c r="G2090" t="str">
        <f>VLOOKUP(Table1[[#This Row],[Winner]],Ranking!D:E,2,FALSE)</f>
        <v>B12</v>
      </c>
      <c r="H2090" s="1">
        <v>83</v>
      </c>
      <c r="I2090" s="1">
        <v>5</v>
      </c>
      <c r="J2090" t="s">
        <v>35</v>
      </c>
      <c r="K2090" t="str">
        <f>VLOOKUP(Table1[[#This Row],[Loser]],Ranking!D:E,2,FALSE)</f>
        <v>ACC</v>
      </c>
      <c r="L2090" s="1">
        <v>71</v>
      </c>
      <c r="N2090" s="1">
        <f>Table1[[#This Row],[Winning Score]]-Table1[[#This Row],[Losing Score]]</f>
        <v>12</v>
      </c>
      <c r="O2090" s="1">
        <f>Table1[[#This Row],[Losing Seed]]-Table1[[#This Row],[Winning Seed]]</f>
        <v>1</v>
      </c>
      <c r="P2090" s="1" t="str">
        <f>IF(Table1[[#This Row],[SeD]]&lt;-2,Table1[[#This Row],[Winning Seed]]&amp; " over " &amp;Table1[[#This Row],[Losing Seed]],"")</f>
        <v/>
      </c>
      <c r="Q2090">
        <f>VLOOKUP(Table1[[#This Row],[Losing Seed]],'Seed History'!$N$4:$O$19,2)</f>
        <v>1.1071428571428572</v>
      </c>
      <c r="R2090" s="1">
        <f>IF(Table1[[#This Row],[Round]]="PI",0,Table1[[#This Row],[Round]]-1)</f>
        <v>1</v>
      </c>
      <c r="S2090">
        <f>Table1[[#This Row],[LAW]]-Table1[[#This Row],[LEW]]</f>
        <v>-0.10714285714285721</v>
      </c>
      <c r="V2090">
        <f>COUNTIF(PASE!B:B,Table1[[#This Row],[Loser]])</f>
        <v>1</v>
      </c>
    </row>
    <row r="2091" spans="1:22" x14ac:dyDescent="0.25">
      <c r="A2091" s="65">
        <v>42812</v>
      </c>
      <c r="B2091" s="50">
        <v>2017</v>
      </c>
      <c r="C2091" s="1">
        <v>2</v>
      </c>
      <c r="D2091" t="s">
        <v>38</v>
      </c>
      <c r="E2091" s="1">
        <v>1</v>
      </c>
      <c r="F2091" t="s">
        <v>71</v>
      </c>
      <c r="G2091" t="str">
        <f>VLOOKUP(Table1[[#This Row],[Winner]],Ranking!D:E,2,FALSE)</f>
        <v>WCC</v>
      </c>
      <c r="H2091" s="1">
        <v>79</v>
      </c>
      <c r="I2091" s="1">
        <v>8</v>
      </c>
      <c r="J2091" t="s">
        <v>97</v>
      </c>
      <c r="K2091" t="str">
        <f>VLOOKUP(Table1[[#This Row],[Loser]],Ranking!D:E,2,FALSE)</f>
        <v>B10</v>
      </c>
      <c r="L2091" s="1">
        <v>73</v>
      </c>
      <c r="N2091" s="1">
        <f>Table1[[#This Row],[Winning Score]]-Table1[[#This Row],[Losing Score]]</f>
        <v>6</v>
      </c>
      <c r="O2091" s="1">
        <f>Table1[[#This Row],[Losing Seed]]-Table1[[#This Row],[Winning Seed]]</f>
        <v>7</v>
      </c>
      <c r="P2091" s="1" t="str">
        <f>IF(Table1[[#This Row],[SeD]]&lt;-2,Table1[[#This Row],[Winning Seed]]&amp; " over " &amp;Table1[[#This Row],[Losing Seed]],"")</f>
        <v/>
      </c>
      <c r="Q2091">
        <f>VLOOKUP(Table1[[#This Row],[Losing Seed]],'Seed History'!$N$4:$O$19,2)</f>
        <v>0.7</v>
      </c>
      <c r="R2091" s="1">
        <f>IF(Table1[[#This Row],[Round]]="PI",0,Table1[[#This Row],[Round]]-1)</f>
        <v>1</v>
      </c>
      <c r="S2091">
        <f>Table1[[#This Row],[LAW]]-Table1[[#This Row],[LEW]]</f>
        <v>0.30000000000000004</v>
      </c>
      <c r="V2091">
        <f>COUNTIF(PASE!B:B,Table1[[#This Row],[Loser]])</f>
        <v>1</v>
      </c>
    </row>
    <row r="2092" spans="1:22" x14ac:dyDescent="0.25">
      <c r="A2092" s="65">
        <v>42812</v>
      </c>
      <c r="B2092" s="50">
        <v>2017</v>
      </c>
      <c r="C2092" s="1">
        <v>2</v>
      </c>
      <c r="D2092" t="s">
        <v>63</v>
      </c>
      <c r="E2092" s="1">
        <v>4</v>
      </c>
      <c r="F2092" t="s">
        <v>33</v>
      </c>
      <c r="G2092" t="str">
        <f>VLOOKUP(Table1[[#This Row],[Winner]],Ranking!D:E,2,FALSE)</f>
        <v>BE</v>
      </c>
      <c r="H2092" s="1">
        <v>74</v>
      </c>
      <c r="I2092" s="1">
        <v>12</v>
      </c>
      <c r="J2092" t="s">
        <v>273</v>
      </c>
      <c r="K2092" t="str">
        <f>VLOOKUP(Table1[[#This Row],[Loser]],Ranking!D:E,2,FALSE)</f>
        <v>CUSA</v>
      </c>
      <c r="L2092" s="1">
        <v>65</v>
      </c>
      <c r="N2092" s="1">
        <f>Table1[[#This Row],[Winning Score]]-Table1[[#This Row],[Losing Score]]</f>
        <v>9</v>
      </c>
      <c r="O2092" s="1">
        <f>Table1[[#This Row],[Losing Seed]]-Table1[[#This Row],[Winning Seed]]</f>
        <v>8</v>
      </c>
      <c r="P2092" s="1" t="str">
        <f>IF(Table1[[#This Row],[SeD]]&lt;-2,Table1[[#This Row],[Winning Seed]]&amp; " over " &amp;Table1[[#This Row],[Losing Seed]],"")</f>
        <v/>
      </c>
      <c r="Q2092">
        <f>VLOOKUP(Table1[[#This Row],[Losing Seed]],'Seed History'!$N$4:$O$19,2)</f>
        <v>0.51428571428571423</v>
      </c>
      <c r="R2092" s="1">
        <f>IF(Table1[[#This Row],[Round]]="PI",0,Table1[[#This Row],[Round]]-1)</f>
        <v>1</v>
      </c>
      <c r="S2092">
        <f>Table1[[#This Row],[LAW]]-Table1[[#This Row],[LEW]]</f>
        <v>0.48571428571428577</v>
      </c>
      <c r="V2092">
        <f>COUNTIF(PASE!B:B,Table1[[#This Row],[Loser]])</f>
        <v>1</v>
      </c>
    </row>
    <row r="2093" spans="1:22" x14ac:dyDescent="0.25">
      <c r="A2093" s="65">
        <v>42812</v>
      </c>
      <c r="B2093" s="50">
        <v>2017</v>
      </c>
      <c r="C2093" s="1">
        <v>2</v>
      </c>
      <c r="D2093" t="s">
        <v>38</v>
      </c>
      <c r="E2093" s="1">
        <v>2</v>
      </c>
      <c r="F2093" t="s">
        <v>48</v>
      </c>
      <c r="G2093" t="str">
        <f>VLOOKUP(Table1[[#This Row],[Winner]],Ranking!D:E,2,FALSE)</f>
        <v>P12</v>
      </c>
      <c r="H2093" s="1">
        <v>69</v>
      </c>
      <c r="I2093" s="1">
        <v>7</v>
      </c>
      <c r="J2093" t="s">
        <v>340</v>
      </c>
      <c r="K2093" t="str">
        <f>VLOOKUP(Table1[[#This Row],[Loser]],Ranking!D:E,2,FALSE)</f>
        <v>WCC</v>
      </c>
      <c r="L2093" s="1">
        <v>60</v>
      </c>
      <c r="N2093" s="1">
        <f>Table1[[#This Row],[Winning Score]]-Table1[[#This Row],[Losing Score]]</f>
        <v>9</v>
      </c>
      <c r="O2093" s="1">
        <f>Table1[[#This Row],[Losing Seed]]-Table1[[#This Row],[Winning Seed]]</f>
        <v>5</v>
      </c>
      <c r="P2093" s="1" t="str">
        <f>IF(Table1[[#This Row],[SeD]]&lt;-2,Table1[[#This Row],[Winning Seed]]&amp; " over " &amp;Table1[[#This Row],[Losing Seed]],"")</f>
        <v/>
      </c>
      <c r="Q2093">
        <f>VLOOKUP(Table1[[#This Row],[Losing Seed]],'Seed History'!$N$4:$O$19,2)</f>
        <v>0.9</v>
      </c>
      <c r="R2093" s="1">
        <f>IF(Table1[[#This Row],[Round]]="PI",0,Table1[[#This Row],[Round]]-1)</f>
        <v>1</v>
      </c>
      <c r="S2093">
        <f>Table1[[#This Row],[LAW]]-Table1[[#This Row],[LEW]]</f>
        <v>9.9999999999999978E-2</v>
      </c>
      <c r="V2093">
        <f>COUNTIF(PASE!B:B,Table1[[#This Row],[Loser]])</f>
        <v>1</v>
      </c>
    </row>
    <row r="2094" spans="1:22" x14ac:dyDescent="0.25">
      <c r="A2094" s="65">
        <v>42812</v>
      </c>
      <c r="B2094" s="50">
        <v>2017</v>
      </c>
      <c r="C2094" s="1">
        <v>2</v>
      </c>
      <c r="D2094" t="s">
        <v>49</v>
      </c>
      <c r="E2094" s="1">
        <v>4</v>
      </c>
      <c r="F2094" t="s">
        <v>81</v>
      </c>
      <c r="G2094" t="str">
        <f>VLOOKUP(Table1[[#This Row],[Winner]],Ranking!D:E,2,FALSE)</f>
        <v>SEC</v>
      </c>
      <c r="H2094" s="1">
        <v>65</v>
      </c>
      <c r="I2094" s="1">
        <v>5</v>
      </c>
      <c r="J2094" t="s">
        <v>61</v>
      </c>
      <c r="K2094" t="str">
        <f>VLOOKUP(Table1[[#This Row],[Loser]],Ranking!D:E,2,FALSE)</f>
        <v>ACC</v>
      </c>
      <c r="L2094" s="1">
        <v>39</v>
      </c>
      <c r="N2094" s="1">
        <f>Table1[[#This Row],[Winning Score]]-Table1[[#This Row],[Losing Score]]</f>
        <v>26</v>
      </c>
      <c r="O2094" s="1">
        <f>Table1[[#This Row],[Losing Seed]]-Table1[[#This Row],[Winning Seed]]</f>
        <v>1</v>
      </c>
      <c r="P2094" s="1" t="str">
        <f>IF(Table1[[#This Row],[SeD]]&lt;-2,Table1[[#This Row],[Winning Seed]]&amp; " over " &amp;Table1[[#This Row],[Losing Seed]],"")</f>
        <v/>
      </c>
      <c r="Q2094">
        <f>VLOOKUP(Table1[[#This Row],[Losing Seed]],'Seed History'!$N$4:$O$19,2)</f>
        <v>1.1071428571428572</v>
      </c>
      <c r="R2094" s="1">
        <f>IF(Table1[[#This Row],[Round]]="PI",0,Table1[[#This Row],[Round]]-1)</f>
        <v>1</v>
      </c>
      <c r="S2094">
        <f>Table1[[#This Row],[LAW]]-Table1[[#This Row],[LEW]]</f>
        <v>-0.10714285714285721</v>
      </c>
      <c r="V2094">
        <f>COUNTIF(PASE!B:B,Table1[[#This Row],[Loser]])</f>
        <v>1</v>
      </c>
    </row>
    <row r="2095" spans="1:22" x14ac:dyDescent="0.25">
      <c r="A2095" s="65">
        <v>42812</v>
      </c>
      <c r="B2095" s="50">
        <v>2017</v>
      </c>
      <c r="C2095" s="1">
        <v>2</v>
      </c>
      <c r="D2095" t="s">
        <v>440</v>
      </c>
      <c r="E2095" s="1">
        <v>4</v>
      </c>
      <c r="F2095" t="s">
        <v>29</v>
      </c>
      <c r="G2095" t="str">
        <f>VLOOKUP(Table1[[#This Row],[Winner]],Ranking!D:E,2,FALSE)</f>
        <v>B10</v>
      </c>
      <c r="H2095" s="1">
        <v>80</v>
      </c>
      <c r="I2095" s="1">
        <v>5</v>
      </c>
      <c r="J2095" t="s">
        <v>238</v>
      </c>
      <c r="K2095" t="str">
        <f>VLOOKUP(Table1[[#This Row],[Loser]],Ranking!D:E,2,FALSE)</f>
        <v>B12</v>
      </c>
      <c r="L2095" s="1">
        <v>76</v>
      </c>
      <c r="N2095" s="1">
        <f>Table1[[#This Row],[Winning Score]]-Table1[[#This Row],[Losing Score]]</f>
        <v>4</v>
      </c>
      <c r="O2095" s="1">
        <f>Table1[[#This Row],[Losing Seed]]-Table1[[#This Row],[Winning Seed]]</f>
        <v>1</v>
      </c>
      <c r="P2095" s="1" t="str">
        <f>IF(Table1[[#This Row],[SeD]]&lt;-2,Table1[[#This Row],[Winning Seed]]&amp; " over " &amp;Table1[[#This Row],[Losing Seed]],"")</f>
        <v/>
      </c>
      <c r="Q2095">
        <f>VLOOKUP(Table1[[#This Row],[Losing Seed]],'Seed History'!$N$4:$O$19,2)</f>
        <v>1.1071428571428572</v>
      </c>
      <c r="R2095" s="1">
        <f>IF(Table1[[#This Row],[Round]]="PI",0,Table1[[#This Row],[Round]]-1)</f>
        <v>1</v>
      </c>
      <c r="S2095">
        <f>Table1[[#This Row],[LAW]]-Table1[[#This Row],[LEW]]</f>
        <v>-0.10714285714285721</v>
      </c>
      <c r="V2095">
        <f>COUNTIF(PASE!B:B,Table1[[#This Row],[Loser]])</f>
        <v>1</v>
      </c>
    </row>
    <row r="2096" spans="1:22" x14ac:dyDescent="0.25">
      <c r="A2096" s="65">
        <v>42813</v>
      </c>
      <c r="B2096" s="50">
        <v>2017</v>
      </c>
      <c r="C2096" s="1">
        <v>2</v>
      </c>
      <c r="D2096" t="s">
        <v>440</v>
      </c>
      <c r="E2096" s="1">
        <v>7</v>
      </c>
      <c r="F2096" t="s">
        <v>82</v>
      </c>
      <c r="G2096" t="str">
        <f>VLOOKUP(Table1[[#This Row],[Winner]],Ranking!D:E,2,FALSE)</f>
        <v>B10</v>
      </c>
      <c r="H2096" s="1">
        <v>73</v>
      </c>
      <c r="I2096" s="1">
        <v>2</v>
      </c>
      <c r="J2096" t="s">
        <v>54</v>
      </c>
      <c r="K2096" t="str">
        <f>VLOOKUP(Table1[[#This Row],[Loser]],Ranking!D:E,2,FALSE)</f>
        <v>ACC</v>
      </c>
      <c r="L2096" s="1">
        <v>69</v>
      </c>
      <c r="N2096" s="1">
        <f>Table1[[#This Row],[Winning Score]]-Table1[[#This Row],[Losing Score]]</f>
        <v>4</v>
      </c>
      <c r="O2096" s="1">
        <f>Table1[[#This Row],[Losing Seed]]-Table1[[#This Row],[Winning Seed]]</f>
        <v>-5</v>
      </c>
      <c r="P2096" s="1" t="str">
        <f>IF(Table1[[#This Row],[SeD]]&lt;-2,Table1[[#This Row],[Winning Seed]]&amp; " over " &amp;Table1[[#This Row],[Losing Seed]],"")</f>
        <v>7 over 2</v>
      </c>
      <c r="Q2096">
        <f>VLOOKUP(Table1[[#This Row],[Losing Seed]],'Seed History'!$N$4:$O$19,2)</f>
        <v>2.3714285714285714</v>
      </c>
      <c r="R2096" s="1">
        <f>IF(Table1[[#This Row],[Round]]="PI",0,Table1[[#This Row],[Round]]-1)</f>
        <v>1</v>
      </c>
      <c r="S2096">
        <f>Table1[[#This Row],[LAW]]-Table1[[#This Row],[LEW]]</f>
        <v>-1.3714285714285714</v>
      </c>
      <c r="V2096">
        <f>COUNTIF(PASE!B:B,Table1[[#This Row],[Loser]])</f>
        <v>1</v>
      </c>
    </row>
    <row r="2097" spans="1:22" x14ac:dyDescent="0.25">
      <c r="A2097" s="65">
        <v>42813</v>
      </c>
      <c r="B2097" s="50">
        <v>2017</v>
      </c>
      <c r="C2097" s="1">
        <v>2</v>
      </c>
      <c r="D2097" t="s">
        <v>49</v>
      </c>
      <c r="E2097" s="1">
        <v>7</v>
      </c>
      <c r="F2097" t="s">
        <v>355</v>
      </c>
      <c r="G2097" t="str">
        <f>VLOOKUP(Table1[[#This Row],[Winner]],Ranking!D:E,2,FALSE)</f>
        <v>SEC</v>
      </c>
      <c r="H2097" s="1">
        <v>88</v>
      </c>
      <c r="I2097" s="1">
        <v>2</v>
      </c>
      <c r="J2097" t="s">
        <v>64</v>
      </c>
      <c r="K2097" t="str">
        <f>VLOOKUP(Table1[[#This Row],[Loser]],Ranking!D:E,2,FALSE)</f>
        <v>ACC</v>
      </c>
      <c r="L2097" s="1">
        <v>81</v>
      </c>
      <c r="N2097" s="1">
        <f>Table1[[#This Row],[Winning Score]]-Table1[[#This Row],[Losing Score]]</f>
        <v>7</v>
      </c>
      <c r="O2097" s="1">
        <f>Table1[[#This Row],[Losing Seed]]-Table1[[#This Row],[Winning Seed]]</f>
        <v>-5</v>
      </c>
      <c r="P2097" s="1" t="str">
        <f>IF(Table1[[#This Row],[SeD]]&lt;-2,Table1[[#This Row],[Winning Seed]]&amp; " over " &amp;Table1[[#This Row],[Losing Seed]],"")</f>
        <v>7 over 2</v>
      </c>
      <c r="Q2097">
        <f>VLOOKUP(Table1[[#This Row],[Losing Seed]],'Seed History'!$N$4:$O$19,2)</f>
        <v>2.3714285714285714</v>
      </c>
      <c r="R2097" s="1">
        <f>IF(Table1[[#This Row],[Round]]="PI",0,Table1[[#This Row],[Round]]-1)</f>
        <v>1</v>
      </c>
      <c r="S2097">
        <f>Table1[[#This Row],[LAW]]-Table1[[#This Row],[LEW]]</f>
        <v>-1.3714285714285714</v>
      </c>
      <c r="V2097">
        <f>COUNTIF(PASE!B:B,Table1[[#This Row],[Loser]])</f>
        <v>1</v>
      </c>
    </row>
    <row r="2098" spans="1:22" x14ac:dyDescent="0.25">
      <c r="A2098" s="65">
        <v>42813</v>
      </c>
      <c r="B2098" s="50">
        <v>2017</v>
      </c>
      <c r="C2098" s="1">
        <v>2</v>
      </c>
      <c r="D2098" t="s">
        <v>63</v>
      </c>
      <c r="E2098" s="1">
        <v>2</v>
      </c>
      <c r="F2098" t="s">
        <v>26</v>
      </c>
      <c r="G2098" t="str">
        <f>VLOOKUP(Table1[[#This Row],[Winner]],Ranking!D:E,2,FALSE)</f>
        <v>SEC</v>
      </c>
      <c r="H2098" s="1">
        <v>65</v>
      </c>
      <c r="I2098" s="1">
        <v>10</v>
      </c>
      <c r="J2098" t="s">
        <v>418</v>
      </c>
      <c r="K2098" t="str">
        <f>VLOOKUP(Table1[[#This Row],[Loser]],Ranking!D:E,2,FALSE)</f>
        <v>Amer</v>
      </c>
      <c r="L2098" s="1">
        <v>62</v>
      </c>
      <c r="N2098" s="1">
        <f>Table1[[#This Row],[Winning Score]]-Table1[[#This Row],[Losing Score]]</f>
        <v>3</v>
      </c>
      <c r="O2098" s="1">
        <f>Table1[[#This Row],[Losing Seed]]-Table1[[#This Row],[Winning Seed]]</f>
        <v>8</v>
      </c>
      <c r="P2098" s="1" t="str">
        <f>IF(Table1[[#This Row],[SeD]]&lt;-2,Table1[[#This Row],[Winning Seed]]&amp; " over " &amp;Table1[[#This Row],[Losing Seed]],"")</f>
        <v/>
      </c>
      <c r="Q2098">
        <f>VLOOKUP(Table1[[#This Row],[Losing Seed]],'Seed History'!$N$4:$O$19,2)</f>
        <v>0.62142857142857144</v>
      </c>
      <c r="R2098" s="1">
        <f>IF(Table1[[#This Row],[Round]]="PI",0,Table1[[#This Row],[Round]]-1)</f>
        <v>1</v>
      </c>
      <c r="S2098">
        <f>Table1[[#This Row],[LAW]]-Table1[[#This Row],[LEW]]</f>
        <v>0.37857142857142856</v>
      </c>
      <c r="V2098">
        <f>COUNTIF(PASE!B:B,Table1[[#This Row],[Loser]])</f>
        <v>1</v>
      </c>
    </row>
    <row r="2099" spans="1:22" x14ac:dyDescent="0.25">
      <c r="A2099" s="65">
        <v>42813</v>
      </c>
      <c r="B2099" s="50">
        <v>2017</v>
      </c>
      <c r="C2099" s="1">
        <v>2</v>
      </c>
      <c r="D2099" t="s">
        <v>440</v>
      </c>
      <c r="E2099" s="1">
        <v>1</v>
      </c>
      <c r="F2099" t="s">
        <v>37</v>
      </c>
      <c r="G2099" t="str">
        <f>VLOOKUP(Table1[[#This Row],[Winner]],Ranking!D:E,2,FALSE)</f>
        <v>B12</v>
      </c>
      <c r="H2099" s="1">
        <v>90</v>
      </c>
      <c r="I2099" s="1">
        <v>9</v>
      </c>
      <c r="J2099" t="s">
        <v>272</v>
      </c>
      <c r="K2099" t="str">
        <f>VLOOKUP(Table1[[#This Row],[Loser]],Ranking!D:E,2,FALSE)</f>
        <v>B10</v>
      </c>
      <c r="L2099" s="1">
        <v>70</v>
      </c>
      <c r="N2099" s="1">
        <f>Table1[[#This Row],[Winning Score]]-Table1[[#This Row],[Losing Score]]</f>
        <v>20</v>
      </c>
      <c r="O2099" s="1">
        <f>Table1[[#This Row],[Losing Seed]]-Table1[[#This Row],[Winning Seed]]</f>
        <v>8</v>
      </c>
      <c r="P2099" s="1" t="str">
        <f>IF(Table1[[#This Row],[SeD]]&lt;-2,Table1[[#This Row],[Winning Seed]]&amp; " over " &amp;Table1[[#This Row],[Losing Seed]],"")</f>
        <v/>
      </c>
      <c r="Q2099">
        <f>VLOOKUP(Table1[[#This Row],[Losing Seed]],'Seed History'!$N$4:$O$19,2)</f>
        <v>0.6</v>
      </c>
      <c r="R2099" s="1">
        <f>IF(Table1[[#This Row],[Round]]="PI",0,Table1[[#This Row],[Round]]-1)</f>
        <v>1</v>
      </c>
      <c r="S2099">
        <f>Table1[[#This Row],[LAW]]-Table1[[#This Row],[LEW]]</f>
        <v>0.4</v>
      </c>
      <c r="V2099">
        <f>COUNTIF(PASE!B:B,Table1[[#This Row],[Loser]])</f>
        <v>1</v>
      </c>
    </row>
    <row r="2100" spans="1:22" x14ac:dyDescent="0.25">
      <c r="A2100" s="65">
        <v>42813</v>
      </c>
      <c r="B2100" s="50">
        <v>2017</v>
      </c>
      <c r="C2100" s="1">
        <v>2</v>
      </c>
      <c r="D2100" t="s">
        <v>63</v>
      </c>
      <c r="E2100" s="1">
        <v>1</v>
      </c>
      <c r="F2100" t="s">
        <v>299</v>
      </c>
      <c r="G2100" t="str">
        <f>VLOOKUP(Table1[[#This Row],[Winner]],Ranking!D:E,2,FALSE)</f>
        <v>ACC</v>
      </c>
      <c r="H2100" s="1">
        <v>72</v>
      </c>
      <c r="I2100" s="1">
        <v>8</v>
      </c>
      <c r="J2100" t="s">
        <v>41</v>
      </c>
      <c r="K2100" t="str">
        <f>VLOOKUP(Table1[[#This Row],[Loser]],Ranking!D:E,2,FALSE)</f>
        <v>SEC</v>
      </c>
      <c r="L2100" s="1">
        <v>65</v>
      </c>
      <c r="N2100" s="1">
        <f>Table1[[#This Row],[Winning Score]]-Table1[[#This Row],[Losing Score]]</f>
        <v>7</v>
      </c>
      <c r="O2100" s="1">
        <f>Table1[[#This Row],[Losing Seed]]-Table1[[#This Row],[Winning Seed]]</f>
        <v>7</v>
      </c>
      <c r="P2100" s="1" t="str">
        <f>IF(Table1[[#This Row],[SeD]]&lt;-2,Table1[[#This Row],[Winning Seed]]&amp; " over " &amp;Table1[[#This Row],[Losing Seed]],"")</f>
        <v/>
      </c>
      <c r="Q2100">
        <f>VLOOKUP(Table1[[#This Row],[Losing Seed]],'Seed History'!$N$4:$O$19,2)</f>
        <v>0.7</v>
      </c>
      <c r="R2100" s="1">
        <f>IF(Table1[[#This Row],[Round]]="PI",0,Table1[[#This Row],[Round]]-1)</f>
        <v>1</v>
      </c>
      <c r="S2100">
        <f>Table1[[#This Row],[LAW]]-Table1[[#This Row],[LEW]]</f>
        <v>0.30000000000000004</v>
      </c>
      <c r="V2100">
        <f>COUNTIF(PASE!B:B,Table1[[#This Row],[Loser]])</f>
        <v>1</v>
      </c>
    </row>
    <row r="2101" spans="1:22" x14ac:dyDescent="0.25">
      <c r="A2101" s="65">
        <v>42813</v>
      </c>
      <c r="B2101" s="50">
        <v>2017</v>
      </c>
      <c r="C2101" s="1">
        <v>2</v>
      </c>
      <c r="D2101" t="s">
        <v>440</v>
      </c>
      <c r="E2101" s="1">
        <v>3</v>
      </c>
      <c r="F2101" t="s">
        <v>40</v>
      </c>
      <c r="G2101" t="str">
        <f>VLOOKUP(Table1[[#This Row],[Winner]],Ranking!D:E,2,FALSE)</f>
        <v>P12</v>
      </c>
      <c r="H2101" s="1">
        <v>75</v>
      </c>
      <c r="I2101" s="1">
        <v>11</v>
      </c>
      <c r="J2101" t="s">
        <v>96</v>
      </c>
      <c r="K2101" t="str">
        <f>VLOOKUP(Table1[[#This Row],[Loser]],Ranking!D:E,2,FALSE)</f>
        <v>A10</v>
      </c>
      <c r="L2101" s="1">
        <v>72</v>
      </c>
      <c r="N2101" s="1">
        <f>Table1[[#This Row],[Winning Score]]-Table1[[#This Row],[Losing Score]]</f>
        <v>3</v>
      </c>
      <c r="O2101" s="1">
        <f>Table1[[#This Row],[Losing Seed]]-Table1[[#This Row],[Winning Seed]]</f>
        <v>8</v>
      </c>
      <c r="P2101" s="1" t="str">
        <f>IF(Table1[[#This Row],[SeD]]&lt;-2,Table1[[#This Row],[Winning Seed]]&amp; " over " &amp;Table1[[#This Row],[Losing Seed]],"")</f>
        <v/>
      </c>
      <c r="Q2101">
        <f>VLOOKUP(Table1[[#This Row],[Losing Seed]],'Seed History'!$N$4:$O$19,2)</f>
        <v>0.61428571428571432</v>
      </c>
      <c r="R2101" s="1">
        <f>IF(Table1[[#This Row],[Round]]="PI",0,Table1[[#This Row],[Round]]-1)</f>
        <v>1</v>
      </c>
      <c r="S2101">
        <f>Table1[[#This Row],[LAW]]-Table1[[#This Row],[LEW]]</f>
        <v>0.38571428571428568</v>
      </c>
      <c r="V2101">
        <f>COUNTIF(PASE!B:B,Table1[[#This Row],[Loser]])</f>
        <v>1</v>
      </c>
    </row>
    <row r="2102" spans="1:22" x14ac:dyDescent="0.25">
      <c r="A2102" s="65">
        <v>42813</v>
      </c>
      <c r="B2102" s="50">
        <v>2017</v>
      </c>
      <c r="C2102" s="1">
        <v>2</v>
      </c>
      <c r="D2102" t="s">
        <v>49</v>
      </c>
      <c r="E2102" s="1">
        <v>3</v>
      </c>
      <c r="F2102" t="s">
        <v>46</v>
      </c>
      <c r="G2102" t="str">
        <f>VLOOKUP(Table1[[#This Row],[Winner]],Ranking!D:E,2,FALSE)</f>
        <v>B12</v>
      </c>
      <c r="H2102" s="1">
        <v>82</v>
      </c>
      <c r="I2102" s="1">
        <v>11</v>
      </c>
      <c r="J2102" t="s">
        <v>85</v>
      </c>
      <c r="K2102" t="str">
        <f>VLOOKUP(Table1[[#This Row],[Loser]],Ranking!D:E,2,FALSE)</f>
        <v>P12</v>
      </c>
      <c r="L2102" s="1">
        <v>78</v>
      </c>
      <c r="N2102" s="1">
        <f>Table1[[#This Row],[Winning Score]]-Table1[[#This Row],[Losing Score]]</f>
        <v>4</v>
      </c>
      <c r="O2102" s="1">
        <f>Table1[[#This Row],[Losing Seed]]-Table1[[#This Row],[Winning Seed]]</f>
        <v>8</v>
      </c>
      <c r="P2102" s="1" t="str">
        <f>IF(Table1[[#This Row],[SeD]]&lt;-2,Table1[[#This Row],[Winning Seed]]&amp; " over " &amp;Table1[[#This Row],[Losing Seed]],"")</f>
        <v/>
      </c>
      <c r="Q2102">
        <f>VLOOKUP(Table1[[#This Row],[Losing Seed]],'Seed History'!$N$4:$O$19,2)</f>
        <v>0.61428571428571432</v>
      </c>
      <c r="R2102" s="1">
        <f>IF(Table1[[#This Row],[Round]]="PI",0,Table1[[#This Row],[Round]]-1)</f>
        <v>1</v>
      </c>
      <c r="S2102">
        <f>Table1[[#This Row],[LAW]]-Table1[[#This Row],[LEW]]</f>
        <v>0.38571428571428568</v>
      </c>
      <c r="V2102">
        <f>COUNTIF(PASE!B:B,Table1[[#This Row],[Loser]])</f>
        <v>1</v>
      </c>
    </row>
    <row r="2103" spans="1:22" x14ac:dyDescent="0.25">
      <c r="A2103" s="65">
        <v>42813</v>
      </c>
      <c r="B2103" s="50">
        <v>2017</v>
      </c>
      <c r="C2103" s="1">
        <v>2</v>
      </c>
      <c r="D2103" t="s">
        <v>63</v>
      </c>
      <c r="E2103" s="1">
        <v>3</v>
      </c>
      <c r="F2103" t="s">
        <v>67</v>
      </c>
      <c r="G2103" t="str">
        <f>VLOOKUP(Table1[[#This Row],[Winner]],Ranking!D:E,2,FALSE)</f>
        <v>P12</v>
      </c>
      <c r="H2103" s="1">
        <v>79</v>
      </c>
      <c r="I2103" s="1">
        <v>6</v>
      </c>
      <c r="J2103" t="s">
        <v>28</v>
      </c>
      <c r="K2103" t="str">
        <f>VLOOKUP(Table1[[#This Row],[Loser]],Ranking!D:E,2,FALSE)</f>
        <v>Amer</v>
      </c>
      <c r="L2103" s="1">
        <v>67</v>
      </c>
      <c r="N2103" s="1">
        <f>Table1[[#This Row],[Winning Score]]-Table1[[#This Row],[Losing Score]]</f>
        <v>12</v>
      </c>
      <c r="O2103" s="1">
        <f>Table1[[#This Row],[Losing Seed]]-Table1[[#This Row],[Winning Seed]]</f>
        <v>3</v>
      </c>
      <c r="P2103" s="1" t="str">
        <f>IF(Table1[[#This Row],[SeD]]&lt;-2,Table1[[#This Row],[Winning Seed]]&amp; " over " &amp;Table1[[#This Row],[Losing Seed]],"")</f>
        <v/>
      </c>
      <c r="Q2103">
        <f>VLOOKUP(Table1[[#This Row],[Losing Seed]],'Seed History'!$N$4:$O$19,2)</f>
        <v>1.0785714285714285</v>
      </c>
      <c r="R2103" s="1">
        <f>IF(Table1[[#This Row],[Round]]="PI",0,Table1[[#This Row],[Round]]-1)</f>
        <v>1</v>
      </c>
      <c r="S2103">
        <f>Table1[[#This Row],[LAW]]-Table1[[#This Row],[LEW]]</f>
        <v>-7.8571428571428514E-2</v>
      </c>
      <c r="V2103">
        <f>COUNTIF(PASE!B:B,Table1[[#This Row],[Loser]])</f>
        <v>1</v>
      </c>
    </row>
    <row r="2104" spans="1:22" x14ac:dyDescent="0.25">
      <c r="A2104" s="65">
        <v>42817</v>
      </c>
      <c r="B2104" s="50">
        <v>2017</v>
      </c>
      <c r="C2104" s="1">
        <v>3</v>
      </c>
      <c r="D2104" t="s">
        <v>38</v>
      </c>
      <c r="E2104" s="1">
        <v>11</v>
      </c>
      <c r="F2104" t="s">
        <v>44</v>
      </c>
      <c r="G2104" t="str">
        <f>VLOOKUP(Table1[[#This Row],[Winner]],Ranking!D:E,2,FALSE)</f>
        <v>BE</v>
      </c>
      <c r="H2104" s="1">
        <v>73</v>
      </c>
      <c r="I2104" s="1">
        <v>2</v>
      </c>
      <c r="J2104" t="s">
        <v>48</v>
      </c>
      <c r="K2104" t="str">
        <f>VLOOKUP(Table1[[#This Row],[Loser]],Ranking!D:E,2,FALSE)</f>
        <v>P12</v>
      </c>
      <c r="L2104" s="1">
        <v>71</v>
      </c>
      <c r="N2104" s="1">
        <f>Table1[[#This Row],[Winning Score]]-Table1[[#This Row],[Losing Score]]</f>
        <v>2</v>
      </c>
      <c r="O2104" s="1">
        <f>Table1[[#This Row],[Losing Seed]]-Table1[[#This Row],[Winning Seed]]</f>
        <v>-9</v>
      </c>
      <c r="P2104" s="1" t="str">
        <f>IF(Table1[[#This Row],[SeD]]&lt;-2,Table1[[#This Row],[Winning Seed]]&amp; " over " &amp;Table1[[#This Row],[Losing Seed]],"")</f>
        <v>11 over 2</v>
      </c>
      <c r="Q2104">
        <f>VLOOKUP(Table1[[#This Row],[Losing Seed]],'Seed History'!$N$4:$O$19,2)</f>
        <v>2.3714285714285714</v>
      </c>
      <c r="R2104" s="1">
        <f>IF(Table1[[#This Row],[Round]]="PI",0,Table1[[#This Row],[Round]]-1)</f>
        <v>2</v>
      </c>
      <c r="S2104">
        <f>Table1[[#This Row],[LAW]]-Table1[[#This Row],[LEW]]</f>
        <v>-0.37142857142857144</v>
      </c>
      <c r="V2104">
        <f>COUNTIF(PASE!B:B,Table1[[#This Row],[Loser]])</f>
        <v>1</v>
      </c>
    </row>
    <row r="2105" spans="1:22" x14ac:dyDescent="0.25">
      <c r="A2105" s="65">
        <v>42817</v>
      </c>
      <c r="B2105" s="50">
        <v>2017</v>
      </c>
      <c r="C2105" s="1">
        <v>3</v>
      </c>
      <c r="D2105" t="s">
        <v>440</v>
      </c>
      <c r="E2105" s="1">
        <v>3</v>
      </c>
      <c r="F2105" t="s">
        <v>40</v>
      </c>
      <c r="G2105" t="str">
        <f>VLOOKUP(Table1[[#This Row],[Winner]],Ranking!D:E,2,FALSE)</f>
        <v>P12</v>
      </c>
      <c r="H2105" s="1">
        <v>69</v>
      </c>
      <c r="I2105" s="1">
        <v>7</v>
      </c>
      <c r="J2105" t="s">
        <v>82</v>
      </c>
      <c r="K2105" t="str">
        <f>VLOOKUP(Table1[[#This Row],[Loser]],Ranking!D:E,2,FALSE)</f>
        <v>B10</v>
      </c>
      <c r="L2105" s="1">
        <v>68</v>
      </c>
      <c r="N2105" s="1">
        <f>Table1[[#This Row],[Winning Score]]-Table1[[#This Row],[Losing Score]]</f>
        <v>1</v>
      </c>
      <c r="O2105" s="1">
        <f>Table1[[#This Row],[Losing Seed]]-Table1[[#This Row],[Winning Seed]]</f>
        <v>4</v>
      </c>
      <c r="P2105" s="1" t="str">
        <f>IF(Table1[[#This Row],[SeD]]&lt;-2,Table1[[#This Row],[Winning Seed]]&amp; " over " &amp;Table1[[#This Row],[Losing Seed]],"")</f>
        <v/>
      </c>
      <c r="Q2105">
        <f>VLOOKUP(Table1[[#This Row],[Losing Seed]],'Seed History'!$N$4:$O$19,2)</f>
        <v>0.9</v>
      </c>
      <c r="R2105" s="1">
        <f>IF(Table1[[#This Row],[Round]]="PI",0,Table1[[#This Row],[Round]]-1)</f>
        <v>2</v>
      </c>
      <c r="S2105">
        <f>Table1[[#This Row],[LAW]]-Table1[[#This Row],[LEW]]</f>
        <v>1.1000000000000001</v>
      </c>
      <c r="V2105">
        <f>COUNTIF(PASE!B:B,Table1[[#This Row],[Loser]])</f>
        <v>1</v>
      </c>
    </row>
    <row r="2106" spans="1:22" x14ac:dyDescent="0.25">
      <c r="A2106" s="65">
        <v>42817</v>
      </c>
      <c r="B2106" s="50">
        <v>2017</v>
      </c>
      <c r="C2106" s="1">
        <v>3</v>
      </c>
      <c r="D2106" t="s">
        <v>38</v>
      </c>
      <c r="E2106" s="1">
        <v>1</v>
      </c>
      <c r="F2106" t="s">
        <v>71</v>
      </c>
      <c r="G2106" t="str">
        <f>VLOOKUP(Table1[[#This Row],[Winner]],Ranking!D:E,2,FALSE)</f>
        <v>WCC</v>
      </c>
      <c r="H2106" s="1">
        <v>61</v>
      </c>
      <c r="I2106" s="1">
        <v>4</v>
      </c>
      <c r="J2106" t="s">
        <v>413</v>
      </c>
      <c r="K2106" t="str">
        <f>VLOOKUP(Table1[[#This Row],[Loser]],Ranking!D:E,2,FALSE)</f>
        <v>B12</v>
      </c>
      <c r="L2106" s="1">
        <v>58</v>
      </c>
      <c r="N2106" s="1">
        <f>Table1[[#This Row],[Winning Score]]-Table1[[#This Row],[Losing Score]]</f>
        <v>3</v>
      </c>
      <c r="O2106" s="1">
        <f>Table1[[#This Row],[Losing Seed]]-Table1[[#This Row],[Winning Seed]]</f>
        <v>3</v>
      </c>
      <c r="P2106" s="1" t="str">
        <f>IF(Table1[[#This Row],[SeD]]&lt;-2,Table1[[#This Row],[Winning Seed]]&amp; " over " &amp;Table1[[#This Row],[Losing Seed]],"")</f>
        <v/>
      </c>
      <c r="Q2106">
        <f>VLOOKUP(Table1[[#This Row],[Losing Seed]],'Seed History'!$N$4:$O$19,2)</f>
        <v>1.5357142857142858</v>
      </c>
      <c r="R2106" s="1">
        <f>IF(Table1[[#This Row],[Round]]="PI",0,Table1[[#This Row],[Round]]-1)</f>
        <v>2</v>
      </c>
      <c r="S2106">
        <f>Table1[[#This Row],[LAW]]-Table1[[#This Row],[LEW]]</f>
        <v>0.46428571428571419</v>
      </c>
      <c r="V2106">
        <f>COUNTIF(PASE!B:B,Table1[[#This Row],[Loser]])</f>
        <v>1</v>
      </c>
    </row>
    <row r="2107" spans="1:22" x14ac:dyDescent="0.25">
      <c r="A2107" s="65">
        <v>42817</v>
      </c>
      <c r="B2107" s="50">
        <v>2017</v>
      </c>
      <c r="C2107" s="1">
        <v>3</v>
      </c>
      <c r="D2107" t="s">
        <v>440</v>
      </c>
      <c r="E2107" s="1">
        <v>1</v>
      </c>
      <c r="F2107" t="s">
        <v>37</v>
      </c>
      <c r="G2107" t="str">
        <f>VLOOKUP(Table1[[#This Row],[Winner]],Ranking!D:E,2,FALSE)</f>
        <v>B12</v>
      </c>
      <c r="H2107" s="1">
        <v>98</v>
      </c>
      <c r="I2107" s="1">
        <v>4</v>
      </c>
      <c r="J2107" t="s">
        <v>29</v>
      </c>
      <c r="K2107" t="str">
        <f>VLOOKUP(Table1[[#This Row],[Loser]],Ranking!D:E,2,FALSE)</f>
        <v>B10</v>
      </c>
      <c r="L2107" s="1">
        <v>66</v>
      </c>
      <c r="N2107" s="1">
        <f>Table1[[#This Row],[Winning Score]]-Table1[[#This Row],[Losing Score]]</f>
        <v>32</v>
      </c>
      <c r="O2107" s="1">
        <f>Table1[[#This Row],[Losing Seed]]-Table1[[#This Row],[Winning Seed]]</f>
        <v>3</v>
      </c>
      <c r="P2107" s="1" t="str">
        <f>IF(Table1[[#This Row],[SeD]]&lt;-2,Table1[[#This Row],[Winning Seed]]&amp; " over " &amp;Table1[[#This Row],[Losing Seed]],"")</f>
        <v/>
      </c>
      <c r="Q2107">
        <f>VLOOKUP(Table1[[#This Row],[Losing Seed]],'Seed History'!$N$4:$O$19,2)</f>
        <v>1.5357142857142858</v>
      </c>
      <c r="R2107" s="1">
        <f>IF(Table1[[#This Row],[Round]]="PI",0,Table1[[#This Row],[Round]]-1)</f>
        <v>2</v>
      </c>
      <c r="S2107">
        <f>Table1[[#This Row],[LAW]]-Table1[[#This Row],[LEW]]</f>
        <v>0.46428571428571419</v>
      </c>
      <c r="V2107">
        <f>COUNTIF(PASE!B:B,Table1[[#This Row],[Loser]])</f>
        <v>1</v>
      </c>
    </row>
    <row r="2108" spans="1:22" x14ac:dyDescent="0.25">
      <c r="A2108" s="65">
        <v>42818</v>
      </c>
      <c r="B2108" s="50">
        <v>2017</v>
      </c>
      <c r="C2108" s="1">
        <v>3</v>
      </c>
      <c r="D2108" t="s">
        <v>49</v>
      </c>
      <c r="E2108" s="1">
        <v>7</v>
      </c>
      <c r="F2108" t="s">
        <v>355</v>
      </c>
      <c r="G2108" t="str">
        <f>VLOOKUP(Table1[[#This Row],[Winner]],Ranking!D:E,2,FALSE)</f>
        <v>SEC</v>
      </c>
      <c r="H2108" s="1">
        <v>70</v>
      </c>
      <c r="I2108" s="1">
        <v>3</v>
      </c>
      <c r="J2108" t="s">
        <v>46</v>
      </c>
      <c r="K2108" t="str">
        <f>VLOOKUP(Table1[[#This Row],[Loser]],Ranking!D:E,2,FALSE)</f>
        <v>B12</v>
      </c>
      <c r="L2108" s="1">
        <v>50</v>
      </c>
      <c r="N2108" s="1">
        <f>Table1[[#This Row],[Winning Score]]-Table1[[#This Row],[Losing Score]]</f>
        <v>20</v>
      </c>
      <c r="O2108" s="1">
        <f>Table1[[#This Row],[Losing Seed]]-Table1[[#This Row],[Winning Seed]]</f>
        <v>-4</v>
      </c>
      <c r="P2108" s="1" t="str">
        <f>IF(Table1[[#This Row],[SeD]]&lt;-2,Table1[[#This Row],[Winning Seed]]&amp; " over " &amp;Table1[[#This Row],[Losing Seed]],"")</f>
        <v>7 over 3</v>
      </c>
      <c r="Q2108">
        <f>VLOOKUP(Table1[[#This Row],[Losing Seed]],'Seed History'!$N$4:$O$19,2)</f>
        <v>1.8571428571428572</v>
      </c>
      <c r="R2108" s="1">
        <f>IF(Table1[[#This Row],[Round]]="PI",0,Table1[[#This Row],[Round]]-1)</f>
        <v>2</v>
      </c>
      <c r="S2108">
        <f>Table1[[#This Row],[LAW]]-Table1[[#This Row],[LEW]]</f>
        <v>0.14285714285714279</v>
      </c>
      <c r="V2108">
        <f>COUNTIF(PASE!B:B,Table1[[#This Row],[Loser]])</f>
        <v>1</v>
      </c>
    </row>
    <row r="2109" spans="1:22" x14ac:dyDescent="0.25">
      <c r="A2109" s="65">
        <v>42818</v>
      </c>
      <c r="B2109" s="50">
        <v>2017</v>
      </c>
      <c r="C2109" s="1">
        <v>3</v>
      </c>
      <c r="D2109" t="s">
        <v>63</v>
      </c>
      <c r="E2109" s="1">
        <v>1</v>
      </c>
      <c r="F2109" t="s">
        <v>299</v>
      </c>
      <c r="G2109" t="str">
        <f>VLOOKUP(Table1[[#This Row],[Winner]],Ranking!D:E,2,FALSE)</f>
        <v>ACC</v>
      </c>
      <c r="H2109" s="1">
        <v>92</v>
      </c>
      <c r="I2109" s="1">
        <v>4</v>
      </c>
      <c r="J2109" t="s">
        <v>33</v>
      </c>
      <c r="K2109" t="str">
        <f>VLOOKUP(Table1[[#This Row],[Loser]],Ranking!D:E,2,FALSE)</f>
        <v>BE</v>
      </c>
      <c r="L2109" s="1">
        <v>80</v>
      </c>
      <c r="N2109" s="1">
        <f>Table1[[#This Row],[Winning Score]]-Table1[[#This Row],[Losing Score]]</f>
        <v>12</v>
      </c>
      <c r="O2109" s="1">
        <f>Table1[[#This Row],[Losing Seed]]-Table1[[#This Row],[Winning Seed]]</f>
        <v>3</v>
      </c>
      <c r="P2109" s="1" t="str">
        <f>IF(Table1[[#This Row],[SeD]]&lt;-2,Table1[[#This Row],[Winning Seed]]&amp; " over " &amp;Table1[[#This Row],[Losing Seed]],"")</f>
        <v/>
      </c>
      <c r="Q2109">
        <f>VLOOKUP(Table1[[#This Row],[Losing Seed]],'Seed History'!$N$4:$O$19,2)</f>
        <v>1.5357142857142858</v>
      </c>
      <c r="R2109" s="1">
        <f>IF(Table1[[#This Row],[Round]]="PI",0,Table1[[#This Row],[Round]]-1)</f>
        <v>2</v>
      </c>
      <c r="S2109">
        <f>Table1[[#This Row],[LAW]]-Table1[[#This Row],[LEW]]</f>
        <v>0.46428571428571419</v>
      </c>
      <c r="V2109">
        <f>COUNTIF(PASE!B:B,Table1[[#This Row],[Loser]])</f>
        <v>1</v>
      </c>
    </row>
    <row r="2110" spans="1:22" x14ac:dyDescent="0.25">
      <c r="A2110" s="65">
        <v>42818</v>
      </c>
      <c r="B2110" s="50">
        <v>2017</v>
      </c>
      <c r="C2110" s="1">
        <v>3</v>
      </c>
      <c r="D2110" t="s">
        <v>63</v>
      </c>
      <c r="E2110" s="1">
        <v>2</v>
      </c>
      <c r="F2110" t="s">
        <v>26</v>
      </c>
      <c r="G2110" t="str">
        <f>VLOOKUP(Table1[[#This Row],[Winner]],Ranking!D:E,2,FALSE)</f>
        <v>SEC</v>
      </c>
      <c r="H2110" s="1">
        <v>86</v>
      </c>
      <c r="I2110" s="1">
        <v>3</v>
      </c>
      <c r="J2110" t="s">
        <v>67</v>
      </c>
      <c r="K2110" t="str">
        <f>VLOOKUP(Table1[[#This Row],[Loser]],Ranking!D:E,2,FALSE)</f>
        <v>P12</v>
      </c>
      <c r="L2110" s="1">
        <v>75</v>
      </c>
      <c r="N2110" s="1">
        <f>Table1[[#This Row],[Winning Score]]-Table1[[#This Row],[Losing Score]]</f>
        <v>11</v>
      </c>
      <c r="O2110" s="1">
        <f>Table1[[#This Row],[Losing Seed]]-Table1[[#This Row],[Winning Seed]]</f>
        <v>1</v>
      </c>
      <c r="P2110" s="1" t="str">
        <f>IF(Table1[[#This Row],[SeD]]&lt;-2,Table1[[#This Row],[Winning Seed]]&amp; " over " &amp;Table1[[#This Row],[Losing Seed]],"")</f>
        <v/>
      </c>
      <c r="Q2110">
        <f>VLOOKUP(Table1[[#This Row],[Losing Seed]],'Seed History'!$N$4:$O$19,2)</f>
        <v>1.8571428571428572</v>
      </c>
      <c r="R2110" s="1">
        <f>IF(Table1[[#This Row],[Round]]="PI",0,Table1[[#This Row],[Round]]-1)</f>
        <v>2</v>
      </c>
      <c r="S2110">
        <f>Table1[[#This Row],[LAW]]-Table1[[#This Row],[LEW]]</f>
        <v>0.14285714285714279</v>
      </c>
      <c r="V2110">
        <f>COUNTIF(PASE!B:B,Table1[[#This Row],[Loser]])</f>
        <v>1</v>
      </c>
    </row>
    <row r="2111" spans="1:22" x14ac:dyDescent="0.25">
      <c r="A2111" s="65">
        <v>42818</v>
      </c>
      <c r="B2111" s="50">
        <v>2017</v>
      </c>
      <c r="C2111" s="1">
        <v>3</v>
      </c>
      <c r="D2111" t="s">
        <v>49</v>
      </c>
      <c r="E2111" s="1">
        <v>4</v>
      </c>
      <c r="F2111" t="s">
        <v>81</v>
      </c>
      <c r="G2111" t="str">
        <f>VLOOKUP(Table1[[#This Row],[Winner]],Ranking!D:E,2,FALSE)</f>
        <v>SEC</v>
      </c>
      <c r="H2111" s="1">
        <v>84</v>
      </c>
      <c r="I2111" s="1">
        <v>8</v>
      </c>
      <c r="J2111" t="s">
        <v>39</v>
      </c>
      <c r="K2111" t="str">
        <f>VLOOKUP(Table1[[#This Row],[Loser]],Ranking!D:E,2,FALSE)</f>
        <v>B10</v>
      </c>
      <c r="L2111" s="1">
        <v>83</v>
      </c>
      <c r="M2111" s="1" t="s">
        <v>479</v>
      </c>
      <c r="N2111" s="1">
        <f>Table1[[#This Row],[Winning Score]]-Table1[[#This Row],[Losing Score]]</f>
        <v>1</v>
      </c>
      <c r="O2111" s="1">
        <f>Table1[[#This Row],[Losing Seed]]-Table1[[#This Row],[Winning Seed]]</f>
        <v>4</v>
      </c>
      <c r="P2111" s="1" t="str">
        <f>IF(Table1[[#This Row],[SeD]]&lt;-2,Table1[[#This Row],[Winning Seed]]&amp; " over " &amp;Table1[[#This Row],[Losing Seed]],"")</f>
        <v/>
      </c>
      <c r="Q2111">
        <f>VLOOKUP(Table1[[#This Row],[Losing Seed]],'Seed History'!$N$4:$O$19,2)</f>
        <v>0.7</v>
      </c>
      <c r="R2111" s="1">
        <f>IF(Table1[[#This Row],[Round]]="PI",0,Table1[[#This Row],[Round]]-1)</f>
        <v>2</v>
      </c>
      <c r="S2111">
        <f>Table1[[#This Row],[LAW]]-Table1[[#This Row],[LEW]]</f>
        <v>1.3</v>
      </c>
      <c r="V2111">
        <f>COUNTIF(PASE!B:B,Table1[[#This Row],[Loser]])</f>
        <v>1</v>
      </c>
    </row>
    <row r="2112" spans="1:22" x14ac:dyDescent="0.25">
      <c r="A2112" s="65">
        <v>42819</v>
      </c>
      <c r="B2112" s="50">
        <v>2017</v>
      </c>
      <c r="C2112" s="1">
        <v>4</v>
      </c>
      <c r="D2112" t="s">
        <v>440</v>
      </c>
      <c r="E2112" s="1">
        <v>3</v>
      </c>
      <c r="F2112" t="s">
        <v>40</v>
      </c>
      <c r="G2112" t="str">
        <f>VLOOKUP(Table1[[#This Row],[Winner]],Ranking!D:E,2,FALSE)</f>
        <v>P12</v>
      </c>
      <c r="H2112" s="1">
        <v>74</v>
      </c>
      <c r="I2112" s="1">
        <v>1</v>
      </c>
      <c r="J2112" t="s">
        <v>37</v>
      </c>
      <c r="K2112" t="str">
        <f>VLOOKUP(Table1[[#This Row],[Loser]],Ranking!D:E,2,FALSE)</f>
        <v>B12</v>
      </c>
      <c r="L2112" s="1">
        <v>60</v>
      </c>
      <c r="N2112" s="1">
        <f>Table1[[#This Row],[Winning Score]]-Table1[[#This Row],[Losing Score]]</f>
        <v>14</v>
      </c>
      <c r="O2112" s="1">
        <f>Table1[[#This Row],[Losing Seed]]-Table1[[#This Row],[Winning Seed]]</f>
        <v>-2</v>
      </c>
      <c r="P2112" s="1" t="str">
        <f>IF(Table1[[#This Row],[SeD]]&lt;-2,Table1[[#This Row],[Winning Seed]]&amp; " over " &amp;Table1[[#This Row],[Losing Seed]],"")</f>
        <v/>
      </c>
      <c r="Q2112">
        <f>VLOOKUP(Table1[[#This Row],[Losing Seed]],'Seed History'!$N$4:$O$19,2)</f>
        <v>3.342857142857143</v>
      </c>
      <c r="R2112" s="1">
        <f>IF(Table1[[#This Row],[Round]]="PI",0,Table1[[#This Row],[Round]]-1)</f>
        <v>3</v>
      </c>
      <c r="S2112">
        <f>Table1[[#This Row],[LAW]]-Table1[[#This Row],[LEW]]</f>
        <v>-0.34285714285714297</v>
      </c>
      <c r="V2112">
        <f>COUNTIF(PASE!B:B,Table1[[#This Row],[Loser]])</f>
        <v>1</v>
      </c>
    </row>
    <row r="2113" spans="1:22" x14ac:dyDescent="0.25">
      <c r="A2113" s="65">
        <v>42819</v>
      </c>
      <c r="B2113" s="50">
        <v>2017</v>
      </c>
      <c r="C2113" s="1">
        <v>4</v>
      </c>
      <c r="D2113" t="s">
        <v>38</v>
      </c>
      <c r="E2113" s="1">
        <v>1</v>
      </c>
      <c r="F2113" t="s">
        <v>71</v>
      </c>
      <c r="G2113" t="str">
        <f>VLOOKUP(Table1[[#This Row],[Winner]],Ranking!D:E,2,FALSE)</f>
        <v>WCC</v>
      </c>
      <c r="H2113" s="1">
        <v>83</v>
      </c>
      <c r="I2113" s="1">
        <v>11</v>
      </c>
      <c r="J2113" t="s">
        <v>44</v>
      </c>
      <c r="K2113" t="str">
        <f>VLOOKUP(Table1[[#This Row],[Loser]],Ranking!D:E,2,FALSE)</f>
        <v>BE</v>
      </c>
      <c r="L2113" s="1">
        <v>59</v>
      </c>
      <c r="N2113" s="1">
        <f>Table1[[#This Row],[Winning Score]]-Table1[[#This Row],[Losing Score]]</f>
        <v>24</v>
      </c>
      <c r="O2113" s="1">
        <f>Table1[[#This Row],[Losing Seed]]-Table1[[#This Row],[Winning Seed]]</f>
        <v>10</v>
      </c>
      <c r="P2113" s="1" t="str">
        <f>IF(Table1[[#This Row],[SeD]]&lt;-2,Table1[[#This Row],[Winning Seed]]&amp; " over " &amp;Table1[[#This Row],[Losing Seed]],"")</f>
        <v/>
      </c>
      <c r="Q2113">
        <f>VLOOKUP(Table1[[#This Row],[Losing Seed]],'Seed History'!$N$4:$O$19,2)</f>
        <v>0.61428571428571432</v>
      </c>
      <c r="R2113" s="1">
        <f>IF(Table1[[#This Row],[Round]]="PI",0,Table1[[#This Row],[Round]]-1)</f>
        <v>3</v>
      </c>
      <c r="S2113">
        <f>Table1[[#This Row],[LAW]]-Table1[[#This Row],[LEW]]</f>
        <v>2.3857142857142857</v>
      </c>
      <c r="V2113">
        <f>COUNTIF(PASE!B:B,Table1[[#This Row],[Loser]])</f>
        <v>1</v>
      </c>
    </row>
    <row r="2114" spans="1:22" x14ac:dyDescent="0.25">
      <c r="A2114" s="65">
        <v>42820</v>
      </c>
      <c r="B2114" s="50">
        <v>2017</v>
      </c>
      <c r="C2114" s="1">
        <v>4</v>
      </c>
      <c r="D2114" t="s">
        <v>49</v>
      </c>
      <c r="E2114" s="1">
        <v>7</v>
      </c>
      <c r="F2114" t="s">
        <v>355</v>
      </c>
      <c r="G2114" t="str">
        <f>VLOOKUP(Table1[[#This Row],[Winner]],Ranking!D:E,2,FALSE)</f>
        <v>SEC</v>
      </c>
      <c r="H2114" s="1">
        <v>77</v>
      </c>
      <c r="I2114" s="1">
        <v>4</v>
      </c>
      <c r="J2114" t="s">
        <v>81</v>
      </c>
      <c r="K2114" t="str">
        <f>VLOOKUP(Table1[[#This Row],[Loser]],Ranking!D:E,2,FALSE)</f>
        <v>SEC</v>
      </c>
      <c r="L2114" s="1">
        <v>70</v>
      </c>
      <c r="N2114" s="1">
        <f>Table1[[#This Row],[Winning Score]]-Table1[[#This Row],[Losing Score]]</f>
        <v>7</v>
      </c>
      <c r="O2114" s="1">
        <f>Table1[[#This Row],[Losing Seed]]-Table1[[#This Row],[Winning Seed]]</f>
        <v>-3</v>
      </c>
      <c r="P2114" s="1" t="str">
        <f>IF(Table1[[#This Row],[SeD]]&lt;-2,Table1[[#This Row],[Winning Seed]]&amp; " over " &amp;Table1[[#This Row],[Losing Seed]],"")</f>
        <v>7 over 4</v>
      </c>
      <c r="Q2114">
        <f>VLOOKUP(Table1[[#This Row],[Losing Seed]],'Seed History'!$N$4:$O$19,2)</f>
        <v>1.5357142857142858</v>
      </c>
      <c r="R2114" s="1">
        <f>IF(Table1[[#This Row],[Round]]="PI",0,Table1[[#This Row],[Round]]-1)</f>
        <v>3</v>
      </c>
      <c r="S2114">
        <f>Table1[[#This Row],[LAW]]-Table1[[#This Row],[LEW]]</f>
        <v>1.4642857142857142</v>
      </c>
      <c r="V2114">
        <f>COUNTIF(PASE!B:B,Table1[[#This Row],[Loser]])</f>
        <v>1</v>
      </c>
    </row>
    <row r="2115" spans="1:22" x14ac:dyDescent="0.25">
      <c r="A2115" s="65">
        <v>42820</v>
      </c>
      <c r="B2115" s="50">
        <v>2017</v>
      </c>
      <c r="C2115" s="1">
        <v>4</v>
      </c>
      <c r="D2115" t="s">
        <v>63</v>
      </c>
      <c r="E2115" s="1">
        <v>1</v>
      </c>
      <c r="F2115" t="s">
        <v>299</v>
      </c>
      <c r="G2115" t="str">
        <f>VLOOKUP(Table1[[#This Row],[Winner]],Ranking!D:E,2,FALSE)</f>
        <v>ACC</v>
      </c>
      <c r="H2115" s="1">
        <v>75</v>
      </c>
      <c r="I2115" s="1">
        <v>2</v>
      </c>
      <c r="J2115" t="s">
        <v>26</v>
      </c>
      <c r="K2115" t="str">
        <f>VLOOKUP(Table1[[#This Row],[Loser]],Ranking!D:E,2,FALSE)</f>
        <v>SEC</v>
      </c>
      <c r="L2115" s="1">
        <v>73</v>
      </c>
      <c r="N2115" s="1">
        <f>Table1[[#This Row],[Winning Score]]-Table1[[#This Row],[Losing Score]]</f>
        <v>2</v>
      </c>
      <c r="O2115" s="1">
        <f>Table1[[#This Row],[Losing Seed]]-Table1[[#This Row],[Winning Seed]]</f>
        <v>1</v>
      </c>
      <c r="P2115" s="1" t="str">
        <f>IF(Table1[[#This Row],[SeD]]&lt;-2,Table1[[#This Row],[Winning Seed]]&amp; " over " &amp;Table1[[#This Row],[Losing Seed]],"")</f>
        <v/>
      </c>
      <c r="Q2115">
        <f>VLOOKUP(Table1[[#This Row],[Losing Seed]],'Seed History'!$N$4:$O$19,2)</f>
        <v>2.3714285714285714</v>
      </c>
      <c r="R2115" s="1">
        <f>IF(Table1[[#This Row],[Round]]="PI",0,Table1[[#This Row],[Round]]-1)</f>
        <v>3</v>
      </c>
      <c r="S2115">
        <f>Table1[[#This Row],[LAW]]-Table1[[#This Row],[LEW]]</f>
        <v>0.62857142857142856</v>
      </c>
      <c r="V2115">
        <f>COUNTIF(PASE!B:B,Table1[[#This Row],[Loser]])</f>
        <v>1</v>
      </c>
    </row>
    <row r="2116" spans="1:22" x14ac:dyDescent="0.25">
      <c r="A2116" s="65">
        <v>42826</v>
      </c>
      <c r="B2116" s="50">
        <v>2017</v>
      </c>
      <c r="C2116" s="1">
        <v>5</v>
      </c>
      <c r="D2116" t="s">
        <v>484</v>
      </c>
      <c r="E2116" s="1">
        <v>1</v>
      </c>
      <c r="F2116" t="s">
        <v>71</v>
      </c>
      <c r="G2116" t="str">
        <f>VLOOKUP(Table1[[#This Row],[Winner]],Ranking!D:E,2,FALSE)</f>
        <v>WCC</v>
      </c>
      <c r="H2116" s="1">
        <v>77</v>
      </c>
      <c r="I2116" s="1">
        <v>7</v>
      </c>
      <c r="J2116" t="s">
        <v>355</v>
      </c>
      <c r="K2116" t="str">
        <f>VLOOKUP(Table1[[#This Row],[Loser]],Ranking!D:E,2,FALSE)</f>
        <v>SEC</v>
      </c>
      <c r="L2116" s="1">
        <v>73</v>
      </c>
      <c r="N2116" s="1">
        <f>Table1[[#This Row],[Winning Score]]-Table1[[#This Row],[Losing Score]]</f>
        <v>4</v>
      </c>
      <c r="O2116" s="1">
        <f>Table1[[#This Row],[Losing Seed]]-Table1[[#This Row],[Winning Seed]]</f>
        <v>6</v>
      </c>
      <c r="P2116" s="1" t="str">
        <f>IF(Table1[[#This Row],[SeD]]&lt;-2,Table1[[#This Row],[Winning Seed]]&amp; " over " &amp;Table1[[#This Row],[Losing Seed]],"")</f>
        <v/>
      </c>
      <c r="Q2116">
        <f>VLOOKUP(Table1[[#This Row],[Losing Seed]],'Seed History'!$N$4:$O$19,2)</f>
        <v>0.9</v>
      </c>
      <c r="R2116" s="1">
        <f>IF(Table1[[#This Row],[Round]]="PI",0,Table1[[#This Row],[Round]]-1)</f>
        <v>4</v>
      </c>
      <c r="S2116">
        <f>Table1[[#This Row],[LAW]]-Table1[[#This Row],[LEW]]</f>
        <v>3.1</v>
      </c>
      <c r="V2116">
        <f>COUNTIF(PASE!B:B,Table1[[#This Row],[Loser]])</f>
        <v>1</v>
      </c>
    </row>
    <row r="2117" spans="1:22" x14ac:dyDescent="0.25">
      <c r="A2117" s="65">
        <v>42826</v>
      </c>
      <c r="B2117" s="50">
        <v>2017</v>
      </c>
      <c r="C2117" s="1">
        <v>5</v>
      </c>
      <c r="D2117" t="s">
        <v>484</v>
      </c>
      <c r="E2117" s="1">
        <v>1</v>
      </c>
      <c r="F2117" t="s">
        <v>299</v>
      </c>
      <c r="G2117" t="str">
        <f>VLOOKUP(Table1[[#This Row],[Winner]],Ranking!D:E,2,FALSE)</f>
        <v>ACC</v>
      </c>
      <c r="H2117" s="1">
        <v>77</v>
      </c>
      <c r="I2117" s="1">
        <v>3</v>
      </c>
      <c r="J2117" t="s">
        <v>40</v>
      </c>
      <c r="K2117" t="str">
        <f>VLOOKUP(Table1[[#This Row],[Loser]],Ranking!D:E,2,FALSE)</f>
        <v>P12</v>
      </c>
      <c r="L2117" s="1">
        <v>76</v>
      </c>
      <c r="N2117" s="1">
        <f>Table1[[#This Row],[Winning Score]]-Table1[[#This Row],[Losing Score]]</f>
        <v>1</v>
      </c>
      <c r="O2117" s="1">
        <f>Table1[[#This Row],[Losing Seed]]-Table1[[#This Row],[Winning Seed]]</f>
        <v>2</v>
      </c>
      <c r="P2117" s="1" t="str">
        <f>IF(Table1[[#This Row],[SeD]]&lt;-2,Table1[[#This Row],[Winning Seed]]&amp; " over " &amp;Table1[[#This Row],[Losing Seed]],"")</f>
        <v/>
      </c>
      <c r="Q2117">
        <f>VLOOKUP(Table1[[#This Row],[Losing Seed]],'Seed History'!$N$4:$O$19,2)</f>
        <v>1.8571428571428572</v>
      </c>
      <c r="R2117" s="1">
        <f>IF(Table1[[#This Row],[Round]]="PI",0,Table1[[#This Row],[Round]]-1)</f>
        <v>4</v>
      </c>
      <c r="S2117">
        <f>Table1[[#This Row],[LAW]]-Table1[[#This Row],[LEW]]</f>
        <v>2.1428571428571428</v>
      </c>
      <c r="V2117">
        <f>COUNTIF(PASE!B:B,Table1[[#This Row],[Loser]])</f>
        <v>1</v>
      </c>
    </row>
    <row r="2118" spans="1:22" x14ac:dyDescent="0.25">
      <c r="A2118" s="65">
        <v>42828</v>
      </c>
      <c r="B2118" s="50">
        <v>2017</v>
      </c>
      <c r="C2118" s="1">
        <v>6</v>
      </c>
      <c r="D2118" t="s">
        <v>485</v>
      </c>
      <c r="E2118" s="1">
        <v>1</v>
      </c>
      <c r="F2118" t="s">
        <v>299</v>
      </c>
      <c r="G2118" t="str">
        <f>VLOOKUP(Table1[[#This Row],[Winner]],Ranking!D:E,2,FALSE)</f>
        <v>ACC</v>
      </c>
      <c r="H2118" s="1">
        <v>71</v>
      </c>
      <c r="I2118" s="1">
        <v>1</v>
      </c>
      <c r="J2118" t="s">
        <v>71</v>
      </c>
      <c r="K2118" t="str">
        <f>VLOOKUP(Table1[[#This Row],[Loser]],Ranking!D:E,2,FALSE)</f>
        <v>WCC</v>
      </c>
      <c r="L2118" s="1">
        <v>65</v>
      </c>
      <c r="N2118" s="1">
        <f>Table1[[#This Row],[Winning Score]]-Table1[[#This Row],[Losing Score]]</f>
        <v>6</v>
      </c>
      <c r="O2118" s="1">
        <f>Table1[[#This Row],[Losing Seed]]-Table1[[#This Row],[Winning Seed]]</f>
        <v>0</v>
      </c>
      <c r="P2118" s="1" t="str">
        <f>IF(Table1[[#This Row],[SeD]]&lt;-2,Table1[[#This Row],[Winning Seed]]&amp; " over " &amp;Table1[[#This Row],[Losing Seed]],"")</f>
        <v/>
      </c>
      <c r="Q2118">
        <f>VLOOKUP(Table1[[#This Row],[Losing Seed]],'Seed History'!$N$4:$O$19,2)</f>
        <v>3.342857142857143</v>
      </c>
      <c r="R2118" s="1">
        <f>IF(Table1[[#This Row],[Round]]="PI",0,Table1[[#This Row],[Round]]-1)</f>
        <v>5</v>
      </c>
      <c r="S2118">
        <f>Table1[[#This Row],[LAW]]-Table1[[#This Row],[LEW]]</f>
        <v>1.657142857142857</v>
      </c>
      <c r="V2118">
        <f>COUNTIF(PASE!B:B,Table1[[#This Row],[Loser]])</f>
        <v>1</v>
      </c>
    </row>
    <row r="2119" spans="1:22" x14ac:dyDescent="0.25">
      <c r="A2119" s="65">
        <v>43172</v>
      </c>
      <c r="B2119" s="50">
        <v>2018</v>
      </c>
      <c r="C2119" s="1" t="s">
        <v>493</v>
      </c>
      <c r="D2119" t="s">
        <v>49</v>
      </c>
      <c r="E2119" s="1">
        <v>16</v>
      </c>
      <c r="F2119" t="s">
        <v>330</v>
      </c>
      <c r="G2119" t="str">
        <f>VLOOKUP(Table1[[#This Row],[Winner]],Ranking!D:E,2,FALSE)</f>
        <v>BSth</v>
      </c>
      <c r="H2119" s="1">
        <v>71</v>
      </c>
      <c r="I2119" s="1">
        <v>16</v>
      </c>
      <c r="J2119" t="s">
        <v>252</v>
      </c>
      <c r="K2119" t="str">
        <f>VLOOKUP(Table1[[#This Row],[Loser]],Ranking!D:E,2,FALSE)</f>
        <v>NEC</v>
      </c>
      <c r="L2119" s="1">
        <v>61</v>
      </c>
      <c r="N2119" s="1">
        <f>Table1[[#This Row],[Winning Score]]-Table1[[#This Row],[Losing Score]]</f>
        <v>10</v>
      </c>
      <c r="O2119" s="1">
        <f>Table1[[#This Row],[Losing Seed]]-Table1[[#This Row],[Winning Seed]]</f>
        <v>0</v>
      </c>
      <c r="P2119" s="1" t="str">
        <f>IF(Table1[[#This Row],[SeD]]&lt;-2,Table1[[#This Row],[Winning Seed]]&amp; " over " &amp;Table1[[#This Row],[Losing Seed]],"")</f>
        <v/>
      </c>
      <c r="Q2119">
        <f>VLOOKUP(Table1[[#This Row],[Losing Seed]],'Seed History'!$N$4:$O$19,2)</f>
        <v>7.1428571428571426E-3</v>
      </c>
      <c r="R2119" s="1">
        <f>IF(Table1[[#This Row],[Round]]="PI",0,Table1[[#This Row],[Round]]-1)</f>
        <v>0</v>
      </c>
      <c r="S2119">
        <f>Table1[[#This Row],[LAW]]-Table1[[#This Row],[LEW]]</f>
        <v>-7.1428571428571426E-3</v>
      </c>
      <c r="V2119">
        <f>COUNTIF(PASE!B:B,Table1[[#This Row],[Loser]])</f>
        <v>1</v>
      </c>
    </row>
    <row r="2120" spans="1:22" x14ac:dyDescent="0.25">
      <c r="A2120" s="65">
        <v>43172</v>
      </c>
      <c r="B2120" s="50">
        <v>2018</v>
      </c>
      <c r="C2120" s="1" t="s">
        <v>493</v>
      </c>
      <c r="D2120" t="s">
        <v>49</v>
      </c>
      <c r="E2120" s="1">
        <v>11</v>
      </c>
      <c r="F2120" t="s">
        <v>366</v>
      </c>
      <c r="G2120" t="str">
        <f>VLOOKUP(Table1[[#This Row],[Winner]],Ranking!D:E,2,FALSE)</f>
        <v>A10</v>
      </c>
      <c r="H2120" s="1">
        <v>65</v>
      </c>
      <c r="I2120" s="1">
        <v>11</v>
      </c>
      <c r="J2120" t="s">
        <v>67</v>
      </c>
      <c r="K2120" t="str">
        <f>VLOOKUP(Table1[[#This Row],[Loser]],Ranking!D:E,2,FALSE)</f>
        <v>P12</v>
      </c>
      <c r="L2120" s="1">
        <v>58</v>
      </c>
      <c r="N2120" s="1">
        <f>Table1[[#This Row],[Winning Score]]-Table1[[#This Row],[Losing Score]]</f>
        <v>7</v>
      </c>
      <c r="O2120" s="1">
        <f>Table1[[#This Row],[Losing Seed]]-Table1[[#This Row],[Winning Seed]]</f>
        <v>0</v>
      </c>
      <c r="P2120" s="1" t="str">
        <f>IF(Table1[[#This Row],[SeD]]&lt;-2,Table1[[#This Row],[Winning Seed]]&amp; " over " &amp;Table1[[#This Row],[Losing Seed]],"")</f>
        <v/>
      </c>
      <c r="Q2120">
        <f>VLOOKUP(Table1[[#This Row],[Losing Seed]],'Seed History'!$N$4:$O$19,2)</f>
        <v>0.61428571428571432</v>
      </c>
      <c r="R2120" s="1">
        <f>IF(Table1[[#This Row],[Round]]="PI",0,Table1[[#This Row],[Round]]-1)</f>
        <v>0</v>
      </c>
      <c r="S2120">
        <f>Table1[[#This Row],[LAW]]-Table1[[#This Row],[LEW]]</f>
        <v>-0.61428571428571432</v>
      </c>
      <c r="V2120">
        <f>COUNTIF(PASE!B:B,Table1[[#This Row],[Loser]])</f>
        <v>1</v>
      </c>
    </row>
    <row r="2121" spans="1:22" x14ac:dyDescent="0.25">
      <c r="A2121" s="65">
        <v>43173</v>
      </c>
      <c r="B2121" s="50">
        <v>2018</v>
      </c>
      <c r="C2121" s="1" t="s">
        <v>493</v>
      </c>
      <c r="D2121" t="s">
        <v>38</v>
      </c>
      <c r="E2121" s="1">
        <v>16</v>
      </c>
      <c r="F2121" t="s">
        <v>380</v>
      </c>
      <c r="G2121" t="str">
        <f>VLOOKUP(Table1[[#This Row],[Winner]],Ranking!D:E,2,FALSE)</f>
        <v>SWAC</v>
      </c>
      <c r="H2121" s="1">
        <v>64</v>
      </c>
      <c r="I2121" s="1">
        <v>16</v>
      </c>
      <c r="J2121" t="s">
        <v>301</v>
      </c>
      <c r="K2121" t="str">
        <f>VLOOKUP(Table1[[#This Row],[Loser]],Ranking!D:E,2,FALSE)</f>
        <v>MEAC</v>
      </c>
      <c r="L2121" s="1">
        <v>46</v>
      </c>
      <c r="N2121" s="1">
        <f>Table1[[#This Row],[Winning Score]]-Table1[[#This Row],[Losing Score]]</f>
        <v>18</v>
      </c>
      <c r="O2121" s="1">
        <f>Table1[[#This Row],[Losing Seed]]-Table1[[#This Row],[Winning Seed]]</f>
        <v>0</v>
      </c>
      <c r="P2121" s="1" t="str">
        <f>IF(Table1[[#This Row],[SeD]]&lt;-2,Table1[[#This Row],[Winning Seed]]&amp; " over " &amp;Table1[[#This Row],[Losing Seed]],"")</f>
        <v/>
      </c>
      <c r="Q2121">
        <f>VLOOKUP(Table1[[#This Row],[Losing Seed]],'Seed History'!$N$4:$O$19,2)</f>
        <v>7.1428571428571426E-3</v>
      </c>
      <c r="R2121" s="1">
        <f>IF(Table1[[#This Row],[Round]]="PI",0,Table1[[#This Row],[Round]]-1)</f>
        <v>0</v>
      </c>
      <c r="S2121">
        <f>Table1[[#This Row],[LAW]]-Table1[[#This Row],[LEW]]</f>
        <v>-7.1428571428571426E-3</v>
      </c>
      <c r="V2121">
        <f>COUNTIF(PASE!B:B,Table1[[#This Row],[Loser]])</f>
        <v>1</v>
      </c>
    </row>
    <row r="2122" spans="1:22" x14ac:dyDescent="0.25">
      <c r="A2122" s="65">
        <v>43173</v>
      </c>
      <c r="B2122" s="50">
        <v>2018</v>
      </c>
      <c r="C2122" s="1" t="s">
        <v>493</v>
      </c>
      <c r="D2122" t="s">
        <v>440</v>
      </c>
      <c r="E2122" s="1">
        <v>11</v>
      </c>
      <c r="F2122" t="s">
        <v>86</v>
      </c>
      <c r="G2122" t="str">
        <f>VLOOKUP(Table1[[#This Row],[Winner]],Ranking!D:E,2,FALSE)</f>
        <v>ACC</v>
      </c>
      <c r="H2122" s="1">
        <v>60</v>
      </c>
      <c r="I2122" s="1">
        <v>11</v>
      </c>
      <c r="J2122" t="s">
        <v>125</v>
      </c>
      <c r="K2122" t="str">
        <f>VLOOKUP(Table1[[#This Row],[Loser]],Ranking!D:E,2,FALSE)</f>
        <v>P12</v>
      </c>
      <c r="L2122" s="1">
        <v>56</v>
      </c>
      <c r="N2122" s="1">
        <f>Table1[[#This Row],[Winning Score]]-Table1[[#This Row],[Losing Score]]</f>
        <v>4</v>
      </c>
      <c r="O2122" s="1">
        <f>Table1[[#This Row],[Losing Seed]]-Table1[[#This Row],[Winning Seed]]</f>
        <v>0</v>
      </c>
      <c r="P2122" s="1" t="str">
        <f>IF(Table1[[#This Row],[SeD]]&lt;-2,Table1[[#This Row],[Winning Seed]]&amp; " over " &amp;Table1[[#This Row],[Losing Seed]],"")</f>
        <v/>
      </c>
      <c r="Q2122">
        <f>VLOOKUP(Table1[[#This Row],[Losing Seed]],'Seed History'!$N$4:$O$19,2)</f>
        <v>0.61428571428571432</v>
      </c>
      <c r="R2122" s="1">
        <f>IF(Table1[[#This Row],[Round]]="PI",0,Table1[[#This Row],[Round]]-1)</f>
        <v>0</v>
      </c>
      <c r="S2122">
        <f>Table1[[#This Row],[LAW]]-Table1[[#This Row],[LEW]]</f>
        <v>-0.61428571428571432</v>
      </c>
      <c r="V2122">
        <f>COUNTIF(PASE!B:B,Table1[[#This Row],[Loser]])</f>
        <v>1</v>
      </c>
    </row>
    <row r="2123" spans="1:22" x14ac:dyDescent="0.25">
      <c r="A2123" s="65">
        <v>43174</v>
      </c>
      <c r="B2123" s="50">
        <v>2018</v>
      </c>
      <c r="C2123" s="1">
        <v>1</v>
      </c>
      <c r="D2123" t="s">
        <v>63</v>
      </c>
      <c r="E2123" s="1">
        <v>3</v>
      </c>
      <c r="F2123" t="s">
        <v>375</v>
      </c>
      <c r="G2123" t="str">
        <f>VLOOKUP(Table1[[#This Row],[Winner]],Ranking!D:E,2,FALSE)</f>
        <v>SEC</v>
      </c>
      <c r="H2123" s="1">
        <v>73</v>
      </c>
      <c r="I2123" s="1">
        <v>14</v>
      </c>
      <c r="J2123" t="s">
        <v>421</v>
      </c>
      <c r="K2123" t="str">
        <f>VLOOKUP(Table1[[#This Row],[Loser]],Ranking!D:E,2,FALSE)</f>
        <v>Horz</v>
      </c>
      <c r="L2123" s="1">
        <v>47</v>
      </c>
      <c r="N2123" s="1">
        <f>Table1[[#This Row],[Winning Score]]-Table1[[#This Row],[Losing Score]]</f>
        <v>26</v>
      </c>
      <c r="O2123" s="1">
        <f>Table1[[#This Row],[Losing Seed]]-Table1[[#This Row],[Winning Seed]]</f>
        <v>11</v>
      </c>
      <c r="P2123" s="1" t="str">
        <f>IF(Table1[[#This Row],[SeD]]&lt;-2,Table1[[#This Row],[Winning Seed]]&amp; " over " &amp;Table1[[#This Row],[Losing Seed]],"")</f>
        <v/>
      </c>
      <c r="Q2123">
        <f>VLOOKUP(Table1[[#This Row],[Losing Seed]],'Seed History'!$N$4:$O$19,2)</f>
        <v>0.16428571428571428</v>
      </c>
      <c r="R2123" s="1">
        <f>IF(Table1[[#This Row],[Round]]="PI",0,Table1[[#This Row],[Round]]-1)</f>
        <v>0</v>
      </c>
      <c r="S2123">
        <f>Table1[[#This Row],[LAW]]-Table1[[#This Row],[LEW]]</f>
        <v>-0.16428571428571428</v>
      </c>
      <c r="V2123">
        <f>COUNTIF(PASE!B:B,Table1[[#This Row],[Loser]])</f>
        <v>1</v>
      </c>
    </row>
    <row r="2124" spans="1:22" x14ac:dyDescent="0.25">
      <c r="A2124" s="65">
        <v>43174</v>
      </c>
      <c r="B2124" s="50">
        <v>2018</v>
      </c>
      <c r="C2124" s="1">
        <v>1</v>
      </c>
      <c r="D2124" t="s">
        <v>38</v>
      </c>
      <c r="E2124" s="1">
        <v>4</v>
      </c>
      <c r="F2124" t="s">
        <v>71</v>
      </c>
      <c r="G2124" t="str">
        <f>VLOOKUP(Table1[[#This Row],[Winner]],Ranking!D:E,2,FALSE)</f>
        <v>WCC</v>
      </c>
      <c r="H2124" s="1">
        <v>68</v>
      </c>
      <c r="I2124" s="1">
        <v>13</v>
      </c>
      <c r="J2124" t="s">
        <v>395</v>
      </c>
      <c r="K2124" t="str">
        <f>VLOOKUP(Table1[[#This Row],[Loser]],Ranking!D:E,2,FALSE)</f>
        <v>SC</v>
      </c>
      <c r="L2124" s="1">
        <v>64</v>
      </c>
      <c r="N2124" s="1">
        <f>Table1[[#This Row],[Winning Score]]-Table1[[#This Row],[Losing Score]]</f>
        <v>4</v>
      </c>
      <c r="O2124" s="1">
        <f>Table1[[#This Row],[Losing Seed]]-Table1[[#This Row],[Winning Seed]]</f>
        <v>9</v>
      </c>
      <c r="P2124" s="1" t="str">
        <f>IF(Table1[[#This Row],[SeD]]&lt;-2,Table1[[#This Row],[Winning Seed]]&amp; " over " &amp;Table1[[#This Row],[Losing Seed]],"")</f>
        <v/>
      </c>
      <c r="Q2124">
        <f>VLOOKUP(Table1[[#This Row],[Losing Seed]],'Seed History'!$N$4:$O$19,2)</f>
        <v>0.25</v>
      </c>
      <c r="R2124" s="1">
        <f>IF(Table1[[#This Row],[Round]]="PI",0,Table1[[#This Row],[Round]]-1)</f>
        <v>0</v>
      </c>
      <c r="S2124">
        <f>Table1[[#This Row],[LAW]]-Table1[[#This Row],[LEW]]</f>
        <v>-0.25</v>
      </c>
      <c r="V2124">
        <f>COUNTIF(PASE!B:B,Table1[[#This Row],[Loser]])</f>
        <v>1</v>
      </c>
    </row>
    <row r="2125" spans="1:22" x14ac:dyDescent="0.25">
      <c r="A2125" s="65">
        <v>43174</v>
      </c>
      <c r="B2125" s="50">
        <v>2018</v>
      </c>
      <c r="C2125" s="1">
        <v>1</v>
      </c>
      <c r="D2125" t="s">
        <v>440</v>
      </c>
      <c r="E2125" s="1">
        <v>7</v>
      </c>
      <c r="F2125" t="s">
        <v>96</v>
      </c>
      <c r="G2125" t="str">
        <f>VLOOKUP(Table1[[#This Row],[Winner]],Ranking!D:E,2,FALSE)</f>
        <v>A10</v>
      </c>
      <c r="H2125" s="1">
        <v>83</v>
      </c>
      <c r="I2125" s="1">
        <v>10</v>
      </c>
      <c r="J2125" t="s">
        <v>58</v>
      </c>
      <c r="K2125" t="str">
        <f>VLOOKUP(Table1[[#This Row],[Loser]],Ranking!D:E,2,FALSE)</f>
        <v>B12</v>
      </c>
      <c r="L2125" s="1">
        <v>78</v>
      </c>
      <c r="M2125" s="1" t="s">
        <v>479</v>
      </c>
      <c r="N2125" s="1">
        <f>Table1[[#This Row],[Winning Score]]-Table1[[#This Row],[Losing Score]]</f>
        <v>5</v>
      </c>
      <c r="O2125" s="1">
        <f>Table1[[#This Row],[Losing Seed]]-Table1[[#This Row],[Winning Seed]]</f>
        <v>3</v>
      </c>
      <c r="P2125" s="1" t="str">
        <f>IF(Table1[[#This Row],[SeD]]&lt;-2,Table1[[#This Row],[Winning Seed]]&amp; " over " &amp;Table1[[#This Row],[Losing Seed]],"")</f>
        <v/>
      </c>
      <c r="Q2125">
        <f>VLOOKUP(Table1[[#This Row],[Losing Seed]],'Seed History'!$N$4:$O$19,2)</f>
        <v>0.62142857142857144</v>
      </c>
      <c r="R2125" s="1">
        <f>IF(Table1[[#This Row],[Round]]="PI",0,Table1[[#This Row],[Round]]-1)</f>
        <v>0</v>
      </c>
      <c r="S2125">
        <f>Table1[[#This Row],[LAW]]-Table1[[#This Row],[LEW]]</f>
        <v>-0.62142857142857144</v>
      </c>
      <c r="V2125">
        <f>COUNTIF(PASE!B:B,Table1[[#This Row],[Loser]])</f>
        <v>1</v>
      </c>
    </row>
    <row r="2126" spans="1:22" x14ac:dyDescent="0.25">
      <c r="A2126" s="65">
        <v>43174</v>
      </c>
      <c r="B2126" s="50">
        <v>2018</v>
      </c>
      <c r="C2126" s="1">
        <v>1</v>
      </c>
      <c r="D2126" t="s">
        <v>440</v>
      </c>
      <c r="E2126" s="1">
        <v>1</v>
      </c>
      <c r="F2126" t="s">
        <v>37</v>
      </c>
      <c r="G2126" t="str">
        <f>VLOOKUP(Table1[[#This Row],[Winner]],Ranking!D:E,2,FALSE)</f>
        <v>B12</v>
      </c>
      <c r="H2126" s="1">
        <v>76</v>
      </c>
      <c r="I2126" s="1">
        <v>16</v>
      </c>
      <c r="J2126" t="s">
        <v>322</v>
      </c>
      <c r="K2126" t="str">
        <f>VLOOKUP(Table1[[#This Row],[Loser]],Ranking!D:E,2,FALSE)</f>
        <v>Ivy</v>
      </c>
      <c r="L2126" s="1">
        <v>60</v>
      </c>
      <c r="N2126" s="1">
        <f>Table1[[#This Row],[Winning Score]]-Table1[[#This Row],[Losing Score]]</f>
        <v>16</v>
      </c>
      <c r="O2126" s="1">
        <f>Table1[[#This Row],[Losing Seed]]-Table1[[#This Row],[Winning Seed]]</f>
        <v>15</v>
      </c>
      <c r="P2126" s="1" t="str">
        <f>IF(Table1[[#This Row],[SeD]]&lt;-2,Table1[[#This Row],[Winning Seed]]&amp; " over " &amp;Table1[[#This Row],[Losing Seed]],"")</f>
        <v/>
      </c>
      <c r="Q2126">
        <f>VLOOKUP(Table1[[#This Row],[Losing Seed]],'Seed History'!$N$4:$O$19,2)</f>
        <v>7.1428571428571426E-3</v>
      </c>
      <c r="R2126" s="1">
        <f>IF(Table1[[#This Row],[Round]]="PI",0,Table1[[#This Row],[Round]]-1)</f>
        <v>0</v>
      </c>
      <c r="S2126">
        <f>Table1[[#This Row],[LAW]]-Table1[[#This Row],[LEW]]</f>
        <v>-7.1428571428571426E-3</v>
      </c>
      <c r="V2126">
        <f>COUNTIF(PASE!B:B,Table1[[#This Row],[Loser]])</f>
        <v>1</v>
      </c>
    </row>
    <row r="2127" spans="1:22" x14ac:dyDescent="0.25">
      <c r="A2127" s="65">
        <v>43174</v>
      </c>
      <c r="B2127" s="50">
        <v>2018</v>
      </c>
      <c r="C2127" s="1">
        <v>1</v>
      </c>
      <c r="D2127" t="s">
        <v>440</v>
      </c>
      <c r="E2127" s="1">
        <v>2</v>
      </c>
      <c r="F2127" t="s">
        <v>64</v>
      </c>
      <c r="G2127" t="str">
        <f>VLOOKUP(Table1[[#This Row],[Winner]],Ranking!D:E,2,FALSE)</f>
        <v>ACC</v>
      </c>
      <c r="H2127" s="1">
        <v>89</v>
      </c>
      <c r="I2127" s="1">
        <v>15</v>
      </c>
      <c r="J2127" t="s">
        <v>237</v>
      </c>
      <c r="K2127" t="str">
        <f>VLOOKUP(Table1[[#This Row],[Loser]],Ranking!D:E,2,FALSE)</f>
        <v>MAAC</v>
      </c>
      <c r="L2127" s="1">
        <v>67</v>
      </c>
      <c r="N2127" s="1">
        <f>Table1[[#This Row],[Winning Score]]-Table1[[#This Row],[Losing Score]]</f>
        <v>22</v>
      </c>
      <c r="O2127" s="1">
        <f>Table1[[#This Row],[Losing Seed]]-Table1[[#This Row],[Winning Seed]]</f>
        <v>13</v>
      </c>
      <c r="P2127" s="1" t="str">
        <f>IF(Table1[[#This Row],[SeD]]&lt;-2,Table1[[#This Row],[Winning Seed]]&amp; " over " &amp;Table1[[#This Row],[Losing Seed]],"")</f>
        <v/>
      </c>
      <c r="Q2127">
        <f>VLOOKUP(Table1[[#This Row],[Losing Seed]],'Seed History'!$N$4:$O$19,2)</f>
        <v>6.4285714285714279E-2</v>
      </c>
      <c r="R2127" s="1">
        <f>IF(Table1[[#This Row],[Round]]="PI",0,Table1[[#This Row],[Round]]-1)</f>
        <v>0</v>
      </c>
      <c r="S2127">
        <f>Table1[[#This Row],[LAW]]-Table1[[#This Row],[LEW]]</f>
        <v>-6.4285714285714279E-2</v>
      </c>
      <c r="V2127">
        <f>COUNTIF(PASE!B:B,Table1[[#This Row],[Loser]])</f>
        <v>1</v>
      </c>
    </row>
    <row r="2128" spans="1:22" x14ac:dyDescent="0.25">
      <c r="A2128" s="65">
        <v>43174</v>
      </c>
      <c r="B2128" s="50">
        <v>2018</v>
      </c>
      <c r="C2128" s="1">
        <v>1</v>
      </c>
      <c r="D2128" t="s">
        <v>38</v>
      </c>
      <c r="E2128" s="1">
        <v>5</v>
      </c>
      <c r="F2128" t="s">
        <v>316</v>
      </c>
      <c r="G2128" t="str">
        <f>VLOOKUP(Table1[[#This Row],[Winner]],Ranking!D:E,2,FALSE)</f>
        <v>B10</v>
      </c>
      <c r="H2128" s="1">
        <v>81</v>
      </c>
      <c r="I2128" s="1">
        <v>12</v>
      </c>
      <c r="J2128" t="s">
        <v>358</v>
      </c>
      <c r="K2128" t="str">
        <f>VLOOKUP(Table1[[#This Row],[Loser]],Ranking!D:E,2,FALSE)</f>
        <v>Sum</v>
      </c>
      <c r="L2128" s="1">
        <v>73</v>
      </c>
      <c r="N2128" s="1">
        <f>Table1[[#This Row],[Winning Score]]-Table1[[#This Row],[Losing Score]]</f>
        <v>8</v>
      </c>
      <c r="O2128" s="1">
        <f>Table1[[#This Row],[Losing Seed]]-Table1[[#This Row],[Winning Seed]]</f>
        <v>7</v>
      </c>
      <c r="P2128" s="1" t="str">
        <f>IF(Table1[[#This Row],[SeD]]&lt;-2,Table1[[#This Row],[Winning Seed]]&amp; " over " &amp;Table1[[#This Row],[Losing Seed]],"")</f>
        <v/>
      </c>
      <c r="Q2128">
        <f>VLOOKUP(Table1[[#This Row],[Losing Seed]],'Seed History'!$N$4:$O$19,2)</f>
        <v>0.51428571428571423</v>
      </c>
      <c r="R2128" s="1">
        <f>IF(Table1[[#This Row],[Round]]="PI",0,Table1[[#This Row],[Round]]-1)</f>
        <v>0</v>
      </c>
      <c r="S2128">
        <f>Table1[[#This Row],[LAW]]-Table1[[#This Row],[LEW]]</f>
        <v>-0.51428571428571423</v>
      </c>
      <c r="V2128">
        <f>COUNTIF(PASE!B:B,Table1[[#This Row],[Loser]])</f>
        <v>1</v>
      </c>
    </row>
    <row r="2129" spans="1:22" x14ac:dyDescent="0.25">
      <c r="A2129" s="65">
        <v>43174</v>
      </c>
      <c r="B2129" s="50">
        <v>2018</v>
      </c>
      <c r="C2129" s="1">
        <v>1</v>
      </c>
      <c r="D2129" t="s">
        <v>63</v>
      </c>
      <c r="E2129" s="1">
        <v>11</v>
      </c>
      <c r="F2129" t="s">
        <v>258</v>
      </c>
      <c r="G2129" t="str">
        <f>VLOOKUP(Table1[[#This Row],[Winner]],Ranking!D:E,2,FALSE)</f>
        <v>MVC</v>
      </c>
      <c r="H2129" s="1">
        <v>64</v>
      </c>
      <c r="I2129" s="1">
        <v>6</v>
      </c>
      <c r="J2129" t="s">
        <v>270</v>
      </c>
      <c r="K2129" t="str">
        <f>VLOOKUP(Table1[[#This Row],[Loser]],Ranking!D:E,2,FALSE)</f>
        <v>ACC</v>
      </c>
      <c r="L2129" s="1">
        <v>62</v>
      </c>
      <c r="N2129" s="1">
        <f>Table1[[#This Row],[Winning Score]]-Table1[[#This Row],[Losing Score]]</f>
        <v>2</v>
      </c>
      <c r="O2129" s="1">
        <f>Table1[[#This Row],[Losing Seed]]-Table1[[#This Row],[Winning Seed]]</f>
        <v>-5</v>
      </c>
      <c r="P2129" s="1" t="str">
        <f>IF(Table1[[#This Row],[SeD]]&lt;-2,Table1[[#This Row],[Winning Seed]]&amp; " over " &amp;Table1[[#This Row],[Losing Seed]],"")</f>
        <v>11 over 6</v>
      </c>
      <c r="Q2129">
        <f>VLOOKUP(Table1[[#This Row],[Losing Seed]],'Seed History'!$N$4:$O$19,2)</f>
        <v>1.0785714285714285</v>
      </c>
      <c r="R2129" s="1">
        <f>IF(Table1[[#This Row],[Round]]="PI",0,Table1[[#This Row],[Round]]-1)</f>
        <v>0</v>
      </c>
      <c r="S2129">
        <f>Table1[[#This Row],[LAW]]-Table1[[#This Row],[LEW]]</f>
        <v>-1.0785714285714285</v>
      </c>
      <c r="V2129">
        <f>COUNTIF(PASE!B:B,Table1[[#This Row],[Loser]])</f>
        <v>1</v>
      </c>
    </row>
    <row r="2130" spans="1:22" x14ac:dyDescent="0.25">
      <c r="A2130" s="65">
        <v>43174</v>
      </c>
      <c r="B2130" s="50">
        <v>2018</v>
      </c>
      <c r="C2130" s="1">
        <v>1</v>
      </c>
      <c r="D2130" t="s">
        <v>440</v>
      </c>
      <c r="E2130" s="1">
        <v>8</v>
      </c>
      <c r="F2130" t="s">
        <v>87</v>
      </c>
      <c r="G2130" t="str">
        <f>VLOOKUP(Table1[[#This Row],[Winner]],Ranking!D:E,2,FALSE)</f>
        <v>BE</v>
      </c>
      <c r="H2130" s="1">
        <v>94</v>
      </c>
      <c r="I2130" s="1">
        <v>9</v>
      </c>
      <c r="J2130" t="s">
        <v>302</v>
      </c>
      <c r="K2130" t="str">
        <f>VLOOKUP(Table1[[#This Row],[Loser]],Ranking!D:E,2,FALSE)</f>
        <v>ACC</v>
      </c>
      <c r="L2130" s="1">
        <v>83</v>
      </c>
      <c r="N2130" s="1">
        <f>Table1[[#This Row],[Winning Score]]-Table1[[#This Row],[Losing Score]]</f>
        <v>11</v>
      </c>
      <c r="O2130" s="1">
        <f>Table1[[#This Row],[Losing Seed]]-Table1[[#This Row],[Winning Seed]]</f>
        <v>1</v>
      </c>
      <c r="P2130" s="1" t="str">
        <f>IF(Table1[[#This Row],[SeD]]&lt;-2,Table1[[#This Row],[Winning Seed]]&amp; " over " &amp;Table1[[#This Row],[Losing Seed]],"")</f>
        <v/>
      </c>
      <c r="Q2130">
        <f>VLOOKUP(Table1[[#This Row],[Losing Seed]],'Seed History'!$N$4:$O$19,2)</f>
        <v>0.6</v>
      </c>
      <c r="R2130" s="1">
        <f>IF(Table1[[#This Row],[Round]]="PI",0,Table1[[#This Row],[Round]]-1)</f>
        <v>0</v>
      </c>
      <c r="S2130">
        <f>Table1[[#This Row],[LAW]]-Table1[[#This Row],[LEW]]</f>
        <v>-0.6</v>
      </c>
      <c r="V2130">
        <f>COUNTIF(PASE!B:B,Table1[[#This Row],[Loser]])</f>
        <v>1</v>
      </c>
    </row>
    <row r="2131" spans="1:22" x14ac:dyDescent="0.25">
      <c r="A2131" s="65">
        <v>43174</v>
      </c>
      <c r="B2131" s="50">
        <v>2018</v>
      </c>
      <c r="C2131" s="1">
        <v>1</v>
      </c>
      <c r="D2131" t="s">
        <v>49</v>
      </c>
      <c r="E2131" s="1">
        <v>1</v>
      </c>
      <c r="F2131" t="s">
        <v>50</v>
      </c>
      <c r="G2131" t="str">
        <f>VLOOKUP(Table1[[#This Row],[Winner]],Ranking!D:E,2,FALSE)</f>
        <v>BE</v>
      </c>
      <c r="H2131" s="1">
        <v>87</v>
      </c>
      <c r="I2131" s="1">
        <v>16</v>
      </c>
      <c r="J2131" t="s">
        <v>330</v>
      </c>
      <c r="K2131" t="str">
        <f>VLOOKUP(Table1[[#This Row],[Loser]],Ranking!D:E,2,FALSE)</f>
        <v>BSth</v>
      </c>
      <c r="L2131" s="1">
        <v>61</v>
      </c>
      <c r="N2131" s="1">
        <f>Table1[[#This Row],[Winning Score]]-Table1[[#This Row],[Losing Score]]</f>
        <v>26</v>
      </c>
      <c r="O2131" s="1">
        <f>Table1[[#This Row],[Losing Seed]]-Table1[[#This Row],[Winning Seed]]</f>
        <v>15</v>
      </c>
      <c r="P2131" s="1" t="str">
        <f>IF(Table1[[#This Row],[SeD]]&lt;-2,Table1[[#This Row],[Winning Seed]]&amp; " over " &amp;Table1[[#This Row],[Losing Seed]],"")</f>
        <v/>
      </c>
      <c r="Q2131">
        <f>VLOOKUP(Table1[[#This Row],[Losing Seed]],'Seed History'!$N$4:$O$19,2)</f>
        <v>7.1428571428571426E-3</v>
      </c>
      <c r="R2131" s="1">
        <f>IF(Table1[[#This Row],[Round]]="PI",0,Table1[[#This Row],[Round]]-1)</f>
        <v>0</v>
      </c>
      <c r="S2131">
        <f>Table1[[#This Row],[LAW]]-Table1[[#This Row],[LEW]]</f>
        <v>-7.1428571428571426E-3</v>
      </c>
      <c r="V2131">
        <f>COUNTIF(PASE!B:B,Table1[[#This Row],[Loser]])</f>
        <v>1</v>
      </c>
    </row>
    <row r="2132" spans="1:22" x14ac:dyDescent="0.25">
      <c r="A2132" s="65">
        <v>43174</v>
      </c>
      <c r="B2132" s="50">
        <v>2018</v>
      </c>
      <c r="C2132" s="1">
        <v>1</v>
      </c>
      <c r="D2132" t="s">
        <v>63</v>
      </c>
      <c r="E2132" s="1">
        <v>5</v>
      </c>
      <c r="F2132" t="s">
        <v>26</v>
      </c>
      <c r="G2132" t="str">
        <f>VLOOKUP(Table1[[#This Row],[Winner]],Ranking!D:E,2,FALSE)</f>
        <v>SEC</v>
      </c>
      <c r="H2132" s="1">
        <v>78</v>
      </c>
      <c r="I2132" s="1">
        <v>12</v>
      </c>
      <c r="J2132" t="s">
        <v>70</v>
      </c>
      <c r="K2132" t="str">
        <f>VLOOKUP(Table1[[#This Row],[Loser]],Ranking!D:E,2,FALSE)</f>
        <v>A10</v>
      </c>
      <c r="L2132" s="1">
        <v>73</v>
      </c>
      <c r="N2132" s="1">
        <f>Table1[[#This Row],[Winning Score]]-Table1[[#This Row],[Losing Score]]</f>
        <v>5</v>
      </c>
      <c r="O2132" s="1">
        <f>Table1[[#This Row],[Losing Seed]]-Table1[[#This Row],[Winning Seed]]</f>
        <v>7</v>
      </c>
      <c r="P2132" s="1" t="str">
        <f>IF(Table1[[#This Row],[SeD]]&lt;-2,Table1[[#This Row],[Winning Seed]]&amp; " over " &amp;Table1[[#This Row],[Losing Seed]],"")</f>
        <v/>
      </c>
      <c r="Q2132">
        <f>VLOOKUP(Table1[[#This Row],[Losing Seed]],'Seed History'!$N$4:$O$19,2)</f>
        <v>0.51428571428571423</v>
      </c>
      <c r="R2132" s="1">
        <f>IF(Table1[[#This Row],[Round]]="PI",0,Table1[[#This Row],[Round]]-1)</f>
        <v>0</v>
      </c>
      <c r="S2132">
        <f>Table1[[#This Row],[LAW]]-Table1[[#This Row],[LEW]]</f>
        <v>-0.51428571428571423</v>
      </c>
      <c r="V2132">
        <f>COUNTIF(PASE!B:B,Table1[[#This Row],[Loser]])</f>
        <v>1</v>
      </c>
    </row>
    <row r="2133" spans="1:22" x14ac:dyDescent="0.25">
      <c r="A2133" s="65">
        <v>43174</v>
      </c>
      <c r="B2133" s="50">
        <v>2018</v>
      </c>
      <c r="C2133" s="1">
        <v>1</v>
      </c>
      <c r="D2133" t="s">
        <v>49</v>
      </c>
      <c r="E2133" s="1">
        <v>3</v>
      </c>
      <c r="F2133" t="s">
        <v>92</v>
      </c>
      <c r="G2133" t="str">
        <f>VLOOKUP(Table1[[#This Row],[Winner]],Ranking!D:E,2,FALSE)</f>
        <v>B12</v>
      </c>
      <c r="H2133" s="1">
        <v>70</v>
      </c>
      <c r="I2133" s="1">
        <v>14</v>
      </c>
      <c r="J2133" t="s">
        <v>371</v>
      </c>
      <c r="K2133" t="str">
        <f>VLOOKUP(Table1[[#This Row],[Loser]],Ranking!D:E,2,FALSE)</f>
        <v>Slnd</v>
      </c>
      <c r="L2133" s="1">
        <v>60</v>
      </c>
      <c r="N2133" s="1">
        <f>Table1[[#This Row],[Winning Score]]-Table1[[#This Row],[Losing Score]]</f>
        <v>10</v>
      </c>
      <c r="O2133" s="1">
        <f>Table1[[#This Row],[Losing Seed]]-Table1[[#This Row],[Winning Seed]]</f>
        <v>11</v>
      </c>
      <c r="P2133" s="1" t="str">
        <f>IF(Table1[[#This Row],[SeD]]&lt;-2,Table1[[#This Row],[Winning Seed]]&amp; " over " &amp;Table1[[#This Row],[Losing Seed]],"")</f>
        <v/>
      </c>
      <c r="Q2133">
        <f>VLOOKUP(Table1[[#This Row],[Losing Seed]],'Seed History'!$N$4:$O$19,2)</f>
        <v>0.16428571428571428</v>
      </c>
      <c r="R2133" s="1">
        <f>IF(Table1[[#This Row],[Round]]="PI",0,Table1[[#This Row],[Round]]-1)</f>
        <v>0</v>
      </c>
      <c r="S2133">
        <f>Table1[[#This Row],[LAW]]-Table1[[#This Row],[LEW]]</f>
        <v>-0.16428571428571428</v>
      </c>
      <c r="V2133">
        <f>COUNTIF(PASE!B:B,Table1[[#This Row],[Loser]])</f>
        <v>1</v>
      </c>
    </row>
    <row r="2134" spans="1:22" x14ac:dyDescent="0.25">
      <c r="A2134" s="65">
        <v>43174</v>
      </c>
      <c r="B2134" s="50">
        <v>2018</v>
      </c>
      <c r="C2134" s="1">
        <v>1</v>
      </c>
      <c r="D2134" t="s">
        <v>38</v>
      </c>
      <c r="E2134" s="1">
        <v>6</v>
      </c>
      <c r="F2134" t="s">
        <v>226</v>
      </c>
      <c r="G2134" t="str">
        <f>VLOOKUP(Table1[[#This Row],[Winner]],Ranking!D:E,2,FALSE)</f>
        <v>Amer</v>
      </c>
      <c r="H2134" s="1">
        <v>67</v>
      </c>
      <c r="I2134" s="1">
        <v>11</v>
      </c>
      <c r="J2134" t="s">
        <v>345</v>
      </c>
      <c r="K2134" t="str">
        <f>VLOOKUP(Table1[[#This Row],[Loser]],Ranking!D:E,2,FALSE)</f>
        <v>MWC</v>
      </c>
      <c r="L2134" s="1">
        <v>65</v>
      </c>
      <c r="N2134" s="1">
        <f>Table1[[#This Row],[Winning Score]]-Table1[[#This Row],[Losing Score]]</f>
        <v>2</v>
      </c>
      <c r="O2134" s="1">
        <f>Table1[[#This Row],[Losing Seed]]-Table1[[#This Row],[Winning Seed]]</f>
        <v>5</v>
      </c>
      <c r="P2134" s="1" t="str">
        <f>IF(Table1[[#This Row],[SeD]]&lt;-2,Table1[[#This Row],[Winning Seed]]&amp; " over " &amp;Table1[[#This Row],[Losing Seed]],"")</f>
        <v/>
      </c>
      <c r="Q2134">
        <f>VLOOKUP(Table1[[#This Row],[Losing Seed]],'Seed History'!$N$4:$O$19,2)</f>
        <v>0.61428571428571432</v>
      </c>
      <c r="R2134" s="1">
        <f>IF(Table1[[#This Row],[Round]]="PI",0,Table1[[#This Row],[Round]]-1)</f>
        <v>0</v>
      </c>
      <c r="S2134">
        <f>Table1[[#This Row],[LAW]]-Table1[[#This Row],[LEW]]</f>
        <v>-0.61428571428571432</v>
      </c>
      <c r="V2134">
        <f>COUNTIF(PASE!B:B,Table1[[#This Row],[Loser]])</f>
        <v>1</v>
      </c>
    </row>
    <row r="2135" spans="1:22" x14ac:dyDescent="0.25">
      <c r="A2135" s="65">
        <v>43174</v>
      </c>
      <c r="B2135" s="50">
        <v>2018</v>
      </c>
      <c r="C2135" s="1">
        <v>1</v>
      </c>
      <c r="D2135" t="s">
        <v>49</v>
      </c>
      <c r="E2135" s="1">
        <v>9</v>
      </c>
      <c r="F2135" t="s">
        <v>113</v>
      </c>
      <c r="G2135" t="str">
        <f>VLOOKUP(Table1[[#This Row],[Winner]],Ranking!D:E,2,FALSE)</f>
        <v>SEC</v>
      </c>
      <c r="H2135" s="1">
        <v>86</v>
      </c>
      <c r="I2135" s="1">
        <v>8</v>
      </c>
      <c r="J2135" t="s">
        <v>406</v>
      </c>
      <c r="K2135" t="str">
        <f>VLOOKUP(Table1[[#This Row],[Loser]],Ranking!D:E,2,FALSE)</f>
        <v>ACC</v>
      </c>
      <c r="L2135" s="1">
        <v>83</v>
      </c>
      <c r="N2135" s="1">
        <f>Table1[[#This Row],[Winning Score]]-Table1[[#This Row],[Losing Score]]</f>
        <v>3</v>
      </c>
      <c r="O2135" s="1">
        <f>Table1[[#This Row],[Losing Seed]]-Table1[[#This Row],[Winning Seed]]</f>
        <v>-1</v>
      </c>
      <c r="P2135" s="1" t="str">
        <f>IF(Table1[[#This Row],[SeD]]&lt;-2,Table1[[#This Row],[Winning Seed]]&amp; " over " &amp;Table1[[#This Row],[Losing Seed]],"")</f>
        <v/>
      </c>
      <c r="Q2135">
        <f>VLOOKUP(Table1[[#This Row],[Losing Seed]],'Seed History'!$N$4:$O$19,2)</f>
        <v>0.7</v>
      </c>
      <c r="R2135" s="1">
        <f>IF(Table1[[#This Row],[Round]]="PI",0,Table1[[#This Row],[Round]]-1)</f>
        <v>0</v>
      </c>
      <c r="S2135">
        <f>Table1[[#This Row],[LAW]]-Table1[[#This Row],[LEW]]</f>
        <v>-0.7</v>
      </c>
      <c r="V2135">
        <f>COUNTIF(PASE!B:B,Table1[[#This Row],[Loser]])</f>
        <v>1</v>
      </c>
    </row>
    <row r="2136" spans="1:22" x14ac:dyDescent="0.25">
      <c r="A2136" s="65">
        <v>43174</v>
      </c>
      <c r="B2136" s="50">
        <v>2018</v>
      </c>
      <c r="C2136" s="1">
        <v>1</v>
      </c>
      <c r="D2136" t="s">
        <v>63</v>
      </c>
      <c r="E2136" s="1">
        <v>13</v>
      </c>
      <c r="F2136" t="s">
        <v>30</v>
      </c>
      <c r="G2136" t="str">
        <f>VLOOKUP(Table1[[#This Row],[Winner]],Ranking!D:E,2,FALSE)</f>
        <v>MAC</v>
      </c>
      <c r="H2136" s="1">
        <v>89</v>
      </c>
      <c r="I2136" s="1">
        <v>4</v>
      </c>
      <c r="J2136" t="s">
        <v>48</v>
      </c>
      <c r="K2136" t="str">
        <f>VLOOKUP(Table1[[#This Row],[Loser]],Ranking!D:E,2,FALSE)</f>
        <v>P12</v>
      </c>
      <c r="L2136" s="1">
        <v>68</v>
      </c>
      <c r="N2136" s="1">
        <f>Table1[[#This Row],[Winning Score]]-Table1[[#This Row],[Losing Score]]</f>
        <v>21</v>
      </c>
      <c r="O2136" s="1">
        <f>Table1[[#This Row],[Losing Seed]]-Table1[[#This Row],[Winning Seed]]</f>
        <v>-9</v>
      </c>
      <c r="P2136" s="1" t="str">
        <f>IF(Table1[[#This Row],[SeD]]&lt;-2,Table1[[#This Row],[Winning Seed]]&amp; " over " &amp;Table1[[#This Row],[Losing Seed]],"")</f>
        <v>13 over 4</v>
      </c>
      <c r="Q2136">
        <f>VLOOKUP(Table1[[#This Row],[Losing Seed]],'Seed History'!$N$4:$O$19,2)</f>
        <v>1.5357142857142858</v>
      </c>
      <c r="R2136" s="1">
        <f>IF(Table1[[#This Row],[Round]]="PI",0,Table1[[#This Row],[Round]]-1)</f>
        <v>0</v>
      </c>
      <c r="S2136">
        <f>Table1[[#This Row],[LAW]]-Table1[[#This Row],[LEW]]</f>
        <v>-1.5357142857142858</v>
      </c>
      <c r="V2136">
        <f>COUNTIF(PASE!B:B,Table1[[#This Row],[Loser]])</f>
        <v>1</v>
      </c>
    </row>
    <row r="2137" spans="1:22" x14ac:dyDescent="0.25">
      <c r="A2137" s="65">
        <v>43174</v>
      </c>
      <c r="B2137" s="50">
        <v>2018</v>
      </c>
      <c r="C2137" s="1">
        <v>1</v>
      </c>
      <c r="D2137" t="s">
        <v>49</v>
      </c>
      <c r="E2137" s="1">
        <v>6</v>
      </c>
      <c r="F2137" t="s">
        <v>81</v>
      </c>
      <c r="G2137" t="str">
        <f>VLOOKUP(Table1[[#This Row],[Winner]],Ranking!D:E,2,FALSE)</f>
        <v>SEC</v>
      </c>
      <c r="H2137" s="1">
        <v>77</v>
      </c>
      <c r="I2137" s="1">
        <v>11</v>
      </c>
      <c r="J2137" t="s">
        <v>366</v>
      </c>
      <c r="K2137" t="str">
        <f>VLOOKUP(Table1[[#This Row],[Loser]],Ranking!D:E,2,FALSE)</f>
        <v>A10</v>
      </c>
      <c r="L2137" s="1">
        <v>62</v>
      </c>
      <c r="N2137" s="1">
        <f>Table1[[#This Row],[Winning Score]]-Table1[[#This Row],[Losing Score]]</f>
        <v>15</v>
      </c>
      <c r="O2137" s="1">
        <f>Table1[[#This Row],[Losing Seed]]-Table1[[#This Row],[Winning Seed]]</f>
        <v>5</v>
      </c>
      <c r="P2137" s="1" t="str">
        <f>IF(Table1[[#This Row],[SeD]]&lt;-2,Table1[[#This Row],[Winning Seed]]&amp; " over " &amp;Table1[[#This Row],[Losing Seed]],"")</f>
        <v/>
      </c>
      <c r="Q2137">
        <f>VLOOKUP(Table1[[#This Row],[Losing Seed]],'Seed History'!$N$4:$O$19,2)</f>
        <v>0.61428571428571432</v>
      </c>
      <c r="R2137" s="1">
        <f>IF(Table1[[#This Row],[Round]]="PI",0,Table1[[#This Row],[Round]]-1)</f>
        <v>0</v>
      </c>
      <c r="S2137">
        <f>Table1[[#This Row],[LAW]]-Table1[[#This Row],[LEW]]</f>
        <v>-0.61428571428571432</v>
      </c>
      <c r="V2137">
        <f>COUNTIF(PASE!B:B,Table1[[#This Row],[Loser]])</f>
        <v>1</v>
      </c>
    </row>
    <row r="2138" spans="1:22" x14ac:dyDescent="0.25">
      <c r="A2138" s="65">
        <v>43174</v>
      </c>
      <c r="B2138" s="50">
        <v>2018</v>
      </c>
      <c r="C2138" s="1">
        <v>1</v>
      </c>
      <c r="D2138" t="s">
        <v>38</v>
      </c>
      <c r="E2138" s="1">
        <v>3</v>
      </c>
      <c r="F2138" t="s">
        <v>82</v>
      </c>
      <c r="G2138" t="str">
        <f>VLOOKUP(Table1[[#This Row],[Winner]],Ranking!D:E,2,FALSE)</f>
        <v>B10</v>
      </c>
      <c r="H2138" s="1">
        <v>61</v>
      </c>
      <c r="I2138" s="1">
        <v>14</v>
      </c>
      <c r="J2138" t="s">
        <v>281</v>
      </c>
      <c r="K2138" t="str">
        <f>VLOOKUP(Table1[[#This Row],[Loser]],Ranking!D:E,2,FALSE)</f>
        <v>BSky</v>
      </c>
      <c r="L2138" s="1">
        <v>47</v>
      </c>
      <c r="N2138" s="1">
        <f>Table1[[#This Row],[Winning Score]]-Table1[[#This Row],[Losing Score]]</f>
        <v>14</v>
      </c>
      <c r="O2138" s="1">
        <f>Table1[[#This Row],[Losing Seed]]-Table1[[#This Row],[Winning Seed]]</f>
        <v>11</v>
      </c>
      <c r="P2138" s="1" t="str">
        <f>IF(Table1[[#This Row],[SeD]]&lt;-2,Table1[[#This Row],[Winning Seed]]&amp; " over " &amp;Table1[[#This Row],[Losing Seed]],"")</f>
        <v/>
      </c>
      <c r="Q2138">
        <f>VLOOKUP(Table1[[#This Row],[Losing Seed]],'Seed History'!$N$4:$O$19,2)</f>
        <v>0.16428571428571428</v>
      </c>
      <c r="R2138" s="1">
        <f>IF(Table1[[#This Row],[Round]]="PI",0,Table1[[#This Row],[Round]]-1)</f>
        <v>0</v>
      </c>
      <c r="S2138">
        <f>Table1[[#This Row],[LAW]]-Table1[[#This Row],[LEW]]</f>
        <v>-0.16428571428571428</v>
      </c>
      <c r="V2138">
        <f>COUNTIF(PASE!B:B,Table1[[#This Row],[Loser]])</f>
        <v>1</v>
      </c>
    </row>
    <row r="2139" spans="1:22" x14ac:dyDescent="0.25">
      <c r="A2139" s="65">
        <v>43175</v>
      </c>
      <c r="B2139" s="50">
        <v>2018</v>
      </c>
      <c r="C2139" s="1">
        <v>1</v>
      </c>
      <c r="D2139" t="s">
        <v>63</v>
      </c>
      <c r="E2139" s="1">
        <v>2</v>
      </c>
      <c r="F2139" t="s">
        <v>28</v>
      </c>
      <c r="G2139" t="str">
        <f>VLOOKUP(Table1[[#This Row],[Winner]],Ranking!D:E,2,FALSE)</f>
        <v>Amer</v>
      </c>
      <c r="H2139" s="1">
        <v>68</v>
      </c>
      <c r="I2139" s="1">
        <v>15</v>
      </c>
      <c r="J2139" t="s">
        <v>216</v>
      </c>
      <c r="K2139" t="str">
        <f>VLOOKUP(Table1[[#This Row],[Loser]],Ranking!D:E,2,FALSE)</f>
        <v>SB</v>
      </c>
      <c r="L2139" s="1">
        <v>53</v>
      </c>
      <c r="N2139" s="1">
        <f>Table1[[#This Row],[Winning Score]]-Table1[[#This Row],[Losing Score]]</f>
        <v>15</v>
      </c>
      <c r="O2139" s="1">
        <f>Table1[[#This Row],[Losing Seed]]-Table1[[#This Row],[Winning Seed]]</f>
        <v>13</v>
      </c>
      <c r="P2139" s="1" t="str">
        <f>IF(Table1[[#This Row],[SeD]]&lt;-2,Table1[[#This Row],[Winning Seed]]&amp; " over " &amp;Table1[[#This Row],[Losing Seed]],"")</f>
        <v/>
      </c>
      <c r="Q2139">
        <f>VLOOKUP(Table1[[#This Row],[Losing Seed]],'Seed History'!$N$4:$O$19,2)</f>
        <v>6.4285714285714279E-2</v>
      </c>
      <c r="R2139" s="1">
        <f>IF(Table1[[#This Row],[Round]]="PI",0,Table1[[#This Row],[Round]]-1)</f>
        <v>0</v>
      </c>
      <c r="S2139">
        <f>Table1[[#This Row],[LAW]]-Table1[[#This Row],[LEW]]</f>
        <v>-6.4285714285714279E-2</v>
      </c>
      <c r="V2139">
        <f>COUNTIF(PASE!B:B,Table1[[#This Row],[Loser]])</f>
        <v>1</v>
      </c>
    </row>
    <row r="2140" spans="1:22" x14ac:dyDescent="0.25">
      <c r="A2140" s="65">
        <v>43175</v>
      </c>
      <c r="B2140" s="50">
        <v>2018</v>
      </c>
      <c r="C2140" s="1">
        <v>1</v>
      </c>
      <c r="D2140" t="s">
        <v>49</v>
      </c>
      <c r="E2140" s="1">
        <v>2</v>
      </c>
      <c r="F2140" t="s">
        <v>29</v>
      </c>
      <c r="G2140" t="str">
        <f>VLOOKUP(Table1[[#This Row],[Winner]],Ranking!D:E,2,FALSE)</f>
        <v>B10</v>
      </c>
      <c r="H2140" s="1">
        <v>74</v>
      </c>
      <c r="I2140" s="1">
        <v>15</v>
      </c>
      <c r="J2140" t="s">
        <v>156</v>
      </c>
      <c r="K2140" t="str">
        <f>VLOOKUP(Table1[[#This Row],[Loser]],Ranking!D:E,2,FALSE)</f>
        <v>BW</v>
      </c>
      <c r="L2140" s="1">
        <v>48</v>
      </c>
      <c r="N2140" s="1">
        <f>Table1[[#This Row],[Winning Score]]-Table1[[#This Row],[Losing Score]]</f>
        <v>26</v>
      </c>
      <c r="O2140" s="1">
        <f>Table1[[#This Row],[Losing Seed]]-Table1[[#This Row],[Winning Seed]]</f>
        <v>13</v>
      </c>
      <c r="P2140" s="1" t="str">
        <f>IF(Table1[[#This Row],[SeD]]&lt;-2,Table1[[#This Row],[Winning Seed]]&amp; " over " &amp;Table1[[#This Row],[Losing Seed]],"")</f>
        <v/>
      </c>
      <c r="Q2140">
        <f>VLOOKUP(Table1[[#This Row],[Losing Seed]],'Seed History'!$N$4:$O$19,2)</f>
        <v>6.4285714285714279E-2</v>
      </c>
      <c r="R2140" s="1">
        <f>IF(Table1[[#This Row],[Round]]="PI",0,Table1[[#This Row],[Round]]-1)</f>
        <v>0</v>
      </c>
      <c r="S2140">
        <f>Table1[[#This Row],[LAW]]-Table1[[#This Row],[LEW]]</f>
        <v>-6.4285714285714279E-2</v>
      </c>
      <c r="V2140">
        <f>COUNTIF(PASE!B:B,Table1[[#This Row],[Loser]])</f>
        <v>1</v>
      </c>
    </row>
    <row r="2141" spans="1:22" x14ac:dyDescent="0.25">
      <c r="A2141" s="65">
        <v>43175</v>
      </c>
      <c r="B2141" s="50">
        <v>2018</v>
      </c>
      <c r="C2141" s="1">
        <v>1</v>
      </c>
      <c r="D2141" t="s">
        <v>49</v>
      </c>
      <c r="E2141" s="1">
        <v>13</v>
      </c>
      <c r="F2141" t="s">
        <v>264</v>
      </c>
      <c r="G2141" t="str">
        <f>VLOOKUP(Table1[[#This Row],[Winner]],Ranking!D:E,2,FALSE)</f>
        <v>CUSA</v>
      </c>
      <c r="H2141" s="1">
        <v>81</v>
      </c>
      <c r="I2141" s="1">
        <v>4</v>
      </c>
      <c r="J2141" t="s">
        <v>418</v>
      </c>
      <c r="K2141" t="str">
        <f>VLOOKUP(Table1[[#This Row],[Loser]],Ranking!D:E,2,FALSE)</f>
        <v>Amer</v>
      </c>
      <c r="L2141" s="1">
        <v>75</v>
      </c>
      <c r="N2141" s="1">
        <f>Table1[[#This Row],[Winning Score]]-Table1[[#This Row],[Losing Score]]</f>
        <v>6</v>
      </c>
      <c r="O2141" s="1">
        <f>Table1[[#This Row],[Losing Seed]]-Table1[[#This Row],[Winning Seed]]</f>
        <v>-9</v>
      </c>
      <c r="P2141" s="1" t="str">
        <f>IF(Table1[[#This Row],[SeD]]&lt;-2,Table1[[#This Row],[Winning Seed]]&amp; " over " &amp;Table1[[#This Row],[Losing Seed]],"")</f>
        <v>13 over 4</v>
      </c>
      <c r="Q2141">
        <f>VLOOKUP(Table1[[#This Row],[Losing Seed]],'Seed History'!$N$4:$O$19,2)</f>
        <v>1.5357142857142858</v>
      </c>
      <c r="R2141" s="1">
        <f>IF(Table1[[#This Row],[Round]]="PI",0,Table1[[#This Row],[Round]]-1)</f>
        <v>0</v>
      </c>
      <c r="S2141">
        <f>Table1[[#This Row],[LAW]]-Table1[[#This Row],[LEW]]</f>
        <v>-1.5357142857142858</v>
      </c>
      <c r="V2141">
        <f>COUNTIF(PASE!B:B,Table1[[#This Row],[Loser]])</f>
        <v>1</v>
      </c>
    </row>
    <row r="2142" spans="1:22" x14ac:dyDescent="0.25">
      <c r="A2142" s="65">
        <v>43175</v>
      </c>
      <c r="B2142" s="50">
        <v>2018</v>
      </c>
      <c r="C2142" s="1">
        <v>1</v>
      </c>
      <c r="D2142" t="s">
        <v>38</v>
      </c>
      <c r="E2142" s="1">
        <v>7</v>
      </c>
      <c r="F2142" t="s">
        <v>79</v>
      </c>
      <c r="G2142" t="str">
        <f>VLOOKUP(Table1[[#This Row],[Winner]],Ranking!D:E,2,FALSE)</f>
        <v>SEC</v>
      </c>
      <c r="H2142" s="1">
        <v>73</v>
      </c>
      <c r="I2142" s="1">
        <v>10</v>
      </c>
      <c r="J2142" t="s">
        <v>56</v>
      </c>
      <c r="K2142" t="str">
        <f>VLOOKUP(Table1[[#This Row],[Loser]],Ranking!D:E,2,FALSE)</f>
        <v>BE</v>
      </c>
      <c r="L2142" s="1">
        <v>69</v>
      </c>
      <c r="N2142" s="1">
        <f>Table1[[#This Row],[Winning Score]]-Table1[[#This Row],[Losing Score]]</f>
        <v>4</v>
      </c>
      <c r="O2142" s="1">
        <f>Table1[[#This Row],[Losing Seed]]-Table1[[#This Row],[Winning Seed]]</f>
        <v>3</v>
      </c>
      <c r="P2142" s="1" t="str">
        <f>IF(Table1[[#This Row],[SeD]]&lt;-2,Table1[[#This Row],[Winning Seed]]&amp; " over " &amp;Table1[[#This Row],[Losing Seed]],"")</f>
        <v/>
      </c>
      <c r="Q2142">
        <f>VLOOKUP(Table1[[#This Row],[Losing Seed]],'Seed History'!$N$4:$O$19,2)</f>
        <v>0.62142857142857144</v>
      </c>
      <c r="R2142" s="1">
        <f>IF(Table1[[#This Row],[Round]]="PI",0,Table1[[#This Row],[Round]]-1)</f>
        <v>0</v>
      </c>
      <c r="S2142">
        <f>Table1[[#This Row],[LAW]]-Table1[[#This Row],[LEW]]</f>
        <v>-0.62142857142857144</v>
      </c>
      <c r="V2142">
        <f>COUNTIF(PASE!B:B,Table1[[#This Row],[Loser]])</f>
        <v>1</v>
      </c>
    </row>
    <row r="2143" spans="1:22" x14ac:dyDescent="0.25">
      <c r="A2143" s="65">
        <v>43175</v>
      </c>
      <c r="B2143" s="50">
        <v>2018</v>
      </c>
      <c r="C2143" s="1">
        <v>1</v>
      </c>
      <c r="D2143" t="s">
        <v>38</v>
      </c>
      <c r="E2143" s="1">
        <v>2</v>
      </c>
      <c r="F2143" t="s">
        <v>299</v>
      </c>
      <c r="G2143" t="str">
        <f>VLOOKUP(Table1[[#This Row],[Winner]],Ranking!D:E,2,FALSE)</f>
        <v>ACC</v>
      </c>
      <c r="H2143" s="1">
        <v>84</v>
      </c>
      <c r="I2143" s="1">
        <v>15</v>
      </c>
      <c r="J2143" t="s">
        <v>251</v>
      </c>
      <c r="K2143" t="str">
        <f>VLOOKUP(Table1[[#This Row],[Loser]],Ranking!D:E,2,FALSE)</f>
        <v>ASun</v>
      </c>
      <c r="L2143" s="1">
        <v>66</v>
      </c>
      <c r="N2143" s="1">
        <f>Table1[[#This Row],[Winning Score]]-Table1[[#This Row],[Losing Score]]</f>
        <v>18</v>
      </c>
      <c r="O2143" s="1">
        <f>Table1[[#This Row],[Losing Seed]]-Table1[[#This Row],[Winning Seed]]</f>
        <v>13</v>
      </c>
      <c r="P2143" s="1" t="str">
        <f>IF(Table1[[#This Row],[SeD]]&lt;-2,Table1[[#This Row],[Winning Seed]]&amp; " over " &amp;Table1[[#This Row],[Losing Seed]],"")</f>
        <v/>
      </c>
      <c r="Q2143">
        <f>VLOOKUP(Table1[[#This Row],[Losing Seed]],'Seed History'!$N$4:$O$19,2)</f>
        <v>6.4285714285714279E-2</v>
      </c>
      <c r="R2143" s="1">
        <f>IF(Table1[[#This Row],[Round]]="PI",0,Table1[[#This Row],[Round]]-1)</f>
        <v>0</v>
      </c>
      <c r="S2143">
        <f>Table1[[#This Row],[LAW]]-Table1[[#This Row],[LEW]]</f>
        <v>-6.4285714285714279E-2</v>
      </c>
      <c r="V2143">
        <f>COUNTIF(PASE!B:B,Table1[[#This Row],[Loser]])</f>
        <v>1</v>
      </c>
    </row>
    <row r="2144" spans="1:22" x14ac:dyDescent="0.25">
      <c r="A2144" s="65">
        <v>43175</v>
      </c>
      <c r="B2144" s="50">
        <v>2018</v>
      </c>
      <c r="C2144" s="1">
        <v>1</v>
      </c>
      <c r="D2144" t="s">
        <v>49</v>
      </c>
      <c r="E2144" s="1">
        <v>10</v>
      </c>
      <c r="F2144" t="s">
        <v>33</v>
      </c>
      <c r="G2144" t="str">
        <f>VLOOKUP(Table1[[#This Row],[Winner]],Ranking!D:E,2,FALSE)</f>
        <v>BE</v>
      </c>
      <c r="H2144" s="1">
        <v>79</v>
      </c>
      <c r="I2144" s="1">
        <v>7</v>
      </c>
      <c r="J2144" t="s">
        <v>41</v>
      </c>
      <c r="K2144" t="str">
        <f>VLOOKUP(Table1[[#This Row],[Loser]],Ranking!D:E,2,FALSE)</f>
        <v>SEC</v>
      </c>
      <c r="L2144" s="1">
        <v>62</v>
      </c>
      <c r="N2144" s="1">
        <f>Table1[[#This Row],[Winning Score]]-Table1[[#This Row],[Losing Score]]</f>
        <v>17</v>
      </c>
      <c r="O2144" s="1">
        <f>Table1[[#This Row],[Losing Seed]]-Table1[[#This Row],[Winning Seed]]</f>
        <v>-3</v>
      </c>
      <c r="P2144" s="1" t="str">
        <f>IF(Table1[[#This Row],[SeD]]&lt;-2,Table1[[#This Row],[Winning Seed]]&amp; " over " &amp;Table1[[#This Row],[Losing Seed]],"")</f>
        <v>10 over 7</v>
      </c>
      <c r="Q2144">
        <f>VLOOKUP(Table1[[#This Row],[Losing Seed]],'Seed History'!$N$4:$O$19,2)</f>
        <v>0.9</v>
      </c>
      <c r="R2144" s="1">
        <f>IF(Table1[[#This Row],[Round]]="PI",0,Table1[[#This Row],[Round]]-1)</f>
        <v>0</v>
      </c>
      <c r="S2144">
        <f>Table1[[#This Row],[LAW]]-Table1[[#This Row],[LEW]]</f>
        <v>-0.9</v>
      </c>
      <c r="V2144">
        <f>COUNTIF(PASE!B:B,Table1[[#This Row],[Loser]])</f>
        <v>1</v>
      </c>
    </row>
    <row r="2145" spans="1:22" x14ac:dyDescent="0.25">
      <c r="A2145" s="65">
        <v>43175</v>
      </c>
      <c r="B2145" s="50">
        <v>2018</v>
      </c>
      <c r="C2145" s="1">
        <v>1</v>
      </c>
      <c r="D2145" t="s">
        <v>63</v>
      </c>
      <c r="E2145" s="1">
        <v>7</v>
      </c>
      <c r="F2145" t="s">
        <v>290</v>
      </c>
      <c r="G2145" t="str">
        <f>VLOOKUP(Table1[[#This Row],[Winner]],Ranking!D:E,2,FALSE)</f>
        <v>MWC</v>
      </c>
      <c r="H2145" s="1">
        <v>87</v>
      </c>
      <c r="I2145" s="1">
        <v>10</v>
      </c>
      <c r="J2145" t="s">
        <v>34</v>
      </c>
      <c r="K2145" t="str">
        <f>VLOOKUP(Table1[[#This Row],[Loser]],Ranking!D:E,2,FALSE)</f>
        <v>B12</v>
      </c>
      <c r="L2145" s="1">
        <v>83</v>
      </c>
      <c r="M2145" s="1" t="s">
        <v>479</v>
      </c>
      <c r="N2145" s="1">
        <f>Table1[[#This Row],[Winning Score]]-Table1[[#This Row],[Losing Score]]</f>
        <v>4</v>
      </c>
      <c r="O2145" s="1">
        <f>Table1[[#This Row],[Losing Seed]]-Table1[[#This Row],[Winning Seed]]</f>
        <v>3</v>
      </c>
      <c r="P2145" s="1" t="str">
        <f>IF(Table1[[#This Row],[SeD]]&lt;-2,Table1[[#This Row],[Winning Seed]]&amp; " over " &amp;Table1[[#This Row],[Losing Seed]],"")</f>
        <v/>
      </c>
      <c r="Q2145">
        <f>VLOOKUP(Table1[[#This Row],[Losing Seed]],'Seed History'!$N$4:$O$19,2)</f>
        <v>0.62142857142857144</v>
      </c>
      <c r="R2145" s="1">
        <f>IF(Table1[[#This Row],[Round]]="PI",0,Table1[[#This Row],[Round]]-1)</f>
        <v>0</v>
      </c>
      <c r="S2145">
        <f>Table1[[#This Row],[LAW]]-Table1[[#This Row],[LEW]]</f>
        <v>-0.62142857142857144</v>
      </c>
      <c r="V2145">
        <f>COUNTIF(PASE!B:B,Table1[[#This Row],[Loser]])</f>
        <v>1</v>
      </c>
    </row>
    <row r="2146" spans="1:22" x14ac:dyDescent="0.25">
      <c r="A2146" s="65">
        <v>43175</v>
      </c>
      <c r="B2146" s="50">
        <v>2018</v>
      </c>
      <c r="C2146" s="1">
        <v>1</v>
      </c>
      <c r="D2146" t="s">
        <v>49</v>
      </c>
      <c r="E2146" s="1">
        <v>5</v>
      </c>
      <c r="F2146" t="s">
        <v>413</v>
      </c>
      <c r="G2146" t="str">
        <f>VLOOKUP(Table1[[#This Row],[Winner]],Ranking!D:E,2,FALSE)</f>
        <v>B12</v>
      </c>
      <c r="H2146" s="1">
        <v>85</v>
      </c>
      <c r="I2146" s="1">
        <v>12</v>
      </c>
      <c r="J2146" t="s">
        <v>286</v>
      </c>
      <c r="K2146" t="str">
        <f>VLOOKUP(Table1[[#This Row],[Loser]],Ranking!D:E,2,FALSE)</f>
        <v>OVC</v>
      </c>
      <c r="L2146" s="1">
        <v>68</v>
      </c>
      <c r="N2146" s="1">
        <f>Table1[[#This Row],[Winning Score]]-Table1[[#This Row],[Losing Score]]</f>
        <v>17</v>
      </c>
      <c r="O2146" s="1">
        <f>Table1[[#This Row],[Losing Seed]]-Table1[[#This Row],[Winning Seed]]</f>
        <v>7</v>
      </c>
      <c r="P2146" s="1" t="str">
        <f>IF(Table1[[#This Row],[SeD]]&lt;-2,Table1[[#This Row],[Winning Seed]]&amp; " over " &amp;Table1[[#This Row],[Losing Seed]],"")</f>
        <v/>
      </c>
      <c r="Q2146">
        <f>VLOOKUP(Table1[[#This Row],[Losing Seed]],'Seed History'!$N$4:$O$19,2)</f>
        <v>0.51428571428571423</v>
      </c>
      <c r="R2146" s="1">
        <f>IF(Table1[[#This Row],[Round]]="PI",0,Table1[[#This Row],[Round]]-1)</f>
        <v>0</v>
      </c>
      <c r="S2146">
        <f>Table1[[#This Row],[LAW]]-Table1[[#This Row],[LEW]]</f>
        <v>-0.51428571428571423</v>
      </c>
      <c r="V2146">
        <f>COUNTIF(PASE!B:B,Table1[[#This Row],[Loser]])</f>
        <v>1</v>
      </c>
    </row>
    <row r="2147" spans="1:22" x14ac:dyDescent="0.25">
      <c r="A2147" s="65">
        <v>43175</v>
      </c>
      <c r="B2147" s="50">
        <v>2018</v>
      </c>
      <c r="C2147" s="1">
        <v>1</v>
      </c>
      <c r="D2147" t="s">
        <v>38</v>
      </c>
      <c r="E2147" s="1">
        <v>1</v>
      </c>
      <c r="F2147" t="s">
        <v>44</v>
      </c>
      <c r="G2147" t="str">
        <f>VLOOKUP(Table1[[#This Row],[Winner]],Ranking!D:E,2,FALSE)</f>
        <v>BE</v>
      </c>
      <c r="H2147" s="1">
        <v>102</v>
      </c>
      <c r="I2147" s="1">
        <v>16</v>
      </c>
      <c r="J2147" t="s">
        <v>380</v>
      </c>
      <c r="K2147" t="str">
        <f>VLOOKUP(Table1[[#This Row],[Loser]],Ranking!D:E,2,FALSE)</f>
        <v>SWAC</v>
      </c>
      <c r="L2147" s="1">
        <v>83</v>
      </c>
      <c r="N2147" s="1">
        <f>Table1[[#This Row],[Winning Score]]-Table1[[#This Row],[Losing Score]]</f>
        <v>19</v>
      </c>
      <c r="O2147" s="1">
        <f>Table1[[#This Row],[Losing Seed]]-Table1[[#This Row],[Winning Seed]]</f>
        <v>15</v>
      </c>
      <c r="P2147" s="1" t="str">
        <f>IF(Table1[[#This Row],[SeD]]&lt;-2,Table1[[#This Row],[Winning Seed]]&amp; " over " &amp;Table1[[#This Row],[Losing Seed]],"")</f>
        <v/>
      </c>
      <c r="Q2147">
        <f>VLOOKUP(Table1[[#This Row],[Losing Seed]],'Seed History'!$N$4:$O$19,2)</f>
        <v>7.1428571428571426E-3</v>
      </c>
      <c r="R2147" s="1">
        <f>IF(Table1[[#This Row],[Round]]="PI",0,Table1[[#This Row],[Round]]-1)</f>
        <v>0</v>
      </c>
      <c r="S2147">
        <f>Table1[[#This Row],[LAW]]-Table1[[#This Row],[LEW]]</f>
        <v>-7.1428571428571426E-3</v>
      </c>
      <c r="V2147">
        <f>COUNTIF(PASE!B:B,Table1[[#This Row],[Loser]])</f>
        <v>1</v>
      </c>
    </row>
    <row r="2148" spans="1:22" x14ac:dyDescent="0.25">
      <c r="A2148" s="65">
        <v>43175</v>
      </c>
      <c r="B2148" s="50">
        <v>2018</v>
      </c>
      <c r="C2148" s="1">
        <v>1</v>
      </c>
      <c r="D2148" t="s">
        <v>440</v>
      </c>
      <c r="E2148" s="1">
        <v>3</v>
      </c>
      <c r="F2148" t="s">
        <v>272</v>
      </c>
      <c r="G2148" t="str">
        <f>VLOOKUP(Table1[[#This Row],[Winner]],Ranking!D:E,2,FALSE)</f>
        <v>B10</v>
      </c>
      <c r="H2148" s="1">
        <v>82</v>
      </c>
      <c r="I2148" s="1">
        <v>14</v>
      </c>
      <c r="J2148" t="s">
        <v>149</v>
      </c>
      <c r="K2148" t="str">
        <f>VLOOKUP(Table1[[#This Row],[Loser]],Ranking!D:E,2,FALSE)</f>
        <v>Pat</v>
      </c>
      <c r="L2148" s="1">
        <v>78</v>
      </c>
      <c r="N2148" s="1">
        <f>Table1[[#This Row],[Winning Score]]-Table1[[#This Row],[Losing Score]]</f>
        <v>4</v>
      </c>
      <c r="O2148" s="1">
        <f>Table1[[#This Row],[Losing Seed]]-Table1[[#This Row],[Winning Seed]]</f>
        <v>11</v>
      </c>
      <c r="P2148" s="1" t="str">
        <f>IF(Table1[[#This Row],[SeD]]&lt;-2,Table1[[#This Row],[Winning Seed]]&amp; " over " &amp;Table1[[#This Row],[Losing Seed]],"")</f>
        <v/>
      </c>
      <c r="Q2148">
        <f>VLOOKUP(Table1[[#This Row],[Losing Seed]],'Seed History'!$N$4:$O$19,2)</f>
        <v>0.16428571428571428</v>
      </c>
      <c r="R2148" s="1">
        <f>IF(Table1[[#This Row],[Round]]="PI",0,Table1[[#This Row],[Round]]-1)</f>
        <v>0</v>
      </c>
      <c r="S2148">
        <f>Table1[[#This Row],[LAW]]-Table1[[#This Row],[LEW]]</f>
        <v>-0.16428571428571428</v>
      </c>
      <c r="V2148">
        <f>COUNTIF(PASE!B:B,Table1[[#This Row],[Loser]])</f>
        <v>1</v>
      </c>
    </row>
    <row r="2149" spans="1:22" x14ac:dyDescent="0.25">
      <c r="A2149" s="65">
        <v>43175</v>
      </c>
      <c r="B2149" s="50">
        <v>2018</v>
      </c>
      <c r="C2149" s="1">
        <v>1</v>
      </c>
      <c r="D2149" t="s">
        <v>440</v>
      </c>
      <c r="E2149" s="1">
        <v>4</v>
      </c>
      <c r="F2149" t="s">
        <v>130</v>
      </c>
      <c r="G2149" t="str">
        <f>VLOOKUP(Table1[[#This Row],[Winner]],Ranking!D:E,2,FALSE)</f>
        <v>SEC</v>
      </c>
      <c r="H2149" s="1">
        <v>62</v>
      </c>
      <c r="I2149" s="1">
        <v>13</v>
      </c>
      <c r="J2149" t="s">
        <v>506</v>
      </c>
      <c r="K2149" t="str">
        <f>VLOOKUP(Table1[[#This Row],[Loser]],Ranking!D:E,2,FALSE)</f>
        <v>CAA</v>
      </c>
      <c r="L2149" s="1">
        <v>58</v>
      </c>
      <c r="N2149" s="1">
        <f>Table1[[#This Row],[Winning Score]]-Table1[[#This Row],[Losing Score]]</f>
        <v>4</v>
      </c>
      <c r="O2149" s="1">
        <f>Table1[[#This Row],[Losing Seed]]-Table1[[#This Row],[Winning Seed]]</f>
        <v>9</v>
      </c>
      <c r="P2149" s="1" t="str">
        <f>IF(Table1[[#This Row],[SeD]]&lt;-2,Table1[[#This Row],[Winning Seed]]&amp; " over " &amp;Table1[[#This Row],[Losing Seed]],"")</f>
        <v/>
      </c>
      <c r="Q2149">
        <f>VLOOKUP(Table1[[#This Row],[Losing Seed]],'Seed History'!$N$4:$O$19,2)</f>
        <v>0.25</v>
      </c>
      <c r="R2149" s="1">
        <f>IF(Table1[[#This Row],[Round]]="PI",0,Table1[[#This Row],[Round]]-1)</f>
        <v>0</v>
      </c>
      <c r="S2149">
        <f>Table1[[#This Row],[LAW]]-Table1[[#This Row],[LEW]]</f>
        <v>-0.25</v>
      </c>
      <c r="V2149">
        <f>COUNTIF(PASE!B:B,Table1[[#This Row],[Loser]])</f>
        <v>1</v>
      </c>
    </row>
    <row r="2150" spans="1:22" x14ac:dyDescent="0.25">
      <c r="A2150" s="65">
        <v>43175</v>
      </c>
      <c r="B2150" s="50">
        <v>2018</v>
      </c>
      <c r="C2150" s="1">
        <v>1</v>
      </c>
      <c r="D2150" t="s">
        <v>63</v>
      </c>
      <c r="E2150" s="1">
        <v>9</v>
      </c>
      <c r="F2150" t="s">
        <v>244</v>
      </c>
      <c r="G2150" t="str">
        <f>VLOOKUP(Table1[[#This Row],[Winner]],Ranking!D:E,2,FALSE)</f>
        <v>B12</v>
      </c>
      <c r="H2150" s="1">
        <v>69</v>
      </c>
      <c r="I2150" s="1">
        <v>8</v>
      </c>
      <c r="J2150" t="s">
        <v>88</v>
      </c>
      <c r="K2150" t="str">
        <f>VLOOKUP(Table1[[#This Row],[Loser]],Ranking!D:E,2,FALSE)</f>
        <v>BE</v>
      </c>
      <c r="L2150" s="1">
        <v>59</v>
      </c>
      <c r="N2150" s="1">
        <f>Table1[[#This Row],[Winning Score]]-Table1[[#This Row],[Losing Score]]</f>
        <v>10</v>
      </c>
      <c r="O2150" s="1">
        <f>Table1[[#This Row],[Losing Seed]]-Table1[[#This Row],[Winning Seed]]</f>
        <v>-1</v>
      </c>
      <c r="P2150" s="1" t="str">
        <f>IF(Table1[[#This Row],[SeD]]&lt;-2,Table1[[#This Row],[Winning Seed]]&amp; " over " &amp;Table1[[#This Row],[Losing Seed]],"")</f>
        <v/>
      </c>
      <c r="Q2150">
        <f>VLOOKUP(Table1[[#This Row],[Losing Seed]],'Seed History'!$N$4:$O$19,2)</f>
        <v>0.7</v>
      </c>
      <c r="R2150" s="1">
        <f>IF(Table1[[#This Row],[Round]]="PI",0,Table1[[#This Row],[Round]]-1)</f>
        <v>0</v>
      </c>
      <c r="S2150">
        <f>Table1[[#This Row],[LAW]]-Table1[[#This Row],[LEW]]</f>
        <v>-0.7</v>
      </c>
      <c r="V2150">
        <f>COUNTIF(PASE!B:B,Table1[[#This Row],[Loser]])</f>
        <v>1</v>
      </c>
    </row>
    <row r="2151" spans="1:22" x14ac:dyDescent="0.25">
      <c r="A2151" s="65">
        <v>43175</v>
      </c>
      <c r="B2151" s="50">
        <v>2018</v>
      </c>
      <c r="C2151" s="1">
        <v>1</v>
      </c>
      <c r="D2151" t="s">
        <v>440</v>
      </c>
      <c r="E2151" s="1">
        <v>5</v>
      </c>
      <c r="F2151" t="s">
        <v>89</v>
      </c>
      <c r="G2151" t="str">
        <f>VLOOKUP(Table1[[#This Row],[Winner]],Ranking!D:E,2,FALSE)</f>
        <v>ACC</v>
      </c>
      <c r="H2151" s="1">
        <v>79</v>
      </c>
      <c r="I2151" s="1">
        <v>12</v>
      </c>
      <c r="J2151" t="s">
        <v>293</v>
      </c>
      <c r="K2151" t="str">
        <f>VLOOKUP(Table1[[#This Row],[Loser]],Ranking!D:E,2,FALSE)</f>
        <v>WAC</v>
      </c>
      <c r="L2151" s="1">
        <v>68</v>
      </c>
      <c r="N2151" s="1">
        <f>Table1[[#This Row],[Winning Score]]-Table1[[#This Row],[Losing Score]]</f>
        <v>11</v>
      </c>
      <c r="O2151" s="1">
        <f>Table1[[#This Row],[Losing Seed]]-Table1[[#This Row],[Winning Seed]]</f>
        <v>7</v>
      </c>
      <c r="P2151" s="1" t="str">
        <f>IF(Table1[[#This Row],[SeD]]&lt;-2,Table1[[#This Row],[Winning Seed]]&amp; " over " &amp;Table1[[#This Row],[Losing Seed]],"")</f>
        <v/>
      </c>
      <c r="Q2151">
        <f>VLOOKUP(Table1[[#This Row],[Losing Seed]],'Seed History'!$N$4:$O$19,2)</f>
        <v>0.51428571428571423</v>
      </c>
      <c r="R2151" s="1">
        <f>IF(Table1[[#This Row],[Round]]="PI",0,Table1[[#This Row],[Round]]-1)</f>
        <v>0</v>
      </c>
      <c r="S2151">
        <f>Table1[[#This Row],[LAW]]-Table1[[#This Row],[LEW]]</f>
        <v>-0.51428571428571423</v>
      </c>
      <c r="V2151">
        <f>COUNTIF(PASE!B:B,Table1[[#This Row],[Loser]])</f>
        <v>1</v>
      </c>
    </row>
    <row r="2152" spans="1:22" x14ac:dyDescent="0.25">
      <c r="A2152" s="65">
        <v>43175</v>
      </c>
      <c r="B2152" s="50">
        <v>2018</v>
      </c>
      <c r="C2152" s="1">
        <v>1</v>
      </c>
      <c r="D2152" t="s">
        <v>63</v>
      </c>
      <c r="E2152" s="1">
        <v>16</v>
      </c>
      <c r="F2152" t="s">
        <v>392</v>
      </c>
      <c r="G2152" t="str">
        <f>VLOOKUP(Table1[[#This Row],[Winner]],Ranking!D:E,2,FALSE)</f>
        <v>AE</v>
      </c>
      <c r="H2152" s="1">
        <v>74</v>
      </c>
      <c r="I2152" s="1">
        <v>1</v>
      </c>
      <c r="J2152" t="s">
        <v>61</v>
      </c>
      <c r="K2152" t="str">
        <f>VLOOKUP(Table1[[#This Row],[Loser]],Ranking!D:E,2,FALSE)</f>
        <v>ACC</v>
      </c>
      <c r="L2152" s="1">
        <v>54</v>
      </c>
      <c r="N2152" s="1">
        <f>Table1[[#This Row],[Winning Score]]-Table1[[#This Row],[Losing Score]]</f>
        <v>20</v>
      </c>
      <c r="O2152" s="1">
        <f>Table1[[#This Row],[Losing Seed]]-Table1[[#This Row],[Winning Seed]]</f>
        <v>-15</v>
      </c>
      <c r="P2152" s="1" t="str">
        <f>IF(Table1[[#This Row],[SeD]]&lt;-2,Table1[[#This Row],[Winning Seed]]&amp; " over " &amp;Table1[[#This Row],[Losing Seed]],"")</f>
        <v>16 over 1</v>
      </c>
      <c r="Q2152">
        <f>VLOOKUP(Table1[[#This Row],[Losing Seed]],'Seed History'!$N$4:$O$19,2)</f>
        <v>3.342857142857143</v>
      </c>
      <c r="R2152" s="1">
        <f>IF(Table1[[#This Row],[Round]]="PI",0,Table1[[#This Row],[Round]]-1)</f>
        <v>0</v>
      </c>
      <c r="S2152">
        <f>Table1[[#This Row],[LAW]]-Table1[[#This Row],[LEW]]</f>
        <v>-3.342857142857143</v>
      </c>
      <c r="V2152">
        <f>COUNTIF(PASE!B:B,Table1[[#This Row],[Loser]])</f>
        <v>1</v>
      </c>
    </row>
    <row r="2153" spans="1:22" x14ac:dyDescent="0.25">
      <c r="A2153" s="65">
        <v>43175</v>
      </c>
      <c r="B2153" s="50">
        <v>2018</v>
      </c>
      <c r="C2153" s="1">
        <v>1</v>
      </c>
      <c r="D2153" t="s">
        <v>440</v>
      </c>
      <c r="E2153" s="1">
        <v>11</v>
      </c>
      <c r="F2153" t="s">
        <v>86</v>
      </c>
      <c r="G2153" t="str">
        <f>VLOOKUP(Table1[[#This Row],[Winner]],Ranking!D:E,2,FALSE)</f>
        <v>ACC</v>
      </c>
      <c r="H2153" s="1">
        <v>57</v>
      </c>
      <c r="I2153" s="1">
        <v>6</v>
      </c>
      <c r="J2153" t="s">
        <v>373</v>
      </c>
      <c r="K2153" t="str">
        <f>VLOOKUP(Table1[[#This Row],[Loser]],Ranking!D:E,2,FALSE)</f>
        <v>B12</v>
      </c>
      <c r="L2153" s="1">
        <v>52</v>
      </c>
      <c r="N2153" s="1">
        <f>Table1[[#This Row],[Winning Score]]-Table1[[#This Row],[Losing Score]]</f>
        <v>5</v>
      </c>
      <c r="O2153" s="1">
        <f>Table1[[#This Row],[Losing Seed]]-Table1[[#This Row],[Winning Seed]]</f>
        <v>-5</v>
      </c>
      <c r="P2153" s="1" t="str">
        <f>IF(Table1[[#This Row],[SeD]]&lt;-2,Table1[[#This Row],[Winning Seed]]&amp; " over " &amp;Table1[[#This Row],[Losing Seed]],"")</f>
        <v>11 over 6</v>
      </c>
      <c r="Q2153">
        <f>VLOOKUP(Table1[[#This Row],[Losing Seed]],'Seed History'!$N$4:$O$19,2)</f>
        <v>1.0785714285714285</v>
      </c>
      <c r="R2153" s="1">
        <f>IF(Table1[[#This Row],[Round]]="PI",0,Table1[[#This Row],[Round]]-1)</f>
        <v>0</v>
      </c>
      <c r="S2153">
        <f>Table1[[#This Row],[LAW]]-Table1[[#This Row],[LEW]]</f>
        <v>-1.0785714285714285</v>
      </c>
      <c r="V2153">
        <f>COUNTIF(PASE!B:B,Table1[[#This Row],[Loser]])</f>
        <v>1</v>
      </c>
    </row>
    <row r="2154" spans="1:22" x14ac:dyDescent="0.25">
      <c r="A2154" s="65">
        <v>43175</v>
      </c>
      <c r="B2154" s="50">
        <v>2018</v>
      </c>
      <c r="C2154" s="1">
        <v>1</v>
      </c>
      <c r="D2154" t="s">
        <v>38</v>
      </c>
      <c r="E2154" s="1">
        <v>9</v>
      </c>
      <c r="F2154" t="s">
        <v>208</v>
      </c>
      <c r="G2154" t="str">
        <f>VLOOKUP(Table1[[#This Row],[Winner]],Ranking!D:E,2,FALSE)</f>
        <v>ACC</v>
      </c>
      <c r="H2154" s="1">
        <v>67</v>
      </c>
      <c r="I2154" s="1">
        <v>8</v>
      </c>
      <c r="J2154" t="s">
        <v>278</v>
      </c>
      <c r="K2154" t="str">
        <f>VLOOKUP(Table1[[#This Row],[Loser]],Ranking!D:E,2,FALSE)</f>
        <v>SEC</v>
      </c>
      <c r="L2154" s="1">
        <v>54</v>
      </c>
      <c r="N2154" s="1">
        <f>Table1[[#This Row],[Winning Score]]-Table1[[#This Row],[Losing Score]]</f>
        <v>13</v>
      </c>
      <c r="O2154" s="1">
        <f>Table1[[#This Row],[Losing Seed]]-Table1[[#This Row],[Winning Seed]]</f>
        <v>-1</v>
      </c>
      <c r="P2154" s="1" t="str">
        <f>IF(Table1[[#This Row],[SeD]]&lt;-2,Table1[[#This Row],[Winning Seed]]&amp; " over " &amp;Table1[[#This Row],[Losing Seed]],"")</f>
        <v/>
      </c>
      <c r="Q2154">
        <f>VLOOKUP(Table1[[#This Row],[Losing Seed]],'Seed History'!$N$4:$O$19,2)</f>
        <v>0.7</v>
      </c>
      <c r="R2154" s="1">
        <f>IF(Table1[[#This Row],[Round]]="PI",0,Table1[[#This Row],[Round]]-1)</f>
        <v>0</v>
      </c>
      <c r="S2154">
        <f>Table1[[#This Row],[LAW]]-Table1[[#This Row],[LEW]]</f>
        <v>-0.7</v>
      </c>
      <c r="V2154">
        <f>COUNTIF(PASE!B:B,Table1[[#This Row],[Loser]])</f>
        <v>1</v>
      </c>
    </row>
    <row r="2155" spans="1:22" x14ac:dyDescent="0.25">
      <c r="A2155" s="65">
        <v>43176</v>
      </c>
      <c r="B2155" s="50">
        <v>2018</v>
      </c>
      <c r="C2155" s="1">
        <v>2</v>
      </c>
      <c r="D2155" t="s">
        <v>49</v>
      </c>
      <c r="E2155" s="1">
        <v>1</v>
      </c>
      <c r="F2155" t="s">
        <v>50</v>
      </c>
      <c r="G2155" t="str">
        <f>VLOOKUP(Table1[[#This Row],[Winner]],Ranking!D:E,2,FALSE)</f>
        <v>BE</v>
      </c>
      <c r="H2155" s="1">
        <v>81</v>
      </c>
      <c r="I2155" s="1">
        <v>9</v>
      </c>
      <c r="J2155" t="s">
        <v>113</v>
      </c>
      <c r="K2155" t="str">
        <f>VLOOKUP(Table1[[#This Row],[Loser]],Ranking!D:E,2,FALSE)</f>
        <v>SEC</v>
      </c>
      <c r="L2155" s="1">
        <v>58</v>
      </c>
      <c r="N2155" s="1">
        <f>Table1[[#This Row],[Winning Score]]-Table1[[#This Row],[Losing Score]]</f>
        <v>23</v>
      </c>
      <c r="O2155" s="1">
        <f>Table1[[#This Row],[Losing Seed]]-Table1[[#This Row],[Winning Seed]]</f>
        <v>8</v>
      </c>
      <c r="P2155" s="1" t="str">
        <f>IF(Table1[[#This Row],[SeD]]&lt;-2,Table1[[#This Row],[Winning Seed]]&amp; " over " &amp;Table1[[#This Row],[Losing Seed]],"")</f>
        <v/>
      </c>
      <c r="Q2155">
        <f>VLOOKUP(Table1[[#This Row],[Losing Seed]],'Seed History'!$N$4:$O$19,2)</f>
        <v>0.6</v>
      </c>
      <c r="R2155" s="1">
        <f>IF(Table1[[#This Row],[Round]]="PI",0,Table1[[#This Row],[Round]]-1)</f>
        <v>1</v>
      </c>
      <c r="S2155">
        <f>Table1[[#This Row],[LAW]]-Table1[[#This Row],[LEW]]</f>
        <v>0.4</v>
      </c>
      <c r="V2155">
        <f>COUNTIF(PASE!B:B,Table1[[#This Row],[Loser]])</f>
        <v>1</v>
      </c>
    </row>
    <row r="2156" spans="1:22" x14ac:dyDescent="0.25">
      <c r="A2156" s="65">
        <v>43176</v>
      </c>
      <c r="B2156" s="50">
        <v>2018</v>
      </c>
      <c r="C2156" s="1">
        <v>2</v>
      </c>
      <c r="D2156" t="s">
        <v>440</v>
      </c>
      <c r="E2156" s="1">
        <v>2</v>
      </c>
      <c r="F2156" t="s">
        <v>64</v>
      </c>
      <c r="G2156" t="str">
        <f>VLOOKUP(Table1[[#This Row],[Winner]],Ranking!D:E,2,FALSE)</f>
        <v>ACC</v>
      </c>
      <c r="H2156" s="1">
        <v>87</v>
      </c>
      <c r="I2156" s="1">
        <v>7</v>
      </c>
      <c r="J2156" t="s">
        <v>96</v>
      </c>
      <c r="K2156" t="str">
        <f>VLOOKUP(Table1[[#This Row],[Loser]],Ranking!D:E,2,FALSE)</f>
        <v>A10</v>
      </c>
      <c r="L2156" s="1">
        <v>62</v>
      </c>
      <c r="N2156" s="1">
        <f>Table1[[#This Row],[Winning Score]]-Table1[[#This Row],[Losing Score]]</f>
        <v>25</v>
      </c>
      <c r="O2156" s="1">
        <f>Table1[[#This Row],[Losing Seed]]-Table1[[#This Row],[Winning Seed]]</f>
        <v>5</v>
      </c>
      <c r="P2156" s="1" t="str">
        <f>IF(Table1[[#This Row],[SeD]]&lt;-2,Table1[[#This Row],[Winning Seed]]&amp; " over " &amp;Table1[[#This Row],[Losing Seed]],"")</f>
        <v/>
      </c>
      <c r="Q2156">
        <f>VLOOKUP(Table1[[#This Row],[Losing Seed]],'Seed History'!$N$4:$O$19,2)</f>
        <v>0.9</v>
      </c>
      <c r="R2156" s="1">
        <f>IF(Table1[[#This Row],[Round]]="PI",0,Table1[[#This Row],[Round]]-1)</f>
        <v>1</v>
      </c>
      <c r="S2156">
        <f>Table1[[#This Row],[LAW]]-Table1[[#This Row],[LEW]]</f>
        <v>9.9999999999999978E-2</v>
      </c>
      <c r="V2156">
        <f>COUNTIF(PASE!B:B,Table1[[#This Row],[Loser]])</f>
        <v>1</v>
      </c>
    </row>
    <row r="2157" spans="1:22" x14ac:dyDescent="0.25">
      <c r="A2157" s="65">
        <v>43176</v>
      </c>
      <c r="B2157" s="50">
        <v>2018</v>
      </c>
      <c r="C2157" s="1">
        <v>2</v>
      </c>
      <c r="D2157" t="s">
        <v>38</v>
      </c>
      <c r="E2157" s="1">
        <v>4</v>
      </c>
      <c r="F2157" t="s">
        <v>71</v>
      </c>
      <c r="G2157" t="str">
        <f>VLOOKUP(Table1[[#This Row],[Winner]],Ranking!D:E,2,FALSE)</f>
        <v>WCC</v>
      </c>
      <c r="H2157" s="1">
        <v>90</v>
      </c>
      <c r="I2157" s="1">
        <v>5</v>
      </c>
      <c r="J2157" t="s">
        <v>316</v>
      </c>
      <c r="K2157" t="str">
        <f>VLOOKUP(Table1[[#This Row],[Loser]],Ranking!D:E,2,FALSE)</f>
        <v>B10</v>
      </c>
      <c r="L2157" s="1">
        <v>84</v>
      </c>
      <c r="N2157" s="1">
        <f>Table1[[#This Row],[Winning Score]]-Table1[[#This Row],[Losing Score]]</f>
        <v>6</v>
      </c>
      <c r="O2157" s="1">
        <f>Table1[[#This Row],[Losing Seed]]-Table1[[#This Row],[Winning Seed]]</f>
        <v>1</v>
      </c>
      <c r="P2157" s="1" t="str">
        <f>IF(Table1[[#This Row],[SeD]]&lt;-2,Table1[[#This Row],[Winning Seed]]&amp; " over " &amp;Table1[[#This Row],[Losing Seed]],"")</f>
        <v/>
      </c>
      <c r="Q2157">
        <f>VLOOKUP(Table1[[#This Row],[Losing Seed]],'Seed History'!$N$4:$O$19,2)</f>
        <v>1.1071428571428572</v>
      </c>
      <c r="R2157" s="1">
        <f>IF(Table1[[#This Row],[Round]]="PI",0,Table1[[#This Row],[Round]]-1)</f>
        <v>1</v>
      </c>
      <c r="S2157">
        <f>Table1[[#This Row],[LAW]]-Table1[[#This Row],[LEW]]</f>
        <v>-0.10714285714285721</v>
      </c>
      <c r="V2157">
        <f>COUNTIF(PASE!B:B,Table1[[#This Row],[Loser]])</f>
        <v>1</v>
      </c>
    </row>
    <row r="2158" spans="1:22" x14ac:dyDescent="0.25">
      <c r="A2158" s="65">
        <v>43176</v>
      </c>
      <c r="B2158" s="50">
        <v>2018</v>
      </c>
      <c r="C2158" s="1">
        <v>2</v>
      </c>
      <c r="D2158" t="s">
        <v>63</v>
      </c>
      <c r="E2158" s="1">
        <v>5</v>
      </c>
      <c r="F2158" t="s">
        <v>30</v>
      </c>
      <c r="G2158" t="str">
        <f>VLOOKUP(Table1[[#This Row],[Winner]],Ranking!D:E,2,FALSE)</f>
        <v>MAC</v>
      </c>
      <c r="H2158" s="1">
        <v>95</v>
      </c>
      <c r="I2158" s="1">
        <v>13</v>
      </c>
      <c r="J2158" t="s">
        <v>30</v>
      </c>
      <c r="K2158" t="str">
        <f>VLOOKUP(Table1[[#This Row],[Loser]],Ranking!D:E,2,FALSE)</f>
        <v>MAC</v>
      </c>
      <c r="L2158" s="1">
        <v>75</v>
      </c>
      <c r="N2158" s="1">
        <f>Table1[[#This Row],[Winning Score]]-Table1[[#This Row],[Losing Score]]</f>
        <v>20</v>
      </c>
      <c r="O2158" s="1">
        <f>Table1[[#This Row],[Losing Seed]]-Table1[[#This Row],[Winning Seed]]</f>
        <v>8</v>
      </c>
      <c r="P2158" s="1" t="str">
        <f>IF(Table1[[#This Row],[SeD]]&lt;-2,Table1[[#This Row],[Winning Seed]]&amp; " over " &amp;Table1[[#This Row],[Losing Seed]],"")</f>
        <v/>
      </c>
      <c r="Q2158">
        <f>VLOOKUP(Table1[[#This Row],[Losing Seed]],'Seed History'!$N$4:$O$19,2)</f>
        <v>0.25</v>
      </c>
      <c r="R2158" s="1">
        <f>IF(Table1[[#This Row],[Round]]="PI",0,Table1[[#This Row],[Round]]-1)</f>
        <v>1</v>
      </c>
      <c r="S2158">
        <f>Table1[[#This Row],[LAW]]-Table1[[#This Row],[LEW]]</f>
        <v>0.75</v>
      </c>
      <c r="V2158">
        <f>COUNTIF(PASE!B:B,Table1[[#This Row],[Loser]])</f>
        <v>1</v>
      </c>
    </row>
    <row r="2159" spans="1:22" x14ac:dyDescent="0.25">
      <c r="A2159" s="65">
        <v>43176</v>
      </c>
      <c r="B2159" s="50">
        <v>2018</v>
      </c>
      <c r="C2159" s="1">
        <v>2</v>
      </c>
      <c r="D2159" t="s">
        <v>63</v>
      </c>
      <c r="E2159" s="1">
        <v>11</v>
      </c>
      <c r="F2159" t="s">
        <v>258</v>
      </c>
      <c r="G2159" t="str">
        <f>VLOOKUP(Table1[[#This Row],[Winner]],Ranking!D:E,2,FALSE)</f>
        <v>MVC</v>
      </c>
      <c r="H2159" s="1">
        <v>63</v>
      </c>
      <c r="I2159" s="1">
        <v>3</v>
      </c>
      <c r="J2159" t="s">
        <v>375</v>
      </c>
      <c r="K2159" t="str">
        <f>VLOOKUP(Table1[[#This Row],[Loser]],Ranking!D:E,2,FALSE)</f>
        <v>SEC</v>
      </c>
      <c r="L2159" s="1">
        <v>62</v>
      </c>
      <c r="N2159" s="1">
        <f>Table1[[#This Row],[Winning Score]]-Table1[[#This Row],[Losing Score]]</f>
        <v>1</v>
      </c>
      <c r="O2159" s="1">
        <f>Table1[[#This Row],[Losing Seed]]-Table1[[#This Row],[Winning Seed]]</f>
        <v>-8</v>
      </c>
      <c r="P2159" s="1" t="str">
        <f>IF(Table1[[#This Row],[SeD]]&lt;-2,Table1[[#This Row],[Winning Seed]]&amp; " over " &amp;Table1[[#This Row],[Losing Seed]],"")</f>
        <v>11 over 3</v>
      </c>
      <c r="Q2159">
        <f>VLOOKUP(Table1[[#This Row],[Losing Seed]],'Seed History'!$N$4:$O$19,2)</f>
        <v>1.8571428571428572</v>
      </c>
      <c r="R2159" s="1">
        <f>IF(Table1[[#This Row],[Round]]="PI",0,Table1[[#This Row],[Round]]-1)</f>
        <v>1</v>
      </c>
      <c r="S2159">
        <f>Table1[[#This Row],[LAW]]-Table1[[#This Row],[LEW]]</f>
        <v>-0.85714285714285721</v>
      </c>
      <c r="V2159">
        <f>COUNTIF(PASE!B:B,Table1[[#This Row],[Loser]])</f>
        <v>1</v>
      </c>
    </row>
    <row r="2160" spans="1:22" x14ac:dyDescent="0.25">
      <c r="A2160" s="65">
        <v>43176</v>
      </c>
      <c r="B2160" s="50">
        <v>2018</v>
      </c>
      <c r="C2160" s="1">
        <v>2</v>
      </c>
      <c r="D2160" t="s">
        <v>440</v>
      </c>
      <c r="E2160" s="1">
        <v>1</v>
      </c>
      <c r="F2160" t="s">
        <v>37</v>
      </c>
      <c r="G2160" t="str">
        <f>VLOOKUP(Table1[[#This Row],[Winner]],Ranking!D:E,2,FALSE)</f>
        <v>B12</v>
      </c>
      <c r="H2160" s="1">
        <v>83</v>
      </c>
      <c r="I2160" s="1">
        <v>8</v>
      </c>
      <c r="J2160" t="s">
        <v>87</v>
      </c>
      <c r="K2160" t="str">
        <f>VLOOKUP(Table1[[#This Row],[Loser]],Ranking!D:E,2,FALSE)</f>
        <v>BE</v>
      </c>
      <c r="L2160" s="1">
        <v>79</v>
      </c>
      <c r="N2160" s="1">
        <f>Table1[[#This Row],[Winning Score]]-Table1[[#This Row],[Losing Score]]</f>
        <v>4</v>
      </c>
      <c r="O2160" s="1">
        <f>Table1[[#This Row],[Losing Seed]]-Table1[[#This Row],[Winning Seed]]</f>
        <v>7</v>
      </c>
      <c r="P2160" s="1" t="str">
        <f>IF(Table1[[#This Row],[SeD]]&lt;-2,Table1[[#This Row],[Winning Seed]]&amp; " over " &amp;Table1[[#This Row],[Losing Seed]],"")</f>
        <v/>
      </c>
      <c r="Q2160">
        <f>VLOOKUP(Table1[[#This Row],[Losing Seed]],'Seed History'!$N$4:$O$19,2)</f>
        <v>0.7</v>
      </c>
      <c r="R2160" s="1">
        <f>IF(Table1[[#This Row],[Round]]="PI",0,Table1[[#This Row],[Round]]-1)</f>
        <v>1</v>
      </c>
      <c r="S2160">
        <f>Table1[[#This Row],[LAW]]-Table1[[#This Row],[LEW]]</f>
        <v>0.30000000000000004</v>
      </c>
      <c r="V2160">
        <f>COUNTIF(PASE!B:B,Table1[[#This Row],[Loser]])</f>
        <v>1</v>
      </c>
    </row>
    <row r="2161" spans="1:22" x14ac:dyDescent="0.25">
      <c r="A2161" s="65">
        <v>43176</v>
      </c>
      <c r="B2161" s="50">
        <v>2018</v>
      </c>
      <c r="C2161" s="1">
        <v>2</v>
      </c>
      <c r="D2161" t="s">
        <v>49</v>
      </c>
      <c r="E2161" s="1">
        <v>3</v>
      </c>
      <c r="F2161" t="s">
        <v>92</v>
      </c>
      <c r="G2161" t="str">
        <f>VLOOKUP(Table1[[#This Row],[Winner]],Ranking!D:E,2,FALSE)</f>
        <v>B12</v>
      </c>
      <c r="H2161" s="1">
        <v>69</v>
      </c>
      <c r="I2161" s="1">
        <v>6</v>
      </c>
      <c r="J2161" t="s">
        <v>81</v>
      </c>
      <c r="K2161" t="str">
        <f>VLOOKUP(Table1[[#This Row],[Loser]],Ranking!D:E,2,FALSE)</f>
        <v>SEC</v>
      </c>
      <c r="L2161" s="1">
        <v>66</v>
      </c>
      <c r="N2161" s="1">
        <f>Table1[[#This Row],[Winning Score]]-Table1[[#This Row],[Losing Score]]</f>
        <v>3</v>
      </c>
      <c r="O2161" s="1">
        <f>Table1[[#This Row],[Losing Seed]]-Table1[[#This Row],[Winning Seed]]</f>
        <v>3</v>
      </c>
      <c r="P2161" s="1" t="str">
        <f>IF(Table1[[#This Row],[SeD]]&lt;-2,Table1[[#This Row],[Winning Seed]]&amp; " over " &amp;Table1[[#This Row],[Losing Seed]],"")</f>
        <v/>
      </c>
      <c r="Q2161">
        <f>VLOOKUP(Table1[[#This Row],[Losing Seed]],'Seed History'!$N$4:$O$19,2)</f>
        <v>1.0785714285714285</v>
      </c>
      <c r="R2161" s="1">
        <f>IF(Table1[[#This Row],[Round]]="PI",0,Table1[[#This Row],[Round]]-1)</f>
        <v>1</v>
      </c>
      <c r="S2161">
        <f>Table1[[#This Row],[LAW]]-Table1[[#This Row],[LEW]]</f>
        <v>-7.8571428571428514E-2</v>
      </c>
      <c r="V2161">
        <f>COUNTIF(PASE!B:B,Table1[[#This Row],[Loser]])</f>
        <v>1</v>
      </c>
    </row>
    <row r="2162" spans="1:22" x14ac:dyDescent="0.25">
      <c r="A2162" s="65">
        <v>43176</v>
      </c>
      <c r="B2162" s="50">
        <v>2018</v>
      </c>
      <c r="C2162" s="1">
        <v>2</v>
      </c>
      <c r="D2162" t="s">
        <v>38</v>
      </c>
      <c r="E2162" s="1">
        <v>3</v>
      </c>
      <c r="F2162" t="s">
        <v>82</v>
      </c>
      <c r="G2162" t="str">
        <f>VLOOKUP(Table1[[#This Row],[Winner]],Ranking!D:E,2,FALSE)</f>
        <v>B10</v>
      </c>
      <c r="H2162" s="1">
        <v>64</v>
      </c>
      <c r="I2162" s="1">
        <v>6</v>
      </c>
      <c r="J2162" t="s">
        <v>226</v>
      </c>
      <c r="K2162" t="str">
        <f>VLOOKUP(Table1[[#This Row],[Loser]],Ranking!D:E,2,FALSE)</f>
        <v>Amer</v>
      </c>
      <c r="L2162" s="1">
        <v>63</v>
      </c>
      <c r="N2162" s="1">
        <f>Table1[[#This Row],[Winning Score]]-Table1[[#This Row],[Losing Score]]</f>
        <v>1</v>
      </c>
      <c r="O2162" s="1">
        <f>Table1[[#This Row],[Losing Seed]]-Table1[[#This Row],[Winning Seed]]</f>
        <v>3</v>
      </c>
      <c r="P2162" s="1" t="str">
        <f>IF(Table1[[#This Row],[SeD]]&lt;-2,Table1[[#This Row],[Winning Seed]]&amp; " over " &amp;Table1[[#This Row],[Losing Seed]],"")</f>
        <v/>
      </c>
      <c r="Q2162">
        <f>VLOOKUP(Table1[[#This Row],[Losing Seed]],'Seed History'!$N$4:$O$19,2)</f>
        <v>1.0785714285714285</v>
      </c>
      <c r="R2162" s="1">
        <f>IF(Table1[[#This Row],[Round]]="PI",0,Table1[[#This Row],[Round]]-1)</f>
        <v>1</v>
      </c>
      <c r="S2162">
        <f>Table1[[#This Row],[LAW]]-Table1[[#This Row],[LEW]]</f>
        <v>-7.8571428571428514E-2</v>
      </c>
      <c r="V2162">
        <f>COUNTIF(PASE!B:B,Table1[[#This Row],[Loser]])</f>
        <v>1</v>
      </c>
    </row>
    <row r="2163" spans="1:22" x14ac:dyDescent="0.25">
      <c r="A2163" s="65">
        <v>43177</v>
      </c>
      <c r="B2163" s="50">
        <v>2018</v>
      </c>
      <c r="C2163" s="1">
        <v>2</v>
      </c>
      <c r="D2163" t="s">
        <v>440</v>
      </c>
      <c r="E2163" s="1">
        <v>5</v>
      </c>
      <c r="F2163" t="s">
        <v>89</v>
      </c>
      <c r="G2163" t="str">
        <f>VLOOKUP(Table1[[#This Row],[Winner]],Ranking!D:E,2,FALSE)</f>
        <v>ACC</v>
      </c>
      <c r="H2163" s="1">
        <v>84</v>
      </c>
      <c r="I2163" s="1">
        <v>4</v>
      </c>
      <c r="J2163" t="s">
        <v>130</v>
      </c>
      <c r="K2163" t="str">
        <f>VLOOKUP(Table1[[#This Row],[Loser]],Ranking!D:E,2,FALSE)</f>
        <v>SEC</v>
      </c>
      <c r="L2163" s="1">
        <v>53</v>
      </c>
      <c r="N2163" s="1">
        <f>Table1[[#This Row],[Winning Score]]-Table1[[#This Row],[Losing Score]]</f>
        <v>31</v>
      </c>
      <c r="O2163" s="1">
        <f>Table1[[#This Row],[Losing Seed]]-Table1[[#This Row],[Winning Seed]]</f>
        <v>-1</v>
      </c>
      <c r="P2163" s="1" t="str">
        <f>IF(Table1[[#This Row],[SeD]]&lt;-2,Table1[[#This Row],[Winning Seed]]&amp; " over " &amp;Table1[[#This Row],[Losing Seed]],"")</f>
        <v/>
      </c>
      <c r="Q2163">
        <f>VLOOKUP(Table1[[#This Row],[Losing Seed]],'Seed History'!$N$4:$O$19,2)</f>
        <v>1.5357142857142858</v>
      </c>
      <c r="R2163" s="1">
        <f>IF(Table1[[#This Row],[Round]]="PI",0,Table1[[#This Row],[Round]]-1)</f>
        <v>1</v>
      </c>
      <c r="S2163">
        <f>Table1[[#This Row],[LAW]]-Table1[[#This Row],[LEW]]</f>
        <v>-0.53571428571428581</v>
      </c>
      <c r="V2163">
        <f>COUNTIF(PASE!B:B,Table1[[#This Row],[Loser]])</f>
        <v>1</v>
      </c>
    </row>
    <row r="2164" spans="1:22" x14ac:dyDescent="0.25">
      <c r="A2164" s="65">
        <v>43177</v>
      </c>
      <c r="B2164" s="50">
        <v>2018</v>
      </c>
      <c r="C2164" s="1">
        <v>2</v>
      </c>
      <c r="D2164" t="s">
        <v>63</v>
      </c>
      <c r="E2164" s="1">
        <v>7</v>
      </c>
      <c r="F2164" t="s">
        <v>290</v>
      </c>
      <c r="G2164" t="str">
        <f>VLOOKUP(Table1[[#This Row],[Winner]],Ranking!D:E,2,FALSE)</f>
        <v>MWC</v>
      </c>
      <c r="H2164" s="1">
        <v>75</v>
      </c>
      <c r="I2164" s="1">
        <v>2</v>
      </c>
      <c r="J2164" t="s">
        <v>28</v>
      </c>
      <c r="K2164" t="str">
        <f>VLOOKUP(Table1[[#This Row],[Loser]],Ranking!D:E,2,FALSE)</f>
        <v>Amer</v>
      </c>
      <c r="L2164" s="1">
        <v>73</v>
      </c>
      <c r="N2164" s="1">
        <f>Table1[[#This Row],[Winning Score]]-Table1[[#This Row],[Losing Score]]</f>
        <v>2</v>
      </c>
      <c r="O2164" s="1">
        <f>Table1[[#This Row],[Losing Seed]]-Table1[[#This Row],[Winning Seed]]</f>
        <v>-5</v>
      </c>
      <c r="P2164" s="1" t="str">
        <f>IF(Table1[[#This Row],[SeD]]&lt;-2,Table1[[#This Row],[Winning Seed]]&amp; " over " &amp;Table1[[#This Row],[Losing Seed]],"")</f>
        <v>7 over 2</v>
      </c>
      <c r="Q2164">
        <f>VLOOKUP(Table1[[#This Row],[Losing Seed]],'Seed History'!$N$4:$O$19,2)</f>
        <v>2.3714285714285714</v>
      </c>
      <c r="R2164" s="1">
        <f>IF(Table1[[#This Row],[Round]]="PI",0,Table1[[#This Row],[Round]]-1)</f>
        <v>1</v>
      </c>
      <c r="S2164">
        <f>Table1[[#This Row],[LAW]]-Table1[[#This Row],[LEW]]</f>
        <v>-1.3714285714285714</v>
      </c>
      <c r="V2164">
        <f>COUNTIF(PASE!B:B,Table1[[#This Row],[Loser]])</f>
        <v>1</v>
      </c>
    </row>
    <row r="2165" spans="1:22" x14ac:dyDescent="0.25">
      <c r="A2165" s="65">
        <v>43177</v>
      </c>
      <c r="B2165" s="50">
        <v>2018</v>
      </c>
      <c r="C2165" s="1">
        <v>2</v>
      </c>
      <c r="D2165" t="s">
        <v>38</v>
      </c>
      <c r="E2165" s="1">
        <v>7</v>
      </c>
      <c r="F2165" t="s">
        <v>79</v>
      </c>
      <c r="G2165" t="str">
        <f>VLOOKUP(Table1[[#This Row],[Winner]],Ranking!D:E,2,FALSE)</f>
        <v>SEC</v>
      </c>
      <c r="H2165" s="1">
        <v>86</v>
      </c>
      <c r="I2165" s="1">
        <v>2</v>
      </c>
      <c r="J2165" t="s">
        <v>299</v>
      </c>
      <c r="K2165" t="str">
        <f>VLOOKUP(Table1[[#This Row],[Loser]],Ranking!D:E,2,FALSE)</f>
        <v>ACC</v>
      </c>
      <c r="L2165" s="1">
        <v>65</v>
      </c>
      <c r="N2165" s="1">
        <f>Table1[[#This Row],[Winning Score]]-Table1[[#This Row],[Losing Score]]</f>
        <v>21</v>
      </c>
      <c r="O2165" s="1">
        <f>Table1[[#This Row],[Losing Seed]]-Table1[[#This Row],[Winning Seed]]</f>
        <v>-5</v>
      </c>
      <c r="P2165" s="1" t="str">
        <f>IF(Table1[[#This Row],[SeD]]&lt;-2,Table1[[#This Row],[Winning Seed]]&amp; " over " &amp;Table1[[#This Row],[Losing Seed]],"")</f>
        <v>7 over 2</v>
      </c>
      <c r="Q2165">
        <f>VLOOKUP(Table1[[#This Row],[Losing Seed]],'Seed History'!$N$4:$O$19,2)</f>
        <v>2.3714285714285714</v>
      </c>
      <c r="R2165" s="1">
        <f>IF(Table1[[#This Row],[Round]]="PI",0,Table1[[#This Row],[Round]]-1)</f>
        <v>1</v>
      </c>
      <c r="S2165">
        <f>Table1[[#This Row],[LAW]]-Table1[[#This Row],[LEW]]</f>
        <v>-1.3714285714285714</v>
      </c>
      <c r="V2165">
        <f>COUNTIF(PASE!B:B,Table1[[#This Row],[Loser]])</f>
        <v>1</v>
      </c>
    </row>
    <row r="2166" spans="1:22" x14ac:dyDescent="0.25">
      <c r="A2166" s="65">
        <v>43177</v>
      </c>
      <c r="B2166" s="50">
        <v>2018</v>
      </c>
      <c r="C2166" s="1">
        <v>2</v>
      </c>
      <c r="D2166" t="s">
        <v>49</v>
      </c>
      <c r="E2166" s="1">
        <v>2</v>
      </c>
      <c r="F2166" t="s">
        <v>29</v>
      </c>
      <c r="G2166" t="str">
        <f>VLOOKUP(Table1[[#This Row],[Winner]],Ranking!D:E,2,FALSE)</f>
        <v>B10</v>
      </c>
      <c r="H2166" s="1">
        <v>76</v>
      </c>
      <c r="I2166" s="1">
        <v>10</v>
      </c>
      <c r="J2166" t="s">
        <v>33</v>
      </c>
      <c r="K2166" t="str">
        <f>VLOOKUP(Table1[[#This Row],[Loser]],Ranking!D:E,2,FALSE)</f>
        <v>BE</v>
      </c>
      <c r="L2166" s="1">
        <v>73</v>
      </c>
      <c r="N2166" s="1">
        <f>Table1[[#This Row],[Winning Score]]-Table1[[#This Row],[Losing Score]]</f>
        <v>3</v>
      </c>
      <c r="O2166" s="1">
        <f>Table1[[#This Row],[Losing Seed]]-Table1[[#This Row],[Winning Seed]]</f>
        <v>8</v>
      </c>
      <c r="P2166" s="1" t="str">
        <f>IF(Table1[[#This Row],[SeD]]&lt;-2,Table1[[#This Row],[Winning Seed]]&amp; " over " &amp;Table1[[#This Row],[Losing Seed]],"")</f>
        <v/>
      </c>
      <c r="Q2166">
        <f>VLOOKUP(Table1[[#This Row],[Losing Seed]],'Seed History'!$N$4:$O$19,2)</f>
        <v>0.62142857142857144</v>
      </c>
      <c r="R2166" s="1">
        <f>IF(Table1[[#This Row],[Round]]="PI",0,Table1[[#This Row],[Round]]-1)</f>
        <v>1</v>
      </c>
      <c r="S2166">
        <f>Table1[[#This Row],[LAW]]-Table1[[#This Row],[LEW]]</f>
        <v>0.37857142857142856</v>
      </c>
      <c r="V2166">
        <f>COUNTIF(PASE!B:B,Table1[[#This Row],[Loser]])</f>
        <v>1</v>
      </c>
    </row>
    <row r="2167" spans="1:22" x14ac:dyDescent="0.25">
      <c r="A2167" s="65">
        <v>43177</v>
      </c>
      <c r="B2167" s="50">
        <v>2018</v>
      </c>
      <c r="C2167" s="1">
        <v>2</v>
      </c>
      <c r="D2167" t="s">
        <v>440</v>
      </c>
      <c r="E2167" s="1">
        <v>11</v>
      </c>
      <c r="F2167" t="s">
        <v>86</v>
      </c>
      <c r="G2167" t="str">
        <f>VLOOKUP(Table1[[#This Row],[Winner]],Ranking!D:E,2,FALSE)</f>
        <v>ACC</v>
      </c>
      <c r="H2167" s="1">
        <v>55</v>
      </c>
      <c r="I2167" s="1">
        <v>3</v>
      </c>
      <c r="J2167" t="s">
        <v>272</v>
      </c>
      <c r="K2167" t="str">
        <f>VLOOKUP(Table1[[#This Row],[Loser]],Ranking!D:E,2,FALSE)</f>
        <v>B10</v>
      </c>
      <c r="L2167" s="1">
        <v>53</v>
      </c>
      <c r="N2167" s="1">
        <f>Table1[[#This Row],[Winning Score]]-Table1[[#This Row],[Losing Score]]</f>
        <v>2</v>
      </c>
      <c r="O2167" s="1">
        <f>Table1[[#This Row],[Losing Seed]]-Table1[[#This Row],[Winning Seed]]</f>
        <v>-8</v>
      </c>
      <c r="P2167" s="1" t="str">
        <f>IF(Table1[[#This Row],[SeD]]&lt;-2,Table1[[#This Row],[Winning Seed]]&amp; " over " &amp;Table1[[#This Row],[Losing Seed]],"")</f>
        <v>11 over 3</v>
      </c>
      <c r="Q2167">
        <f>VLOOKUP(Table1[[#This Row],[Losing Seed]],'Seed History'!$N$4:$O$19,2)</f>
        <v>1.8571428571428572</v>
      </c>
      <c r="R2167" s="1">
        <f>IF(Table1[[#This Row],[Round]]="PI",0,Table1[[#This Row],[Round]]-1)</f>
        <v>1</v>
      </c>
      <c r="S2167">
        <f>Table1[[#This Row],[LAW]]-Table1[[#This Row],[LEW]]</f>
        <v>-0.85714285714285721</v>
      </c>
      <c r="V2167">
        <f>COUNTIF(PASE!B:B,Table1[[#This Row],[Loser]])</f>
        <v>1</v>
      </c>
    </row>
    <row r="2168" spans="1:22" x14ac:dyDescent="0.25">
      <c r="A2168" s="65">
        <v>43177</v>
      </c>
      <c r="B2168" s="50">
        <v>2018</v>
      </c>
      <c r="C2168" s="1">
        <v>2</v>
      </c>
      <c r="D2168" t="s">
        <v>63</v>
      </c>
      <c r="E2168" s="1">
        <v>9</v>
      </c>
      <c r="F2168" t="s">
        <v>244</v>
      </c>
      <c r="G2168" t="str">
        <f>VLOOKUP(Table1[[#This Row],[Winner]],Ranking!D:E,2,FALSE)</f>
        <v>B12</v>
      </c>
      <c r="H2168" s="1">
        <v>50</v>
      </c>
      <c r="I2168" s="1">
        <v>16</v>
      </c>
      <c r="J2168" t="s">
        <v>392</v>
      </c>
      <c r="K2168" t="str">
        <f>VLOOKUP(Table1[[#This Row],[Loser]],Ranking!D:E,2,FALSE)</f>
        <v>AE</v>
      </c>
      <c r="L2168" s="1">
        <v>43</v>
      </c>
      <c r="N2168" s="1">
        <f>Table1[[#This Row],[Winning Score]]-Table1[[#This Row],[Losing Score]]</f>
        <v>7</v>
      </c>
      <c r="O2168" s="1">
        <f>Table1[[#This Row],[Losing Seed]]-Table1[[#This Row],[Winning Seed]]</f>
        <v>7</v>
      </c>
      <c r="P2168" s="1" t="str">
        <f>IF(Table1[[#This Row],[SeD]]&lt;-2,Table1[[#This Row],[Winning Seed]]&amp; " over " &amp;Table1[[#This Row],[Losing Seed]],"")</f>
        <v/>
      </c>
      <c r="Q2168">
        <f>VLOOKUP(Table1[[#This Row],[Losing Seed]],'Seed History'!$N$4:$O$19,2)</f>
        <v>7.1428571428571426E-3</v>
      </c>
      <c r="R2168" s="1">
        <f>IF(Table1[[#This Row],[Round]]="PI",0,Table1[[#This Row],[Round]]-1)</f>
        <v>1</v>
      </c>
      <c r="S2168">
        <f>Table1[[#This Row],[LAW]]-Table1[[#This Row],[LEW]]</f>
        <v>0.99285714285714288</v>
      </c>
      <c r="V2168">
        <f>COUNTIF(PASE!B:B,Table1[[#This Row],[Loser]])</f>
        <v>1</v>
      </c>
    </row>
    <row r="2169" spans="1:22" x14ac:dyDescent="0.25">
      <c r="A2169" s="65">
        <v>43177</v>
      </c>
      <c r="B2169" s="50">
        <v>2018</v>
      </c>
      <c r="C2169" s="1">
        <v>2</v>
      </c>
      <c r="D2169" t="s">
        <v>38</v>
      </c>
      <c r="E2169" s="1">
        <v>9</v>
      </c>
      <c r="F2169" t="s">
        <v>208</v>
      </c>
      <c r="G2169" t="str">
        <f>VLOOKUP(Table1[[#This Row],[Winner]],Ranking!D:E,2,FALSE)</f>
        <v>ACC</v>
      </c>
      <c r="H2169" s="1">
        <v>75</v>
      </c>
      <c r="I2169" s="1">
        <v>1</v>
      </c>
      <c r="J2169" t="s">
        <v>44</v>
      </c>
      <c r="K2169" t="str">
        <f>VLOOKUP(Table1[[#This Row],[Loser]],Ranking!D:E,2,FALSE)</f>
        <v>BE</v>
      </c>
      <c r="L2169" s="1">
        <v>70</v>
      </c>
      <c r="N2169" s="1">
        <f>Table1[[#This Row],[Winning Score]]-Table1[[#This Row],[Losing Score]]</f>
        <v>5</v>
      </c>
      <c r="O2169" s="1">
        <f>Table1[[#This Row],[Losing Seed]]-Table1[[#This Row],[Winning Seed]]</f>
        <v>-8</v>
      </c>
      <c r="P2169" s="1" t="str">
        <f>IF(Table1[[#This Row],[SeD]]&lt;-2,Table1[[#This Row],[Winning Seed]]&amp; " over " &amp;Table1[[#This Row],[Losing Seed]],"")</f>
        <v>9 over 1</v>
      </c>
      <c r="Q2169">
        <f>VLOOKUP(Table1[[#This Row],[Losing Seed]],'Seed History'!$N$4:$O$19,2)</f>
        <v>3.342857142857143</v>
      </c>
      <c r="R2169" s="1">
        <f>IF(Table1[[#This Row],[Round]]="PI",0,Table1[[#This Row],[Round]]-1)</f>
        <v>1</v>
      </c>
      <c r="S2169">
        <f>Table1[[#This Row],[LAW]]-Table1[[#This Row],[LEW]]</f>
        <v>-2.342857142857143</v>
      </c>
      <c r="V2169">
        <f>COUNTIF(PASE!B:B,Table1[[#This Row],[Loser]])</f>
        <v>1</v>
      </c>
    </row>
    <row r="2170" spans="1:22" x14ac:dyDescent="0.25">
      <c r="A2170" s="65">
        <v>43177</v>
      </c>
      <c r="B2170" s="50">
        <v>2018</v>
      </c>
      <c r="C2170" s="1">
        <v>2</v>
      </c>
      <c r="D2170" t="s">
        <v>49</v>
      </c>
      <c r="E2170" s="1">
        <v>5</v>
      </c>
      <c r="F2170" t="s">
        <v>413</v>
      </c>
      <c r="G2170" t="str">
        <f>VLOOKUP(Table1[[#This Row],[Winner]],Ranking!D:E,2,FALSE)</f>
        <v>B12</v>
      </c>
      <c r="H2170" s="1">
        <v>89</v>
      </c>
      <c r="I2170" s="1">
        <v>13</v>
      </c>
      <c r="J2170" t="s">
        <v>264</v>
      </c>
      <c r="K2170" t="str">
        <f>VLOOKUP(Table1[[#This Row],[Loser]],Ranking!D:E,2,FALSE)</f>
        <v>CUSA</v>
      </c>
      <c r="L2170" s="1">
        <v>62</v>
      </c>
      <c r="N2170" s="1">
        <f>Table1[[#This Row],[Winning Score]]-Table1[[#This Row],[Losing Score]]</f>
        <v>27</v>
      </c>
      <c r="O2170" s="1">
        <f>Table1[[#This Row],[Losing Seed]]-Table1[[#This Row],[Winning Seed]]</f>
        <v>8</v>
      </c>
      <c r="P2170" s="1" t="str">
        <f>IF(Table1[[#This Row],[SeD]]&lt;-2,Table1[[#This Row],[Winning Seed]]&amp; " over " &amp;Table1[[#This Row],[Losing Seed]],"")</f>
        <v/>
      </c>
      <c r="Q2170">
        <f>VLOOKUP(Table1[[#This Row],[Losing Seed]],'Seed History'!$N$4:$O$19,2)</f>
        <v>0.25</v>
      </c>
      <c r="R2170" s="1">
        <f>IF(Table1[[#This Row],[Round]]="PI",0,Table1[[#This Row],[Round]]-1)</f>
        <v>1</v>
      </c>
      <c r="S2170">
        <f>Table1[[#This Row],[LAW]]-Table1[[#This Row],[LEW]]</f>
        <v>0.75</v>
      </c>
      <c r="V2170">
        <f>COUNTIF(PASE!B:B,Table1[[#This Row],[Loser]])</f>
        <v>1</v>
      </c>
    </row>
    <row r="2171" spans="1:22" x14ac:dyDescent="0.25">
      <c r="A2171" s="65">
        <v>43181</v>
      </c>
      <c r="B2171" s="50">
        <v>2018</v>
      </c>
      <c r="C2171" s="1">
        <v>3</v>
      </c>
      <c r="D2171" t="s">
        <v>38</v>
      </c>
      <c r="E2171" s="1">
        <v>3</v>
      </c>
      <c r="F2171" t="s">
        <v>82</v>
      </c>
      <c r="G2171" t="str">
        <f>VLOOKUP(Table1[[#This Row],[Winner]],Ranking!D:E,2,FALSE)</f>
        <v>B10</v>
      </c>
      <c r="H2171" s="1">
        <v>99</v>
      </c>
      <c r="I2171" s="1">
        <v>7</v>
      </c>
      <c r="J2171" t="s">
        <v>79</v>
      </c>
      <c r="K2171" t="str">
        <f>VLOOKUP(Table1[[#This Row],[Loser]],Ranking!D:E,2,FALSE)</f>
        <v>SEC</v>
      </c>
      <c r="L2171" s="1">
        <v>72</v>
      </c>
      <c r="N2171" s="1">
        <f>Table1[[#This Row],[Winning Score]]-Table1[[#This Row],[Losing Score]]</f>
        <v>27</v>
      </c>
      <c r="O2171" s="1">
        <f>Table1[[#This Row],[Losing Seed]]-Table1[[#This Row],[Winning Seed]]</f>
        <v>4</v>
      </c>
      <c r="P2171" s="1" t="str">
        <f>IF(Table1[[#This Row],[SeD]]&lt;-2,Table1[[#This Row],[Winning Seed]]&amp; " over " &amp;Table1[[#This Row],[Losing Seed]],"")</f>
        <v/>
      </c>
      <c r="Q2171">
        <f>VLOOKUP(Table1[[#This Row],[Losing Seed]],'Seed History'!$N$4:$O$19,2)</f>
        <v>0.9</v>
      </c>
      <c r="R2171" s="1">
        <f>IF(Table1[[#This Row],[Round]]="PI",0,Table1[[#This Row],[Round]]-1)</f>
        <v>2</v>
      </c>
      <c r="S2171">
        <f>Table1[[#This Row],[LAW]]-Table1[[#This Row],[LEW]]</f>
        <v>1.1000000000000001</v>
      </c>
      <c r="V2171">
        <f>COUNTIF(PASE!B:B,Table1[[#This Row],[Loser]])</f>
        <v>1</v>
      </c>
    </row>
    <row r="2172" spans="1:22" x14ac:dyDescent="0.25">
      <c r="A2172" s="65">
        <v>43181</v>
      </c>
      <c r="B2172" s="50">
        <v>2018</v>
      </c>
      <c r="C2172" s="1">
        <v>3</v>
      </c>
      <c r="D2172" t="s">
        <v>63</v>
      </c>
      <c r="E2172" s="1">
        <v>11</v>
      </c>
      <c r="F2172" t="s">
        <v>258</v>
      </c>
      <c r="G2172" t="str">
        <f>VLOOKUP(Table1[[#This Row],[Winner]],Ranking!D:E,2,FALSE)</f>
        <v>MVC</v>
      </c>
      <c r="H2172" s="1">
        <v>69</v>
      </c>
      <c r="I2172" s="1">
        <v>7</v>
      </c>
      <c r="J2172" t="s">
        <v>290</v>
      </c>
      <c r="K2172" t="str">
        <f>VLOOKUP(Table1[[#This Row],[Loser]],Ranking!D:E,2,FALSE)</f>
        <v>MWC</v>
      </c>
      <c r="L2172" s="1">
        <v>68</v>
      </c>
      <c r="N2172" s="1">
        <f>Table1[[#This Row],[Winning Score]]-Table1[[#This Row],[Losing Score]]</f>
        <v>1</v>
      </c>
      <c r="O2172" s="1">
        <f>Table1[[#This Row],[Losing Seed]]-Table1[[#This Row],[Winning Seed]]</f>
        <v>-4</v>
      </c>
      <c r="P2172" s="1" t="str">
        <f>IF(Table1[[#This Row],[SeD]]&lt;-2,Table1[[#This Row],[Winning Seed]]&amp; " over " &amp;Table1[[#This Row],[Losing Seed]],"")</f>
        <v>11 over 7</v>
      </c>
      <c r="Q2172">
        <f>VLOOKUP(Table1[[#This Row],[Losing Seed]],'Seed History'!$N$4:$O$19,2)</f>
        <v>0.9</v>
      </c>
      <c r="R2172" s="1">
        <f>IF(Table1[[#This Row],[Round]]="PI",0,Table1[[#This Row],[Round]]-1)</f>
        <v>2</v>
      </c>
      <c r="S2172">
        <f>Table1[[#This Row],[LAW]]-Table1[[#This Row],[LEW]]</f>
        <v>1.1000000000000001</v>
      </c>
      <c r="V2172">
        <f>COUNTIF(PASE!B:B,Table1[[#This Row],[Loser]])</f>
        <v>1</v>
      </c>
    </row>
    <row r="2173" spans="1:22" x14ac:dyDescent="0.25">
      <c r="A2173" s="65">
        <v>43181</v>
      </c>
      <c r="B2173" s="50">
        <v>2018</v>
      </c>
      <c r="C2173" s="1">
        <v>3</v>
      </c>
      <c r="D2173" t="s">
        <v>63</v>
      </c>
      <c r="E2173" s="1">
        <v>9</v>
      </c>
      <c r="F2173" t="s">
        <v>37</v>
      </c>
      <c r="G2173" t="str">
        <f>VLOOKUP(Table1[[#This Row],[Winner]],Ranking!D:E,2,FALSE)</f>
        <v>B12</v>
      </c>
      <c r="H2173" s="1">
        <v>61</v>
      </c>
      <c r="I2173" s="1">
        <v>5</v>
      </c>
      <c r="J2173" t="s">
        <v>26</v>
      </c>
      <c r="K2173" t="str">
        <f>VLOOKUP(Table1[[#This Row],[Loser]],Ranking!D:E,2,FALSE)</f>
        <v>SEC</v>
      </c>
      <c r="L2173" s="1">
        <v>58</v>
      </c>
      <c r="N2173" s="1">
        <f>Table1[[#This Row],[Winning Score]]-Table1[[#This Row],[Losing Score]]</f>
        <v>3</v>
      </c>
      <c r="O2173" s="1">
        <f>Table1[[#This Row],[Losing Seed]]-Table1[[#This Row],[Winning Seed]]</f>
        <v>-4</v>
      </c>
      <c r="P2173" s="1" t="str">
        <f>IF(Table1[[#This Row],[SeD]]&lt;-2,Table1[[#This Row],[Winning Seed]]&amp; " over " &amp;Table1[[#This Row],[Losing Seed]],"")</f>
        <v>9 over 5</v>
      </c>
      <c r="Q2173">
        <f>VLOOKUP(Table1[[#This Row],[Losing Seed]],'Seed History'!$N$4:$O$19,2)</f>
        <v>1.1071428571428572</v>
      </c>
      <c r="R2173" s="1">
        <f>IF(Table1[[#This Row],[Round]]="PI",0,Table1[[#This Row],[Round]]-1)</f>
        <v>2</v>
      </c>
      <c r="S2173">
        <f>Table1[[#This Row],[LAW]]-Table1[[#This Row],[LEW]]</f>
        <v>0.89285714285714279</v>
      </c>
      <c r="V2173">
        <f>COUNTIF(PASE!B:B,Table1[[#This Row],[Loser]])</f>
        <v>1</v>
      </c>
    </row>
    <row r="2174" spans="1:22" x14ac:dyDescent="0.25">
      <c r="A2174" s="65">
        <v>43181</v>
      </c>
      <c r="B2174" s="50">
        <v>2018</v>
      </c>
      <c r="C2174" s="1">
        <v>3</v>
      </c>
      <c r="D2174" t="s">
        <v>38</v>
      </c>
      <c r="E2174" s="1">
        <v>9</v>
      </c>
      <c r="F2174" t="s">
        <v>208</v>
      </c>
      <c r="G2174" t="str">
        <f>VLOOKUP(Table1[[#This Row],[Winner]],Ranking!D:E,2,FALSE)</f>
        <v>ACC</v>
      </c>
      <c r="H2174" s="1">
        <v>75</v>
      </c>
      <c r="I2174" s="1">
        <v>4</v>
      </c>
      <c r="J2174" t="s">
        <v>71</v>
      </c>
      <c r="K2174" t="str">
        <f>VLOOKUP(Table1[[#This Row],[Loser]],Ranking!D:E,2,FALSE)</f>
        <v>WCC</v>
      </c>
      <c r="L2174" s="1">
        <v>60</v>
      </c>
      <c r="N2174" s="1">
        <f>Table1[[#This Row],[Winning Score]]-Table1[[#This Row],[Losing Score]]</f>
        <v>15</v>
      </c>
      <c r="O2174" s="1">
        <f>Table1[[#This Row],[Losing Seed]]-Table1[[#This Row],[Winning Seed]]</f>
        <v>-5</v>
      </c>
      <c r="P2174" s="1" t="str">
        <f>IF(Table1[[#This Row],[SeD]]&lt;-2,Table1[[#This Row],[Winning Seed]]&amp; " over " &amp;Table1[[#This Row],[Losing Seed]],"")</f>
        <v>9 over 4</v>
      </c>
      <c r="Q2174">
        <f>VLOOKUP(Table1[[#This Row],[Losing Seed]],'Seed History'!$N$4:$O$19,2)</f>
        <v>1.5357142857142858</v>
      </c>
      <c r="R2174" s="1">
        <f>IF(Table1[[#This Row],[Round]]="PI",0,Table1[[#This Row],[Round]]-1)</f>
        <v>2</v>
      </c>
      <c r="S2174">
        <f>Table1[[#This Row],[LAW]]-Table1[[#This Row],[LEW]]</f>
        <v>0.46428571428571419</v>
      </c>
      <c r="V2174">
        <f>COUNTIF(PASE!B:B,Table1[[#This Row],[Loser]])</f>
        <v>1</v>
      </c>
    </row>
    <row r="2175" spans="1:22" x14ac:dyDescent="0.25">
      <c r="A2175" s="65">
        <v>43182</v>
      </c>
      <c r="B2175" s="50">
        <v>2018</v>
      </c>
      <c r="C2175" s="1">
        <v>3</v>
      </c>
      <c r="D2175" t="s">
        <v>49</v>
      </c>
      <c r="E2175" s="1">
        <v>1</v>
      </c>
      <c r="F2175" t="s">
        <v>50</v>
      </c>
      <c r="G2175" t="str">
        <f>VLOOKUP(Table1[[#This Row],[Winner]],Ranking!D:E,2,FALSE)</f>
        <v>BE</v>
      </c>
      <c r="H2175" s="1">
        <v>90</v>
      </c>
      <c r="I2175" s="1">
        <v>5</v>
      </c>
      <c r="J2175" t="s">
        <v>413</v>
      </c>
      <c r="K2175" t="str">
        <f>VLOOKUP(Table1[[#This Row],[Loser]],Ranking!D:E,2,FALSE)</f>
        <v>B12</v>
      </c>
      <c r="L2175" s="1">
        <v>78</v>
      </c>
      <c r="N2175" s="1">
        <f>Table1[[#This Row],[Winning Score]]-Table1[[#This Row],[Losing Score]]</f>
        <v>12</v>
      </c>
      <c r="O2175" s="1">
        <f>Table1[[#This Row],[Losing Seed]]-Table1[[#This Row],[Winning Seed]]</f>
        <v>4</v>
      </c>
      <c r="P2175" s="1" t="str">
        <f>IF(Table1[[#This Row],[SeD]]&lt;-2,Table1[[#This Row],[Winning Seed]]&amp; " over " &amp;Table1[[#This Row],[Losing Seed]],"")</f>
        <v/>
      </c>
      <c r="Q2175">
        <f>VLOOKUP(Table1[[#This Row],[Losing Seed]],'Seed History'!$N$4:$O$19,2)</f>
        <v>1.1071428571428572</v>
      </c>
      <c r="R2175" s="1">
        <f>IF(Table1[[#This Row],[Round]]="PI",0,Table1[[#This Row],[Round]]-1)</f>
        <v>2</v>
      </c>
      <c r="S2175">
        <f>Table1[[#This Row],[LAW]]-Table1[[#This Row],[LEW]]</f>
        <v>0.89285714285714279</v>
      </c>
      <c r="V2175">
        <f>COUNTIF(PASE!B:B,Table1[[#This Row],[Loser]])</f>
        <v>1</v>
      </c>
    </row>
    <row r="2176" spans="1:22" x14ac:dyDescent="0.25">
      <c r="A2176" s="65">
        <v>43182</v>
      </c>
      <c r="B2176" s="50">
        <v>2018</v>
      </c>
      <c r="C2176" s="1">
        <v>3</v>
      </c>
      <c r="D2176" t="s">
        <v>440</v>
      </c>
      <c r="E2176" s="1">
        <v>1</v>
      </c>
      <c r="F2176" t="s">
        <v>37</v>
      </c>
      <c r="G2176" t="str">
        <f>VLOOKUP(Table1[[#This Row],[Winner]],Ranking!D:E,2,FALSE)</f>
        <v>B12</v>
      </c>
      <c r="H2176" s="1">
        <v>80</v>
      </c>
      <c r="I2176" s="1">
        <v>5</v>
      </c>
      <c r="J2176" t="s">
        <v>89</v>
      </c>
      <c r="K2176" t="str">
        <f>VLOOKUP(Table1[[#This Row],[Loser]],Ranking!D:E,2,FALSE)</f>
        <v>ACC</v>
      </c>
      <c r="L2176" s="1">
        <v>76</v>
      </c>
      <c r="N2176" s="1">
        <f>Table1[[#This Row],[Winning Score]]-Table1[[#This Row],[Losing Score]]</f>
        <v>4</v>
      </c>
      <c r="O2176" s="1">
        <f>Table1[[#This Row],[Losing Seed]]-Table1[[#This Row],[Winning Seed]]</f>
        <v>4</v>
      </c>
      <c r="P2176" s="1" t="str">
        <f>IF(Table1[[#This Row],[SeD]]&lt;-2,Table1[[#This Row],[Winning Seed]]&amp; " over " &amp;Table1[[#This Row],[Losing Seed]],"")</f>
        <v/>
      </c>
      <c r="Q2176">
        <f>VLOOKUP(Table1[[#This Row],[Losing Seed]],'Seed History'!$N$4:$O$19,2)</f>
        <v>1.1071428571428572</v>
      </c>
      <c r="R2176" s="1">
        <f>IF(Table1[[#This Row],[Round]]="PI",0,Table1[[#This Row],[Round]]-1)</f>
        <v>2</v>
      </c>
      <c r="S2176">
        <f>Table1[[#This Row],[LAW]]-Table1[[#This Row],[LEW]]</f>
        <v>0.89285714285714279</v>
      </c>
      <c r="V2176">
        <f>COUNTIF(PASE!B:B,Table1[[#This Row],[Loser]])</f>
        <v>1</v>
      </c>
    </row>
    <row r="2177" spans="1:22" x14ac:dyDescent="0.25">
      <c r="A2177" s="65">
        <v>43182</v>
      </c>
      <c r="B2177" s="50">
        <v>2018</v>
      </c>
      <c r="C2177" s="1">
        <v>3</v>
      </c>
      <c r="D2177" t="s">
        <v>440</v>
      </c>
      <c r="E2177" s="1">
        <v>2</v>
      </c>
      <c r="F2177" t="s">
        <v>64</v>
      </c>
      <c r="G2177" t="str">
        <f>VLOOKUP(Table1[[#This Row],[Winner]],Ranking!D:E,2,FALSE)</f>
        <v>ACC</v>
      </c>
      <c r="H2177" s="1">
        <v>69</v>
      </c>
      <c r="I2177" s="1">
        <v>11</v>
      </c>
      <c r="J2177" t="s">
        <v>86</v>
      </c>
      <c r="K2177" t="str">
        <f>VLOOKUP(Table1[[#This Row],[Loser]],Ranking!D:E,2,FALSE)</f>
        <v>ACC</v>
      </c>
      <c r="L2177" s="1">
        <v>65</v>
      </c>
      <c r="N2177" s="1">
        <f>Table1[[#This Row],[Winning Score]]-Table1[[#This Row],[Losing Score]]</f>
        <v>4</v>
      </c>
      <c r="O2177" s="1">
        <f>Table1[[#This Row],[Losing Seed]]-Table1[[#This Row],[Winning Seed]]</f>
        <v>9</v>
      </c>
      <c r="P2177" s="1" t="str">
        <f>IF(Table1[[#This Row],[SeD]]&lt;-2,Table1[[#This Row],[Winning Seed]]&amp; " over " &amp;Table1[[#This Row],[Losing Seed]],"")</f>
        <v/>
      </c>
      <c r="Q2177">
        <f>VLOOKUP(Table1[[#This Row],[Losing Seed]],'Seed History'!$N$4:$O$19,2)</f>
        <v>0.61428571428571432</v>
      </c>
      <c r="R2177" s="1">
        <f>IF(Table1[[#This Row],[Round]]="PI",0,Table1[[#This Row],[Round]]-1)</f>
        <v>2</v>
      </c>
      <c r="S2177">
        <f>Table1[[#This Row],[LAW]]-Table1[[#This Row],[LEW]]</f>
        <v>1.3857142857142857</v>
      </c>
      <c r="V2177">
        <f>COUNTIF(PASE!B:B,Table1[[#This Row],[Loser]])</f>
        <v>1</v>
      </c>
    </row>
    <row r="2178" spans="1:22" x14ac:dyDescent="0.25">
      <c r="A2178" s="65">
        <v>43182</v>
      </c>
      <c r="B2178" s="50">
        <v>2018</v>
      </c>
      <c r="C2178" s="1">
        <v>3</v>
      </c>
      <c r="D2178" t="s">
        <v>49</v>
      </c>
      <c r="E2178" s="1">
        <v>3</v>
      </c>
      <c r="F2178" t="s">
        <v>92</v>
      </c>
      <c r="G2178" t="str">
        <f>VLOOKUP(Table1[[#This Row],[Winner]],Ranking!D:E,2,FALSE)</f>
        <v>B12</v>
      </c>
      <c r="H2178" s="1">
        <v>78</v>
      </c>
      <c r="I2178" s="1">
        <v>2</v>
      </c>
      <c r="J2178" t="s">
        <v>29</v>
      </c>
      <c r="K2178" t="str">
        <f>VLOOKUP(Table1[[#This Row],[Loser]],Ranking!D:E,2,FALSE)</f>
        <v>B10</v>
      </c>
      <c r="L2178" s="1">
        <v>65</v>
      </c>
      <c r="N2178" s="1">
        <f>Table1[[#This Row],[Winning Score]]-Table1[[#This Row],[Losing Score]]</f>
        <v>13</v>
      </c>
      <c r="O2178" s="1">
        <f>Table1[[#This Row],[Losing Seed]]-Table1[[#This Row],[Winning Seed]]</f>
        <v>-1</v>
      </c>
      <c r="P2178" s="1" t="str">
        <f>IF(Table1[[#This Row],[SeD]]&lt;-2,Table1[[#This Row],[Winning Seed]]&amp; " over " &amp;Table1[[#This Row],[Losing Seed]],"")</f>
        <v/>
      </c>
      <c r="Q2178">
        <f>VLOOKUP(Table1[[#This Row],[Losing Seed]],'Seed History'!$N$4:$O$19,2)</f>
        <v>2.3714285714285714</v>
      </c>
      <c r="R2178" s="1">
        <f>IF(Table1[[#This Row],[Round]]="PI",0,Table1[[#This Row],[Round]]-1)</f>
        <v>2</v>
      </c>
      <c r="S2178">
        <f>Table1[[#This Row],[LAW]]-Table1[[#This Row],[LEW]]</f>
        <v>-0.37142857142857144</v>
      </c>
      <c r="V2178">
        <f>COUNTIF(PASE!B:B,Table1[[#This Row],[Loser]])</f>
        <v>1</v>
      </c>
    </row>
    <row r="2179" spans="1:22" x14ac:dyDescent="0.25">
      <c r="A2179" s="65">
        <v>43183</v>
      </c>
      <c r="B2179" s="50">
        <v>2018</v>
      </c>
      <c r="C2179" s="1">
        <v>4</v>
      </c>
      <c r="D2179" t="s">
        <v>63</v>
      </c>
      <c r="E2179" s="1">
        <v>11</v>
      </c>
      <c r="F2179" t="s">
        <v>258</v>
      </c>
      <c r="G2179" t="str">
        <f>VLOOKUP(Table1[[#This Row],[Winner]],Ranking!D:E,2,FALSE)</f>
        <v>MVC</v>
      </c>
      <c r="H2179" s="1">
        <v>78</v>
      </c>
      <c r="I2179" s="1">
        <v>9</v>
      </c>
      <c r="J2179" t="s">
        <v>244</v>
      </c>
      <c r="K2179" t="str">
        <f>VLOOKUP(Table1[[#This Row],[Loser]],Ranking!D:E,2,FALSE)</f>
        <v>B12</v>
      </c>
      <c r="L2179" s="1">
        <v>62</v>
      </c>
      <c r="N2179" s="1">
        <f>Table1[[#This Row],[Winning Score]]-Table1[[#This Row],[Losing Score]]</f>
        <v>16</v>
      </c>
      <c r="O2179" s="1">
        <f>Table1[[#This Row],[Losing Seed]]-Table1[[#This Row],[Winning Seed]]</f>
        <v>-2</v>
      </c>
      <c r="P2179" s="1" t="str">
        <f>IF(Table1[[#This Row],[SeD]]&lt;-2,Table1[[#This Row],[Winning Seed]]&amp; " over " &amp;Table1[[#This Row],[Losing Seed]],"")</f>
        <v/>
      </c>
      <c r="Q2179">
        <f>VLOOKUP(Table1[[#This Row],[Losing Seed]],'Seed History'!$N$4:$O$19,2)</f>
        <v>0.6</v>
      </c>
      <c r="R2179" s="1">
        <f>IF(Table1[[#This Row],[Round]]="PI",0,Table1[[#This Row],[Round]]-1)</f>
        <v>3</v>
      </c>
      <c r="S2179">
        <f>Table1[[#This Row],[LAW]]-Table1[[#This Row],[LEW]]</f>
        <v>2.4</v>
      </c>
      <c r="V2179">
        <f>COUNTIF(PASE!B:B,Table1[[#This Row],[Loser]])</f>
        <v>1</v>
      </c>
    </row>
    <row r="2180" spans="1:22" x14ac:dyDescent="0.25">
      <c r="A2180" s="65">
        <v>43183</v>
      </c>
      <c r="B2180" s="50">
        <v>2018</v>
      </c>
      <c r="C2180" s="1">
        <v>4</v>
      </c>
      <c r="D2180" t="s">
        <v>38</v>
      </c>
      <c r="E2180" s="1">
        <v>3</v>
      </c>
      <c r="F2180" t="s">
        <v>82</v>
      </c>
      <c r="G2180" t="str">
        <f>VLOOKUP(Table1[[#This Row],[Winner]],Ranking!D:E,2,FALSE)</f>
        <v>B10</v>
      </c>
      <c r="H2180" s="1">
        <v>58</v>
      </c>
      <c r="I2180" s="1">
        <v>9</v>
      </c>
      <c r="J2180" t="s">
        <v>208</v>
      </c>
      <c r="K2180" t="str">
        <f>VLOOKUP(Table1[[#This Row],[Loser]],Ranking!D:E,2,FALSE)</f>
        <v>ACC</v>
      </c>
      <c r="L2180" s="1">
        <v>54</v>
      </c>
      <c r="N2180" s="1">
        <f>Table1[[#This Row],[Winning Score]]-Table1[[#This Row],[Losing Score]]</f>
        <v>4</v>
      </c>
      <c r="O2180" s="1">
        <f>Table1[[#This Row],[Losing Seed]]-Table1[[#This Row],[Winning Seed]]</f>
        <v>6</v>
      </c>
      <c r="P2180" s="1" t="str">
        <f>IF(Table1[[#This Row],[SeD]]&lt;-2,Table1[[#This Row],[Winning Seed]]&amp; " over " &amp;Table1[[#This Row],[Losing Seed]],"")</f>
        <v/>
      </c>
      <c r="Q2180">
        <f>VLOOKUP(Table1[[#This Row],[Losing Seed]],'Seed History'!$N$4:$O$19,2)</f>
        <v>0.6</v>
      </c>
      <c r="R2180" s="1">
        <f>IF(Table1[[#This Row],[Round]]="PI",0,Table1[[#This Row],[Round]]-1)</f>
        <v>3</v>
      </c>
      <c r="S2180">
        <f>Table1[[#This Row],[LAW]]-Table1[[#This Row],[LEW]]</f>
        <v>2.4</v>
      </c>
      <c r="V2180">
        <f>COUNTIF(PASE!B:B,Table1[[#This Row],[Loser]])</f>
        <v>1</v>
      </c>
    </row>
    <row r="2181" spans="1:22" x14ac:dyDescent="0.25">
      <c r="A2181" s="65">
        <v>43184</v>
      </c>
      <c r="B2181" s="50">
        <v>2018</v>
      </c>
      <c r="C2181" s="1">
        <v>4</v>
      </c>
      <c r="D2181" t="s">
        <v>49</v>
      </c>
      <c r="E2181" s="1">
        <v>1</v>
      </c>
      <c r="F2181" t="s">
        <v>50</v>
      </c>
      <c r="G2181" t="str">
        <f>VLOOKUP(Table1[[#This Row],[Winner]],Ranking!D:E,2,FALSE)</f>
        <v>BE</v>
      </c>
      <c r="H2181" s="1">
        <v>71</v>
      </c>
      <c r="I2181" s="1">
        <v>3</v>
      </c>
      <c r="J2181" t="s">
        <v>92</v>
      </c>
      <c r="K2181" t="str">
        <f>VLOOKUP(Table1[[#This Row],[Loser]],Ranking!D:E,2,FALSE)</f>
        <v>B12</v>
      </c>
      <c r="L2181" s="1">
        <v>59</v>
      </c>
      <c r="N2181" s="1">
        <f>Table1[[#This Row],[Winning Score]]-Table1[[#This Row],[Losing Score]]</f>
        <v>12</v>
      </c>
      <c r="O2181" s="1">
        <f>Table1[[#This Row],[Losing Seed]]-Table1[[#This Row],[Winning Seed]]</f>
        <v>2</v>
      </c>
      <c r="P2181" s="1" t="str">
        <f>IF(Table1[[#This Row],[SeD]]&lt;-2,Table1[[#This Row],[Winning Seed]]&amp; " over " &amp;Table1[[#This Row],[Losing Seed]],"")</f>
        <v/>
      </c>
      <c r="Q2181">
        <f>VLOOKUP(Table1[[#This Row],[Losing Seed]],'Seed History'!$N$4:$O$19,2)</f>
        <v>1.8571428571428572</v>
      </c>
      <c r="R2181" s="1">
        <f>IF(Table1[[#This Row],[Round]]="PI",0,Table1[[#This Row],[Round]]-1)</f>
        <v>3</v>
      </c>
      <c r="S2181">
        <f>Table1[[#This Row],[LAW]]-Table1[[#This Row],[LEW]]</f>
        <v>1.1428571428571428</v>
      </c>
      <c r="V2181">
        <f>COUNTIF(PASE!B:B,Table1[[#This Row],[Loser]])</f>
        <v>1</v>
      </c>
    </row>
    <row r="2182" spans="1:22" x14ac:dyDescent="0.25">
      <c r="A2182" s="65">
        <v>43184</v>
      </c>
      <c r="B2182" s="50">
        <v>2018</v>
      </c>
      <c r="C2182" s="1">
        <v>4</v>
      </c>
      <c r="D2182" t="s">
        <v>440</v>
      </c>
      <c r="E2182" s="1">
        <v>1</v>
      </c>
      <c r="F2182" t="s">
        <v>37</v>
      </c>
      <c r="G2182" t="str">
        <f>VLOOKUP(Table1[[#This Row],[Winner]],Ranking!D:E,2,FALSE)</f>
        <v>B12</v>
      </c>
      <c r="H2182" s="1">
        <v>85</v>
      </c>
      <c r="I2182" s="1">
        <v>2</v>
      </c>
      <c r="J2182" t="s">
        <v>64</v>
      </c>
      <c r="K2182" t="str">
        <f>VLOOKUP(Table1[[#This Row],[Loser]],Ranking!D:E,2,FALSE)</f>
        <v>ACC</v>
      </c>
      <c r="L2182" s="1">
        <v>81</v>
      </c>
      <c r="M2182" s="1" t="s">
        <v>479</v>
      </c>
      <c r="N2182" s="1">
        <f>Table1[[#This Row],[Winning Score]]-Table1[[#This Row],[Losing Score]]</f>
        <v>4</v>
      </c>
      <c r="O2182" s="1">
        <f>Table1[[#This Row],[Losing Seed]]-Table1[[#This Row],[Winning Seed]]</f>
        <v>1</v>
      </c>
      <c r="P2182" s="1" t="str">
        <f>IF(Table1[[#This Row],[SeD]]&lt;-2,Table1[[#This Row],[Winning Seed]]&amp; " over " &amp;Table1[[#This Row],[Losing Seed]],"")</f>
        <v/>
      </c>
      <c r="Q2182">
        <f>VLOOKUP(Table1[[#This Row],[Losing Seed]],'Seed History'!$N$4:$O$19,2)</f>
        <v>2.3714285714285714</v>
      </c>
      <c r="R2182" s="1">
        <f>IF(Table1[[#This Row],[Round]]="PI",0,Table1[[#This Row],[Round]]-1)</f>
        <v>3</v>
      </c>
      <c r="S2182">
        <f>Table1[[#This Row],[LAW]]-Table1[[#This Row],[LEW]]</f>
        <v>0.62857142857142856</v>
      </c>
      <c r="V2182">
        <f>COUNTIF(PASE!B:B,Table1[[#This Row],[Loser]])</f>
        <v>1</v>
      </c>
    </row>
    <row r="2183" spans="1:22" x14ac:dyDescent="0.25">
      <c r="A2183" s="65">
        <v>43190</v>
      </c>
      <c r="B2183" s="50">
        <v>2018</v>
      </c>
      <c r="C2183" s="1">
        <v>5</v>
      </c>
      <c r="D2183" t="s">
        <v>484</v>
      </c>
      <c r="E2183" s="1">
        <v>3</v>
      </c>
      <c r="F2183" t="s">
        <v>82</v>
      </c>
      <c r="G2183" t="str">
        <f>VLOOKUP(Table1[[#This Row],[Winner]],Ranking!D:E,2,FALSE)</f>
        <v>B10</v>
      </c>
      <c r="H2183" s="1">
        <v>69</v>
      </c>
      <c r="I2183" s="1">
        <v>11</v>
      </c>
      <c r="J2183" t="s">
        <v>258</v>
      </c>
      <c r="K2183" t="str">
        <f>VLOOKUP(Table1[[#This Row],[Loser]],Ranking!D:E,2,FALSE)</f>
        <v>MVC</v>
      </c>
      <c r="L2183" s="1">
        <v>57</v>
      </c>
      <c r="N2183" s="1">
        <f>Table1[[#This Row],[Winning Score]]-Table1[[#This Row],[Losing Score]]</f>
        <v>12</v>
      </c>
      <c r="O2183" s="1">
        <f>Table1[[#This Row],[Losing Seed]]-Table1[[#This Row],[Winning Seed]]</f>
        <v>8</v>
      </c>
      <c r="P2183" s="1" t="str">
        <f>IF(Table1[[#This Row],[SeD]]&lt;-2,Table1[[#This Row],[Winning Seed]]&amp; " over " &amp;Table1[[#This Row],[Losing Seed]],"")</f>
        <v/>
      </c>
      <c r="Q2183">
        <f>VLOOKUP(Table1[[#This Row],[Losing Seed]],'Seed History'!$N$4:$O$19,2)</f>
        <v>0.61428571428571432</v>
      </c>
      <c r="R2183" s="1">
        <f>IF(Table1[[#This Row],[Round]]="PI",0,Table1[[#This Row],[Round]]-1)</f>
        <v>4</v>
      </c>
      <c r="S2183">
        <f>Table1[[#This Row],[LAW]]-Table1[[#This Row],[LEW]]</f>
        <v>3.3857142857142857</v>
      </c>
      <c r="V2183">
        <f>COUNTIF(PASE!B:B,Table1[[#This Row],[Loser]])</f>
        <v>1</v>
      </c>
    </row>
    <row r="2184" spans="1:22" x14ac:dyDescent="0.25">
      <c r="A2184" s="65">
        <v>43190</v>
      </c>
      <c r="B2184" s="50">
        <v>2018</v>
      </c>
      <c r="C2184" s="1">
        <v>5</v>
      </c>
      <c r="D2184" t="s">
        <v>484</v>
      </c>
      <c r="E2184" s="1">
        <v>1</v>
      </c>
      <c r="F2184" t="s">
        <v>50</v>
      </c>
      <c r="G2184" t="str">
        <f>VLOOKUP(Table1[[#This Row],[Winner]],Ranking!D:E,2,FALSE)</f>
        <v>BE</v>
      </c>
      <c r="H2184" s="1">
        <v>95</v>
      </c>
      <c r="I2184" s="1">
        <v>1</v>
      </c>
      <c r="J2184" t="s">
        <v>37</v>
      </c>
      <c r="K2184" t="str">
        <f>VLOOKUP(Table1[[#This Row],[Loser]],Ranking!D:E,2,FALSE)</f>
        <v>B12</v>
      </c>
      <c r="L2184" s="1">
        <v>79</v>
      </c>
      <c r="N2184" s="1">
        <f>Table1[[#This Row],[Winning Score]]-Table1[[#This Row],[Losing Score]]</f>
        <v>16</v>
      </c>
      <c r="O2184" s="1">
        <f>Table1[[#This Row],[Losing Seed]]-Table1[[#This Row],[Winning Seed]]</f>
        <v>0</v>
      </c>
      <c r="P2184" s="1" t="str">
        <f>IF(Table1[[#This Row],[SeD]]&lt;-2,Table1[[#This Row],[Winning Seed]]&amp; " over " &amp;Table1[[#This Row],[Losing Seed]],"")</f>
        <v/>
      </c>
      <c r="Q2184">
        <f>VLOOKUP(Table1[[#This Row],[Losing Seed]],'Seed History'!$N$4:$O$19,2)</f>
        <v>3.342857142857143</v>
      </c>
      <c r="R2184" s="1">
        <f>IF(Table1[[#This Row],[Round]]="PI",0,Table1[[#This Row],[Round]]-1)</f>
        <v>4</v>
      </c>
      <c r="S2184">
        <f>Table1[[#This Row],[LAW]]-Table1[[#This Row],[LEW]]</f>
        <v>0.65714285714285703</v>
      </c>
      <c r="V2184">
        <f>COUNTIF(PASE!B:B,Table1[[#This Row],[Loser]])</f>
        <v>1</v>
      </c>
    </row>
    <row r="2185" spans="1:22" x14ac:dyDescent="0.25">
      <c r="A2185" s="65">
        <v>43192</v>
      </c>
      <c r="B2185" s="50">
        <v>2018</v>
      </c>
      <c r="C2185" s="1">
        <v>6</v>
      </c>
      <c r="D2185" t="s">
        <v>485</v>
      </c>
      <c r="E2185" s="1">
        <v>1</v>
      </c>
      <c r="F2185" t="s">
        <v>50</v>
      </c>
      <c r="G2185" t="str">
        <f>VLOOKUP(Table1[[#This Row],[Winner]],Ranking!D:E,2,FALSE)</f>
        <v>BE</v>
      </c>
      <c r="H2185" s="1">
        <v>79</v>
      </c>
      <c r="I2185" s="1">
        <v>3</v>
      </c>
      <c r="J2185" t="s">
        <v>82</v>
      </c>
      <c r="K2185" t="str">
        <f>VLOOKUP(Table1[[#This Row],[Loser]],Ranking!D:E,2,FALSE)</f>
        <v>B10</v>
      </c>
      <c r="L2185" s="1">
        <v>62</v>
      </c>
      <c r="N2185" s="1">
        <f>Table1[[#This Row],[Winning Score]]-Table1[[#This Row],[Losing Score]]</f>
        <v>17</v>
      </c>
      <c r="O2185" s="1">
        <f>Table1[[#This Row],[Losing Seed]]-Table1[[#This Row],[Winning Seed]]</f>
        <v>2</v>
      </c>
      <c r="P2185" s="1" t="str">
        <f>IF(Table1[[#This Row],[SeD]]&lt;-2,Table1[[#This Row],[Winning Seed]]&amp; " over " &amp;Table1[[#This Row],[Losing Seed]],"")</f>
        <v/>
      </c>
      <c r="Q2185">
        <f>VLOOKUP(Table1[[#This Row],[Losing Seed]],'Seed History'!$N$4:$O$19,2)</f>
        <v>1.8571428571428572</v>
      </c>
      <c r="R2185" s="1">
        <f>IF(Table1[[#This Row],[Round]]="PI",0,Table1[[#This Row],[Round]]-1)</f>
        <v>5</v>
      </c>
      <c r="S2185">
        <f>Table1[[#This Row],[LAW]]-Table1[[#This Row],[LEW]]</f>
        <v>3.1428571428571428</v>
      </c>
      <c r="V2185">
        <f>COUNTIF(PASE!B:B,Table1[[#This Row],[Loser]])</f>
        <v>1</v>
      </c>
    </row>
    <row r="2186" spans="1:22" x14ac:dyDescent="0.25">
      <c r="A2186" s="65">
        <v>43543</v>
      </c>
      <c r="B2186" s="50">
        <v>2019</v>
      </c>
      <c r="C2186" s="1" t="s">
        <v>493</v>
      </c>
      <c r="D2186" t="s">
        <v>38</v>
      </c>
      <c r="E2186" s="1">
        <v>16</v>
      </c>
      <c r="F2186" t="s">
        <v>202</v>
      </c>
      <c r="G2186" t="str">
        <f>VLOOKUP(Table1[[#This Row],[Winner]],Ranking!D:E,2,FALSE)</f>
        <v>NEC</v>
      </c>
      <c r="H2186" s="1">
        <v>82</v>
      </c>
      <c r="I2186" s="1">
        <v>16</v>
      </c>
      <c r="J2186" t="s">
        <v>327</v>
      </c>
      <c r="K2186" t="str">
        <f>VLOOKUP(Table1[[#This Row],[Loser]],Ranking!D:E,2,FALSE)</f>
        <v>SWAC</v>
      </c>
      <c r="L2186" s="1">
        <v>76</v>
      </c>
      <c r="N2186" s="1">
        <f>Table1[[#This Row],[Winning Score]]-Table1[[#This Row],[Losing Score]]</f>
        <v>6</v>
      </c>
      <c r="O2186" s="1">
        <f>Table1[[#This Row],[Losing Seed]]-Table1[[#This Row],[Winning Seed]]</f>
        <v>0</v>
      </c>
      <c r="P2186" s="1" t="str">
        <f>IF(Table1[[#This Row],[SeD]]&lt;-2,Table1[[#This Row],[Winning Seed]]&amp; " over " &amp;Table1[[#This Row],[Losing Seed]],"")</f>
        <v/>
      </c>
      <c r="Q2186">
        <f>VLOOKUP(Table1[[#This Row],[Losing Seed]],'Seed History'!$N$4:$O$19,2)</f>
        <v>7.1428571428571426E-3</v>
      </c>
      <c r="R2186" s="1">
        <f>IF(Table1[[#This Row],[Round]]="PI",0,Table1[[#This Row],[Round]]-1)</f>
        <v>0</v>
      </c>
      <c r="S2186">
        <f>Table1[[#This Row],[LAW]]-Table1[[#This Row],[LEW]]</f>
        <v>-7.1428571428571426E-3</v>
      </c>
      <c r="V2186">
        <f>COUNTIF(PASE!B:B,Table1[[#This Row],[Loser]])</f>
        <v>1</v>
      </c>
    </row>
    <row r="2187" spans="1:22" x14ac:dyDescent="0.25">
      <c r="A2187" s="65">
        <v>43543</v>
      </c>
      <c r="B2187" s="50">
        <v>2019</v>
      </c>
      <c r="C2187" s="1" t="s">
        <v>493</v>
      </c>
      <c r="D2187" t="s">
        <v>49</v>
      </c>
      <c r="E2187" s="1">
        <v>11</v>
      </c>
      <c r="F2187" t="s">
        <v>62</v>
      </c>
      <c r="G2187" t="str">
        <f>VLOOKUP(Table1[[#This Row],[Winner]],Ranking!D:E,2,FALSE)</f>
        <v>OVC</v>
      </c>
      <c r="H2187" s="1">
        <v>81</v>
      </c>
      <c r="I2187" s="1">
        <v>11</v>
      </c>
      <c r="J2187" t="s">
        <v>374</v>
      </c>
      <c r="K2187" t="str">
        <f>VLOOKUP(Table1[[#This Row],[Loser]],Ranking!D:E,2,FALSE)</f>
        <v>Amer</v>
      </c>
      <c r="L2187" s="1">
        <v>70</v>
      </c>
      <c r="N2187" s="1">
        <f>Table1[[#This Row],[Winning Score]]-Table1[[#This Row],[Losing Score]]</f>
        <v>11</v>
      </c>
      <c r="O2187" s="1">
        <f>Table1[[#This Row],[Losing Seed]]-Table1[[#This Row],[Winning Seed]]</f>
        <v>0</v>
      </c>
      <c r="P2187" s="1" t="str">
        <f>IF(Table1[[#This Row],[SeD]]&lt;-2,Table1[[#This Row],[Winning Seed]]&amp; " over " &amp;Table1[[#This Row],[Losing Seed]],"")</f>
        <v/>
      </c>
      <c r="Q2187">
        <f>VLOOKUP(Table1[[#This Row],[Losing Seed]],'Seed History'!$N$4:$O$19,2)</f>
        <v>0.61428571428571432</v>
      </c>
      <c r="R2187" s="1">
        <f>IF(Table1[[#This Row],[Round]]="PI",0,Table1[[#This Row],[Round]]-1)</f>
        <v>0</v>
      </c>
      <c r="S2187">
        <f>Table1[[#This Row],[LAW]]-Table1[[#This Row],[LEW]]</f>
        <v>-0.61428571428571432</v>
      </c>
      <c r="V2187">
        <f>COUNTIF(PASE!B:B,Table1[[#This Row],[Loser]])</f>
        <v>1</v>
      </c>
    </row>
    <row r="2188" spans="1:22" x14ac:dyDescent="0.25">
      <c r="A2188" s="65">
        <v>43544</v>
      </c>
      <c r="B2188" s="50">
        <v>2019</v>
      </c>
      <c r="C2188" s="1" t="s">
        <v>493</v>
      </c>
      <c r="D2188" t="s">
        <v>38</v>
      </c>
      <c r="E2188" s="1">
        <v>11</v>
      </c>
      <c r="F2188" t="s">
        <v>125</v>
      </c>
      <c r="G2188" t="str">
        <f>VLOOKUP(Table1[[#This Row],[Winner]],Ranking!D:E,2,FALSE)</f>
        <v>P12</v>
      </c>
      <c r="H2188" s="1">
        <v>74</v>
      </c>
      <c r="I2188" s="1">
        <v>11</v>
      </c>
      <c r="J2188" t="s">
        <v>369</v>
      </c>
      <c r="K2188" t="str">
        <f>VLOOKUP(Table1[[#This Row],[Loser]],Ranking!D:E,2,FALSE)</f>
        <v>BE</v>
      </c>
      <c r="L2188" s="1">
        <v>65</v>
      </c>
      <c r="N2188" s="1">
        <f>Table1[[#This Row],[Winning Score]]-Table1[[#This Row],[Losing Score]]</f>
        <v>9</v>
      </c>
      <c r="O2188" s="1">
        <f>Table1[[#This Row],[Losing Seed]]-Table1[[#This Row],[Winning Seed]]</f>
        <v>0</v>
      </c>
      <c r="P2188" s="1" t="str">
        <f>IF(Table1[[#This Row],[SeD]]&lt;-2,Table1[[#This Row],[Winning Seed]]&amp; " over " &amp;Table1[[#This Row],[Losing Seed]],"")</f>
        <v/>
      </c>
      <c r="Q2188">
        <f>VLOOKUP(Table1[[#This Row],[Losing Seed]],'Seed History'!$N$4:$O$19,2)</f>
        <v>0.61428571428571432</v>
      </c>
      <c r="R2188" s="1">
        <f>IF(Table1[[#This Row],[Round]]="PI",0,Table1[[#This Row],[Round]]-1)</f>
        <v>0</v>
      </c>
      <c r="S2188">
        <f>Table1[[#This Row],[LAW]]-Table1[[#This Row],[LEW]]</f>
        <v>-0.61428571428571432</v>
      </c>
      <c r="V2188">
        <f>COUNTIF(PASE!B:B,Table1[[#This Row],[Loser]])</f>
        <v>1</v>
      </c>
    </row>
    <row r="2189" spans="1:22" x14ac:dyDescent="0.25">
      <c r="A2189" s="65">
        <v>43544</v>
      </c>
      <c r="B2189" s="50">
        <v>2019</v>
      </c>
      <c r="C2189" s="1" t="s">
        <v>493</v>
      </c>
      <c r="D2189" t="s">
        <v>38</v>
      </c>
      <c r="E2189" s="1">
        <v>16</v>
      </c>
      <c r="F2189" t="s">
        <v>202</v>
      </c>
      <c r="G2189" t="str">
        <f>VLOOKUP(Table1[[#This Row],[Winner]],Ranking!D:E,2,FALSE)</f>
        <v>NEC</v>
      </c>
      <c r="H2189" s="1">
        <v>82</v>
      </c>
      <c r="I2189" s="1">
        <v>16</v>
      </c>
      <c r="J2189" t="s">
        <v>327</v>
      </c>
      <c r="K2189" t="str">
        <f>VLOOKUP(Table1[[#This Row],[Loser]],Ranking!D:E,2,FALSE)</f>
        <v>SWAC</v>
      </c>
      <c r="L2189" s="1">
        <v>76</v>
      </c>
      <c r="N2189" s="1">
        <f>Table1[[#This Row],[Winning Score]]-Table1[[#This Row],[Losing Score]]</f>
        <v>6</v>
      </c>
      <c r="O2189" s="1">
        <f>Table1[[#This Row],[Losing Seed]]-Table1[[#This Row],[Winning Seed]]</f>
        <v>0</v>
      </c>
      <c r="P2189" s="1" t="str">
        <f>IF(Table1[[#This Row],[SeD]]&lt;-2,Table1[[#This Row],[Winning Seed]]&amp; " over " &amp;Table1[[#This Row],[Losing Seed]],"")</f>
        <v/>
      </c>
      <c r="Q2189">
        <f>VLOOKUP(Table1[[#This Row],[Losing Seed]],'Seed History'!$N$4:$O$19,2)</f>
        <v>7.1428571428571426E-3</v>
      </c>
      <c r="R2189" s="1">
        <f>IF(Table1[[#This Row],[Round]]="PI",0,Table1[[#This Row],[Round]]-1)</f>
        <v>0</v>
      </c>
      <c r="S2189">
        <f>Table1[[#This Row],[LAW]]-Table1[[#This Row],[LEW]]</f>
        <v>-7.1428571428571426E-3</v>
      </c>
      <c r="V2189">
        <f>COUNTIF(PASE!B:B,Table1[[#This Row],[Loser]])</f>
        <v>1</v>
      </c>
    </row>
    <row r="2190" spans="1:22" x14ac:dyDescent="0.25">
      <c r="A2190" s="65">
        <v>43545</v>
      </c>
      <c r="B2190" s="50">
        <v>2019</v>
      </c>
      <c r="C2190" s="1">
        <v>1</v>
      </c>
      <c r="D2190" t="s">
        <v>49</v>
      </c>
      <c r="E2190" s="1">
        <v>10</v>
      </c>
      <c r="F2190" t="s">
        <v>275</v>
      </c>
      <c r="G2190" t="str">
        <f>VLOOKUP(Table1[[#This Row],[Winner]],Ranking!D:E,2,FALSE)</f>
        <v>B10</v>
      </c>
      <c r="H2190" s="1">
        <v>86</v>
      </c>
      <c r="I2190" s="1">
        <v>7</v>
      </c>
      <c r="J2190" t="s">
        <v>54</v>
      </c>
      <c r="K2190" t="str">
        <f>VLOOKUP(Table1[[#This Row],[Loser]],Ranking!D:E,2,FALSE)</f>
        <v>ACC</v>
      </c>
      <c r="L2190" s="1">
        <v>76</v>
      </c>
      <c r="N2190" s="1">
        <f>Table1[[#This Row],[Winning Score]]-Table1[[#This Row],[Losing Score]]</f>
        <v>10</v>
      </c>
      <c r="O2190" s="1">
        <f>Table1[[#This Row],[Losing Seed]]-Table1[[#This Row],[Winning Seed]]</f>
        <v>-3</v>
      </c>
      <c r="P2190" s="1" t="str">
        <f>IF(Table1[[#This Row],[SeD]]&lt;-2,Table1[[#This Row],[Winning Seed]]&amp; " over " &amp;Table1[[#This Row],[Losing Seed]],"")</f>
        <v>10 over 7</v>
      </c>
      <c r="Q2190">
        <f>VLOOKUP(Table1[[#This Row],[Losing Seed]],'Seed History'!$N$4:$O$19,2)</f>
        <v>0.9</v>
      </c>
      <c r="R2190" s="1">
        <f>IF(Table1[[#This Row],[Round]]="PI",0,Table1[[#This Row],[Round]]-1)</f>
        <v>0</v>
      </c>
      <c r="S2190">
        <f>Table1[[#This Row],[LAW]]-Table1[[#This Row],[LEW]]</f>
        <v>-0.9</v>
      </c>
      <c r="V2190">
        <f>COUNTIF(PASE!B:B,Table1[[#This Row],[Loser]])</f>
        <v>1</v>
      </c>
    </row>
    <row r="2191" spans="1:22" x14ac:dyDescent="0.25">
      <c r="A2191" s="65">
        <v>43545</v>
      </c>
      <c r="B2191" s="50">
        <v>2019</v>
      </c>
      <c r="C2191" s="1">
        <v>1</v>
      </c>
      <c r="D2191" t="s">
        <v>49</v>
      </c>
      <c r="E2191" s="1">
        <v>3</v>
      </c>
      <c r="F2191" t="s">
        <v>52</v>
      </c>
      <c r="G2191" t="str">
        <f>VLOOKUP(Table1[[#This Row],[Winner]],Ranking!D:E,2,FALSE)</f>
        <v>SEC</v>
      </c>
      <c r="H2191" s="1">
        <v>79</v>
      </c>
      <c r="I2191" s="1">
        <v>14</v>
      </c>
      <c r="J2191" t="s">
        <v>93</v>
      </c>
      <c r="K2191" t="str">
        <f>VLOOKUP(Table1[[#This Row],[Loser]],Ranking!D:E,2,FALSE)</f>
        <v>Ivy</v>
      </c>
      <c r="L2191" s="1">
        <v>74</v>
      </c>
      <c r="N2191" s="1">
        <f>Table1[[#This Row],[Winning Score]]-Table1[[#This Row],[Losing Score]]</f>
        <v>5</v>
      </c>
      <c r="O2191" s="1">
        <f>Table1[[#This Row],[Losing Seed]]-Table1[[#This Row],[Winning Seed]]</f>
        <v>11</v>
      </c>
      <c r="P2191" s="1" t="str">
        <f>IF(Table1[[#This Row],[SeD]]&lt;-2,Table1[[#This Row],[Winning Seed]]&amp; " over " &amp;Table1[[#This Row],[Losing Seed]],"")</f>
        <v/>
      </c>
      <c r="Q2191">
        <f>VLOOKUP(Table1[[#This Row],[Losing Seed]],'Seed History'!$N$4:$O$19,2)</f>
        <v>0.16428571428571428</v>
      </c>
      <c r="R2191" s="1">
        <f>IF(Table1[[#This Row],[Round]]="PI",0,Table1[[#This Row],[Round]]-1)</f>
        <v>0</v>
      </c>
      <c r="S2191">
        <f>Table1[[#This Row],[LAW]]-Table1[[#This Row],[LEW]]</f>
        <v>-0.16428571428571428</v>
      </c>
      <c r="V2191">
        <f>COUNTIF(PASE!B:B,Table1[[#This Row],[Loser]])</f>
        <v>1</v>
      </c>
    </row>
    <row r="2192" spans="1:22" x14ac:dyDescent="0.25">
      <c r="A2192" s="65">
        <v>43545</v>
      </c>
      <c r="B2192" s="50">
        <v>2019</v>
      </c>
      <c r="C2192" s="1">
        <v>1</v>
      </c>
      <c r="D2192" t="s">
        <v>440</v>
      </c>
      <c r="E2192" s="1">
        <v>6</v>
      </c>
      <c r="F2192" t="s">
        <v>130</v>
      </c>
      <c r="G2192" t="str">
        <f>VLOOKUP(Table1[[#This Row],[Winner]],Ranking!D:E,2,FALSE)</f>
        <v>SEC</v>
      </c>
      <c r="H2192" s="1">
        <v>78</v>
      </c>
      <c r="I2192" s="1">
        <v>12</v>
      </c>
      <c r="J2192" t="s">
        <v>293</v>
      </c>
      <c r="K2192" t="str">
        <f>VLOOKUP(Table1[[#This Row],[Loser]],Ranking!D:E,2,FALSE)</f>
        <v>WAC</v>
      </c>
      <c r="L2192" s="1">
        <v>77</v>
      </c>
      <c r="N2192" s="1">
        <f>Table1[[#This Row],[Winning Score]]-Table1[[#This Row],[Losing Score]]</f>
        <v>1</v>
      </c>
      <c r="O2192" s="1">
        <f>Table1[[#This Row],[Losing Seed]]-Table1[[#This Row],[Winning Seed]]</f>
        <v>6</v>
      </c>
      <c r="P2192" s="1" t="str">
        <f>IF(Table1[[#This Row],[SeD]]&lt;-2,Table1[[#This Row],[Winning Seed]]&amp; " over " &amp;Table1[[#This Row],[Losing Seed]],"")</f>
        <v/>
      </c>
      <c r="Q2192">
        <f>VLOOKUP(Table1[[#This Row],[Losing Seed]],'Seed History'!$N$4:$O$19,2)</f>
        <v>0.51428571428571423</v>
      </c>
      <c r="R2192" s="1">
        <f>IF(Table1[[#This Row],[Round]]="PI",0,Table1[[#This Row],[Round]]-1)</f>
        <v>0</v>
      </c>
      <c r="S2192">
        <f>Table1[[#This Row],[LAW]]-Table1[[#This Row],[LEW]]</f>
        <v>-0.51428571428571423</v>
      </c>
      <c r="V2192">
        <f>COUNTIF(PASE!B:B,Table1[[#This Row],[Loser]])</f>
        <v>1</v>
      </c>
    </row>
    <row r="2193" spans="1:22" x14ac:dyDescent="0.25">
      <c r="A2193" s="65">
        <v>43545</v>
      </c>
      <c r="B2193" s="50">
        <v>2019</v>
      </c>
      <c r="C2193" s="1">
        <v>1</v>
      </c>
      <c r="D2193" t="s">
        <v>38</v>
      </c>
      <c r="E2193" s="1">
        <v>4</v>
      </c>
      <c r="F2193" t="s">
        <v>208</v>
      </c>
      <c r="G2193" t="str">
        <f>VLOOKUP(Table1[[#This Row],[Winner]],Ranking!D:E,2,FALSE)</f>
        <v>ACC</v>
      </c>
      <c r="H2193" s="1">
        <v>76</v>
      </c>
      <c r="I2193" s="1">
        <v>13</v>
      </c>
      <c r="J2193" t="s">
        <v>405</v>
      </c>
      <c r="K2193" t="str">
        <f>VLOOKUP(Table1[[#This Row],[Loser]],Ranking!D:E,2,FALSE)</f>
        <v>AE</v>
      </c>
      <c r="L2193" s="1">
        <v>69</v>
      </c>
      <c r="N2193" s="1">
        <f>Table1[[#This Row],[Winning Score]]-Table1[[#This Row],[Losing Score]]</f>
        <v>7</v>
      </c>
      <c r="O2193" s="1">
        <f>Table1[[#This Row],[Losing Seed]]-Table1[[#This Row],[Winning Seed]]</f>
        <v>9</v>
      </c>
      <c r="P2193" s="1" t="str">
        <f>IF(Table1[[#This Row],[SeD]]&lt;-2,Table1[[#This Row],[Winning Seed]]&amp; " over " &amp;Table1[[#This Row],[Losing Seed]],"")</f>
        <v/>
      </c>
      <c r="Q2193">
        <f>VLOOKUP(Table1[[#This Row],[Losing Seed]],'Seed History'!$N$4:$O$19,2)</f>
        <v>0.25</v>
      </c>
      <c r="R2193" s="1">
        <f>IF(Table1[[#This Row],[Round]]="PI",0,Table1[[#This Row],[Round]]-1)</f>
        <v>0</v>
      </c>
      <c r="S2193">
        <f>Table1[[#This Row],[LAW]]-Table1[[#This Row],[LEW]]</f>
        <v>-0.25</v>
      </c>
      <c r="V2193">
        <f>COUNTIF(PASE!B:B,Table1[[#This Row],[Loser]])</f>
        <v>1</v>
      </c>
    </row>
    <row r="2194" spans="1:22" x14ac:dyDescent="0.25">
      <c r="A2194" s="65">
        <v>43545</v>
      </c>
      <c r="B2194" s="50">
        <v>2019</v>
      </c>
      <c r="C2194" s="1">
        <v>1</v>
      </c>
      <c r="D2194" t="s">
        <v>49</v>
      </c>
      <c r="E2194" s="1">
        <v>2</v>
      </c>
      <c r="F2194" t="s">
        <v>272</v>
      </c>
      <c r="G2194" t="str">
        <f>VLOOKUP(Table1[[#This Row],[Winner]],Ranking!D:E,2,FALSE)</f>
        <v>B10</v>
      </c>
      <c r="H2194" s="1">
        <v>76</v>
      </c>
      <c r="I2194" s="1">
        <v>15</v>
      </c>
      <c r="J2194" t="s">
        <v>143</v>
      </c>
      <c r="K2194" t="str">
        <f>VLOOKUP(Table1[[#This Row],[Loser]],Ranking!D:E,2,FALSE)</f>
        <v>MVC</v>
      </c>
      <c r="L2194" s="1">
        <v>65</v>
      </c>
      <c r="N2194" s="1">
        <f>Table1[[#This Row],[Winning Score]]-Table1[[#This Row],[Losing Score]]</f>
        <v>11</v>
      </c>
      <c r="O2194" s="1">
        <f>Table1[[#This Row],[Losing Seed]]-Table1[[#This Row],[Winning Seed]]</f>
        <v>13</v>
      </c>
      <c r="P2194" s="1" t="str">
        <f>IF(Table1[[#This Row],[SeD]]&lt;-2,Table1[[#This Row],[Winning Seed]]&amp; " over " &amp;Table1[[#This Row],[Losing Seed]],"")</f>
        <v/>
      </c>
      <c r="Q2194">
        <f>VLOOKUP(Table1[[#This Row],[Losing Seed]],'Seed History'!$N$4:$O$19,2)</f>
        <v>6.4285714285714279E-2</v>
      </c>
      <c r="R2194" s="1">
        <f>IF(Table1[[#This Row],[Round]]="PI",0,Table1[[#This Row],[Round]]-1)</f>
        <v>0</v>
      </c>
      <c r="S2194">
        <f>Table1[[#This Row],[LAW]]-Table1[[#This Row],[LEW]]</f>
        <v>-6.4285714285714279E-2</v>
      </c>
      <c r="V2194">
        <f>COUNTIF(PASE!B:B,Table1[[#This Row],[Loser]])</f>
        <v>1</v>
      </c>
    </row>
    <row r="2195" spans="1:22" x14ac:dyDescent="0.25">
      <c r="A2195" s="65">
        <v>43545</v>
      </c>
      <c r="B2195" s="50">
        <v>2019</v>
      </c>
      <c r="C2195" s="1">
        <v>1</v>
      </c>
      <c r="D2195" t="s">
        <v>49</v>
      </c>
      <c r="E2195" s="1">
        <v>6</v>
      </c>
      <c r="F2195" t="s">
        <v>31</v>
      </c>
      <c r="G2195" t="str">
        <f>VLOOKUP(Table1[[#This Row],[Winner]],Ranking!D:E,2,FALSE)</f>
        <v>B10</v>
      </c>
      <c r="H2195" s="1">
        <v>79</v>
      </c>
      <c r="I2195" s="1">
        <v>11</v>
      </c>
      <c r="J2195" t="s">
        <v>62</v>
      </c>
      <c r="K2195" t="str">
        <f>VLOOKUP(Table1[[#This Row],[Loser]],Ranking!D:E,2,FALSE)</f>
        <v>OVC</v>
      </c>
      <c r="L2195" s="1">
        <v>77</v>
      </c>
      <c r="N2195" s="1">
        <f>Table1[[#This Row],[Winning Score]]-Table1[[#This Row],[Losing Score]]</f>
        <v>2</v>
      </c>
      <c r="O2195" s="1">
        <f>Table1[[#This Row],[Losing Seed]]-Table1[[#This Row],[Winning Seed]]</f>
        <v>5</v>
      </c>
      <c r="P2195" s="1" t="str">
        <f>IF(Table1[[#This Row],[SeD]]&lt;-2,Table1[[#This Row],[Winning Seed]]&amp; " over " &amp;Table1[[#This Row],[Losing Seed]],"")</f>
        <v/>
      </c>
      <c r="Q2195">
        <f>VLOOKUP(Table1[[#This Row],[Losing Seed]],'Seed History'!$N$4:$O$19,2)</f>
        <v>0.61428571428571432</v>
      </c>
      <c r="R2195" s="1">
        <f>IF(Table1[[#This Row],[Round]]="PI",0,Table1[[#This Row],[Round]]-1)</f>
        <v>0</v>
      </c>
      <c r="S2195">
        <f>Table1[[#This Row],[LAW]]-Table1[[#This Row],[LEW]]</f>
        <v>-0.61428571428571432</v>
      </c>
      <c r="V2195">
        <f>COUNTIF(PASE!B:B,Table1[[#This Row],[Loser]])</f>
        <v>1</v>
      </c>
    </row>
    <row r="2196" spans="1:22" x14ac:dyDescent="0.25">
      <c r="A2196" s="65">
        <v>43545</v>
      </c>
      <c r="B2196" s="50">
        <v>2019</v>
      </c>
      <c r="C2196" s="1">
        <v>1</v>
      </c>
      <c r="D2196" t="s">
        <v>440</v>
      </c>
      <c r="E2196" s="1">
        <v>4</v>
      </c>
      <c r="F2196" t="s">
        <v>37</v>
      </c>
      <c r="G2196" t="str">
        <f>VLOOKUP(Table1[[#This Row],[Winner]],Ranking!D:E,2,FALSE)</f>
        <v>B12</v>
      </c>
      <c r="H2196" s="1">
        <v>87</v>
      </c>
      <c r="I2196" s="1">
        <v>13</v>
      </c>
      <c r="J2196" t="s">
        <v>307</v>
      </c>
      <c r="K2196" t="str">
        <f>VLOOKUP(Table1[[#This Row],[Loser]],Ranking!D:E,2,FALSE)</f>
        <v>CAA</v>
      </c>
      <c r="L2196" s="1">
        <v>53</v>
      </c>
      <c r="N2196" s="1">
        <f>Table1[[#This Row],[Winning Score]]-Table1[[#This Row],[Losing Score]]</f>
        <v>34</v>
      </c>
      <c r="O2196" s="1">
        <f>Table1[[#This Row],[Losing Seed]]-Table1[[#This Row],[Winning Seed]]</f>
        <v>9</v>
      </c>
      <c r="P2196" s="1" t="str">
        <f>IF(Table1[[#This Row],[SeD]]&lt;-2,Table1[[#This Row],[Winning Seed]]&amp; " over " &amp;Table1[[#This Row],[Losing Seed]],"")</f>
        <v/>
      </c>
      <c r="Q2196">
        <f>VLOOKUP(Table1[[#This Row],[Losing Seed]],'Seed History'!$N$4:$O$19,2)</f>
        <v>0.25</v>
      </c>
      <c r="R2196" s="1">
        <f>IF(Table1[[#This Row],[Round]]="PI",0,Table1[[#This Row],[Round]]-1)</f>
        <v>0</v>
      </c>
      <c r="S2196">
        <f>Table1[[#This Row],[LAW]]-Table1[[#This Row],[LEW]]</f>
        <v>-0.25</v>
      </c>
      <c r="V2196">
        <f>COUNTIF(PASE!B:B,Table1[[#This Row],[Loser]])</f>
        <v>1</v>
      </c>
    </row>
    <row r="2197" spans="1:22" x14ac:dyDescent="0.25">
      <c r="A2197" s="65">
        <v>43545</v>
      </c>
      <c r="B2197" s="50">
        <v>2019</v>
      </c>
      <c r="C2197" s="1">
        <v>1</v>
      </c>
      <c r="D2197" t="s">
        <v>38</v>
      </c>
      <c r="E2197" s="1">
        <v>12</v>
      </c>
      <c r="F2197" t="s">
        <v>286</v>
      </c>
      <c r="G2197" t="str">
        <f>VLOOKUP(Table1[[#This Row],[Winner]],Ranking!D:E,2,FALSE)</f>
        <v>OVC</v>
      </c>
      <c r="H2197" s="1">
        <v>83</v>
      </c>
      <c r="I2197" s="1">
        <v>5</v>
      </c>
      <c r="J2197" t="s">
        <v>263</v>
      </c>
      <c r="K2197" t="str">
        <f>VLOOKUP(Table1[[#This Row],[Loser]],Ranking!D:E,2,FALSE)</f>
        <v>BE</v>
      </c>
      <c r="L2197" s="1">
        <v>64</v>
      </c>
      <c r="N2197" s="1">
        <f>Table1[[#This Row],[Winning Score]]-Table1[[#This Row],[Losing Score]]</f>
        <v>19</v>
      </c>
      <c r="O2197" s="1">
        <f>Table1[[#This Row],[Losing Seed]]-Table1[[#This Row],[Winning Seed]]</f>
        <v>-7</v>
      </c>
      <c r="P2197" s="1" t="str">
        <f>IF(Table1[[#This Row],[SeD]]&lt;-2,Table1[[#This Row],[Winning Seed]]&amp; " over " &amp;Table1[[#This Row],[Losing Seed]],"")</f>
        <v>12 over 5</v>
      </c>
      <c r="Q2197">
        <f>VLOOKUP(Table1[[#This Row],[Losing Seed]],'Seed History'!$N$4:$O$19,2)</f>
        <v>1.1071428571428572</v>
      </c>
      <c r="R2197" s="1">
        <f>IF(Table1[[#This Row],[Round]]="PI",0,Table1[[#This Row],[Round]]-1)</f>
        <v>0</v>
      </c>
      <c r="S2197">
        <f>Table1[[#This Row],[LAW]]-Table1[[#This Row],[LEW]]</f>
        <v>-1.1071428571428572</v>
      </c>
      <c r="V2197">
        <f>COUNTIF(PASE!B:B,Table1[[#This Row],[Loser]])</f>
        <v>1</v>
      </c>
    </row>
    <row r="2198" spans="1:22" x14ac:dyDescent="0.25">
      <c r="A2198" s="65">
        <v>43545</v>
      </c>
      <c r="B2198" s="50">
        <v>2019</v>
      </c>
      <c r="C2198" s="1">
        <v>1</v>
      </c>
      <c r="D2198" t="s">
        <v>63</v>
      </c>
      <c r="E2198" s="1">
        <v>6</v>
      </c>
      <c r="F2198" t="s">
        <v>50</v>
      </c>
      <c r="G2198" t="str">
        <f>VLOOKUP(Table1[[#This Row],[Winner]],Ranking!D:E,2,FALSE)</f>
        <v>BE</v>
      </c>
      <c r="H2198" s="1">
        <v>61</v>
      </c>
      <c r="I2198" s="1">
        <v>11</v>
      </c>
      <c r="J2198" t="s">
        <v>340</v>
      </c>
      <c r="K2198" t="str">
        <f>VLOOKUP(Table1[[#This Row],[Loser]],Ranking!D:E,2,FALSE)</f>
        <v>WCC</v>
      </c>
      <c r="L2198" s="1">
        <v>57</v>
      </c>
      <c r="N2198" s="1">
        <f>Table1[[#This Row],[Winning Score]]-Table1[[#This Row],[Losing Score]]</f>
        <v>4</v>
      </c>
      <c r="O2198" s="1">
        <f>Table1[[#This Row],[Losing Seed]]-Table1[[#This Row],[Winning Seed]]</f>
        <v>5</v>
      </c>
      <c r="P2198" s="1" t="str">
        <f>IF(Table1[[#This Row],[SeD]]&lt;-2,Table1[[#This Row],[Winning Seed]]&amp; " over " &amp;Table1[[#This Row],[Losing Seed]],"")</f>
        <v/>
      </c>
      <c r="Q2198">
        <f>VLOOKUP(Table1[[#This Row],[Losing Seed]],'Seed History'!$N$4:$O$19,2)</f>
        <v>0.61428571428571432</v>
      </c>
      <c r="R2198" s="1">
        <f>IF(Table1[[#This Row],[Round]]="PI",0,Table1[[#This Row],[Round]]-1)</f>
        <v>0</v>
      </c>
      <c r="S2198">
        <f>Table1[[#This Row],[LAW]]-Table1[[#This Row],[LEW]]</f>
        <v>-0.61428571428571432</v>
      </c>
      <c r="V2198">
        <f>COUNTIF(PASE!B:B,Table1[[#This Row],[Loser]])</f>
        <v>1</v>
      </c>
    </row>
    <row r="2199" spans="1:22" x14ac:dyDescent="0.25">
      <c r="A2199" s="65">
        <v>43545</v>
      </c>
      <c r="B2199" s="50">
        <v>2019</v>
      </c>
      <c r="C2199" s="1">
        <v>1</v>
      </c>
      <c r="D2199" t="s">
        <v>38</v>
      </c>
      <c r="E2199" s="1">
        <v>10</v>
      </c>
      <c r="F2199" t="s">
        <v>81</v>
      </c>
      <c r="G2199" t="str">
        <f>VLOOKUP(Table1[[#This Row],[Winner]],Ranking!D:E,2,FALSE)</f>
        <v>SEC</v>
      </c>
      <c r="H2199" s="1">
        <v>70</v>
      </c>
      <c r="I2199" s="1">
        <v>7</v>
      </c>
      <c r="J2199" t="s">
        <v>290</v>
      </c>
      <c r="K2199" t="str">
        <f>VLOOKUP(Table1[[#This Row],[Loser]],Ranking!D:E,2,FALSE)</f>
        <v>MWC</v>
      </c>
      <c r="L2199" s="1">
        <v>61</v>
      </c>
      <c r="N2199" s="1">
        <f>Table1[[#This Row],[Winning Score]]-Table1[[#This Row],[Losing Score]]</f>
        <v>9</v>
      </c>
      <c r="O2199" s="1">
        <f>Table1[[#This Row],[Losing Seed]]-Table1[[#This Row],[Winning Seed]]</f>
        <v>-3</v>
      </c>
      <c r="P2199" s="1" t="str">
        <f>IF(Table1[[#This Row],[SeD]]&lt;-2,Table1[[#This Row],[Winning Seed]]&amp; " over " &amp;Table1[[#This Row],[Losing Seed]],"")</f>
        <v>10 over 7</v>
      </c>
      <c r="Q2199">
        <f>VLOOKUP(Table1[[#This Row],[Losing Seed]],'Seed History'!$N$4:$O$19,2)</f>
        <v>0.9</v>
      </c>
      <c r="R2199" s="1">
        <f>IF(Table1[[#This Row],[Round]]="PI",0,Table1[[#This Row],[Round]]-1)</f>
        <v>0</v>
      </c>
      <c r="S2199">
        <f>Table1[[#This Row],[LAW]]-Table1[[#This Row],[LEW]]</f>
        <v>-0.9</v>
      </c>
      <c r="V2199">
        <f>COUNTIF(PASE!B:B,Table1[[#This Row],[Loser]])</f>
        <v>1</v>
      </c>
    </row>
    <row r="2200" spans="1:22" x14ac:dyDescent="0.25">
      <c r="A2200" s="65">
        <v>43545</v>
      </c>
      <c r="B2200" s="50">
        <v>2019</v>
      </c>
      <c r="C2200" s="1">
        <v>1</v>
      </c>
      <c r="D2200" t="s">
        <v>440</v>
      </c>
      <c r="E2200" s="1">
        <v>2</v>
      </c>
      <c r="F2200" t="s">
        <v>26</v>
      </c>
      <c r="G2200" t="str">
        <f>VLOOKUP(Table1[[#This Row],[Winner]],Ranking!D:E,2,FALSE)</f>
        <v>SEC</v>
      </c>
      <c r="H2200" s="1">
        <v>79</v>
      </c>
      <c r="I2200" s="1">
        <v>15</v>
      </c>
      <c r="J2200" t="s">
        <v>107</v>
      </c>
      <c r="K2200" t="str">
        <f>VLOOKUP(Table1[[#This Row],[Loser]],Ranking!D:E,2,FALSE)</f>
        <v>Slnd</v>
      </c>
      <c r="L2200" s="1">
        <v>44</v>
      </c>
      <c r="N2200" s="1">
        <f>Table1[[#This Row],[Winning Score]]-Table1[[#This Row],[Losing Score]]</f>
        <v>35</v>
      </c>
      <c r="O2200" s="1">
        <f>Table1[[#This Row],[Losing Seed]]-Table1[[#This Row],[Winning Seed]]</f>
        <v>13</v>
      </c>
      <c r="P2200" s="1" t="str">
        <f>IF(Table1[[#This Row],[SeD]]&lt;-2,Table1[[#This Row],[Winning Seed]]&amp; " over " &amp;Table1[[#This Row],[Losing Seed]],"")</f>
        <v/>
      </c>
      <c r="Q2200">
        <f>VLOOKUP(Table1[[#This Row],[Losing Seed]],'Seed History'!$N$4:$O$19,2)</f>
        <v>6.4285714285714279E-2</v>
      </c>
      <c r="R2200" s="1">
        <f>IF(Table1[[#This Row],[Round]]="PI",0,Table1[[#This Row],[Round]]-1)</f>
        <v>0</v>
      </c>
      <c r="S2200">
        <f>Table1[[#This Row],[LAW]]-Table1[[#This Row],[LEW]]</f>
        <v>-6.4285714285714279E-2</v>
      </c>
      <c r="V2200">
        <f>COUNTIF(PASE!B:B,Table1[[#This Row],[Loser]])</f>
        <v>1</v>
      </c>
    </row>
    <row r="2201" spans="1:22" x14ac:dyDescent="0.25">
      <c r="A2201" s="65">
        <v>43545</v>
      </c>
      <c r="B2201" s="50">
        <v>2019</v>
      </c>
      <c r="C2201" s="1">
        <v>1</v>
      </c>
      <c r="D2201" t="s">
        <v>38</v>
      </c>
      <c r="E2201" s="1">
        <v>1</v>
      </c>
      <c r="F2201" t="s">
        <v>71</v>
      </c>
      <c r="G2201" t="str">
        <f>VLOOKUP(Table1[[#This Row],[Winner]],Ranking!D:E,2,FALSE)</f>
        <v>WCC</v>
      </c>
      <c r="H2201" s="1">
        <v>87</v>
      </c>
      <c r="I2201" s="1">
        <v>16</v>
      </c>
      <c r="J2201" t="s">
        <v>202</v>
      </c>
      <c r="K2201" t="str">
        <f>VLOOKUP(Table1[[#This Row],[Loser]],Ranking!D:E,2,FALSE)</f>
        <v>NEC</v>
      </c>
      <c r="L2201" s="1">
        <v>49</v>
      </c>
      <c r="N2201" s="1">
        <f>Table1[[#This Row],[Winning Score]]-Table1[[#This Row],[Losing Score]]</f>
        <v>38</v>
      </c>
      <c r="O2201" s="1">
        <f>Table1[[#This Row],[Losing Seed]]-Table1[[#This Row],[Winning Seed]]</f>
        <v>15</v>
      </c>
      <c r="P2201" s="1" t="str">
        <f>IF(Table1[[#This Row],[SeD]]&lt;-2,Table1[[#This Row],[Winning Seed]]&amp; " over " &amp;Table1[[#This Row],[Losing Seed]],"")</f>
        <v/>
      </c>
      <c r="Q2201">
        <f>VLOOKUP(Table1[[#This Row],[Losing Seed]],'Seed History'!$N$4:$O$19,2)</f>
        <v>7.1428571428571426E-3</v>
      </c>
      <c r="R2201" s="1">
        <f>IF(Table1[[#This Row],[Round]]="PI",0,Table1[[#This Row],[Round]]-1)</f>
        <v>0</v>
      </c>
      <c r="S2201">
        <f>Table1[[#This Row],[LAW]]-Table1[[#This Row],[LEW]]</f>
        <v>-7.1428571428571426E-3</v>
      </c>
      <c r="V2201">
        <f>COUNTIF(PASE!B:B,Table1[[#This Row],[Loser]])</f>
        <v>1</v>
      </c>
    </row>
    <row r="2202" spans="1:22" x14ac:dyDescent="0.25">
      <c r="A2202" s="65">
        <v>43545</v>
      </c>
      <c r="B2202" s="50">
        <v>2019</v>
      </c>
      <c r="C2202" s="1">
        <v>1</v>
      </c>
      <c r="D2202" t="s">
        <v>440</v>
      </c>
      <c r="E2202" s="1">
        <v>1</v>
      </c>
      <c r="F2202" t="s">
        <v>42</v>
      </c>
      <c r="G2202" t="str">
        <f>VLOOKUP(Table1[[#This Row],[Winner]],Ranking!D:E,2,FALSE)</f>
        <v>SC</v>
      </c>
      <c r="H2202" s="1">
        <v>84</v>
      </c>
      <c r="I2202" s="1">
        <v>10</v>
      </c>
      <c r="J2202" t="s">
        <v>87</v>
      </c>
      <c r="K2202" t="str">
        <f>VLOOKUP(Table1[[#This Row],[Loser]],Ranking!D:E,2,FALSE)</f>
        <v>BE</v>
      </c>
      <c r="L2202" s="1">
        <v>68</v>
      </c>
      <c r="N2202" s="1">
        <f>Table1[[#This Row],[Winning Score]]-Table1[[#This Row],[Losing Score]]</f>
        <v>16</v>
      </c>
      <c r="O2202" s="1">
        <f>Table1[[#This Row],[Losing Seed]]-Table1[[#This Row],[Winning Seed]]</f>
        <v>9</v>
      </c>
      <c r="P2202" s="1" t="str">
        <f>IF(Table1[[#This Row],[SeD]]&lt;-2,Table1[[#This Row],[Winning Seed]]&amp; " over " &amp;Table1[[#This Row],[Losing Seed]],"")</f>
        <v/>
      </c>
      <c r="Q2202">
        <f>VLOOKUP(Table1[[#This Row],[Losing Seed]],'Seed History'!$N$4:$O$19,2)</f>
        <v>0.62142857142857144</v>
      </c>
      <c r="R2202" s="1">
        <f>IF(Table1[[#This Row],[Round]]="PI",0,Table1[[#This Row],[Round]]-1)</f>
        <v>0</v>
      </c>
      <c r="S2202">
        <f>Table1[[#This Row],[LAW]]-Table1[[#This Row],[LEW]]</f>
        <v>-0.62142857142857144</v>
      </c>
      <c r="V2202">
        <f>COUNTIF(PASE!B:B,Table1[[#This Row],[Loser]])</f>
        <v>1</v>
      </c>
    </row>
    <row r="2203" spans="1:22" x14ac:dyDescent="0.25">
      <c r="A2203" s="65">
        <v>43545</v>
      </c>
      <c r="B2203" s="50">
        <v>2019</v>
      </c>
      <c r="C2203" s="1">
        <v>1</v>
      </c>
      <c r="D2203" t="s">
        <v>63</v>
      </c>
      <c r="E2203" s="1">
        <v>3</v>
      </c>
      <c r="F2203" t="s">
        <v>29</v>
      </c>
      <c r="G2203" t="str">
        <f>VLOOKUP(Table1[[#This Row],[Winner]],Ranking!D:E,2,FALSE)</f>
        <v>B10</v>
      </c>
      <c r="H2203" s="1">
        <v>61</v>
      </c>
      <c r="I2203" s="1">
        <v>14</v>
      </c>
      <c r="J2203" t="s">
        <v>318</v>
      </c>
      <c r="K2203" t="str">
        <f>VLOOKUP(Table1[[#This Row],[Loser]],Ranking!D:E,2,FALSE)</f>
        <v>CUSA</v>
      </c>
      <c r="L2203" s="1">
        <v>48</v>
      </c>
      <c r="N2203" s="1">
        <f>Table1[[#This Row],[Winning Score]]-Table1[[#This Row],[Losing Score]]</f>
        <v>13</v>
      </c>
      <c r="O2203" s="1">
        <f>Table1[[#This Row],[Losing Seed]]-Table1[[#This Row],[Winning Seed]]</f>
        <v>11</v>
      </c>
      <c r="P2203" s="1" t="str">
        <f>IF(Table1[[#This Row],[SeD]]&lt;-2,Table1[[#This Row],[Winning Seed]]&amp; " over " &amp;Table1[[#This Row],[Losing Seed]],"")</f>
        <v/>
      </c>
      <c r="Q2203">
        <f>VLOOKUP(Table1[[#This Row],[Losing Seed]],'Seed History'!$N$4:$O$19,2)</f>
        <v>0.16428571428571428</v>
      </c>
      <c r="R2203" s="1">
        <f>IF(Table1[[#This Row],[Round]]="PI",0,Table1[[#This Row],[Round]]-1)</f>
        <v>0</v>
      </c>
      <c r="S2203">
        <f>Table1[[#This Row],[LAW]]-Table1[[#This Row],[LEW]]</f>
        <v>-0.16428571428571428</v>
      </c>
      <c r="V2203">
        <f>COUNTIF(PASE!B:B,Table1[[#This Row],[Loser]])</f>
        <v>1</v>
      </c>
    </row>
    <row r="2204" spans="1:22" x14ac:dyDescent="0.25">
      <c r="A2204" s="65">
        <v>43545</v>
      </c>
      <c r="B2204" s="50">
        <v>2019</v>
      </c>
      <c r="C2204" s="1">
        <v>1</v>
      </c>
      <c r="D2204" t="s">
        <v>38</v>
      </c>
      <c r="E2204" s="1">
        <v>2</v>
      </c>
      <c r="F2204" t="s">
        <v>82</v>
      </c>
      <c r="G2204" t="str">
        <f>VLOOKUP(Table1[[#This Row],[Winner]],Ranking!D:E,2,FALSE)</f>
        <v>B10</v>
      </c>
      <c r="H2204" s="1">
        <v>74</v>
      </c>
      <c r="I2204" s="1">
        <v>15</v>
      </c>
      <c r="J2204" t="s">
        <v>281</v>
      </c>
      <c r="K2204" t="str">
        <f>VLOOKUP(Table1[[#This Row],[Loser]],Ranking!D:E,2,FALSE)</f>
        <v>BSky</v>
      </c>
      <c r="L2204" s="1">
        <v>55</v>
      </c>
      <c r="N2204" s="1">
        <f>Table1[[#This Row],[Winning Score]]-Table1[[#This Row],[Losing Score]]</f>
        <v>19</v>
      </c>
      <c r="O2204" s="1">
        <f>Table1[[#This Row],[Losing Seed]]-Table1[[#This Row],[Winning Seed]]</f>
        <v>13</v>
      </c>
      <c r="P2204" s="1" t="str">
        <f>IF(Table1[[#This Row],[SeD]]&lt;-2,Table1[[#This Row],[Winning Seed]]&amp; " over " &amp;Table1[[#This Row],[Losing Seed]],"")</f>
        <v/>
      </c>
      <c r="Q2204">
        <f>VLOOKUP(Table1[[#This Row],[Losing Seed]],'Seed History'!$N$4:$O$19,2)</f>
        <v>6.4285714285714279E-2</v>
      </c>
      <c r="R2204" s="1">
        <f>IF(Table1[[#This Row],[Round]]="PI",0,Table1[[#This Row],[Round]]-1)</f>
        <v>0</v>
      </c>
      <c r="S2204">
        <f>Table1[[#This Row],[LAW]]-Table1[[#This Row],[LEW]]</f>
        <v>-6.4285714285714279E-2</v>
      </c>
      <c r="V2204">
        <f>COUNTIF(PASE!B:B,Table1[[#This Row],[Loser]])</f>
        <v>1</v>
      </c>
    </row>
    <row r="2205" spans="1:22" x14ac:dyDescent="0.25">
      <c r="A2205" s="65">
        <v>43545</v>
      </c>
      <c r="B2205" s="50">
        <v>2019</v>
      </c>
      <c r="C2205" s="1">
        <v>1</v>
      </c>
      <c r="D2205" t="s">
        <v>38</v>
      </c>
      <c r="E2205" s="1">
        <v>9</v>
      </c>
      <c r="F2205" t="s">
        <v>46</v>
      </c>
      <c r="G2205" t="str">
        <f>VLOOKUP(Table1[[#This Row],[Winner]],Ranking!D:E,2,FALSE)</f>
        <v>B12</v>
      </c>
      <c r="H2205" s="1">
        <v>78</v>
      </c>
      <c r="I2205" s="1">
        <v>8</v>
      </c>
      <c r="J2205" t="s">
        <v>86</v>
      </c>
      <c r="K2205" t="str">
        <f>VLOOKUP(Table1[[#This Row],[Loser]],Ranking!D:E,2,FALSE)</f>
        <v>ACC</v>
      </c>
      <c r="L2205" s="1">
        <v>69</v>
      </c>
      <c r="N2205" s="1">
        <f>Table1[[#This Row],[Winning Score]]-Table1[[#This Row],[Losing Score]]</f>
        <v>9</v>
      </c>
      <c r="O2205" s="1">
        <f>Table1[[#This Row],[Losing Seed]]-Table1[[#This Row],[Winning Seed]]</f>
        <v>-1</v>
      </c>
      <c r="P2205" s="1" t="str">
        <f>IF(Table1[[#This Row],[SeD]]&lt;-2,Table1[[#This Row],[Winning Seed]]&amp; " over " &amp;Table1[[#This Row],[Losing Seed]],"")</f>
        <v/>
      </c>
      <c r="Q2205">
        <f>VLOOKUP(Table1[[#This Row],[Losing Seed]],'Seed History'!$N$4:$O$19,2)</f>
        <v>0.7</v>
      </c>
      <c r="R2205" s="1">
        <f>IF(Table1[[#This Row],[Round]]="PI",0,Table1[[#This Row],[Round]]-1)</f>
        <v>0</v>
      </c>
      <c r="S2205">
        <f>Table1[[#This Row],[LAW]]-Table1[[#This Row],[LEW]]</f>
        <v>-0.7</v>
      </c>
      <c r="V2205">
        <f>COUNTIF(PASE!B:B,Table1[[#This Row],[Loser]])</f>
        <v>1</v>
      </c>
    </row>
    <row r="2206" spans="1:22" x14ac:dyDescent="0.25">
      <c r="A2206" s="65">
        <v>43546</v>
      </c>
      <c r="B2206" s="50">
        <v>2019</v>
      </c>
      <c r="C2206" s="1">
        <v>1</v>
      </c>
      <c r="D2206" t="s">
        <v>63</v>
      </c>
      <c r="E2206" s="1">
        <v>10</v>
      </c>
      <c r="F2206" t="s">
        <v>69</v>
      </c>
      <c r="G2206" t="str">
        <f>VLOOKUP(Table1[[#This Row],[Winner]],Ranking!D:E,2,FALSE)</f>
        <v>B10</v>
      </c>
      <c r="H2206" s="1">
        <v>79</v>
      </c>
      <c r="I2206" s="1">
        <v>7</v>
      </c>
      <c r="J2206" t="s">
        <v>28</v>
      </c>
      <c r="K2206" t="str">
        <f>VLOOKUP(Table1[[#This Row],[Loser]],Ranking!D:E,2,FALSE)</f>
        <v>Amer</v>
      </c>
      <c r="L2206" s="1">
        <v>72</v>
      </c>
      <c r="N2206" s="1">
        <f>Table1[[#This Row],[Winning Score]]-Table1[[#This Row],[Losing Score]]</f>
        <v>7</v>
      </c>
      <c r="O2206" s="1">
        <f>Table1[[#This Row],[Losing Seed]]-Table1[[#This Row],[Winning Seed]]</f>
        <v>-3</v>
      </c>
      <c r="P2206" s="1" t="str">
        <f>IF(Table1[[#This Row],[SeD]]&lt;-2,Table1[[#This Row],[Winning Seed]]&amp; " over " &amp;Table1[[#This Row],[Losing Seed]],"")</f>
        <v>10 over 7</v>
      </c>
      <c r="Q2206">
        <f>VLOOKUP(Table1[[#This Row],[Losing Seed]],'Seed History'!$N$4:$O$19,2)</f>
        <v>0.9</v>
      </c>
      <c r="R2206" s="1">
        <f>IF(Table1[[#This Row],[Round]]="PI",0,Table1[[#This Row],[Round]]-1)</f>
        <v>0</v>
      </c>
      <c r="S2206">
        <f>Table1[[#This Row],[LAW]]-Table1[[#This Row],[LEW]]</f>
        <v>-0.9</v>
      </c>
      <c r="V2206">
        <f>COUNTIF(PASE!B:B,Table1[[#This Row],[Loser]])</f>
        <v>1</v>
      </c>
    </row>
    <row r="2207" spans="1:22" x14ac:dyDescent="0.25">
      <c r="A2207" s="65">
        <v>43546</v>
      </c>
      <c r="B2207" s="50">
        <v>2019</v>
      </c>
      <c r="C2207" s="1">
        <v>1</v>
      </c>
      <c r="D2207" t="s">
        <v>63</v>
      </c>
      <c r="E2207" s="1">
        <v>9</v>
      </c>
      <c r="F2207" t="s">
        <v>58</v>
      </c>
      <c r="G2207" t="str">
        <f>VLOOKUP(Table1[[#This Row],[Winner]],Ranking!D:E,2,FALSE)</f>
        <v>B12</v>
      </c>
      <c r="H2207" s="1">
        <v>95</v>
      </c>
      <c r="I2207" s="1">
        <v>8</v>
      </c>
      <c r="J2207" t="s">
        <v>45</v>
      </c>
      <c r="K2207" t="str">
        <f>VLOOKUP(Table1[[#This Row],[Loser]],Ranking!D:E,2,FALSE)</f>
        <v>SEC</v>
      </c>
      <c r="L2207" s="1">
        <v>72</v>
      </c>
      <c r="N2207" s="1">
        <f>Table1[[#This Row],[Winning Score]]-Table1[[#This Row],[Losing Score]]</f>
        <v>23</v>
      </c>
      <c r="O2207" s="1">
        <f>Table1[[#This Row],[Losing Seed]]-Table1[[#This Row],[Winning Seed]]</f>
        <v>-1</v>
      </c>
      <c r="P2207" s="1" t="str">
        <f>IF(Table1[[#This Row],[SeD]]&lt;-2,Table1[[#This Row],[Winning Seed]]&amp; " over " &amp;Table1[[#This Row],[Losing Seed]],"")</f>
        <v/>
      </c>
      <c r="Q2207">
        <f>VLOOKUP(Table1[[#This Row],[Losing Seed]],'Seed History'!$N$4:$O$19,2)</f>
        <v>0.7</v>
      </c>
      <c r="R2207" s="1">
        <f>IF(Table1[[#This Row],[Round]]="PI",0,Table1[[#This Row],[Round]]-1)</f>
        <v>0</v>
      </c>
      <c r="S2207">
        <f>Table1[[#This Row],[LAW]]-Table1[[#This Row],[LEW]]</f>
        <v>-0.7</v>
      </c>
      <c r="V2207">
        <f>COUNTIF(PASE!B:B,Table1[[#This Row],[Loser]])</f>
        <v>1</v>
      </c>
    </row>
    <row r="2208" spans="1:22" x14ac:dyDescent="0.25">
      <c r="A2208" s="65">
        <v>43546</v>
      </c>
      <c r="B2208" s="50">
        <v>2019</v>
      </c>
      <c r="C2208" s="1">
        <v>1</v>
      </c>
      <c r="D2208" t="s">
        <v>63</v>
      </c>
      <c r="E2208" s="1">
        <v>13</v>
      </c>
      <c r="F2208" t="s">
        <v>55</v>
      </c>
      <c r="G2208" t="str">
        <f>VLOOKUP(Table1[[#This Row],[Winner]],Ranking!D:E,2,FALSE)</f>
        <v>BW</v>
      </c>
      <c r="H2208" s="1">
        <v>70</v>
      </c>
      <c r="I2208" s="1">
        <v>4</v>
      </c>
      <c r="J2208" t="s">
        <v>244</v>
      </c>
      <c r="K2208" t="str">
        <f>VLOOKUP(Table1[[#This Row],[Loser]],Ranking!D:E,2,FALSE)</f>
        <v>B12</v>
      </c>
      <c r="L2208" s="1">
        <v>64</v>
      </c>
      <c r="N2208" s="1">
        <f>Table1[[#This Row],[Winning Score]]-Table1[[#This Row],[Losing Score]]</f>
        <v>6</v>
      </c>
      <c r="O2208" s="1">
        <f>Table1[[#This Row],[Losing Seed]]-Table1[[#This Row],[Winning Seed]]</f>
        <v>-9</v>
      </c>
      <c r="P2208" s="1" t="str">
        <f>IF(Table1[[#This Row],[SeD]]&lt;-2,Table1[[#This Row],[Winning Seed]]&amp; " over " &amp;Table1[[#This Row],[Losing Seed]],"")</f>
        <v>13 over 4</v>
      </c>
      <c r="Q2208">
        <f>VLOOKUP(Table1[[#This Row],[Losing Seed]],'Seed History'!$N$4:$O$19,2)</f>
        <v>1.5357142857142858</v>
      </c>
      <c r="R2208" s="1">
        <f>IF(Table1[[#This Row],[Round]]="PI",0,Table1[[#This Row],[Round]]-1)</f>
        <v>0</v>
      </c>
      <c r="S2208">
        <f>Table1[[#This Row],[LAW]]-Table1[[#This Row],[LEW]]</f>
        <v>-1.5357142857142858</v>
      </c>
    </row>
    <row r="2209" spans="1:19" x14ac:dyDescent="0.25">
      <c r="A2209" s="65">
        <v>43546</v>
      </c>
      <c r="B2209" s="50">
        <v>2019</v>
      </c>
      <c r="C2209" s="1">
        <v>1</v>
      </c>
      <c r="D2209" t="s">
        <v>38</v>
      </c>
      <c r="E2209" s="1">
        <v>3</v>
      </c>
      <c r="F2209" t="s">
        <v>92</v>
      </c>
      <c r="G2209" t="str">
        <f>VLOOKUP(Table1[[#This Row],[Winner]],Ranking!D:E,2,FALSE)</f>
        <v>B12</v>
      </c>
      <c r="H2209" s="1">
        <v>72</v>
      </c>
      <c r="I2209" s="1">
        <v>14</v>
      </c>
      <c r="J2209" t="s">
        <v>312</v>
      </c>
      <c r="K2209" t="str">
        <f>VLOOKUP(Table1[[#This Row],[Loser]],Ranking!D:E,2,FALSE)</f>
        <v>Horz</v>
      </c>
      <c r="L2209" s="1">
        <v>57</v>
      </c>
      <c r="N2209" s="1">
        <f>Table1[[#This Row],[Winning Score]]-Table1[[#This Row],[Losing Score]]</f>
        <v>15</v>
      </c>
      <c r="O2209" s="1">
        <f>Table1[[#This Row],[Losing Seed]]-Table1[[#This Row],[Winning Seed]]</f>
        <v>11</v>
      </c>
      <c r="P2209" s="1" t="str">
        <f>IF(Table1[[#This Row],[SeD]]&lt;-2,Table1[[#This Row],[Winning Seed]]&amp; " over " &amp;Table1[[#This Row],[Losing Seed]],"")</f>
        <v/>
      </c>
      <c r="Q2209">
        <f>VLOOKUP(Table1[[#This Row],[Losing Seed]],'Seed History'!$N$4:$O$19,2)</f>
        <v>0.16428571428571428</v>
      </c>
      <c r="R2209" s="1">
        <f>IF(Table1[[#This Row],[Round]]="PI",0,Table1[[#This Row],[Round]]-1)</f>
        <v>0</v>
      </c>
      <c r="S2209">
        <f>Table1[[#This Row],[LAW]]-Table1[[#This Row],[LEW]]</f>
        <v>-0.16428571428571428</v>
      </c>
    </row>
    <row r="2210" spans="1:19" x14ac:dyDescent="0.25">
      <c r="A2210" s="65">
        <v>43546</v>
      </c>
      <c r="B2210" s="50">
        <v>2019</v>
      </c>
      <c r="C2210" s="1">
        <v>1</v>
      </c>
      <c r="D2210" t="s">
        <v>63</v>
      </c>
      <c r="E2210" s="1">
        <v>2</v>
      </c>
      <c r="F2210" t="s">
        <v>375</v>
      </c>
      <c r="G2210" t="str">
        <f>VLOOKUP(Table1[[#This Row],[Winner]],Ranking!D:E,2,FALSE)</f>
        <v>SEC</v>
      </c>
      <c r="H2210" s="1">
        <v>77</v>
      </c>
      <c r="I2210" s="1">
        <v>15</v>
      </c>
      <c r="J2210" t="s">
        <v>175</v>
      </c>
      <c r="K2210" t="str">
        <f>VLOOKUP(Table1[[#This Row],[Loser]],Ranking!D:E,2,FALSE)</f>
        <v>Pat</v>
      </c>
      <c r="L2210" s="1">
        <v>70</v>
      </c>
      <c r="N2210" s="1">
        <f>Table1[[#This Row],[Winning Score]]-Table1[[#This Row],[Losing Score]]</f>
        <v>7</v>
      </c>
      <c r="O2210" s="1">
        <f>Table1[[#This Row],[Losing Seed]]-Table1[[#This Row],[Winning Seed]]</f>
        <v>13</v>
      </c>
      <c r="P2210" s="1" t="str">
        <f>IF(Table1[[#This Row],[SeD]]&lt;-2,Table1[[#This Row],[Winning Seed]]&amp; " over " &amp;Table1[[#This Row],[Losing Seed]],"")</f>
        <v/>
      </c>
      <c r="Q2210">
        <f>VLOOKUP(Table1[[#This Row],[Losing Seed]],'Seed History'!$N$4:$O$19,2)</f>
        <v>6.4285714285714279E-2</v>
      </c>
      <c r="R2210" s="1">
        <f>IF(Table1[[#This Row],[Round]]="PI",0,Table1[[#This Row],[Round]]-1)</f>
        <v>0</v>
      </c>
      <c r="S2210">
        <f>Table1[[#This Row],[LAW]]-Table1[[#This Row],[LEW]]</f>
        <v>-6.4285714285714279E-2</v>
      </c>
    </row>
    <row r="2211" spans="1:19" x14ac:dyDescent="0.25">
      <c r="A2211" s="65">
        <v>43546</v>
      </c>
      <c r="B2211" s="50">
        <v>2019</v>
      </c>
      <c r="C2211" s="1">
        <v>1</v>
      </c>
      <c r="D2211" t="s">
        <v>63</v>
      </c>
      <c r="E2211" s="1">
        <v>1</v>
      </c>
      <c r="F2211" t="s">
        <v>61</v>
      </c>
      <c r="G2211" t="str">
        <f>VLOOKUP(Table1[[#This Row],[Winner]],Ranking!D:E,2,FALSE)</f>
        <v>ACC</v>
      </c>
      <c r="H2211" s="1">
        <v>71</v>
      </c>
      <c r="I2211" s="1">
        <v>16</v>
      </c>
      <c r="J2211" t="s">
        <v>212</v>
      </c>
      <c r="K2211" t="str">
        <f>VLOOKUP(Table1[[#This Row],[Loser]],Ranking!D:E,2,FALSE)</f>
        <v>BSth</v>
      </c>
      <c r="L2211" s="1">
        <v>56</v>
      </c>
      <c r="N2211" s="1">
        <f>Table1[[#This Row],[Winning Score]]-Table1[[#This Row],[Losing Score]]</f>
        <v>15</v>
      </c>
      <c r="O2211" s="1">
        <f>Table1[[#This Row],[Losing Seed]]-Table1[[#This Row],[Winning Seed]]</f>
        <v>15</v>
      </c>
      <c r="P2211" s="1" t="str">
        <f>IF(Table1[[#This Row],[SeD]]&lt;-2,Table1[[#This Row],[Winning Seed]]&amp; " over " &amp;Table1[[#This Row],[Losing Seed]],"")</f>
        <v/>
      </c>
      <c r="Q2211">
        <f>VLOOKUP(Table1[[#This Row],[Losing Seed]],'Seed History'!$N$4:$O$19,2)</f>
        <v>7.1428571428571426E-3</v>
      </c>
      <c r="R2211" s="1">
        <f>IF(Table1[[#This Row],[Round]]="PI",0,Table1[[#This Row],[Round]]-1)</f>
        <v>0</v>
      </c>
      <c r="S2211">
        <f>Table1[[#This Row],[LAW]]-Table1[[#This Row],[LEW]]</f>
        <v>-7.1428571428571426E-3</v>
      </c>
    </row>
    <row r="2212" spans="1:19" x14ac:dyDescent="0.25">
      <c r="A2212" s="65">
        <v>43546</v>
      </c>
      <c r="B2212" s="50">
        <v>2019</v>
      </c>
      <c r="C2212" s="1">
        <v>1</v>
      </c>
      <c r="D2212" t="s">
        <v>38</v>
      </c>
      <c r="E2212" s="1">
        <v>6</v>
      </c>
      <c r="F2212" t="s">
        <v>30</v>
      </c>
      <c r="G2212" t="str">
        <f>VLOOKUP(Table1[[#This Row],[Winner]],Ranking!D:E,2,FALSE)</f>
        <v>MAC</v>
      </c>
      <c r="H2212" s="1">
        <v>91</v>
      </c>
      <c r="I2212" s="1">
        <v>11</v>
      </c>
      <c r="J2212" t="s">
        <v>125</v>
      </c>
      <c r="K2212" t="str">
        <f>VLOOKUP(Table1[[#This Row],[Loser]],Ranking!D:E,2,FALSE)</f>
        <v>P12</v>
      </c>
      <c r="L2212" s="1">
        <v>74</v>
      </c>
      <c r="N2212" s="1">
        <f>Table1[[#This Row],[Winning Score]]-Table1[[#This Row],[Losing Score]]</f>
        <v>17</v>
      </c>
      <c r="O2212" s="1">
        <f>Table1[[#This Row],[Losing Seed]]-Table1[[#This Row],[Winning Seed]]</f>
        <v>5</v>
      </c>
      <c r="P2212" s="1" t="str">
        <f>IF(Table1[[#This Row],[SeD]]&lt;-2,Table1[[#This Row],[Winning Seed]]&amp; " over " &amp;Table1[[#This Row],[Losing Seed]],"")</f>
        <v/>
      </c>
      <c r="Q2212">
        <f>VLOOKUP(Table1[[#This Row],[Losing Seed]],'Seed History'!$N$4:$O$19,2)</f>
        <v>0.61428571428571432</v>
      </c>
      <c r="R2212" s="1">
        <f>IF(Table1[[#This Row],[Round]]="PI",0,Table1[[#This Row],[Round]]-1)</f>
        <v>0</v>
      </c>
      <c r="S2212">
        <f>Table1[[#This Row],[LAW]]-Table1[[#This Row],[LEW]]</f>
        <v>-0.61428571428571432</v>
      </c>
    </row>
    <row r="2213" spans="1:19" x14ac:dyDescent="0.25">
      <c r="A2213" s="65">
        <v>43546</v>
      </c>
      <c r="B2213" s="50">
        <v>2019</v>
      </c>
      <c r="C2213" s="1">
        <v>1</v>
      </c>
      <c r="D2213" t="s">
        <v>63</v>
      </c>
      <c r="E2213" s="1">
        <v>12</v>
      </c>
      <c r="F2213" t="s">
        <v>40</v>
      </c>
      <c r="G2213" t="str">
        <f>VLOOKUP(Table1[[#This Row],[Winner]],Ranking!D:E,2,FALSE)</f>
        <v>P12</v>
      </c>
      <c r="H2213" s="1">
        <v>72</v>
      </c>
      <c r="I2213" s="1">
        <v>5</v>
      </c>
      <c r="J2213" t="s">
        <v>39</v>
      </c>
      <c r="K2213" t="str">
        <f>VLOOKUP(Table1[[#This Row],[Loser]],Ranking!D:E,2,FALSE)</f>
        <v>B10</v>
      </c>
      <c r="L2213" s="1">
        <v>54</v>
      </c>
      <c r="N2213" s="1">
        <f>Table1[[#This Row],[Winning Score]]-Table1[[#This Row],[Losing Score]]</f>
        <v>18</v>
      </c>
      <c r="O2213" s="1">
        <f>Table1[[#This Row],[Losing Seed]]-Table1[[#This Row],[Winning Seed]]</f>
        <v>-7</v>
      </c>
      <c r="P2213" s="1" t="str">
        <f>IF(Table1[[#This Row],[SeD]]&lt;-2,Table1[[#This Row],[Winning Seed]]&amp; " over " &amp;Table1[[#This Row],[Losing Seed]],"")</f>
        <v>12 over 5</v>
      </c>
      <c r="Q2213">
        <f>VLOOKUP(Table1[[#This Row],[Losing Seed]],'Seed History'!$N$4:$O$19,2)</f>
        <v>1.1071428571428572</v>
      </c>
      <c r="R2213" s="1">
        <f>IF(Table1[[#This Row],[Round]]="PI",0,Table1[[#This Row],[Round]]-1)</f>
        <v>0</v>
      </c>
      <c r="S2213">
        <f>Table1[[#This Row],[LAW]]-Table1[[#This Row],[LEW]]</f>
        <v>-1.1071428571428572</v>
      </c>
    </row>
    <row r="2214" spans="1:19" x14ac:dyDescent="0.25">
      <c r="A2214" s="65">
        <v>43546</v>
      </c>
      <c r="B2214" s="50">
        <v>2019</v>
      </c>
      <c r="C2214" s="1">
        <v>1</v>
      </c>
      <c r="D2214" t="s">
        <v>49</v>
      </c>
      <c r="E2214" s="1">
        <v>9</v>
      </c>
      <c r="F2214" t="s">
        <v>390</v>
      </c>
      <c r="G2214" t="str">
        <f>VLOOKUP(Table1[[#This Row],[Winner]],Ranking!D:E,2,FALSE)</f>
        <v>Amer</v>
      </c>
      <c r="H2214" s="1">
        <v>73</v>
      </c>
      <c r="I2214" s="1">
        <v>8</v>
      </c>
      <c r="J2214" t="s">
        <v>47</v>
      </c>
      <c r="K2214" t="str">
        <f>VLOOKUP(Table1[[#This Row],[Loser]],Ranking!D:E,2,FALSE)</f>
        <v>A10</v>
      </c>
      <c r="L2214" s="1">
        <v>58</v>
      </c>
      <c r="N2214" s="1">
        <f>Table1[[#This Row],[Winning Score]]-Table1[[#This Row],[Losing Score]]</f>
        <v>15</v>
      </c>
      <c r="O2214" s="1">
        <f>Table1[[#This Row],[Losing Seed]]-Table1[[#This Row],[Winning Seed]]</f>
        <v>-1</v>
      </c>
      <c r="P2214" s="1" t="str">
        <f>IF(Table1[[#This Row],[SeD]]&lt;-2,Table1[[#This Row],[Winning Seed]]&amp; " over " &amp;Table1[[#This Row],[Losing Seed]],"")</f>
        <v/>
      </c>
      <c r="Q2214">
        <f>VLOOKUP(Table1[[#This Row],[Losing Seed]],'Seed History'!$N$4:$O$19,2)</f>
        <v>0.7</v>
      </c>
      <c r="R2214" s="1">
        <f>IF(Table1[[#This Row],[Round]]="PI",0,Table1[[#This Row],[Round]]-1)</f>
        <v>0</v>
      </c>
      <c r="S2214">
        <f>Table1[[#This Row],[LAW]]-Table1[[#This Row],[LEW]]</f>
        <v>-0.7</v>
      </c>
    </row>
    <row r="2215" spans="1:19" x14ac:dyDescent="0.25">
      <c r="A2215" s="65">
        <v>43546</v>
      </c>
      <c r="B2215" s="50">
        <v>2019</v>
      </c>
      <c r="C2215" s="1">
        <v>1</v>
      </c>
      <c r="D2215" t="s">
        <v>49</v>
      </c>
      <c r="E2215" s="1">
        <v>12</v>
      </c>
      <c r="F2215" t="s">
        <v>250</v>
      </c>
      <c r="G2215" t="str">
        <f>VLOOKUP(Table1[[#This Row],[Winner]],Ranking!D:E,2,FALSE)</f>
        <v>ASun</v>
      </c>
      <c r="H2215" s="1">
        <v>80</v>
      </c>
      <c r="I2215" s="1">
        <v>5</v>
      </c>
      <c r="J2215" t="s">
        <v>276</v>
      </c>
      <c r="K2215" t="str">
        <f>VLOOKUP(Table1[[#This Row],[Loser]],Ranking!D:E,2,FALSE)</f>
        <v>SEC</v>
      </c>
      <c r="L2215" s="1">
        <v>76</v>
      </c>
      <c r="N2215" s="1">
        <f>Table1[[#This Row],[Winning Score]]-Table1[[#This Row],[Losing Score]]</f>
        <v>4</v>
      </c>
      <c r="O2215" s="1">
        <f>Table1[[#This Row],[Losing Seed]]-Table1[[#This Row],[Winning Seed]]</f>
        <v>-7</v>
      </c>
      <c r="P2215" s="1" t="str">
        <f>IF(Table1[[#This Row],[SeD]]&lt;-2,Table1[[#This Row],[Winning Seed]]&amp; " over " &amp;Table1[[#This Row],[Losing Seed]],"")</f>
        <v>12 over 5</v>
      </c>
      <c r="Q2215">
        <f>VLOOKUP(Table1[[#This Row],[Losing Seed]],'Seed History'!$N$4:$O$19,2)</f>
        <v>1.1071428571428572</v>
      </c>
      <c r="R2215" s="1">
        <f>IF(Table1[[#This Row],[Round]]="PI",0,Table1[[#This Row],[Round]]-1)</f>
        <v>0</v>
      </c>
      <c r="S2215">
        <f>Table1[[#This Row],[LAW]]-Table1[[#This Row],[LEW]]</f>
        <v>-1.1071428571428572</v>
      </c>
    </row>
    <row r="2216" spans="1:19" x14ac:dyDescent="0.25">
      <c r="A2216" s="65">
        <v>43546</v>
      </c>
      <c r="B2216" s="50">
        <v>2019</v>
      </c>
      <c r="C2216" s="1">
        <v>1</v>
      </c>
      <c r="D2216" t="s">
        <v>440</v>
      </c>
      <c r="E2216" s="1">
        <v>9</v>
      </c>
      <c r="F2216" t="s">
        <v>410</v>
      </c>
      <c r="G2216" t="str">
        <f>VLOOKUP(Table1[[#This Row],[Winner]],Ranking!D:E,2,FALSE)</f>
        <v>P12</v>
      </c>
      <c r="H2216" s="1">
        <v>78</v>
      </c>
      <c r="I2216" s="1">
        <v>8</v>
      </c>
      <c r="J2216" t="s">
        <v>401</v>
      </c>
      <c r="K2216" t="str">
        <f>VLOOKUP(Table1[[#This Row],[Loser]],Ranking!D:E,2,FALSE)</f>
        <v>MWC</v>
      </c>
      <c r="L2216" s="1">
        <v>61</v>
      </c>
      <c r="N2216" s="1">
        <f>Table1[[#This Row],[Winning Score]]-Table1[[#This Row],[Losing Score]]</f>
        <v>17</v>
      </c>
      <c r="O2216" s="1">
        <f>Table1[[#This Row],[Losing Seed]]-Table1[[#This Row],[Winning Seed]]</f>
        <v>-1</v>
      </c>
      <c r="P2216" s="1" t="str">
        <f>IF(Table1[[#This Row],[SeD]]&lt;-2,Table1[[#This Row],[Winning Seed]]&amp; " over " &amp;Table1[[#This Row],[Losing Seed]],"")</f>
        <v/>
      </c>
      <c r="Q2216">
        <f>VLOOKUP(Table1[[#This Row],[Losing Seed]],'Seed History'!$N$4:$O$19,2)</f>
        <v>0.7</v>
      </c>
      <c r="R2216" s="1">
        <f>IF(Table1[[#This Row],[Round]]="PI",0,Table1[[#This Row],[Round]]-1)</f>
        <v>0</v>
      </c>
      <c r="S2216">
        <f>Table1[[#This Row],[LAW]]-Table1[[#This Row],[LEW]]</f>
        <v>-0.7</v>
      </c>
    </row>
    <row r="2217" spans="1:19" x14ac:dyDescent="0.25">
      <c r="A2217" s="65">
        <v>43546</v>
      </c>
      <c r="B2217" s="50">
        <v>2019</v>
      </c>
      <c r="C2217" s="1">
        <v>1</v>
      </c>
      <c r="D2217" t="s">
        <v>440</v>
      </c>
      <c r="E2217" s="1">
        <v>11</v>
      </c>
      <c r="F2217" t="s">
        <v>316</v>
      </c>
      <c r="G2217" t="str">
        <f>VLOOKUP(Table1[[#This Row],[Winner]],Ranking!D:E,2,FALSE)</f>
        <v>B10</v>
      </c>
      <c r="H2217" s="1">
        <v>62</v>
      </c>
      <c r="I2217" s="1">
        <v>6</v>
      </c>
      <c r="J2217" t="s">
        <v>238</v>
      </c>
      <c r="K2217" t="str">
        <f>VLOOKUP(Table1[[#This Row],[Loser]],Ranking!D:E,2,FALSE)</f>
        <v>B12</v>
      </c>
      <c r="L2217" s="1">
        <v>59</v>
      </c>
      <c r="N2217" s="1">
        <f>Table1[[#This Row],[Winning Score]]-Table1[[#This Row],[Losing Score]]</f>
        <v>3</v>
      </c>
      <c r="O2217" s="1">
        <f>Table1[[#This Row],[Losing Seed]]-Table1[[#This Row],[Winning Seed]]</f>
        <v>-5</v>
      </c>
      <c r="P2217" s="1" t="str">
        <f>IF(Table1[[#This Row],[SeD]]&lt;-2,Table1[[#This Row],[Winning Seed]]&amp; " over " &amp;Table1[[#This Row],[Losing Seed]],"")</f>
        <v>11 over 6</v>
      </c>
      <c r="Q2217">
        <f>VLOOKUP(Table1[[#This Row],[Losing Seed]],'Seed History'!$N$4:$O$19,2)</f>
        <v>1.0785714285714285</v>
      </c>
      <c r="R2217" s="1">
        <f>IF(Table1[[#This Row],[Round]]="PI",0,Table1[[#This Row],[Round]]-1)</f>
        <v>0</v>
      </c>
      <c r="S2217">
        <f>Table1[[#This Row],[LAW]]-Table1[[#This Row],[LEW]]</f>
        <v>-1.0785714285714285</v>
      </c>
    </row>
    <row r="2218" spans="1:19" x14ac:dyDescent="0.25">
      <c r="A2218" s="65">
        <v>43546</v>
      </c>
      <c r="B2218" s="50">
        <v>2019</v>
      </c>
      <c r="C2218" s="1">
        <v>1</v>
      </c>
      <c r="D2218" t="s">
        <v>440</v>
      </c>
      <c r="E2218" s="1">
        <v>3</v>
      </c>
      <c r="F2218" t="s">
        <v>226</v>
      </c>
      <c r="G2218" t="str">
        <f>VLOOKUP(Table1[[#This Row],[Winner]],Ranking!D:E,2,FALSE)</f>
        <v>Amer</v>
      </c>
      <c r="H2218" s="1">
        <v>84</v>
      </c>
      <c r="I2218" s="1">
        <v>14</v>
      </c>
      <c r="J2218" t="s">
        <v>216</v>
      </c>
      <c r="K2218" t="str">
        <f>VLOOKUP(Table1[[#This Row],[Loser]],Ranking!D:E,2,FALSE)</f>
        <v>SB</v>
      </c>
      <c r="L2218" s="1">
        <v>55</v>
      </c>
      <c r="N2218" s="1">
        <f>Table1[[#This Row],[Winning Score]]-Table1[[#This Row],[Losing Score]]</f>
        <v>29</v>
      </c>
      <c r="O2218" s="1">
        <f>Table1[[#This Row],[Losing Seed]]-Table1[[#This Row],[Winning Seed]]</f>
        <v>11</v>
      </c>
      <c r="P2218" s="1" t="str">
        <f>IF(Table1[[#This Row],[SeD]]&lt;-2,Table1[[#This Row],[Winning Seed]]&amp; " over " &amp;Table1[[#This Row],[Losing Seed]],"")</f>
        <v/>
      </c>
      <c r="Q2218">
        <f>VLOOKUP(Table1[[#This Row],[Losing Seed]],'Seed History'!$N$4:$O$19,2)</f>
        <v>0.16428571428571428</v>
      </c>
      <c r="R2218" s="1">
        <f>IF(Table1[[#This Row],[Round]]="PI",0,Table1[[#This Row],[Round]]-1)</f>
        <v>0</v>
      </c>
      <c r="S2218">
        <f>Table1[[#This Row],[LAW]]-Table1[[#This Row],[LEW]]</f>
        <v>-0.16428571428571428</v>
      </c>
    </row>
    <row r="2219" spans="1:19" x14ac:dyDescent="0.25">
      <c r="A2219" s="65">
        <v>43546</v>
      </c>
      <c r="B2219" s="50">
        <v>2019</v>
      </c>
      <c r="C2219" s="1">
        <v>1</v>
      </c>
      <c r="D2219" t="s">
        <v>440</v>
      </c>
      <c r="E2219" s="1">
        <v>1</v>
      </c>
      <c r="F2219" t="s">
        <v>299</v>
      </c>
      <c r="G2219" t="str">
        <f>VLOOKUP(Table1[[#This Row],[Winner]],Ranking!D:E,2,FALSE)</f>
        <v>ACC</v>
      </c>
      <c r="H2219" s="1">
        <v>88</v>
      </c>
      <c r="I2219" s="1">
        <v>16</v>
      </c>
      <c r="J2219" t="s">
        <v>237</v>
      </c>
      <c r="K2219" t="str">
        <f>VLOOKUP(Table1[[#This Row],[Loser]],Ranking!D:E,2,FALSE)</f>
        <v>MAAC</v>
      </c>
      <c r="L2219" s="1">
        <v>73</v>
      </c>
      <c r="N2219" s="1">
        <f>Table1[[#This Row],[Winning Score]]-Table1[[#This Row],[Losing Score]]</f>
        <v>15</v>
      </c>
      <c r="O2219" s="1">
        <f>Table1[[#This Row],[Losing Seed]]-Table1[[#This Row],[Winning Seed]]</f>
        <v>15</v>
      </c>
      <c r="P2219" s="1" t="str">
        <f>IF(Table1[[#This Row],[SeD]]&lt;-2,Table1[[#This Row],[Winning Seed]]&amp; " over " &amp;Table1[[#This Row],[Losing Seed]],"")</f>
        <v/>
      </c>
      <c r="Q2219">
        <f>VLOOKUP(Table1[[#This Row],[Losing Seed]],'Seed History'!$N$4:$O$19,2)</f>
        <v>7.1428571428571426E-3</v>
      </c>
      <c r="R2219" s="1">
        <f>IF(Table1[[#This Row],[Round]]="PI",0,Table1[[#This Row],[Round]]-1)</f>
        <v>0</v>
      </c>
      <c r="S2219">
        <f>Table1[[#This Row],[LAW]]-Table1[[#This Row],[LEW]]</f>
        <v>-7.1428571428571426E-3</v>
      </c>
    </row>
    <row r="2220" spans="1:19" x14ac:dyDescent="0.25">
      <c r="A2220" s="65">
        <v>43546</v>
      </c>
      <c r="B2220" s="50">
        <v>2019</v>
      </c>
      <c r="C2220" s="1">
        <v>1</v>
      </c>
      <c r="D2220" t="s">
        <v>49</v>
      </c>
      <c r="E2220" s="1">
        <v>1</v>
      </c>
      <c r="F2220" t="s">
        <v>64</v>
      </c>
      <c r="G2220" t="str">
        <f>VLOOKUP(Table1[[#This Row],[Winner]],Ranking!D:E,2,FALSE)</f>
        <v>ACC</v>
      </c>
      <c r="H2220" s="1">
        <v>85</v>
      </c>
      <c r="I2220" s="1">
        <v>16</v>
      </c>
      <c r="J2220" t="s">
        <v>304</v>
      </c>
      <c r="K2220" t="str">
        <f>VLOOKUP(Table1[[#This Row],[Loser]],Ranking!D:E,2,FALSE)</f>
        <v>Sum</v>
      </c>
      <c r="L2220" s="1">
        <v>62</v>
      </c>
      <c r="N2220" s="1">
        <f>Table1[[#This Row],[Winning Score]]-Table1[[#This Row],[Losing Score]]</f>
        <v>23</v>
      </c>
      <c r="O2220" s="1">
        <f>Table1[[#This Row],[Losing Seed]]-Table1[[#This Row],[Winning Seed]]</f>
        <v>15</v>
      </c>
      <c r="P2220" s="1" t="str">
        <f>IF(Table1[[#This Row],[SeD]]&lt;-2,Table1[[#This Row],[Winning Seed]]&amp; " over " &amp;Table1[[#This Row],[Losing Seed]],"")</f>
        <v/>
      </c>
      <c r="Q2220">
        <f>VLOOKUP(Table1[[#This Row],[Losing Seed]],'Seed History'!$N$4:$O$19,2)</f>
        <v>7.1428571428571426E-3</v>
      </c>
      <c r="R2220" s="1">
        <f>IF(Table1[[#This Row],[Round]]="PI",0,Table1[[#This Row],[Round]]-1)</f>
        <v>0</v>
      </c>
      <c r="S2220">
        <f>Table1[[#This Row],[LAW]]-Table1[[#This Row],[LEW]]</f>
        <v>-7.1428571428571426E-3</v>
      </c>
    </row>
    <row r="2221" spans="1:19" x14ac:dyDescent="0.25">
      <c r="A2221" s="65">
        <v>43546</v>
      </c>
      <c r="B2221" s="50">
        <v>2019</v>
      </c>
      <c r="C2221" s="1">
        <v>1</v>
      </c>
      <c r="D2221" t="s">
        <v>49</v>
      </c>
      <c r="E2221" s="1">
        <v>4</v>
      </c>
      <c r="F2221" t="s">
        <v>406</v>
      </c>
      <c r="G2221" t="str">
        <f>VLOOKUP(Table1[[#This Row],[Winner]],Ranking!D:E,2,FALSE)</f>
        <v>ACC</v>
      </c>
      <c r="H2221" s="1">
        <v>66</v>
      </c>
      <c r="I2221" s="1">
        <v>13</v>
      </c>
      <c r="J2221" t="s">
        <v>339</v>
      </c>
      <c r="K2221" t="str">
        <f>VLOOKUP(Table1[[#This Row],[Loser]],Ranking!D:E,2,FALSE)</f>
        <v>A10</v>
      </c>
      <c r="L2221" s="1">
        <v>52</v>
      </c>
      <c r="N2221" s="1">
        <f>Table1[[#This Row],[Winning Score]]-Table1[[#This Row],[Losing Score]]</f>
        <v>14</v>
      </c>
      <c r="O2221" s="1">
        <f>Table1[[#This Row],[Losing Seed]]-Table1[[#This Row],[Winning Seed]]</f>
        <v>9</v>
      </c>
      <c r="P2221" s="1" t="str">
        <f>IF(Table1[[#This Row],[SeD]]&lt;-2,Table1[[#This Row],[Winning Seed]]&amp; " over " &amp;Table1[[#This Row],[Losing Seed]],"")</f>
        <v/>
      </c>
      <c r="Q2221">
        <f>VLOOKUP(Table1[[#This Row],[Losing Seed]],'Seed History'!$N$4:$O$19,2)</f>
        <v>0.25</v>
      </c>
      <c r="R2221" s="1">
        <f>IF(Table1[[#This Row],[Round]]="PI",0,Table1[[#This Row],[Round]]-1)</f>
        <v>0</v>
      </c>
      <c r="S2221">
        <f>Table1[[#This Row],[LAW]]-Table1[[#This Row],[LEW]]</f>
        <v>-0.25</v>
      </c>
    </row>
    <row r="2222" spans="1:19" x14ac:dyDescent="0.25">
      <c r="A2222" s="65">
        <v>43547</v>
      </c>
      <c r="B2222" s="50">
        <v>2019</v>
      </c>
      <c r="C2222" s="1">
        <v>2</v>
      </c>
      <c r="D2222" t="s">
        <v>49</v>
      </c>
      <c r="E2222" s="1">
        <v>3</v>
      </c>
      <c r="F2222" t="s">
        <v>52</v>
      </c>
      <c r="G2222" t="str">
        <f>VLOOKUP(Table1[[#This Row],[Winner]],Ranking!D:E,2,FALSE)</f>
        <v>SEC</v>
      </c>
      <c r="H2222" s="1">
        <v>69</v>
      </c>
      <c r="I2222" s="1">
        <v>6</v>
      </c>
      <c r="J2222" t="s">
        <v>31</v>
      </c>
      <c r="K2222" t="str">
        <f>VLOOKUP(Table1[[#This Row],[Loser]],Ranking!D:E,2,FALSE)</f>
        <v>B10</v>
      </c>
      <c r="L2222" s="1">
        <v>67</v>
      </c>
      <c r="M2222" s="1" t="s">
        <v>932</v>
      </c>
      <c r="N2222" s="1">
        <f>Table1[[#This Row],[Winning Score]]-Table1[[#This Row],[Losing Score]]</f>
        <v>2</v>
      </c>
      <c r="O2222" s="1">
        <f>Table1[[#This Row],[Losing Seed]]-Table1[[#This Row],[Winning Seed]]</f>
        <v>3</v>
      </c>
      <c r="P2222" s="1" t="str">
        <f>IF(Table1[[#This Row],[SeD]]&lt;-2,Table1[[#This Row],[Winning Seed]]&amp; " over " &amp;Table1[[#This Row],[Losing Seed]],"")</f>
        <v/>
      </c>
      <c r="Q2222">
        <f>VLOOKUP(Table1[[#This Row],[Losing Seed]],'Seed History'!$N$4:$O$19,2)</f>
        <v>1.0785714285714285</v>
      </c>
      <c r="R2222" s="1">
        <f>IF(Table1[[#This Row],[Round]]="PI",0,Table1[[#This Row],[Round]]-1)</f>
        <v>1</v>
      </c>
      <c r="S2222">
        <f>Table1[[#This Row],[LAW]]-Table1[[#This Row],[LEW]]</f>
        <v>-7.8571428571428514E-2</v>
      </c>
    </row>
    <row r="2223" spans="1:19" x14ac:dyDescent="0.25">
      <c r="A2223" s="65">
        <v>43547</v>
      </c>
      <c r="B2223" s="50">
        <v>2019</v>
      </c>
      <c r="C2223" s="1">
        <v>2</v>
      </c>
      <c r="D2223" t="s">
        <v>440</v>
      </c>
      <c r="E2223" s="1">
        <v>2</v>
      </c>
      <c r="F2223" t="s">
        <v>26</v>
      </c>
      <c r="G2223" t="str">
        <f>VLOOKUP(Table1[[#This Row],[Winner]],Ranking!D:E,2,FALSE)</f>
        <v>SEC</v>
      </c>
      <c r="H2223" s="1">
        <v>62</v>
      </c>
      <c r="I2223" s="1">
        <v>7</v>
      </c>
      <c r="J2223" t="s">
        <v>42</v>
      </c>
      <c r="K2223" t="str">
        <f>VLOOKUP(Table1[[#This Row],[Loser]],Ranking!D:E,2,FALSE)</f>
        <v>SC</v>
      </c>
      <c r="L2223" s="1">
        <v>56</v>
      </c>
      <c r="N2223" s="1">
        <f>Table1[[#This Row],[Winning Score]]-Table1[[#This Row],[Losing Score]]</f>
        <v>6</v>
      </c>
      <c r="O2223" s="1">
        <f>Table1[[#This Row],[Losing Seed]]-Table1[[#This Row],[Winning Seed]]</f>
        <v>5</v>
      </c>
      <c r="P2223" s="1" t="str">
        <f>IF(Table1[[#This Row],[SeD]]&lt;-2,Table1[[#This Row],[Winning Seed]]&amp; " over " &amp;Table1[[#This Row],[Losing Seed]],"")</f>
        <v/>
      </c>
      <c r="Q2223">
        <f>VLOOKUP(Table1[[#This Row],[Losing Seed]],'Seed History'!$N$4:$O$19,2)</f>
        <v>0.9</v>
      </c>
      <c r="R2223" s="1">
        <f>IF(Table1[[#This Row],[Round]]="PI",0,Table1[[#This Row],[Round]]-1)</f>
        <v>1</v>
      </c>
      <c r="S2223">
        <f>Table1[[#This Row],[LAW]]-Table1[[#This Row],[LEW]]</f>
        <v>9.9999999999999978E-2</v>
      </c>
    </row>
    <row r="2224" spans="1:19" x14ac:dyDescent="0.25">
      <c r="A2224" s="65">
        <v>43547</v>
      </c>
      <c r="B2224" s="50">
        <v>2019</v>
      </c>
      <c r="C2224" s="1">
        <v>2</v>
      </c>
      <c r="D2224" t="s">
        <v>38</v>
      </c>
      <c r="E2224" s="1">
        <v>2</v>
      </c>
      <c r="F2224" t="s">
        <v>82</v>
      </c>
      <c r="G2224" t="str">
        <f>VLOOKUP(Table1[[#This Row],[Winner]],Ranking!D:E,2,FALSE)</f>
        <v>B10</v>
      </c>
      <c r="H2224" s="1">
        <v>64</v>
      </c>
      <c r="I2224" s="1">
        <v>10</v>
      </c>
      <c r="J2224" t="s">
        <v>81</v>
      </c>
      <c r="K2224" t="str">
        <f>VLOOKUP(Table1[[#This Row],[Loser]],Ranking!D:E,2,FALSE)</f>
        <v>SEC</v>
      </c>
      <c r="L2224" s="1">
        <v>49</v>
      </c>
      <c r="N2224" s="1">
        <f>Table1[[#This Row],[Winning Score]]-Table1[[#This Row],[Losing Score]]</f>
        <v>15</v>
      </c>
      <c r="O2224" s="1">
        <f>Table1[[#This Row],[Losing Seed]]-Table1[[#This Row],[Winning Seed]]</f>
        <v>8</v>
      </c>
      <c r="P2224" s="1" t="str">
        <f>IF(Table1[[#This Row],[SeD]]&lt;-2,Table1[[#This Row],[Winning Seed]]&amp; " over " &amp;Table1[[#This Row],[Losing Seed]],"")</f>
        <v/>
      </c>
      <c r="Q2224">
        <f>VLOOKUP(Table1[[#This Row],[Losing Seed]],'Seed History'!$N$4:$O$19,2)</f>
        <v>0.62142857142857144</v>
      </c>
      <c r="R2224" s="1">
        <f>IF(Table1[[#This Row],[Round]]="PI",0,Table1[[#This Row],[Round]]-1)</f>
        <v>1</v>
      </c>
      <c r="S2224">
        <f>Table1[[#This Row],[LAW]]-Table1[[#This Row],[LEW]]</f>
        <v>0.37857142857142856</v>
      </c>
    </row>
    <row r="2225" spans="1:19" x14ac:dyDescent="0.25">
      <c r="A2225" s="65">
        <v>43547</v>
      </c>
      <c r="B2225" s="50">
        <v>2019</v>
      </c>
      <c r="C2225" s="1">
        <v>2</v>
      </c>
      <c r="D2225" t="s">
        <v>38</v>
      </c>
      <c r="E2225" s="1">
        <v>4</v>
      </c>
      <c r="F2225" t="s">
        <v>208</v>
      </c>
      <c r="G2225" t="str">
        <f>VLOOKUP(Table1[[#This Row],[Winner]],Ranking!D:E,2,FALSE)</f>
        <v>ACC</v>
      </c>
      <c r="H2225" s="1">
        <v>90</v>
      </c>
      <c r="I2225" s="1">
        <v>12</v>
      </c>
      <c r="J2225" t="s">
        <v>286</v>
      </c>
      <c r="K2225" t="str">
        <f>VLOOKUP(Table1[[#This Row],[Loser]],Ranking!D:E,2,FALSE)</f>
        <v>OVC</v>
      </c>
      <c r="L2225" s="1">
        <v>62</v>
      </c>
      <c r="N2225" s="1">
        <f>Table1[[#This Row],[Winning Score]]-Table1[[#This Row],[Losing Score]]</f>
        <v>28</v>
      </c>
      <c r="O2225" s="1">
        <f>Table1[[#This Row],[Losing Seed]]-Table1[[#This Row],[Winning Seed]]</f>
        <v>8</v>
      </c>
      <c r="P2225" s="1" t="str">
        <f>IF(Table1[[#This Row],[SeD]]&lt;-2,Table1[[#This Row],[Winning Seed]]&amp; " over " &amp;Table1[[#This Row],[Losing Seed]],"")</f>
        <v/>
      </c>
      <c r="Q2225">
        <f>VLOOKUP(Table1[[#This Row],[Losing Seed]],'Seed History'!$N$4:$O$19,2)</f>
        <v>0.51428571428571423</v>
      </c>
      <c r="R2225" s="1">
        <f>IF(Table1[[#This Row],[Round]]="PI",0,Table1[[#This Row],[Round]]-1)</f>
        <v>1</v>
      </c>
      <c r="S2225">
        <f>Table1[[#This Row],[LAW]]-Table1[[#This Row],[LEW]]</f>
        <v>0.48571428571428577</v>
      </c>
    </row>
    <row r="2226" spans="1:19" x14ac:dyDescent="0.25">
      <c r="A2226" s="65">
        <v>43547</v>
      </c>
      <c r="B2226" s="50">
        <v>2019</v>
      </c>
      <c r="C2226" s="1">
        <v>2</v>
      </c>
      <c r="D2226" t="s">
        <v>38</v>
      </c>
      <c r="E2226" s="1">
        <v>1</v>
      </c>
      <c r="F2226" t="s">
        <v>71</v>
      </c>
      <c r="G2226" t="str">
        <f>VLOOKUP(Table1[[#This Row],[Winner]],Ranking!D:E,2,FALSE)</f>
        <v>WCC</v>
      </c>
      <c r="H2226" s="1">
        <v>83</v>
      </c>
      <c r="I2226" s="1">
        <v>9</v>
      </c>
      <c r="J2226" t="s">
        <v>46</v>
      </c>
      <c r="K2226" t="str">
        <f>VLOOKUP(Table1[[#This Row],[Loser]],Ranking!D:E,2,FALSE)</f>
        <v>B12</v>
      </c>
      <c r="L2226" s="1">
        <v>71</v>
      </c>
      <c r="N2226" s="1">
        <f>Table1[[#This Row],[Winning Score]]-Table1[[#This Row],[Losing Score]]</f>
        <v>12</v>
      </c>
      <c r="O2226" s="1">
        <f>Table1[[#This Row],[Losing Seed]]-Table1[[#This Row],[Winning Seed]]</f>
        <v>8</v>
      </c>
      <c r="P2226" s="1" t="str">
        <f>IF(Table1[[#This Row],[SeD]]&lt;-2,Table1[[#This Row],[Winning Seed]]&amp; " over " &amp;Table1[[#This Row],[Losing Seed]],"")</f>
        <v/>
      </c>
      <c r="Q2226">
        <f>VLOOKUP(Table1[[#This Row],[Losing Seed]],'Seed History'!$N$4:$O$19,2)</f>
        <v>0.6</v>
      </c>
      <c r="R2226" s="1">
        <f>IF(Table1[[#This Row],[Round]]="PI",0,Table1[[#This Row],[Round]]-1)</f>
        <v>1</v>
      </c>
      <c r="S2226">
        <f>Table1[[#This Row],[LAW]]-Table1[[#This Row],[LEW]]</f>
        <v>0.4</v>
      </c>
    </row>
    <row r="2227" spans="1:19" x14ac:dyDescent="0.25">
      <c r="A2227" s="65">
        <v>43547</v>
      </c>
      <c r="B2227" s="50">
        <v>2019</v>
      </c>
      <c r="C2227" s="1">
        <v>2</v>
      </c>
      <c r="D2227" t="s">
        <v>49</v>
      </c>
      <c r="E2227" s="1">
        <v>2</v>
      </c>
      <c r="F2227" t="s">
        <v>272</v>
      </c>
      <c r="G2227" t="str">
        <f>VLOOKUP(Table1[[#This Row],[Winner]],Ranking!D:E,2,FALSE)</f>
        <v>B10</v>
      </c>
      <c r="H2227" s="1">
        <v>70</v>
      </c>
      <c r="I2227" s="1">
        <v>10</v>
      </c>
      <c r="J2227" t="s">
        <v>275</v>
      </c>
      <c r="K2227" t="str">
        <f>VLOOKUP(Table1[[#This Row],[Loser]],Ranking!D:E,2,FALSE)</f>
        <v>B10</v>
      </c>
      <c r="L2227" s="1">
        <v>50</v>
      </c>
      <c r="N2227" s="1">
        <f>Table1[[#This Row],[Winning Score]]-Table1[[#This Row],[Losing Score]]</f>
        <v>20</v>
      </c>
      <c r="O2227" s="1">
        <f>Table1[[#This Row],[Losing Seed]]-Table1[[#This Row],[Winning Seed]]</f>
        <v>8</v>
      </c>
      <c r="P2227" s="1" t="str">
        <f>IF(Table1[[#This Row],[SeD]]&lt;-2,Table1[[#This Row],[Winning Seed]]&amp; " over " &amp;Table1[[#This Row],[Losing Seed]],"")</f>
        <v/>
      </c>
      <c r="Q2227">
        <f>VLOOKUP(Table1[[#This Row],[Losing Seed]],'Seed History'!$N$4:$O$19,2)</f>
        <v>0.62142857142857144</v>
      </c>
      <c r="R2227" s="1">
        <f>IF(Table1[[#This Row],[Round]]="PI",0,Table1[[#This Row],[Round]]-1)</f>
        <v>1</v>
      </c>
      <c r="S2227">
        <f>Table1[[#This Row],[LAW]]-Table1[[#This Row],[LEW]]</f>
        <v>0.37857142857142856</v>
      </c>
    </row>
    <row r="2228" spans="1:19" x14ac:dyDescent="0.25">
      <c r="A2228" s="65">
        <v>43547</v>
      </c>
      <c r="B2228" s="50">
        <v>2019</v>
      </c>
      <c r="C2228" s="1">
        <v>2</v>
      </c>
      <c r="D2228" t="s">
        <v>63</v>
      </c>
      <c r="E2228" s="1">
        <v>3</v>
      </c>
      <c r="F2228" t="s">
        <v>29</v>
      </c>
      <c r="G2228" t="str">
        <f>VLOOKUP(Table1[[#This Row],[Winner]],Ranking!D:E,2,FALSE)</f>
        <v>B10</v>
      </c>
      <c r="H2228" s="1">
        <v>87</v>
      </c>
      <c r="I2228" s="1">
        <v>6</v>
      </c>
      <c r="J2228" t="s">
        <v>50</v>
      </c>
      <c r="K2228" t="str">
        <f>VLOOKUP(Table1[[#This Row],[Loser]],Ranking!D:E,2,FALSE)</f>
        <v>BE</v>
      </c>
      <c r="L2228" s="1">
        <v>61</v>
      </c>
      <c r="N2228" s="1">
        <f>Table1[[#This Row],[Winning Score]]-Table1[[#This Row],[Losing Score]]</f>
        <v>26</v>
      </c>
      <c r="O2228" s="1">
        <f>Table1[[#This Row],[Losing Seed]]-Table1[[#This Row],[Winning Seed]]</f>
        <v>3</v>
      </c>
      <c r="P2228" s="1" t="str">
        <f>IF(Table1[[#This Row],[SeD]]&lt;-2,Table1[[#This Row],[Winning Seed]]&amp; " over " &amp;Table1[[#This Row],[Losing Seed]],"")</f>
        <v/>
      </c>
      <c r="Q2228">
        <f>VLOOKUP(Table1[[#This Row],[Losing Seed]],'Seed History'!$N$4:$O$19,2)</f>
        <v>1.0785714285714285</v>
      </c>
      <c r="R2228" s="1">
        <f>IF(Table1[[#This Row],[Round]]="PI",0,Table1[[#This Row],[Round]]-1)</f>
        <v>1</v>
      </c>
      <c r="S2228">
        <f>Table1[[#This Row],[LAW]]-Table1[[#This Row],[LEW]]</f>
        <v>-7.8571428571428514E-2</v>
      </c>
    </row>
    <row r="2229" spans="1:19" x14ac:dyDescent="0.25">
      <c r="A2229" s="65">
        <v>43547</v>
      </c>
      <c r="B2229" s="50">
        <v>2019</v>
      </c>
      <c r="C2229" s="1">
        <v>2</v>
      </c>
      <c r="D2229" t="s">
        <v>440</v>
      </c>
      <c r="E2229" s="1">
        <v>5</v>
      </c>
      <c r="F2229" t="s">
        <v>130</v>
      </c>
      <c r="G2229" t="str">
        <f>VLOOKUP(Table1[[#This Row],[Winner]],Ranking!D:E,2,FALSE)</f>
        <v>SEC</v>
      </c>
      <c r="H2229" s="1">
        <v>89</v>
      </c>
      <c r="I2229" s="1">
        <v>4</v>
      </c>
      <c r="J2229" t="s">
        <v>37</v>
      </c>
      <c r="K2229" t="str">
        <f>VLOOKUP(Table1[[#This Row],[Loser]],Ranking!D:E,2,FALSE)</f>
        <v>B12</v>
      </c>
      <c r="L2229" s="1">
        <v>75</v>
      </c>
      <c r="N2229" s="1">
        <f>Table1[[#This Row],[Winning Score]]-Table1[[#This Row],[Losing Score]]</f>
        <v>14</v>
      </c>
      <c r="O2229" s="1">
        <f>Table1[[#This Row],[Losing Seed]]-Table1[[#This Row],[Winning Seed]]</f>
        <v>-1</v>
      </c>
      <c r="P2229" s="1" t="str">
        <f>IF(Table1[[#This Row],[SeD]]&lt;-2,Table1[[#This Row],[Winning Seed]]&amp; " over " &amp;Table1[[#This Row],[Losing Seed]],"")</f>
        <v/>
      </c>
      <c r="Q2229">
        <f>VLOOKUP(Table1[[#This Row],[Losing Seed]],'Seed History'!$N$4:$O$19,2)</f>
        <v>1.5357142857142858</v>
      </c>
      <c r="R2229" s="1">
        <f>IF(Table1[[#This Row],[Round]]="PI",0,Table1[[#This Row],[Round]]-1)</f>
        <v>1</v>
      </c>
      <c r="S2229">
        <f>Table1[[#This Row],[LAW]]-Table1[[#This Row],[LEW]]</f>
        <v>-0.53571428571428581</v>
      </c>
    </row>
    <row r="2230" spans="1:19" x14ac:dyDescent="0.25">
      <c r="A2230" s="65">
        <v>43548</v>
      </c>
      <c r="B2230" s="50">
        <v>2019</v>
      </c>
      <c r="C2230" s="1">
        <v>2</v>
      </c>
      <c r="D2230" t="s">
        <v>63</v>
      </c>
      <c r="E2230" s="1">
        <v>2</v>
      </c>
      <c r="F2230" t="s">
        <v>375</v>
      </c>
      <c r="G2230" t="str">
        <f>VLOOKUP(Table1[[#This Row],[Winner]],Ranking!D:E,2,FALSE)</f>
        <v>SEC</v>
      </c>
      <c r="H2230" s="1">
        <v>83</v>
      </c>
      <c r="I2230" s="1">
        <v>10</v>
      </c>
      <c r="J2230" t="s">
        <v>69</v>
      </c>
      <c r="K2230" t="str">
        <f>VLOOKUP(Table1[[#This Row],[Loser]],Ranking!D:E,2,FALSE)</f>
        <v>B10</v>
      </c>
      <c r="L2230" s="1">
        <v>77</v>
      </c>
      <c r="M2230" s="1" t="s">
        <v>479</v>
      </c>
      <c r="N2230" s="1">
        <f>Table1[[#This Row],[Winning Score]]-Table1[[#This Row],[Losing Score]]</f>
        <v>6</v>
      </c>
      <c r="O2230" s="1">
        <f>Table1[[#This Row],[Losing Seed]]-Table1[[#This Row],[Winning Seed]]</f>
        <v>8</v>
      </c>
      <c r="P2230" s="1" t="str">
        <f>IF(Table1[[#This Row],[SeD]]&lt;-2,Table1[[#This Row],[Winning Seed]]&amp; " over " &amp;Table1[[#This Row],[Losing Seed]],"")</f>
        <v/>
      </c>
      <c r="Q2230">
        <f>VLOOKUP(Table1[[#This Row],[Losing Seed]],'Seed History'!$N$4:$O$19,2)</f>
        <v>0.62142857142857144</v>
      </c>
      <c r="R2230" s="1">
        <f>IF(Table1[[#This Row],[Round]]="PI",0,Table1[[#This Row],[Round]]-1)</f>
        <v>1</v>
      </c>
      <c r="S2230">
        <f>Table1[[#This Row],[LAW]]-Table1[[#This Row],[LEW]]</f>
        <v>0.37857142857142856</v>
      </c>
    </row>
    <row r="2231" spans="1:19" x14ac:dyDescent="0.25">
      <c r="A2231" s="65">
        <v>43548</v>
      </c>
      <c r="B2231" s="50">
        <v>2019</v>
      </c>
      <c r="C2231" s="1">
        <v>2</v>
      </c>
      <c r="D2231" t="s">
        <v>440</v>
      </c>
      <c r="E2231" s="1">
        <v>1</v>
      </c>
      <c r="F2231" t="s">
        <v>299</v>
      </c>
      <c r="G2231" t="str">
        <f>VLOOKUP(Table1[[#This Row],[Winner]],Ranking!D:E,2,FALSE)</f>
        <v>ACC</v>
      </c>
      <c r="H2231" s="1">
        <v>81</v>
      </c>
      <c r="I2231" s="1">
        <v>9</v>
      </c>
      <c r="J2231" t="s">
        <v>410</v>
      </c>
      <c r="K2231" t="str">
        <f>VLOOKUP(Table1[[#This Row],[Loser]],Ranking!D:E,2,FALSE)</f>
        <v>P12</v>
      </c>
      <c r="L2231" s="1">
        <v>59</v>
      </c>
      <c r="N2231" s="1">
        <f>Table1[[#This Row],[Winning Score]]-Table1[[#This Row],[Losing Score]]</f>
        <v>22</v>
      </c>
      <c r="O2231" s="1">
        <f>Table1[[#This Row],[Losing Seed]]-Table1[[#This Row],[Winning Seed]]</f>
        <v>8</v>
      </c>
      <c r="P2231" s="1" t="str">
        <f>IF(Table1[[#This Row],[SeD]]&lt;-2,Table1[[#This Row],[Winning Seed]]&amp; " over " &amp;Table1[[#This Row],[Losing Seed]],"")</f>
        <v/>
      </c>
      <c r="Q2231">
        <f>VLOOKUP(Table1[[#This Row],[Losing Seed]],'Seed History'!$N$4:$O$19,2)</f>
        <v>0.6</v>
      </c>
      <c r="R2231" s="1">
        <f>IF(Table1[[#This Row],[Round]]="PI",0,Table1[[#This Row],[Round]]-1)</f>
        <v>1</v>
      </c>
      <c r="S2231">
        <f>Table1[[#This Row],[LAW]]-Table1[[#This Row],[LEW]]</f>
        <v>0.4</v>
      </c>
    </row>
    <row r="2232" spans="1:19" x14ac:dyDescent="0.25">
      <c r="A2232" s="65">
        <v>43548</v>
      </c>
      <c r="B2232" s="50">
        <v>2019</v>
      </c>
      <c r="C2232" s="1">
        <v>2</v>
      </c>
      <c r="D2232" t="s">
        <v>49</v>
      </c>
      <c r="E2232" s="1">
        <v>1</v>
      </c>
      <c r="F2232" t="s">
        <v>64</v>
      </c>
      <c r="G2232" t="str">
        <f>VLOOKUP(Table1[[#This Row],[Winner]],Ranking!D:E,2,FALSE)</f>
        <v>ACC</v>
      </c>
      <c r="H2232" s="1">
        <v>77</v>
      </c>
      <c r="I2232" s="1">
        <v>9</v>
      </c>
      <c r="J2232" t="s">
        <v>390</v>
      </c>
      <c r="K2232" t="str">
        <f>VLOOKUP(Table1[[#This Row],[Loser]],Ranking!D:E,2,FALSE)</f>
        <v>Amer</v>
      </c>
      <c r="L2232" s="1">
        <v>76</v>
      </c>
      <c r="N2232" s="1">
        <f>Table1[[#This Row],[Winning Score]]-Table1[[#This Row],[Losing Score]]</f>
        <v>1</v>
      </c>
      <c r="O2232" s="1">
        <f>Table1[[#This Row],[Losing Seed]]-Table1[[#This Row],[Winning Seed]]</f>
        <v>8</v>
      </c>
      <c r="P2232" s="1" t="str">
        <f>IF(Table1[[#This Row],[SeD]]&lt;-2,Table1[[#This Row],[Winning Seed]]&amp; " over " &amp;Table1[[#This Row],[Losing Seed]],"")</f>
        <v/>
      </c>
      <c r="Q2232">
        <f>VLOOKUP(Table1[[#This Row],[Losing Seed]],'Seed History'!$N$4:$O$19,2)</f>
        <v>0.6</v>
      </c>
      <c r="R2232" s="1">
        <f>IF(Table1[[#This Row],[Round]]="PI",0,Table1[[#This Row],[Round]]-1)</f>
        <v>1</v>
      </c>
      <c r="S2232">
        <f>Table1[[#This Row],[LAW]]-Table1[[#This Row],[LEW]]</f>
        <v>0.4</v>
      </c>
    </row>
    <row r="2233" spans="1:19" x14ac:dyDescent="0.25">
      <c r="A2233" s="65">
        <v>43548</v>
      </c>
      <c r="B2233" s="50">
        <v>2019</v>
      </c>
      <c r="C2233" s="1">
        <v>2</v>
      </c>
      <c r="D2233" t="s">
        <v>49</v>
      </c>
      <c r="E2233" s="1">
        <v>4</v>
      </c>
      <c r="F2233" t="s">
        <v>406</v>
      </c>
      <c r="G2233" t="str">
        <f>VLOOKUP(Table1[[#This Row],[Winner]],Ranking!D:E,2,FALSE)</f>
        <v>ACC</v>
      </c>
      <c r="H2233" s="1">
        <v>67</v>
      </c>
      <c r="I2233" s="1">
        <v>12</v>
      </c>
      <c r="J2233" t="s">
        <v>250</v>
      </c>
      <c r="K2233" t="str">
        <f>VLOOKUP(Table1[[#This Row],[Loser]],Ranking!D:E,2,FALSE)</f>
        <v>ASun</v>
      </c>
      <c r="L2233" s="1">
        <v>58</v>
      </c>
      <c r="N2233" s="1">
        <f>Table1[[#This Row],[Winning Score]]-Table1[[#This Row],[Losing Score]]</f>
        <v>9</v>
      </c>
      <c r="O2233" s="1">
        <f>Table1[[#This Row],[Losing Seed]]-Table1[[#This Row],[Winning Seed]]</f>
        <v>8</v>
      </c>
      <c r="P2233" s="1" t="str">
        <f>IF(Table1[[#This Row],[SeD]]&lt;-2,Table1[[#This Row],[Winning Seed]]&amp; " over " &amp;Table1[[#This Row],[Losing Seed]],"")</f>
        <v/>
      </c>
      <c r="Q2233">
        <f>VLOOKUP(Table1[[#This Row],[Losing Seed]],'Seed History'!$N$4:$O$19,2)</f>
        <v>0.51428571428571423</v>
      </c>
      <c r="R2233" s="1">
        <f>IF(Table1[[#This Row],[Round]]="PI",0,Table1[[#This Row],[Round]]-1)</f>
        <v>1</v>
      </c>
      <c r="S2233">
        <f>Table1[[#This Row],[LAW]]-Table1[[#This Row],[LEW]]</f>
        <v>0.48571428571428577</v>
      </c>
    </row>
    <row r="2234" spans="1:19" x14ac:dyDescent="0.25">
      <c r="A2234" s="65">
        <v>43548</v>
      </c>
      <c r="B2234" s="50">
        <v>2019</v>
      </c>
      <c r="C2234" s="1">
        <v>2</v>
      </c>
      <c r="D2234" t="s">
        <v>38</v>
      </c>
      <c r="E2234" s="1">
        <v>3</v>
      </c>
      <c r="F2234" t="s">
        <v>92</v>
      </c>
      <c r="G2234" t="str">
        <f>VLOOKUP(Table1[[#This Row],[Winner]],Ranking!D:E,2,FALSE)</f>
        <v>B12</v>
      </c>
      <c r="H2234" s="1">
        <v>78</v>
      </c>
      <c r="I2234" s="1">
        <v>6</v>
      </c>
      <c r="J2234" t="s">
        <v>30</v>
      </c>
      <c r="K2234" t="str">
        <f>VLOOKUP(Table1[[#This Row],[Loser]],Ranking!D:E,2,FALSE)</f>
        <v>MAC</v>
      </c>
      <c r="L2234" s="1">
        <v>58</v>
      </c>
      <c r="N2234" s="1">
        <f>Table1[[#This Row],[Winning Score]]-Table1[[#This Row],[Losing Score]]</f>
        <v>20</v>
      </c>
      <c r="O2234" s="1">
        <f>Table1[[#This Row],[Losing Seed]]-Table1[[#This Row],[Winning Seed]]</f>
        <v>3</v>
      </c>
      <c r="P2234" s="1" t="str">
        <f>IF(Table1[[#This Row],[SeD]]&lt;-2,Table1[[#This Row],[Winning Seed]]&amp; " over " &amp;Table1[[#This Row],[Losing Seed]],"")</f>
        <v/>
      </c>
      <c r="Q2234">
        <f>VLOOKUP(Table1[[#This Row],[Losing Seed]],'Seed History'!$N$4:$O$19,2)</f>
        <v>1.0785714285714285</v>
      </c>
      <c r="R2234" s="1">
        <f>IF(Table1[[#This Row],[Round]]="PI",0,Table1[[#This Row],[Round]]-1)</f>
        <v>1</v>
      </c>
      <c r="S2234">
        <f>Table1[[#This Row],[LAW]]-Table1[[#This Row],[LEW]]</f>
        <v>-7.8571428571428514E-2</v>
      </c>
    </row>
    <row r="2235" spans="1:19" x14ac:dyDescent="0.25">
      <c r="A2235" s="65">
        <v>43548</v>
      </c>
      <c r="B2235" s="50">
        <v>2019</v>
      </c>
      <c r="C2235" s="1">
        <v>2</v>
      </c>
      <c r="D2235" t="s">
        <v>63</v>
      </c>
      <c r="E2235" s="1">
        <v>1</v>
      </c>
      <c r="F2235" t="s">
        <v>61</v>
      </c>
      <c r="G2235" t="str">
        <f>VLOOKUP(Table1[[#This Row],[Winner]],Ranking!D:E,2,FALSE)</f>
        <v>ACC</v>
      </c>
      <c r="H2235" s="1">
        <v>63</v>
      </c>
      <c r="I2235" s="1">
        <v>9</v>
      </c>
      <c r="J2235" t="s">
        <v>58</v>
      </c>
      <c r="K2235" t="str">
        <f>VLOOKUP(Table1[[#This Row],[Loser]],Ranking!D:E,2,FALSE)</f>
        <v>B12</v>
      </c>
      <c r="L2235" s="1">
        <v>51</v>
      </c>
      <c r="N2235" s="1">
        <f>Table1[[#This Row],[Winning Score]]-Table1[[#This Row],[Losing Score]]</f>
        <v>12</v>
      </c>
      <c r="O2235" s="1">
        <f>Table1[[#This Row],[Losing Seed]]-Table1[[#This Row],[Winning Seed]]</f>
        <v>8</v>
      </c>
      <c r="P2235" s="1" t="str">
        <f>IF(Table1[[#This Row],[SeD]]&lt;-2,Table1[[#This Row],[Winning Seed]]&amp; " over " &amp;Table1[[#This Row],[Losing Seed]],"")</f>
        <v/>
      </c>
      <c r="Q2235">
        <f>VLOOKUP(Table1[[#This Row],[Losing Seed]],'Seed History'!$N$4:$O$19,2)</f>
        <v>0.6</v>
      </c>
      <c r="R2235" s="1">
        <f>IF(Table1[[#This Row],[Round]]="PI",0,Table1[[#This Row],[Round]]-1)</f>
        <v>1</v>
      </c>
      <c r="S2235">
        <f>Table1[[#This Row],[LAW]]-Table1[[#This Row],[LEW]]</f>
        <v>0.4</v>
      </c>
    </row>
    <row r="2236" spans="1:19" x14ac:dyDescent="0.25">
      <c r="A2236" s="65">
        <v>43548</v>
      </c>
      <c r="B2236" s="50">
        <v>2019</v>
      </c>
      <c r="C2236" s="1">
        <v>2</v>
      </c>
      <c r="D2236" t="s">
        <v>440</v>
      </c>
      <c r="E2236" s="1">
        <v>3</v>
      </c>
      <c r="F2236" t="s">
        <v>226</v>
      </c>
      <c r="G2236" t="str">
        <f>VLOOKUP(Table1[[#This Row],[Winner]],Ranking!D:E,2,FALSE)</f>
        <v>Amer</v>
      </c>
      <c r="H2236" s="1">
        <v>74</v>
      </c>
      <c r="I2236" s="1">
        <v>11</v>
      </c>
      <c r="J2236" t="s">
        <v>316</v>
      </c>
      <c r="K2236" t="str">
        <f>VLOOKUP(Table1[[#This Row],[Loser]],Ranking!D:E,2,FALSE)</f>
        <v>B10</v>
      </c>
      <c r="L2236" s="1">
        <v>59</v>
      </c>
      <c r="N2236" s="1">
        <f>Table1[[#This Row],[Winning Score]]-Table1[[#This Row],[Losing Score]]</f>
        <v>15</v>
      </c>
      <c r="O2236" s="1">
        <f>Table1[[#This Row],[Losing Seed]]-Table1[[#This Row],[Winning Seed]]</f>
        <v>8</v>
      </c>
      <c r="P2236" s="1" t="str">
        <f>IF(Table1[[#This Row],[SeD]]&lt;-2,Table1[[#This Row],[Winning Seed]]&amp; " over " &amp;Table1[[#This Row],[Losing Seed]],"")</f>
        <v/>
      </c>
      <c r="Q2236">
        <f>VLOOKUP(Table1[[#This Row],[Losing Seed]],'Seed History'!$N$4:$O$19,2)</f>
        <v>0.61428571428571432</v>
      </c>
      <c r="R2236" s="1">
        <f>IF(Table1[[#This Row],[Round]]="PI",0,Table1[[#This Row],[Round]]-1)</f>
        <v>1</v>
      </c>
      <c r="S2236">
        <f>Table1[[#This Row],[LAW]]-Table1[[#This Row],[LEW]]</f>
        <v>0.38571428571428568</v>
      </c>
    </row>
    <row r="2237" spans="1:19" x14ac:dyDescent="0.25">
      <c r="A2237" s="65">
        <v>43548</v>
      </c>
      <c r="B2237" s="50">
        <v>2019</v>
      </c>
      <c r="C2237" s="1">
        <v>2</v>
      </c>
      <c r="D2237" t="s">
        <v>63</v>
      </c>
      <c r="E2237" s="1">
        <v>12</v>
      </c>
      <c r="F2237" t="s">
        <v>40</v>
      </c>
      <c r="G2237" t="str">
        <f>VLOOKUP(Table1[[#This Row],[Winner]],Ranking!D:E,2,FALSE)</f>
        <v>P12</v>
      </c>
      <c r="H2237" s="1">
        <v>73</v>
      </c>
      <c r="I2237" s="1">
        <v>13</v>
      </c>
      <c r="J2237" t="s">
        <v>55</v>
      </c>
      <c r="K2237" t="str">
        <f>VLOOKUP(Table1[[#This Row],[Loser]],Ranking!D:E,2,FALSE)</f>
        <v>BW</v>
      </c>
      <c r="L2237" s="1">
        <v>54</v>
      </c>
      <c r="N2237" s="1">
        <f>Table1[[#This Row],[Winning Score]]-Table1[[#This Row],[Losing Score]]</f>
        <v>19</v>
      </c>
      <c r="O2237" s="1">
        <f>Table1[[#This Row],[Losing Seed]]-Table1[[#This Row],[Winning Seed]]</f>
        <v>1</v>
      </c>
      <c r="P2237" s="1" t="str">
        <f>IF(Table1[[#This Row],[SeD]]&lt;-2,Table1[[#This Row],[Winning Seed]]&amp; " over " &amp;Table1[[#This Row],[Losing Seed]],"")</f>
        <v/>
      </c>
      <c r="Q2237">
        <f>VLOOKUP(Table1[[#This Row],[Losing Seed]],'Seed History'!$N$4:$O$19,2)</f>
        <v>0.25</v>
      </c>
      <c r="R2237" s="1">
        <f>IF(Table1[[#This Row],[Round]]="PI",0,Table1[[#This Row],[Round]]-1)</f>
        <v>1</v>
      </c>
      <c r="S2237">
        <f>Table1[[#This Row],[LAW]]-Table1[[#This Row],[LEW]]</f>
        <v>0.75</v>
      </c>
    </row>
    <row r="2238" spans="1:19" x14ac:dyDescent="0.25">
      <c r="A2238" s="65">
        <v>43552</v>
      </c>
      <c r="B2238" s="50">
        <v>2019</v>
      </c>
      <c r="C2238" s="1">
        <v>3</v>
      </c>
      <c r="D2238" t="s">
        <v>63</v>
      </c>
      <c r="E2238" s="1">
        <v>3</v>
      </c>
      <c r="F2238" t="s">
        <v>29</v>
      </c>
      <c r="G2238" t="str">
        <f>VLOOKUP(Table1[[#This Row],[Winner]],Ranking!D:E,2,FALSE)</f>
        <v>B10</v>
      </c>
      <c r="H2238" s="1">
        <v>99</v>
      </c>
      <c r="I2238" s="1">
        <v>2</v>
      </c>
      <c r="J2238" t="s">
        <v>375</v>
      </c>
      <c r="K2238" t="str">
        <f>VLOOKUP(Table1[[#This Row],[Loser]],Ranking!D:E,2,FALSE)</f>
        <v>SEC</v>
      </c>
      <c r="L2238" s="1">
        <v>94</v>
      </c>
      <c r="M2238" s="1" t="s">
        <v>479</v>
      </c>
      <c r="N2238" s="1">
        <f>Table1[[#This Row],[Winning Score]]-Table1[[#This Row],[Losing Score]]</f>
        <v>5</v>
      </c>
      <c r="O2238" s="1">
        <f>Table1[[#This Row],[Losing Seed]]-Table1[[#This Row],[Winning Seed]]</f>
        <v>-1</v>
      </c>
      <c r="P2238" s="1" t="str">
        <f>IF(Table1[[#This Row],[SeD]]&lt;-2,Table1[[#This Row],[Winning Seed]]&amp; " over " &amp;Table1[[#This Row],[Losing Seed]],"")</f>
        <v/>
      </c>
      <c r="Q2238">
        <f>VLOOKUP(Table1[[#This Row],[Losing Seed]],'Seed History'!$N$4:$O$19,2)</f>
        <v>2.3714285714285714</v>
      </c>
      <c r="R2238" s="1">
        <f>IF(Table1[[#This Row],[Round]]="PI",0,Table1[[#This Row],[Round]]-1)</f>
        <v>2</v>
      </c>
      <c r="S2238">
        <f>Table1[[#This Row],[LAW]]-Table1[[#This Row],[LEW]]</f>
        <v>-0.37142857142857144</v>
      </c>
    </row>
    <row r="2239" spans="1:19" x14ac:dyDescent="0.25">
      <c r="A2239" s="65">
        <v>43552</v>
      </c>
      <c r="B2239" s="50">
        <v>2019</v>
      </c>
      <c r="C2239" s="1">
        <v>3</v>
      </c>
      <c r="D2239" t="s">
        <v>38</v>
      </c>
      <c r="E2239" s="1">
        <v>1</v>
      </c>
      <c r="F2239" t="s">
        <v>71</v>
      </c>
      <c r="G2239" t="str">
        <f>VLOOKUP(Table1[[#This Row],[Winner]],Ranking!D:E,2,FALSE)</f>
        <v>WCC</v>
      </c>
      <c r="H2239" s="1">
        <v>72</v>
      </c>
      <c r="I2239" s="1">
        <v>4</v>
      </c>
      <c r="J2239" t="s">
        <v>208</v>
      </c>
      <c r="K2239" t="str">
        <f>VLOOKUP(Table1[[#This Row],[Loser]],Ranking!D:E,2,FALSE)</f>
        <v>ACC</v>
      </c>
      <c r="L2239" s="1">
        <v>58</v>
      </c>
      <c r="N2239" s="1">
        <f>Table1[[#This Row],[Winning Score]]-Table1[[#This Row],[Losing Score]]</f>
        <v>14</v>
      </c>
      <c r="O2239" s="1">
        <f>Table1[[#This Row],[Losing Seed]]-Table1[[#This Row],[Winning Seed]]</f>
        <v>3</v>
      </c>
      <c r="P2239" s="1" t="str">
        <f>IF(Table1[[#This Row],[SeD]]&lt;-2,Table1[[#This Row],[Winning Seed]]&amp; " over " &amp;Table1[[#This Row],[Losing Seed]],"")</f>
        <v/>
      </c>
      <c r="Q2239">
        <f>VLOOKUP(Table1[[#This Row],[Losing Seed]],'Seed History'!$N$4:$O$19,2)</f>
        <v>1.5357142857142858</v>
      </c>
      <c r="R2239" s="1">
        <f>IF(Table1[[#This Row],[Round]]="PI",0,Table1[[#This Row],[Round]]-1)</f>
        <v>2</v>
      </c>
      <c r="S2239">
        <f>Table1[[#This Row],[LAW]]-Table1[[#This Row],[LEW]]</f>
        <v>0.46428571428571419</v>
      </c>
    </row>
    <row r="2240" spans="1:19" x14ac:dyDescent="0.25">
      <c r="A2240" s="65">
        <v>43552</v>
      </c>
      <c r="B2240" s="50">
        <v>2019</v>
      </c>
      <c r="C2240" s="1">
        <v>3</v>
      </c>
      <c r="D2240" t="s">
        <v>63</v>
      </c>
      <c r="E2240" s="1">
        <v>1</v>
      </c>
      <c r="F2240" t="s">
        <v>61</v>
      </c>
      <c r="G2240" t="str">
        <f>VLOOKUP(Table1[[#This Row],[Winner]],Ranking!D:E,2,FALSE)</f>
        <v>ACC</v>
      </c>
      <c r="H2240" s="1">
        <v>53</v>
      </c>
      <c r="I2240" s="1">
        <v>12</v>
      </c>
      <c r="J2240" t="s">
        <v>40</v>
      </c>
      <c r="K2240" t="str">
        <f>VLOOKUP(Table1[[#This Row],[Loser]],Ranking!D:E,2,FALSE)</f>
        <v>P12</v>
      </c>
      <c r="L2240" s="1">
        <v>49</v>
      </c>
      <c r="N2240" s="1">
        <f>Table1[[#This Row],[Winning Score]]-Table1[[#This Row],[Losing Score]]</f>
        <v>4</v>
      </c>
      <c r="O2240" s="1">
        <f>Table1[[#This Row],[Losing Seed]]-Table1[[#This Row],[Winning Seed]]</f>
        <v>11</v>
      </c>
      <c r="P2240" s="1" t="str">
        <f>IF(Table1[[#This Row],[SeD]]&lt;-2,Table1[[#This Row],[Winning Seed]]&amp; " over " &amp;Table1[[#This Row],[Losing Seed]],"")</f>
        <v/>
      </c>
      <c r="Q2240">
        <f>VLOOKUP(Table1[[#This Row],[Losing Seed]],'Seed History'!$N$4:$O$19,2)</f>
        <v>0.51428571428571423</v>
      </c>
      <c r="R2240" s="1">
        <f>IF(Table1[[#This Row],[Round]]="PI",0,Table1[[#This Row],[Round]]-1)</f>
        <v>2</v>
      </c>
      <c r="S2240">
        <f>Table1[[#This Row],[LAW]]-Table1[[#This Row],[LEW]]</f>
        <v>1.4857142857142858</v>
      </c>
    </row>
    <row r="2241" spans="1:19" x14ac:dyDescent="0.25">
      <c r="A2241" s="65">
        <v>43552</v>
      </c>
      <c r="B2241" s="50">
        <v>2019</v>
      </c>
      <c r="C2241" s="1">
        <v>3</v>
      </c>
      <c r="D2241" t="s">
        <v>38</v>
      </c>
      <c r="E2241" s="1">
        <v>3</v>
      </c>
      <c r="F2241" t="s">
        <v>92</v>
      </c>
      <c r="G2241" t="str">
        <f>VLOOKUP(Table1[[#This Row],[Winner]],Ranking!D:E,2,FALSE)</f>
        <v>B12</v>
      </c>
      <c r="H2241" s="1">
        <v>63</v>
      </c>
      <c r="I2241" s="1">
        <v>2</v>
      </c>
      <c r="J2241" t="s">
        <v>82</v>
      </c>
      <c r="K2241" t="str">
        <f>VLOOKUP(Table1[[#This Row],[Loser]],Ranking!D:E,2,FALSE)</f>
        <v>B10</v>
      </c>
      <c r="L2241" s="1">
        <v>44</v>
      </c>
      <c r="N2241" s="1">
        <f>Table1[[#This Row],[Winning Score]]-Table1[[#This Row],[Losing Score]]</f>
        <v>19</v>
      </c>
      <c r="O2241" s="1">
        <f>Table1[[#This Row],[Losing Seed]]-Table1[[#This Row],[Winning Seed]]</f>
        <v>-1</v>
      </c>
      <c r="P2241" s="1" t="str">
        <f>IF(Table1[[#This Row],[SeD]]&lt;-2,Table1[[#This Row],[Winning Seed]]&amp; " over " &amp;Table1[[#This Row],[Losing Seed]],"")</f>
        <v/>
      </c>
      <c r="Q2241">
        <f>VLOOKUP(Table1[[#This Row],[Losing Seed]],'Seed History'!$N$4:$O$19,2)</f>
        <v>2.3714285714285714</v>
      </c>
      <c r="R2241" s="1">
        <f>IF(Table1[[#This Row],[Round]]="PI",0,Table1[[#This Row],[Round]]-1)</f>
        <v>2</v>
      </c>
      <c r="S2241">
        <f>Table1[[#This Row],[LAW]]-Table1[[#This Row],[LEW]]</f>
        <v>-0.37142857142857144</v>
      </c>
    </row>
    <row r="2242" spans="1:19" x14ac:dyDescent="0.25">
      <c r="A2242" s="65">
        <v>43553</v>
      </c>
      <c r="B2242" s="50">
        <v>2019</v>
      </c>
      <c r="C2242" s="1">
        <v>3</v>
      </c>
      <c r="D2242" t="s">
        <v>49</v>
      </c>
      <c r="E2242" s="1">
        <v>1</v>
      </c>
      <c r="F2242" t="s">
        <v>64</v>
      </c>
      <c r="G2242" t="str">
        <f>VLOOKUP(Table1[[#This Row],[Winner]],Ranking!D:E,2,FALSE)</f>
        <v>ACC</v>
      </c>
      <c r="H2242" s="1">
        <v>75</v>
      </c>
      <c r="I2242" s="1">
        <v>4</v>
      </c>
      <c r="J2242" t="s">
        <v>406</v>
      </c>
      <c r="K2242" t="str">
        <f>VLOOKUP(Table1[[#This Row],[Loser]],Ranking!D:E,2,FALSE)</f>
        <v>ACC</v>
      </c>
      <c r="L2242" s="1">
        <v>73</v>
      </c>
      <c r="N2242" s="1">
        <f>Table1[[#This Row],[Winning Score]]-Table1[[#This Row],[Losing Score]]</f>
        <v>2</v>
      </c>
      <c r="O2242" s="1">
        <f>Table1[[#This Row],[Losing Seed]]-Table1[[#This Row],[Winning Seed]]</f>
        <v>3</v>
      </c>
      <c r="P2242" s="1" t="str">
        <f>IF(Table1[[#This Row],[SeD]]&lt;-2,Table1[[#This Row],[Winning Seed]]&amp; " over " &amp;Table1[[#This Row],[Losing Seed]],"")</f>
        <v/>
      </c>
      <c r="Q2242">
        <f>VLOOKUP(Table1[[#This Row],[Losing Seed]],'Seed History'!$N$4:$O$19,2)</f>
        <v>1.5357142857142858</v>
      </c>
      <c r="R2242" s="1">
        <f>IF(Table1[[#This Row],[Round]]="PI",0,Table1[[#This Row],[Round]]-1)</f>
        <v>2</v>
      </c>
      <c r="S2242">
        <f>Table1[[#This Row],[LAW]]-Table1[[#This Row],[LEW]]</f>
        <v>0.46428571428571419</v>
      </c>
    </row>
    <row r="2243" spans="1:19" x14ac:dyDescent="0.25">
      <c r="A2243" s="65">
        <v>43553</v>
      </c>
      <c r="B2243" s="50">
        <v>2019</v>
      </c>
      <c r="C2243" s="1">
        <v>3</v>
      </c>
      <c r="D2243" t="s">
        <v>440</v>
      </c>
      <c r="E2243" s="1">
        <v>5</v>
      </c>
      <c r="F2243" t="s">
        <v>130</v>
      </c>
      <c r="G2243" t="str">
        <f>VLOOKUP(Table1[[#This Row],[Winner]],Ranking!D:E,2,FALSE)</f>
        <v>SEC</v>
      </c>
      <c r="H2243" s="1">
        <v>97</v>
      </c>
      <c r="I2243" s="1">
        <v>1</v>
      </c>
      <c r="J2243" t="s">
        <v>299</v>
      </c>
      <c r="K2243" t="str">
        <f>VLOOKUP(Table1[[#This Row],[Loser]],Ranking!D:E,2,FALSE)</f>
        <v>ACC</v>
      </c>
      <c r="L2243" s="1">
        <v>80</v>
      </c>
      <c r="N2243" s="1">
        <f>Table1[[#This Row],[Winning Score]]-Table1[[#This Row],[Losing Score]]</f>
        <v>17</v>
      </c>
      <c r="O2243" s="1">
        <f>Table1[[#This Row],[Losing Seed]]-Table1[[#This Row],[Winning Seed]]</f>
        <v>-4</v>
      </c>
      <c r="P2243" s="1" t="str">
        <f>IF(Table1[[#This Row],[SeD]]&lt;-2,Table1[[#This Row],[Winning Seed]]&amp; " over " &amp;Table1[[#This Row],[Losing Seed]],"")</f>
        <v>5 over 1</v>
      </c>
      <c r="Q2243">
        <f>VLOOKUP(Table1[[#This Row],[Losing Seed]],'Seed History'!$N$4:$O$19,2)</f>
        <v>3.342857142857143</v>
      </c>
      <c r="R2243" s="1">
        <f>IF(Table1[[#This Row],[Round]]="PI",0,Table1[[#This Row],[Round]]-1)</f>
        <v>2</v>
      </c>
      <c r="S2243">
        <f>Table1[[#This Row],[LAW]]-Table1[[#This Row],[LEW]]</f>
        <v>-1.342857142857143</v>
      </c>
    </row>
    <row r="2244" spans="1:19" x14ac:dyDescent="0.25">
      <c r="A2244" s="65">
        <v>43553</v>
      </c>
      <c r="B2244" s="50">
        <v>2019</v>
      </c>
      <c r="C2244" s="1">
        <v>3</v>
      </c>
      <c r="D2244" t="s">
        <v>49</v>
      </c>
      <c r="E2244" s="1">
        <v>2</v>
      </c>
      <c r="F2244" t="s">
        <v>272</v>
      </c>
      <c r="G2244" t="str">
        <f>VLOOKUP(Table1[[#This Row],[Winner]],Ranking!D:E,2,FALSE)</f>
        <v>B10</v>
      </c>
      <c r="H2244" s="1">
        <v>80</v>
      </c>
      <c r="I2244" s="1">
        <v>3</v>
      </c>
      <c r="J2244" t="s">
        <v>52</v>
      </c>
      <c r="K2244" t="str">
        <f>VLOOKUP(Table1[[#This Row],[Loser]],Ranking!D:E,2,FALSE)</f>
        <v>SEC</v>
      </c>
      <c r="L2244" s="1">
        <v>63</v>
      </c>
      <c r="N2244" s="1">
        <f>Table1[[#This Row],[Winning Score]]-Table1[[#This Row],[Losing Score]]</f>
        <v>17</v>
      </c>
      <c r="O2244" s="1">
        <f>Table1[[#This Row],[Losing Seed]]-Table1[[#This Row],[Winning Seed]]</f>
        <v>1</v>
      </c>
      <c r="P2244" s="1" t="str">
        <f>IF(Table1[[#This Row],[SeD]]&lt;-2,Table1[[#This Row],[Winning Seed]]&amp; " over " &amp;Table1[[#This Row],[Losing Seed]],"")</f>
        <v/>
      </c>
      <c r="Q2244">
        <f>VLOOKUP(Table1[[#This Row],[Losing Seed]],'Seed History'!$N$4:$O$19,2)</f>
        <v>1.8571428571428572</v>
      </c>
      <c r="R2244" s="1">
        <f>IF(Table1[[#This Row],[Round]]="PI",0,Table1[[#This Row],[Round]]-1)</f>
        <v>2</v>
      </c>
      <c r="S2244">
        <f>Table1[[#This Row],[LAW]]-Table1[[#This Row],[LEW]]</f>
        <v>0.14285714285714279</v>
      </c>
    </row>
    <row r="2245" spans="1:19" x14ac:dyDescent="0.25">
      <c r="A2245" s="65">
        <v>43553</v>
      </c>
      <c r="B2245" s="50">
        <v>2019</v>
      </c>
      <c r="C2245" s="1">
        <v>3</v>
      </c>
      <c r="D2245" t="s">
        <v>440</v>
      </c>
      <c r="E2245" s="1">
        <v>2</v>
      </c>
      <c r="F2245" t="s">
        <v>26</v>
      </c>
      <c r="G2245" t="str">
        <f>VLOOKUP(Table1[[#This Row],[Winner]],Ranking!D:E,2,FALSE)</f>
        <v>SEC</v>
      </c>
      <c r="H2245" s="1">
        <v>62</v>
      </c>
      <c r="I2245" s="1">
        <v>3</v>
      </c>
      <c r="J2245" t="s">
        <v>226</v>
      </c>
      <c r="K2245" t="str">
        <f>VLOOKUP(Table1[[#This Row],[Loser]],Ranking!D:E,2,FALSE)</f>
        <v>Amer</v>
      </c>
      <c r="L2245" s="1">
        <v>58</v>
      </c>
      <c r="N2245" s="1">
        <f>Table1[[#This Row],[Winning Score]]-Table1[[#This Row],[Losing Score]]</f>
        <v>4</v>
      </c>
      <c r="O2245" s="1">
        <f>Table1[[#This Row],[Losing Seed]]-Table1[[#This Row],[Winning Seed]]</f>
        <v>1</v>
      </c>
      <c r="P2245" s="1" t="str">
        <f>IF(Table1[[#This Row],[SeD]]&lt;-2,Table1[[#This Row],[Winning Seed]]&amp; " over " &amp;Table1[[#This Row],[Losing Seed]],"")</f>
        <v/>
      </c>
      <c r="Q2245">
        <f>VLOOKUP(Table1[[#This Row],[Losing Seed]],'Seed History'!$N$4:$O$19,2)</f>
        <v>1.8571428571428572</v>
      </c>
      <c r="R2245" s="1">
        <f>IF(Table1[[#This Row],[Round]]="PI",0,Table1[[#This Row],[Round]]-1)</f>
        <v>2</v>
      </c>
      <c r="S2245">
        <f>Table1[[#This Row],[LAW]]-Table1[[#This Row],[LEW]]</f>
        <v>0.14285714285714279</v>
      </c>
    </row>
    <row r="2246" spans="1:19" x14ac:dyDescent="0.25">
      <c r="A2246" s="65">
        <v>43554</v>
      </c>
      <c r="B2246" s="50">
        <v>2019</v>
      </c>
      <c r="C2246" s="1">
        <v>4</v>
      </c>
      <c r="D2246" t="s">
        <v>38</v>
      </c>
      <c r="E2246" s="1">
        <v>3</v>
      </c>
      <c r="F2246" t="s">
        <v>92</v>
      </c>
      <c r="G2246" t="str">
        <f>VLOOKUP(Table1[[#This Row],[Winner]],Ranking!D:E,2,FALSE)</f>
        <v>B12</v>
      </c>
      <c r="H2246" s="1">
        <v>75</v>
      </c>
      <c r="I2246" s="1">
        <v>1</v>
      </c>
      <c r="J2246" t="s">
        <v>71</v>
      </c>
      <c r="K2246" t="str">
        <f>VLOOKUP(Table1[[#This Row],[Loser]],Ranking!D:E,2,FALSE)</f>
        <v>WCC</v>
      </c>
      <c r="L2246" s="1">
        <v>69</v>
      </c>
      <c r="N2246" s="1">
        <f>Table1[[#This Row],[Winning Score]]-Table1[[#This Row],[Losing Score]]</f>
        <v>6</v>
      </c>
      <c r="O2246" s="1">
        <f>Table1[[#This Row],[Losing Seed]]-Table1[[#This Row],[Winning Seed]]</f>
        <v>-2</v>
      </c>
      <c r="P2246" s="1" t="str">
        <f>IF(Table1[[#This Row],[SeD]]&lt;-2,Table1[[#This Row],[Winning Seed]]&amp; " over " &amp;Table1[[#This Row],[Losing Seed]],"")</f>
        <v/>
      </c>
      <c r="Q2246">
        <f>VLOOKUP(Table1[[#This Row],[Losing Seed]],'Seed History'!$N$4:$O$19,2)</f>
        <v>3.342857142857143</v>
      </c>
      <c r="R2246" s="1">
        <f>IF(Table1[[#This Row],[Round]]="PI",0,Table1[[#This Row],[Round]]-1)</f>
        <v>3</v>
      </c>
      <c r="S2246">
        <f>Table1[[#This Row],[LAW]]-Table1[[#This Row],[LEW]]</f>
        <v>-0.34285714285714297</v>
      </c>
    </row>
    <row r="2247" spans="1:19" x14ac:dyDescent="0.25">
      <c r="A2247" s="65">
        <v>43554</v>
      </c>
      <c r="B2247" s="50">
        <v>2019</v>
      </c>
      <c r="C2247" s="1">
        <v>4</v>
      </c>
      <c r="D2247" t="s">
        <v>63</v>
      </c>
      <c r="E2247" s="1">
        <v>1</v>
      </c>
      <c r="F2247" t="s">
        <v>61</v>
      </c>
      <c r="G2247" t="str">
        <f>VLOOKUP(Table1[[#This Row],[Winner]],Ranking!D:E,2,FALSE)</f>
        <v>ACC</v>
      </c>
      <c r="H2247" s="1">
        <v>80</v>
      </c>
      <c r="I2247" s="1">
        <v>3</v>
      </c>
      <c r="J2247" t="s">
        <v>29</v>
      </c>
      <c r="K2247" t="str">
        <f>VLOOKUP(Table1[[#This Row],[Loser]],Ranking!D:E,2,FALSE)</f>
        <v>B10</v>
      </c>
      <c r="L2247" s="1">
        <v>75</v>
      </c>
      <c r="M2247" s="1" t="s">
        <v>479</v>
      </c>
      <c r="N2247" s="1">
        <f>Table1[[#This Row],[Winning Score]]-Table1[[#This Row],[Losing Score]]</f>
        <v>5</v>
      </c>
      <c r="O2247" s="1">
        <f>Table1[[#This Row],[Losing Seed]]-Table1[[#This Row],[Winning Seed]]</f>
        <v>2</v>
      </c>
      <c r="P2247" s="1" t="str">
        <f>IF(Table1[[#This Row],[SeD]]&lt;-2,Table1[[#This Row],[Winning Seed]]&amp; " over " &amp;Table1[[#This Row],[Losing Seed]],"")</f>
        <v/>
      </c>
      <c r="Q2247">
        <f>VLOOKUP(Table1[[#This Row],[Losing Seed]],'Seed History'!$N$4:$O$19,2)</f>
        <v>1.8571428571428572</v>
      </c>
      <c r="R2247" s="1">
        <f>IF(Table1[[#This Row],[Round]]="PI",0,Table1[[#This Row],[Round]]-1)</f>
        <v>3</v>
      </c>
      <c r="S2247">
        <f>Table1[[#This Row],[LAW]]-Table1[[#This Row],[LEW]]</f>
        <v>1.1428571428571428</v>
      </c>
    </row>
    <row r="2248" spans="1:19" x14ac:dyDescent="0.25">
      <c r="A2248" s="65">
        <v>43555</v>
      </c>
      <c r="B2248" s="50">
        <v>2019</v>
      </c>
      <c r="C2248" s="1">
        <v>4</v>
      </c>
      <c r="D2248" t="s">
        <v>440</v>
      </c>
      <c r="E2248" s="1">
        <v>5</v>
      </c>
      <c r="F2248" t="s">
        <v>130</v>
      </c>
      <c r="G2248" s="87" t="str">
        <f>VLOOKUP(Table1[[#This Row],[Winner]],Ranking!D:E,2,FALSE)</f>
        <v>SEC</v>
      </c>
      <c r="H2248" s="1">
        <v>77</v>
      </c>
      <c r="I2248" s="1">
        <v>2</v>
      </c>
      <c r="J2248" t="s">
        <v>26</v>
      </c>
      <c r="K2248" s="87" t="str">
        <f>VLOOKUP(Table1[[#This Row],[Loser]],Ranking!D:E,2,FALSE)</f>
        <v>SEC</v>
      </c>
      <c r="L2248" s="1">
        <v>71</v>
      </c>
      <c r="M2248" s="1" t="s">
        <v>479</v>
      </c>
      <c r="N2248" s="88">
        <f>Table1[[#This Row],[Winning Score]]-Table1[[#This Row],[Losing Score]]</f>
        <v>6</v>
      </c>
      <c r="O2248" s="88">
        <f>Table1[[#This Row],[Losing Seed]]-Table1[[#This Row],[Winning Seed]]</f>
        <v>-3</v>
      </c>
      <c r="P2248" s="88" t="str">
        <f>IF(Table1[[#This Row],[SeD]]&lt;-2,Table1[[#This Row],[Winning Seed]]&amp; " over " &amp;Table1[[#This Row],[Losing Seed]],"")</f>
        <v>5 over 2</v>
      </c>
      <c r="Q2248" s="87">
        <f>VLOOKUP(Table1[[#This Row],[Losing Seed]],'Seed History'!$N$4:$O$19,2)</f>
        <v>2.3714285714285714</v>
      </c>
      <c r="R2248" s="88">
        <f>IF(Table1[[#This Row],[Round]]="PI",0,Table1[[#This Row],[Round]]-1)</f>
        <v>3</v>
      </c>
      <c r="S2248" s="87">
        <f>Table1[[#This Row],[LAW]]-Table1[[#This Row],[LEW]]</f>
        <v>0.62857142857142856</v>
      </c>
    </row>
    <row r="2249" spans="1:19" x14ac:dyDescent="0.25">
      <c r="A2249" s="65">
        <v>43555</v>
      </c>
      <c r="B2249" s="50">
        <v>2019</v>
      </c>
      <c r="C2249" s="1">
        <v>4</v>
      </c>
      <c r="D2249" t="s">
        <v>49</v>
      </c>
      <c r="E2249" s="1">
        <v>2</v>
      </c>
      <c r="F2249" t="s">
        <v>272</v>
      </c>
      <c r="G2249" s="87" t="str">
        <f>VLOOKUP(Table1[[#This Row],[Winner]],Ranking!D:E,2,FALSE)</f>
        <v>B10</v>
      </c>
      <c r="H2249" s="1">
        <v>68</v>
      </c>
      <c r="I2249" s="1">
        <v>1</v>
      </c>
      <c r="J2249" t="s">
        <v>64</v>
      </c>
      <c r="K2249" s="87" t="str">
        <f>VLOOKUP(Table1[[#This Row],[Loser]],Ranking!D:E,2,FALSE)</f>
        <v>ACC</v>
      </c>
      <c r="L2249" s="1">
        <v>67</v>
      </c>
      <c r="N2249" s="88">
        <f>Table1[[#This Row],[Winning Score]]-Table1[[#This Row],[Losing Score]]</f>
        <v>1</v>
      </c>
      <c r="O2249" s="88">
        <f>Table1[[#This Row],[Losing Seed]]-Table1[[#This Row],[Winning Seed]]</f>
        <v>-1</v>
      </c>
      <c r="P2249" s="88" t="str">
        <f>IF(Table1[[#This Row],[SeD]]&lt;-2,Table1[[#This Row],[Winning Seed]]&amp; " over " &amp;Table1[[#This Row],[Losing Seed]],"")</f>
        <v/>
      </c>
      <c r="Q2249" s="87">
        <f>VLOOKUP(Table1[[#This Row],[Losing Seed]],'Seed History'!$N$4:$O$19,2)</f>
        <v>3.342857142857143</v>
      </c>
      <c r="R2249" s="88">
        <f>IF(Table1[[#This Row],[Round]]="PI",0,Table1[[#This Row],[Round]]-1)</f>
        <v>3</v>
      </c>
      <c r="S2249" s="87">
        <f>Table1[[#This Row],[LAW]]-Table1[[#This Row],[LEW]]</f>
        <v>-0.34285714285714297</v>
      </c>
    </row>
  </sheetData>
  <conditionalFormatting sqref="V1:V1048576">
    <cfRule type="colorScale" priority="1">
      <colorScale>
        <cfvo type="min"/>
        <cfvo type="max"/>
        <color rgb="FFFF0000"/>
        <color rgb="FF00B050"/>
      </colorScale>
    </cfRule>
  </conditionalFormatting>
  <hyperlinks>
    <hyperlink ref="U1" r:id="rId1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  <pageSetUpPr fitToPage="1"/>
  </sheetPr>
  <dimension ref="A1:AE46"/>
  <sheetViews>
    <sheetView workbookViewId="0">
      <selection activeCell="H28" sqref="H28"/>
    </sheetView>
  </sheetViews>
  <sheetFormatPr defaultColWidth="9.140625" defaultRowHeight="15" x14ac:dyDescent="0.25"/>
  <cols>
    <col min="1" max="1" width="3" style="1" bestFit="1" customWidth="1"/>
    <col min="2" max="2" width="5.42578125" style="1" customWidth="1"/>
    <col min="3" max="3" width="5" style="1" bestFit="1" customWidth="1"/>
    <col min="4" max="14" width="4.42578125" style="1" customWidth="1"/>
    <col min="15" max="16" width="9.140625" style="1"/>
    <col min="17" max="17" width="3" style="1" bestFit="1" customWidth="1"/>
    <col min="18" max="18" width="8.140625" style="1" customWidth="1"/>
    <col min="19" max="24" width="9.140625" style="1"/>
    <col min="25" max="25" width="3" style="1" bestFit="1" customWidth="1"/>
    <col min="26" max="16384" width="9.140625" style="1"/>
  </cols>
  <sheetData>
    <row r="1" spans="1:31" x14ac:dyDescent="0.25">
      <c r="A1" s="89" t="s">
        <v>930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O1" s="1">
        <f>4*(2019-1984)</f>
        <v>140</v>
      </c>
    </row>
    <row r="2" spans="1:31" ht="17.25" customHeight="1" x14ac:dyDescent="0.25">
      <c r="B2" s="90" t="s">
        <v>0</v>
      </c>
      <c r="C2" s="90"/>
      <c r="D2" s="91" t="s">
        <v>1</v>
      </c>
      <c r="E2" s="91"/>
      <c r="F2" s="91" t="s">
        <v>2</v>
      </c>
      <c r="G2" s="91"/>
      <c r="H2" s="91" t="s">
        <v>3</v>
      </c>
      <c r="I2" s="91"/>
      <c r="J2" s="91" t="s">
        <v>4</v>
      </c>
      <c r="K2" s="91"/>
      <c r="L2" s="91" t="s">
        <v>5</v>
      </c>
      <c r="M2" s="91"/>
    </row>
    <row r="3" spans="1:31" x14ac:dyDescent="0.25">
      <c r="B3" s="3" t="s">
        <v>6</v>
      </c>
      <c r="C3" s="2" t="s">
        <v>7</v>
      </c>
      <c r="D3" s="3" t="s">
        <v>6</v>
      </c>
      <c r="E3" s="2" t="s">
        <v>7</v>
      </c>
      <c r="F3" s="3" t="s">
        <v>6</v>
      </c>
      <c r="G3" s="2" t="s">
        <v>7</v>
      </c>
      <c r="H3" s="3" t="s">
        <v>6</v>
      </c>
      <c r="I3" s="2" t="s">
        <v>7</v>
      </c>
      <c r="J3" s="3" t="s">
        <v>6</v>
      </c>
      <c r="K3" s="2" t="s">
        <v>7</v>
      </c>
      <c r="L3" s="3" t="s">
        <v>6</v>
      </c>
      <c r="M3" s="2" t="s">
        <v>7</v>
      </c>
      <c r="O3" s="1" t="s">
        <v>490</v>
      </c>
      <c r="R3" s="1" t="s">
        <v>0</v>
      </c>
      <c r="S3" s="1" t="s">
        <v>1</v>
      </c>
      <c r="T3" s="1" t="s">
        <v>2</v>
      </c>
      <c r="U3" s="1" t="s">
        <v>3</v>
      </c>
      <c r="V3" s="1" t="s">
        <v>4</v>
      </c>
      <c r="W3" s="1" t="s">
        <v>5</v>
      </c>
      <c r="Z3" s="1" t="s">
        <v>0</v>
      </c>
      <c r="AA3" s="1" t="s">
        <v>1</v>
      </c>
      <c r="AB3" s="1" t="s">
        <v>2</v>
      </c>
      <c r="AC3" s="1" t="s">
        <v>3</v>
      </c>
      <c r="AD3" s="1" t="s">
        <v>4</v>
      </c>
      <c r="AE3" s="1" t="s">
        <v>5</v>
      </c>
    </row>
    <row r="4" spans="1:31" x14ac:dyDescent="0.25">
      <c r="A4" s="1">
        <v>1</v>
      </c>
      <c r="B4" s="4">
        <f>COUNTIFS('All Games'!E:E,'Seed History'!A4,'All Games'!C:C,1)</f>
        <v>140</v>
      </c>
      <c r="C4" s="2">
        <f>$O$1-B4</f>
        <v>0</v>
      </c>
      <c r="D4" s="4">
        <f>COUNTIFS('All Games'!E:E,'Seed History'!A4,'All Games'!C:C,2)</f>
        <v>120</v>
      </c>
      <c r="E4" s="2">
        <f>B4-D4</f>
        <v>20</v>
      </c>
      <c r="F4" s="4">
        <f>COUNTIFS('All Games'!E:E,'Seed History'!A4,'All Games'!C:C,3)</f>
        <v>97</v>
      </c>
      <c r="G4" s="2">
        <f>D4-F4</f>
        <v>23</v>
      </c>
      <c r="H4" s="4">
        <f>COUNTIFS('All Games'!E:E,'Seed History'!A4,'All Games'!C:C,4)</f>
        <v>57</v>
      </c>
      <c r="I4" s="2">
        <f>F4-H4</f>
        <v>40</v>
      </c>
      <c r="J4" s="4">
        <f>COUNTIFS('All Games'!E:E,'Seed History'!A4,'All Games'!C:C,5)</f>
        <v>33</v>
      </c>
      <c r="K4" s="2">
        <f>H4-J4</f>
        <v>24</v>
      </c>
      <c r="L4" s="4">
        <f>COUNTIFS('All Games'!E:E,'Seed History'!A4,'All Games'!C:C,6)</f>
        <v>21</v>
      </c>
      <c r="M4" s="2">
        <f>J4-L4</f>
        <v>12</v>
      </c>
      <c r="N4" s="1">
        <v>1</v>
      </c>
      <c r="O4" s="1">
        <f>SUM(B4,D4,F4,H4,J4,L4)/$O$1</f>
        <v>3.342857142857143</v>
      </c>
      <c r="Q4" s="1">
        <v>1</v>
      </c>
      <c r="R4" s="60">
        <f>B4/(B4+C4)</f>
        <v>1</v>
      </c>
      <c r="S4" s="60">
        <f>D4/(D4+E4)</f>
        <v>0.8571428571428571</v>
      </c>
      <c r="T4" s="60">
        <f>F4/(F4+G4)</f>
        <v>0.80833333333333335</v>
      </c>
      <c r="U4" s="60">
        <f>H4/(H4+I4)</f>
        <v>0.58762886597938147</v>
      </c>
      <c r="V4" s="60">
        <f>J4/(J4+K4)</f>
        <v>0.57894736842105265</v>
      </c>
      <c r="W4" s="60">
        <f>L4/(L4+M4)</f>
        <v>0.63636363636363635</v>
      </c>
      <c r="Y4" s="1">
        <v>1</v>
      </c>
      <c r="Z4" s="28">
        <f t="shared" ref="Z4:Z19" si="0">B4^2/(B4+C4)</f>
        <v>140</v>
      </c>
      <c r="AA4" s="28">
        <f t="shared" ref="AA4:AA18" si="1">D4^2/(D4+E4)</f>
        <v>102.85714285714286</v>
      </c>
      <c r="AB4" s="28">
        <f t="shared" ref="AB4:AB18" si="2">F4^2/(F4+G4)</f>
        <v>78.408333333333331</v>
      </c>
      <c r="AC4" s="28">
        <f t="shared" ref="AC4:AC15" si="3">H4^2/(H4+I4)</f>
        <v>33.494845360824741</v>
      </c>
      <c r="AD4" s="28">
        <f t="shared" ref="AD4:AD12" si="4">J4^2/(J4+K4)</f>
        <v>19.105263157894736</v>
      </c>
      <c r="AE4" s="28">
        <f t="shared" ref="AE4:AE11" si="5">L4^2/(L4+M4)</f>
        <v>13.363636363636363</v>
      </c>
    </row>
    <row r="5" spans="1:31" x14ac:dyDescent="0.25">
      <c r="A5" s="1">
        <v>2</v>
      </c>
      <c r="B5" s="4">
        <f>COUNTIFS('All Games'!E:E,'Seed History'!A5,'All Games'!C:C,1)</f>
        <v>132</v>
      </c>
      <c r="C5" s="2">
        <f t="shared" ref="C5:C19" si="6">$O$1-B5</f>
        <v>8</v>
      </c>
      <c r="D5" s="4">
        <f>COUNTIFS('All Games'!E:E,'Seed History'!A5,'All Games'!C:C,2)</f>
        <v>89</v>
      </c>
      <c r="E5" s="2">
        <f t="shared" ref="E5:E19" si="7">B5-D5</f>
        <v>43</v>
      </c>
      <c r="F5" s="4">
        <f>COUNTIFS('All Games'!E:E,'Seed History'!A5,'All Games'!C:C,3)</f>
        <v>64</v>
      </c>
      <c r="G5" s="2">
        <f t="shared" ref="G5:G19" si="8">D5-F5</f>
        <v>25</v>
      </c>
      <c r="H5" s="4">
        <f>COUNTIFS('All Games'!E:E,'Seed History'!A5,'All Games'!C:C,4)</f>
        <v>29</v>
      </c>
      <c r="I5" s="2">
        <f t="shared" ref="I5:I19" si="9">F5-H5</f>
        <v>35</v>
      </c>
      <c r="J5" s="4">
        <f>COUNTIFS('All Games'!E:E,'Seed History'!A5,'All Games'!C:C,5)</f>
        <v>13</v>
      </c>
      <c r="K5" s="2">
        <f t="shared" ref="K5:K19" si="10">H5-J5</f>
        <v>16</v>
      </c>
      <c r="L5" s="4">
        <f>COUNTIFS('All Games'!E:E,'Seed History'!A5,'All Games'!C:C,6)</f>
        <v>5</v>
      </c>
      <c r="M5" s="2">
        <f t="shared" ref="M5:M19" si="11">J5-L5</f>
        <v>8</v>
      </c>
      <c r="N5" s="1">
        <v>2</v>
      </c>
      <c r="O5" s="1">
        <f t="shared" ref="O5:O19" si="12">SUM(B5,D5,F5,H5,J5,L5)/$O$1</f>
        <v>2.3714285714285714</v>
      </c>
      <c r="Q5" s="1">
        <v>2</v>
      </c>
      <c r="R5" s="60">
        <f t="shared" ref="R5:R19" si="13">B5/(B5+C5)</f>
        <v>0.94285714285714284</v>
      </c>
      <c r="S5" s="60">
        <f t="shared" ref="S5:S17" si="14">D5/(D5+E5)</f>
        <v>0.6742424242424242</v>
      </c>
      <c r="T5" s="60">
        <f t="shared" ref="T5:T18" si="15">F5/(F5+G5)</f>
        <v>0.7191011235955056</v>
      </c>
      <c r="U5" s="60">
        <f t="shared" ref="U5:U15" si="16">H5/(H5+I5)</f>
        <v>0.453125</v>
      </c>
      <c r="V5" s="60">
        <f t="shared" ref="V5:V14" si="17">J5/(J5+K5)</f>
        <v>0.44827586206896552</v>
      </c>
      <c r="W5" s="60">
        <f t="shared" ref="W5:W11" si="18">L5/(L5+M5)</f>
        <v>0.38461538461538464</v>
      </c>
      <c r="Y5" s="1">
        <v>2</v>
      </c>
      <c r="Z5" s="28">
        <f t="shared" si="0"/>
        <v>124.45714285714286</v>
      </c>
      <c r="AA5" s="28">
        <f t="shared" si="1"/>
        <v>60.007575757575758</v>
      </c>
      <c r="AB5" s="28">
        <f t="shared" si="2"/>
        <v>46.022471910112358</v>
      </c>
      <c r="AC5" s="28">
        <f t="shared" si="3"/>
        <v>13.140625</v>
      </c>
      <c r="AD5" s="28">
        <f t="shared" si="4"/>
        <v>5.8275862068965516</v>
      </c>
      <c r="AE5" s="28">
        <f t="shared" si="5"/>
        <v>1.9230769230769231</v>
      </c>
    </row>
    <row r="6" spans="1:31" x14ac:dyDescent="0.25">
      <c r="A6" s="1">
        <v>3</v>
      </c>
      <c r="B6" s="4">
        <f>COUNTIFS('All Games'!E:E,'Seed History'!A6,'All Games'!C:C,1)</f>
        <v>119</v>
      </c>
      <c r="C6" s="2">
        <f t="shared" si="6"/>
        <v>21</v>
      </c>
      <c r="D6" s="4">
        <f>COUNTIFS('All Games'!E:E,'Seed History'!A6,'All Games'!C:C,2)</f>
        <v>74</v>
      </c>
      <c r="E6" s="2">
        <f t="shared" si="7"/>
        <v>45</v>
      </c>
      <c r="F6" s="4">
        <f>COUNTIFS('All Games'!E:E,'Seed History'!A6,'All Games'!C:C,3)</f>
        <v>36</v>
      </c>
      <c r="G6" s="2">
        <f t="shared" si="8"/>
        <v>38</v>
      </c>
      <c r="H6" s="4">
        <f>COUNTIFS('All Games'!E:E,'Seed History'!A6,'All Games'!C:C,4)</f>
        <v>17</v>
      </c>
      <c r="I6" s="2">
        <f t="shared" si="9"/>
        <v>19</v>
      </c>
      <c r="J6" s="4">
        <f>COUNTIFS('All Games'!E:E,'Seed History'!A6,'All Games'!C:C,5)</f>
        <v>10</v>
      </c>
      <c r="K6" s="2">
        <f t="shared" si="10"/>
        <v>7</v>
      </c>
      <c r="L6" s="4">
        <f>COUNTIFS('All Games'!E:E,'Seed History'!A6,'All Games'!C:C,6)</f>
        <v>4</v>
      </c>
      <c r="M6" s="2">
        <f t="shared" si="11"/>
        <v>6</v>
      </c>
      <c r="N6" s="1">
        <v>3</v>
      </c>
      <c r="O6" s="1">
        <f t="shared" si="12"/>
        <v>1.8571428571428572</v>
      </c>
      <c r="Q6" s="1">
        <v>3</v>
      </c>
      <c r="R6" s="60">
        <f t="shared" si="13"/>
        <v>0.85</v>
      </c>
      <c r="S6" s="60">
        <f t="shared" si="14"/>
        <v>0.62184873949579833</v>
      </c>
      <c r="T6" s="60">
        <f t="shared" si="15"/>
        <v>0.48648648648648651</v>
      </c>
      <c r="U6" s="60">
        <f t="shared" si="16"/>
        <v>0.47222222222222221</v>
      </c>
      <c r="V6" s="60">
        <f t="shared" si="17"/>
        <v>0.58823529411764708</v>
      </c>
      <c r="W6" s="60">
        <f t="shared" si="18"/>
        <v>0.4</v>
      </c>
      <c r="Y6" s="1">
        <v>3</v>
      </c>
      <c r="Z6" s="28">
        <f t="shared" si="0"/>
        <v>101.15</v>
      </c>
      <c r="AA6" s="28">
        <f t="shared" si="1"/>
        <v>46.016806722689076</v>
      </c>
      <c r="AB6" s="28">
        <f t="shared" si="2"/>
        <v>17.513513513513512</v>
      </c>
      <c r="AC6" s="28">
        <f t="shared" si="3"/>
        <v>8.0277777777777786</v>
      </c>
      <c r="AD6" s="28">
        <f t="shared" si="4"/>
        <v>5.882352941176471</v>
      </c>
      <c r="AE6" s="28">
        <f t="shared" si="5"/>
        <v>1.6</v>
      </c>
    </row>
    <row r="7" spans="1:31" x14ac:dyDescent="0.25">
      <c r="A7" s="1">
        <v>4</v>
      </c>
      <c r="B7" s="4">
        <f>COUNTIFS('All Games'!E:E,'Seed History'!A7,'All Games'!C:C,1)</f>
        <v>111</v>
      </c>
      <c r="C7" s="2">
        <f t="shared" si="6"/>
        <v>29</v>
      </c>
      <c r="D7" s="4">
        <f>COUNTIFS('All Games'!E:E,'Seed History'!A7,'All Games'!C:C,2)</f>
        <v>66</v>
      </c>
      <c r="E7" s="2">
        <f t="shared" si="7"/>
        <v>45</v>
      </c>
      <c r="F7" s="4">
        <f>COUNTIFS('All Games'!E:E,'Seed History'!A7,'All Games'!C:C,3)</f>
        <v>21</v>
      </c>
      <c r="G7" s="2">
        <f t="shared" si="8"/>
        <v>45</v>
      </c>
      <c r="H7" s="4">
        <f>COUNTIFS('All Games'!E:E,'Seed History'!A7,'All Games'!C:C,4)</f>
        <v>13</v>
      </c>
      <c r="I7" s="2">
        <f t="shared" si="9"/>
        <v>8</v>
      </c>
      <c r="J7" s="4">
        <f>COUNTIFS('All Games'!E:E,'Seed History'!A7,'All Games'!C:C,5)</f>
        <v>3</v>
      </c>
      <c r="K7" s="2">
        <f t="shared" si="10"/>
        <v>10</v>
      </c>
      <c r="L7" s="4">
        <f>COUNTIFS('All Games'!E:E,'Seed History'!A7,'All Games'!C:C,6)</f>
        <v>1</v>
      </c>
      <c r="M7" s="2">
        <f t="shared" si="11"/>
        <v>2</v>
      </c>
      <c r="N7" s="1">
        <v>4</v>
      </c>
      <c r="O7" s="1">
        <f t="shared" si="12"/>
        <v>1.5357142857142858</v>
      </c>
      <c r="Q7" s="1">
        <v>4</v>
      </c>
      <c r="R7" s="60">
        <f t="shared" si="13"/>
        <v>0.79285714285714282</v>
      </c>
      <c r="S7" s="60">
        <f t="shared" si="14"/>
        <v>0.59459459459459463</v>
      </c>
      <c r="T7" s="60">
        <f t="shared" si="15"/>
        <v>0.31818181818181818</v>
      </c>
      <c r="U7" s="60">
        <f t="shared" si="16"/>
        <v>0.61904761904761907</v>
      </c>
      <c r="V7" s="60">
        <f t="shared" si="17"/>
        <v>0.23076923076923078</v>
      </c>
      <c r="W7" s="60">
        <f t="shared" si="18"/>
        <v>0.33333333333333331</v>
      </c>
      <c r="Y7" s="1">
        <v>4</v>
      </c>
      <c r="Z7" s="28">
        <f t="shared" si="0"/>
        <v>88.007142857142853</v>
      </c>
      <c r="AA7" s="28">
        <f t="shared" si="1"/>
        <v>39.243243243243242</v>
      </c>
      <c r="AB7" s="28">
        <f t="shared" si="2"/>
        <v>6.6818181818181817</v>
      </c>
      <c r="AC7" s="28">
        <f t="shared" si="3"/>
        <v>8.0476190476190474</v>
      </c>
      <c r="AD7" s="28">
        <f t="shared" si="4"/>
        <v>0.69230769230769229</v>
      </c>
      <c r="AE7" s="28">
        <f t="shared" si="5"/>
        <v>0.33333333333333331</v>
      </c>
    </row>
    <row r="8" spans="1:31" x14ac:dyDescent="0.25">
      <c r="A8" s="1">
        <v>5</v>
      </c>
      <c r="B8" s="4">
        <f>COUNTIFS('All Games'!E:E,'Seed History'!A8,'All Games'!C:C,1)</f>
        <v>89</v>
      </c>
      <c r="C8" s="2">
        <f t="shared" si="6"/>
        <v>51</v>
      </c>
      <c r="D8" s="4">
        <f>COUNTIFS('All Games'!E:E,'Seed History'!A8,'All Games'!C:C,2)</f>
        <v>47</v>
      </c>
      <c r="E8" s="2">
        <f t="shared" si="7"/>
        <v>42</v>
      </c>
      <c r="F8" s="4">
        <f>COUNTIFS('All Games'!E:E,'Seed History'!A8,'All Games'!C:C,3)</f>
        <v>9</v>
      </c>
      <c r="G8" s="2">
        <f t="shared" si="8"/>
        <v>38</v>
      </c>
      <c r="H8" s="4">
        <f>COUNTIFS('All Games'!E:E,'Seed History'!A8,'All Games'!C:C,4)</f>
        <v>7</v>
      </c>
      <c r="I8" s="2">
        <f t="shared" si="9"/>
        <v>2</v>
      </c>
      <c r="J8" s="4">
        <f>COUNTIFS('All Games'!E:E,'Seed History'!A8,'All Games'!C:C,5)</f>
        <v>3</v>
      </c>
      <c r="K8" s="2">
        <f t="shared" si="10"/>
        <v>4</v>
      </c>
      <c r="L8" s="4">
        <f>COUNTIFS('All Games'!E:E,'Seed History'!A8,'All Games'!C:C,6)</f>
        <v>0</v>
      </c>
      <c r="M8" s="2">
        <f t="shared" si="11"/>
        <v>3</v>
      </c>
      <c r="N8" s="1">
        <v>5</v>
      </c>
      <c r="O8" s="1">
        <f t="shared" si="12"/>
        <v>1.1071428571428572</v>
      </c>
      <c r="Q8" s="1">
        <v>5</v>
      </c>
      <c r="R8" s="60">
        <f t="shared" si="13"/>
        <v>0.63571428571428568</v>
      </c>
      <c r="S8" s="60">
        <f t="shared" si="14"/>
        <v>0.5280898876404494</v>
      </c>
      <c r="T8" s="60">
        <f t="shared" si="15"/>
        <v>0.19148936170212766</v>
      </c>
      <c r="U8" s="60">
        <f t="shared" si="16"/>
        <v>0.77777777777777779</v>
      </c>
      <c r="V8" s="60">
        <f t="shared" si="17"/>
        <v>0.42857142857142855</v>
      </c>
      <c r="W8" s="60">
        <f t="shared" si="18"/>
        <v>0</v>
      </c>
      <c r="Y8" s="1">
        <v>5</v>
      </c>
      <c r="Z8" s="28">
        <f t="shared" si="0"/>
        <v>56.578571428571429</v>
      </c>
      <c r="AA8" s="28">
        <f t="shared" si="1"/>
        <v>24.820224719101123</v>
      </c>
      <c r="AB8" s="28">
        <f t="shared" si="2"/>
        <v>1.7234042553191489</v>
      </c>
      <c r="AC8" s="28">
        <f t="shared" si="3"/>
        <v>5.4444444444444446</v>
      </c>
      <c r="AD8" s="28">
        <f t="shared" si="4"/>
        <v>1.2857142857142858</v>
      </c>
      <c r="AE8" s="28">
        <f t="shared" si="5"/>
        <v>0</v>
      </c>
    </row>
    <row r="9" spans="1:31" x14ac:dyDescent="0.25">
      <c r="A9" s="1">
        <v>6</v>
      </c>
      <c r="B9" s="4">
        <f>COUNTIFS('All Games'!E:E,'Seed History'!A9,'All Games'!C:C,1)</f>
        <v>89</v>
      </c>
      <c r="C9" s="2">
        <f t="shared" si="6"/>
        <v>51</v>
      </c>
      <c r="D9" s="4">
        <f>COUNTIFS('All Games'!E:E,'Seed History'!A9,'All Games'!C:C,2)</f>
        <v>42</v>
      </c>
      <c r="E9" s="2">
        <f t="shared" si="7"/>
        <v>47</v>
      </c>
      <c r="F9" s="4">
        <f>COUNTIFS('All Games'!E:E,'Seed History'!A9,'All Games'!C:C,3)</f>
        <v>14</v>
      </c>
      <c r="G9" s="2">
        <f t="shared" si="8"/>
        <v>28</v>
      </c>
      <c r="H9" s="4">
        <f>COUNTIFS('All Games'!E:E,'Seed History'!A9,'All Games'!C:C,4)</f>
        <v>3</v>
      </c>
      <c r="I9" s="2">
        <f t="shared" si="9"/>
        <v>11</v>
      </c>
      <c r="J9" s="4">
        <f>COUNTIFS('All Games'!E:E,'Seed History'!A9,'All Games'!C:C,5)</f>
        <v>2</v>
      </c>
      <c r="K9" s="2">
        <f t="shared" si="10"/>
        <v>1</v>
      </c>
      <c r="L9" s="4">
        <f>COUNTIFS('All Games'!E:E,'Seed History'!A9,'All Games'!C:C,6)</f>
        <v>1</v>
      </c>
      <c r="M9" s="2">
        <f t="shared" si="11"/>
        <v>1</v>
      </c>
      <c r="N9" s="1">
        <v>6</v>
      </c>
      <c r="O9" s="1">
        <f t="shared" si="12"/>
        <v>1.0785714285714285</v>
      </c>
      <c r="Q9" s="1">
        <v>6</v>
      </c>
      <c r="R9" s="60">
        <f t="shared" si="13"/>
        <v>0.63571428571428568</v>
      </c>
      <c r="S9" s="60">
        <f t="shared" si="14"/>
        <v>0.47191011235955055</v>
      </c>
      <c r="T9" s="60">
        <f t="shared" si="15"/>
        <v>0.33333333333333331</v>
      </c>
      <c r="U9" s="60">
        <f t="shared" si="16"/>
        <v>0.21428571428571427</v>
      </c>
      <c r="V9" s="60">
        <f t="shared" si="17"/>
        <v>0.66666666666666663</v>
      </c>
      <c r="W9" s="60">
        <f t="shared" si="18"/>
        <v>0.5</v>
      </c>
      <c r="Y9" s="1">
        <v>6</v>
      </c>
      <c r="Z9" s="28">
        <f t="shared" si="0"/>
        <v>56.578571428571429</v>
      </c>
      <c r="AA9" s="28">
        <f t="shared" si="1"/>
        <v>19.820224719101123</v>
      </c>
      <c r="AB9" s="28">
        <f t="shared" si="2"/>
        <v>4.666666666666667</v>
      </c>
      <c r="AC9" s="28">
        <f t="shared" si="3"/>
        <v>0.6428571428571429</v>
      </c>
      <c r="AD9" s="28">
        <f t="shared" si="4"/>
        <v>1.3333333333333333</v>
      </c>
      <c r="AE9" s="28">
        <f t="shared" si="5"/>
        <v>0.5</v>
      </c>
    </row>
    <row r="10" spans="1:31" x14ac:dyDescent="0.25">
      <c r="A10" s="1">
        <v>7</v>
      </c>
      <c r="B10" s="4">
        <f>COUNTIFS('All Games'!E:E,'Seed History'!A10,'All Games'!C:C,1)</f>
        <v>84</v>
      </c>
      <c r="C10" s="2">
        <f t="shared" si="6"/>
        <v>56</v>
      </c>
      <c r="D10" s="4">
        <f>COUNTIFS('All Games'!E:E,'Seed History'!A10,'All Games'!C:C,2)</f>
        <v>27</v>
      </c>
      <c r="E10" s="2">
        <f t="shared" si="7"/>
        <v>57</v>
      </c>
      <c r="F10" s="4">
        <f>COUNTIFS('All Games'!E:E,'Seed History'!A10,'All Games'!C:C,3)</f>
        <v>10</v>
      </c>
      <c r="G10" s="2">
        <f t="shared" si="8"/>
        <v>17</v>
      </c>
      <c r="H10" s="4">
        <f>COUNTIFS('All Games'!E:E,'Seed History'!A10,'All Games'!C:C,4)</f>
        <v>3</v>
      </c>
      <c r="I10" s="2">
        <f t="shared" si="9"/>
        <v>7</v>
      </c>
      <c r="J10" s="4">
        <f>COUNTIFS('All Games'!E:E,'Seed History'!A10,'All Games'!C:C,5)</f>
        <v>1</v>
      </c>
      <c r="K10" s="2">
        <f t="shared" si="10"/>
        <v>2</v>
      </c>
      <c r="L10" s="4">
        <f>COUNTIFS('All Games'!E:E,'Seed History'!A10,'All Games'!C:C,6)</f>
        <v>1</v>
      </c>
      <c r="M10" s="2">
        <f t="shared" si="11"/>
        <v>0</v>
      </c>
      <c r="N10" s="1">
        <v>7</v>
      </c>
      <c r="O10" s="1">
        <f t="shared" si="12"/>
        <v>0.9</v>
      </c>
      <c r="Q10" s="1">
        <v>7</v>
      </c>
      <c r="R10" s="60">
        <f t="shared" si="13"/>
        <v>0.6</v>
      </c>
      <c r="S10" s="60">
        <f t="shared" si="14"/>
        <v>0.32142857142857145</v>
      </c>
      <c r="T10" s="60">
        <f t="shared" si="15"/>
        <v>0.37037037037037035</v>
      </c>
      <c r="U10" s="60">
        <f t="shared" si="16"/>
        <v>0.3</v>
      </c>
      <c r="V10" s="60">
        <f t="shared" si="17"/>
        <v>0.33333333333333331</v>
      </c>
      <c r="W10" s="60">
        <f t="shared" si="18"/>
        <v>1</v>
      </c>
      <c r="Y10" s="1">
        <v>7</v>
      </c>
      <c r="Z10" s="28">
        <f t="shared" si="0"/>
        <v>50.4</v>
      </c>
      <c r="AA10" s="28">
        <f t="shared" si="1"/>
        <v>8.6785714285714288</v>
      </c>
      <c r="AB10" s="28">
        <f t="shared" si="2"/>
        <v>3.7037037037037037</v>
      </c>
      <c r="AC10" s="28">
        <f t="shared" si="3"/>
        <v>0.9</v>
      </c>
      <c r="AD10" s="28">
        <f t="shared" si="4"/>
        <v>0.33333333333333331</v>
      </c>
      <c r="AE10" s="28">
        <f t="shared" si="5"/>
        <v>1</v>
      </c>
    </row>
    <row r="11" spans="1:31" x14ac:dyDescent="0.25">
      <c r="A11" s="1">
        <v>8</v>
      </c>
      <c r="B11" s="4">
        <f>COUNTIFS('All Games'!E:E,'Seed History'!A11,'All Games'!C:C,1)</f>
        <v>68</v>
      </c>
      <c r="C11" s="2">
        <f t="shared" si="6"/>
        <v>72</v>
      </c>
      <c r="D11" s="4">
        <f>COUNTIFS('All Games'!E:E,'Seed History'!A11,'All Games'!C:C,2)</f>
        <v>13</v>
      </c>
      <c r="E11" s="2">
        <f t="shared" si="7"/>
        <v>55</v>
      </c>
      <c r="F11" s="4">
        <f>COUNTIFS('All Games'!E:E,'Seed History'!A11,'All Games'!C:C,3)</f>
        <v>8</v>
      </c>
      <c r="G11" s="2">
        <f t="shared" si="8"/>
        <v>5</v>
      </c>
      <c r="H11" s="4">
        <f>COUNTIFS('All Games'!E:E,'Seed History'!A11,'All Games'!C:C,4)</f>
        <v>5</v>
      </c>
      <c r="I11" s="2">
        <f t="shared" si="9"/>
        <v>3</v>
      </c>
      <c r="J11" s="4">
        <f>COUNTIFS('All Games'!E:E,'Seed History'!A11,'All Games'!C:C,5)</f>
        <v>3</v>
      </c>
      <c r="K11" s="2">
        <f t="shared" si="10"/>
        <v>2</v>
      </c>
      <c r="L11" s="4">
        <f>COUNTIFS('All Games'!E:E,'Seed History'!A11,'All Games'!C:C,6)</f>
        <v>1</v>
      </c>
      <c r="M11" s="2">
        <f t="shared" si="11"/>
        <v>2</v>
      </c>
      <c r="N11" s="1">
        <v>8</v>
      </c>
      <c r="O11" s="1">
        <f t="shared" si="12"/>
        <v>0.7</v>
      </c>
      <c r="Q11" s="1">
        <v>8</v>
      </c>
      <c r="R11" s="60">
        <f t="shared" si="13"/>
        <v>0.48571428571428571</v>
      </c>
      <c r="S11" s="60">
        <f t="shared" si="14"/>
        <v>0.19117647058823528</v>
      </c>
      <c r="T11" s="60">
        <f t="shared" si="15"/>
        <v>0.61538461538461542</v>
      </c>
      <c r="U11" s="60">
        <f t="shared" si="16"/>
        <v>0.625</v>
      </c>
      <c r="V11" s="60">
        <f t="shared" si="17"/>
        <v>0.6</v>
      </c>
      <c r="W11" s="60">
        <f t="shared" si="18"/>
        <v>0.33333333333333331</v>
      </c>
      <c r="Y11" s="1">
        <v>8</v>
      </c>
      <c r="Z11" s="28">
        <f t="shared" si="0"/>
        <v>33.028571428571432</v>
      </c>
      <c r="AA11" s="28">
        <f t="shared" si="1"/>
        <v>2.4852941176470589</v>
      </c>
      <c r="AB11" s="28">
        <f t="shared" si="2"/>
        <v>4.9230769230769234</v>
      </c>
      <c r="AC11" s="28">
        <f t="shared" si="3"/>
        <v>3.125</v>
      </c>
      <c r="AD11" s="28">
        <f t="shared" si="4"/>
        <v>1.8</v>
      </c>
      <c r="AE11" s="28">
        <f t="shared" si="5"/>
        <v>0.33333333333333331</v>
      </c>
    </row>
    <row r="12" spans="1:31" x14ac:dyDescent="0.25">
      <c r="A12" s="1">
        <v>9</v>
      </c>
      <c r="B12" s="4">
        <f>COUNTIFS('All Games'!E:E,'Seed History'!A12,'All Games'!C:C,1)</f>
        <v>72</v>
      </c>
      <c r="C12" s="2">
        <f t="shared" si="6"/>
        <v>68</v>
      </c>
      <c r="D12" s="4">
        <f>COUNTIFS('All Games'!E:E,'Seed History'!A12,'All Games'!C:C,2)</f>
        <v>7</v>
      </c>
      <c r="E12" s="2">
        <f t="shared" si="7"/>
        <v>65</v>
      </c>
      <c r="F12" s="4">
        <f>COUNTIFS('All Games'!E:E,'Seed History'!A12,'All Games'!C:C,3)</f>
        <v>4</v>
      </c>
      <c r="G12" s="2">
        <f t="shared" si="8"/>
        <v>3</v>
      </c>
      <c r="H12" s="4">
        <f>COUNTIFS('All Games'!E:E,'Seed History'!A12,'All Games'!C:C,4)</f>
        <v>1</v>
      </c>
      <c r="I12" s="2">
        <f t="shared" si="9"/>
        <v>3</v>
      </c>
      <c r="J12" s="4">
        <f>COUNTIFS('All Games'!E:E,'Seed History'!A12,'All Games'!C:C,5)</f>
        <v>0</v>
      </c>
      <c r="K12" s="2">
        <f t="shared" si="10"/>
        <v>1</v>
      </c>
      <c r="L12" s="4">
        <f>COUNTIFS('All Games'!E:E,'Seed History'!A12,'All Games'!C:C,6)</f>
        <v>0</v>
      </c>
      <c r="M12" s="2">
        <f t="shared" si="11"/>
        <v>0</v>
      </c>
      <c r="N12" s="1">
        <v>9</v>
      </c>
      <c r="O12" s="1">
        <f t="shared" si="12"/>
        <v>0.6</v>
      </c>
      <c r="Q12" s="1">
        <v>9</v>
      </c>
      <c r="R12" s="60">
        <f t="shared" si="13"/>
        <v>0.51428571428571423</v>
      </c>
      <c r="S12" s="60">
        <f t="shared" si="14"/>
        <v>9.7222222222222224E-2</v>
      </c>
      <c r="T12" s="60">
        <f t="shared" si="15"/>
        <v>0.5714285714285714</v>
      </c>
      <c r="U12" s="60">
        <f t="shared" si="16"/>
        <v>0.25</v>
      </c>
      <c r="V12" s="60">
        <f t="shared" si="17"/>
        <v>0</v>
      </c>
      <c r="W12" s="60"/>
      <c r="Y12" s="1">
        <v>9</v>
      </c>
      <c r="Z12" s="28">
        <f t="shared" si="0"/>
        <v>37.028571428571432</v>
      </c>
      <c r="AA12" s="28">
        <f t="shared" si="1"/>
        <v>0.68055555555555558</v>
      </c>
      <c r="AB12" s="28">
        <f t="shared" si="2"/>
        <v>2.2857142857142856</v>
      </c>
      <c r="AC12" s="28">
        <f t="shared" si="3"/>
        <v>0.25</v>
      </c>
      <c r="AD12" s="28">
        <f t="shared" si="4"/>
        <v>0</v>
      </c>
      <c r="AE12" s="28"/>
    </row>
    <row r="13" spans="1:31" x14ac:dyDescent="0.25">
      <c r="A13" s="1">
        <v>10</v>
      </c>
      <c r="B13" s="4">
        <f>COUNTIFS('All Games'!E:E,'Seed History'!A13,'All Games'!C:C,1)</f>
        <v>55</v>
      </c>
      <c r="C13" s="2">
        <f t="shared" si="6"/>
        <v>85</v>
      </c>
      <c r="D13" s="4">
        <f>COUNTIFS('All Games'!E:E,'Seed History'!A13,'All Games'!C:C,2)</f>
        <v>23</v>
      </c>
      <c r="E13" s="2">
        <f t="shared" si="7"/>
        <v>32</v>
      </c>
      <c r="F13" s="4">
        <f>COUNTIFS('All Games'!E:E,'Seed History'!A13,'All Games'!C:C,3)</f>
        <v>8</v>
      </c>
      <c r="G13" s="2">
        <f t="shared" si="8"/>
        <v>15</v>
      </c>
      <c r="H13" s="4">
        <f>COUNTIFS('All Games'!E:E,'Seed History'!A13,'All Games'!C:C,4)</f>
        <v>1</v>
      </c>
      <c r="I13" s="2">
        <f t="shared" si="9"/>
        <v>7</v>
      </c>
      <c r="J13" s="4">
        <f>COUNTIFS('All Games'!E:E,'Seed History'!A13,'All Games'!C:C,5)</f>
        <v>0</v>
      </c>
      <c r="K13" s="2">
        <f t="shared" si="10"/>
        <v>1</v>
      </c>
      <c r="L13" s="4">
        <f>COUNTIFS('All Games'!E:E,'Seed History'!A13,'All Games'!C:C,6)</f>
        <v>0</v>
      </c>
      <c r="M13" s="2">
        <f t="shared" si="11"/>
        <v>0</v>
      </c>
      <c r="N13" s="1">
        <v>10</v>
      </c>
      <c r="O13" s="1">
        <f t="shared" si="12"/>
        <v>0.62142857142857144</v>
      </c>
      <c r="Q13" s="1">
        <v>10</v>
      </c>
      <c r="R13" s="60">
        <f t="shared" si="13"/>
        <v>0.39285714285714285</v>
      </c>
      <c r="S13" s="60">
        <f t="shared" si="14"/>
        <v>0.41818181818181815</v>
      </c>
      <c r="T13" s="60">
        <f t="shared" si="15"/>
        <v>0.34782608695652173</v>
      </c>
      <c r="U13" s="60">
        <f t="shared" si="16"/>
        <v>0.125</v>
      </c>
      <c r="V13" s="60">
        <f t="shared" si="17"/>
        <v>0</v>
      </c>
      <c r="W13" s="60"/>
      <c r="Y13" s="1">
        <v>10</v>
      </c>
      <c r="Z13" s="28">
        <f t="shared" si="0"/>
        <v>21.607142857142858</v>
      </c>
      <c r="AA13" s="28">
        <f t="shared" si="1"/>
        <v>9.6181818181818191</v>
      </c>
      <c r="AB13" s="28">
        <f t="shared" si="2"/>
        <v>2.7826086956521738</v>
      </c>
      <c r="AC13" s="28">
        <f t="shared" si="3"/>
        <v>0.125</v>
      </c>
      <c r="AD13" s="28"/>
      <c r="AE13" s="28"/>
    </row>
    <row r="14" spans="1:31" x14ac:dyDescent="0.25">
      <c r="A14" s="1">
        <v>11</v>
      </c>
      <c r="B14" s="4">
        <f>COUNTIFS('All Games'!E:E,'Seed History'!A14,'All Games'!C:C,1)</f>
        <v>52</v>
      </c>
      <c r="C14" s="2">
        <f t="shared" si="6"/>
        <v>88</v>
      </c>
      <c r="D14" s="4">
        <f>COUNTIFS('All Games'!E:E,'Seed History'!A14,'All Games'!C:C,2)</f>
        <v>22</v>
      </c>
      <c r="E14" s="2">
        <f t="shared" si="7"/>
        <v>30</v>
      </c>
      <c r="F14" s="4">
        <f>COUNTIFS('All Games'!E:E,'Seed History'!A14,'All Games'!C:C,3)</f>
        <v>8</v>
      </c>
      <c r="G14" s="2">
        <f t="shared" si="8"/>
        <v>14</v>
      </c>
      <c r="H14" s="4">
        <f>COUNTIFS('All Games'!E:E,'Seed History'!A14,'All Games'!C:C,4)</f>
        <v>4</v>
      </c>
      <c r="I14" s="2">
        <f t="shared" si="9"/>
        <v>4</v>
      </c>
      <c r="J14" s="4">
        <f>COUNTIFS('All Games'!E:E,'Seed History'!A14,'All Games'!C:C,5)</f>
        <v>0</v>
      </c>
      <c r="K14" s="2">
        <f t="shared" si="10"/>
        <v>4</v>
      </c>
      <c r="L14" s="4">
        <f>COUNTIFS('All Games'!E:E,'Seed History'!A14,'All Games'!C:C,6)</f>
        <v>0</v>
      </c>
      <c r="M14" s="2">
        <f t="shared" si="11"/>
        <v>0</v>
      </c>
      <c r="N14" s="1">
        <v>11</v>
      </c>
      <c r="O14" s="1">
        <f t="shared" si="12"/>
        <v>0.61428571428571432</v>
      </c>
      <c r="Q14" s="1">
        <v>11</v>
      </c>
      <c r="R14" s="60">
        <f t="shared" si="13"/>
        <v>0.37142857142857144</v>
      </c>
      <c r="S14" s="60">
        <f t="shared" si="14"/>
        <v>0.42307692307692307</v>
      </c>
      <c r="T14" s="60">
        <f t="shared" si="15"/>
        <v>0.36363636363636365</v>
      </c>
      <c r="U14" s="60">
        <f t="shared" si="16"/>
        <v>0.5</v>
      </c>
      <c r="V14" s="60">
        <f t="shared" si="17"/>
        <v>0</v>
      </c>
      <c r="W14" s="60"/>
      <c r="Y14" s="1">
        <v>11</v>
      </c>
      <c r="Z14" s="28">
        <f t="shared" si="0"/>
        <v>19.314285714285713</v>
      </c>
      <c r="AA14" s="28">
        <f t="shared" si="1"/>
        <v>9.3076923076923084</v>
      </c>
      <c r="AB14" s="28">
        <f t="shared" si="2"/>
        <v>2.9090909090909092</v>
      </c>
      <c r="AC14" s="28">
        <f t="shared" si="3"/>
        <v>2</v>
      </c>
      <c r="AD14" s="28">
        <f>J14^2/(J14+K14)</f>
        <v>0</v>
      </c>
      <c r="AE14" s="28"/>
    </row>
    <row r="15" spans="1:31" x14ac:dyDescent="0.25">
      <c r="A15" s="1">
        <v>12</v>
      </c>
      <c r="B15" s="4">
        <f>COUNTIFS('All Games'!E:E,'Seed History'!A15,'All Games'!C:C,1)</f>
        <v>50</v>
      </c>
      <c r="C15" s="2">
        <f t="shared" si="6"/>
        <v>90</v>
      </c>
      <c r="D15" s="4">
        <f>COUNTIFS('All Games'!E:E,'Seed History'!A15,'All Games'!C:C,2)</f>
        <v>21</v>
      </c>
      <c r="E15" s="2">
        <f t="shared" si="7"/>
        <v>29</v>
      </c>
      <c r="F15" s="4">
        <f>COUNTIFS('All Games'!E:E,'Seed History'!A15,'All Games'!C:C,3)</f>
        <v>1</v>
      </c>
      <c r="G15" s="2">
        <f t="shared" si="8"/>
        <v>20</v>
      </c>
      <c r="H15" s="4">
        <f>COUNTIFS('All Games'!E:E,'Seed History'!A15,'All Games'!C:C,4)</f>
        <v>0</v>
      </c>
      <c r="I15" s="2">
        <f t="shared" si="9"/>
        <v>1</v>
      </c>
      <c r="J15" s="4">
        <f>COUNTIFS('All Games'!E:E,'Seed History'!A15,'All Games'!C:C,5)</f>
        <v>0</v>
      </c>
      <c r="K15" s="2">
        <f t="shared" si="10"/>
        <v>0</v>
      </c>
      <c r="L15" s="4">
        <f>COUNTIFS('All Games'!E:E,'Seed History'!A15,'All Games'!C:C,6)</f>
        <v>0</v>
      </c>
      <c r="M15" s="2">
        <f t="shared" si="11"/>
        <v>0</v>
      </c>
      <c r="N15" s="1">
        <v>12</v>
      </c>
      <c r="O15" s="1">
        <f t="shared" si="12"/>
        <v>0.51428571428571423</v>
      </c>
      <c r="Q15" s="1">
        <v>12</v>
      </c>
      <c r="R15" s="60">
        <f t="shared" si="13"/>
        <v>0.35714285714285715</v>
      </c>
      <c r="S15" s="60">
        <f t="shared" si="14"/>
        <v>0.42</v>
      </c>
      <c r="T15" s="60">
        <f t="shared" si="15"/>
        <v>4.7619047619047616E-2</v>
      </c>
      <c r="U15" s="60">
        <f t="shared" si="16"/>
        <v>0</v>
      </c>
      <c r="V15" s="60"/>
      <c r="W15" s="60"/>
      <c r="Y15" s="1">
        <v>12</v>
      </c>
      <c r="Z15" s="28">
        <f t="shared" si="0"/>
        <v>17.857142857142858</v>
      </c>
      <c r="AA15" s="28">
        <f t="shared" si="1"/>
        <v>8.82</v>
      </c>
      <c r="AB15" s="28">
        <f t="shared" si="2"/>
        <v>4.7619047619047616E-2</v>
      </c>
      <c r="AC15" s="28">
        <f t="shared" si="3"/>
        <v>0</v>
      </c>
      <c r="AD15" s="28"/>
      <c r="AE15" s="28"/>
    </row>
    <row r="16" spans="1:31" x14ac:dyDescent="0.25">
      <c r="A16" s="1">
        <v>13</v>
      </c>
      <c r="B16" s="4">
        <f>COUNTIFS('All Games'!E:E,'Seed History'!A16,'All Games'!C:C,1)</f>
        <v>29</v>
      </c>
      <c r="C16" s="2">
        <f t="shared" si="6"/>
        <v>111</v>
      </c>
      <c r="D16" s="4">
        <f>COUNTIFS('All Games'!E:E,'Seed History'!A16,'All Games'!C:C,2)</f>
        <v>6</v>
      </c>
      <c r="E16" s="2">
        <f t="shared" si="7"/>
        <v>23</v>
      </c>
      <c r="F16" s="4">
        <f>COUNTIFS('All Games'!E:E,'Seed History'!A16,'All Games'!C:C,3)</f>
        <v>0</v>
      </c>
      <c r="G16" s="2">
        <f t="shared" si="8"/>
        <v>6</v>
      </c>
      <c r="H16" s="4">
        <f>COUNTIFS('All Games'!E:E,'Seed History'!A16,'All Games'!C:C,4)</f>
        <v>0</v>
      </c>
      <c r="I16" s="2">
        <f t="shared" si="9"/>
        <v>0</v>
      </c>
      <c r="J16" s="4">
        <f>COUNTIFS('All Games'!E:E,'Seed History'!A16,'All Games'!C:C,5)</f>
        <v>0</v>
      </c>
      <c r="K16" s="2">
        <f t="shared" si="10"/>
        <v>0</v>
      </c>
      <c r="L16" s="4">
        <f>COUNTIFS('All Games'!E:E,'Seed History'!A16,'All Games'!C:C,6)</f>
        <v>0</v>
      </c>
      <c r="M16" s="2">
        <f t="shared" si="11"/>
        <v>0</v>
      </c>
      <c r="N16" s="1">
        <v>13</v>
      </c>
      <c r="O16" s="1">
        <f t="shared" si="12"/>
        <v>0.25</v>
      </c>
      <c r="Q16" s="1">
        <v>13</v>
      </c>
      <c r="R16" s="60">
        <f t="shared" si="13"/>
        <v>0.20714285714285716</v>
      </c>
      <c r="S16" s="60">
        <f t="shared" si="14"/>
        <v>0.20689655172413793</v>
      </c>
      <c r="T16" s="60">
        <f t="shared" si="15"/>
        <v>0</v>
      </c>
      <c r="U16" s="60"/>
      <c r="V16" s="60"/>
      <c r="W16" s="60"/>
      <c r="Y16" s="1">
        <v>13</v>
      </c>
      <c r="Z16" s="28">
        <f t="shared" si="0"/>
        <v>6.0071428571428571</v>
      </c>
      <c r="AA16" s="28">
        <f t="shared" si="1"/>
        <v>1.2413793103448276</v>
      </c>
      <c r="AB16" s="28">
        <f t="shared" si="2"/>
        <v>0</v>
      </c>
      <c r="AC16" s="28"/>
      <c r="AD16" s="28"/>
      <c r="AE16" s="28"/>
    </row>
    <row r="17" spans="1:31" x14ac:dyDescent="0.25">
      <c r="A17" s="1">
        <v>14</v>
      </c>
      <c r="B17" s="4">
        <f>COUNTIFS('All Games'!E:E,'Seed History'!A17,'All Games'!C:C,1)</f>
        <v>21</v>
      </c>
      <c r="C17" s="2">
        <f t="shared" si="6"/>
        <v>119</v>
      </c>
      <c r="D17" s="4">
        <f>COUNTIFS('All Games'!E:E,'Seed History'!A17,'All Games'!C:C,2)</f>
        <v>2</v>
      </c>
      <c r="E17" s="2">
        <f t="shared" si="7"/>
        <v>19</v>
      </c>
      <c r="F17" s="4">
        <f>COUNTIFS('All Games'!E:E,'Seed History'!A17,'All Games'!C:C,3)</f>
        <v>0</v>
      </c>
      <c r="G17" s="2">
        <f t="shared" si="8"/>
        <v>2</v>
      </c>
      <c r="H17" s="4">
        <f>COUNTIFS('All Games'!E:E,'Seed History'!A17,'All Games'!C:C,4)</f>
        <v>0</v>
      </c>
      <c r="I17" s="2">
        <f t="shared" si="9"/>
        <v>0</v>
      </c>
      <c r="J17" s="4">
        <f>COUNTIFS('All Games'!E:E,'Seed History'!A17,'All Games'!C:C,5)</f>
        <v>0</v>
      </c>
      <c r="K17" s="2">
        <f t="shared" si="10"/>
        <v>0</v>
      </c>
      <c r="L17" s="4">
        <f>COUNTIFS('All Games'!E:E,'Seed History'!A17,'All Games'!C:C,6)</f>
        <v>0</v>
      </c>
      <c r="M17" s="2">
        <f t="shared" si="11"/>
        <v>0</v>
      </c>
      <c r="N17" s="1">
        <v>14</v>
      </c>
      <c r="O17" s="1">
        <f t="shared" si="12"/>
        <v>0.16428571428571428</v>
      </c>
      <c r="Q17" s="1">
        <v>14</v>
      </c>
      <c r="R17" s="60">
        <f t="shared" si="13"/>
        <v>0.15</v>
      </c>
      <c r="S17" s="60">
        <f t="shared" si="14"/>
        <v>9.5238095238095233E-2</v>
      </c>
      <c r="T17" s="60">
        <f t="shared" si="15"/>
        <v>0</v>
      </c>
      <c r="U17" s="60"/>
      <c r="V17" s="60"/>
      <c r="W17" s="60"/>
      <c r="Y17" s="1">
        <v>14</v>
      </c>
      <c r="Z17" s="28">
        <f t="shared" si="0"/>
        <v>3.15</v>
      </c>
      <c r="AA17" s="28">
        <f t="shared" si="1"/>
        <v>0.19047619047619047</v>
      </c>
      <c r="AB17" s="28">
        <f t="shared" si="2"/>
        <v>0</v>
      </c>
      <c r="AC17" s="28"/>
      <c r="AD17" s="28"/>
      <c r="AE17" s="28"/>
    </row>
    <row r="18" spans="1:31" x14ac:dyDescent="0.25">
      <c r="A18" s="1">
        <v>15</v>
      </c>
      <c r="B18" s="4">
        <f>COUNTIFS('All Games'!E:E,'Seed History'!A18,'All Games'!C:C,1)</f>
        <v>8</v>
      </c>
      <c r="C18" s="2">
        <f t="shared" si="6"/>
        <v>132</v>
      </c>
      <c r="D18" s="4">
        <f>COUNTIFS('All Games'!E:E,'Seed History'!A18,'All Games'!C:C,2)</f>
        <v>1</v>
      </c>
      <c r="E18" s="2">
        <f t="shared" si="7"/>
        <v>7</v>
      </c>
      <c r="F18" s="4">
        <f>COUNTIFS('All Games'!E:E,'Seed History'!A18,'All Games'!C:C,3)</f>
        <v>0</v>
      </c>
      <c r="G18" s="2">
        <f t="shared" si="8"/>
        <v>1</v>
      </c>
      <c r="H18" s="4">
        <f>COUNTIFS('All Games'!E:E,'Seed History'!A18,'All Games'!C:C,4)</f>
        <v>0</v>
      </c>
      <c r="I18" s="2">
        <f t="shared" si="9"/>
        <v>0</v>
      </c>
      <c r="J18" s="4">
        <f>COUNTIFS('All Games'!E:E,'Seed History'!A18,'All Games'!C:C,5)</f>
        <v>0</v>
      </c>
      <c r="K18" s="2">
        <f t="shared" si="10"/>
        <v>0</v>
      </c>
      <c r="L18" s="4">
        <f>COUNTIFS('All Games'!E:E,'Seed History'!A18,'All Games'!C:C,6)</f>
        <v>0</v>
      </c>
      <c r="M18" s="2">
        <f t="shared" si="11"/>
        <v>0</v>
      </c>
      <c r="N18" s="1">
        <v>15</v>
      </c>
      <c r="O18" s="1">
        <f t="shared" si="12"/>
        <v>6.4285714285714279E-2</v>
      </c>
      <c r="Q18" s="1">
        <v>15</v>
      </c>
      <c r="R18" s="60">
        <f t="shared" si="13"/>
        <v>5.7142857142857141E-2</v>
      </c>
      <c r="S18" s="60">
        <f>D18/(D18+E18)</f>
        <v>0.125</v>
      </c>
      <c r="T18" s="60">
        <f t="shared" si="15"/>
        <v>0</v>
      </c>
      <c r="U18" s="60"/>
      <c r="V18" s="60"/>
      <c r="W18" s="60"/>
      <c r="Y18" s="1">
        <v>15</v>
      </c>
      <c r="Z18" s="28">
        <f t="shared" si="0"/>
        <v>0.45714285714285713</v>
      </c>
      <c r="AA18" s="28">
        <f t="shared" si="1"/>
        <v>0.125</v>
      </c>
      <c r="AB18" s="28">
        <f t="shared" si="2"/>
        <v>0</v>
      </c>
      <c r="AC18" s="28"/>
      <c r="AD18" s="28"/>
      <c r="AE18" s="28"/>
    </row>
    <row r="19" spans="1:31" x14ac:dyDescent="0.25">
      <c r="A19" s="1">
        <v>16</v>
      </c>
      <c r="B19" s="4">
        <f>COUNTIFS('All Games'!E:E,'Seed History'!A19,'All Games'!C:C,1)</f>
        <v>1</v>
      </c>
      <c r="C19" s="2">
        <f t="shared" si="6"/>
        <v>139</v>
      </c>
      <c r="D19" s="4">
        <f>COUNTIFS('All Games'!E:E,'Seed History'!A19,'All Games'!C:C,2)</f>
        <v>0</v>
      </c>
      <c r="E19" s="2">
        <f t="shared" si="7"/>
        <v>1</v>
      </c>
      <c r="F19" s="4">
        <f>COUNTIFS('All Games'!E:E,'Seed History'!A19,'All Games'!C:C,3)</f>
        <v>0</v>
      </c>
      <c r="G19" s="2">
        <f t="shared" si="8"/>
        <v>0</v>
      </c>
      <c r="H19" s="4">
        <f>COUNTIFS('All Games'!E:E,'Seed History'!A19,'All Games'!C:C,4)</f>
        <v>0</v>
      </c>
      <c r="I19" s="2">
        <f t="shared" si="9"/>
        <v>0</v>
      </c>
      <c r="J19" s="4">
        <f>COUNTIFS('All Games'!E:E,'Seed History'!A19,'All Games'!C:C,5)</f>
        <v>0</v>
      </c>
      <c r="K19" s="2">
        <f t="shared" si="10"/>
        <v>0</v>
      </c>
      <c r="L19" s="4">
        <f>COUNTIFS('All Games'!E:E,'Seed History'!A19,'All Games'!C:C,6)</f>
        <v>0</v>
      </c>
      <c r="M19" s="2">
        <f t="shared" si="11"/>
        <v>0</v>
      </c>
      <c r="N19" s="1">
        <v>16</v>
      </c>
      <c r="O19" s="1">
        <f t="shared" si="12"/>
        <v>7.1428571428571426E-3</v>
      </c>
      <c r="Q19" s="1">
        <v>16</v>
      </c>
      <c r="R19" s="60">
        <f t="shared" si="13"/>
        <v>7.1428571428571426E-3</v>
      </c>
      <c r="S19" s="60"/>
      <c r="T19" s="60"/>
      <c r="U19" s="60"/>
      <c r="V19" s="60"/>
      <c r="W19" s="60"/>
      <c r="Y19" s="1">
        <v>16</v>
      </c>
      <c r="Z19" s="28">
        <f t="shared" si="0"/>
        <v>7.1428571428571426E-3</v>
      </c>
      <c r="AA19" s="28"/>
      <c r="AB19" s="28"/>
      <c r="AC19" s="28"/>
      <c r="AD19" s="28"/>
      <c r="AE19" s="28"/>
    </row>
    <row r="20" spans="1:31" x14ac:dyDescent="0.25">
      <c r="B20" s="1">
        <f>SUM(B4:B19)</f>
        <v>1120</v>
      </c>
      <c r="C20" s="1">
        <f>SUM(C4:C19)</f>
        <v>1120</v>
      </c>
      <c r="D20" s="1">
        <f t="shared" ref="D20:M20" si="19">SUM(D4:D19)</f>
        <v>560</v>
      </c>
      <c r="E20" s="1">
        <f t="shared" si="19"/>
        <v>560</v>
      </c>
      <c r="F20" s="1">
        <f t="shared" si="19"/>
        <v>280</v>
      </c>
      <c r="G20" s="1">
        <f t="shared" si="19"/>
        <v>280</v>
      </c>
      <c r="H20" s="1">
        <f t="shared" si="19"/>
        <v>140</v>
      </c>
      <c r="I20" s="1">
        <f t="shared" si="19"/>
        <v>140</v>
      </c>
      <c r="J20" s="1">
        <f t="shared" si="19"/>
        <v>68</v>
      </c>
      <c r="K20" s="1">
        <f t="shared" si="19"/>
        <v>72</v>
      </c>
      <c r="L20" s="1">
        <f t="shared" si="19"/>
        <v>34</v>
      </c>
      <c r="M20" s="1">
        <f t="shared" si="19"/>
        <v>34</v>
      </c>
    </row>
    <row r="21" spans="1:31" x14ac:dyDescent="0.25">
      <c r="B21" s="1">
        <f>8*O1</f>
        <v>1120</v>
      </c>
      <c r="C21" s="1">
        <f>8*O1</f>
        <v>1120</v>
      </c>
      <c r="D21" s="1">
        <f>B21/2</f>
        <v>560</v>
      </c>
      <c r="E21" s="1">
        <f t="shared" ref="E21:M21" si="20">C21/2</f>
        <v>560</v>
      </c>
      <c r="F21" s="1">
        <f t="shared" si="20"/>
        <v>280</v>
      </c>
      <c r="G21" s="1">
        <f t="shared" si="20"/>
        <v>280</v>
      </c>
      <c r="H21" s="1">
        <f t="shared" si="20"/>
        <v>140</v>
      </c>
      <c r="I21" s="1">
        <f t="shared" si="20"/>
        <v>140</v>
      </c>
      <c r="J21" s="1">
        <f t="shared" si="20"/>
        <v>70</v>
      </c>
      <c r="K21" s="1">
        <f t="shared" si="20"/>
        <v>70</v>
      </c>
      <c r="L21" s="1">
        <f t="shared" si="20"/>
        <v>35</v>
      </c>
      <c r="M21" s="1">
        <f t="shared" si="20"/>
        <v>35</v>
      </c>
      <c r="R21" s="27">
        <f t="shared" ref="R21:W21" si="21">AVERAGE(R4:R19)</f>
        <v>0.5</v>
      </c>
      <c r="S21" s="27">
        <f t="shared" si="21"/>
        <v>0.40306995119571182</v>
      </c>
      <c r="T21" s="27">
        <f t="shared" si="21"/>
        <v>0.34487936746853964</v>
      </c>
      <c r="U21" s="27">
        <f t="shared" si="21"/>
        <v>0.41034059994272626</v>
      </c>
      <c r="V21" s="27">
        <f t="shared" si="21"/>
        <v>0.3522544712680295</v>
      </c>
      <c r="W21" s="27">
        <f t="shared" si="21"/>
        <v>0.44845571095571096</v>
      </c>
      <c r="Z21" s="27">
        <f t="shared" ref="Z21:AE21" si="22">AVERAGE(Z4:Z19)</f>
        <v>47.226785714285725</v>
      </c>
      <c r="AA21" s="27">
        <f t="shared" si="22"/>
        <v>22.260824583154829</v>
      </c>
      <c r="AB21" s="27">
        <f t="shared" si="22"/>
        <v>11.444534761708015</v>
      </c>
      <c r="AC21" s="27">
        <f t="shared" si="22"/>
        <v>6.2665140644602628</v>
      </c>
      <c r="AD21" s="27">
        <f t="shared" si="22"/>
        <v>3.6259890950656404</v>
      </c>
      <c r="AE21" s="27">
        <f t="shared" si="22"/>
        <v>2.381672494172494</v>
      </c>
    </row>
    <row r="22" spans="1:31" x14ac:dyDescent="0.25">
      <c r="B22" s="11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>
        <f t="shared" ref="R22:W22" si="23">_xlfn.STDEV.P(R4:R19)</f>
        <v>0.29552357549520369</v>
      </c>
      <c r="S22" s="26">
        <f t="shared" si="23"/>
        <v>0.22229426966427043</v>
      </c>
      <c r="T22" s="26">
        <f t="shared" si="23"/>
        <v>0.25429059539967419</v>
      </c>
      <c r="U22" s="26">
        <f t="shared" si="23"/>
        <v>0.2228410261041551</v>
      </c>
      <c r="V22" s="26">
        <f t="shared" si="23"/>
        <v>0.24674613198822107</v>
      </c>
      <c r="W22" s="26">
        <f t="shared" si="23"/>
        <v>0.26837699614550509</v>
      </c>
      <c r="Y22" s="26"/>
      <c r="Z22" s="26">
        <f t="shared" ref="Z22:AE22" si="24">_xlfn.STDEV.P(Z4:Z19)</f>
        <v>43.293827291025003</v>
      </c>
      <c r="AA22" s="26">
        <f t="shared" si="24"/>
        <v>27.993195784618628</v>
      </c>
      <c r="AB22" s="26">
        <f t="shared" si="24"/>
        <v>21.192417439440334</v>
      </c>
      <c r="AC22" s="26">
        <f t="shared" si="24"/>
        <v>9.1162340904152792</v>
      </c>
      <c r="AD22" s="26">
        <f t="shared" si="24"/>
        <v>5.561988748052678</v>
      </c>
      <c r="AE22" s="26">
        <f t="shared" si="24"/>
        <v>4.1972954532921367</v>
      </c>
    </row>
    <row r="23" spans="1:31" x14ac:dyDescent="0.25">
      <c r="B23" s="26">
        <f>B21-B20</f>
        <v>0</v>
      </c>
      <c r="C23" s="26"/>
      <c r="D23" s="26">
        <f>D21-D20</f>
        <v>0</v>
      </c>
      <c r="E23" s="26"/>
      <c r="F23" s="26">
        <f>F21-F20</f>
        <v>0</v>
      </c>
      <c r="G23" s="26"/>
      <c r="H23" s="26">
        <f>H21-H20</f>
        <v>0</v>
      </c>
      <c r="I23" s="26"/>
      <c r="J23" s="26">
        <f>J21-J20</f>
        <v>2</v>
      </c>
      <c r="K23" s="26"/>
      <c r="L23" s="26">
        <f>L21-L20</f>
        <v>1</v>
      </c>
      <c r="M23" s="26"/>
      <c r="N23" s="26"/>
      <c r="O23" s="26"/>
      <c r="P23" s="26"/>
      <c r="Q23" s="1">
        <v>3</v>
      </c>
      <c r="R23" s="61"/>
      <c r="S23" s="61" t="s">
        <v>929</v>
      </c>
      <c r="T23" s="61"/>
      <c r="U23" s="61"/>
      <c r="V23" s="61"/>
      <c r="W23" s="61"/>
    </row>
    <row r="24" spans="1:31" x14ac:dyDescent="0.25">
      <c r="B24" s="26"/>
      <c r="C24" s="26"/>
      <c r="D24" s="26"/>
      <c r="E24" s="26"/>
      <c r="F24" s="26"/>
      <c r="G24"/>
      <c r="H24"/>
      <c r="I24"/>
      <c r="J24"/>
      <c r="K24"/>
      <c r="L24" s="26"/>
      <c r="O24" s="1" t="s">
        <v>8</v>
      </c>
      <c r="Q24" s="1">
        <v>1</v>
      </c>
      <c r="R24" s="26"/>
      <c r="S24" s="11" t="s">
        <v>928</v>
      </c>
      <c r="T24" s="26"/>
      <c r="U24" s="26"/>
    </row>
    <row r="25" spans="1:31" x14ac:dyDescent="0.25">
      <c r="B25" s="78"/>
      <c r="C25" s="78"/>
      <c r="D25" s="78"/>
      <c r="E25" s="78"/>
      <c r="F25" s="77"/>
      <c r="G25" s="26"/>
      <c r="O25" s="43" t="s">
        <v>9</v>
      </c>
      <c r="P25" s="43"/>
      <c r="Q25" s="1">
        <v>3</v>
      </c>
      <c r="R25" s="26"/>
      <c r="S25" s="11" t="s">
        <v>927</v>
      </c>
      <c r="T25" s="26"/>
      <c r="U25" s="26"/>
    </row>
    <row r="26" spans="1:31" x14ac:dyDescent="0.25">
      <c r="B26" s="78"/>
      <c r="C26" s="78"/>
      <c r="D26" s="78"/>
      <c r="E26" s="78"/>
      <c r="F26" s="77"/>
      <c r="G26" s="78"/>
      <c r="H26" s="78"/>
      <c r="I26" s="78"/>
      <c r="J26" s="78"/>
      <c r="K26" s="78"/>
      <c r="L26" s="26"/>
      <c r="O26" s="43" t="s">
        <v>467</v>
      </c>
      <c r="P26" s="43"/>
      <c r="Q26" s="1">
        <v>10</v>
      </c>
      <c r="R26" s="26"/>
      <c r="S26" s="12" t="s">
        <v>10</v>
      </c>
      <c r="T26" s="26"/>
      <c r="U26" s="26"/>
    </row>
    <row r="27" spans="1:31" x14ac:dyDescent="0.25">
      <c r="B27" s="26"/>
      <c r="C27" s="26"/>
      <c r="D27" s="26"/>
      <c r="E27" s="26"/>
      <c r="F27" s="26"/>
      <c r="G27" s="78"/>
      <c r="H27" s="78"/>
      <c r="I27" s="78"/>
      <c r="J27" s="78"/>
      <c r="K27" s="78"/>
      <c r="L27" s="26"/>
      <c r="O27" s="1" t="s">
        <v>8</v>
      </c>
      <c r="Q27" s="1">
        <v>25</v>
      </c>
      <c r="R27" s="26"/>
      <c r="S27" s="11" t="s">
        <v>502</v>
      </c>
      <c r="T27" s="26"/>
      <c r="U27" s="26"/>
    </row>
    <row r="28" spans="1:31" x14ac:dyDescent="0.25">
      <c r="B28" s="26"/>
      <c r="C28" s="26"/>
      <c r="D28" s="26"/>
      <c r="E28" s="26"/>
      <c r="F28" s="26"/>
      <c r="G28" s="78"/>
      <c r="H28" s="78"/>
      <c r="I28" s="78"/>
      <c r="J28" s="78"/>
      <c r="K28" s="26"/>
      <c r="L28" s="26"/>
      <c r="M28" s="26"/>
      <c r="N28" s="26"/>
      <c r="O28" s="26"/>
      <c r="P28" s="26"/>
      <c r="Q28" s="26"/>
      <c r="R28" s="26"/>
    </row>
    <row r="29" spans="1:31" x14ac:dyDescent="0.25">
      <c r="B29" s="26"/>
      <c r="C29" s="26"/>
      <c r="D29" s="26"/>
      <c r="E29" s="26"/>
      <c r="F29" s="26"/>
      <c r="G29" s="78"/>
      <c r="H29" s="78"/>
      <c r="I29" s="78"/>
      <c r="J29" s="78"/>
      <c r="K29" s="26"/>
      <c r="L29" s="26"/>
      <c r="M29" s="26"/>
      <c r="N29" s="26"/>
      <c r="O29" s="26"/>
      <c r="P29" s="26"/>
      <c r="Q29" s="26"/>
      <c r="R29" s="26">
        <f t="shared" ref="R29:W38" si="25">$Q4*R4</f>
        <v>1</v>
      </c>
      <c r="S29" s="26">
        <f t="shared" si="25"/>
        <v>0.8571428571428571</v>
      </c>
      <c r="T29" s="26">
        <f t="shared" si="25"/>
        <v>0.80833333333333335</v>
      </c>
      <c r="U29" s="26">
        <f t="shared" si="25"/>
        <v>0.58762886597938147</v>
      </c>
      <c r="V29" s="26">
        <f t="shared" si="25"/>
        <v>0.57894736842105265</v>
      </c>
      <c r="W29" s="26">
        <f t="shared" si="25"/>
        <v>0.63636363636363635</v>
      </c>
      <c r="X29" s="26"/>
    </row>
    <row r="30" spans="1:31" x14ac:dyDescent="0.25">
      <c r="B30" s="26"/>
      <c r="C30" s="26"/>
      <c r="D30" s="26"/>
      <c r="E30" s="26"/>
      <c r="F30" s="26"/>
      <c r="G30" s="78"/>
      <c r="H30" s="78"/>
      <c r="I30" s="78"/>
      <c r="J30" s="78"/>
      <c r="K30" s="26"/>
      <c r="L30" s="26"/>
      <c r="M30" s="26"/>
      <c r="N30" s="26"/>
      <c r="O30" s="26"/>
      <c r="P30" s="26"/>
      <c r="Q30" s="26"/>
      <c r="R30" s="26">
        <f t="shared" si="25"/>
        <v>1.8857142857142857</v>
      </c>
      <c r="S30" s="26">
        <f t="shared" si="25"/>
        <v>1.3484848484848484</v>
      </c>
      <c r="T30" s="26">
        <f t="shared" si="25"/>
        <v>1.4382022471910112</v>
      </c>
      <c r="U30" s="26">
        <f t="shared" si="25"/>
        <v>0.90625</v>
      </c>
      <c r="V30" s="26">
        <f t="shared" si="25"/>
        <v>0.89655172413793105</v>
      </c>
      <c r="W30" s="26">
        <f t="shared" si="25"/>
        <v>0.76923076923076927</v>
      </c>
      <c r="X30" s="26"/>
    </row>
    <row r="31" spans="1:31" x14ac:dyDescent="0.25"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>
        <f t="shared" si="25"/>
        <v>2.5499999999999998</v>
      </c>
      <c r="S31" s="26">
        <f t="shared" si="25"/>
        <v>1.865546218487395</v>
      </c>
      <c r="T31" s="26">
        <f t="shared" si="25"/>
        <v>1.4594594594594597</v>
      </c>
      <c r="U31" s="26">
        <f t="shared" si="25"/>
        <v>1.4166666666666665</v>
      </c>
      <c r="V31" s="26">
        <f t="shared" si="25"/>
        <v>1.7647058823529411</v>
      </c>
      <c r="W31" s="26">
        <f t="shared" si="25"/>
        <v>1.2000000000000002</v>
      </c>
      <c r="X31" s="26"/>
    </row>
    <row r="32" spans="1:31" x14ac:dyDescent="0.25"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>
        <f t="shared" si="25"/>
        <v>3.1714285714285713</v>
      </c>
      <c r="S32" s="26">
        <f t="shared" si="25"/>
        <v>2.3783783783783785</v>
      </c>
      <c r="T32" s="26">
        <f t="shared" si="25"/>
        <v>1.2727272727272727</v>
      </c>
      <c r="U32" s="26">
        <f t="shared" si="25"/>
        <v>2.4761904761904763</v>
      </c>
      <c r="V32" s="26">
        <f t="shared" si="25"/>
        <v>0.92307692307692313</v>
      </c>
      <c r="W32" s="26">
        <f t="shared" si="25"/>
        <v>1.3333333333333333</v>
      </c>
      <c r="X32" s="26"/>
    </row>
    <row r="33" spans="2:24" x14ac:dyDescent="0.25"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>
        <f t="shared" si="25"/>
        <v>3.1785714285714284</v>
      </c>
      <c r="S33" s="26">
        <f t="shared" si="25"/>
        <v>2.6404494382022472</v>
      </c>
      <c r="T33" s="26">
        <f t="shared" si="25"/>
        <v>0.95744680851063824</v>
      </c>
      <c r="U33" s="26">
        <f t="shared" si="25"/>
        <v>3.8888888888888888</v>
      </c>
      <c r="V33" s="26">
        <f t="shared" si="25"/>
        <v>2.1428571428571428</v>
      </c>
      <c r="W33" s="26">
        <f t="shared" si="25"/>
        <v>0</v>
      </c>
      <c r="X33" s="26"/>
    </row>
    <row r="34" spans="2:24" x14ac:dyDescent="0.25"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>
        <f t="shared" si="25"/>
        <v>3.8142857142857141</v>
      </c>
      <c r="S34" s="26">
        <f t="shared" si="25"/>
        <v>2.8314606741573032</v>
      </c>
      <c r="T34" s="26">
        <f t="shared" si="25"/>
        <v>2</v>
      </c>
      <c r="U34" s="26">
        <f t="shared" si="25"/>
        <v>1.2857142857142856</v>
      </c>
      <c r="V34" s="26">
        <f t="shared" si="25"/>
        <v>4</v>
      </c>
      <c r="W34" s="26">
        <f t="shared" si="25"/>
        <v>3</v>
      </c>
      <c r="X34" s="26"/>
    </row>
    <row r="35" spans="2:24" x14ac:dyDescent="0.25"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>
        <f t="shared" si="25"/>
        <v>4.2</v>
      </c>
      <c r="S35" s="26">
        <f t="shared" si="25"/>
        <v>2.25</v>
      </c>
      <c r="T35" s="26">
        <f t="shared" si="25"/>
        <v>2.5925925925925926</v>
      </c>
      <c r="U35" s="26">
        <f t="shared" si="25"/>
        <v>2.1</v>
      </c>
      <c r="V35" s="26">
        <f t="shared" si="25"/>
        <v>2.333333333333333</v>
      </c>
      <c r="W35" s="26">
        <f t="shared" si="25"/>
        <v>7</v>
      </c>
      <c r="X35" s="26"/>
    </row>
    <row r="36" spans="2:24" x14ac:dyDescent="0.25"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>
        <f t="shared" si="25"/>
        <v>3.8857142857142857</v>
      </c>
      <c r="S36" s="26">
        <f t="shared" si="25"/>
        <v>1.5294117647058822</v>
      </c>
      <c r="T36" s="26">
        <f t="shared" si="25"/>
        <v>4.9230769230769234</v>
      </c>
      <c r="U36" s="26">
        <f t="shared" si="25"/>
        <v>5</v>
      </c>
      <c r="V36" s="26">
        <f t="shared" si="25"/>
        <v>4.8</v>
      </c>
      <c r="W36" s="26">
        <f t="shared" si="25"/>
        <v>2.6666666666666665</v>
      </c>
      <c r="X36" s="26"/>
    </row>
    <row r="37" spans="2:24" x14ac:dyDescent="0.25">
      <c r="R37" s="26">
        <f t="shared" si="25"/>
        <v>4.6285714285714281</v>
      </c>
      <c r="S37" s="26">
        <f t="shared" si="25"/>
        <v>0.875</v>
      </c>
      <c r="T37" s="26">
        <f t="shared" si="25"/>
        <v>5.1428571428571423</v>
      </c>
      <c r="U37" s="26">
        <f t="shared" si="25"/>
        <v>2.25</v>
      </c>
      <c r="V37" s="26">
        <f t="shared" si="25"/>
        <v>0</v>
      </c>
      <c r="W37" s="26">
        <f t="shared" si="25"/>
        <v>0</v>
      </c>
      <c r="X37" s="26"/>
    </row>
    <row r="38" spans="2:24" x14ac:dyDescent="0.25">
      <c r="R38" s="26">
        <f t="shared" si="25"/>
        <v>3.9285714285714284</v>
      </c>
      <c r="S38" s="26">
        <f t="shared" si="25"/>
        <v>4.1818181818181817</v>
      </c>
      <c r="T38" s="26">
        <f t="shared" si="25"/>
        <v>3.4782608695652173</v>
      </c>
      <c r="U38" s="26">
        <f t="shared" si="25"/>
        <v>1.25</v>
      </c>
      <c r="V38" s="26">
        <f t="shared" si="25"/>
        <v>0</v>
      </c>
      <c r="W38" s="26">
        <f t="shared" si="25"/>
        <v>0</v>
      </c>
      <c r="X38" s="26"/>
    </row>
    <row r="39" spans="2:24" x14ac:dyDescent="0.25">
      <c r="R39" s="26">
        <f t="shared" ref="R39:W44" si="26">$Q14*R14</f>
        <v>4.0857142857142854</v>
      </c>
      <c r="S39" s="26">
        <f t="shared" si="26"/>
        <v>4.6538461538461542</v>
      </c>
      <c r="T39" s="26">
        <f t="shared" si="26"/>
        <v>4</v>
      </c>
      <c r="U39" s="26">
        <f t="shared" si="26"/>
        <v>5.5</v>
      </c>
      <c r="V39" s="26">
        <f t="shared" si="26"/>
        <v>0</v>
      </c>
      <c r="W39" s="26">
        <f t="shared" si="26"/>
        <v>0</v>
      </c>
      <c r="X39" s="26"/>
    </row>
    <row r="40" spans="2:24" x14ac:dyDescent="0.25">
      <c r="R40" s="26">
        <f t="shared" si="26"/>
        <v>4.2857142857142856</v>
      </c>
      <c r="S40" s="26">
        <f t="shared" si="26"/>
        <v>5.04</v>
      </c>
      <c r="T40" s="26">
        <f t="shared" si="26"/>
        <v>0.5714285714285714</v>
      </c>
      <c r="U40" s="26">
        <f t="shared" si="26"/>
        <v>0</v>
      </c>
      <c r="V40" s="26">
        <f t="shared" si="26"/>
        <v>0</v>
      </c>
      <c r="W40" s="26">
        <f t="shared" si="26"/>
        <v>0</v>
      </c>
      <c r="X40" s="26"/>
    </row>
    <row r="41" spans="2:24" x14ac:dyDescent="0.25">
      <c r="R41" s="26">
        <f t="shared" si="26"/>
        <v>2.6928571428571431</v>
      </c>
      <c r="S41" s="26">
        <f t="shared" si="26"/>
        <v>2.6896551724137931</v>
      </c>
      <c r="T41" s="26">
        <f t="shared" si="26"/>
        <v>0</v>
      </c>
      <c r="U41" s="26">
        <f t="shared" si="26"/>
        <v>0</v>
      </c>
      <c r="V41" s="26">
        <f t="shared" si="26"/>
        <v>0</v>
      </c>
      <c r="W41" s="26">
        <f t="shared" si="26"/>
        <v>0</v>
      </c>
      <c r="X41" s="26"/>
    </row>
    <row r="42" spans="2:24" x14ac:dyDescent="0.25">
      <c r="R42" s="26">
        <f t="shared" si="26"/>
        <v>2.1</v>
      </c>
      <c r="S42" s="26">
        <f t="shared" si="26"/>
        <v>1.3333333333333333</v>
      </c>
      <c r="T42" s="26">
        <f t="shared" si="26"/>
        <v>0</v>
      </c>
      <c r="U42" s="26">
        <f t="shared" si="26"/>
        <v>0</v>
      </c>
      <c r="V42" s="26">
        <f t="shared" si="26"/>
        <v>0</v>
      </c>
      <c r="W42" s="26">
        <f t="shared" si="26"/>
        <v>0</v>
      </c>
      <c r="X42" s="26"/>
    </row>
    <row r="43" spans="2:24" x14ac:dyDescent="0.25">
      <c r="R43" s="26">
        <f t="shared" si="26"/>
        <v>0.8571428571428571</v>
      </c>
      <c r="S43" s="26">
        <f t="shared" si="26"/>
        <v>1.875</v>
      </c>
      <c r="T43" s="26">
        <f t="shared" si="26"/>
        <v>0</v>
      </c>
      <c r="U43" s="26">
        <f t="shared" si="26"/>
        <v>0</v>
      </c>
      <c r="V43" s="26">
        <f t="shared" si="26"/>
        <v>0</v>
      </c>
      <c r="W43" s="26">
        <f t="shared" si="26"/>
        <v>0</v>
      </c>
      <c r="X43" s="26"/>
    </row>
    <row r="44" spans="2:24" x14ac:dyDescent="0.25">
      <c r="R44" s="26">
        <f t="shared" si="26"/>
        <v>0.11428571428571428</v>
      </c>
      <c r="S44" s="26">
        <f t="shared" si="26"/>
        <v>0</v>
      </c>
      <c r="T44" s="26">
        <f t="shared" si="26"/>
        <v>0</v>
      </c>
      <c r="U44" s="26">
        <f t="shared" si="26"/>
        <v>0</v>
      </c>
      <c r="V44" s="26">
        <f t="shared" si="26"/>
        <v>0</v>
      </c>
      <c r="W44" s="26">
        <f t="shared" si="26"/>
        <v>0</v>
      </c>
      <c r="X44" s="26"/>
    </row>
    <row r="46" spans="2:24" x14ac:dyDescent="0.25">
      <c r="R46" s="1">
        <f t="shared" ref="R46:W46" si="27">SUM(R29:R44)/SUM(R4:R19)</f>
        <v>5.7973214285714274</v>
      </c>
      <c r="S46" s="1">
        <f t="shared" si="27"/>
        <v>6.0121122753240996</v>
      </c>
      <c r="T46" s="1">
        <f t="shared" si="27"/>
        <v>5.5370829962943775</v>
      </c>
      <c r="U46" s="1">
        <f t="shared" si="27"/>
        <v>5.4144734047684997</v>
      </c>
      <c r="V46" s="1">
        <f t="shared" si="27"/>
        <v>4.5007422439913221</v>
      </c>
      <c r="W46" s="1">
        <f t="shared" si="27"/>
        <v>4.6285491521018773</v>
      </c>
    </row>
  </sheetData>
  <mergeCells count="7">
    <mergeCell ref="A1:M1"/>
    <mergeCell ref="B2:C2"/>
    <mergeCell ref="D2:E2"/>
    <mergeCell ref="F2:G2"/>
    <mergeCell ref="H2:I2"/>
    <mergeCell ref="J2:K2"/>
    <mergeCell ref="L2:M2"/>
  </mergeCells>
  <conditionalFormatting sqref="R4:W19">
    <cfRule type="colorScale" priority="2">
      <colorScale>
        <cfvo type="min"/>
        <cfvo type="max"/>
        <color theme="0"/>
        <color theme="3" tint="0.39997558519241921"/>
      </colorScale>
    </cfRule>
  </conditionalFormatting>
  <conditionalFormatting sqref="Z4:AE19">
    <cfRule type="colorScale" priority="1">
      <colorScale>
        <cfvo type="min"/>
        <cfvo type="max"/>
        <color theme="0"/>
        <color theme="3" tint="0.39997558519241921"/>
      </colorScale>
    </cfRule>
  </conditionalFormatting>
  <hyperlinks>
    <hyperlink ref="S24" r:id="rId1"/>
    <hyperlink ref="S26" r:id="rId2"/>
    <hyperlink ref="O25" r:id="rId3"/>
    <hyperlink ref="O26" r:id="rId4"/>
    <hyperlink ref="S27" r:id="rId5"/>
    <hyperlink ref="S25" r:id="rId6"/>
  </hyperlinks>
  <pageMargins left="0.7" right="0.7" top="0.75" bottom="0.75" header="0.3" footer="0.3"/>
  <pageSetup scale="80" orientation="landscape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S1048281"/>
  <sheetViews>
    <sheetView zoomScale="85" zoomScaleNormal="85" workbookViewId="0">
      <pane xSplit="8" ySplit="2" topLeftCell="I150" activePane="bottomRight" state="frozen"/>
      <selection activeCell="R2189" sqref="R2189"/>
      <selection pane="topRight" activeCell="R2189" sqref="R2189"/>
      <selection pane="bottomLeft" activeCell="R2189" sqref="R2189"/>
      <selection pane="bottomRight" activeCell="B1" sqref="B1"/>
    </sheetView>
  </sheetViews>
  <sheetFormatPr defaultRowHeight="15" x14ac:dyDescent="0.25"/>
  <cols>
    <col min="1" max="1" width="6.140625" style="1" bestFit="1" customWidth="1"/>
    <col min="2" max="2" width="22.7109375" bestFit="1" customWidth="1"/>
    <col min="3" max="8" width="4.140625" style="1" customWidth="1"/>
    <col min="9" max="9" width="6" style="1" bestFit="1" customWidth="1"/>
    <col min="10" max="12" width="4" style="1" customWidth="1"/>
    <col min="13" max="13" width="3.5703125" style="1" customWidth="1"/>
    <col min="14" max="44" width="3.28515625" style="1" customWidth="1"/>
    <col min="45" max="45" width="9.140625" style="1"/>
  </cols>
  <sheetData>
    <row r="1" spans="1:45" x14ac:dyDescent="0.25">
      <c r="A1" s="1">
        <f>SUM(A3:A356)</f>
        <v>68</v>
      </c>
      <c r="B1" s="12" t="s">
        <v>512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</row>
    <row r="2" spans="1:45" s="47" customFormat="1" ht="40.5" customHeight="1" x14ac:dyDescent="0.25">
      <c r="A2" s="46" t="s">
        <v>429</v>
      </c>
      <c r="B2" s="47" t="s">
        <v>11</v>
      </c>
      <c r="C2" s="46" t="s">
        <v>430</v>
      </c>
      <c r="D2" s="46" t="s">
        <v>431</v>
      </c>
      <c r="E2" s="46" t="s">
        <v>432</v>
      </c>
      <c r="F2" s="46" t="s">
        <v>433</v>
      </c>
      <c r="G2" s="46" t="s">
        <v>434</v>
      </c>
      <c r="H2" s="46" t="s">
        <v>435</v>
      </c>
      <c r="I2" s="46" t="s">
        <v>436</v>
      </c>
      <c r="J2" s="67">
        <v>2019</v>
      </c>
      <c r="K2" s="67">
        <v>2018</v>
      </c>
      <c r="L2" s="67">
        <v>2017</v>
      </c>
      <c r="M2" s="67">
        <v>2016</v>
      </c>
      <c r="N2" s="67">
        <v>2015</v>
      </c>
      <c r="O2" s="67">
        <v>2014</v>
      </c>
      <c r="P2" s="67">
        <v>2013</v>
      </c>
      <c r="Q2" s="67">
        <v>2012</v>
      </c>
      <c r="R2" s="67">
        <v>2011</v>
      </c>
      <c r="S2" s="67">
        <v>2010</v>
      </c>
      <c r="T2" s="67">
        <v>2009</v>
      </c>
      <c r="U2" s="67">
        <v>2008</v>
      </c>
      <c r="V2" s="67">
        <v>2007</v>
      </c>
      <c r="W2" s="67">
        <v>2006</v>
      </c>
      <c r="X2" s="67">
        <v>2005</v>
      </c>
      <c r="Y2" s="67">
        <v>2004</v>
      </c>
      <c r="Z2" s="67">
        <v>2003</v>
      </c>
      <c r="AA2" s="67">
        <v>2002</v>
      </c>
      <c r="AB2" s="67">
        <v>2001</v>
      </c>
      <c r="AC2" s="67">
        <v>2000</v>
      </c>
      <c r="AD2" s="67">
        <v>1999</v>
      </c>
      <c r="AE2" s="67">
        <v>1998</v>
      </c>
      <c r="AF2" s="67">
        <v>1997</v>
      </c>
      <c r="AG2" s="67">
        <v>1996</v>
      </c>
      <c r="AH2" s="67">
        <v>1995</v>
      </c>
      <c r="AI2" s="67">
        <v>1994</v>
      </c>
      <c r="AJ2" s="67">
        <v>1993</v>
      </c>
      <c r="AK2" s="67">
        <v>1992</v>
      </c>
      <c r="AL2" s="67">
        <v>1991</v>
      </c>
      <c r="AM2" s="67">
        <v>1990</v>
      </c>
      <c r="AN2" s="67">
        <v>1989</v>
      </c>
      <c r="AO2" s="67">
        <v>1988</v>
      </c>
      <c r="AP2" s="67">
        <v>1987</v>
      </c>
      <c r="AQ2" s="67">
        <v>1986</v>
      </c>
      <c r="AR2" s="67">
        <v>1985</v>
      </c>
      <c r="AS2" s="46"/>
    </row>
    <row r="3" spans="1:45" x14ac:dyDescent="0.25">
      <c r="A3" s="1">
        <f>COUNTIF('Value Matchup'!$D$356:$D$423,'Team History'!B3)</f>
        <v>1</v>
      </c>
      <c r="B3" t="s">
        <v>107</v>
      </c>
      <c r="C3" s="1">
        <f>COUNTIF($J3:$AR3,"&gt;0")</f>
        <v>0</v>
      </c>
      <c r="D3" s="1">
        <f>COUNTIF($J3:$AR3,"&gt;1")</f>
        <v>0</v>
      </c>
      <c r="E3" s="1">
        <f>COUNTIF($J3:$AR3,"&gt;2")</f>
        <v>0</v>
      </c>
      <c r="F3" s="1">
        <f>COUNTIF($J3:$AR3,"&gt;3")</f>
        <v>0</v>
      </c>
      <c r="G3" s="1">
        <f>COUNTIF($J3:$AR3,"&gt;4")</f>
        <v>0</v>
      </c>
      <c r="H3" s="1">
        <f>COUNTIF($J3:$AR3,"&gt;5")</f>
        <v>0</v>
      </c>
      <c r="I3" s="63">
        <f>SUM(J3:AS3)+SUM(J3:X3)</f>
        <v>1</v>
      </c>
      <c r="J3" s="73">
        <f>IFERROR(LOOKUP(2,1/('All Games'!$J:$J='Team History'!$B3)/('All Games'!$B:$B='Team History'!J$2),('All Games'!$R:$R)),"")</f>
        <v>0</v>
      </c>
      <c r="K3" s="73" t="str">
        <f>IFERROR(LOOKUP(2,1/('All Games'!$J:$J='Team History'!$B3)/('All Games'!$B:$B='Team History'!K$2),('All Games'!$R:$R)),"")</f>
        <v/>
      </c>
      <c r="L3" s="1" t="s">
        <v>497</v>
      </c>
      <c r="M3" s="1" t="s">
        <v>497</v>
      </c>
      <c r="N3" s="1" t="s">
        <v>497</v>
      </c>
      <c r="O3" s="1" t="s">
        <v>497</v>
      </c>
      <c r="P3" s="1" t="s">
        <v>497</v>
      </c>
      <c r="Q3" s="1" t="s">
        <v>497</v>
      </c>
      <c r="R3" s="1" t="s">
        <v>497</v>
      </c>
      <c r="S3" s="1" t="s">
        <v>497</v>
      </c>
      <c r="T3" s="1" t="s">
        <v>497</v>
      </c>
      <c r="U3" s="1" t="s">
        <v>497</v>
      </c>
      <c r="V3" s="1" t="s">
        <v>497</v>
      </c>
      <c r="W3" s="1" t="s">
        <v>497</v>
      </c>
      <c r="X3" s="1" t="s">
        <v>497</v>
      </c>
      <c r="Y3" s="1" t="s">
        <v>497</v>
      </c>
      <c r="Z3" s="1" t="s">
        <v>497</v>
      </c>
      <c r="AA3" s="1" t="s">
        <v>497</v>
      </c>
      <c r="AB3" s="1" t="s">
        <v>497</v>
      </c>
      <c r="AC3" s="1" t="s">
        <v>497</v>
      </c>
      <c r="AD3" s="1" t="s">
        <v>497</v>
      </c>
      <c r="AE3" s="1" t="s">
        <v>497</v>
      </c>
      <c r="AF3" s="1" t="s">
        <v>497</v>
      </c>
      <c r="AG3" s="1" t="s">
        <v>497</v>
      </c>
      <c r="AH3" s="1" t="s">
        <v>497</v>
      </c>
      <c r="AI3" s="1" t="s">
        <v>497</v>
      </c>
      <c r="AJ3" s="1" t="s">
        <v>497</v>
      </c>
      <c r="AK3" s="1" t="s">
        <v>497</v>
      </c>
      <c r="AL3" s="1" t="s">
        <v>497</v>
      </c>
      <c r="AM3" s="1" t="s">
        <v>497</v>
      </c>
      <c r="AN3" s="1" t="s">
        <v>497</v>
      </c>
      <c r="AO3" s="1" t="s">
        <v>497</v>
      </c>
      <c r="AP3" s="1" t="s">
        <v>497</v>
      </c>
      <c r="AQ3" s="1" t="s">
        <v>497</v>
      </c>
      <c r="AR3" s="1" t="s">
        <v>497</v>
      </c>
      <c r="AS3" s="1">
        <f>COUNT(J3:AR3)</f>
        <v>1</v>
      </c>
    </row>
    <row r="4" spans="1:45" x14ac:dyDescent="0.25">
      <c r="A4" s="1">
        <f>COUNTIF('Value Matchup'!$D$356:$D$423,'Team History'!B4)</f>
        <v>0</v>
      </c>
      <c r="B4" t="s">
        <v>109</v>
      </c>
      <c r="C4" s="1">
        <f t="shared" ref="C4:C67" si="0">COUNTIF($J4:$AR4,"&gt;0")</f>
        <v>0</v>
      </c>
      <c r="D4" s="1">
        <f t="shared" ref="D4:D67" si="1">COUNTIF($J4:$AR4,"&gt;1")</f>
        <v>0</v>
      </c>
      <c r="E4" s="1">
        <f t="shared" ref="E4:E67" si="2">COUNTIF($J4:$AR4,"&gt;2")</f>
        <v>0</v>
      </c>
      <c r="F4" s="1">
        <f t="shared" ref="F4:F67" si="3">COUNTIF($J4:$AR4,"&gt;3")</f>
        <v>0</v>
      </c>
      <c r="G4" s="1">
        <f t="shared" ref="G4:G67" si="4">COUNTIF($J4:$AR4,"&gt;4")</f>
        <v>0</v>
      </c>
      <c r="H4" s="1">
        <f t="shared" ref="H4:H67" si="5">COUNTIF($J4:$AR4,"&gt;5")</f>
        <v>0</v>
      </c>
      <c r="I4" s="63">
        <f t="shared" ref="I4:I67" si="6">SUM(J4:AS4)+SUM(J4:X4)</f>
        <v>2</v>
      </c>
      <c r="K4" s="1" t="s">
        <v>497</v>
      </c>
      <c r="L4" s="1" t="s">
        <v>497</v>
      </c>
      <c r="M4" s="1" t="s">
        <v>497</v>
      </c>
      <c r="N4" s="1" t="s">
        <v>497</v>
      </c>
      <c r="O4" s="1" t="s">
        <v>497</v>
      </c>
      <c r="P4" s="1" t="s">
        <v>497</v>
      </c>
      <c r="Q4" s="1" t="s">
        <v>497</v>
      </c>
      <c r="R4" s="1" t="s">
        <v>497</v>
      </c>
      <c r="S4" s="1" t="s">
        <v>497</v>
      </c>
      <c r="T4" s="1" t="s">
        <v>497</v>
      </c>
      <c r="U4" s="1" t="s">
        <v>497</v>
      </c>
      <c r="V4" s="1" t="s">
        <v>497</v>
      </c>
      <c r="W4" s="1">
        <v>0</v>
      </c>
      <c r="X4" s="1" t="s">
        <v>497</v>
      </c>
      <c r="Y4" s="1">
        <v>0</v>
      </c>
      <c r="Z4" s="1" t="s">
        <v>497</v>
      </c>
      <c r="AA4" s="1" t="s">
        <v>497</v>
      </c>
      <c r="AB4" s="1" t="s">
        <v>497</v>
      </c>
      <c r="AC4" s="1" t="s">
        <v>497</v>
      </c>
      <c r="AD4" s="1" t="s">
        <v>497</v>
      </c>
      <c r="AE4" s="1" t="s">
        <v>497</v>
      </c>
      <c r="AF4" s="1" t="s">
        <v>497</v>
      </c>
      <c r="AG4" s="1" t="s">
        <v>497</v>
      </c>
      <c r="AH4" s="1" t="s">
        <v>497</v>
      </c>
      <c r="AI4" s="1" t="s">
        <v>497</v>
      </c>
      <c r="AJ4" s="1" t="s">
        <v>497</v>
      </c>
      <c r="AK4" s="1" t="s">
        <v>497</v>
      </c>
      <c r="AL4" s="1" t="s">
        <v>497</v>
      </c>
      <c r="AM4" s="1" t="s">
        <v>497</v>
      </c>
      <c r="AN4" s="1" t="s">
        <v>497</v>
      </c>
      <c r="AO4" s="1" t="s">
        <v>497</v>
      </c>
      <c r="AP4" s="1" t="s">
        <v>497</v>
      </c>
      <c r="AQ4" s="1" t="s">
        <v>497</v>
      </c>
      <c r="AR4" s="1" t="s">
        <v>497</v>
      </c>
      <c r="AS4" s="1">
        <f t="shared" ref="AS4:AS67" si="7">COUNT(J4:AR4)</f>
        <v>2</v>
      </c>
    </row>
    <row r="5" spans="1:45" x14ac:dyDescent="0.25">
      <c r="A5" s="1">
        <f>COUNTIF('Value Matchup'!$D$356:$D$423,'Team History'!B5)</f>
        <v>0</v>
      </c>
      <c r="B5" t="s">
        <v>111</v>
      </c>
      <c r="C5" s="1">
        <f t="shared" si="0"/>
        <v>0</v>
      </c>
      <c r="D5" s="1">
        <f t="shared" si="1"/>
        <v>0</v>
      </c>
      <c r="E5" s="1">
        <f t="shared" si="2"/>
        <v>0</v>
      </c>
      <c r="F5" s="1">
        <f t="shared" si="3"/>
        <v>0</v>
      </c>
      <c r="G5" s="1">
        <f t="shared" si="4"/>
        <v>0</v>
      </c>
      <c r="H5" s="1">
        <f t="shared" si="5"/>
        <v>0</v>
      </c>
      <c r="I5" s="63">
        <f t="shared" si="6"/>
        <v>4</v>
      </c>
      <c r="K5" s="1" t="s">
        <v>497</v>
      </c>
      <c r="L5" s="1" t="s">
        <v>497</v>
      </c>
      <c r="M5" s="1" t="s">
        <v>497</v>
      </c>
      <c r="N5" s="1" t="s">
        <v>497</v>
      </c>
      <c r="O5" s="1" t="s">
        <v>497</v>
      </c>
      <c r="P5" s="1">
        <v>0</v>
      </c>
      <c r="Q5" s="1" t="s">
        <v>497</v>
      </c>
      <c r="R5" s="1">
        <v>0</v>
      </c>
      <c r="S5" s="1" t="s">
        <v>497</v>
      </c>
      <c r="T5" s="1">
        <v>0</v>
      </c>
      <c r="U5" s="1" t="s">
        <v>497</v>
      </c>
      <c r="V5" s="1" t="s">
        <v>497</v>
      </c>
      <c r="W5" s="1" t="s">
        <v>497</v>
      </c>
      <c r="X5" s="1" t="s">
        <v>497</v>
      </c>
      <c r="Y5" s="1" t="s">
        <v>497</v>
      </c>
      <c r="Z5" s="1" t="s">
        <v>497</v>
      </c>
      <c r="AA5" s="1" t="s">
        <v>497</v>
      </c>
      <c r="AB5" s="1" t="s">
        <v>497</v>
      </c>
      <c r="AC5" s="1" t="s">
        <v>497</v>
      </c>
      <c r="AD5" s="1" t="s">
        <v>497</v>
      </c>
      <c r="AE5" s="1" t="s">
        <v>497</v>
      </c>
      <c r="AF5" s="1" t="s">
        <v>497</v>
      </c>
      <c r="AG5" s="1" t="s">
        <v>497</v>
      </c>
      <c r="AH5" s="1" t="s">
        <v>497</v>
      </c>
      <c r="AI5" s="1" t="s">
        <v>497</v>
      </c>
      <c r="AJ5" s="1" t="s">
        <v>497</v>
      </c>
      <c r="AK5" s="1" t="s">
        <v>497</v>
      </c>
      <c r="AL5" s="1" t="s">
        <v>497</v>
      </c>
      <c r="AM5" s="1" t="s">
        <v>497</v>
      </c>
      <c r="AN5" s="1" t="s">
        <v>497</v>
      </c>
      <c r="AO5" s="1" t="s">
        <v>497</v>
      </c>
      <c r="AP5" s="1" t="s">
        <v>497</v>
      </c>
      <c r="AQ5" s="1">
        <v>0</v>
      </c>
      <c r="AR5" s="1" t="s">
        <v>497</v>
      </c>
      <c r="AS5" s="1">
        <f t="shared" si="7"/>
        <v>4</v>
      </c>
    </row>
    <row r="6" spans="1:45" x14ac:dyDescent="0.25">
      <c r="A6" s="1">
        <f>COUNTIF('Value Matchup'!$D$356:$D$423,'Team History'!B6)</f>
        <v>0</v>
      </c>
      <c r="B6" t="s">
        <v>113</v>
      </c>
      <c r="C6" s="1">
        <f t="shared" si="0"/>
        <v>12</v>
      </c>
      <c r="D6" s="1">
        <f t="shared" si="1"/>
        <v>6</v>
      </c>
      <c r="E6" s="1">
        <f t="shared" si="2"/>
        <v>1</v>
      </c>
      <c r="F6" s="1">
        <f t="shared" si="3"/>
        <v>0</v>
      </c>
      <c r="G6" s="1">
        <f t="shared" si="4"/>
        <v>0</v>
      </c>
      <c r="H6" s="1">
        <f t="shared" si="5"/>
        <v>0</v>
      </c>
      <c r="I6" s="63">
        <f t="shared" si="6"/>
        <v>37</v>
      </c>
      <c r="K6" s="1">
        <v>1</v>
      </c>
      <c r="L6" s="1" t="s">
        <v>497</v>
      </c>
      <c r="M6" s="1" t="s">
        <v>497</v>
      </c>
      <c r="N6" s="1" t="s">
        <v>497</v>
      </c>
      <c r="O6" s="1" t="s">
        <v>497</v>
      </c>
      <c r="P6" s="1" t="s">
        <v>497</v>
      </c>
      <c r="Q6" s="1">
        <v>0</v>
      </c>
      <c r="R6" s="1" t="s">
        <v>497</v>
      </c>
      <c r="S6" s="1" t="s">
        <v>497</v>
      </c>
      <c r="T6" s="1" t="s">
        <v>497</v>
      </c>
      <c r="U6" s="1" t="s">
        <v>497</v>
      </c>
      <c r="V6" s="1" t="s">
        <v>497</v>
      </c>
      <c r="W6" s="1">
        <v>1</v>
      </c>
      <c r="X6" s="1">
        <v>0</v>
      </c>
      <c r="Y6" s="1">
        <v>3</v>
      </c>
      <c r="Z6" s="1">
        <v>0</v>
      </c>
      <c r="AA6" s="1">
        <v>1</v>
      </c>
      <c r="AB6" s="1" t="s">
        <v>497</v>
      </c>
      <c r="AC6" s="1" t="s">
        <v>497</v>
      </c>
      <c r="AD6" s="1" t="s">
        <v>497</v>
      </c>
      <c r="AE6" s="1" t="s">
        <v>497</v>
      </c>
      <c r="AF6" s="1" t="s">
        <v>497</v>
      </c>
      <c r="AG6" s="1" t="s">
        <v>497</v>
      </c>
      <c r="AH6" s="1">
        <v>1</v>
      </c>
      <c r="AI6" s="1">
        <v>1</v>
      </c>
      <c r="AJ6" s="1" t="s">
        <v>497</v>
      </c>
      <c r="AK6" s="1">
        <v>1</v>
      </c>
      <c r="AL6" s="1">
        <v>2</v>
      </c>
      <c r="AM6" s="1">
        <v>2</v>
      </c>
      <c r="AN6" s="1">
        <v>0</v>
      </c>
      <c r="AO6" s="1" t="s">
        <v>497</v>
      </c>
      <c r="AP6" s="1">
        <v>2</v>
      </c>
      <c r="AQ6" s="1">
        <v>2</v>
      </c>
      <c r="AR6" s="1">
        <v>2</v>
      </c>
      <c r="AS6" s="1">
        <f t="shared" si="7"/>
        <v>16</v>
      </c>
    </row>
    <row r="7" spans="1:45" x14ac:dyDescent="0.25">
      <c r="A7" s="1">
        <f>COUNTIF('Value Matchup'!$D$356:$D$423,'Team History'!B7)</f>
        <v>0</v>
      </c>
      <c r="B7" t="s">
        <v>115</v>
      </c>
      <c r="C7" s="1">
        <f t="shared" si="0"/>
        <v>0</v>
      </c>
      <c r="D7" s="1">
        <f t="shared" si="1"/>
        <v>0</v>
      </c>
      <c r="E7" s="1">
        <f t="shared" si="2"/>
        <v>0</v>
      </c>
      <c r="F7" s="1">
        <f t="shared" si="3"/>
        <v>0</v>
      </c>
      <c r="G7" s="1">
        <f t="shared" si="4"/>
        <v>0</v>
      </c>
      <c r="H7" s="1">
        <f t="shared" si="5"/>
        <v>0</v>
      </c>
      <c r="I7" s="63">
        <f t="shared" si="6"/>
        <v>1</v>
      </c>
      <c r="K7" s="1" t="s">
        <v>497</v>
      </c>
      <c r="L7" s="1" t="s">
        <v>497</v>
      </c>
      <c r="M7" s="1" t="s">
        <v>497</v>
      </c>
      <c r="N7" s="1" t="s">
        <v>497</v>
      </c>
      <c r="O7" s="1" t="s">
        <v>497</v>
      </c>
      <c r="P7" s="1" t="s">
        <v>497</v>
      </c>
      <c r="Q7" s="1" t="s">
        <v>497</v>
      </c>
      <c r="R7" s="1" t="s">
        <v>497</v>
      </c>
      <c r="S7" s="1" t="s">
        <v>497</v>
      </c>
      <c r="T7" s="1" t="s">
        <v>497</v>
      </c>
      <c r="U7" s="1" t="s">
        <v>497</v>
      </c>
      <c r="V7" s="1" t="s">
        <v>497</v>
      </c>
      <c r="W7" s="1" t="s">
        <v>497</v>
      </c>
      <c r="X7" s="1">
        <v>0</v>
      </c>
      <c r="Y7" s="1" t="s">
        <v>497</v>
      </c>
      <c r="Z7" s="1" t="s">
        <v>497</v>
      </c>
      <c r="AA7" s="1" t="s">
        <v>497</v>
      </c>
      <c r="AB7" s="1" t="s">
        <v>497</v>
      </c>
      <c r="AC7" s="1" t="s">
        <v>497</v>
      </c>
      <c r="AD7" s="1" t="s">
        <v>497</v>
      </c>
      <c r="AE7" s="1" t="s">
        <v>497</v>
      </c>
      <c r="AF7" s="1" t="s">
        <v>497</v>
      </c>
      <c r="AG7" s="1" t="s">
        <v>497</v>
      </c>
      <c r="AH7" s="1" t="s">
        <v>497</v>
      </c>
      <c r="AI7" s="1" t="s">
        <v>497</v>
      </c>
      <c r="AJ7" s="1" t="s">
        <v>497</v>
      </c>
      <c r="AK7" s="1" t="s">
        <v>497</v>
      </c>
      <c r="AL7" s="1" t="s">
        <v>497</v>
      </c>
      <c r="AM7" s="1" t="s">
        <v>497</v>
      </c>
      <c r="AN7" s="1" t="s">
        <v>497</v>
      </c>
      <c r="AO7" s="1" t="s">
        <v>497</v>
      </c>
      <c r="AP7" s="1" t="s">
        <v>497</v>
      </c>
      <c r="AQ7" s="1" t="s">
        <v>497</v>
      </c>
      <c r="AR7" s="1" t="s">
        <v>497</v>
      </c>
      <c r="AS7" s="1">
        <f t="shared" si="7"/>
        <v>1</v>
      </c>
    </row>
    <row r="8" spans="1:45" x14ac:dyDescent="0.25">
      <c r="A8" s="1">
        <f>COUNTIF('Value Matchup'!$D$356:$D$423,'Team History'!B8)</f>
        <v>0</v>
      </c>
      <c r="B8" t="s">
        <v>117</v>
      </c>
      <c r="C8" s="1">
        <f t="shared" si="0"/>
        <v>0</v>
      </c>
      <c r="D8" s="1">
        <f t="shared" si="1"/>
        <v>0</v>
      </c>
      <c r="E8" s="1">
        <f t="shared" si="2"/>
        <v>0</v>
      </c>
      <c r="F8" s="1">
        <f t="shared" si="3"/>
        <v>0</v>
      </c>
      <c r="G8" s="1">
        <f t="shared" si="4"/>
        <v>0</v>
      </c>
      <c r="H8" s="1">
        <f t="shared" si="5"/>
        <v>0</v>
      </c>
      <c r="I8" s="63">
        <f t="shared" si="6"/>
        <v>4</v>
      </c>
      <c r="K8" s="1" t="s">
        <v>497</v>
      </c>
      <c r="L8" s="1" t="s">
        <v>497</v>
      </c>
      <c r="M8" s="1" t="s">
        <v>497</v>
      </c>
      <c r="N8" s="1" t="s">
        <v>497</v>
      </c>
      <c r="O8" s="1" t="s">
        <v>497</v>
      </c>
      <c r="P8" s="1" t="s">
        <v>497</v>
      </c>
      <c r="Q8" s="1" t="s">
        <v>497</v>
      </c>
      <c r="R8" s="1">
        <v>0</v>
      </c>
      <c r="S8" s="1" t="s">
        <v>497</v>
      </c>
      <c r="T8" s="1">
        <v>0</v>
      </c>
      <c r="U8" s="1" t="s">
        <v>497</v>
      </c>
      <c r="V8" s="1" t="s">
        <v>497</v>
      </c>
      <c r="W8" s="1" t="s">
        <v>497</v>
      </c>
      <c r="X8" s="1" t="s">
        <v>497</v>
      </c>
      <c r="Y8" s="1">
        <v>0</v>
      </c>
      <c r="Z8" s="1" t="s">
        <v>497</v>
      </c>
      <c r="AA8" s="1" t="s">
        <v>497</v>
      </c>
      <c r="AB8" s="1">
        <v>0</v>
      </c>
      <c r="AC8" s="1" t="s">
        <v>497</v>
      </c>
      <c r="AD8" s="1" t="s">
        <v>497</v>
      </c>
      <c r="AE8" s="1" t="s">
        <v>497</v>
      </c>
      <c r="AF8" s="1" t="s">
        <v>497</v>
      </c>
      <c r="AG8" s="1" t="s">
        <v>497</v>
      </c>
      <c r="AH8" s="1" t="s">
        <v>497</v>
      </c>
      <c r="AI8" s="1" t="s">
        <v>497</v>
      </c>
      <c r="AJ8" s="1" t="s">
        <v>497</v>
      </c>
      <c r="AK8" s="1" t="s">
        <v>497</v>
      </c>
      <c r="AL8" s="1" t="s">
        <v>497</v>
      </c>
      <c r="AM8" s="1" t="s">
        <v>497</v>
      </c>
      <c r="AN8" s="1" t="s">
        <v>497</v>
      </c>
      <c r="AO8" s="1" t="s">
        <v>497</v>
      </c>
      <c r="AP8" s="1" t="s">
        <v>497</v>
      </c>
      <c r="AQ8" s="1" t="s">
        <v>497</v>
      </c>
      <c r="AR8" s="1" t="s">
        <v>497</v>
      </c>
      <c r="AS8" s="1">
        <f t="shared" si="7"/>
        <v>4</v>
      </c>
    </row>
    <row r="9" spans="1:45" x14ac:dyDescent="0.25">
      <c r="A9" s="1">
        <f>COUNTIF('Value Matchup'!$D$356:$D$423,'Team History'!B9)</f>
        <v>0</v>
      </c>
      <c r="B9" t="s">
        <v>59</v>
      </c>
      <c r="C9" s="1">
        <f t="shared" si="0"/>
        <v>0</v>
      </c>
      <c r="D9" s="1">
        <f t="shared" si="1"/>
        <v>0</v>
      </c>
      <c r="E9" s="1">
        <f t="shared" si="2"/>
        <v>0</v>
      </c>
      <c r="F9" s="1">
        <f t="shared" si="3"/>
        <v>0</v>
      </c>
      <c r="G9" s="1">
        <f t="shared" si="4"/>
        <v>0</v>
      </c>
      <c r="H9" s="1">
        <f t="shared" si="5"/>
        <v>0</v>
      </c>
      <c r="I9" s="63">
        <f t="shared" si="6"/>
        <v>5</v>
      </c>
      <c r="K9" s="1" t="s">
        <v>497</v>
      </c>
      <c r="L9" s="1" t="s">
        <v>497</v>
      </c>
      <c r="M9" s="1" t="s">
        <v>497</v>
      </c>
      <c r="N9" s="1">
        <v>0</v>
      </c>
      <c r="O9" s="1">
        <v>0</v>
      </c>
      <c r="P9" s="1">
        <v>0</v>
      </c>
      <c r="Q9" s="1" t="s">
        <v>497</v>
      </c>
      <c r="R9" s="1" t="s">
        <v>497</v>
      </c>
      <c r="S9" s="1" t="s">
        <v>497</v>
      </c>
      <c r="T9" s="1" t="s">
        <v>497</v>
      </c>
      <c r="U9" s="1" t="s">
        <v>497</v>
      </c>
      <c r="V9" s="1">
        <v>0</v>
      </c>
      <c r="W9" s="1">
        <v>0</v>
      </c>
      <c r="X9" s="1" t="s">
        <v>497</v>
      </c>
      <c r="Y9" s="1" t="s">
        <v>497</v>
      </c>
      <c r="Z9" s="1" t="s">
        <v>497</v>
      </c>
      <c r="AA9" s="1" t="s">
        <v>497</v>
      </c>
      <c r="AB9" s="1" t="s">
        <v>497</v>
      </c>
      <c r="AC9" s="1" t="s">
        <v>497</v>
      </c>
      <c r="AD9" s="1" t="s">
        <v>497</v>
      </c>
      <c r="AE9" s="1" t="s">
        <v>497</v>
      </c>
      <c r="AF9" s="1" t="s">
        <v>497</v>
      </c>
      <c r="AG9" s="1" t="s">
        <v>497</v>
      </c>
      <c r="AH9" s="1" t="s">
        <v>497</v>
      </c>
      <c r="AI9" s="1" t="s">
        <v>497</v>
      </c>
      <c r="AJ9" s="1" t="s">
        <v>497</v>
      </c>
      <c r="AK9" s="1" t="s">
        <v>497</v>
      </c>
      <c r="AL9" s="1" t="s">
        <v>497</v>
      </c>
      <c r="AM9" s="1" t="s">
        <v>497</v>
      </c>
      <c r="AN9" s="1" t="s">
        <v>497</v>
      </c>
      <c r="AO9" s="1" t="s">
        <v>497</v>
      </c>
      <c r="AP9" s="1" t="s">
        <v>497</v>
      </c>
      <c r="AQ9" s="1" t="s">
        <v>497</v>
      </c>
      <c r="AR9" s="1" t="s">
        <v>497</v>
      </c>
      <c r="AS9" s="1">
        <f t="shared" si="7"/>
        <v>5</v>
      </c>
    </row>
    <row r="10" spans="1:45" x14ac:dyDescent="0.25">
      <c r="A10" s="1">
        <f>COUNTIF('Value Matchup'!$D$356:$D$423,'Team History'!B10)</f>
        <v>0</v>
      </c>
      <c r="B10" t="s">
        <v>119</v>
      </c>
      <c r="C10" s="1">
        <f t="shared" si="0"/>
        <v>0</v>
      </c>
      <c r="D10" s="1">
        <f t="shared" si="1"/>
        <v>0</v>
      </c>
      <c r="E10" s="1">
        <f t="shared" si="2"/>
        <v>0</v>
      </c>
      <c r="F10" s="1">
        <f t="shared" si="3"/>
        <v>0</v>
      </c>
      <c r="G10" s="1">
        <f t="shared" si="4"/>
        <v>0</v>
      </c>
      <c r="H10" s="1">
        <f t="shared" si="5"/>
        <v>0</v>
      </c>
      <c r="I10" s="63">
        <f t="shared" si="6"/>
        <v>2</v>
      </c>
      <c r="K10" s="1" t="s">
        <v>497</v>
      </c>
      <c r="L10" s="1" t="s">
        <v>497</v>
      </c>
      <c r="M10" s="1" t="s">
        <v>497</v>
      </c>
      <c r="N10" s="1" t="s">
        <v>497</v>
      </c>
      <c r="O10" s="1" t="s">
        <v>497</v>
      </c>
      <c r="P10" s="1" t="s">
        <v>497</v>
      </c>
      <c r="Q10" s="1" t="s">
        <v>497</v>
      </c>
      <c r="R10" s="1" t="s">
        <v>497</v>
      </c>
      <c r="S10" s="1" t="s">
        <v>497</v>
      </c>
      <c r="T10" s="1" t="s">
        <v>497</v>
      </c>
      <c r="U10" s="1" t="s">
        <v>497</v>
      </c>
      <c r="V10" s="1" t="s">
        <v>497</v>
      </c>
      <c r="W10" s="1" t="s">
        <v>497</v>
      </c>
      <c r="X10" s="1" t="s">
        <v>497</v>
      </c>
      <c r="Y10" s="1" t="s">
        <v>497</v>
      </c>
      <c r="Z10" s="1" t="s">
        <v>497</v>
      </c>
      <c r="AA10" s="1">
        <v>0</v>
      </c>
      <c r="AB10" s="1" t="s">
        <v>497</v>
      </c>
      <c r="AC10" s="1" t="s">
        <v>497</v>
      </c>
      <c r="AD10" s="1">
        <v>0</v>
      </c>
      <c r="AE10" s="1" t="s">
        <v>497</v>
      </c>
      <c r="AF10" s="1" t="s">
        <v>497</v>
      </c>
      <c r="AG10" s="1" t="s">
        <v>497</v>
      </c>
      <c r="AH10" s="1" t="s">
        <v>497</v>
      </c>
      <c r="AI10" s="1" t="s">
        <v>497</v>
      </c>
      <c r="AJ10" s="1" t="s">
        <v>497</v>
      </c>
      <c r="AK10" s="1" t="s">
        <v>497</v>
      </c>
      <c r="AL10" s="1" t="s">
        <v>497</v>
      </c>
      <c r="AM10" s="1" t="s">
        <v>497</v>
      </c>
      <c r="AN10" s="1" t="s">
        <v>497</v>
      </c>
      <c r="AO10" s="1" t="s">
        <v>497</v>
      </c>
      <c r="AP10" s="1" t="s">
        <v>497</v>
      </c>
      <c r="AQ10" s="1" t="s">
        <v>497</v>
      </c>
      <c r="AR10" s="1" t="s">
        <v>497</v>
      </c>
      <c r="AS10" s="1">
        <f t="shared" si="7"/>
        <v>2</v>
      </c>
    </row>
    <row r="11" spans="1:45" x14ac:dyDescent="0.25">
      <c r="A11" s="1">
        <f>COUNTIF('Value Matchup'!$D$356:$D$423,'Team History'!B11)</f>
        <v>0</v>
      </c>
      <c r="B11" t="s">
        <v>120</v>
      </c>
      <c r="C11" s="1">
        <f t="shared" si="0"/>
        <v>0</v>
      </c>
      <c r="D11" s="1">
        <f t="shared" si="1"/>
        <v>0</v>
      </c>
      <c r="E11" s="1">
        <f t="shared" si="2"/>
        <v>0</v>
      </c>
      <c r="F11" s="1">
        <f t="shared" si="3"/>
        <v>0</v>
      </c>
      <c r="G11" s="1">
        <f t="shared" si="4"/>
        <v>0</v>
      </c>
      <c r="H11" s="1">
        <f t="shared" si="5"/>
        <v>0</v>
      </c>
      <c r="I11" s="63">
        <f t="shared" si="6"/>
        <v>3</v>
      </c>
      <c r="K11" s="1" t="s">
        <v>497</v>
      </c>
      <c r="L11" s="1" t="s">
        <v>497</v>
      </c>
      <c r="M11" s="1" t="s">
        <v>497</v>
      </c>
      <c r="N11" s="1" t="s">
        <v>497</v>
      </c>
      <c r="O11" s="1">
        <v>0</v>
      </c>
      <c r="P11" s="1" t="s">
        <v>497</v>
      </c>
      <c r="Q11" s="1" t="s">
        <v>497</v>
      </c>
      <c r="R11" s="1" t="s">
        <v>497</v>
      </c>
      <c r="S11" s="1" t="s">
        <v>497</v>
      </c>
      <c r="T11" s="1">
        <v>0</v>
      </c>
      <c r="U11" s="1">
        <v>0</v>
      </c>
      <c r="V11" s="1" t="s">
        <v>497</v>
      </c>
      <c r="W11" s="1" t="s">
        <v>497</v>
      </c>
      <c r="X11" s="1" t="s">
        <v>497</v>
      </c>
      <c r="Y11" s="1" t="s">
        <v>497</v>
      </c>
      <c r="Z11" s="1" t="s">
        <v>497</v>
      </c>
      <c r="AA11" s="1" t="s">
        <v>497</v>
      </c>
      <c r="AB11" s="1" t="s">
        <v>497</v>
      </c>
      <c r="AC11" s="1" t="s">
        <v>497</v>
      </c>
      <c r="AD11" s="1" t="s">
        <v>497</v>
      </c>
      <c r="AE11" s="1" t="s">
        <v>497</v>
      </c>
      <c r="AF11" s="1" t="s">
        <v>497</v>
      </c>
      <c r="AG11" s="1" t="s">
        <v>497</v>
      </c>
      <c r="AH11" s="1" t="s">
        <v>497</v>
      </c>
      <c r="AI11" s="1" t="s">
        <v>497</v>
      </c>
      <c r="AJ11" s="1" t="s">
        <v>497</v>
      </c>
      <c r="AK11" s="1" t="s">
        <v>497</v>
      </c>
      <c r="AL11" s="1" t="s">
        <v>497</v>
      </c>
      <c r="AM11" s="1" t="s">
        <v>497</v>
      </c>
      <c r="AN11" s="1" t="s">
        <v>497</v>
      </c>
      <c r="AO11" s="1" t="s">
        <v>497</v>
      </c>
      <c r="AP11" s="1" t="s">
        <v>497</v>
      </c>
      <c r="AQ11" s="1" t="s">
        <v>497</v>
      </c>
      <c r="AR11" s="1" t="s">
        <v>497</v>
      </c>
      <c r="AS11" s="1">
        <f t="shared" si="7"/>
        <v>3</v>
      </c>
    </row>
    <row r="12" spans="1:45" x14ac:dyDescent="0.25">
      <c r="A12" s="1">
        <f>COUNTIF('Value Matchup'!$D$356:$D$423,'Team History'!B12)</f>
        <v>0</v>
      </c>
      <c r="B12" t="s">
        <v>122</v>
      </c>
      <c r="C12" s="1">
        <f t="shared" si="0"/>
        <v>0</v>
      </c>
      <c r="D12" s="1">
        <f t="shared" si="1"/>
        <v>0</v>
      </c>
      <c r="E12" s="1">
        <f t="shared" si="2"/>
        <v>0</v>
      </c>
      <c r="F12" s="1">
        <f t="shared" si="3"/>
        <v>0</v>
      </c>
      <c r="G12" s="1">
        <f t="shared" si="4"/>
        <v>0</v>
      </c>
      <c r="H12" s="1">
        <f t="shared" si="5"/>
        <v>0</v>
      </c>
      <c r="I12" s="63">
        <f t="shared" si="6"/>
        <v>1</v>
      </c>
      <c r="K12" s="1" t="s">
        <v>497</v>
      </c>
      <c r="L12" s="1" t="s">
        <v>497</v>
      </c>
      <c r="M12" s="1" t="s">
        <v>497</v>
      </c>
      <c r="N12" s="1" t="s">
        <v>497</v>
      </c>
      <c r="O12" s="1" t="s">
        <v>497</v>
      </c>
      <c r="P12" s="1" t="s">
        <v>497</v>
      </c>
      <c r="Q12" s="1" t="s">
        <v>497</v>
      </c>
      <c r="R12" s="1" t="s">
        <v>497</v>
      </c>
      <c r="S12" s="1" t="s">
        <v>497</v>
      </c>
      <c r="T12" s="1" t="s">
        <v>497</v>
      </c>
      <c r="U12" s="1" t="s">
        <v>497</v>
      </c>
      <c r="V12" s="1" t="s">
        <v>497</v>
      </c>
      <c r="W12" s="1" t="s">
        <v>497</v>
      </c>
      <c r="X12" s="1" t="s">
        <v>497</v>
      </c>
      <c r="Y12" s="1" t="s">
        <v>497</v>
      </c>
      <c r="Z12" s="1" t="s">
        <v>497</v>
      </c>
      <c r="AA12" s="1" t="s">
        <v>497</v>
      </c>
      <c r="AB12" s="1" t="s">
        <v>497</v>
      </c>
      <c r="AC12" s="1">
        <v>0</v>
      </c>
      <c r="AD12" s="1" t="s">
        <v>497</v>
      </c>
      <c r="AE12" s="1" t="s">
        <v>497</v>
      </c>
      <c r="AF12" s="1" t="s">
        <v>497</v>
      </c>
      <c r="AG12" s="1" t="s">
        <v>497</v>
      </c>
      <c r="AH12" s="1" t="s">
        <v>497</v>
      </c>
      <c r="AI12" s="1" t="s">
        <v>497</v>
      </c>
      <c r="AJ12" s="1" t="s">
        <v>497</v>
      </c>
      <c r="AK12" s="1" t="s">
        <v>497</v>
      </c>
      <c r="AL12" s="1" t="s">
        <v>497</v>
      </c>
      <c r="AM12" s="1" t="s">
        <v>497</v>
      </c>
      <c r="AN12" s="1" t="s">
        <v>497</v>
      </c>
      <c r="AO12" s="1" t="s">
        <v>497</v>
      </c>
      <c r="AP12" s="1" t="s">
        <v>497</v>
      </c>
      <c r="AQ12" s="1" t="s">
        <v>497</v>
      </c>
      <c r="AR12" s="1" t="s">
        <v>497</v>
      </c>
      <c r="AS12" s="1">
        <f t="shared" si="7"/>
        <v>1</v>
      </c>
    </row>
    <row r="13" spans="1:45" x14ac:dyDescent="0.25">
      <c r="A13" s="1">
        <f>COUNTIF('Value Matchup'!$D$356:$D$423,'Team History'!B13)</f>
        <v>0</v>
      </c>
      <c r="B13" t="s">
        <v>48</v>
      </c>
      <c r="C13" s="1">
        <f t="shared" si="0"/>
        <v>19</v>
      </c>
      <c r="D13" s="1">
        <f t="shared" si="1"/>
        <v>16</v>
      </c>
      <c r="E13" s="1">
        <f t="shared" si="2"/>
        <v>9</v>
      </c>
      <c r="F13" s="1">
        <f t="shared" si="3"/>
        <v>3</v>
      </c>
      <c r="G13" s="1">
        <f t="shared" si="4"/>
        <v>1</v>
      </c>
      <c r="H13" s="1">
        <f t="shared" si="5"/>
        <v>0</v>
      </c>
      <c r="I13" s="63">
        <f t="shared" si="6"/>
        <v>98</v>
      </c>
      <c r="K13" s="1">
        <v>0</v>
      </c>
      <c r="L13" s="1">
        <v>2</v>
      </c>
      <c r="M13" s="1">
        <v>0</v>
      </c>
      <c r="N13" s="1">
        <v>3</v>
      </c>
      <c r="O13" s="1">
        <v>3</v>
      </c>
      <c r="P13" s="1">
        <v>2</v>
      </c>
      <c r="Q13" s="1" t="s">
        <v>497</v>
      </c>
      <c r="R13" s="1">
        <v>3</v>
      </c>
      <c r="S13" s="1" t="s">
        <v>497</v>
      </c>
      <c r="T13" s="1">
        <v>2</v>
      </c>
      <c r="U13" s="1">
        <v>0</v>
      </c>
      <c r="V13" s="1">
        <v>0</v>
      </c>
      <c r="W13" s="1">
        <v>1</v>
      </c>
      <c r="X13" s="1">
        <v>3</v>
      </c>
      <c r="Y13" s="1">
        <v>0</v>
      </c>
      <c r="Z13" s="1">
        <v>3</v>
      </c>
      <c r="AA13" s="1">
        <v>2</v>
      </c>
      <c r="AB13" s="1">
        <v>5</v>
      </c>
      <c r="AC13" s="1">
        <v>1</v>
      </c>
      <c r="AD13" s="1">
        <v>0</v>
      </c>
      <c r="AE13" s="1">
        <v>3</v>
      </c>
      <c r="AF13" s="1" t="s">
        <v>497</v>
      </c>
      <c r="AG13" s="1">
        <v>2</v>
      </c>
      <c r="AH13" s="1">
        <v>0</v>
      </c>
      <c r="AI13" s="1">
        <v>4</v>
      </c>
      <c r="AJ13" s="1">
        <v>0</v>
      </c>
      <c r="AK13" s="1">
        <v>0</v>
      </c>
      <c r="AL13" s="1">
        <v>2</v>
      </c>
      <c r="AM13" s="1">
        <v>1</v>
      </c>
      <c r="AN13" s="1">
        <v>2</v>
      </c>
      <c r="AO13" s="1">
        <v>4</v>
      </c>
      <c r="AP13" s="1">
        <v>0</v>
      </c>
      <c r="AQ13" s="1">
        <v>0</v>
      </c>
      <c r="AR13" s="1">
        <v>0</v>
      </c>
      <c r="AS13" s="1">
        <f t="shared" si="7"/>
        <v>31</v>
      </c>
    </row>
    <row r="14" spans="1:45" x14ac:dyDescent="0.25">
      <c r="A14" s="1">
        <f>COUNTIF('Value Matchup'!$D$356:$D$423,'Team History'!B14)</f>
        <v>1</v>
      </c>
      <c r="B14" t="s">
        <v>125</v>
      </c>
      <c r="C14" s="1">
        <f t="shared" si="0"/>
        <v>4</v>
      </c>
      <c r="D14" s="1">
        <f t="shared" si="1"/>
        <v>1</v>
      </c>
      <c r="E14" s="1">
        <f t="shared" si="2"/>
        <v>0</v>
      </c>
      <c r="F14" s="1">
        <f t="shared" si="3"/>
        <v>0</v>
      </c>
      <c r="G14" s="1">
        <f t="shared" si="4"/>
        <v>0</v>
      </c>
      <c r="H14" s="1">
        <f t="shared" si="5"/>
        <v>0</v>
      </c>
      <c r="I14" s="63">
        <f t="shared" si="6"/>
        <v>12</v>
      </c>
      <c r="K14" s="1">
        <v>0</v>
      </c>
      <c r="L14" s="1" t="s">
        <v>497</v>
      </c>
      <c r="M14" s="1" t="s">
        <v>497</v>
      </c>
      <c r="N14" s="1" t="s">
        <v>497</v>
      </c>
      <c r="O14" s="1">
        <v>0</v>
      </c>
      <c r="P14" s="1" t="s">
        <v>497</v>
      </c>
      <c r="Q14" s="1" t="s">
        <v>497</v>
      </c>
      <c r="R14" s="1" t="s">
        <v>497</v>
      </c>
      <c r="S14" s="1" t="s">
        <v>497</v>
      </c>
      <c r="T14" s="1">
        <v>1</v>
      </c>
      <c r="U14" s="1" t="s">
        <v>497</v>
      </c>
      <c r="V14" s="1" t="s">
        <v>497</v>
      </c>
      <c r="W14" s="1" t="s">
        <v>497</v>
      </c>
      <c r="X14" s="1" t="s">
        <v>497</v>
      </c>
      <c r="Y14" s="1" t="s">
        <v>497</v>
      </c>
      <c r="Z14" s="1">
        <v>1</v>
      </c>
      <c r="AA14" s="1" t="s">
        <v>497</v>
      </c>
      <c r="AB14" s="1" t="s">
        <v>497</v>
      </c>
      <c r="AC14" s="1" t="s">
        <v>497</v>
      </c>
      <c r="AD14" s="1" t="s">
        <v>497</v>
      </c>
      <c r="AE14" s="1" t="s">
        <v>497</v>
      </c>
      <c r="AF14" s="1" t="s">
        <v>497</v>
      </c>
      <c r="AG14" s="1" t="s">
        <v>497</v>
      </c>
      <c r="AH14" s="1">
        <v>2</v>
      </c>
      <c r="AI14" s="1" t="s">
        <v>497</v>
      </c>
      <c r="AJ14" s="1" t="s">
        <v>497</v>
      </c>
      <c r="AK14" s="1" t="s">
        <v>497</v>
      </c>
      <c r="AL14" s="1">
        <v>1</v>
      </c>
      <c r="AM14" s="1" t="s">
        <v>497</v>
      </c>
      <c r="AN14" s="1" t="s">
        <v>497</v>
      </c>
      <c r="AO14" s="1" t="s">
        <v>497</v>
      </c>
      <c r="AP14" s="1" t="s">
        <v>497</v>
      </c>
      <c r="AQ14" s="1" t="s">
        <v>497</v>
      </c>
      <c r="AR14" s="1" t="s">
        <v>497</v>
      </c>
      <c r="AS14" s="1">
        <f t="shared" si="7"/>
        <v>6</v>
      </c>
    </row>
    <row r="15" spans="1:45" x14ac:dyDescent="0.25">
      <c r="A15" s="1">
        <f>COUNTIF('Value Matchup'!$D$356:$D$423,'Team History'!B15)</f>
        <v>0</v>
      </c>
      <c r="B15" t="s">
        <v>41</v>
      </c>
      <c r="C15" s="1">
        <f t="shared" si="0"/>
        <v>13</v>
      </c>
      <c r="D15" s="1">
        <f t="shared" si="1"/>
        <v>5</v>
      </c>
      <c r="E15" s="1">
        <f t="shared" si="2"/>
        <v>3</v>
      </c>
      <c r="F15" s="1">
        <f t="shared" si="3"/>
        <v>2</v>
      </c>
      <c r="G15" s="1">
        <f t="shared" si="4"/>
        <v>1</v>
      </c>
      <c r="H15" s="1">
        <f t="shared" si="5"/>
        <v>0</v>
      </c>
      <c r="I15" s="63">
        <f t="shared" si="6"/>
        <v>46</v>
      </c>
      <c r="K15" s="1">
        <v>0</v>
      </c>
      <c r="L15" s="1">
        <v>1</v>
      </c>
      <c r="M15" s="1" t="s">
        <v>497</v>
      </c>
      <c r="N15" s="1">
        <v>1</v>
      </c>
      <c r="O15" s="1" t="s">
        <v>497</v>
      </c>
      <c r="P15" s="1" t="s">
        <v>497</v>
      </c>
      <c r="Q15" s="1" t="s">
        <v>497</v>
      </c>
      <c r="R15" s="1" t="s">
        <v>497</v>
      </c>
      <c r="S15" s="1" t="s">
        <v>497</v>
      </c>
      <c r="T15" s="1" t="s">
        <v>497</v>
      </c>
      <c r="U15" s="1">
        <v>1</v>
      </c>
      <c r="V15" s="1">
        <v>0</v>
      </c>
      <c r="W15" s="1">
        <v>0</v>
      </c>
      <c r="X15" s="1" t="s">
        <v>497</v>
      </c>
      <c r="Y15" s="1" t="s">
        <v>497</v>
      </c>
      <c r="Z15" s="1" t="s">
        <v>497</v>
      </c>
      <c r="AA15" s="1" t="s">
        <v>497</v>
      </c>
      <c r="AB15" s="1">
        <v>0</v>
      </c>
      <c r="AC15" s="1">
        <v>0</v>
      </c>
      <c r="AD15" s="1">
        <v>1</v>
      </c>
      <c r="AE15" s="1">
        <v>1</v>
      </c>
      <c r="AF15" s="1" t="s">
        <v>497</v>
      </c>
      <c r="AG15" s="1">
        <v>2</v>
      </c>
      <c r="AH15" s="1">
        <v>5</v>
      </c>
      <c r="AI15" s="1" t="s">
        <v>497</v>
      </c>
      <c r="AJ15" s="1">
        <v>2</v>
      </c>
      <c r="AK15" s="1">
        <v>1</v>
      </c>
      <c r="AL15" s="1">
        <v>3</v>
      </c>
      <c r="AM15" s="1">
        <v>4</v>
      </c>
      <c r="AN15" s="1">
        <v>1</v>
      </c>
      <c r="AO15" s="1">
        <v>0</v>
      </c>
      <c r="AP15" s="1" t="s">
        <v>497</v>
      </c>
      <c r="AQ15" s="1" t="s">
        <v>497</v>
      </c>
      <c r="AR15" s="1">
        <v>1</v>
      </c>
      <c r="AS15" s="1">
        <f t="shared" si="7"/>
        <v>19</v>
      </c>
    </row>
    <row r="16" spans="1:45" x14ac:dyDescent="0.25">
      <c r="A16" s="1">
        <f>COUNTIF('Value Matchup'!$D$356:$D$423,'Team History'!B16)</f>
        <v>0</v>
      </c>
      <c r="B16" t="s">
        <v>127</v>
      </c>
      <c r="C16" s="1">
        <f t="shared" si="0"/>
        <v>0</v>
      </c>
      <c r="D16" s="1">
        <f t="shared" si="1"/>
        <v>0</v>
      </c>
      <c r="E16" s="1">
        <f t="shared" si="2"/>
        <v>0</v>
      </c>
      <c r="F16" s="1">
        <f t="shared" si="3"/>
        <v>0</v>
      </c>
      <c r="G16" s="1">
        <f t="shared" si="4"/>
        <v>0</v>
      </c>
      <c r="H16" s="1">
        <f t="shared" si="5"/>
        <v>0</v>
      </c>
      <c r="I16" s="63">
        <f t="shared" si="6"/>
        <v>1</v>
      </c>
      <c r="K16" s="1" t="s">
        <v>497</v>
      </c>
      <c r="L16" s="1" t="s">
        <v>497</v>
      </c>
      <c r="M16" s="1" t="s">
        <v>497</v>
      </c>
      <c r="N16" s="1" t="s">
        <v>497</v>
      </c>
      <c r="O16" s="1" t="s">
        <v>497</v>
      </c>
      <c r="P16" s="1" t="s">
        <v>497</v>
      </c>
      <c r="Q16" s="1" t="s">
        <v>497</v>
      </c>
      <c r="R16" s="1" t="s">
        <v>497</v>
      </c>
      <c r="S16" s="1">
        <v>0</v>
      </c>
      <c r="T16" s="1" t="s">
        <v>497</v>
      </c>
      <c r="U16" s="1" t="s">
        <v>497</v>
      </c>
      <c r="V16" s="1" t="s">
        <v>497</v>
      </c>
      <c r="W16" s="1" t="s">
        <v>497</v>
      </c>
      <c r="X16" s="1" t="s">
        <v>497</v>
      </c>
      <c r="Y16" s="1" t="s">
        <v>497</v>
      </c>
      <c r="Z16" s="1" t="s">
        <v>497</v>
      </c>
      <c r="AA16" s="1" t="s">
        <v>497</v>
      </c>
      <c r="AB16" s="1" t="s">
        <v>497</v>
      </c>
      <c r="AC16" s="1" t="s">
        <v>497</v>
      </c>
      <c r="AD16" s="1" t="s">
        <v>497</v>
      </c>
      <c r="AE16" s="1" t="s">
        <v>497</v>
      </c>
      <c r="AF16" s="1" t="s">
        <v>497</v>
      </c>
      <c r="AG16" s="1" t="s">
        <v>497</v>
      </c>
      <c r="AH16" s="1" t="s">
        <v>497</v>
      </c>
      <c r="AI16" s="1" t="s">
        <v>497</v>
      </c>
      <c r="AJ16" s="1" t="s">
        <v>497</v>
      </c>
      <c r="AK16" s="1" t="s">
        <v>497</v>
      </c>
      <c r="AL16" s="1" t="s">
        <v>497</v>
      </c>
      <c r="AM16" s="1" t="s">
        <v>497</v>
      </c>
      <c r="AN16" s="1" t="s">
        <v>497</v>
      </c>
      <c r="AO16" s="1" t="s">
        <v>497</v>
      </c>
      <c r="AP16" s="1" t="s">
        <v>497</v>
      </c>
      <c r="AQ16" s="1" t="s">
        <v>497</v>
      </c>
      <c r="AR16" s="1" t="s">
        <v>497</v>
      </c>
      <c r="AS16" s="1">
        <f t="shared" si="7"/>
        <v>1</v>
      </c>
    </row>
    <row r="17" spans="1:45" x14ac:dyDescent="0.25">
      <c r="A17" s="1">
        <f>COUNTIF('Value Matchup'!$D$356:$D$423,'Team History'!B17)</f>
        <v>0</v>
      </c>
      <c r="B17" t="s">
        <v>128</v>
      </c>
      <c r="C17" s="1">
        <f t="shared" si="0"/>
        <v>0</v>
      </c>
      <c r="D17" s="1">
        <f t="shared" si="1"/>
        <v>0</v>
      </c>
      <c r="E17" s="1">
        <f t="shared" si="2"/>
        <v>0</v>
      </c>
      <c r="F17" s="1">
        <f t="shared" si="3"/>
        <v>0</v>
      </c>
      <c r="G17" s="1">
        <f t="shared" si="4"/>
        <v>0</v>
      </c>
      <c r="H17" s="1">
        <f t="shared" si="5"/>
        <v>0</v>
      </c>
      <c r="I17" s="63">
        <f t="shared" si="6"/>
        <v>1</v>
      </c>
      <c r="K17" s="1" t="s">
        <v>497</v>
      </c>
      <c r="L17" s="1" t="s">
        <v>497</v>
      </c>
      <c r="M17" s="1" t="s">
        <v>497</v>
      </c>
      <c r="N17" s="1" t="s">
        <v>497</v>
      </c>
      <c r="O17" s="1" t="s">
        <v>497</v>
      </c>
      <c r="P17" s="1" t="s">
        <v>497</v>
      </c>
      <c r="Q17" s="1" t="s">
        <v>497</v>
      </c>
      <c r="R17" s="1" t="s">
        <v>497</v>
      </c>
      <c r="S17" s="1" t="s">
        <v>497</v>
      </c>
      <c r="T17" s="1" t="s">
        <v>497</v>
      </c>
      <c r="U17" s="1" t="s">
        <v>497</v>
      </c>
      <c r="V17" s="1" t="s">
        <v>497</v>
      </c>
      <c r="W17" s="1" t="s">
        <v>497</v>
      </c>
      <c r="X17" s="1" t="s">
        <v>497</v>
      </c>
      <c r="Y17" s="1" t="s">
        <v>497</v>
      </c>
      <c r="Z17" s="1" t="s">
        <v>497</v>
      </c>
      <c r="AA17" s="1" t="s">
        <v>497</v>
      </c>
      <c r="AB17" s="1" t="s">
        <v>497</v>
      </c>
      <c r="AC17" s="1" t="s">
        <v>497</v>
      </c>
      <c r="AD17" s="1">
        <v>0</v>
      </c>
      <c r="AE17" s="1" t="s">
        <v>497</v>
      </c>
      <c r="AF17" s="1" t="s">
        <v>497</v>
      </c>
      <c r="AG17" s="1" t="s">
        <v>497</v>
      </c>
      <c r="AH17" s="1" t="s">
        <v>497</v>
      </c>
      <c r="AI17" s="1" t="s">
        <v>497</v>
      </c>
      <c r="AJ17" s="1" t="s">
        <v>497</v>
      </c>
      <c r="AK17" s="1" t="s">
        <v>497</v>
      </c>
      <c r="AL17" s="1" t="s">
        <v>497</v>
      </c>
      <c r="AM17" s="1" t="s">
        <v>497</v>
      </c>
      <c r="AN17" s="1" t="s">
        <v>497</v>
      </c>
      <c r="AO17" s="1" t="s">
        <v>497</v>
      </c>
      <c r="AP17" s="1" t="s">
        <v>497</v>
      </c>
      <c r="AQ17" s="1" t="s">
        <v>497</v>
      </c>
      <c r="AR17" s="1" t="s">
        <v>497</v>
      </c>
      <c r="AS17" s="1">
        <f t="shared" si="7"/>
        <v>1</v>
      </c>
    </row>
    <row r="18" spans="1:45" x14ac:dyDescent="0.25">
      <c r="A18" s="1">
        <f>COUNTIF('Value Matchup'!$D$356:$D$423,'Team History'!B18)</f>
        <v>0</v>
      </c>
      <c r="B18" t="s">
        <v>129</v>
      </c>
      <c r="C18" s="1">
        <f t="shared" si="0"/>
        <v>0</v>
      </c>
      <c r="D18" s="1">
        <f t="shared" si="1"/>
        <v>0</v>
      </c>
      <c r="E18" s="1">
        <f t="shared" si="2"/>
        <v>0</v>
      </c>
      <c r="F18" s="1">
        <f t="shared" si="3"/>
        <v>0</v>
      </c>
      <c r="G18" s="1">
        <f t="shared" si="4"/>
        <v>0</v>
      </c>
      <c r="H18" s="1">
        <f t="shared" si="5"/>
        <v>0</v>
      </c>
      <c r="I18" s="63">
        <f t="shared" si="6"/>
        <v>0</v>
      </c>
      <c r="K18" s="1" t="s">
        <v>497</v>
      </c>
      <c r="L18" s="1" t="s">
        <v>497</v>
      </c>
      <c r="M18" s="1" t="s">
        <v>497</v>
      </c>
      <c r="N18" s="1" t="s">
        <v>497</v>
      </c>
      <c r="O18" s="1" t="s">
        <v>497</v>
      </c>
      <c r="P18" s="1" t="s">
        <v>497</v>
      </c>
      <c r="Q18" s="1" t="s">
        <v>497</v>
      </c>
      <c r="R18" s="1" t="s">
        <v>497</v>
      </c>
      <c r="S18" s="1" t="s">
        <v>497</v>
      </c>
      <c r="T18" s="1" t="s">
        <v>497</v>
      </c>
      <c r="U18" s="1" t="s">
        <v>497</v>
      </c>
      <c r="V18" s="1" t="s">
        <v>497</v>
      </c>
      <c r="W18" s="1" t="s">
        <v>497</v>
      </c>
      <c r="X18" s="1" t="s">
        <v>497</v>
      </c>
      <c r="Y18" s="1" t="s">
        <v>497</v>
      </c>
      <c r="Z18" s="1" t="s">
        <v>497</v>
      </c>
      <c r="AA18" s="1" t="s">
        <v>497</v>
      </c>
      <c r="AB18" s="1" t="s">
        <v>497</v>
      </c>
      <c r="AC18" s="1" t="s">
        <v>497</v>
      </c>
      <c r="AD18" s="1" t="s">
        <v>497</v>
      </c>
      <c r="AE18" s="1" t="s">
        <v>497</v>
      </c>
      <c r="AF18" s="1" t="s">
        <v>497</v>
      </c>
      <c r="AG18" s="1" t="s">
        <v>497</v>
      </c>
      <c r="AH18" s="1" t="s">
        <v>497</v>
      </c>
      <c r="AI18" s="1" t="s">
        <v>497</v>
      </c>
      <c r="AJ18" s="1" t="s">
        <v>497</v>
      </c>
      <c r="AK18" s="1" t="s">
        <v>497</v>
      </c>
      <c r="AL18" s="1" t="s">
        <v>497</v>
      </c>
      <c r="AM18" s="1" t="s">
        <v>497</v>
      </c>
      <c r="AN18" s="1" t="s">
        <v>497</v>
      </c>
      <c r="AO18" s="1" t="s">
        <v>497</v>
      </c>
      <c r="AP18" s="1" t="s">
        <v>497</v>
      </c>
      <c r="AQ18" s="1" t="s">
        <v>497</v>
      </c>
      <c r="AR18" s="1" t="s">
        <v>497</v>
      </c>
      <c r="AS18" s="1">
        <f t="shared" si="7"/>
        <v>0</v>
      </c>
    </row>
    <row r="19" spans="1:45" x14ac:dyDescent="0.25">
      <c r="A19" s="1">
        <f>COUNTIF('Value Matchup'!$D$356:$D$423,'Team History'!B19)</f>
        <v>1</v>
      </c>
      <c r="B19" t="s">
        <v>130</v>
      </c>
      <c r="C19" s="1">
        <f t="shared" si="0"/>
        <v>8</v>
      </c>
      <c r="D19" s="1">
        <f t="shared" si="1"/>
        <v>4</v>
      </c>
      <c r="E19" s="1">
        <f t="shared" si="2"/>
        <v>1</v>
      </c>
      <c r="F19" s="1">
        <f t="shared" si="3"/>
        <v>0</v>
      </c>
      <c r="G19" s="1">
        <f t="shared" si="4"/>
        <v>0</v>
      </c>
      <c r="H19" s="1">
        <f t="shared" si="5"/>
        <v>0</v>
      </c>
      <c r="I19" s="63">
        <f t="shared" si="6"/>
        <v>22</v>
      </c>
      <c r="K19" s="1">
        <v>1</v>
      </c>
      <c r="L19" s="1" t="s">
        <v>497</v>
      </c>
      <c r="M19" s="1" t="s">
        <v>497</v>
      </c>
      <c r="N19" s="1" t="s">
        <v>497</v>
      </c>
      <c r="O19" s="1" t="s">
        <v>497</v>
      </c>
      <c r="P19" s="1" t="s">
        <v>497</v>
      </c>
      <c r="Q19" s="1" t="s">
        <v>497</v>
      </c>
      <c r="R19" s="1" t="s">
        <v>497</v>
      </c>
      <c r="S19" s="1" t="s">
        <v>497</v>
      </c>
      <c r="T19" s="1" t="s">
        <v>497</v>
      </c>
      <c r="U19" s="1" t="s">
        <v>497</v>
      </c>
      <c r="V19" s="1" t="s">
        <v>497</v>
      </c>
      <c r="W19" s="1" t="s">
        <v>497</v>
      </c>
      <c r="X19" s="1" t="s">
        <v>497</v>
      </c>
      <c r="Y19" s="1" t="s">
        <v>497</v>
      </c>
      <c r="Z19" s="1">
        <v>2</v>
      </c>
      <c r="AA19" s="1" t="s">
        <v>497</v>
      </c>
      <c r="AB19" s="1" t="s">
        <v>497</v>
      </c>
      <c r="AC19" s="1">
        <v>1</v>
      </c>
      <c r="AD19" s="1">
        <v>2</v>
      </c>
      <c r="AE19" s="1" t="s">
        <v>497</v>
      </c>
      <c r="AF19" s="1" t="s">
        <v>497</v>
      </c>
      <c r="AG19" s="1" t="s">
        <v>497</v>
      </c>
      <c r="AH19" s="1" t="s">
        <v>497</v>
      </c>
      <c r="AI19" s="1" t="s">
        <v>497</v>
      </c>
      <c r="AJ19" s="1" t="s">
        <v>497</v>
      </c>
      <c r="AK19" s="1" t="s">
        <v>497</v>
      </c>
      <c r="AL19" s="1" t="s">
        <v>497</v>
      </c>
      <c r="AM19" s="1" t="s">
        <v>497</v>
      </c>
      <c r="AN19" s="1" t="s">
        <v>497</v>
      </c>
      <c r="AO19" s="1">
        <v>1</v>
      </c>
      <c r="AP19" s="1">
        <v>1</v>
      </c>
      <c r="AQ19" s="1">
        <v>3</v>
      </c>
      <c r="AR19" s="1">
        <v>2</v>
      </c>
      <c r="AS19" s="1">
        <f t="shared" si="7"/>
        <v>8</v>
      </c>
    </row>
    <row r="20" spans="1:45" x14ac:dyDescent="0.25">
      <c r="A20" s="1">
        <f>COUNTIF('Value Matchup'!$D$356:$D$423,'Team History'!B20)</f>
        <v>0</v>
      </c>
      <c r="B20" t="s">
        <v>131</v>
      </c>
      <c r="C20" s="1">
        <f t="shared" si="0"/>
        <v>1</v>
      </c>
      <c r="D20" s="1">
        <f t="shared" si="1"/>
        <v>0</v>
      </c>
      <c r="E20" s="1">
        <f t="shared" si="2"/>
        <v>0</v>
      </c>
      <c r="F20" s="1">
        <f t="shared" si="3"/>
        <v>0</v>
      </c>
      <c r="G20" s="1">
        <f t="shared" si="4"/>
        <v>0</v>
      </c>
      <c r="H20" s="1">
        <f t="shared" si="5"/>
        <v>0</v>
      </c>
      <c r="I20" s="63">
        <f t="shared" si="6"/>
        <v>6</v>
      </c>
      <c r="K20" s="1" t="s">
        <v>497</v>
      </c>
      <c r="L20" s="1" t="s">
        <v>497</v>
      </c>
      <c r="M20" s="1">
        <v>0</v>
      </c>
      <c r="N20" s="1" t="s">
        <v>497</v>
      </c>
      <c r="O20" s="1" t="s">
        <v>497</v>
      </c>
      <c r="P20" s="1" t="s">
        <v>497</v>
      </c>
      <c r="Q20" s="1" t="s">
        <v>497</v>
      </c>
      <c r="R20" s="1" t="s">
        <v>497</v>
      </c>
      <c r="S20" s="1" t="s">
        <v>497</v>
      </c>
      <c r="T20" s="1" t="s">
        <v>497</v>
      </c>
      <c r="U20" s="1">
        <v>0</v>
      </c>
      <c r="V20" s="1" t="s">
        <v>497</v>
      </c>
      <c r="W20" s="1" t="s">
        <v>497</v>
      </c>
      <c r="X20" s="1" t="s">
        <v>497</v>
      </c>
      <c r="Y20" s="1" t="s">
        <v>497</v>
      </c>
      <c r="Z20" s="1">
        <v>0</v>
      </c>
      <c r="AA20" s="1" t="s">
        <v>497</v>
      </c>
      <c r="AB20" s="1" t="s">
        <v>497</v>
      </c>
      <c r="AC20" s="1" t="s">
        <v>497</v>
      </c>
      <c r="AD20" s="1" t="s">
        <v>497</v>
      </c>
      <c r="AE20" s="1" t="s">
        <v>497</v>
      </c>
      <c r="AF20" s="1" t="s">
        <v>497</v>
      </c>
      <c r="AG20" s="1">
        <v>0</v>
      </c>
      <c r="AH20" s="1" t="s">
        <v>497</v>
      </c>
      <c r="AI20" s="1" t="s">
        <v>497</v>
      </c>
      <c r="AJ20" s="1" t="s">
        <v>497</v>
      </c>
      <c r="AK20" s="1" t="s">
        <v>497</v>
      </c>
      <c r="AL20" s="1" t="s">
        <v>497</v>
      </c>
      <c r="AM20" s="1" t="s">
        <v>497</v>
      </c>
      <c r="AN20" s="1" t="s">
        <v>497</v>
      </c>
      <c r="AO20" s="1" t="s">
        <v>497</v>
      </c>
      <c r="AP20" s="1">
        <v>1</v>
      </c>
      <c r="AQ20" s="1" t="s">
        <v>497</v>
      </c>
      <c r="AR20" s="1" t="s">
        <v>497</v>
      </c>
      <c r="AS20" s="1">
        <f t="shared" si="7"/>
        <v>5</v>
      </c>
    </row>
    <row r="21" spans="1:45" x14ac:dyDescent="0.25">
      <c r="A21" s="1">
        <f>COUNTIF('Value Matchup'!$D$356:$D$423,'Team History'!B21)</f>
        <v>0</v>
      </c>
      <c r="B21" t="s">
        <v>133</v>
      </c>
      <c r="C21" s="1">
        <f t="shared" si="0"/>
        <v>2</v>
      </c>
      <c r="D21" s="1">
        <f t="shared" si="1"/>
        <v>1</v>
      </c>
      <c r="E21" s="1">
        <f t="shared" si="2"/>
        <v>0</v>
      </c>
      <c r="F21" s="1">
        <f t="shared" si="3"/>
        <v>0</v>
      </c>
      <c r="G21" s="1">
        <f t="shared" si="4"/>
        <v>0</v>
      </c>
      <c r="H21" s="1">
        <f t="shared" si="5"/>
        <v>0</v>
      </c>
      <c r="I21" s="63">
        <f t="shared" si="6"/>
        <v>9</v>
      </c>
      <c r="K21" s="1" t="s">
        <v>497</v>
      </c>
      <c r="L21" s="1" t="s">
        <v>497</v>
      </c>
      <c r="M21" s="1" t="s">
        <v>497</v>
      </c>
      <c r="N21" s="1" t="s">
        <v>497</v>
      </c>
      <c r="O21" s="1" t="s">
        <v>497</v>
      </c>
      <c r="P21" s="1" t="s">
        <v>497</v>
      </c>
      <c r="Q21" s="1" t="s">
        <v>497</v>
      </c>
      <c r="R21" s="1" t="s">
        <v>497</v>
      </c>
      <c r="S21" s="1" t="s">
        <v>497</v>
      </c>
      <c r="T21" s="1" t="s">
        <v>497</v>
      </c>
      <c r="U21" s="1" t="s">
        <v>497</v>
      </c>
      <c r="V21" s="1" t="s">
        <v>497</v>
      </c>
      <c r="W21" s="1" t="s">
        <v>497</v>
      </c>
      <c r="X21" s="1" t="s">
        <v>497</v>
      </c>
      <c r="Y21" s="1" t="s">
        <v>497</v>
      </c>
      <c r="Z21" s="1" t="s">
        <v>497</v>
      </c>
      <c r="AA21" s="1" t="s">
        <v>497</v>
      </c>
      <c r="AB21" s="1" t="s">
        <v>497</v>
      </c>
      <c r="AC21" s="1">
        <v>0</v>
      </c>
      <c r="AD21" s="1" t="s">
        <v>497</v>
      </c>
      <c r="AE21" s="1" t="s">
        <v>497</v>
      </c>
      <c r="AF21" s="1" t="s">
        <v>497</v>
      </c>
      <c r="AG21" s="1" t="s">
        <v>497</v>
      </c>
      <c r="AH21" s="1">
        <v>0</v>
      </c>
      <c r="AI21" s="1" t="s">
        <v>497</v>
      </c>
      <c r="AJ21" s="1">
        <v>0</v>
      </c>
      <c r="AK21" s="1" t="s">
        <v>497</v>
      </c>
      <c r="AL21" s="1" t="s">
        <v>497</v>
      </c>
      <c r="AM21" s="1">
        <v>2</v>
      </c>
      <c r="AN21" s="1">
        <v>1</v>
      </c>
      <c r="AO21" s="1" t="s">
        <v>497</v>
      </c>
      <c r="AP21" s="1" t="s">
        <v>497</v>
      </c>
      <c r="AQ21" s="1">
        <v>0</v>
      </c>
      <c r="AR21" s="1" t="s">
        <v>497</v>
      </c>
      <c r="AS21" s="1">
        <f t="shared" si="7"/>
        <v>6</v>
      </c>
    </row>
    <row r="22" spans="1:45" x14ac:dyDescent="0.25">
      <c r="A22" s="1">
        <f>COUNTIF('Value Matchup'!$D$356:$D$423,'Team History'!B22)</f>
        <v>1</v>
      </c>
      <c r="B22" t="s">
        <v>46</v>
      </c>
      <c r="C22" s="1">
        <f t="shared" si="0"/>
        <v>4</v>
      </c>
      <c r="D22" s="1">
        <f t="shared" si="1"/>
        <v>4</v>
      </c>
      <c r="E22" s="1">
        <f t="shared" si="2"/>
        <v>2</v>
      </c>
      <c r="F22" s="1">
        <f t="shared" si="3"/>
        <v>0</v>
      </c>
      <c r="G22" s="1">
        <f t="shared" si="4"/>
        <v>0</v>
      </c>
      <c r="H22" s="1">
        <f t="shared" si="5"/>
        <v>0</v>
      </c>
      <c r="I22" s="63">
        <f t="shared" si="6"/>
        <v>28</v>
      </c>
      <c r="K22" s="1" t="s">
        <v>497</v>
      </c>
      <c r="L22" s="1">
        <v>2</v>
      </c>
      <c r="M22" s="1">
        <v>0</v>
      </c>
      <c r="N22" s="1">
        <v>0</v>
      </c>
      <c r="O22" s="1">
        <v>2</v>
      </c>
      <c r="P22" s="1" t="s">
        <v>497</v>
      </c>
      <c r="Q22" s="1">
        <v>3</v>
      </c>
      <c r="R22" s="1" t="s">
        <v>497</v>
      </c>
      <c r="S22" s="1">
        <v>3</v>
      </c>
      <c r="T22" s="1" t="s">
        <v>497</v>
      </c>
      <c r="U22" s="1">
        <v>0</v>
      </c>
      <c r="V22" s="1" t="s">
        <v>497</v>
      </c>
      <c r="W22" s="1" t="s">
        <v>497</v>
      </c>
      <c r="X22" s="1" t="s">
        <v>497</v>
      </c>
      <c r="Y22" s="1" t="s">
        <v>497</v>
      </c>
      <c r="Z22" s="1" t="s">
        <v>497</v>
      </c>
      <c r="AA22" s="1" t="s">
        <v>497</v>
      </c>
      <c r="AB22" s="1" t="s">
        <v>497</v>
      </c>
      <c r="AC22" s="1" t="s">
        <v>497</v>
      </c>
      <c r="AD22" s="1" t="s">
        <v>497</v>
      </c>
      <c r="AE22" s="1" t="s">
        <v>497</v>
      </c>
      <c r="AF22" s="1" t="s">
        <v>497</v>
      </c>
      <c r="AG22" s="1" t="s">
        <v>497</v>
      </c>
      <c r="AH22" s="1" t="s">
        <v>497</v>
      </c>
      <c r="AI22" s="1" t="s">
        <v>497</v>
      </c>
      <c r="AJ22" s="1" t="s">
        <v>497</v>
      </c>
      <c r="AK22" s="1" t="s">
        <v>497</v>
      </c>
      <c r="AL22" s="1" t="s">
        <v>497</v>
      </c>
      <c r="AM22" s="1" t="s">
        <v>497</v>
      </c>
      <c r="AN22" s="1" t="s">
        <v>497</v>
      </c>
      <c r="AO22" s="1">
        <v>0</v>
      </c>
      <c r="AP22" s="1" t="s">
        <v>497</v>
      </c>
      <c r="AQ22" s="1" t="s">
        <v>497</v>
      </c>
      <c r="AR22" s="1" t="s">
        <v>497</v>
      </c>
      <c r="AS22" s="1">
        <f t="shared" si="7"/>
        <v>8</v>
      </c>
    </row>
    <row r="23" spans="1:45" x14ac:dyDescent="0.25">
      <c r="A23" s="1">
        <f>COUNTIF('Value Matchup'!$D$356:$D$423,'Team History'!B23)</f>
        <v>1</v>
      </c>
      <c r="B23" t="s">
        <v>62</v>
      </c>
      <c r="C23" s="1">
        <f t="shared" si="0"/>
        <v>0</v>
      </c>
      <c r="D23" s="1">
        <f t="shared" si="1"/>
        <v>0</v>
      </c>
      <c r="E23" s="1">
        <f t="shared" si="2"/>
        <v>0</v>
      </c>
      <c r="F23" s="1">
        <f t="shared" si="3"/>
        <v>0</v>
      </c>
      <c r="G23" s="1">
        <f t="shared" si="4"/>
        <v>0</v>
      </c>
      <c r="H23" s="1">
        <f t="shared" si="5"/>
        <v>0</v>
      </c>
      <c r="I23" s="63">
        <f t="shared" si="6"/>
        <v>7</v>
      </c>
      <c r="K23" s="1" t="s">
        <v>497</v>
      </c>
      <c r="L23" s="1" t="s">
        <v>497</v>
      </c>
      <c r="M23" s="1" t="s">
        <v>497</v>
      </c>
      <c r="N23" s="1">
        <v>0</v>
      </c>
      <c r="O23" s="1" t="s">
        <v>497</v>
      </c>
      <c r="P23" s="1">
        <v>0</v>
      </c>
      <c r="Q23" s="1">
        <v>0</v>
      </c>
      <c r="R23" s="1">
        <v>0</v>
      </c>
      <c r="S23" s="1" t="s">
        <v>497</v>
      </c>
      <c r="T23" s="1" t="s">
        <v>497</v>
      </c>
      <c r="U23" s="1">
        <v>0</v>
      </c>
      <c r="V23" s="1">
        <v>0</v>
      </c>
      <c r="W23" s="1">
        <v>0</v>
      </c>
      <c r="X23" s="1" t="s">
        <v>497</v>
      </c>
      <c r="Y23" s="1" t="s">
        <v>497</v>
      </c>
      <c r="Z23" s="1" t="s">
        <v>497</v>
      </c>
      <c r="AA23" s="1" t="s">
        <v>497</v>
      </c>
      <c r="AB23" s="1" t="s">
        <v>497</v>
      </c>
      <c r="AC23" s="1" t="s">
        <v>497</v>
      </c>
      <c r="AD23" s="1" t="s">
        <v>497</v>
      </c>
      <c r="AE23" s="1" t="s">
        <v>497</v>
      </c>
      <c r="AF23" s="1" t="s">
        <v>497</v>
      </c>
      <c r="AG23" s="1" t="s">
        <v>497</v>
      </c>
      <c r="AH23" s="1" t="s">
        <v>497</v>
      </c>
      <c r="AI23" s="1" t="s">
        <v>497</v>
      </c>
      <c r="AJ23" s="1" t="s">
        <v>497</v>
      </c>
      <c r="AK23" s="1" t="s">
        <v>497</v>
      </c>
      <c r="AL23" s="1" t="s">
        <v>497</v>
      </c>
      <c r="AM23" s="1" t="s">
        <v>497</v>
      </c>
      <c r="AN23" s="1" t="s">
        <v>497</v>
      </c>
      <c r="AO23" s="1" t="s">
        <v>497</v>
      </c>
      <c r="AP23" s="1" t="s">
        <v>497</v>
      </c>
      <c r="AQ23" s="1" t="s">
        <v>497</v>
      </c>
      <c r="AR23" s="1" t="s">
        <v>497</v>
      </c>
      <c r="AS23" s="1">
        <f t="shared" si="7"/>
        <v>7</v>
      </c>
    </row>
    <row r="24" spans="1:45" x14ac:dyDescent="0.25">
      <c r="A24" s="1">
        <f>COUNTIF('Value Matchup'!$D$356:$D$423,'Team History'!B24)</f>
        <v>0</v>
      </c>
      <c r="B24" t="s">
        <v>135</v>
      </c>
      <c r="C24" s="1">
        <f t="shared" si="0"/>
        <v>0</v>
      </c>
      <c r="D24" s="1">
        <f t="shared" si="1"/>
        <v>0</v>
      </c>
      <c r="E24" s="1">
        <f t="shared" si="2"/>
        <v>0</v>
      </c>
      <c r="F24" s="1">
        <f t="shared" si="3"/>
        <v>0</v>
      </c>
      <c r="G24" s="1">
        <f t="shared" si="4"/>
        <v>0</v>
      </c>
      <c r="H24" s="1">
        <f t="shared" si="5"/>
        <v>0</v>
      </c>
      <c r="I24" s="63">
        <f t="shared" si="6"/>
        <v>0</v>
      </c>
      <c r="K24" s="1" t="s">
        <v>497</v>
      </c>
      <c r="L24" s="1" t="s">
        <v>497</v>
      </c>
      <c r="M24" s="1" t="s">
        <v>497</v>
      </c>
      <c r="N24" s="1" t="s">
        <v>497</v>
      </c>
      <c r="O24" s="1" t="s">
        <v>497</v>
      </c>
      <c r="P24" s="1" t="s">
        <v>497</v>
      </c>
      <c r="Q24" s="1" t="s">
        <v>497</v>
      </c>
      <c r="R24" s="1" t="s">
        <v>497</v>
      </c>
      <c r="S24" s="1" t="s">
        <v>497</v>
      </c>
      <c r="T24" s="1" t="s">
        <v>497</v>
      </c>
      <c r="U24" s="1" t="s">
        <v>497</v>
      </c>
      <c r="V24" s="1" t="s">
        <v>497</v>
      </c>
      <c r="W24" s="1" t="s">
        <v>497</v>
      </c>
      <c r="X24" s="1" t="s">
        <v>497</v>
      </c>
      <c r="Y24" s="1" t="s">
        <v>497</v>
      </c>
      <c r="Z24" s="1" t="s">
        <v>497</v>
      </c>
      <c r="AA24" s="1" t="s">
        <v>497</v>
      </c>
      <c r="AB24" s="1" t="s">
        <v>497</v>
      </c>
      <c r="AC24" s="1" t="s">
        <v>497</v>
      </c>
      <c r="AD24" s="1" t="s">
        <v>497</v>
      </c>
      <c r="AE24" s="1" t="s">
        <v>497</v>
      </c>
      <c r="AF24" s="1" t="s">
        <v>497</v>
      </c>
      <c r="AG24" s="1" t="s">
        <v>497</v>
      </c>
      <c r="AH24" s="1" t="s">
        <v>497</v>
      </c>
      <c r="AI24" s="1" t="s">
        <v>497</v>
      </c>
      <c r="AJ24" s="1" t="s">
        <v>497</v>
      </c>
      <c r="AK24" s="1" t="s">
        <v>497</v>
      </c>
      <c r="AL24" s="1" t="s">
        <v>497</v>
      </c>
      <c r="AM24" s="1" t="s">
        <v>497</v>
      </c>
      <c r="AN24" s="1" t="s">
        <v>497</v>
      </c>
      <c r="AO24" s="1" t="s">
        <v>497</v>
      </c>
      <c r="AP24" s="1" t="s">
        <v>497</v>
      </c>
      <c r="AQ24" s="1" t="s">
        <v>497</v>
      </c>
      <c r="AR24" s="1" t="s">
        <v>497</v>
      </c>
      <c r="AS24" s="1">
        <f t="shared" si="7"/>
        <v>0</v>
      </c>
    </row>
    <row r="25" spans="1:45" x14ac:dyDescent="0.25">
      <c r="A25" s="1">
        <f>COUNTIF('Value Matchup'!$D$356:$D$423,'Team History'!B25)</f>
        <v>0</v>
      </c>
      <c r="B25" t="s">
        <v>137</v>
      </c>
      <c r="C25" s="1">
        <f t="shared" si="0"/>
        <v>0</v>
      </c>
      <c r="D25" s="1">
        <f t="shared" si="1"/>
        <v>0</v>
      </c>
      <c r="E25" s="1">
        <f t="shared" si="2"/>
        <v>0</v>
      </c>
      <c r="F25" s="1">
        <f t="shared" si="3"/>
        <v>0</v>
      </c>
      <c r="G25" s="1">
        <f t="shared" si="4"/>
        <v>0</v>
      </c>
      <c r="H25" s="1">
        <f t="shared" si="5"/>
        <v>0</v>
      </c>
      <c r="I25" s="63">
        <f t="shared" si="6"/>
        <v>1</v>
      </c>
      <c r="K25" s="1" t="s">
        <v>497</v>
      </c>
      <c r="L25" s="1" t="s">
        <v>497</v>
      </c>
      <c r="M25" s="1" t="s">
        <v>497</v>
      </c>
      <c r="N25" s="1" t="s">
        <v>497</v>
      </c>
      <c r="O25" s="1" t="s">
        <v>497</v>
      </c>
      <c r="P25" s="1" t="s">
        <v>497</v>
      </c>
      <c r="Q25" s="1" t="s">
        <v>497</v>
      </c>
      <c r="R25" s="1" t="s">
        <v>497</v>
      </c>
      <c r="S25" s="1" t="s">
        <v>497</v>
      </c>
      <c r="T25" s="1">
        <v>0</v>
      </c>
      <c r="U25" s="1" t="s">
        <v>497</v>
      </c>
      <c r="V25" s="1" t="s">
        <v>497</v>
      </c>
      <c r="W25" s="1" t="s">
        <v>497</v>
      </c>
      <c r="X25" s="1" t="s">
        <v>497</v>
      </c>
      <c r="Y25" s="1" t="s">
        <v>497</v>
      </c>
      <c r="Z25" s="1" t="s">
        <v>497</v>
      </c>
      <c r="AA25" s="1" t="s">
        <v>497</v>
      </c>
      <c r="AB25" s="1" t="s">
        <v>497</v>
      </c>
      <c r="AC25" s="1" t="s">
        <v>497</v>
      </c>
      <c r="AD25" s="1" t="s">
        <v>497</v>
      </c>
      <c r="AE25" s="1" t="s">
        <v>497</v>
      </c>
      <c r="AF25" s="1" t="s">
        <v>497</v>
      </c>
      <c r="AG25" s="1" t="s">
        <v>497</v>
      </c>
      <c r="AH25" s="1" t="s">
        <v>497</v>
      </c>
      <c r="AI25" s="1" t="s">
        <v>497</v>
      </c>
      <c r="AJ25" s="1" t="s">
        <v>497</v>
      </c>
      <c r="AK25" s="1" t="s">
        <v>497</v>
      </c>
      <c r="AL25" s="1" t="s">
        <v>497</v>
      </c>
      <c r="AM25" s="1" t="s">
        <v>497</v>
      </c>
      <c r="AN25" s="1" t="s">
        <v>497</v>
      </c>
      <c r="AO25" s="1" t="s">
        <v>497</v>
      </c>
      <c r="AP25" s="1" t="s">
        <v>497</v>
      </c>
      <c r="AQ25" s="1" t="s">
        <v>497</v>
      </c>
      <c r="AR25" s="1" t="s">
        <v>497</v>
      </c>
      <c r="AS25" s="1">
        <f t="shared" si="7"/>
        <v>1</v>
      </c>
    </row>
    <row r="26" spans="1:45" x14ac:dyDescent="0.25">
      <c r="A26" s="1">
        <f>COUNTIF('Value Matchup'!$D$356:$D$423,'Team History'!B26)</f>
        <v>0</v>
      </c>
      <c r="B26" t="s">
        <v>138</v>
      </c>
      <c r="C26" s="1">
        <f t="shared" si="0"/>
        <v>0</v>
      </c>
      <c r="D26" s="1">
        <f t="shared" si="1"/>
        <v>0</v>
      </c>
      <c r="E26" s="1">
        <f t="shared" si="2"/>
        <v>0</v>
      </c>
      <c r="F26" s="1">
        <f t="shared" si="3"/>
        <v>0</v>
      </c>
      <c r="G26" s="1">
        <f t="shared" si="4"/>
        <v>0</v>
      </c>
      <c r="H26" s="1">
        <f t="shared" si="5"/>
        <v>0</v>
      </c>
      <c r="I26" s="63">
        <f t="shared" si="6"/>
        <v>6</v>
      </c>
      <c r="K26" s="1" t="s">
        <v>497</v>
      </c>
      <c r="L26" s="1" t="s">
        <v>497</v>
      </c>
      <c r="M26" s="1" t="s">
        <v>497</v>
      </c>
      <c r="N26" s="1">
        <v>0</v>
      </c>
      <c r="O26" s="1" t="s">
        <v>497</v>
      </c>
      <c r="P26" s="1">
        <v>0</v>
      </c>
      <c r="Q26" s="1" t="s">
        <v>497</v>
      </c>
      <c r="R26" s="1" t="s">
        <v>497</v>
      </c>
      <c r="S26" s="1" t="s">
        <v>497</v>
      </c>
      <c r="T26" s="1" t="s">
        <v>497</v>
      </c>
      <c r="U26" s="1">
        <v>0</v>
      </c>
      <c r="V26" s="1" t="s">
        <v>497</v>
      </c>
      <c r="W26" s="1" t="s">
        <v>497</v>
      </c>
      <c r="X26" s="1" t="s">
        <v>497</v>
      </c>
      <c r="Y26" s="1" t="s">
        <v>497</v>
      </c>
      <c r="Z26" s="1" t="s">
        <v>497</v>
      </c>
      <c r="AA26" s="1" t="s">
        <v>497</v>
      </c>
      <c r="AB26" s="1" t="s">
        <v>497</v>
      </c>
      <c r="AC26" s="1" t="s">
        <v>497</v>
      </c>
      <c r="AD26" s="1" t="s">
        <v>497</v>
      </c>
      <c r="AE26" s="1" t="s">
        <v>497</v>
      </c>
      <c r="AF26" s="1" t="s">
        <v>497</v>
      </c>
      <c r="AG26" s="1" t="s">
        <v>497</v>
      </c>
      <c r="AH26" s="1" t="s">
        <v>497</v>
      </c>
      <c r="AI26" s="1">
        <v>0</v>
      </c>
      <c r="AJ26" s="1">
        <v>0</v>
      </c>
      <c r="AK26" s="1" t="s">
        <v>497</v>
      </c>
      <c r="AL26" s="1" t="s">
        <v>497</v>
      </c>
      <c r="AM26" s="1" t="s">
        <v>497</v>
      </c>
      <c r="AN26" s="1" t="s">
        <v>497</v>
      </c>
      <c r="AO26" s="1">
        <v>0</v>
      </c>
      <c r="AP26" s="1" t="s">
        <v>497</v>
      </c>
      <c r="AQ26" s="1" t="s">
        <v>497</v>
      </c>
      <c r="AR26" s="1" t="s">
        <v>497</v>
      </c>
      <c r="AS26" s="1">
        <f t="shared" si="7"/>
        <v>6</v>
      </c>
    </row>
    <row r="27" spans="1:45" x14ac:dyDescent="0.25">
      <c r="A27" s="1">
        <f>COUNTIF('Value Matchup'!$D$356:$D$423,'Team History'!B27)</f>
        <v>0</v>
      </c>
      <c r="B27" t="s">
        <v>139</v>
      </c>
      <c r="C27" s="1">
        <f t="shared" si="0"/>
        <v>9</v>
      </c>
      <c r="D27" s="1">
        <f t="shared" si="1"/>
        <v>3</v>
      </c>
      <c r="E27" s="1">
        <f t="shared" si="2"/>
        <v>1</v>
      </c>
      <c r="F27" s="1">
        <f t="shared" si="3"/>
        <v>0</v>
      </c>
      <c r="G27" s="1">
        <f t="shared" si="4"/>
        <v>0</v>
      </c>
      <c r="H27" s="1">
        <f t="shared" si="5"/>
        <v>0</v>
      </c>
      <c r="I27" s="63">
        <f t="shared" si="6"/>
        <v>28</v>
      </c>
      <c r="K27" s="1" t="s">
        <v>497</v>
      </c>
      <c r="L27" s="1" t="s">
        <v>497</v>
      </c>
      <c r="M27" s="1" t="s">
        <v>497</v>
      </c>
      <c r="N27" s="1" t="s">
        <v>497</v>
      </c>
      <c r="O27" s="1" t="s">
        <v>497</v>
      </c>
      <c r="P27" s="1" t="s">
        <v>497</v>
      </c>
      <c r="Q27" s="1" t="s">
        <v>497</v>
      </c>
      <c r="R27" s="1" t="s">
        <v>497</v>
      </c>
      <c r="S27" s="1" t="s">
        <v>497</v>
      </c>
      <c r="T27" s="1">
        <v>0</v>
      </c>
      <c r="U27" s="1" t="s">
        <v>497</v>
      </c>
      <c r="V27" s="1">
        <v>1</v>
      </c>
      <c r="W27" s="1">
        <v>2</v>
      </c>
      <c r="X27" s="1">
        <v>1</v>
      </c>
      <c r="Y27" s="1">
        <v>1</v>
      </c>
      <c r="Z27" s="1" t="s">
        <v>497</v>
      </c>
      <c r="AA27" s="1">
        <v>0</v>
      </c>
      <c r="AB27" s="1">
        <v>1</v>
      </c>
      <c r="AC27" s="1" t="s">
        <v>497</v>
      </c>
      <c r="AD27" s="1" t="s">
        <v>497</v>
      </c>
      <c r="AE27" s="1" t="s">
        <v>497</v>
      </c>
      <c r="AF27" s="1">
        <v>1</v>
      </c>
      <c r="AG27" s="1">
        <v>1</v>
      </c>
      <c r="AH27" s="1" t="s">
        <v>497</v>
      </c>
      <c r="AI27" s="1">
        <v>3</v>
      </c>
      <c r="AJ27" s="1" t="s">
        <v>497</v>
      </c>
      <c r="AK27" s="1" t="s">
        <v>497</v>
      </c>
      <c r="AL27" s="1" t="s">
        <v>497</v>
      </c>
      <c r="AM27" s="1" t="s">
        <v>497</v>
      </c>
      <c r="AN27" s="1" t="s">
        <v>497</v>
      </c>
      <c r="AO27" s="1" t="s">
        <v>497</v>
      </c>
      <c r="AP27" s="1" t="s">
        <v>497</v>
      </c>
      <c r="AQ27" s="1" t="s">
        <v>497</v>
      </c>
      <c r="AR27" s="1">
        <v>2</v>
      </c>
      <c r="AS27" s="1">
        <f t="shared" si="7"/>
        <v>11</v>
      </c>
    </row>
    <row r="28" spans="1:45" x14ac:dyDescent="0.25">
      <c r="A28" s="1">
        <f>COUNTIF('Value Matchup'!$D$356:$D$423,'Team History'!B28)</f>
        <v>0</v>
      </c>
      <c r="B28" t="s">
        <v>141</v>
      </c>
      <c r="C28" s="1">
        <f t="shared" si="0"/>
        <v>0</v>
      </c>
      <c r="D28" s="1">
        <f t="shared" si="1"/>
        <v>0</v>
      </c>
      <c r="E28" s="1">
        <f t="shared" si="2"/>
        <v>0</v>
      </c>
      <c r="F28" s="1">
        <f t="shared" si="3"/>
        <v>0</v>
      </c>
      <c r="G28" s="1">
        <f t="shared" si="4"/>
        <v>0</v>
      </c>
      <c r="H28" s="1">
        <f t="shared" si="5"/>
        <v>0</v>
      </c>
      <c r="I28" s="63">
        <f t="shared" si="6"/>
        <v>5</v>
      </c>
      <c r="K28" s="1" t="s">
        <v>497</v>
      </c>
      <c r="L28" s="1" t="s">
        <v>497</v>
      </c>
      <c r="M28" s="1" t="s">
        <v>497</v>
      </c>
      <c r="N28" s="1" t="s">
        <v>497</v>
      </c>
      <c r="O28" s="1" t="s">
        <v>497</v>
      </c>
      <c r="P28" s="1" t="s">
        <v>497</v>
      </c>
      <c r="Q28" s="1" t="s">
        <v>497</v>
      </c>
      <c r="R28" s="1">
        <v>0</v>
      </c>
      <c r="S28" s="1" t="s">
        <v>497</v>
      </c>
      <c r="T28" s="1" t="s">
        <v>497</v>
      </c>
      <c r="U28" s="1" t="s">
        <v>497</v>
      </c>
      <c r="V28" s="1" t="s">
        <v>497</v>
      </c>
      <c r="W28" s="1" t="s">
        <v>497</v>
      </c>
      <c r="X28" s="1" t="s">
        <v>497</v>
      </c>
      <c r="Y28" s="1" t="s">
        <v>497</v>
      </c>
      <c r="Z28" s="1" t="s">
        <v>497</v>
      </c>
      <c r="AA28" s="1">
        <v>0</v>
      </c>
      <c r="AB28" s="1" t="s">
        <v>497</v>
      </c>
      <c r="AC28" s="1" t="s">
        <v>497</v>
      </c>
      <c r="AD28" s="1" t="s">
        <v>497</v>
      </c>
      <c r="AE28" s="1" t="s">
        <v>497</v>
      </c>
      <c r="AF28" s="1">
        <v>0</v>
      </c>
      <c r="AG28" s="1" t="s">
        <v>497</v>
      </c>
      <c r="AH28" s="1" t="s">
        <v>497</v>
      </c>
      <c r="AI28" s="1" t="s">
        <v>497</v>
      </c>
      <c r="AJ28" s="1" t="s">
        <v>497</v>
      </c>
      <c r="AK28" s="1" t="s">
        <v>497</v>
      </c>
      <c r="AL28" s="1" t="s">
        <v>497</v>
      </c>
      <c r="AM28" s="1">
        <v>0</v>
      </c>
      <c r="AN28" s="1" t="s">
        <v>497</v>
      </c>
      <c r="AO28" s="1">
        <v>0</v>
      </c>
      <c r="AP28" s="1" t="s">
        <v>497</v>
      </c>
      <c r="AQ28" s="1" t="s">
        <v>497</v>
      </c>
      <c r="AR28" s="1" t="s">
        <v>497</v>
      </c>
      <c r="AS28" s="1">
        <f t="shared" si="7"/>
        <v>5</v>
      </c>
    </row>
    <row r="29" spans="1:45" x14ac:dyDescent="0.25">
      <c r="A29" s="1">
        <f>COUNTIF('Value Matchup'!$D$356:$D$423,'Team History'!B29)</f>
        <v>0</v>
      </c>
      <c r="B29" t="s">
        <v>142</v>
      </c>
      <c r="C29" s="1">
        <f t="shared" si="0"/>
        <v>0</v>
      </c>
      <c r="D29" s="1">
        <f t="shared" si="1"/>
        <v>0</v>
      </c>
      <c r="E29" s="1">
        <f t="shared" si="2"/>
        <v>0</v>
      </c>
      <c r="F29" s="1">
        <f t="shared" si="3"/>
        <v>0</v>
      </c>
      <c r="G29" s="1">
        <f t="shared" si="4"/>
        <v>0</v>
      </c>
      <c r="H29" s="1">
        <f t="shared" si="5"/>
        <v>0</v>
      </c>
      <c r="I29" s="63">
        <f t="shared" si="6"/>
        <v>0</v>
      </c>
      <c r="K29" s="1" t="s">
        <v>497</v>
      </c>
      <c r="L29" s="1" t="s">
        <v>497</v>
      </c>
      <c r="M29" s="1" t="s">
        <v>497</v>
      </c>
      <c r="N29" s="1" t="s">
        <v>497</v>
      </c>
      <c r="O29" s="1" t="s">
        <v>497</v>
      </c>
      <c r="P29" s="1" t="s">
        <v>497</v>
      </c>
      <c r="Q29" s="1" t="s">
        <v>497</v>
      </c>
      <c r="R29" s="1" t="s">
        <v>497</v>
      </c>
      <c r="S29" s="1" t="s">
        <v>497</v>
      </c>
      <c r="T29" s="1" t="s">
        <v>497</v>
      </c>
      <c r="U29" s="1" t="s">
        <v>497</v>
      </c>
      <c r="V29" s="1" t="s">
        <v>497</v>
      </c>
      <c r="W29" s="1" t="s">
        <v>497</v>
      </c>
      <c r="X29" s="1" t="s">
        <v>497</v>
      </c>
      <c r="Y29" s="1" t="s">
        <v>497</v>
      </c>
      <c r="Z29" s="1" t="s">
        <v>497</v>
      </c>
      <c r="AA29" s="1" t="s">
        <v>497</v>
      </c>
      <c r="AB29" s="1" t="s">
        <v>497</v>
      </c>
      <c r="AC29" s="1" t="s">
        <v>497</v>
      </c>
      <c r="AD29" s="1" t="s">
        <v>497</v>
      </c>
      <c r="AE29" s="1" t="s">
        <v>497</v>
      </c>
      <c r="AF29" s="1" t="s">
        <v>497</v>
      </c>
      <c r="AG29" s="1" t="s">
        <v>497</v>
      </c>
      <c r="AH29" s="1" t="s">
        <v>497</v>
      </c>
      <c r="AI29" s="1" t="s">
        <v>497</v>
      </c>
      <c r="AJ29" s="1" t="s">
        <v>497</v>
      </c>
      <c r="AK29" s="1" t="s">
        <v>497</v>
      </c>
      <c r="AL29" s="1" t="s">
        <v>497</v>
      </c>
      <c r="AM29" s="1" t="s">
        <v>497</v>
      </c>
      <c r="AN29" s="1" t="s">
        <v>497</v>
      </c>
      <c r="AO29" s="1" t="s">
        <v>497</v>
      </c>
      <c r="AP29" s="1" t="s">
        <v>497</v>
      </c>
      <c r="AQ29" s="1" t="s">
        <v>497</v>
      </c>
      <c r="AR29" s="1" t="s">
        <v>497</v>
      </c>
      <c r="AS29" s="1">
        <f t="shared" si="7"/>
        <v>0</v>
      </c>
    </row>
    <row r="30" spans="1:45" x14ac:dyDescent="0.25">
      <c r="A30" s="1">
        <f>COUNTIF('Value Matchup'!$D$356:$D$423,'Team History'!B30)</f>
        <v>1</v>
      </c>
      <c r="B30" t="s">
        <v>143</v>
      </c>
      <c r="C30" s="1">
        <f t="shared" si="0"/>
        <v>2</v>
      </c>
      <c r="D30" s="1">
        <f t="shared" si="1"/>
        <v>1</v>
      </c>
      <c r="E30" s="1">
        <f t="shared" si="2"/>
        <v>0</v>
      </c>
      <c r="F30" s="1">
        <f t="shared" si="3"/>
        <v>0</v>
      </c>
      <c r="G30" s="1">
        <f t="shared" si="4"/>
        <v>0</v>
      </c>
      <c r="H30" s="1">
        <f t="shared" si="5"/>
        <v>0</v>
      </c>
      <c r="I30" s="63">
        <f t="shared" si="6"/>
        <v>9</v>
      </c>
      <c r="K30" s="1" t="s">
        <v>497</v>
      </c>
      <c r="L30" s="1" t="s">
        <v>497</v>
      </c>
      <c r="M30" s="1" t="s">
        <v>497</v>
      </c>
      <c r="N30" s="1" t="s">
        <v>497</v>
      </c>
      <c r="O30" s="1" t="s">
        <v>497</v>
      </c>
      <c r="P30" s="1" t="s">
        <v>497</v>
      </c>
      <c r="Q30" s="1" t="s">
        <v>497</v>
      </c>
      <c r="R30" s="1" t="s">
        <v>497</v>
      </c>
      <c r="S30" s="1" t="s">
        <v>497</v>
      </c>
      <c r="T30" s="1" t="s">
        <v>497</v>
      </c>
      <c r="U30" s="1" t="s">
        <v>497</v>
      </c>
      <c r="V30" s="1" t="s">
        <v>497</v>
      </c>
      <c r="W30" s="1">
        <v>2</v>
      </c>
      <c r="X30" s="1" t="s">
        <v>497</v>
      </c>
      <c r="Y30" s="1" t="s">
        <v>497</v>
      </c>
      <c r="Z30" s="1" t="s">
        <v>497</v>
      </c>
      <c r="AA30" s="1" t="s">
        <v>497</v>
      </c>
      <c r="AB30" s="1" t="s">
        <v>497</v>
      </c>
      <c r="AC30" s="1" t="s">
        <v>497</v>
      </c>
      <c r="AD30" s="1" t="s">
        <v>497</v>
      </c>
      <c r="AE30" s="1" t="s">
        <v>497</v>
      </c>
      <c r="AF30" s="1" t="s">
        <v>497</v>
      </c>
      <c r="AG30" s="1">
        <v>0</v>
      </c>
      <c r="AH30" s="1" t="s">
        <v>497</v>
      </c>
      <c r="AI30" s="1" t="s">
        <v>497</v>
      </c>
      <c r="AJ30" s="1" t="s">
        <v>497</v>
      </c>
      <c r="AK30" s="1" t="s">
        <v>497</v>
      </c>
      <c r="AL30" s="1" t="s">
        <v>497</v>
      </c>
      <c r="AM30" s="1" t="s">
        <v>497</v>
      </c>
      <c r="AN30" s="1" t="s">
        <v>497</v>
      </c>
      <c r="AO30" s="1">
        <v>0</v>
      </c>
      <c r="AP30" s="1" t="s">
        <v>497</v>
      </c>
      <c r="AQ30" s="1">
        <v>1</v>
      </c>
      <c r="AR30" s="1" t="s">
        <v>497</v>
      </c>
      <c r="AS30" s="1">
        <f t="shared" si="7"/>
        <v>4</v>
      </c>
    </row>
    <row r="31" spans="1:45" x14ac:dyDescent="0.25">
      <c r="A31" s="1">
        <f>COUNTIF('Value Matchup'!$D$356:$D$423,'Team History'!B31)</f>
        <v>0</v>
      </c>
      <c r="B31" t="s">
        <v>145</v>
      </c>
      <c r="C31" s="1">
        <f t="shared" si="0"/>
        <v>0</v>
      </c>
      <c r="D31" s="1">
        <f t="shared" si="1"/>
        <v>0</v>
      </c>
      <c r="E31" s="1">
        <f t="shared" si="2"/>
        <v>0</v>
      </c>
      <c r="F31" s="1">
        <f t="shared" si="3"/>
        <v>0</v>
      </c>
      <c r="G31" s="1">
        <f t="shared" si="4"/>
        <v>0</v>
      </c>
      <c r="H31" s="1">
        <f t="shared" si="5"/>
        <v>0</v>
      </c>
      <c r="I31" s="63">
        <f t="shared" si="6"/>
        <v>1</v>
      </c>
      <c r="K31" s="1" t="s">
        <v>497</v>
      </c>
      <c r="L31" s="1" t="s">
        <v>497</v>
      </c>
      <c r="M31" s="1" t="s">
        <v>497</v>
      </c>
      <c r="N31" s="1" t="s">
        <v>497</v>
      </c>
      <c r="O31" s="1" t="s">
        <v>497</v>
      </c>
      <c r="P31" s="1" t="s">
        <v>497</v>
      </c>
      <c r="Q31" s="1" t="s">
        <v>497</v>
      </c>
      <c r="R31" s="1" t="s">
        <v>497</v>
      </c>
      <c r="S31" s="1" t="s">
        <v>497</v>
      </c>
      <c r="T31" s="1" t="s">
        <v>497</v>
      </c>
      <c r="U31" s="1" t="s">
        <v>497</v>
      </c>
      <c r="V31" s="1" t="s">
        <v>497</v>
      </c>
      <c r="W31" s="1" t="s">
        <v>497</v>
      </c>
      <c r="X31" s="1" t="s">
        <v>497</v>
      </c>
      <c r="Y31" s="1" t="s">
        <v>497</v>
      </c>
      <c r="Z31" s="1" t="s">
        <v>497</v>
      </c>
      <c r="AA31" s="1" t="s">
        <v>497</v>
      </c>
      <c r="AB31" s="1" t="s">
        <v>497</v>
      </c>
      <c r="AC31" s="1" t="s">
        <v>497</v>
      </c>
      <c r="AD31" s="1" t="s">
        <v>497</v>
      </c>
      <c r="AE31" s="1" t="s">
        <v>497</v>
      </c>
      <c r="AF31" s="1" t="s">
        <v>497</v>
      </c>
      <c r="AG31" s="1" t="s">
        <v>497</v>
      </c>
      <c r="AH31" s="1" t="s">
        <v>497</v>
      </c>
      <c r="AI31" s="1" t="s">
        <v>497</v>
      </c>
      <c r="AJ31" s="1" t="s">
        <v>497</v>
      </c>
      <c r="AK31" s="1" t="s">
        <v>497</v>
      </c>
      <c r="AL31" s="1" t="s">
        <v>497</v>
      </c>
      <c r="AM31" s="1" t="s">
        <v>497</v>
      </c>
      <c r="AN31" s="1" t="s">
        <v>497</v>
      </c>
      <c r="AO31" s="1" t="s">
        <v>497</v>
      </c>
      <c r="AP31" s="1" t="s">
        <v>497</v>
      </c>
      <c r="AQ31" s="1">
        <v>0</v>
      </c>
      <c r="AR31" s="1" t="s">
        <v>497</v>
      </c>
      <c r="AS31" s="1">
        <f t="shared" si="7"/>
        <v>1</v>
      </c>
    </row>
    <row r="32" spans="1:45" x14ac:dyDescent="0.25">
      <c r="A32" s="1">
        <f>COUNTIF('Value Matchup'!$D$356:$D$423,'Team History'!B32)</f>
        <v>0</v>
      </c>
      <c r="B32" t="s">
        <v>147</v>
      </c>
      <c r="C32" s="1">
        <f t="shared" si="0"/>
        <v>0</v>
      </c>
      <c r="D32" s="1">
        <f t="shared" si="1"/>
        <v>0</v>
      </c>
      <c r="E32" s="1">
        <f t="shared" si="2"/>
        <v>0</v>
      </c>
      <c r="F32" s="1">
        <f t="shared" si="3"/>
        <v>0</v>
      </c>
      <c r="G32" s="1">
        <f t="shared" si="4"/>
        <v>0</v>
      </c>
      <c r="H32" s="1">
        <f t="shared" si="5"/>
        <v>0</v>
      </c>
      <c r="I32" s="63">
        <f t="shared" si="6"/>
        <v>0</v>
      </c>
      <c r="K32" s="1" t="s">
        <v>497</v>
      </c>
      <c r="L32" s="1" t="s">
        <v>497</v>
      </c>
      <c r="M32" s="1" t="s">
        <v>497</v>
      </c>
      <c r="N32" s="1" t="s">
        <v>497</v>
      </c>
      <c r="O32" s="1" t="s">
        <v>497</v>
      </c>
      <c r="P32" s="1" t="s">
        <v>497</v>
      </c>
      <c r="Q32" s="1" t="s">
        <v>497</v>
      </c>
      <c r="R32" s="1" t="s">
        <v>497</v>
      </c>
      <c r="S32" s="1" t="s">
        <v>497</v>
      </c>
      <c r="T32" s="1" t="s">
        <v>497</v>
      </c>
      <c r="U32" s="1" t="s">
        <v>497</v>
      </c>
      <c r="V32" s="1" t="s">
        <v>497</v>
      </c>
      <c r="W32" s="1" t="s">
        <v>497</v>
      </c>
      <c r="X32" s="1" t="s">
        <v>497</v>
      </c>
      <c r="Y32" s="1" t="s">
        <v>497</v>
      </c>
      <c r="Z32" s="1" t="s">
        <v>497</v>
      </c>
      <c r="AA32" s="1" t="s">
        <v>497</v>
      </c>
      <c r="AB32" s="1" t="s">
        <v>497</v>
      </c>
      <c r="AC32" s="1" t="s">
        <v>497</v>
      </c>
      <c r="AD32" s="1" t="s">
        <v>497</v>
      </c>
      <c r="AE32" s="1" t="s">
        <v>497</v>
      </c>
      <c r="AF32" s="1" t="s">
        <v>497</v>
      </c>
      <c r="AG32" s="1" t="s">
        <v>497</v>
      </c>
      <c r="AH32" s="1" t="s">
        <v>497</v>
      </c>
      <c r="AI32" s="1" t="s">
        <v>497</v>
      </c>
      <c r="AJ32" s="1" t="s">
        <v>497</v>
      </c>
      <c r="AK32" s="1" t="s">
        <v>497</v>
      </c>
      <c r="AL32" s="1" t="s">
        <v>497</v>
      </c>
      <c r="AM32" s="1" t="s">
        <v>497</v>
      </c>
      <c r="AN32" s="1" t="s">
        <v>497</v>
      </c>
      <c r="AO32" s="1" t="s">
        <v>497</v>
      </c>
      <c r="AP32" s="1" t="s">
        <v>497</v>
      </c>
      <c r="AQ32" s="1" t="s">
        <v>497</v>
      </c>
      <c r="AR32" s="1" t="s">
        <v>497</v>
      </c>
      <c r="AS32" s="1">
        <f t="shared" si="7"/>
        <v>0</v>
      </c>
    </row>
    <row r="33" spans="1:45" x14ac:dyDescent="0.25">
      <c r="A33" s="1">
        <f>COUNTIF('Value Matchup'!$D$356:$D$423,'Team History'!B33)</f>
        <v>0</v>
      </c>
      <c r="B33" t="s">
        <v>149</v>
      </c>
      <c r="C33" s="1">
        <f t="shared" si="0"/>
        <v>2</v>
      </c>
      <c r="D33" s="1">
        <f t="shared" si="1"/>
        <v>0</v>
      </c>
      <c r="E33" s="1">
        <f t="shared" si="2"/>
        <v>0</v>
      </c>
      <c r="F33" s="1">
        <f t="shared" si="3"/>
        <v>0</v>
      </c>
      <c r="G33" s="1">
        <f t="shared" si="4"/>
        <v>0</v>
      </c>
      <c r="H33" s="1">
        <f t="shared" si="5"/>
        <v>0</v>
      </c>
      <c r="I33" s="63">
        <f t="shared" si="6"/>
        <v>12</v>
      </c>
      <c r="K33" s="1">
        <v>0</v>
      </c>
      <c r="L33" s="1">
        <v>0</v>
      </c>
      <c r="M33" s="1" t="s">
        <v>497</v>
      </c>
      <c r="N33" s="1" t="s">
        <v>497</v>
      </c>
      <c r="O33" s="1" t="s">
        <v>497</v>
      </c>
      <c r="P33" s="1">
        <v>0</v>
      </c>
      <c r="Q33" s="1" t="s">
        <v>497</v>
      </c>
      <c r="R33" s="1">
        <v>0</v>
      </c>
      <c r="S33" s="1" t="s">
        <v>497</v>
      </c>
      <c r="T33" s="1" t="s">
        <v>497</v>
      </c>
      <c r="U33" s="1" t="s">
        <v>497</v>
      </c>
      <c r="V33" s="1" t="s">
        <v>497</v>
      </c>
      <c r="W33" s="1">
        <v>1</v>
      </c>
      <c r="X33" s="1">
        <v>1</v>
      </c>
      <c r="Y33" s="1" t="s">
        <v>497</v>
      </c>
      <c r="Z33" s="1" t="s">
        <v>497</v>
      </c>
      <c r="AA33" s="1" t="s">
        <v>497</v>
      </c>
      <c r="AB33" s="1" t="s">
        <v>497</v>
      </c>
      <c r="AC33" s="1" t="s">
        <v>497</v>
      </c>
      <c r="AD33" s="1" t="s">
        <v>497</v>
      </c>
      <c r="AE33" s="1" t="s">
        <v>497</v>
      </c>
      <c r="AF33" s="1" t="s">
        <v>497</v>
      </c>
      <c r="AG33" s="1" t="s">
        <v>497</v>
      </c>
      <c r="AH33" s="1" t="s">
        <v>497</v>
      </c>
      <c r="AI33" s="1" t="s">
        <v>497</v>
      </c>
      <c r="AJ33" s="1" t="s">
        <v>497</v>
      </c>
      <c r="AK33" s="1" t="s">
        <v>497</v>
      </c>
      <c r="AL33" s="1" t="s">
        <v>497</v>
      </c>
      <c r="AM33" s="1" t="s">
        <v>497</v>
      </c>
      <c r="AN33" s="1">
        <v>0</v>
      </c>
      <c r="AO33" s="1" t="s">
        <v>497</v>
      </c>
      <c r="AP33" s="1">
        <v>0</v>
      </c>
      <c r="AQ33" s="1" t="s">
        <v>497</v>
      </c>
      <c r="AR33" s="1" t="s">
        <v>497</v>
      </c>
      <c r="AS33" s="1">
        <f t="shared" si="7"/>
        <v>8</v>
      </c>
    </row>
    <row r="34" spans="1:45" x14ac:dyDescent="0.25">
      <c r="A34" s="1">
        <f>COUNTIF('Value Matchup'!$D$356:$D$423,'Team History'!B34)</f>
        <v>1</v>
      </c>
      <c r="B34" t="s">
        <v>30</v>
      </c>
      <c r="C34" s="1">
        <f t="shared" si="0"/>
        <v>1</v>
      </c>
      <c r="D34" s="1">
        <f t="shared" si="1"/>
        <v>0</v>
      </c>
      <c r="E34" s="1">
        <f t="shared" si="2"/>
        <v>0</v>
      </c>
      <c r="F34" s="1">
        <f t="shared" si="3"/>
        <v>0</v>
      </c>
      <c r="G34" s="1">
        <f t="shared" si="4"/>
        <v>0</v>
      </c>
      <c r="H34" s="1">
        <f t="shared" si="5"/>
        <v>0</v>
      </c>
      <c r="I34" s="63">
        <f t="shared" si="6"/>
        <v>5</v>
      </c>
      <c r="K34" s="1">
        <v>1</v>
      </c>
      <c r="L34" s="1" t="s">
        <v>497</v>
      </c>
      <c r="M34" s="1">
        <v>0</v>
      </c>
      <c r="N34" s="1">
        <v>0</v>
      </c>
      <c r="O34" s="1" t="s">
        <v>497</v>
      </c>
      <c r="P34" s="1" t="s">
        <v>497</v>
      </c>
      <c r="Q34" s="1" t="s">
        <v>497</v>
      </c>
      <c r="R34" s="1" t="s">
        <v>497</v>
      </c>
      <c r="S34" s="1" t="s">
        <v>497</v>
      </c>
      <c r="T34" s="1" t="s">
        <v>497</v>
      </c>
      <c r="U34" s="1" t="s">
        <v>497</v>
      </c>
      <c r="V34" s="1" t="s">
        <v>497</v>
      </c>
      <c r="W34" s="1" t="s">
        <v>497</v>
      </c>
      <c r="X34" s="1" t="s">
        <v>497</v>
      </c>
      <c r="Y34" s="1" t="s">
        <v>497</v>
      </c>
      <c r="Z34" s="1" t="s">
        <v>497</v>
      </c>
      <c r="AA34" s="1" t="s">
        <v>497</v>
      </c>
      <c r="AB34" s="1" t="s">
        <v>497</v>
      </c>
      <c r="AC34" s="1" t="s">
        <v>497</v>
      </c>
      <c r="AD34" s="1" t="s">
        <v>497</v>
      </c>
      <c r="AE34" s="1" t="s">
        <v>497</v>
      </c>
      <c r="AF34" s="1" t="s">
        <v>497</v>
      </c>
      <c r="AG34" s="1" t="s">
        <v>497</v>
      </c>
      <c r="AH34" s="1" t="s">
        <v>497</v>
      </c>
      <c r="AI34" s="1" t="s">
        <v>497</v>
      </c>
      <c r="AJ34" s="1" t="s">
        <v>497</v>
      </c>
      <c r="AK34" s="1" t="s">
        <v>497</v>
      </c>
      <c r="AL34" s="1" t="s">
        <v>497</v>
      </c>
      <c r="AM34" s="1" t="s">
        <v>497</v>
      </c>
      <c r="AN34" s="1" t="s">
        <v>497</v>
      </c>
      <c r="AO34" s="1" t="s">
        <v>497</v>
      </c>
      <c r="AP34" s="1" t="s">
        <v>497</v>
      </c>
      <c r="AQ34" s="1" t="s">
        <v>497</v>
      </c>
      <c r="AR34" s="1" t="s">
        <v>497</v>
      </c>
      <c r="AS34" s="1">
        <f t="shared" si="7"/>
        <v>3</v>
      </c>
    </row>
    <row r="35" spans="1:45" x14ac:dyDescent="0.25">
      <c r="A35" s="1">
        <f>COUNTIF('Value Matchup'!$D$356:$D$423,'Team History'!B35)</f>
        <v>0</v>
      </c>
      <c r="B35" t="s">
        <v>33</v>
      </c>
      <c r="C35" s="1">
        <f t="shared" si="0"/>
        <v>11</v>
      </c>
      <c r="D35" s="1">
        <f t="shared" si="1"/>
        <v>5</v>
      </c>
      <c r="E35" s="1">
        <f t="shared" si="2"/>
        <v>2</v>
      </c>
      <c r="F35" s="1">
        <f t="shared" si="3"/>
        <v>2</v>
      </c>
      <c r="G35" s="1">
        <f t="shared" si="4"/>
        <v>2</v>
      </c>
      <c r="H35" s="1">
        <f t="shared" si="5"/>
        <v>0</v>
      </c>
      <c r="I35" s="63">
        <f t="shared" si="6"/>
        <v>56</v>
      </c>
      <c r="K35" s="1">
        <v>1</v>
      </c>
      <c r="L35" s="1">
        <v>2</v>
      </c>
      <c r="M35" s="1">
        <v>1</v>
      </c>
      <c r="N35" s="1">
        <v>1</v>
      </c>
      <c r="O35" s="1" t="s">
        <v>497</v>
      </c>
      <c r="P35" s="1">
        <v>1</v>
      </c>
      <c r="Q35" s="1" t="s">
        <v>497</v>
      </c>
      <c r="R35" s="1">
        <v>5</v>
      </c>
      <c r="S35" s="1">
        <v>5</v>
      </c>
      <c r="T35" s="1">
        <v>0</v>
      </c>
      <c r="U35" s="1">
        <v>1</v>
      </c>
      <c r="V35" s="1">
        <v>2</v>
      </c>
      <c r="W35" s="1" t="s">
        <v>497</v>
      </c>
      <c r="X35" s="1" t="s">
        <v>497</v>
      </c>
      <c r="Y35" s="1" t="s">
        <v>497</v>
      </c>
      <c r="Z35" s="1">
        <v>2</v>
      </c>
      <c r="AA35" s="1" t="s">
        <v>497</v>
      </c>
      <c r="AB35" s="1">
        <v>1</v>
      </c>
      <c r="AC35" s="1">
        <v>0</v>
      </c>
      <c r="AD35" s="1" t="s">
        <v>497</v>
      </c>
      <c r="AE35" s="1">
        <v>0</v>
      </c>
      <c r="AF35" s="1">
        <v>0</v>
      </c>
      <c r="AG35" s="1" t="s">
        <v>497</v>
      </c>
      <c r="AH35" s="1" t="s">
        <v>497</v>
      </c>
      <c r="AI35" s="1" t="s">
        <v>497</v>
      </c>
      <c r="AJ35" s="1" t="s">
        <v>497</v>
      </c>
      <c r="AK35" s="1" t="s">
        <v>497</v>
      </c>
      <c r="AL35" s="1" t="s">
        <v>497</v>
      </c>
      <c r="AM35" s="1" t="s">
        <v>497</v>
      </c>
      <c r="AN35" s="1" t="s">
        <v>497</v>
      </c>
      <c r="AO35" s="1" t="s">
        <v>497</v>
      </c>
      <c r="AP35" s="1" t="s">
        <v>497</v>
      </c>
      <c r="AQ35" s="1" t="s">
        <v>497</v>
      </c>
      <c r="AR35" s="1" t="s">
        <v>497</v>
      </c>
      <c r="AS35" s="1">
        <f t="shared" si="7"/>
        <v>15</v>
      </c>
    </row>
    <row r="36" spans="1:45" x14ac:dyDescent="0.25">
      <c r="A36" s="1">
        <f>COUNTIF('Value Matchup'!$D$356:$D$423,'Team History'!B36)</f>
        <v>0</v>
      </c>
      <c r="B36" t="s">
        <v>72</v>
      </c>
      <c r="C36" s="1">
        <f t="shared" si="0"/>
        <v>5</v>
      </c>
      <c r="D36" s="1">
        <f t="shared" si="1"/>
        <v>1</v>
      </c>
      <c r="E36" s="1">
        <f t="shared" si="2"/>
        <v>0</v>
      </c>
      <c r="F36" s="1">
        <f t="shared" si="3"/>
        <v>0</v>
      </c>
      <c r="G36" s="1">
        <f t="shared" si="4"/>
        <v>0</v>
      </c>
      <c r="H36" s="1">
        <f t="shared" si="5"/>
        <v>0</v>
      </c>
      <c r="I36" s="63">
        <f t="shared" si="6"/>
        <v>27</v>
      </c>
      <c r="K36" s="1" t="s">
        <v>497</v>
      </c>
      <c r="L36" s="1" t="s">
        <v>497</v>
      </c>
      <c r="M36" s="1" t="s">
        <v>497</v>
      </c>
      <c r="N36" s="1">
        <v>0</v>
      </c>
      <c r="O36" s="1">
        <v>0</v>
      </c>
      <c r="P36" s="1" t="s">
        <v>497</v>
      </c>
      <c r="Q36" s="1">
        <v>0</v>
      </c>
      <c r="R36" s="1">
        <v>2</v>
      </c>
      <c r="S36" s="1">
        <v>1</v>
      </c>
      <c r="T36" s="1">
        <v>0</v>
      </c>
      <c r="U36" s="1">
        <v>0</v>
      </c>
      <c r="V36" s="1">
        <v>0</v>
      </c>
      <c r="W36" s="1" t="s">
        <v>497</v>
      </c>
      <c r="X36" s="1" t="s">
        <v>497</v>
      </c>
      <c r="Y36" s="1">
        <v>0</v>
      </c>
      <c r="Z36" s="1">
        <v>0</v>
      </c>
      <c r="AA36" s="1" t="s">
        <v>497</v>
      </c>
      <c r="AB36" s="1">
        <v>0</v>
      </c>
      <c r="AC36" s="1" t="s">
        <v>497</v>
      </c>
      <c r="AD36" s="1" t="s">
        <v>497</v>
      </c>
      <c r="AE36" s="1" t="s">
        <v>497</v>
      </c>
      <c r="AF36" s="1" t="s">
        <v>497</v>
      </c>
      <c r="AG36" s="1" t="s">
        <v>497</v>
      </c>
      <c r="AH36" s="1">
        <v>0</v>
      </c>
      <c r="AI36" s="1" t="s">
        <v>497</v>
      </c>
      <c r="AJ36" s="1">
        <v>1</v>
      </c>
      <c r="AK36" s="1">
        <v>0</v>
      </c>
      <c r="AL36" s="1">
        <v>1</v>
      </c>
      <c r="AM36" s="1">
        <v>0</v>
      </c>
      <c r="AN36" s="1" t="s">
        <v>497</v>
      </c>
      <c r="AO36" s="1">
        <v>1</v>
      </c>
      <c r="AP36" s="1">
        <v>0</v>
      </c>
      <c r="AQ36" s="1" t="s">
        <v>497</v>
      </c>
      <c r="AR36" s="1" t="s">
        <v>497</v>
      </c>
      <c r="AS36" s="1">
        <f t="shared" si="7"/>
        <v>18</v>
      </c>
    </row>
    <row r="37" spans="1:45" x14ac:dyDescent="0.25">
      <c r="A37" s="1">
        <f>COUNTIF('Value Matchup'!$D$356:$D$423,'Team History'!B37)</f>
        <v>0</v>
      </c>
      <c r="B37" t="s">
        <v>505</v>
      </c>
      <c r="C37" s="1">
        <f t="shared" si="0"/>
        <v>0</v>
      </c>
      <c r="D37" s="1">
        <f t="shared" si="1"/>
        <v>0</v>
      </c>
      <c r="E37" s="1">
        <f t="shared" si="2"/>
        <v>0</v>
      </c>
      <c r="F37" s="1">
        <f t="shared" si="3"/>
        <v>0</v>
      </c>
      <c r="G37" s="1">
        <f t="shared" si="4"/>
        <v>0</v>
      </c>
      <c r="H37" s="1">
        <f t="shared" si="5"/>
        <v>0</v>
      </c>
      <c r="I37" s="63">
        <f t="shared" si="6"/>
        <v>0</v>
      </c>
      <c r="K37" s="1" t="s">
        <v>497</v>
      </c>
      <c r="L37" s="1" t="s">
        <v>497</v>
      </c>
      <c r="M37" s="1" t="s">
        <v>497</v>
      </c>
      <c r="N37" s="1" t="s">
        <v>497</v>
      </c>
      <c r="O37" s="1" t="s">
        <v>497</v>
      </c>
      <c r="P37" s="1" t="s">
        <v>497</v>
      </c>
      <c r="Q37" s="1" t="s">
        <v>497</v>
      </c>
      <c r="R37" s="1" t="s">
        <v>497</v>
      </c>
      <c r="S37" s="1" t="s">
        <v>497</v>
      </c>
      <c r="T37" s="1" t="s">
        <v>497</v>
      </c>
      <c r="U37" s="1" t="s">
        <v>497</v>
      </c>
      <c r="V37" s="1" t="s">
        <v>497</v>
      </c>
      <c r="W37" s="1" t="s">
        <v>497</v>
      </c>
      <c r="X37" s="1" t="s">
        <v>497</v>
      </c>
      <c r="Y37" s="1" t="s">
        <v>497</v>
      </c>
      <c r="Z37" s="1" t="s">
        <v>497</v>
      </c>
      <c r="AA37" s="1" t="s">
        <v>497</v>
      </c>
      <c r="AB37" s="1" t="s">
        <v>497</v>
      </c>
      <c r="AC37" s="1" t="s">
        <v>497</v>
      </c>
      <c r="AD37" s="1" t="s">
        <v>497</v>
      </c>
      <c r="AE37" s="1" t="s">
        <v>497</v>
      </c>
      <c r="AF37" s="1" t="s">
        <v>497</v>
      </c>
      <c r="AG37" s="1" t="s">
        <v>497</v>
      </c>
      <c r="AH37" s="1" t="s">
        <v>497</v>
      </c>
      <c r="AI37" s="1" t="s">
        <v>497</v>
      </c>
      <c r="AJ37" s="1" t="s">
        <v>497</v>
      </c>
      <c r="AK37" s="1" t="s">
        <v>497</v>
      </c>
      <c r="AL37" s="1" t="s">
        <v>497</v>
      </c>
      <c r="AM37" s="1" t="s">
        <v>497</v>
      </c>
      <c r="AN37" s="1" t="s">
        <v>497</v>
      </c>
      <c r="AO37" s="1" t="s">
        <v>497</v>
      </c>
      <c r="AP37" s="1" t="s">
        <v>497</v>
      </c>
      <c r="AQ37" s="1" t="s">
        <v>497</v>
      </c>
      <c r="AR37" s="1" t="s">
        <v>497</v>
      </c>
      <c r="AS37" s="1">
        <f t="shared" si="7"/>
        <v>0</v>
      </c>
    </row>
    <row r="38" spans="1:45" x14ac:dyDescent="0.25">
      <c r="A38" s="1">
        <f>COUNTIF('Value Matchup'!$D$356:$D$423,'Team History'!B38)</f>
        <v>0</v>
      </c>
      <c r="B38" t="s">
        <v>152</v>
      </c>
      <c r="C38" s="1">
        <f t="shared" si="0"/>
        <v>0</v>
      </c>
      <c r="D38" s="1">
        <f t="shared" si="1"/>
        <v>0</v>
      </c>
      <c r="E38" s="1">
        <f t="shared" si="2"/>
        <v>0</v>
      </c>
      <c r="F38" s="1">
        <f t="shared" si="3"/>
        <v>0</v>
      </c>
      <c r="G38" s="1">
        <f t="shared" si="4"/>
        <v>0</v>
      </c>
      <c r="H38" s="1">
        <f t="shared" si="5"/>
        <v>0</v>
      </c>
      <c r="I38" s="63">
        <f t="shared" si="6"/>
        <v>1</v>
      </c>
      <c r="K38" s="1" t="s">
        <v>497</v>
      </c>
      <c r="L38" s="1" t="s">
        <v>497</v>
      </c>
      <c r="M38" s="1" t="s">
        <v>497</v>
      </c>
      <c r="N38" s="1" t="s">
        <v>497</v>
      </c>
      <c r="O38" s="1">
        <v>0</v>
      </c>
      <c r="P38" s="1" t="s">
        <v>497</v>
      </c>
      <c r="Q38" s="1" t="s">
        <v>497</v>
      </c>
      <c r="R38" s="1" t="s">
        <v>497</v>
      </c>
      <c r="S38" s="1" t="s">
        <v>497</v>
      </c>
      <c r="T38" s="1" t="s">
        <v>497</v>
      </c>
      <c r="U38" s="1" t="s">
        <v>497</v>
      </c>
      <c r="V38" s="1" t="s">
        <v>497</v>
      </c>
      <c r="W38" s="1" t="s">
        <v>497</v>
      </c>
      <c r="X38" s="1" t="s">
        <v>497</v>
      </c>
      <c r="Y38" s="1" t="s">
        <v>497</v>
      </c>
      <c r="Z38" s="1" t="s">
        <v>497</v>
      </c>
      <c r="AA38" s="1" t="s">
        <v>497</v>
      </c>
      <c r="AB38" s="1" t="s">
        <v>497</v>
      </c>
      <c r="AC38" s="1" t="s">
        <v>497</v>
      </c>
      <c r="AD38" s="1" t="s">
        <v>497</v>
      </c>
      <c r="AE38" s="1" t="s">
        <v>497</v>
      </c>
      <c r="AF38" s="1" t="s">
        <v>497</v>
      </c>
      <c r="AG38" s="1" t="s">
        <v>497</v>
      </c>
      <c r="AH38" s="1" t="s">
        <v>497</v>
      </c>
      <c r="AI38" s="1" t="s">
        <v>497</v>
      </c>
      <c r="AJ38" s="1" t="s">
        <v>497</v>
      </c>
      <c r="AK38" s="1" t="s">
        <v>497</v>
      </c>
      <c r="AL38" s="1" t="s">
        <v>497</v>
      </c>
      <c r="AM38" s="1" t="s">
        <v>497</v>
      </c>
      <c r="AN38" s="1" t="s">
        <v>497</v>
      </c>
      <c r="AO38" s="1" t="s">
        <v>497</v>
      </c>
      <c r="AP38" s="1" t="s">
        <v>497</v>
      </c>
      <c r="AQ38" s="1" t="s">
        <v>497</v>
      </c>
      <c r="AR38" s="1" t="s">
        <v>497</v>
      </c>
      <c r="AS38" s="1">
        <f t="shared" si="7"/>
        <v>1</v>
      </c>
    </row>
    <row r="39" spans="1:45" x14ac:dyDescent="0.25">
      <c r="A39" s="1">
        <f>COUNTIF('Value Matchup'!$D$356:$D$423,'Team History'!B39)</f>
        <v>0</v>
      </c>
      <c r="B39" t="s">
        <v>154</v>
      </c>
      <c r="C39" s="1">
        <f t="shared" si="0"/>
        <v>0</v>
      </c>
      <c r="D39" s="1">
        <f t="shared" si="1"/>
        <v>0</v>
      </c>
      <c r="E39" s="1">
        <f t="shared" si="2"/>
        <v>0</v>
      </c>
      <c r="F39" s="1">
        <f t="shared" si="3"/>
        <v>0</v>
      </c>
      <c r="G39" s="1">
        <f t="shared" si="4"/>
        <v>0</v>
      </c>
      <c r="H39" s="1">
        <f t="shared" si="5"/>
        <v>0</v>
      </c>
      <c r="I39" s="63">
        <f t="shared" si="6"/>
        <v>1</v>
      </c>
      <c r="K39" s="1" t="s">
        <v>497</v>
      </c>
      <c r="L39" s="1" t="s">
        <v>497</v>
      </c>
      <c r="M39" s="1">
        <v>0</v>
      </c>
      <c r="N39" s="1" t="s">
        <v>497</v>
      </c>
      <c r="O39" s="1" t="s">
        <v>497</v>
      </c>
      <c r="P39" s="1" t="s">
        <v>497</v>
      </c>
      <c r="Q39" s="1" t="s">
        <v>497</v>
      </c>
      <c r="R39" s="1" t="s">
        <v>497</v>
      </c>
      <c r="S39" s="1" t="s">
        <v>497</v>
      </c>
      <c r="T39" s="1" t="s">
        <v>497</v>
      </c>
      <c r="U39" s="1" t="s">
        <v>497</v>
      </c>
      <c r="V39" s="1" t="s">
        <v>497</v>
      </c>
      <c r="W39" s="1" t="s">
        <v>497</v>
      </c>
      <c r="X39" s="1" t="s">
        <v>497</v>
      </c>
      <c r="Y39" s="1" t="s">
        <v>497</v>
      </c>
      <c r="Z39" s="1" t="s">
        <v>497</v>
      </c>
      <c r="AA39" s="1" t="s">
        <v>497</v>
      </c>
      <c r="AB39" s="1" t="s">
        <v>497</v>
      </c>
      <c r="AC39" s="1" t="s">
        <v>497</v>
      </c>
      <c r="AD39" s="1" t="s">
        <v>497</v>
      </c>
      <c r="AE39" s="1" t="s">
        <v>497</v>
      </c>
      <c r="AF39" s="1" t="s">
        <v>497</v>
      </c>
      <c r="AG39" s="1" t="s">
        <v>497</v>
      </c>
      <c r="AH39" s="1" t="s">
        <v>497</v>
      </c>
      <c r="AI39" s="1" t="s">
        <v>497</v>
      </c>
      <c r="AJ39" s="1" t="s">
        <v>497</v>
      </c>
      <c r="AK39" s="1" t="s">
        <v>497</v>
      </c>
      <c r="AL39" s="1" t="s">
        <v>497</v>
      </c>
      <c r="AM39" s="1" t="s">
        <v>497</v>
      </c>
      <c r="AN39" s="1" t="s">
        <v>497</v>
      </c>
      <c r="AO39" s="1" t="s">
        <v>497</v>
      </c>
      <c r="AP39" s="1" t="s">
        <v>497</v>
      </c>
      <c r="AQ39" s="1" t="s">
        <v>497</v>
      </c>
      <c r="AR39" s="1" t="s">
        <v>497</v>
      </c>
      <c r="AS39" s="1">
        <f t="shared" si="7"/>
        <v>1</v>
      </c>
    </row>
    <row r="40" spans="1:45" x14ac:dyDescent="0.25">
      <c r="A40" s="1">
        <f>COUNTIF('Value Matchup'!$D$356:$D$423,'Team History'!B40)</f>
        <v>0</v>
      </c>
      <c r="B40" t="s">
        <v>156</v>
      </c>
      <c r="C40" s="1">
        <f t="shared" si="0"/>
        <v>0</v>
      </c>
      <c r="D40" s="1">
        <f t="shared" si="1"/>
        <v>0</v>
      </c>
      <c r="E40" s="1">
        <f t="shared" si="2"/>
        <v>0</v>
      </c>
      <c r="F40" s="1">
        <f t="shared" si="3"/>
        <v>0</v>
      </c>
      <c r="G40" s="1">
        <f t="shared" si="4"/>
        <v>0</v>
      </c>
      <c r="H40" s="1">
        <f t="shared" si="5"/>
        <v>0</v>
      </c>
      <c r="I40" s="63">
        <f t="shared" si="6"/>
        <v>2</v>
      </c>
      <c r="K40" s="1">
        <v>0</v>
      </c>
      <c r="L40" s="1" t="s">
        <v>497</v>
      </c>
      <c r="M40" s="1" t="s">
        <v>497</v>
      </c>
      <c r="N40" s="1" t="s">
        <v>497</v>
      </c>
      <c r="O40" s="1" t="s">
        <v>497</v>
      </c>
      <c r="P40" s="1" t="s">
        <v>497</v>
      </c>
      <c r="Q40" s="1" t="s">
        <v>497</v>
      </c>
      <c r="R40" s="1" t="s">
        <v>497</v>
      </c>
      <c r="S40" s="1" t="s">
        <v>497</v>
      </c>
      <c r="T40" s="1" t="s">
        <v>497</v>
      </c>
      <c r="U40" s="1">
        <v>0</v>
      </c>
      <c r="V40" s="1" t="s">
        <v>497</v>
      </c>
      <c r="W40" s="1" t="s">
        <v>497</v>
      </c>
      <c r="X40" s="1" t="s">
        <v>497</v>
      </c>
      <c r="Y40" s="1" t="s">
        <v>497</v>
      </c>
      <c r="Z40" s="1" t="s">
        <v>497</v>
      </c>
      <c r="AA40" s="1" t="s">
        <v>497</v>
      </c>
      <c r="AB40" s="1" t="s">
        <v>497</v>
      </c>
      <c r="AC40" s="1" t="s">
        <v>497</v>
      </c>
      <c r="AD40" s="1" t="s">
        <v>497</v>
      </c>
      <c r="AE40" s="1" t="s">
        <v>497</v>
      </c>
      <c r="AF40" s="1" t="s">
        <v>497</v>
      </c>
      <c r="AG40" s="1" t="s">
        <v>497</v>
      </c>
      <c r="AH40" s="1" t="s">
        <v>497</v>
      </c>
      <c r="AI40" s="1" t="s">
        <v>497</v>
      </c>
      <c r="AJ40" s="1" t="s">
        <v>497</v>
      </c>
      <c r="AK40" s="1" t="s">
        <v>497</v>
      </c>
      <c r="AL40" s="1" t="s">
        <v>497</v>
      </c>
      <c r="AM40" s="1" t="s">
        <v>497</v>
      </c>
      <c r="AN40" s="1" t="s">
        <v>497</v>
      </c>
      <c r="AO40" s="1" t="s">
        <v>497</v>
      </c>
      <c r="AP40" s="1" t="s">
        <v>497</v>
      </c>
      <c r="AQ40" s="1" t="s">
        <v>497</v>
      </c>
      <c r="AR40" s="1" t="s">
        <v>497</v>
      </c>
      <c r="AS40" s="1">
        <f t="shared" si="7"/>
        <v>2</v>
      </c>
    </row>
    <row r="41" spans="1:45" x14ac:dyDescent="0.25">
      <c r="A41" s="1">
        <f>COUNTIF('Value Matchup'!$D$356:$D$423,'Team History'!B41)</f>
        <v>0</v>
      </c>
      <c r="B41" t="s">
        <v>157</v>
      </c>
      <c r="C41" s="1">
        <f t="shared" si="0"/>
        <v>0</v>
      </c>
      <c r="D41" s="1">
        <f t="shared" si="1"/>
        <v>0</v>
      </c>
      <c r="E41" s="1">
        <f t="shared" si="2"/>
        <v>0</v>
      </c>
      <c r="F41" s="1">
        <f t="shared" si="3"/>
        <v>0</v>
      </c>
      <c r="G41" s="1">
        <f t="shared" si="4"/>
        <v>0</v>
      </c>
      <c r="H41" s="1">
        <f t="shared" si="5"/>
        <v>0</v>
      </c>
      <c r="I41" s="63">
        <f t="shared" si="6"/>
        <v>2</v>
      </c>
      <c r="K41" s="1" t="s">
        <v>497</v>
      </c>
      <c r="L41" s="1" t="s">
        <v>497</v>
      </c>
      <c r="M41" s="1" t="s">
        <v>497</v>
      </c>
      <c r="N41" s="1" t="s">
        <v>497</v>
      </c>
      <c r="O41" s="1" t="s">
        <v>497</v>
      </c>
      <c r="P41" s="1" t="s">
        <v>497</v>
      </c>
      <c r="Q41" s="1" t="s">
        <v>497</v>
      </c>
      <c r="R41" s="1" t="s">
        <v>497</v>
      </c>
      <c r="S41" s="1" t="s">
        <v>497</v>
      </c>
      <c r="T41" s="1">
        <v>0</v>
      </c>
      <c r="U41" s="1" t="s">
        <v>497</v>
      </c>
      <c r="V41" s="1" t="s">
        <v>497</v>
      </c>
      <c r="W41" s="1" t="s">
        <v>497</v>
      </c>
      <c r="X41" s="1" t="s">
        <v>497</v>
      </c>
      <c r="Y41" s="1" t="s">
        <v>497</v>
      </c>
      <c r="Z41" s="1" t="s">
        <v>497</v>
      </c>
      <c r="AA41" s="1" t="s">
        <v>497</v>
      </c>
      <c r="AB41" s="1">
        <v>0</v>
      </c>
      <c r="AC41" s="1" t="s">
        <v>497</v>
      </c>
      <c r="AD41" s="1" t="s">
        <v>497</v>
      </c>
      <c r="AE41" s="1" t="s">
        <v>497</v>
      </c>
      <c r="AF41" s="1" t="s">
        <v>497</v>
      </c>
      <c r="AG41" s="1" t="s">
        <v>497</v>
      </c>
      <c r="AH41" s="1" t="s">
        <v>497</v>
      </c>
      <c r="AI41" s="1" t="s">
        <v>497</v>
      </c>
      <c r="AJ41" s="1" t="s">
        <v>497</v>
      </c>
      <c r="AK41" s="1" t="s">
        <v>497</v>
      </c>
      <c r="AL41" s="1" t="s">
        <v>497</v>
      </c>
      <c r="AM41" s="1" t="s">
        <v>497</v>
      </c>
      <c r="AN41" s="1" t="s">
        <v>497</v>
      </c>
      <c r="AO41" s="1" t="s">
        <v>497</v>
      </c>
      <c r="AP41" s="1" t="s">
        <v>497</v>
      </c>
      <c r="AQ41" s="1" t="s">
        <v>497</v>
      </c>
      <c r="AR41" s="1" t="s">
        <v>497</v>
      </c>
      <c r="AS41" s="1">
        <f t="shared" si="7"/>
        <v>2</v>
      </c>
    </row>
    <row r="42" spans="1:45" x14ac:dyDescent="0.25">
      <c r="A42" s="1">
        <f>COUNTIF('Value Matchup'!$D$356:$D$423,'Team History'!B42)</f>
        <v>0</v>
      </c>
      <c r="B42" t="s">
        <v>84</v>
      </c>
      <c r="C42" s="1">
        <f t="shared" si="0"/>
        <v>7</v>
      </c>
      <c r="D42" s="1">
        <f t="shared" si="1"/>
        <v>2</v>
      </c>
      <c r="E42" s="1">
        <f t="shared" si="2"/>
        <v>0</v>
      </c>
      <c r="F42" s="1">
        <f t="shared" si="3"/>
        <v>0</v>
      </c>
      <c r="G42" s="1">
        <f t="shared" si="4"/>
        <v>0</v>
      </c>
      <c r="H42" s="1">
        <f t="shared" si="5"/>
        <v>0</v>
      </c>
      <c r="I42" s="63">
        <f t="shared" si="6"/>
        <v>25</v>
      </c>
      <c r="K42" s="1" t="s">
        <v>497</v>
      </c>
      <c r="L42" s="1" t="s">
        <v>497</v>
      </c>
      <c r="M42" s="1">
        <v>0</v>
      </c>
      <c r="N42" s="1" t="s">
        <v>497</v>
      </c>
      <c r="O42" s="1" t="s">
        <v>497</v>
      </c>
      <c r="P42" s="1">
        <v>1</v>
      </c>
      <c r="Q42" s="1">
        <v>0</v>
      </c>
      <c r="R42" s="1" t="s">
        <v>497</v>
      </c>
      <c r="S42" s="1">
        <v>1</v>
      </c>
      <c r="T42" s="1">
        <v>0</v>
      </c>
      <c r="U42" s="1" t="s">
        <v>497</v>
      </c>
      <c r="V42" s="1" t="s">
        <v>497</v>
      </c>
      <c r="W42" s="1">
        <v>0</v>
      </c>
      <c r="X42" s="1" t="s">
        <v>497</v>
      </c>
      <c r="Y42" s="1" t="s">
        <v>497</v>
      </c>
      <c r="Z42" s="1">
        <v>1</v>
      </c>
      <c r="AA42" s="1">
        <v>1</v>
      </c>
      <c r="AB42" s="1">
        <v>0</v>
      </c>
      <c r="AC42" s="1" t="s">
        <v>497</v>
      </c>
      <c r="AD42" s="1" t="s">
        <v>497</v>
      </c>
      <c r="AE42" s="1" t="s">
        <v>497</v>
      </c>
      <c r="AF42" s="1">
        <v>2</v>
      </c>
      <c r="AG42" s="1">
        <v>0</v>
      </c>
      <c r="AH42" s="1" t="s">
        <v>497</v>
      </c>
      <c r="AI42" s="1">
        <v>0</v>
      </c>
      <c r="AJ42" s="1">
        <v>2</v>
      </c>
      <c r="AK42" s="1" t="s">
        <v>497</v>
      </c>
      <c r="AL42" s="1" t="s">
        <v>497</v>
      </c>
      <c r="AM42" s="1">
        <v>1</v>
      </c>
      <c r="AN42" s="1" t="s">
        <v>497</v>
      </c>
      <c r="AO42" s="1" t="s">
        <v>497</v>
      </c>
      <c r="AP42" s="1" t="s">
        <v>497</v>
      </c>
      <c r="AQ42" s="1" t="s">
        <v>497</v>
      </c>
      <c r="AR42" s="1" t="s">
        <v>497</v>
      </c>
      <c r="AS42" s="1">
        <f t="shared" si="7"/>
        <v>14</v>
      </c>
    </row>
    <row r="43" spans="1:45" x14ac:dyDescent="0.25">
      <c r="A43" s="1">
        <f>COUNTIF('Value Matchup'!$D$356:$D$423,'Team History'!B43)</f>
        <v>0</v>
      </c>
      <c r="B43" t="s">
        <v>158</v>
      </c>
      <c r="C43" s="1">
        <f t="shared" si="0"/>
        <v>0</v>
      </c>
      <c r="D43" s="1">
        <f t="shared" si="1"/>
        <v>0</v>
      </c>
      <c r="E43" s="1">
        <f t="shared" si="2"/>
        <v>0</v>
      </c>
      <c r="F43" s="1">
        <f t="shared" si="3"/>
        <v>0</v>
      </c>
      <c r="G43" s="1">
        <f t="shared" si="4"/>
        <v>0</v>
      </c>
      <c r="H43" s="1">
        <f t="shared" si="5"/>
        <v>0</v>
      </c>
      <c r="I43" s="63">
        <f t="shared" si="6"/>
        <v>1</v>
      </c>
      <c r="K43" s="1" t="s">
        <v>497</v>
      </c>
      <c r="L43" s="1" t="s">
        <v>497</v>
      </c>
      <c r="M43" s="1" t="s">
        <v>497</v>
      </c>
      <c r="N43" s="1" t="s">
        <v>497</v>
      </c>
      <c r="O43" s="1" t="s">
        <v>497</v>
      </c>
      <c r="P43" s="1" t="s">
        <v>497</v>
      </c>
      <c r="Q43" s="1" t="s">
        <v>497</v>
      </c>
      <c r="R43" s="1" t="s">
        <v>497</v>
      </c>
      <c r="S43" s="1" t="s">
        <v>497</v>
      </c>
      <c r="T43" s="1" t="s">
        <v>497</v>
      </c>
      <c r="U43" s="1" t="s">
        <v>497</v>
      </c>
      <c r="V43" s="1" t="s">
        <v>497</v>
      </c>
      <c r="W43" s="1" t="s">
        <v>497</v>
      </c>
      <c r="X43" s="1" t="s">
        <v>497</v>
      </c>
      <c r="Y43" s="1" t="s">
        <v>497</v>
      </c>
      <c r="Z43" s="1" t="s">
        <v>497</v>
      </c>
      <c r="AA43" s="1" t="s">
        <v>497</v>
      </c>
      <c r="AB43" s="1" t="s">
        <v>497</v>
      </c>
      <c r="AC43" s="1" t="s">
        <v>497</v>
      </c>
      <c r="AD43" s="1" t="s">
        <v>497</v>
      </c>
      <c r="AE43" s="1" t="s">
        <v>497</v>
      </c>
      <c r="AF43" s="1" t="s">
        <v>497</v>
      </c>
      <c r="AG43" s="1" t="s">
        <v>497</v>
      </c>
      <c r="AH43" s="1" t="s">
        <v>497</v>
      </c>
      <c r="AI43" s="1" t="s">
        <v>497</v>
      </c>
      <c r="AJ43" s="1" t="s">
        <v>497</v>
      </c>
      <c r="AK43" s="1">
        <v>0</v>
      </c>
      <c r="AL43" s="1" t="s">
        <v>497</v>
      </c>
      <c r="AM43" s="1" t="s">
        <v>497</v>
      </c>
      <c r="AN43" s="1" t="s">
        <v>497</v>
      </c>
      <c r="AO43" s="1" t="s">
        <v>497</v>
      </c>
      <c r="AP43" s="1" t="s">
        <v>497</v>
      </c>
      <c r="AQ43" s="1" t="s">
        <v>497</v>
      </c>
      <c r="AR43" s="1" t="s">
        <v>497</v>
      </c>
      <c r="AS43" s="1">
        <f t="shared" si="7"/>
        <v>1</v>
      </c>
    </row>
    <row r="44" spans="1:45" x14ac:dyDescent="0.25">
      <c r="A44" s="1">
        <f>COUNTIF('Value Matchup'!$D$356:$D$423,'Team History'!B44)</f>
        <v>0</v>
      </c>
      <c r="B44" t="s">
        <v>160</v>
      </c>
      <c r="C44" s="1">
        <f t="shared" si="0"/>
        <v>0</v>
      </c>
      <c r="D44" s="1">
        <f t="shared" si="1"/>
        <v>0</v>
      </c>
      <c r="E44" s="1">
        <f t="shared" si="2"/>
        <v>0</v>
      </c>
      <c r="F44" s="1">
        <f t="shared" si="3"/>
        <v>0</v>
      </c>
      <c r="G44" s="1">
        <f t="shared" si="4"/>
        <v>0</v>
      </c>
      <c r="H44" s="1">
        <f t="shared" si="5"/>
        <v>0</v>
      </c>
      <c r="I44" s="63">
        <f t="shared" si="6"/>
        <v>1</v>
      </c>
      <c r="K44" s="1" t="s">
        <v>497</v>
      </c>
      <c r="L44" s="1" t="s">
        <v>497</v>
      </c>
      <c r="M44" s="1" t="s">
        <v>497</v>
      </c>
      <c r="N44" s="1" t="s">
        <v>497</v>
      </c>
      <c r="O44" s="1" t="s">
        <v>497</v>
      </c>
      <c r="P44" s="1" t="s">
        <v>497</v>
      </c>
      <c r="Q44" s="1" t="s">
        <v>497</v>
      </c>
      <c r="R44" s="1" t="s">
        <v>497</v>
      </c>
      <c r="S44" s="1" t="s">
        <v>497</v>
      </c>
      <c r="T44" s="1" t="s">
        <v>497</v>
      </c>
      <c r="U44" s="1" t="s">
        <v>497</v>
      </c>
      <c r="V44" s="1" t="s">
        <v>497</v>
      </c>
      <c r="W44" s="1" t="s">
        <v>497</v>
      </c>
      <c r="X44" s="1" t="s">
        <v>497</v>
      </c>
      <c r="Y44" s="1" t="s">
        <v>497</v>
      </c>
      <c r="Z44" s="1" t="s">
        <v>497</v>
      </c>
      <c r="AA44" s="1" t="s">
        <v>497</v>
      </c>
      <c r="AB44" s="1" t="s">
        <v>497</v>
      </c>
      <c r="AC44" s="1" t="s">
        <v>497</v>
      </c>
      <c r="AD44" s="1" t="s">
        <v>497</v>
      </c>
      <c r="AE44" s="1" t="s">
        <v>497</v>
      </c>
      <c r="AF44" s="1" t="s">
        <v>497</v>
      </c>
      <c r="AG44" s="1">
        <v>0</v>
      </c>
      <c r="AH44" s="1" t="s">
        <v>497</v>
      </c>
      <c r="AI44" s="1" t="s">
        <v>497</v>
      </c>
      <c r="AJ44" s="1" t="s">
        <v>497</v>
      </c>
      <c r="AK44" s="1" t="s">
        <v>497</v>
      </c>
      <c r="AL44" s="1" t="s">
        <v>497</v>
      </c>
      <c r="AM44" s="1" t="s">
        <v>497</v>
      </c>
      <c r="AN44" s="1" t="s">
        <v>497</v>
      </c>
      <c r="AO44" s="1" t="s">
        <v>497</v>
      </c>
      <c r="AP44" s="1" t="s">
        <v>497</v>
      </c>
      <c r="AQ44" s="1" t="s">
        <v>497</v>
      </c>
      <c r="AR44" s="1" t="s">
        <v>497</v>
      </c>
      <c r="AS44" s="1">
        <f t="shared" si="7"/>
        <v>1</v>
      </c>
    </row>
    <row r="45" spans="1:45" x14ac:dyDescent="0.25">
      <c r="A45" s="1">
        <f>COUNTIF('Value Matchup'!$D$356:$D$423,'Team History'!B45)</f>
        <v>0</v>
      </c>
      <c r="B45" t="s">
        <v>162</v>
      </c>
      <c r="C45" s="1">
        <f t="shared" si="0"/>
        <v>0</v>
      </c>
      <c r="D45" s="1">
        <f t="shared" si="1"/>
        <v>0</v>
      </c>
      <c r="E45" s="1">
        <f t="shared" si="2"/>
        <v>0</v>
      </c>
      <c r="F45" s="1">
        <f t="shared" si="3"/>
        <v>0</v>
      </c>
      <c r="G45" s="1">
        <f t="shared" si="4"/>
        <v>0</v>
      </c>
      <c r="H45" s="1">
        <f t="shared" si="5"/>
        <v>0</v>
      </c>
      <c r="I45" s="63">
        <f t="shared" si="6"/>
        <v>0</v>
      </c>
      <c r="K45" s="1" t="s">
        <v>497</v>
      </c>
      <c r="L45" s="1" t="s">
        <v>497</v>
      </c>
      <c r="M45" s="1" t="s">
        <v>497</v>
      </c>
      <c r="N45" s="1" t="s">
        <v>497</v>
      </c>
      <c r="O45" s="1" t="s">
        <v>497</v>
      </c>
      <c r="P45" s="1" t="s">
        <v>497</v>
      </c>
      <c r="Q45" s="1" t="s">
        <v>497</v>
      </c>
      <c r="R45" s="1" t="s">
        <v>497</v>
      </c>
      <c r="S45" s="1" t="s">
        <v>497</v>
      </c>
      <c r="T45" s="1" t="s">
        <v>497</v>
      </c>
      <c r="U45" s="1" t="s">
        <v>497</v>
      </c>
      <c r="V45" s="1" t="s">
        <v>497</v>
      </c>
      <c r="W45" s="1" t="s">
        <v>497</v>
      </c>
      <c r="X45" s="1" t="s">
        <v>497</v>
      </c>
      <c r="Y45" s="1" t="s">
        <v>497</v>
      </c>
      <c r="Z45" s="1" t="s">
        <v>497</v>
      </c>
      <c r="AA45" s="1" t="s">
        <v>497</v>
      </c>
      <c r="AB45" s="1" t="s">
        <v>497</v>
      </c>
      <c r="AC45" s="1" t="s">
        <v>497</v>
      </c>
      <c r="AD45" s="1" t="s">
        <v>497</v>
      </c>
      <c r="AE45" s="1" t="s">
        <v>497</v>
      </c>
      <c r="AF45" s="1" t="s">
        <v>497</v>
      </c>
      <c r="AG45" s="1" t="s">
        <v>497</v>
      </c>
      <c r="AH45" s="1" t="s">
        <v>497</v>
      </c>
      <c r="AI45" s="1" t="s">
        <v>497</v>
      </c>
      <c r="AJ45" s="1" t="s">
        <v>497</v>
      </c>
      <c r="AK45" s="1" t="s">
        <v>497</v>
      </c>
      <c r="AL45" s="1" t="s">
        <v>497</v>
      </c>
      <c r="AM45" s="1" t="s">
        <v>497</v>
      </c>
      <c r="AN45" s="1" t="s">
        <v>497</v>
      </c>
      <c r="AO45" s="1" t="s">
        <v>497</v>
      </c>
      <c r="AP45" s="1" t="s">
        <v>497</v>
      </c>
      <c r="AQ45" s="1" t="s">
        <v>497</v>
      </c>
      <c r="AR45" s="1" t="s">
        <v>497</v>
      </c>
      <c r="AS45" s="1">
        <f t="shared" si="7"/>
        <v>0</v>
      </c>
    </row>
    <row r="46" spans="1:45" x14ac:dyDescent="0.25">
      <c r="A46" s="1">
        <f>COUNTIF('Value Matchup'!$D$356:$D$423,'Team History'!B46)</f>
        <v>0</v>
      </c>
      <c r="B46" t="s">
        <v>163</v>
      </c>
      <c r="C46" s="1">
        <f t="shared" si="0"/>
        <v>0</v>
      </c>
      <c r="D46" s="1">
        <f t="shared" si="1"/>
        <v>0</v>
      </c>
      <c r="E46" s="1">
        <f t="shared" si="2"/>
        <v>0</v>
      </c>
      <c r="F46" s="1">
        <f t="shared" si="3"/>
        <v>0</v>
      </c>
      <c r="G46" s="1">
        <f t="shared" si="4"/>
        <v>0</v>
      </c>
      <c r="H46" s="1">
        <f t="shared" si="5"/>
        <v>0</v>
      </c>
      <c r="I46" s="63">
        <f t="shared" si="6"/>
        <v>3</v>
      </c>
      <c r="K46" s="1" t="s">
        <v>497</v>
      </c>
      <c r="L46" s="1" t="s">
        <v>497</v>
      </c>
      <c r="M46" s="1" t="s">
        <v>497</v>
      </c>
      <c r="N46" s="1" t="s">
        <v>497</v>
      </c>
      <c r="O46" s="1" t="s">
        <v>497</v>
      </c>
      <c r="P46" s="1" t="s">
        <v>497</v>
      </c>
      <c r="Q46" s="1" t="s">
        <v>497</v>
      </c>
      <c r="R46" s="1" t="s">
        <v>497</v>
      </c>
      <c r="S46" s="1" t="s">
        <v>497</v>
      </c>
      <c r="T46" s="1" t="s">
        <v>497</v>
      </c>
      <c r="U46" s="1" t="s">
        <v>497</v>
      </c>
      <c r="V46" s="1">
        <v>0</v>
      </c>
      <c r="W46" s="1" t="s">
        <v>497</v>
      </c>
      <c r="X46" s="1" t="s">
        <v>497</v>
      </c>
      <c r="Y46" s="1" t="s">
        <v>497</v>
      </c>
      <c r="Z46" s="1" t="s">
        <v>497</v>
      </c>
      <c r="AA46" s="1">
        <v>0</v>
      </c>
      <c r="AB46" s="1" t="s">
        <v>497</v>
      </c>
      <c r="AC46" s="1">
        <v>0</v>
      </c>
      <c r="AD46" s="1" t="s">
        <v>497</v>
      </c>
      <c r="AE46" s="1" t="s">
        <v>497</v>
      </c>
      <c r="AF46" s="1" t="s">
        <v>497</v>
      </c>
      <c r="AG46" s="1" t="s">
        <v>497</v>
      </c>
      <c r="AH46" s="1" t="s">
        <v>497</v>
      </c>
      <c r="AI46" s="1" t="s">
        <v>497</v>
      </c>
      <c r="AJ46" s="1" t="s">
        <v>497</v>
      </c>
      <c r="AK46" s="1" t="s">
        <v>497</v>
      </c>
      <c r="AL46" s="1" t="s">
        <v>497</v>
      </c>
      <c r="AM46" s="1" t="s">
        <v>497</v>
      </c>
      <c r="AN46" s="1" t="s">
        <v>497</v>
      </c>
      <c r="AO46" s="1" t="s">
        <v>497</v>
      </c>
      <c r="AP46" s="1" t="s">
        <v>497</v>
      </c>
      <c r="AQ46" s="1" t="s">
        <v>497</v>
      </c>
      <c r="AR46" s="1" t="s">
        <v>497</v>
      </c>
      <c r="AS46" s="1">
        <f t="shared" si="7"/>
        <v>3</v>
      </c>
    </row>
    <row r="47" spans="1:45" x14ac:dyDescent="0.25">
      <c r="A47" s="1">
        <f>COUNTIF('Value Matchup'!$D$356:$D$423,'Team History'!B47)</f>
        <v>0</v>
      </c>
      <c r="B47" t="s">
        <v>164</v>
      </c>
      <c r="C47" s="1">
        <f t="shared" si="0"/>
        <v>1</v>
      </c>
      <c r="D47" s="1">
        <f t="shared" si="1"/>
        <v>0</v>
      </c>
      <c r="E47" s="1">
        <f t="shared" si="2"/>
        <v>0</v>
      </c>
      <c r="F47" s="1">
        <f t="shared" si="3"/>
        <v>0</v>
      </c>
      <c r="G47" s="1">
        <f t="shared" si="4"/>
        <v>0</v>
      </c>
      <c r="H47" s="1">
        <f t="shared" si="5"/>
        <v>0</v>
      </c>
      <c r="I47" s="63">
        <f t="shared" si="6"/>
        <v>3</v>
      </c>
      <c r="K47" s="1" t="s">
        <v>497</v>
      </c>
      <c r="L47" s="1" t="s">
        <v>497</v>
      </c>
      <c r="M47" s="1" t="s">
        <v>497</v>
      </c>
      <c r="N47" s="1" t="s">
        <v>497</v>
      </c>
      <c r="O47" s="1" t="s">
        <v>497</v>
      </c>
      <c r="P47" s="1" t="s">
        <v>497</v>
      </c>
      <c r="Q47" s="1" t="s">
        <v>497</v>
      </c>
      <c r="R47" s="1" t="s">
        <v>497</v>
      </c>
      <c r="S47" s="1" t="s">
        <v>497</v>
      </c>
      <c r="T47" s="1" t="s">
        <v>497</v>
      </c>
      <c r="U47" s="1" t="s">
        <v>497</v>
      </c>
      <c r="V47" s="1" t="s">
        <v>497</v>
      </c>
      <c r="W47" s="1" t="s">
        <v>497</v>
      </c>
      <c r="X47" s="1" t="s">
        <v>497</v>
      </c>
      <c r="Y47" s="1" t="s">
        <v>497</v>
      </c>
      <c r="Z47" s="1">
        <v>1</v>
      </c>
      <c r="AA47" s="1" t="s">
        <v>497</v>
      </c>
      <c r="AB47" s="1" t="s">
        <v>497</v>
      </c>
      <c r="AC47" s="1" t="s">
        <v>497</v>
      </c>
      <c r="AD47" s="1" t="s">
        <v>497</v>
      </c>
      <c r="AE47" s="1" t="s">
        <v>497</v>
      </c>
      <c r="AF47" s="1" t="s">
        <v>497</v>
      </c>
      <c r="AG47" s="1" t="s">
        <v>497</v>
      </c>
      <c r="AH47" s="1" t="s">
        <v>497</v>
      </c>
      <c r="AI47" s="1" t="s">
        <v>497</v>
      </c>
      <c r="AJ47" s="1" t="s">
        <v>497</v>
      </c>
      <c r="AK47" s="1" t="s">
        <v>497</v>
      </c>
      <c r="AL47" s="1" t="s">
        <v>497</v>
      </c>
      <c r="AM47" s="1" t="s">
        <v>497</v>
      </c>
      <c r="AN47" s="1" t="s">
        <v>497</v>
      </c>
      <c r="AO47" s="1" t="s">
        <v>497</v>
      </c>
      <c r="AP47" s="1">
        <v>0</v>
      </c>
      <c r="AQ47" s="1" t="s">
        <v>497</v>
      </c>
      <c r="AR47" s="1" t="s">
        <v>497</v>
      </c>
      <c r="AS47" s="1">
        <f t="shared" si="7"/>
        <v>2</v>
      </c>
    </row>
    <row r="48" spans="1:45" x14ac:dyDescent="0.25">
      <c r="A48" s="1">
        <f>COUNTIF('Value Matchup'!$D$356:$D$423,'Team History'!B48)</f>
        <v>0</v>
      </c>
      <c r="B48" t="s">
        <v>506</v>
      </c>
      <c r="C48" s="1">
        <f t="shared" si="0"/>
        <v>0</v>
      </c>
      <c r="D48" s="1">
        <f t="shared" si="1"/>
        <v>0</v>
      </c>
      <c r="E48" s="1">
        <f t="shared" si="2"/>
        <v>0</v>
      </c>
      <c r="F48" s="1">
        <f t="shared" si="3"/>
        <v>0</v>
      </c>
      <c r="G48" s="1">
        <f t="shared" si="4"/>
        <v>0</v>
      </c>
      <c r="H48" s="1">
        <f t="shared" si="5"/>
        <v>0</v>
      </c>
      <c r="I48" s="63">
        <f t="shared" si="6"/>
        <v>0</v>
      </c>
      <c r="K48" s="1" t="s">
        <v>497</v>
      </c>
      <c r="L48" s="1" t="s">
        <v>497</v>
      </c>
      <c r="M48" s="1" t="s">
        <v>497</v>
      </c>
      <c r="N48" s="1" t="s">
        <v>497</v>
      </c>
      <c r="O48" s="1" t="s">
        <v>497</v>
      </c>
      <c r="P48" s="1" t="s">
        <v>497</v>
      </c>
      <c r="Q48" s="1" t="s">
        <v>497</v>
      </c>
      <c r="R48" s="1" t="s">
        <v>497</v>
      </c>
      <c r="S48" s="1" t="s">
        <v>497</v>
      </c>
      <c r="T48" s="1" t="s">
        <v>497</v>
      </c>
      <c r="U48" s="1" t="s">
        <v>497</v>
      </c>
      <c r="V48" s="1" t="s">
        <v>497</v>
      </c>
      <c r="W48" s="1" t="s">
        <v>497</v>
      </c>
      <c r="X48" s="1" t="s">
        <v>497</v>
      </c>
      <c r="Y48" s="1" t="s">
        <v>497</v>
      </c>
      <c r="Z48" s="1" t="s">
        <v>497</v>
      </c>
      <c r="AA48" s="1" t="s">
        <v>497</v>
      </c>
      <c r="AB48" s="1" t="s">
        <v>497</v>
      </c>
      <c r="AC48" s="1" t="s">
        <v>497</v>
      </c>
      <c r="AD48" s="1" t="s">
        <v>497</v>
      </c>
      <c r="AE48" s="1" t="s">
        <v>497</v>
      </c>
      <c r="AF48" s="1" t="s">
        <v>497</v>
      </c>
      <c r="AG48" s="1" t="s">
        <v>497</v>
      </c>
      <c r="AH48" s="1" t="s">
        <v>497</v>
      </c>
      <c r="AI48" s="1" t="s">
        <v>497</v>
      </c>
      <c r="AJ48" s="1" t="s">
        <v>497</v>
      </c>
      <c r="AK48" s="1" t="s">
        <v>497</v>
      </c>
      <c r="AL48" s="1" t="s">
        <v>497</v>
      </c>
      <c r="AM48" s="1" t="s">
        <v>497</v>
      </c>
      <c r="AN48" s="1" t="s">
        <v>497</v>
      </c>
      <c r="AO48" s="1" t="s">
        <v>497</v>
      </c>
      <c r="AP48" s="1" t="s">
        <v>497</v>
      </c>
      <c r="AQ48" s="1" t="s">
        <v>497</v>
      </c>
      <c r="AR48" s="1" t="s">
        <v>497</v>
      </c>
      <c r="AS48" s="1">
        <f t="shared" si="7"/>
        <v>0</v>
      </c>
    </row>
    <row r="49" spans="1:45" x14ac:dyDescent="0.25">
      <c r="A49" s="1">
        <f>COUNTIF('Value Matchup'!$D$356:$D$423,'Team History'!B49)</f>
        <v>0</v>
      </c>
      <c r="B49" t="s">
        <v>165</v>
      </c>
      <c r="C49" s="1">
        <f t="shared" si="0"/>
        <v>1</v>
      </c>
      <c r="D49" s="1">
        <f t="shared" si="1"/>
        <v>0</v>
      </c>
      <c r="E49" s="1">
        <f t="shared" si="2"/>
        <v>0</v>
      </c>
      <c r="F49" s="1">
        <f t="shared" si="3"/>
        <v>0</v>
      </c>
      <c r="G49" s="1">
        <f t="shared" si="4"/>
        <v>0</v>
      </c>
      <c r="H49" s="1">
        <f t="shared" si="5"/>
        <v>0</v>
      </c>
      <c r="I49" s="63">
        <f t="shared" si="6"/>
        <v>5</v>
      </c>
      <c r="K49" s="1" t="s">
        <v>497</v>
      </c>
      <c r="L49" s="1" t="s">
        <v>497</v>
      </c>
      <c r="M49" s="1" t="s">
        <v>497</v>
      </c>
      <c r="N49" s="1" t="s">
        <v>497</v>
      </c>
      <c r="O49" s="1" t="s">
        <v>497</v>
      </c>
      <c r="P49" s="1" t="s">
        <v>497</v>
      </c>
      <c r="Q49" s="1" t="s">
        <v>497</v>
      </c>
      <c r="R49" s="1" t="s">
        <v>497</v>
      </c>
      <c r="S49" s="1" t="s">
        <v>497</v>
      </c>
      <c r="T49" s="1" t="s">
        <v>497</v>
      </c>
      <c r="U49" s="1" t="s">
        <v>497</v>
      </c>
      <c r="V49" s="1" t="s">
        <v>497</v>
      </c>
      <c r="W49" s="1" t="s">
        <v>497</v>
      </c>
      <c r="X49" s="1" t="s">
        <v>497</v>
      </c>
      <c r="Y49" s="1" t="s">
        <v>497</v>
      </c>
      <c r="Z49" s="1" t="s">
        <v>497</v>
      </c>
      <c r="AA49" s="1" t="s">
        <v>497</v>
      </c>
      <c r="AB49" s="1" t="s">
        <v>497</v>
      </c>
      <c r="AC49" s="1" t="s">
        <v>497</v>
      </c>
      <c r="AD49" s="1">
        <v>0</v>
      </c>
      <c r="AE49" s="1">
        <v>0</v>
      </c>
      <c r="AF49" s="1">
        <v>1</v>
      </c>
      <c r="AG49" s="1" t="s">
        <v>497</v>
      </c>
      <c r="AH49" s="1" t="s">
        <v>497</v>
      </c>
      <c r="AI49" s="1">
        <v>0</v>
      </c>
      <c r="AJ49" s="1" t="s">
        <v>497</v>
      </c>
      <c r="AK49" s="1" t="s">
        <v>497</v>
      </c>
      <c r="AL49" s="1" t="s">
        <v>497</v>
      </c>
      <c r="AM49" s="1" t="s">
        <v>497</v>
      </c>
      <c r="AN49" s="1" t="s">
        <v>497</v>
      </c>
      <c r="AO49" s="1" t="s">
        <v>497</v>
      </c>
      <c r="AP49" s="1" t="s">
        <v>497</v>
      </c>
      <c r="AQ49" s="1" t="s">
        <v>497</v>
      </c>
      <c r="AR49" s="1" t="s">
        <v>497</v>
      </c>
      <c r="AS49" s="1">
        <f t="shared" si="7"/>
        <v>4</v>
      </c>
    </row>
    <row r="50" spans="1:45" x14ac:dyDescent="0.25">
      <c r="A50" s="1">
        <f>COUNTIF('Value Matchup'!$D$356:$D$423,'Team History'!B50)</f>
        <v>0</v>
      </c>
      <c r="B50" t="s">
        <v>166</v>
      </c>
      <c r="C50" s="1">
        <f t="shared" si="0"/>
        <v>4</v>
      </c>
      <c r="D50" s="1">
        <f t="shared" si="1"/>
        <v>0</v>
      </c>
      <c r="E50" s="1">
        <f t="shared" si="2"/>
        <v>0</v>
      </c>
      <c r="F50" s="1">
        <f t="shared" si="3"/>
        <v>0</v>
      </c>
      <c r="G50" s="1">
        <f t="shared" si="4"/>
        <v>0</v>
      </c>
      <c r="H50" s="1">
        <f t="shared" si="5"/>
        <v>0</v>
      </c>
      <c r="I50" s="63">
        <f t="shared" si="6"/>
        <v>14</v>
      </c>
      <c r="K50" s="1" t="s">
        <v>497</v>
      </c>
      <c r="L50" s="1" t="s">
        <v>497</v>
      </c>
      <c r="M50" s="1" t="s">
        <v>497</v>
      </c>
      <c r="N50" s="1" t="s">
        <v>497</v>
      </c>
      <c r="O50" s="1" t="s">
        <v>497</v>
      </c>
      <c r="P50" s="1" t="s">
        <v>497</v>
      </c>
      <c r="Q50" s="1" t="s">
        <v>497</v>
      </c>
      <c r="R50" s="1" t="s">
        <v>497</v>
      </c>
      <c r="S50" s="1" t="s">
        <v>497</v>
      </c>
      <c r="T50" s="1" t="s">
        <v>497</v>
      </c>
      <c r="U50" s="1" t="s">
        <v>497</v>
      </c>
      <c r="V50" s="1" t="s">
        <v>497</v>
      </c>
      <c r="W50" s="1" t="s">
        <v>497</v>
      </c>
      <c r="X50" s="1">
        <v>0</v>
      </c>
      <c r="Y50" s="1">
        <v>0</v>
      </c>
      <c r="Z50" s="1" t="s">
        <v>497</v>
      </c>
      <c r="AA50" s="1">
        <v>0</v>
      </c>
      <c r="AB50" s="1">
        <v>1</v>
      </c>
      <c r="AC50" s="1" t="s">
        <v>497</v>
      </c>
      <c r="AD50" s="1">
        <v>1</v>
      </c>
      <c r="AE50" s="1">
        <v>1</v>
      </c>
      <c r="AF50" s="1">
        <v>1</v>
      </c>
      <c r="AG50" s="1" t="s">
        <v>497</v>
      </c>
      <c r="AH50" s="1">
        <v>0</v>
      </c>
      <c r="AI50" s="1" t="s">
        <v>497</v>
      </c>
      <c r="AJ50" s="1" t="s">
        <v>497</v>
      </c>
      <c r="AK50" s="1">
        <v>0</v>
      </c>
      <c r="AL50" s="1" t="s">
        <v>497</v>
      </c>
      <c r="AM50" s="1" t="s">
        <v>497</v>
      </c>
      <c r="AN50" s="1" t="s">
        <v>497</v>
      </c>
      <c r="AO50" s="1">
        <v>0</v>
      </c>
      <c r="AP50" s="1" t="s">
        <v>497</v>
      </c>
      <c r="AQ50" s="1" t="s">
        <v>497</v>
      </c>
      <c r="AR50" s="1" t="s">
        <v>497</v>
      </c>
      <c r="AS50" s="1">
        <f t="shared" si="7"/>
        <v>10</v>
      </c>
    </row>
    <row r="51" spans="1:45" x14ac:dyDescent="0.25">
      <c r="A51" s="1">
        <f>COUNTIF('Value Matchup'!$D$356:$D$423,'Team History'!B51)</f>
        <v>0</v>
      </c>
      <c r="B51" t="s">
        <v>168</v>
      </c>
      <c r="C51" s="1">
        <f t="shared" si="0"/>
        <v>1</v>
      </c>
      <c r="D51" s="1">
        <f t="shared" si="1"/>
        <v>1</v>
      </c>
      <c r="E51" s="1">
        <f t="shared" si="2"/>
        <v>0</v>
      </c>
      <c r="F51" s="1">
        <f t="shared" si="3"/>
        <v>0</v>
      </c>
      <c r="G51" s="1">
        <f t="shared" si="4"/>
        <v>0</v>
      </c>
      <c r="H51" s="1">
        <f t="shared" si="5"/>
        <v>0</v>
      </c>
      <c r="I51" s="63">
        <f t="shared" si="6"/>
        <v>10</v>
      </c>
      <c r="K51" s="1" t="s">
        <v>497</v>
      </c>
      <c r="L51" s="1" t="s">
        <v>497</v>
      </c>
      <c r="M51" s="1">
        <v>0</v>
      </c>
      <c r="N51" s="1" t="s">
        <v>497</v>
      </c>
      <c r="O51" s="1" t="s">
        <v>497</v>
      </c>
      <c r="P51" s="1" t="s">
        <v>497</v>
      </c>
      <c r="Q51" s="1" t="s">
        <v>497</v>
      </c>
      <c r="R51" s="1" t="s">
        <v>497</v>
      </c>
      <c r="S51" s="1" t="s">
        <v>497</v>
      </c>
      <c r="T51" s="1">
        <v>0</v>
      </c>
      <c r="U51" s="1" t="s">
        <v>497</v>
      </c>
      <c r="V51" s="1" t="s">
        <v>497</v>
      </c>
      <c r="W51" s="1" t="s">
        <v>497</v>
      </c>
      <c r="X51" s="1">
        <v>0</v>
      </c>
      <c r="Y51" s="1" t="s">
        <v>497</v>
      </c>
      <c r="Z51" s="1" t="s">
        <v>497</v>
      </c>
      <c r="AA51" s="1" t="s">
        <v>497</v>
      </c>
      <c r="AB51" s="1" t="s">
        <v>497</v>
      </c>
      <c r="AC51" s="1" t="s">
        <v>497</v>
      </c>
      <c r="AD51" s="1" t="s">
        <v>497</v>
      </c>
      <c r="AE51" s="1" t="s">
        <v>497</v>
      </c>
      <c r="AF51" s="1">
        <v>2</v>
      </c>
      <c r="AG51" s="1" t="s">
        <v>497</v>
      </c>
      <c r="AH51" s="1">
        <v>0</v>
      </c>
      <c r="AI51" s="1">
        <v>0</v>
      </c>
      <c r="AJ51" s="1">
        <v>0</v>
      </c>
      <c r="AK51" s="1" t="s">
        <v>497</v>
      </c>
      <c r="AL51" s="1" t="s">
        <v>497</v>
      </c>
      <c r="AM51" s="1" t="s">
        <v>497</v>
      </c>
      <c r="AN51" s="1" t="s">
        <v>497</v>
      </c>
      <c r="AO51" s="1">
        <v>0</v>
      </c>
      <c r="AP51" s="1" t="s">
        <v>497</v>
      </c>
      <c r="AQ51" s="1" t="s">
        <v>497</v>
      </c>
      <c r="AR51" s="1" t="s">
        <v>497</v>
      </c>
      <c r="AS51" s="1">
        <f t="shared" si="7"/>
        <v>8</v>
      </c>
    </row>
    <row r="52" spans="1:45" x14ac:dyDescent="0.25">
      <c r="A52" s="1">
        <f>COUNTIF('Value Matchup'!$D$356:$D$423,'Team History'!B52)</f>
        <v>0</v>
      </c>
      <c r="B52" t="s">
        <v>170</v>
      </c>
      <c r="C52" s="1">
        <f t="shared" si="0"/>
        <v>0</v>
      </c>
      <c r="D52" s="1">
        <f t="shared" si="1"/>
        <v>0</v>
      </c>
      <c r="E52" s="1">
        <f t="shared" si="2"/>
        <v>0</v>
      </c>
      <c r="F52" s="1">
        <f t="shared" si="3"/>
        <v>0</v>
      </c>
      <c r="G52" s="1">
        <f t="shared" si="4"/>
        <v>0</v>
      </c>
      <c r="H52" s="1">
        <f t="shared" si="5"/>
        <v>0</v>
      </c>
      <c r="I52" s="63">
        <f t="shared" si="6"/>
        <v>0</v>
      </c>
      <c r="K52" s="1" t="s">
        <v>497</v>
      </c>
      <c r="L52" s="1" t="s">
        <v>497</v>
      </c>
      <c r="M52" s="1" t="s">
        <v>497</v>
      </c>
      <c r="N52" s="1" t="s">
        <v>497</v>
      </c>
      <c r="O52" s="1" t="s">
        <v>497</v>
      </c>
      <c r="P52" s="1" t="s">
        <v>497</v>
      </c>
      <c r="Q52" s="1" t="s">
        <v>497</v>
      </c>
      <c r="R52" s="1" t="s">
        <v>497</v>
      </c>
      <c r="S52" s="1" t="s">
        <v>497</v>
      </c>
      <c r="T52" s="1" t="s">
        <v>497</v>
      </c>
      <c r="U52" s="1" t="s">
        <v>497</v>
      </c>
      <c r="V52" s="1" t="s">
        <v>497</v>
      </c>
      <c r="W52" s="1" t="s">
        <v>497</v>
      </c>
      <c r="X52" s="1" t="s">
        <v>497</v>
      </c>
      <c r="Y52" s="1" t="s">
        <v>497</v>
      </c>
      <c r="Z52" s="1" t="s">
        <v>497</v>
      </c>
      <c r="AA52" s="1" t="s">
        <v>497</v>
      </c>
      <c r="AB52" s="1" t="s">
        <v>497</v>
      </c>
      <c r="AC52" s="1" t="s">
        <v>497</v>
      </c>
      <c r="AD52" s="1" t="s">
        <v>497</v>
      </c>
      <c r="AE52" s="1" t="s">
        <v>497</v>
      </c>
      <c r="AF52" s="1" t="s">
        <v>497</v>
      </c>
      <c r="AG52" s="1" t="s">
        <v>497</v>
      </c>
      <c r="AH52" s="1" t="s">
        <v>497</v>
      </c>
      <c r="AI52" s="1" t="s">
        <v>497</v>
      </c>
      <c r="AJ52" s="1" t="s">
        <v>497</v>
      </c>
      <c r="AK52" s="1" t="s">
        <v>497</v>
      </c>
      <c r="AL52" s="1" t="s">
        <v>497</v>
      </c>
      <c r="AM52" s="1" t="s">
        <v>497</v>
      </c>
      <c r="AN52" s="1" t="s">
        <v>497</v>
      </c>
      <c r="AO52" s="1" t="s">
        <v>497</v>
      </c>
      <c r="AP52" s="1" t="s">
        <v>497</v>
      </c>
      <c r="AQ52" s="1" t="s">
        <v>497</v>
      </c>
      <c r="AR52" s="1" t="s">
        <v>497</v>
      </c>
      <c r="AS52" s="1">
        <f t="shared" si="7"/>
        <v>0</v>
      </c>
    </row>
    <row r="53" spans="1:45" x14ac:dyDescent="0.25">
      <c r="A53" s="1">
        <f>COUNTIF('Value Matchup'!$D$356:$D$423,'Team History'!B53)</f>
        <v>1</v>
      </c>
      <c r="B53" t="s">
        <v>28</v>
      </c>
      <c r="C53" s="1">
        <f t="shared" si="0"/>
        <v>17</v>
      </c>
      <c r="D53" s="1">
        <f t="shared" si="1"/>
        <v>5</v>
      </c>
      <c r="E53" s="1">
        <f t="shared" si="2"/>
        <v>3</v>
      </c>
      <c r="F53" s="1">
        <f t="shared" si="3"/>
        <v>1</v>
      </c>
      <c r="G53" s="1">
        <f t="shared" si="4"/>
        <v>0</v>
      </c>
      <c r="H53" s="1">
        <f t="shared" si="5"/>
        <v>0</v>
      </c>
      <c r="I53" s="63">
        <f t="shared" si="6"/>
        <v>55</v>
      </c>
      <c r="K53" s="1">
        <v>1</v>
      </c>
      <c r="L53" s="1">
        <v>1</v>
      </c>
      <c r="M53" s="1">
        <v>0</v>
      </c>
      <c r="N53" s="1">
        <v>1</v>
      </c>
      <c r="O53" s="1">
        <v>0</v>
      </c>
      <c r="P53" s="1">
        <v>0</v>
      </c>
      <c r="Q53" s="1">
        <v>2</v>
      </c>
      <c r="R53" s="1">
        <v>1</v>
      </c>
      <c r="S53" s="1" t="s">
        <v>497</v>
      </c>
      <c r="T53" s="1" t="s">
        <v>497</v>
      </c>
      <c r="U53" s="1" t="s">
        <v>497</v>
      </c>
      <c r="V53" s="1" t="s">
        <v>497</v>
      </c>
      <c r="W53" s="1" t="s">
        <v>497</v>
      </c>
      <c r="X53" s="1">
        <v>1</v>
      </c>
      <c r="Y53" s="1">
        <v>1</v>
      </c>
      <c r="Z53" s="1">
        <v>0</v>
      </c>
      <c r="AA53" s="1">
        <v>1</v>
      </c>
      <c r="AB53" s="1">
        <v>2</v>
      </c>
      <c r="AC53" s="1">
        <v>1</v>
      </c>
      <c r="AD53" s="1">
        <v>1</v>
      </c>
      <c r="AE53" s="1">
        <v>1</v>
      </c>
      <c r="AF53" s="1">
        <v>1</v>
      </c>
      <c r="AG53" s="1">
        <v>3</v>
      </c>
      <c r="AH53" s="1">
        <v>1</v>
      </c>
      <c r="AI53" s="1">
        <v>0</v>
      </c>
      <c r="AJ53" s="1">
        <v>3</v>
      </c>
      <c r="AK53" s="1">
        <v>4</v>
      </c>
      <c r="AL53" s="1" t="s">
        <v>497</v>
      </c>
      <c r="AM53" s="1" t="s">
        <v>497</v>
      </c>
      <c r="AN53" s="1" t="s">
        <v>497</v>
      </c>
      <c r="AO53" s="1" t="s">
        <v>497</v>
      </c>
      <c r="AP53" s="1" t="s">
        <v>497</v>
      </c>
      <c r="AQ53" s="1" t="s">
        <v>497</v>
      </c>
      <c r="AR53" s="1" t="s">
        <v>497</v>
      </c>
      <c r="AS53" s="1">
        <f t="shared" si="7"/>
        <v>22</v>
      </c>
    </row>
    <row r="54" spans="1:45" x14ac:dyDescent="0.25">
      <c r="A54" s="1">
        <f>COUNTIF('Value Matchup'!$D$356:$D$423,'Team History'!B54)</f>
        <v>0</v>
      </c>
      <c r="B54" t="s">
        <v>89</v>
      </c>
      <c r="C54" s="1">
        <f t="shared" si="0"/>
        <v>4</v>
      </c>
      <c r="D54" s="1">
        <f t="shared" si="1"/>
        <v>3</v>
      </c>
      <c r="E54" s="1">
        <f t="shared" si="2"/>
        <v>0</v>
      </c>
      <c r="F54" s="1">
        <f t="shared" si="3"/>
        <v>0</v>
      </c>
      <c r="G54" s="1">
        <f t="shared" si="4"/>
        <v>0</v>
      </c>
      <c r="H54" s="1">
        <f t="shared" si="5"/>
        <v>0</v>
      </c>
      <c r="I54" s="63">
        <f t="shared" si="6"/>
        <v>20</v>
      </c>
      <c r="K54" s="1">
        <v>2</v>
      </c>
      <c r="L54" s="1" t="s">
        <v>497</v>
      </c>
      <c r="M54" s="1" t="s">
        <v>497</v>
      </c>
      <c r="N54" s="1" t="s">
        <v>497</v>
      </c>
      <c r="O54" s="1" t="s">
        <v>497</v>
      </c>
      <c r="P54" s="1" t="s">
        <v>497</v>
      </c>
      <c r="Q54" s="1" t="s">
        <v>497</v>
      </c>
      <c r="R54" s="1">
        <v>0</v>
      </c>
      <c r="S54" s="1">
        <v>0</v>
      </c>
      <c r="T54" s="1">
        <v>0</v>
      </c>
      <c r="U54" s="1">
        <v>0</v>
      </c>
      <c r="V54" s="1" t="s">
        <v>497</v>
      </c>
      <c r="W54" s="1" t="s">
        <v>497</v>
      </c>
      <c r="X54" s="1" t="s">
        <v>497</v>
      </c>
      <c r="Y54" s="1" t="s">
        <v>497</v>
      </c>
      <c r="Z54" s="1" t="s">
        <v>497</v>
      </c>
      <c r="AA54" s="1" t="s">
        <v>497</v>
      </c>
      <c r="AB54" s="1" t="s">
        <v>497</v>
      </c>
      <c r="AC54" s="1" t="s">
        <v>497</v>
      </c>
      <c r="AD54" s="1" t="s">
        <v>497</v>
      </c>
      <c r="AE54" s="1">
        <v>0</v>
      </c>
      <c r="AF54" s="1">
        <v>2</v>
      </c>
      <c r="AG54" s="1">
        <v>0</v>
      </c>
      <c r="AH54" s="1" t="s">
        <v>497</v>
      </c>
      <c r="AI54" s="1" t="s">
        <v>497</v>
      </c>
      <c r="AJ54" s="1" t="s">
        <v>497</v>
      </c>
      <c r="AK54" s="1" t="s">
        <v>497</v>
      </c>
      <c r="AL54" s="1" t="s">
        <v>497</v>
      </c>
      <c r="AM54" s="1">
        <v>2</v>
      </c>
      <c r="AN54" s="1">
        <v>1</v>
      </c>
      <c r="AO54" s="1" t="s">
        <v>497</v>
      </c>
      <c r="AP54" s="1">
        <v>0</v>
      </c>
      <c r="AQ54" s="1" t="s">
        <v>497</v>
      </c>
      <c r="AR54" s="1" t="s">
        <v>497</v>
      </c>
      <c r="AS54" s="1">
        <f t="shared" si="7"/>
        <v>11</v>
      </c>
    </row>
    <row r="55" spans="1:45" x14ac:dyDescent="0.25">
      <c r="A55" s="1">
        <f>COUNTIF('Value Matchup'!$D$356:$D$423,'Team History'!B55)</f>
        <v>0</v>
      </c>
      <c r="B55" t="s">
        <v>172</v>
      </c>
      <c r="C55" s="1">
        <f t="shared" si="0"/>
        <v>2</v>
      </c>
      <c r="D55" s="1">
        <f t="shared" si="1"/>
        <v>1</v>
      </c>
      <c r="E55" s="1">
        <f t="shared" si="2"/>
        <v>0</v>
      </c>
      <c r="F55" s="1">
        <f t="shared" si="3"/>
        <v>0</v>
      </c>
      <c r="G55" s="1">
        <f t="shared" si="4"/>
        <v>0</v>
      </c>
      <c r="H55" s="1">
        <f t="shared" si="5"/>
        <v>0</v>
      </c>
      <c r="I55" s="63">
        <f t="shared" si="6"/>
        <v>6</v>
      </c>
      <c r="K55" s="1" t="s">
        <v>497</v>
      </c>
      <c r="L55" s="1" t="s">
        <v>497</v>
      </c>
      <c r="M55" s="1" t="s">
        <v>497</v>
      </c>
      <c r="N55" s="1" t="s">
        <v>497</v>
      </c>
      <c r="O55" s="1" t="s">
        <v>497</v>
      </c>
      <c r="P55" s="1" t="s">
        <v>497</v>
      </c>
      <c r="Q55" s="1" t="s">
        <v>497</v>
      </c>
      <c r="R55" s="1" t="s">
        <v>497</v>
      </c>
      <c r="S55" s="1" t="s">
        <v>497</v>
      </c>
      <c r="T55" s="1">
        <v>1</v>
      </c>
      <c r="U55" s="1" t="s">
        <v>497</v>
      </c>
      <c r="V55" s="1" t="s">
        <v>497</v>
      </c>
      <c r="W55" s="1" t="s">
        <v>497</v>
      </c>
      <c r="X55" s="1" t="s">
        <v>497</v>
      </c>
      <c r="Y55" s="1" t="s">
        <v>497</v>
      </c>
      <c r="Z55" s="1" t="s">
        <v>497</v>
      </c>
      <c r="AA55" s="1" t="s">
        <v>497</v>
      </c>
      <c r="AB55" s="1" t="s">
        <v>497</v>
      </c>
      <c r="AC55" s="1" t="s">
        <v>497</v>
      </c>
      <c r="AD55" s="1" t="s">
        <v>497</v>
      </c>
      <c r="AE55" s="1" t="s">
        <v>497</v>
      </c>
      <c r="AF55" s="1" t="s">
        <v>497</v>
      </c>
      <c r="AG55" s="1" t="s">
        <v>497</v>
      </c>
      <c r="AH55" s="1" t="s">
        <v>497</v>
      </c>
      <c r="AI55" s="1" t="s">
        <v>497</v>
      </c>
      <c r="AJ55" s="1" t="s">
        <v>497</v>
      </c>
      <c r="AK55" s="1" t="s">
        <v>497</v>
      </c>
      <c r="AL55" s="1" t="s">
        <v>497</v>
      </c>
      <c r="AM55" s="1" t="s">
        <v>497</v>
      </c>
      <c r="AN55" s="1" t="s">
        <v>497</v>
      </c>
      <c r="AO55" s="1" t="s">
        <v>497</v>
      </c>
      <c r="AP55" s="1" t="s">
        <v>497</v>
      </c>
      <c r="AQ55" s="1">
        <v>2</v>
      </c>
      <c r="AR55" s="1" t="s">
        <v>497</v>
      </c>
      <c r="AS55" s="1">
        <f t="shared" si="7"/>
        <v>2</v>
      </c>
    </row>
    <row r="56" spans="1:45" x14ac:dyDescent="0.25">
      <c r="A56" s="1">
        <f>COUNTIF('Value Matchup'!$D$356:$D$423,'Team History'!B56)</f>
        <v>0</v>
      </c>
      <c r="B56" t="s">
        <v>174</v>
      </c>
      <c r="C56" s="1">
        <f t="shared" si="0"/>
        <v>0</v>
      </c>
      <c r="D56" s="1">
        <f t="shared" si="1"/>
        <v>0</v>
      </c>
      <c r="E56" s="1">
        <f t="shared" si="2"/>
        <v>0</v>
      </c>
      <c r="F56" s="1">
        <f t="shared" si="3"/>
        <v>0</v>
      </c>
      <c r="G56" s="1">
        <f t="shared" si="4"/>
        <v>0</v>
      </c>
      <c r="H56" s="1">
        <f t="shared" si="5"/>
        <v>0</v>
      </c>
      <c r="I56" s="63">
        <f t="shared" si="6"/>
        <v>4</v>
      </c>
      <c r="K56" s="1" t="s">
        <v>497</v>
      </c>
      <c r="L56" s="1" t="s">
        <v>497</v>
      </c>
      <c r="M56" s="1" t="s">
        <v>497</v>
      </c>
      <c r="N56" s="1">
        <v>0</v>
      </c>
      <c r="O56" s="1">
        <v>0</v>
      </c>
      <c r="P56" s="1" t="s">
        <v>497</v>
      </c>
      <c r="Q56" s="1" t="s">
        <v>497</v>
      </c>
      <c r="R56" s="1" t="s">
        <v>497</v>
      </c>
      <c r="S56" s="1" t="s">
        <v>497</v>
      </c>
      <c r="T56" s="1" t="s">
        <v>497</v>
      </c>
      <c r="U56" s="1" t="s">
        <v>497</v>
      </c>
      <c r="V56" s="1" t="s">
        <v>497</v>
      </c>
      <c r="W56" s="1" t="s">
        <v>497</v>
      </c>
      <c r="X56" s="1" t="s">
        <v>497</v>
      </c>
      <c r="Y56" s="1" t="s">
        <v>497</v>
      </c>
      <c r="Z56" s="1" t="s">
        <v>497</v>
      </c>
      <c r="AA56" s="1" t="s">
        <v>497</v>
      </c>
      <c r="AB56" s="1" t="s">
        <v>497</v>
      </c>
      <c r="AC56" s="1" t="s">
        <v>497</v>
      </c>
      <c r="AD56" s="1" t="s">
        <v>497</v>
      </c>
      <c r="AE56" s="1" t="s">
        <v>497</v>
      </c>
      <c r="AF56" s="1" t="s">
        <v>497</v>
      </c>
      <c r="AG56" s="1" t="s">
        <v>497</v>
      </c>
      <c r="AH56" s="1" t="s">
        <v>497</v>
      </c>
      <c r="AI56" s="1" t="s">
        <v>497</v>
      </c>
      <c r="AJ56" s="1">
        <v>0</v>
      </c>
      <c r="AK56" s="1" t="s">
        <v>497</v>
      </c>
      <c r="AL56" s="1">
        <v>0</v>
      </c>
      <c r="AM56" s="1" t="s">
        <v>497</v>
      </c>
      <c r="AN56" s="1" t="s">
        <v>497</v>
      </c>
      <c r="AO56" s="1" t="s">
        <v>497</v>
      </c>
      <c r="AP56" s="1" t="s">
        <v>497</v>
      </c>
      <c r="AQ56" s="1" t="s">
        <v>497</v>
      </c>
      <c r="AR56" s="1" t="s">
        <v>497</v>
      </c>
      <c r="AS56" s="1">
        <f t="shared" si="7"/>
        <v>4</v>
      </c>
    </row>
    <row r="57" spans="1:45" x14ac:dyDescent="0.25">
      <c r="A57" s="1">
        <f>COUNTIF('Value Matchup'!$D$356:$D$423,'Team History'!B57)</f>
        <v>1</v>
      </c>
      <c r="B57" t="s">
        <v>175</v>
      </c>
      <c r="C57" s="1">
        <f t="shared" si="0"/>
        <v>0</v>
      </c>
      <c r="D57" s="1">
        <f t="shared" si="1"/>
        <v>0</v>
      </c>
      <c r="E57" s="1">
        <f t="shared" si="2"/>
        <v>0</v>
      </c>
      <c r="F57" s="1">
        <f t="shared" si="3"/>
        <v>0</v>
      </c>
      <c r="G57" s="1">
        <f t="shared" si="4"/>
        <v>0</v>
      </c>
      <c r="H57" s="1">
        <f t="shared" si="5"/>
        <v>0</v>
      </c>
      <c r="I57" s="63">
        <f t="shared" si="6"/>
        <v>2</v>
      </c>
      <c r="K57" s="1" t="s">
        <v>497</v>
      </c>
      <c r="L57" s="1" t="s">
        <v>497</v>
      </c>
      <c r="M57" s="1" t="s">
        <v>497</v>
      </c>
      <c r="N57" s="1" t="s">
        <v>497</v>
      </c>
      <c r="O57" s="1" t="s">
        <v>497</v>
      </c>
      <c r="P57" s="1" t="s">
        <v>497</v>
      </c>
      <c r="Q57" s="1" t="s">
        <v>497</v>
      </c>
      <c r="R57" s="1" t="s">
        <v>497</v>
      </c>
      <c r="S57" s="1" t="s">
        <v>497</v>
      </c>
      <c r="T57" s="1" t="s">
        <v>497</v>
      </c>
      <c r="U57" s="1" t="s">
        <v>497</v>
      </c>
      <c r="V57" s="1" t="s">
        <v>497</v>
      </c>
      <c r="W57" s="1" t="s">
        <v>497</v>
      </c>
      <c r="X57" s="1" t="s">
        <v>497</v>
      </c>
      <c r="Y57" s="1" t="s">
        <v>497</v>
      </c>
      <c r="Z57" s="1" t="s">
        <v>497</v>
      </c>
      <c r="AA57" s="1" t="s">
        <v>497</v>
      </c>
      <c r="AB57" s="1" t="s">
        <v>497</v>
      </c>
      <c r="AC57" s="1" t="s">
        <v>497</v>
      </c>
      <c r="AD57" s="1" t="s">
        <v>497</v>
      </c>
      <c r="AE57" s="1" t="s">
        <v>497</v>
      </c>
      <c r="AF57" s="1" t="s">
        <v>497</v>
      </c>
      <c r="AG57" s="1">
        <v>0</v>
      </c>
      <c r="AH57" s="1">
        <v>0</v>
      </c>
      <c r="AI57" s="1" t="s">
        <v>497</v>
      </c>
      <c r="AJ57" s="1" t="s">
        <v>497</v>
      </c>
      <c r="AK57" s="1" t="s">
        <v>497</v>
      </c>
      <c r="AL57" s="1" t="s">
        <v>497</v>
      </c>
      <c r="AM57" s="1" t="s">
        <v>497</v>
      </c>
      <c r="AN57" s="1" t="s">
        <v>497</v>
      </c>
      <c r="AO57" s="1" t="s">
        <v>497</v>
      </c>
      <c r="AP57" s="1" t="s">
        <v>497</v>
      </c>
      <c r="AQ57" s="1" t="s">
        <v>497</v>
      </c>
      <c r="AR57" s="1" t="s">
        <v>497</v>
      </c>
      <c r="AS57" s="1">
        <f t="shared" si="7"/>
        <v>2</v>
      </c>
    </row>
    <row r="58" spans="1:45" x14ac:dyDescent="0.25">
      <c r="A58" s="1">
        <f>COUNTIF('Value Matchup'!$D$356:$D$423,'Team History'!B58)</f>
        <v>0</v>
      </c>
      <c r="B58" t="s">
        <v>95</v>
      </c>
      <c r="C58" s="1">
        <f t="shared" si="0"/>
        <v>2</v>
      </c>
      <c r="D58" s="1">
        <f t="shared" si="1"/>
        <v>0</v>
      </c>
      <c r="E58" s="1">
        <f t="shared" si="2"/>
        <v>0</v>
      </c>
      <c r="F58" s="1">
        <f t="shared" si="3"/>
        <v>0</v>
      </c>
      <c r="G58" s="1">
        <f t="shared" si="4"/>
        <v>0</v>
      </c>
      <c r="H58" s="1">
        <f t="shared" si="5"/>
        <v>0</v>
      </c>
      <c r="I58" s="63">
        <f t="shared" si="6"/>
        <v>9</v>
      </c>
      <c r="K58" s="1" t="s">
        <v>497</v>
      </c>
      <c r="L58" s="1" t="s">
        <v>497</v>
      </c>
      <c r="M58" s="1">
        <v>0</v>
      </c>
      <c r="N58" s="1" t="s">
        <v>497</v>
      </c>
      <c r="O58" s="1">
        <v>0</v>
      </c>
      <c r="P58" s="1">
        <v>0</v>
      </c>
      <c r="Q58" s="1">
        <v>1</v>
      </c>
      <c r="R58" s="1" t="s">
        <v>497</v>
      </c>
      <c r="S58" s="1" t="s">
        <v>497</v>
      </c>
      <c r="T58" s="1" t="s">
        <v>497</v>
      </c>
      <c r="U58" s="1" t="s">
        <v>497</v>
      </c>
      <c r="V58" s="1" t="s">
        <v>497</v>
      </c>
      <c r="W58" s="1" t="s">
        <v>497</v>
      </c>
      <c r="X58" s="1" t="s">
        <v>497</v>
      </c>
      <c r="Y58" s="1" t="s">
        <v>497</v>
      </c>
      <c r="Z58" s="1">
        <v>0</v>
      </c>
      <c r="AA58" s="1" t="s">
        <v>497</v>
      </c>
      <c r="AB58" s="1" t="s">
        <v>497</v>
      </c>
      <c r="AC58" s="1" t="s">
        <v>497</v>
      </c>
      <c r="AD58" s="1" t="s">
        <v>497</v>
      </c>
      <c r="AE58" s="1" t="s">
        <v>497</v>
      </c>
      <c r="AF58" s="1">
        <v>1</v>
      </c>
      <c r="AG58" s="1" t="s">
        <v>497</v>
      </c>
      <c r="AH58" s="1" t="s">
        <v>497</v>
      </c>
      <c r="AI58" s="1" t="s">
        <v>497</v>
      </c>
      <c r="AJ58" s="1" t="s">
        <v>497</v>
      </c>
      <c r="AK58" s="1" t="s">
        <v>497</v>
      </c>
      <c r="AL58" s="1" t="s">
        <v>497</v>
      </c>
      <c r="AM58" s="1" t="s">
        <v>497</v>
      </c>
      <c r="AN58" s="1" t="s">
        <v>497</v>
      </c>
      <c r="AO58" s="1" t="s">
        <v>497</v>
      </c>
      <c r="AP58" s="1" t="s">
        <v>497</v>
      </c>
      <c r="AQ58" s="1" t="s">
        <v>497</v>
      </c>
      <c r="AR58" s="1" t="s">
        <v>497</v>
      </c>
      <c r="AS58" s="1">
        <f t="shared" si="7"/>
        <v>6</v>
      </c>
    </row>
    <row r="59" spans="1:45" x14ac:dyDescent="0.25">
      <c r="A59" s="1">
        <f>COUNTIF('Value Matchup'!$D$356:$D$423,'Team History'!B59)</f>
        <v>0</v>
      </c>
      <c r="B59" t="s">
        <v>177</v>
      </c>
      <c r="C59" s="1">
        <f t="shared" si="0"/>
        <v>2</v>
      </c>
      <c r="D59" s="1">
        <f t="shared" si="1"/>
        <v>0</v>
      </c>
      <c r="E59" s="1">
        <f t="shared" si="2"/>
        <v>0</v>
      </c>
      <c r="F59" s="1">
        <f t="shared" si="3"/>
        <v>0</v>
      </c>
      <c r="G59" s="1">
        <f t="shared" si="4"/>
        <v>0</v>
      </c>
      <c r="H59" s="1">
        <f t="shared" si="5"/>
        <v>0</v>
      </c>
      <c r="I59" s="63">
        <f t="shared" si="6"/>
        <v>8</v>
      </c>
      <c r="K59" s="1" t="s">
        <v>497</v>
      </c>
      <c r="L59" s="1" t="s">
        <v>497</v>
      </c>
      <c r="M59" s="1" t="s">
        <v>497</v>
      </c>
      <c r="N59" s="1" t="s">
        <v>497</v>
      </c>
      <c r="O59" s="1" t="s">
        <v>497</v>
      </c>
      <c r="P59" s="1">
        <v>1</v>
      </c>
      <c r="Q59" s="1">
        <v>0</v>
      </c>
      <c r="R59" s="1" t="s">
        <v>497</v>
      </c>
      <c r="S59" s="1" t="s">
        <v>497</v>
      </c>
      <c r="T59" s="1" t="s">
        <v>497</v>
      </c>
      <c r="U59" s="1" t="s">
        <v>497</v>
      </c>
      <c r="V59" s="1" t="s">
        <v>497</v>
      </c>
      <c r="W59" s="1" t="s">
        <v>497</v>
      </c>
      <c r="X59" s="1" t="s">
        <v>497</v>
      </c>
      <c r="Y59" s="1" t="s">
        <v>497</v>
      </c>
      <c r="Z59" s="1">
        <v>0</v>
      </c>
      <c r="AA59" s="1" t="s">
        <v>497</v>
      </c>
      <c r="AB59" s="1" t="s">
        <v>497</v>
      </c>
      <c r="AC59" s="1" t="s">
        <v>497</v>
      </c>
      <c r="AD59" s="1" t="s">
        <v>497</v>
      </c>
      <c r="AE59" s="1" t="s">
        <v>497</v>
      </c>
      <c r="AF59" s="1" t="s">
        <v>497</v>
      </c>
      <c r="AG59" s="1" t="s">
        <v>497</v>
      </c>
      <c r="AH59" s="1" t="s">
        <v>497</v>
      </c>
      <c r="AI59" s="1" t="s">
        <v>497</v>
      </c>
      <c r="AJ59" s="1" t="s">
        <v>497</v>
      </c>
      <c r="AK59" s="1" t="s">
        <v>497</v>
      </c>
      <c r="AL59" s="1" t="s">
        <v>497</v>
      </c>
      <c r="AM59" s="1">
        <v>0</v>
      </c>
      <c r="AN59" s="1">
        <v>1</v>
      </c>
      <c r="AO59" s="1" t="s">
        <v>497</v>
      </c>
      <c r="AP59" s="1" t="s">
        <v>497</v>
      </c>
      <c r="AQ59" s="1" t="s">
        <v>497</v>
      </c>
      <c r="AR59" s="1" t="s">
        <v>497</v>
      </c>
      <c r="AS59" s="1">
        <f t="shared" si="7"/>
        <v>5</v>
      </c>
    </row>
    <row r="60" spans="1:45" x14ac:dyDescent="0.25">
      <c r="A60" s="1">
        <f>COUNTIF('Value Matchup'!$D$356:$D$423,'Team History'!B60)</f>
        <v>0</v>
      </c>
      <c r="B60" t="s">
        <v>178</v>
      </c>
      <c r="C60" s="1">
        <f t="shared" si="0"/>
        <v>0</v>
      </c>
      <c r="D60" s="1">
        <f t="shared" si="1"/>
        <v>0</v>
      </c>
      <c r="E60" s="1">
        <f t="shared" si="2"/>
        <v>0</v>
      </c>
      <c r="F60" s="1">
        <f t="shared" si="3"/>
        <v>0</v>
      </c>
      <c r="G60" s="1">
        <f t="shared" si="4"/>
        <v>0</v>
      </c>
      <c r="H60" s="1">
        <f t="shared" si="5"/>
        <v>0</v>
      </c>
      <c r="I60" s="63">
        <f t="shared" si="6"/>
        <v>0</v>
      </c>
      <c r="K60" s="1" t="s">
        <v>497</v>
      </c>
      <c r="L60" s="1" t="s">
        <v>497</v>
      </c>
      <c r="M60" s="1" t="s">
        <v>497</v>
      </c>
      <c r="N60" s="1" t="s">
        <v>497</v>
      </c>
      <c r="O60" s="1" t="s">
        <v>497</v>
      </c>
      <c r="P60" s="1" t="s">
        <v>497</v>
      </c>
      <c r="Q60" s="1" t="s">
        <v>497</v>
      </c>
      <c r="R60" s="1" t="s">
        <v>497</v>
      </c>
      <c r="S60" s="1" t="s">
        <v>497</v>
      </c>
      <c r="T60" s="1" t="s">
        <v>497</v>
      </c>
      <c r="U60" s="1" t="s">
        <v>497</v>
      </c>
      <c r="V60" s="1" t="s">
        <v>497</v>
      </c>
      <c r="W60" s="1" t="s">
        <v>497</v>
      </c>
      <c r="X60" s="1" t="s">
        <v>497</v>
      </c>
      <c r="Y60" s="1" t="s">
        <v>497</v>
      </c>
      <c r="Z60" s="1" t="s">
        <v>497</v>
      </c>
      <c r="AA60" s="1" t="s">
        <v>497</v>
      </c>
      <c r="AB60" s="1" t="s">
        <v>497</v>
      </c>
      <c r="AC60" s="1" t="s">
        <v>497</v>
      </c>
      <c r="AD60" s="1" t="s">
        <v>497</v>
      </c>
      <c r="AE60" s="1" t="s">
        <v>497</v>
      </c>
      <c r="AF60" s="1" t="s">
        <v>497</v>
      </c>
      <c r="AG60" s="1" t="s">
        <v>497</v>
      </c>
      <c r="AH60" s="1" t="s">
        <v>497</v>
      </c>
      <c r="AI60" s="1" t="s">
        <v>497</v>
      </c>
      <c r="AJ60" s="1" t="s">
        <v>497</v>
      </c>
      <c r="AK60" s="1" t="s">
        <v>497</v>
      </c>
      <c r="AL60" s="1" t="s">
        <v>497</v>
      </c>
      <c r="AM60" s="1" t="s">
        <v>497</v>
      </c>
      <c r="AN60" s="1" t="s">
        <v>497</v>
      </c>
      <c r="AO60" s="1" t="s">
        <v>497</v>
      </c>
      <c r="AP60" s="1" t="s">
        <v>497</v>
      </c>
      <c r="AQ60" s="1" t="s">
        <v>497</v>
      </c>
      <c r="AR60" s="1" t="s">
        <v>497</v>
      </c>
      <c r="AS60" s="1">
        <f t="shared" si="7"/>
        <v>0</v>
      </c>
    </row>
    <row r="61" spans="1:45" x14ac:dyDescent="0.25">
      <c r="A61" s="1">
        <f>COUNTIF('Value Matchup'!$D$356:$D$423,'Team History'!B61)</f>
        <v>0</v>
      </c>
      <c r="B61" t="s">
        <v>80</v>
      </c>
      <c r="C61" s="1">
        <f t="shared" si="0"/>
        <v>14</v>
      </c>
      <c r="D61" s="1">
        <f t="shared" si="1"/>
        <v>10</v>
      </c>
      <c r="E61" s="1">
        <f t="shared" si="2"/>
        <v>6</v>
      </c>
      <c r="F61" s="1">
        <f t="shared" si="3"/>
        <v>1</v>
      </c>
      <c r="G61" s="1">
        <f t="shared" si="4"/>
        <v>0</v>
      </c>
      <c r="H61" s="1">
        <f t="shared" si="5"/>
        <v>0</v>
      </c>
      <c r="I61" s="63">
        <f t="shared" si="6"/>
        <v>56</v>
      </c>
      <c r="K61" s="1" t="s">
        <v>497</v>
      </c>
      <c r="L61" s="1" t="s">
        <v>497</v>
      </c>
      <c r="M61" s="1">
        <v>1</v>
      </c>
      <c r="N61" s="1" t="s">
        <v>497</v>
      </c>
      <c r="O61" s="1" t="s">
        <v>497</v>
      </c>
      <c r="P61" s="1" t="s">
        <v>497</v>
      </c>
      <c r="Q61" s="1">
        <v>0</v>
      </c>
      <c r="R61" s="1" t="s">
        <v>497</v>
      </c>
      <c r="S61" s="1" t="s">
        <v>497</v>
      </c>
      <c r="T61" s="1">
        <v>4</v>
      </c>
      <c r="U61" s="1">
        <v>0</v>
      </c>
      <c r="V61" s="1" t="s">
        <v>497</v>
      </c>
      <c r="W61" s="1">
        <v>3</v>
      </c>
      <c r="X61" s="1">
        <v>1</v>
      </c>
      <c r="Y61" s="1" t="s">
        <v>497</v>
      </c>
      <c r="Z61" s="1">
        <v>2</v>
      </c>
      <c r="AA61" s="1">
        <v>3</v>
      </c>
      <c r="AB61" s="1" t="s">
        <v>497</v>
      </c>
      <c r="AC61" s="1">
        <v>1</v>
      </c>
      <c r="AD61" s="1" t="s">
        <v>497</v>
      </c>
      <c r="AE61" s="1">
        <v>3</v>
      </c>
      <c r="AF61" s="1" t="s">
        <v>497</v>
      </c>
      <c r="AG61" s="1">
        <v>2</v>
      </c>
      <c r="AH61" s="1">
        <v>3</v>
      </c>
      <c r="AI61" s="1">
        <v>2</v>
      </c>
      <c r="AJ61" s="1" t="s">
        <v>497</v>
      </c>
      <c r="AK61" s="1">
        <v>1</v>
      </c>
      <c r="AL61" s="1">
        <v>2</v>
      </c>
      <c r="AM61" s="1">
        <v>3</v>
      </c>
      <c r="AN61" s="1" t="s">
        <v>497</v>
      </c>
      <c r="AO61" s="1" t="s">
        <v>497</v>
      </c>
      <c r="AP61" s="1" t="s">
        <v>497</v>
      </c>
      <c r="AQ61" s="1" t="s">
        <v>497</v>
      </c>
      <c r="AR61" s="1" t="s">
        <v>497</v>
      </c>
      <c r="AS61" s="1">
        <f t="shared" si="7"/>
        <v>16</v>
      </c>
    </row>
    <row r="62" spans="1:45" x14ac:dyDescent="0.25">
      <c r="A62" s="1">
        <f>COUNTIF('Value Matchup'!$D$356:$D$423,'Team History'!B62)</f>
        <v>0</v>
      </c>
      <c r="B62" t="s">
        <v>179</v>
      </c>
      <c r="C62" s="1">
        <f t="shared" si="0"/>
        <v>1</v>
      </c>
      <c r="D62" s="1">
        <f t="shared" si="1"/>
        <v>0</v>
      </c>
      <c r="E62" s="1">
        <f t="shared" si="2"/>
        <v>0</v>
      </c>
      <c r="F62" s="1">
        <f t="shared" si="3"/>
        <v>0</v>
      </c>
      <c r="G62" s="1">
        <f t="shared" si="4"/>
        <v>0</v>
      </c>
      <c r="H62" s="1">
        <f t="shared" si="5"/>
        <v>0</v>
      </c>
      <c r="I62" s="63">
        <f t="shared" si="6"/>
        <v>5</v>
      </c>
      <c r="K62" s="1" t="s">
        <v>497</v>
      </c>
      <c r="L62" s="1" t="s">
        <v>497</v>
      </c>
      <c r="M62" s="1" t="s">
        <v>497</v>
      </c>
      <c r="N62" s="1" t="s">
        <v>497</v>
      </c>
      <c r="O62" s="1" t="s">
        <v>497</v>
      </c>
      <c r="P62" s="1" t="s">
        <v>497</v>
      </c>
      <c r="Q62" s="1" t="s">
        <v>497</v>
      </c>
      <c r="R62" s="1" t="s">
        <v>497</v>
      </c>
      <c r="S62" s="1" t="s">
        <v>497</v>
      </c>
      <c r="T62" s="1" t="s">
        <v>497</v>
      </c>
      <c r="U62" s="1">
        <v>0</v>
      </c>
      <c r="V62" s="1" t="s">
        <v>497</v>
      </c>
      <c r="W62" s="1" t="s">
        <v>497</v>
      </c>
      <c r="X62" s="1" t="s">
        <v>497</v>
      </c>
      <c r="Y62" s="1" t="s">
        <v>497</v>
      </c>
      <c r="Z62" s="1" t="s">
        <v>497</v>
      </c>
      <c r="AA62" s="1" t="s">
        <v>497</v>
      </c>
      <c r="AB62" s="1" t="s">
        <v>497</v>
      </c>
      <c r="AC62" s="1" t="s">
        <v>497</v>
      </c>
      <c r="AD62" s="1" t="s">
        <v>497</v>
      </c>
      <c r="AE62" s="1" t="s">
        <v>497</v>
      </c>
      <c r="AF62" s="1">
        <v>1</v>
      </c>
      <c r="AG62" s="1" t="s">
        <v>497</v>
      </c>
      <c r="AH62" s="1" t="s">
        <v>497</v>
      </c>
      <c r="AI62" s="1" t="s">
        <v>497</v>
      </c>
      <c r="AJ62" s="1">
        <v>0</v>
      </c>
      <c r="AK62" s="1" t="s">
        <v>497</v>
      </c>
      <c r="AL62" s="1" t="s">
        <v>497</v>
      </c>
      <c r="AM62" s="1">
        <v>0</v>
      </c>
      <c r="AN62" s="1" t="s">
        <v>497</v>
      </c>
      <c r="AO62" s="1" t="s">
        <v>497</v>
      </c>
      <c r="AP62" s="1" t="s">
        <v>497</v>
      </c>
      <c r="AQ62" s="1" t="s">
        <v>497</v>
      </c>
      <c r="AR62" s="1" t="s">
        <v>497</v>
      </c>
      <c r="AS62" s="1">
        <f t="shared" si="7"/>
        <v>4</v>
      </c>
    </row>
    <row r="63" spans="1:45" x14ac:dyDescent="0.25">
      <c r="A63" s="1">
        <f>COUNTIF('Value Matchup'!$D$356:$D$423,'Team History'!B63)</f>
        <v>0</v>
      </c>
      <c r="B63" t="s">
        <v>180</v>
      </c>
      <c r="C63" s="1">
        <f t="shared" si="0"/>
        <v>1</v>
      </c>
      <c r="D63" s="1">
        <f t="shared" si="1"/>
        <v>1</v>
      </c>
      <c r="E63" s="1">
        <f t="shared" si="2"/>
        <v>0</v>
      </c>
      <c r="F63" s="1">
        <f t="shared" si="3"/>
        <v>0</v>
      </c>
      <c r="G63" s="1">
        <f t="shared" si="4"/>
        <v>0</v>
      </c>
      <c r="H63" s="1">
        <f t="shared" si="5"/>
        <v>0</v>
      </c>
      <c r="I63" s="63">
        <f t="shared" si="6"/>
        <v>8</v>
      </c>
      <c r="K63" s="1" t="s">
        <v>497</v>
      </c>
      <c r="L63" s="1" t="s">
        <v>497</v>
      </c>
      <c r="M63" s="1" t="s">
        <v>497</v>
      </c>
      <c r="N63" s="1" t="s">
        <v>497</v>
      </c>
      <c r="O63" s="1" t="s">
        <v>497</v>
      </c>
      <c r="P63" s="1" t="s">
        <v>497</v>
      </c>
      <c r="Q63" s="1" t="s">
        <v>497</v>
      </c>
      <c r="R63" s="1" t="s">
        <v>497</v>
      </c>
      <c r="S63" s="1">
        <v>2</v>
      </c>
      <c r="T63" s="1">
        <v>0</v>
      </c>
      <c r="U63" s="1">
        <v>0</v>
      </c>
      <c r="V63" s="1" t="s">
        <v>497</v>
      </c>
      <c r="W63" s="1" t="s">
        <v>497</v>
      </c>
      <c r="X63" s="1" t="s">
        <v>497</v>
      </c>
      <c r="Y63" s="1" t="s">
        <v>497</v>
      </c>
      <c r="Z63" s="1" t="s">
        <v>497</v>
      </c>
      <c r="AA63" s="1" t="s">
        <v>497</v>
      </c>
      <c r="AB63" s="1" t="s">
        <v>497</v>
      </c>
      <c r="AC63" s="1" t="s">
        <v>497</v>
      </c>
      <c r="AD63" s="1" t="s">
        <v>497</v>
      </c>
      <c r="AE63" s="1" t="s">
        <v>497</v>
      </c>
      <c r="AF63" s="1" t="s">
        <v>497</v>
      </c>
      <c r="AG63" s="1" t="s">
        <v>497</v>
      </c>
      <c r="AH63" s="1" t="s">
        <v>497</v>
      </c>
      <c r="AI63" s="1" t="s">
        <v>497</v>
      </c>
      <c r="AJ63" s="1" t="s">
        <v>497</v>
      </c>
      <c r="AK63" s="1" t="s">
        <v>497</v>
      </c>
      <c r="AL63" s="1" t="s">
        <v>497</v>
      </c>
      <c r="AM63" s="1" t="s">
        <v>497</v>
      </c>
      <c r="AN63" s="1" t="s">
        <v>497</v>
      </c>
      <c r="AO63" s="1">
        <v>0</v>
      </c>
      <c r="AP63" s="1" t="s">
        <v>497</v>
      </c>
      <c r="AQ63" s="1" t="s">
        <v>497</v>
      </c>
      <c r="AR63" s="1" t="s">
        <v>497</v>
      </c>
      <c r="AS63" s="1">
        <f t="shared" si="7"/>
        <v>4</v>
      </c>
    </row>
    <row r="64" spans="1:45" x14ac:dyDescent="0.25">
      <c r="A64" s="1">
        <f>COUNTIF('Value Matchup'!$D$356:$D$423,'Team History'!B64)</f>
        <v>0</v>
      </c>
      <c r="B64" t="s">
        <v>88</v>
      </c>
      <c r="C64" s="1">
        <f t="shared" si="0"/>
        <v>6</v>
      </c>
      <c r="D64" s="1">
        <f t="shared" si="1"/>
        <v>0</v>
      </c>
      <c r="E64" s="1">
        <f t="shared" si="2"/>
        <v>0</v>
      </c>
      <c r="F64" s="1">
        <f t="shared" si="3"/>
        <v>0</v>
      </c>
      <c r="G64" s="1">
        <f t="shared" si="4"/>
        <v>0</v>
      </c>
      <c r="H64" s="1">
        <f t="shared" si="5"/>
        <v>0</v>
      </c>
      <c r="I64" s="63">
        <f t="shared" si="6"/>
        <v>23</v>
      </c>
      <c r="K64" s="1">
        <v>0</v>
      </c>
      <c r="L64" s="1">
        <v>0</v>
      </c>
      <c r="M64" s="1" t="s">
        <v>497</v>
      </c>
      <c r="N64" s="1" t="s">
        <v>497</v>
      </c>
      <c r="O64" s="1">
        <v>1</v>
      </c>
      <c r="P64" s="1">
        <v>1</v>
      </c>
      <c r="Q64" s="1">
        <v>1</v>
      </c>
      <c r="R64" s="1" t="s">
        <v>497</v>
      </c>
      <c r="S64" s="1" t="s">
        <v>497</v>
      </c>
      <c r="T64" s="1" t="s">
        <v>497</v>
      </c>
      <c r="U64" s="1" t="s">
        <v>497</v>
      </c>
      <c r="V64" s="1">
        <v>0</v>
      </c>
      <c r="W64" s="1" t="s">
        <v>497</v>
      </c>
      <c r="X64" s="1">
        <v>0</v>
      </c>
      <c r="Y64" s="1" t="s">
        <v>497</v>
      </c>
      <c r="Z64" s="1">
        <v>0</v>
      </c>
      <c r="AA64" s="1">
        <v>1</v>
      </c>
      <c r="AB64" s="1">
        <v>0</v>
      </c>
      <c r="AC64" s="1">
        <v>0</v>
      </c>
      <c r="AD64" s="1">
        <v>1</v>
      </c>
      <c r="AE64" s="1" t="s">
        <v>497</v>
      </c>
      <c r="AF64" s="1" t="s">
        <v>497</v>
      </c>
      <c r="AG64" s="1" t="s">
        <v>497</v>
      </c>
      <c r="AH64" s="1" t="s">
        <v>497</v>
      </c>
      <c r="AI64" s="1" t="s">
        <v>497</v>
      </c>
      <c r="AJ64" s="1" t="s">
        <v>497</v>
      </c>
      <c r="AK64" s="1" t="s">
        <v>497</v>
      </c>
      <c r="AL64" s="1">
        <v>1</v>
      </c>
      <c r="AM64" s="1" t="s">
        <v>497</v>
      </c>
      <c r="AN64" s="1">
        <v>0</v>
      </c>
      <c r="AO64" s="1" t="s">
        <v>497</v>
      </c>
      <c r="AP64" s="1" t="s">
        <v>497</v>
      </c>
      <c r="AQ64" s="1" t="s">
        <v>497</v>
      </c>
      <c r="AR64" s="1" t="s">
        <v>497</v>
      </c>
      <c r="AS64" s="1">
        <f t="shared" si="7"/>
        <v>14</v>
      </c>
    </row>
    <row r="65" spans="1:45" x14ac:dyDescent="0.25">
      <c r="A65" s="1">
        <f>COUNTIF('Value Matchup'!$D$356:$D$423,'Team History'!B65)</f>
        <v>0</v>
      </c>
      <c r="B65" t="s">
        <v>181</v>
      </c>
      <c r="C65" s="1">
        <f t="shared" si="0"/>
        <v>0</v>
      </c>
      <c r="D65" s="1">
        <f t="shared" si="1"/>
        <v>0</v>
      </c>
      <c r="E65" s="1">
        <f t="shared" si="2"/>
        <v>0</v>
      </c>
      <c r="F65" s="1">
        <f t="shared" si="3"/>
        <v>0</v>
      </c>
      <c r="G65" s="1">
        <f t="shared" si="4"/>
        <v>0</v>
      </c>
      <c r="H65" s="1">
        <f t="shared" si="5"/>
        <v>0</v>
      </c>
      <c r="I65" s="63">
        <f t="shared" si="6"/>
        <v>0</v>
      </c>
      <c r="K65" s="1" t="s">
        <v>497</v>
      </c>
      <c r="L65" s="1" t="s">
        <v>497</v>
      </c>
      <c r="M65" s="1" t="s">
        <v>497</v>
      </c>
      <c r="N65" s="1" t="s">
        <v>497</v>
      </c>
      <c r="O65" s="1" t="s">
        <v>497</v>
      </c>
      <c r="P65" s="1" t="s">
        <v>497</v>
      </c>
      <c r="Q65" s="1" t="s">
        <v>497</v>
      </c>
      <c r="R65" s="1" t="s">
        <v>497</v>
      </c>
      <c r="S65" s="1" t="s">
        <v>497</v>
      </c>
      <c r="T65" s="1" t="s">
        <v>497</v>
      </c>
      <c r="U65" s="1" t="s">
        <v>497</v>
      </c>
      <c r="V65" s="1" t="s">
        <v>497</v>
      </c>
      <c r="W65" s="1" t="s">
        <v>497</v>
      </c>
      <c r="X65" s="1" t="s">
        <v>497</v>
      </c>
      <c r="Y65" s="1" t="s">
        <v>497</v>
      </c>
      <c r="Z65" s="1" t="s">
        <v>497</v>
      </c>
      <c r="AA65" s="1" t="s">
        <v>497</v>
      </c>
      <c r="AB65" s="1" t="s">
        <v>497</v>
      </c>
      <c r="AC65" s="1" t="s">
        <v>497</v>
      </c>
      <c r="AD65" s="1" t="s">
        <v>497</v>
      </c>
      <c r="AE65" s="1" t="s">
        <v>497</v>
      </c>
      <c r="AF65" s="1" t="s">
        <v>497</v>
      </c>
      <c r="AG65" s="1" t="s">
        <v>497</v>
      </c>
      <c r="AH65" s="1" t="s">
        <v>497</v>
      </c>
      <c r="AI65" s="1" t="s">
        <v>497</v>
      </c>
      <c r="AJ65" s="1" t="s">
        <v>497</v>
      </c>
      <c r="AK65" s="1" t="s">
        <v>497</v>
      </c>
      <c r="AL65" s="1" t="s">
        <v>497</v>
      </c>
      <c r="AM65" s="1" t="s">
        <v>497</v>
      </c>
      <c r="AN65" s="1" t="s">
        <v>497</v>
      </c>
      <c r="AO65" s="1" t="s">
        <v>497</v>
      </c>
      <c r="AP65" s="1" t="s">
        <v>497</v>
      </c>
      <c r="AQ65" s="1" t="s">
        <v>497</v>
      </c>
      <c r="AR65" s="1" t="s">
        <v>497</v>
      </c>
      <c r="AS65" s="1">
        <f t="shared" si="7"/>
        <v>0</v>
      </c>
    </row>
    <row r="66" spans="1:45" x14ac:dyDescent="0.25">
      <c r="A66" s="1">
        <f>COUNTIF('Value Matchup'!$D$356:$D$423,'Team History'!B66)</f>
        <v>0</v>
      </c>
      <c r="B66" t="s">
        <v>70</v>
      </c>
      <c r="C66" s="1">
        <f t="shared" si="0"/>
        <v>1</v>
      </c>
      <c r="D66" s="1">
        <f t="shared" si="1"/>
        <v>1</v>
      </c>
      <c r="E66" s="1">
        <f t="shared" si="2"/>
        <v>1</v>
      </c>
      <c r="F66" s="1">
        <f t="shared" si="3"/>
        <v>0</v>
      </c>
      <c r="G66" s="1">
        <f t="shared" si="4"/>
        <v>0</v>
      </c>
      <c r="H66" s="1">
        <f t="shared" si="5"/>
        <v>0</v>
      </c>
      <c r="I66" s="63">
        <f t="shared" si="6"/>
        <v>16</v>
      </c>
      <c r="K66" s="1">
        <v>0</v>
      </c>
      <c r="L66" s="1" t="s">
        <v>497</v>
      </c>
      <c r="M66" s="1" t="s">
        <v>497</v>
      </c>
      <c r="N66" s="1">
        <v>0</v>
      </c>
      <c r="O66" s="1" t="s">
        <v>497</v>
      </c>
      <c r="P66" s="1">
        <v>0</v>
      </c>
      <c r="Q66" s="1">
        <v>0</v>
      </c>
      <c r="R66" s="1" t="s">
        <v>497</v>
      </c>
      <c r="S66" s="1" t="s">
        <v>497</v>
      </c>
      <c r="T66" s="1" t="s">
        <v>497</v>
      </c>
      <c r="U66" s="1">
        <v>3</v>
      </c>
      <c r="V66" s="1">
        <v>0</v>
      </c>
      <c r="W66" s="1">
        <v>0</v>
      </c>
      <c r="X66" s="1" t="s">
        <v>497</v>
      </c>
      <c r="Y66" s="1" t="s">
        <v>497</v>
      </c>
      <c r="Z66" s="1" t="s">
        <v>497</v>
      </c>
      <c r="AA66" s="1">
        <v>0</v>
      </c>
      <c r="AB66" s="1" t="s">
        <v>497</v>
      </c>
      <c r="AC66" s="1" t="s">
        <v>497</v>
      </c>
      <c r="AD66" s="1" t="s">
        <v>497</v>
      </c>
      <c r="AE66" s="1">
        <v>0</v>
      </c>
      <c r="AF66" s="1" t="s">
        <v>497</v>
      </c>
      <c r="AG66" s="1" t="s">
        <v>497</v>
      </c>
      <c r="AH66" s="1" t="s">
        <v>497</v>
      </c>
      <c r="AI66" s="1" t="s">
        <v>497</v>
      </c>
      <c r="AJ66" s="1" t="s">
        <v>497</v>
      </c>
      <c r="AK66" s="1" t="s">
        <v>497</v>
      </c>
      <c r="AL66" s="1" t="s">
        <v>497</v>
      </c>
      <c r="AM66" s="1" t="s">
        <v>497</v>
      </c>
      <c r="AN66" s="1" t="s">
        <v>497</v>
      </c>
      <c r="AO66" s="1" t="s">
        <v>497</v>
      </c>
      <c r="AP66" s="1" t="s">
        <v>497</v>
      </c>
      <c r="AQ66" s="1">
        <v>0</v>
      </c>
      <c r="AR66" s="1" t="s">
        <v>497</v>
      </c>
      <c r="AS66" s="1">
        <f t="shared" si="7"/>
        <v>10</v>
      </c>
    </row>
    <row r="67" spans="1:45" x14ac:dyDescent="0.25">
      <c r="A67" s="1">
        <f>COUNTIF('Value Matchup'!$D$356:$D$423,'Team History'!B67)</f>
        <v>0</v>
      </c>
      <c r="B67" t="s">
        <v>57</v>
      </c>
      <c r="C67" s="1">
        <f t="shared" si="0"/>
        <v>4</v>
      </c>
      <c r="D67" s="1">
        <f t="shared" si="1"/>
        <v>1</v>
      </c>
      <c r="E67" s="1">
        <f t="shared" si="2"/>
        <v>1</v>
      </c>
      <c r="F67" s="1">
        <f t="shared" si="3"/>
        <v>0</v>
      </c>
      <c r="G67" s="1">
        <f t="shared" si="4"/>
        <v>0</v>
      </c>
      <c r="H67" s="1">
        <f t="shared" si="5"/>
        <v>0</v>
      </c>
      <c r="I67" s="63">
        <f t="shared" si="6"/>
        <v>21</v>
      </c>
      <c r="K67" s="1" t="s">
        <v>497</v>
      </c>
      <c r="L67" s="1">
        <v>0</v>
      </c>
      <c r="M67" s="1">
        <v>0</v>
      </c>
      <c r="N67" s="1">
        <v>1</v>
      </c>
      <c r="O67" s="1">
        <v>3</v>
      </c>
      <c r="P67" s="1" t="s">
        <v>497</v>
      </c>
      <c r="Q67" s="1" t="s">
        <v>497</v>
      </c>
      <c r="R67" s="1" t="s">
        <v>497</v>
      </c>
      <c r="S67" s="1" t="s">
        <v>497</v>
      </c>
      <c r="T67" s="1">
        <v>1</v>
      </c>
      <c r="U67" s="1" t="s">
        <v>497</v>
      </c>
      <c r="V67" s="1" t="s">
        <v>497</v>
      </c>
      <c r="W67" s="1" t="s">
        <v>497</v>
      </c>
      <c r="X67" s="1" t="s">
        <v>497</v>
      </c>
      <c r="Y67" s="1">
        <v>0</v>
      </c>
      <c r="Z67" s="1">
        <v>0</v>
      </c>
      <c r="AA67" s="1" t="s">
        <v>497</v>
      </c>
      <c r="AB67" s="1" t="s">
        <v>497</v>
      </c>
      <c r="AC67" s="1">
        <v>0</v>
      </c>
      <c r="AD67" s="1" t="s">
        <v>497</v>
      </c>
      <c r="AE67" s="1" t="s">
        <v>497</v>
      </c>
      <c r="AF67" s="1" t="s">
        <v>497</v>
      </c>
      <c r="AG67" s="1" t="s">
        <v>497</v>
      </c>
      <c r="AH67" s="1" t="s">
        <v>497</v>
      </c>
      <c r="AI67" s="1" t="s">
        <v>497</v>
      </c>
      <c r="AJ67" s="1" t="s">
        <v>497</v>
      </c>
      <c r="AK67" s="1" t="s">
        <v>497</v>
      </c>
      <c r="AL67" s="1" t="s">
        <v>497</v>
      </c>
      <c r="AM67" s="1">
        <v>1</v>
      </c>
      <c r="AN67" s="1" t="s">
        <v>497</v>
      </c>
      <c r="AO67" s="1" t="s">
        <v>497</v>
      </c>
      <c r="AP67" s="1" t="s">
        <v>497</v>
      </c>
      <c r="AQ67" s="1" t="s">
        <v>497</v>
      </c>
      <c r="AR67" s="1">
        <v>0</v>
      </c>
      <c r="AS67" s="1">
        <f t="shared" si="7"/>
        <v>10</v>
      </c>
    </row>
    <row r="68" spans="1:45" x14ac:dyDescent="0.25">
      <c r="A68" s="1">
        <f>COUNTIF('Value Matchup'!$D$356:$D$423,'Team History'!B68)</f>
        <v>0</v>
      </c>
      <c r="B68" t="s">
        <v>183</v>
      </c>
      <c r="C68" s="1">
        <f t="shared" ref="C68:C131" si="8">COUNTIF($J68:$AR68,"&gt;0")</f>
        <v>0</v>
      </c>
      <c r="D68" s="1">
        <f t="shared" ref="D68:D131" si="9">COUNTIF($J68:$AR68,"&gt;1")</f>
        <v>0</v>
      </c>
      <c r="E68" s="1">
        <f t="shared" ref="E68:E131" si="10">COUNTIF($J68:$AR68,"&gt;2")</f>
        <v>0</v>
      </c>
      <c r="F68" s="1">
        <f t="shared" ref="F68:F131" si="11">COUNTIF($J68:$AR68,"&gt;3")</f>
        <v>0</v>
      </c>
      <c r="G68" s="1">
        <f t="shared" ref="G68:G131" si="12">COUNTIF($J68:$AR68,"&gt;4")</f>
        <v>0</v>
      </c>
      <c r="H68" s="1">
        <f t="shared" ref="H68:H131" si="13">COUNTIF($J68:$AR68,"&gt;5")</f>
        <v>0</v>
      </c>
      <c r="I68" s="63">
        <f t="shared" ref="I68:I131" si="14">SUM(J68:AS68)+SUM(J68:X68)</f>
        <v>5</v>
      </c>
      <c r="K68" s="1" t="s">
        <v>497</v>
      </c>
      <c r="L68" s="1" t="s">
        <v>497</v>
      </c>
      <c r="M68" s="1" t="s">
        <v>497</v>
      </c>
      <c r="N68" s="1" t="s">
        <v>497</v>
      </c>
      <c r="O68" s="1">
        <v>0</v>
      </c>
      <c r="P68" s="1" t="s">
        <v>497</v>
      </c>
      <c r="Q68" s="1" t="s">
        <v>497</v>
      </c>
      <c r="R68" s="1" t="s">
        <v>497</v>
      </c>
      <c r="S68" s="1" t="s">
        <v>497</v>
      </c>
      <c r="T68" s="1" t="s">
        <v>497</v>
      </c>
      <c r="U68" s="1" t="s">
        <v>497</v>
      </c>
      <c r="V68" s="1" t="s">
        <v>497</v>
      </c>
      <c r="W68" s="1" t="s">
        <v>497</v>
      </c>
      <c r="X68" s="1" t="s">
        <v>497</v>
      </c>
      <c r="Y68" s="1" t="s">
        <v>497</v>
      </c>
      <c r="Z68" s="1" t="s">
        <v>497</v>
      </c>
      <c r="AA68" s="1" t="s">
        <v>497</v>
      </c>
      <c r="AB68" s="1" t="s">
        <v>497</v>
      </c>
      <c r="AC68" s="1" t="s">
        <v>497</v>
      </c>
      <c r="AD68" s="1">
        <v>0</v>
      </c>
      <c r="AE68" s="1">
        <v>0</v>
      </c>
      <c r="AF68" s="1" t="s">
        <v>497</v>
      </c>
      <c r="AG68" s="1" t="s">
        <v>497</v>
      </c>
      <c r="AH68" s="1" t="s">
        <v>497</v>
      </c>
      <c r="AI68" s="1" t="s">
        <v>497</v>
      </c>
      <c r="AJ68" s="1">
        <v>0</v>
      </c>
      <c r="AK68" s="1">
        <v>0</v>
      </c>
      <c r="AL68" s="1" t="s">
        <v>497</v>
      </c>
      <c r="AM68" s="1" t="s">
        <v>497</v>
      </c>
      <c r="AN68" s="1" t="s">
        <v>497</v>
      </c>
      <c r="AO68" s="1" t="s">
        <v>497</v>
      </c>
      <c r="AP68" s="1" t="s">
        <v>497</v>
      </c>
      <c r="AQ68" s="1" t="s">
        <v>497</v>
      </c>
      <c r="AR68" s="1" t="s">
        <v>497</v>
      </c>
      <c r="AS68" s="1">
        <f t="shared" ref="AS68:AS131" si="15">COUNT(J68:AR68)</f>
        <v>5</v>
      </c>
    </row>
    <row r="69" spans="1:45" x14ac:dyDescent="0.25">
      <c r="A69" s="1">
        <f>COUNTIF('Value Matchup'!$D$356:$D$423,'Team History'!B69)</f>
        <v>0</v>
      </c>
      <c r="B69" t="s">
        <v>184</v>
      </c>
      <c r="C69" s="1">
        <f t="shared" si="8"/>
        <v>0</v>
      </c>
      <c r="D69" s="1">
        <f t="shared" si="9"/>
        <v>0</v>
      </c>
      <c r="E69" s="1">
        <f t="shared" si="10"/>
        <v>0</v>
      </c>
      <c r="F69" s="1">
        <f t="shared" si="11"/>
        <v>0</v>
      </c>
      <c r="G69" s="1">
        <f t="shared" si="12"/>
        <v>0</v>
      </c>
      <c r="H69" s="1">
        <f t="shared" si="13"/>
        <v>0</v>
      </c>
      <c r="I69" s="63">
        <f t="shared" si="14"/>
        <v>1</v>
      </c>
      <c r="K69" s="1" t="s">
        <v>497</v>
      </c>
      <c r="L69" s="1" t="s">
        <v>497</v>
      </c>
      <c r="M69" s="1" t="s">
        <v>497</v>
      </c>
      <c r="N69" s="1" t="s">
        <v>497</v>
      </c>
      <c r="O69" s="1" t="s">
        <v>497</v>
      </c>
      <c r="P69" s="1" t="s">
        <v>497</v>
      </c>
      <c r="Q69" s="1" t="s">
        <v>497</v>
      </c>
      <c r="R69" s="1" t="s">
        <v>497</v>
      </c>
      <c r="S69" s="1" t="s">
        <v>497</v>
      </c>
      <c r="T69" s="1" t="s">
        <v>497</v>
      </c>
      <c r="U69" s="1" t="s">
        <v>497</v>
      </c>
      <c r="V69" s="1" t="s">
        <v>497</v>
      </c>
      <c r="W69" s="1" t="s">
        <v>497</v>
      </c>
      <c r="X69" s="1">
        <v>0</v>
      </c>
      <c r="Y69" s="1" t="s">
        <v>497</v>
      </c>
      <c r="Z69" s="1" t="s">
        <v>497</v>
      </c>
      <c r="AA69" s="1" t="s">
        <v>497</v>
      </c>
      <c r="AB69" s="1" t="s">
        <v>497</v>
      </c>
      <c r="AC69" s="1" t="s">
        <v>497</v>
      </c>
      <c r="AD69" s="1" t="s">
        <v>497</v>
      </c>
      <c r="AE69" s="1" t="s">
        <v>497</v>
      </c>
      <c r="AF69" s="1" t="s">
        <v>497</v>
      </c>
      <c r="AG69" s="1" t="s">
        <v>497</v>
      </c>
      <c r="AH69" s="1" t="s">
        <v>497</v>
      </c>
      <c r="AI69" s="1" t="s">
        <v>497</v>
      </c>
      <c r="AJ69" s="1" t="s">
        <v>497</v>
      </c>
      <c r="AK69" s="1" t="s">
        <v>497</v>
      </c>
      <c r="AL69" s="1" t="s">
        <v>497</v>
      </c>
      <c r="AM69" s="1" t="s">
        <v>497</v>
      </c>
      <c r="AN69" s="1" t="s">
        <v>497</v>
      </c>
      <c r="AO69" s="1" t="s">
        <v>497</v>
      </c>
      <c r="AP69" s="1" t="s">
        <v>497</v>
      </c>
      <c r="AQ69" s="1" t="s">
        <v>497</v>
      </c>
      <c r="AR69" s="1" t="s">
        <v>497</v>
      </c>
      <c r="AS69" s="1">
        <f t="shared" si="15"/>
        <v>1</v>
      </c>
    </row>
    <row r="70" spans="1:45" x14ac:dyDescent="0.25">
      <c r="A70" s="1">
        <f>COUNTIF('Value Matchup'!$D$356:$D$423,'Team History'!B70)</f>
        <v>0</v>
      </c>
      <c r="B70" t="s">
        <v>185</v>
      </c>
      <c r="C70" s="1">
        <f t="shared" si="8"/>
        <v>0</v>
      </c>
      <c r="D70" s="1">
        <f t="shared" si="9"/>
        <v>0</v>
      </c>
      <c r="E70" s="1">
        <f t="shared" si="10"/>
        <v>0</v>
      </c>
      <c r="F70" s="1">
        <f t="shared" si="11"/>
        <v>0</v>
      </c>
      <c r="G70" s="1">
        <f t="shared" si="12"/>
        <v>0</v>
      </c>
      <c r="H70" s="1">
        <f t="shared" si="13"/>
        <v>0</v>
      </c>
      <c r="I70" s="63">
        <f t="shared" si="14"/>
        <v>0</v>
      </c>
      <c r="K70" s="1" t="s">
        <v>497</v>
      </c>
      <c r="L70" s="1" t="s">
        <v>497</v>
      </c>
      <c r="M70" s="1" t="s">
        <v>497</v>
      </c>
      <c r="N70" s="1" t="s">
        <v>497</v>
      </c>
      <c r="O70" s="1" t="s">
        <v>497</v>
      </c>
      <c r="P70" s="1" t="s">
        <v>497</v>
      </c>
      <c r="Q70" s="1" t="s">
        <v>497</v>
      </c>
      <c r="R70" s="1" t="s">
        <v>497</v>
      </c>
      <c r="S70" s="1" t="s">
        <v>497</v>
      </c>
      <c r="T70" s="1" t="s">
        <v>497</v>
      </c>
      <c r="U70" s="1" t="s">
        <v>497</v>
      </c>
      <c r="V70" s="1" t="s">
        <v>497</v>
      </c>
      <c r="W70" s="1" t="s">
        <v>497</v>
      </c>
      <c r="X70" s="1" t="s">
        <v>497</v>
      </c>
      <c r="Y70" s="1" t="s">
        <v>497</v>
      </c>
      <c r="Z70" s="1" t="s">
        <v>497</v>
      </c>
      <c r="AA70" s="1" t="s">
        <v>497</v>
      </c>
      <c r="AB70" s="1" t="s">
        <v>497</v>
      </c>
      <c r="AC70" s="1" t="s">
        <v>497</v>
      </c>
      <c r="AD70" s="1" t="s">
        <v>497</v>
      </c>
      <c r="AE70" s="1" t="s">
        <v>497</v>
      </c>
      <c r="AF70" s="1" t="s">
        <v>497</v>
      </c>
      <c r="AG70" s="1" t="s">
        <v>497</v>
      </c>
      <c r="AH70" s="1" t="s">
        <v>497</v>
      </c>
      <c r="AI70" s="1" t="s">
        <v>497</v>
      </c>
      <c r="AJ70" s="1" t="s">
        <v>497</v>
      </c>
      <c r="AK70" s="1" t="s">
        <v>497</v>
      </c>
      <c r="AL70" s="1" t="s">
        <v>497</v>
      </c>
      <c r="AM70" s="1" t="s">
        <v>497</v>
      </c>
      <c r="AN70" s="1" t="s">
        <v>497</v>
      </c>
      <c r="AO70" s="1" t="s">
        <v>497</v>
      </c>
      <c r="AP70" s="1" t="s">
        <v>497</v>
      </c>
      <c r="AQ70" s="1" t="s">
        <v>497</v>
      </c>
      <c r="AR70" s="1" t="s">
        <v>497</v>
      </c>
      <c r="AS70" s="1">
        <f t="shared" si="15"/>
        <v>0</v>
      </c>
    </row>
    <row r="71" spans="1:45" x14ac:dyDescent="0.25">
      <c r="A71" s="1">
        <f>COUNTIF('Value Matchup'!$D$356:$D$423,'Team History'!B71)</f>
        <v>0</v>
      </c>
      <c r="B71" t="s">
        <v>187</v>
      </c>
      <c r="C71" s="1">
        <f t="shared" si="8"/>
        <v>5</v>
      </c>
      <c r="D71" s="1">
        <f t="shared" si="9"/>
        <v>2</v>
      </c>
      <c r="E71" s="1">
        <f t="shared" si="10"/>
        <v>0</v>
      </c>
      <c r="F71" s="1">
        <f t="shared" si="11"/>
        <v>0</v>
      </c>
      <c r="G71" s="1">
        <f t="shared" si="12"/>
        <v>0</v>
      </c>
      <c r="H71" s="1">
        <f t="shared" si="13"/>
        <v>0</v>
      </c>
      <c r="I71" s="63">
        <f t="shared" si="14"/>
        <v>16</v>
      </c>
      <c r="K71" s="1" t="s">
        <v>497</v>
      </c>
      <c r="L71" s="1" t="s">
        <v>497</v>
      </c>
      <c r="M71" s="1" t="s">
        <v>497</v>
      </c>
      <c r="N71" s="1" t="s">
        <v>497</v>
      </c>
      <c r="O71" s="1" t="s">
        <v>497</v>
      </c>
      <c r="P71" s="1" t="s">
        <v>497</v>
      </c>
      <c r="Q71" s="1" t="s">
        <v>497</v>
      </c>
      <c r="R71" s="1" t="s">
        <v>497</v>
      </c>
      <c r="S71" s="1" t="s">
        <v>497</v>
      </c>
      <c r="T71" s="1" t="s">
        <v>497</v>
      </c>
      <c r="U71" s="1" t="s">
        <v>497</v>
      </c>
      <c r="V71" s="1" t="s">
        <v>497</v>
      </c>
      <c r="W71" s="1" t="s">
        <v>497</v>
      </c>
      <c r="X71" s="1" t="s">
        <v>497</v>
      </c>
      <c r="Y71" s="1">
        <v>1</v>
      </c>
      <c r="Z71" s="1" t="s">
        <v>497</v>
      </c>
      <c r="AA71" s="1" t="s">
        <v>497</v>
      </c>
      <c r="AB71" s="1" t="s">
        <v>497</v>
      </c>
      <c r="AC71" s="1">
        <v>0</v>
      </c>
      <c r="AD71" s="1" t="s">
        <v>497</v>
      </c>
      <c r="AE71" s="1" t="s">
        <v>497</v>
      </c>
      <c r="AF71" s="1" t="s">
        <v>497</v>
      </c>
      <c r="AG71" s="1" t="s">
        <v>497</v>
      </c>
      <c r="AH71" s="1" t="s">
        <v>497</v>
      </c>
      <c r="AI71" s="1" t="s">
        <v>497</v>
      </c>
      <c r="AJ71" s="1" t="s">
        <v>497</v>
      </c>
      <c r="AK71" s="1">
        <v>0</v>
      </c>
      <c r="AL71" s="1">
        <v>0</v>
      </c>
      <c r="AM71" s="1" t="s">
        <v>497</v>
      </c>
      <c r="AN71" s="1">
        <v>1</v>
      </c>
      <c r="AO71" s="1">
        <v>1</v>
      </c>
      <c r="AP71" s="1">
        <v>2</v>
      </c>
      <c r="AQ71" s="1">
        <v>2</v>
      </c>
      <c r="AR71" s="1">
        <v>0</v>
      </c>
      <c r="AS71" s="1">
        <f t="shared" si="15"/>
        <v>9</v>
      </c>
    </row>
    <row r="72" spans="1:45" x14ac:dyDescent="0.25">
      <c r="A72" s="1">
        <f>COUNTIF('Value Matchup'!$D$356:$D$423,'Team History'!B72)</f>
        <v>0</v>
      </c>
      <c r="B72" t="s">
        <v>188</v>
      </c>
      <c r="C72" s="1">
        <f t="shared" si="8"/>
        <v>2</v>
      </c>
      <c r="D72" s="1">
        <f t="shared" si="9"/>
        <v>0</v>
      </c>
      <c r="E72" s="1">
        <f t="shared" si="10"/>
        <v>0</v>
      </c>
      <c r="F72" s="1">
        <f t="shared" si="11"/>
        <v>0</v>
      </c>
      <c r="G72" s="1">
        <f t="shared" si="12"/>
        <v>0</v>
      </c>
      <c r="H72" s="1">
        <f t="shared" si="13"/>
        <v>0</v>
      </c>
      <c r="I72" s="63">
        <f t="shared" si="14"/>
        <v>5</v>
      </c>
      <c r="K72" s="1" t="s">
        <v>497</v>
      </c>
      <c r="L72" s="1" t="s">
        <v>497</v>
      </c>
      <c r="M72" s="1" t="s">
        <v>497</v>
      </c>
      <c r="N72" s="1" t="s">
        <v>497</v>
      </c>
      <c r="O72" s="1" t="s">
        <v>497</v>
      </c>
      <c r="P72" s="1" t="s">
        <v>497</v>
      </c>
      <c r="Q72" s="1">
        <v>0</v>
      </c>
      <c r="R72" s="1" t="s">
        <v>497</v>
      </c>
      <c r="S72" s="1" t="s">
        <v>497</v>
      </c>
      <c r="T72" s="1" t="s">
        <v>497</v>
      </c>
      <c r="U72" s="1" t="s">
        <v>497</v>
      </c>
      <c r="V72" s="1" t="s">
        <v>497</v>
      </c>
      <c r="W72" s="1" t="s">
        <v>497</v>
      </c>
      <c r="X72" s="1" t="s">
        <v>497</v>
      </c>
      <c r="Y72" s="1" t="s">
        <v>497</v>
      </c>
      <c r="Z72" s="1" t="s">
        <v>497</v>
      </c>
      <c r="AA72" s="1" t="s">
        <v>497</v>
      </c>
      <c r="AB72" s="1" t="s">
        <v>497</v>
      </c>
      <c r="AC72" s="1" t="s">
        <v>497</v>
      </c>
      <c r="AD72" s="1">
        <v>1</v>
      </c>
      <c r="AE72" s="1">
        <v>1</v>
      </c>
      <c r="AF72" s="1" t="s">
        <v>497</v>
      </c>
      <c r="AG72" s="1" t="s">
        <v>497</v>
      </c>
      <c r="AH72" s="1" t="s">
        <v>497</v>
      </c>
      <c r="AI72" s="1" t="s">
        <v>497</v>
      </c>
      <c r="AJ72" s="1" t="s">
        <v>497</v>
      </c>
      <c r="AK72" s="1" t="s">
        <v>497</v>
      </c>
      <c r="AL72" s="1" t="s">
        <v>497</v>
      </c>
      <c r="AM72" s="1" t="s">
        <v>497</v>
      </c>
      <c r="AN72" s="1" t="s">
        <v>497</v>
      </c>
      <c r="AO72" s="1" t="s">
        <v>497</v>
      </c>
      <c r="AP72" s="1" t="s">
        <v>497</v>
      </c>
      <c r="AQ72" s="1" t="s">
        <v>497</v>
      </c>
      <c r="AR72" s="1" t="s">
        <v>497</v>
      </c>
      <c r="AS72" s="1">
        <f t="shared" si="15"/>
        <v>3</v>
      </c>
    </row>
    <row r="73" spans="1:45" x14ac:dyDescent="0.25">
      <c r="A73" s="1">
        <f>COUNTIF('Value Matchup'!$D$356:$D$423,'Team History'!B73)</f>
        <v>0</v>
      </c>
      <c r="B73" t="s">
        <v>189</v>
      </c>
      <c r="C73" s="1">
        <f t="shared" si="8"/>
        <v>0</v>
      </c>
      <c r="D73" s="1">
        <f t="shared" si="9"/>
        <v>0</v>
      </c>
      <c r="E73" s="1">
        <f t="shared" si="10"/>
        <v>0</v>
      </c>
      <c r="F73" s="1">
        <f t="shared" si="11"/>
        <v>0</v>
      </c>
      <c r="G73" s="1">
        <f t="shared" si="12"/>
        <v>0</v>
      </c>
      <c r="H73" s="1">
        <f t="shared" si="13"/>
        <v>0</v>
      </c>
      <c r="I73" s="63">
        <f t="shared" si="14"/>
        <v>1</v>
      </c>
      <c r="K73" s="1" t="s">
        <v>497</v>
      </c>
      <c r="L73" s="1" t="s">
        <v>497</v>
      </c>
      <c r="M73" s="1" t="s">
        <v>497</v>
      </c>
      <c r="N73" s="1" t="s">
        <v>497</v>
      </c>
      <c r="O73" s="1" t="s">
        <v>497</v>
      </c>
      <c r="P73" s="1" t="s">
        <v>497</v>
      </c>
      <c r="Q73" s="1" t="s">
        <v>497</v>
      </c>
      <c r="R73" s="1" t="s">
        <v>497</v>
      </c>
      <c r="S73" s="1" t="s">
        <v>497</v>
      </c>
      <c r="T73" s="1" t="s">
        <v>497</v>
      </c>
      <c r="U73" s="1">
        <v>0</v>
      </c>
      <c r="V73" s="1" t="s">
        <v>497</v>
      </c>
      <c r="W73" s="1" t="s">
        <v>497</v>
      </c>
      <c r="X73" s="1" t="s">
        <v>497</v>
      </c>
      <c r="Y73" s="1" t="s">
        <v>497</v>
      </c>
      <c r="Z73" s="1" t="s">
        <v>497</v>
      </c>
      <c r="AA73" s="1" t="s">
        <v>497</v>
      </c>
      <c r="AB73" s="1" t="s">
        <v>497</v>
      </c>
      <c r="AC73" s="1" t="s">
        <v>497</v>
      </c>
      <c r="AD73" s="1" t="s">
        <v>497</v>
      </c>
      <c r="AE73" s="1" t="s">
        <v>497</v>
      </c>
      <c r="AF73" s="1" t="s">
        <v>497</v>
      </c>
      <c r="AG73" s="1" t="s">
        <v>497</v>
      </c>
      <c r="AH73" s="1" t="s">
        <v>497</v>
      </c>
      <c r="AI73" s="1" t="s">
        <v>497</v>
      </c>
      <c r="AJ73" s="1" t="s">
        <v>497</v>
      </c>
      <c r="AK73" s="1" t="s">
        <v>497</v>
      </c>
      <c r="AL73" s="1" t="s">
        <v>497</v>
      </c>
      <c r="AM73" s="1" t="s">
        <v>497</v>
      </c>
      <c r="AN73" s="1" t="s">
        <v>497</v>
      </c>
      <c r="AO73" s="1" t="s">
        <v>497</v>
      </c>
      <c r="AP73" s="1" t="s">
        <v>497</v>
      </c>
      <c r="AQ73" s="1" t="s">
        <v>497</v>
      </c>
      <c r="AR73" s="1" t="s">
        <v>497</v>
      </c>
      <c r="AS73" s="1">
        <f t="shared" si="15"/>
        <v>1</v>
      </c>
    </row>
    <row r="74" spans="1:45" x14ac:dyDescent="0.25">
      <c r="A74" s="1">
        <f>COUNTIF('Value Matchup'!$D$356:$D$423,'Team History'!B74)</f>
        <v>0</v>
      </c>
      <c r="B74" t="s">
        <v>190</v>
      </c>
      <c r="C74" s="1">
        <f t="shared" si="8"/>
        <v>1</v>
      </c>
      <c r="D74" s="1">
        <f t="shared" si="9"/>
        <v>0</v>
      </c>
      <c r="E74" s="1">
        <f t="shared" si="10"/>
        <v>0</v>
      </c>
      <c r="F74" s="1">
        <f t="shared" si="11"/>
        <v>0</v>
      </c>
      <c r="G74" s="1">
        <f t="shared" si="12"/>
        <v>0</v>
      </c>
      <c r="H74" s="1">
        <f t="shared" si="13"/>
        <v>0</v>
      </c>
      <c r="I74" s="63">
        <f t="shared" si="14"/>
        <v>5</v>
      </c>
      <c r="K74" s="1" t="s">
        <v>497</v>
      </c>
      <c r="L74" s="1" t="s">
        <v>497</v>
      </c>
      <c r="M74" s="1" t="s">
        <v>497</v>
      </c>
      <c r="N74" s="1" t="s">
        <v>497</v>
      </c>
      <c r="O74" s="1" t="s">
        <v>497</v>
      </c>
      <c r="P74" s="1" t="s">
        <v>497</v>
      </c>
      <c r="Q74" s="1" t="s">
        <v>497</v>
      </c>
      <c r="R74" s="1" t="s">
        <v>497</v>
      </c>
      <c r="S74" s="1" t="s">
        <v>497</v>
      </c>
      <c r="T74" s="1" t="s">
        <v>497</v>
      </c>
      <c r="U74" s="1" t="s">
        <v>497</v>
      </c>
      <c r="V74" s="1" t="s">
        <v>497</v>
      </c>
      <c r="W74" s="1" t="s">
        <v>497</v>
      </c>
      <c r="X74" s="1" t="s">
        <v>497</v>
      </c>
      <c r="Y74" s="1" t="s">
        <v>497</v>
      </c>
      <c r="Z74" s="1" t="s">
        <v>497</v>
      </c>
      <c r="AA74" s="1" t="s">
        <v>497</v>
      </c>
      <c r="AB74" s="1" t="s">
        <v>497</v>
      </c>
      <c r="AC74" s="1" t="s">
        <v>497</v>
      </c>
      <c r="AD74" s="1" t="s">
        <v>497</v>
      </c>
      <c r="AE74" s="1" t="s">
        <v>497</v>
      </c>
      <c r="AF74" s="1" t="s">
        <v>497</v>
      </c>
      <c r="AG74" s="1">
        <v>1</v>
      </c>
      <c r="AH74" s="1">
        <v>0</v>
      </c>
      <c r="AI74" s="1">
        <v>0</v>
      </c>
      <c r="AJ74" s="1" t="s">
        <v>497</v>
      </c>
      <c r="AK74" s="1" t="s">
        <v>497</v>
      </c>
      <c r="AL74" s="1" t="s">
        <v>497</v>
      </c>
      <c r="AM74" s="1" t="s">
        <v>497</v>
      </c>
      <c r="AN74" s="1" t="s">
        <v>497</v>
      </c>
      <c r="AO74" s="1" t="s">
        <v>497</v>
      </c>
      <c r="AP74" s="1" t="s">
        <v>497</v>
      </c>
      <c r="AQ74" s="1">
        <v>0</v>
      </c>
      <c r="AR74" s="1" t="s">
        <v>497</v>
      </c>
      <c r="AS74" s="1">
        <f t="shared" si="15"/>
        <v>4</v>
      </c>
    </row>
    <row r="75" spans="1:45" x14ac:dyDescent="0.25">
      <c r="A75" s="1">
        <f>COUNTIF('Value Matchup'!$D$356:$D$423,'Team History'!B75)</f>
        <v>1</v>
      </c>
      <c r="B75" t="s">
        <v>64</v>
      </c>
      <c r="C75" s="1">
        <f t="shared" si="8"/>
        <v>24</v>
      </c>
      <c r="D75" s="1">
        <f t="shared" si="9"/>
        <v>19</v>
      </c>
      <c r="E75" s="1">
        <f t="shared" si="10"/>
        <v>10</v>
      </c>
      <c r="F75" s="1">
        <f t="shared" si="11"/>
        <v>7</v>
      </c>
      <c r="G75" s="1">
        <f t="shared" si="12"/>
        <v>4</v>
      </c>
      <c r="H75" s="1">
        <f t="shared" si="13"/>
        <v>0</v>
      </c>
      <c r="I75" s="63">
        <f t="shared" si="14"/>
        <v>110</v>
      </c>
      <c r="K75" s="1">
        <v>3</v>
      </c>
      <c r="L75" s="1">
        <v>1</v>
      </c>
      <c r="M75" s="1">
        <v>2</v>
      </c>
      <c r="N75" s="1" t="s">
        <v>497</v>
      </c>
      <c r="O75" s="1">
        <v>0</v>
      </c>
      <c r="P75" s="1">
        <v>3</v>
      </c>
      <c r="Q75" s="1">
        <v>0</v>
      </c>
      <c r="R75" s="1">
        <v>2</v>
      </c>
      <c r="S75" s="1" t="s">
        <v>497</v>
      </c>
      <c r="T75" s="1">
        <v>2</v>
      </c>
      <c r="U75" s="1">
        <v>1</v>
      </c>
      <c r="V75" s="1">
        <v>0</v>
      </c>
      <c r="W75" s="1">
        <v>2</v>
      </c>
      <c r="X75" s="1">
        <v>2</v>
      </c>
      <c r="Y75" s="1">
        <v>4</v>
      </c>
      <c r="Z75" s="1">
        <v>2</v>
      </c>
      <c r="AA75" s="1">
        <v>2</v>
      </c>
      <c r="AB75" s="1" t="s">
        <v>497</v>
      </c>
      <c r="AC75" s="1">
        <v>2</v>
      </c>
      <c r="AD75" s="1">
        <v>5</v>
      </c>
      <c r="AE75" s="1">
        <v>3</v>
      </c>
      <c r="AF75" s="1">
        <v>1</v>
      </c>
      <c r="AG75" s="1">
        <v>0</v>
      </c>
      <c r="AH75" s="1" t="s">
        <v>497</v>
      </c>
      <c r="AI75" s="1">
        <v>5</v>
      </c>
      <c r="AJ75" s="1">
        <v>1</v>
      </c>
      <c r="AK75" s="1" t="s">
        <v>497</v>
      </c>
      <c r="AL75" s="1" t="s">
        <v>497</v>
      </c>
      <c r="AM75" s="1">
        <v>5</v>
      </c>
      <c r="AN75" s="1">
        <v>4</v>
      </c>
      <c r="AO75" s="1">
        <v>4</v>
      </c>
      <c r="AP75" s="1">
        <v>2</v>
      </c>
      <c r="AQ75" s="1">
        <v>5</v>
      </c>
      <c r="AR75" s="1">
        <v>1</v>
      </c>
      <c r="AS75" s="1">
        <f t="shared" si="15"/>
        <v>28</v>
      </c>
    </row>
    <row r="76" spans="1:45" x14ac:dyDescent="0.25">
      <c r="A76" s="1">
        <f>COUNTIF('Value Matchup'!$D$356:$D$423,'Team History'!B76)</f>
        <v>0</v>
      </c>
      <c r="B76" t="s">
        <v>191</v>
      </c>
      <c r="C76" s="1">
        <f t="shared" si="8"/>
        <v>0</v>
      </c>
      <c r="D76" s="1">
        <f t="shared" si="9"/>
        <v>0</v>
      </c>
      <c r="E76" s="1">
        <f t="shared" si="10"/>
        <v>0</v>
      </c>
      <c r="F76" s="1">
        <f t="shared" si="11"/>
        <v>0</v>
      </c>
      <c r="G76" s="1">
        <f t="shared" si="12"/>
        <v>0</v>
      </c>
      <c r="H76" s="1">
        <f t="shared" si="13"/>
        <v>0</v>
      </c>
      <c r="I76" s="63">
        <f t="shared" si="14"/>
        <v>0</v>
      </c>
      <c r="K76" s="1" t="s">
        <v>497</v>
      </c>
      <c r="L76" s="1" t="s">
        <v>497</v>
      </c>
      <c r="M76" s="1" t="s">
        <v>497</v>
      </c>
      <c r="N76" s="1" t="s">
        <v>497</v>
      </c>
      <c r="O76" s="1" t="s">
        <v>497</v>
      </c>
      <c r="P76" s="1" t="s">
        <v>497</v>
      </c>
      <c r="Q76" s="1" t="s">
        <v>497</v>
      </c>
      <c r="R76" s="1" t="s">
        <v>497</v>
      </c>
      <c r="S76" s="1" t="s">
        <v>497</v>
      </c>
      <c r="T76" s="1" t="s">
        <v>497</v>
      </c>
      <c r="U76" s="1" t="s">
        <v>497</v>
      </c>
      <c r="V76" s="1" t="s">
        <v>497</v>
      </c>
      <c r="W76" s="1" t="s">
        <v>497</v>
      </c>
      <c r="X76" s="1" t="s">
        <v>497</v>
      </c>
      <c r="Y76" s="1" t="s">
        <v>497</v>
      </c>
      <c r="Z76" s="1" t="s">
        <v>497</v>
      </c>
      <c r="AA76" s="1" t="s">
        <v>497</v>
      </c>
      <c r="AB76" s="1" t="s">
        <v>497</v>
      </c>
      <c r="AC76" s="1" t="s">
        <v>497</v>
      </c>
      <c r="AD76" s="1" t="s">
        <v>497</v>
      </c>
      <c r="AE76" s="1" t="s">
        <v>497</v>
      </c>
      <c r="AF76" s="1" t="s">
        <v>497</v>
      </c>
      <c r="AG76" s="1" t="s">
        <v>497</v>
      </c>
      <c r="AH76" s="1" t="s">
        <v>497</v>
      </c>
      <c r="AI76" s="1" t="s">
        <v>497</v>
      </c>
      <c r="AJ76" s="1" t="s">
        <v>497</v>
      </c>
      <c r="AK76" s="1" t="s">
        <v>497</v>
      </c>
      <c r="AL76" s="1" t="s">
        <v>497</v>
      </c>
      <c r="AM76" s="1" t="s">
        <v>497</v>
      </c>
      <c r="AN76" s="1" t="s">
        <v>497</v>
      </c>
      <c r="AO76" s="1" t="s">
        <v>497</v>
      </c>
      <c r="AP76" s="1" t="s">
        <v>497</v>
      </c>
      <c r="AQ76" s="1" t="s">
        <v>497</v>
      </c>
      <c r="AR76" s="1" t="s">
        <v>497</v>
      </c>
      <c r="AS76" s="1">
        <f t="shared" si="15"/>
        <v>0</v>
      </c>
    </row>
    <row r="77" spans="1:45" x14ac:dyDescent="0.25">
      <c r="A77" s="1">
        <f>COUNTIF('Value Matchup'!$D$356:$D$423,'Team History'!B77)</f>
        <v>0</v>
      </c>
      <c r="B77" t="s">
        <v>192</v>
      </c>
      <c r="C77" s="1">
        <f t="shared" si="8"/>
        <v>0</v>
      </c>
      <c r="D77" s="1">
        <f t="shared" si="9"/>
        <v>0</v>
      </c>
      <c r="E77" s="1">
        <f t="shared" si="10"/>
        <v>0</v>
      </c>
      <c r="F77" s="1">
        <f t="shared" si="11"/>
        <v>0</v>
      </c>
      <c r="G77" s="1">
        <f t="shared" si="12"/>
        <v>0</v>
      </c>
      <c r="H77" s="1">
        <f t="shared" si="13"/>
        <v>0</v>
      </c>
      <c r="I77" s="63">
        <f t="shared" si="14"/>
        <v>1</v>
      </c>
      <c r="K77" s="1" t="s">
        <v>497</v>
      </c>
      <c r="L77" s="1" t="s">
        <v>497</v>
      </c>
      <c r="M77" s="1" t="s">
        <v>497</v>
      </c>
      <c r="N77" s="1" t="s">
        <v>497</v>
      </c>
      <c r="O77" s="1" t="s">
        <v>497</v>
      </c>
      <c r="P77" s="1" t="s">
        <v>497</v>
      </c>
      <c r="Q77" s="1" t="s">
        <v>497</v>
      </c>
      <c r="R77" s="1" t="s">
        <v>497</v>
      </c>
      <c r="S77" s="1" t="s">
        <v>497</v>
      </c>
      <c r="T77" s="1" t="s">
        <v>497</v>
      </c>
      <c r="U77" s="1" t="s">
        <v>497</v>
      </c>
      <c r="V77" s="1" t="s">
        <v>497</v>
      </c>
      <c r="W77" s="1" t="s">
        <v>497</v>
      </c>
      <c r="X77" s="1" t="s">
        <v>497</v>
      </c>
      <c r="Y77" s="1" t="s">
        <v>497</v>
      </c>
      <c r="Z77" s="1" t="s">
        <v>497</v>
      </c>
      <c r="AA77" s="1" t="s">
        <v>497</v>
      </c>
      <c r="AB77" s="1" t="s">
        <v>497</v>
      </c>
      <c r="AC77" s="1" t="s">
        <v>497</v>
      </c>
      <c r="AD77" s="1" t="s">
        <v>497</v>
      </c>
      <c r="AE77" s="1" t="s">
        <v>497</v>
      </c>
      <c r="AF77" s="1" t="s">
        <v>497</v>
      </c>
      <c r="AG77" s="1" t="s">
        <v>497</v>
      </c>
      <c r="AH77" s="1" t="s">
        <v>497</v>
      </c>
      <c r="AI77" s="1" t="s">
        <v>497</v>
      </c>
      <c r="AJ77" s="1">
        <v>0</v>
      </c>
      <c r="AK77" s="1" t="s">
        <v>497</v>
      </c>
      <c r="AL77" s="1" t="s">
        <v>497</v>
      </c>
      <c r="AM77" s="1" t="s">
        <v>497</v>
      </c>
      <c r="AN77" s="1" t="s">
        <v>497</v>
      </c>
      <c r="AO77" s="1" t="s">
        <v>497</v>
      </c>
      <c r="AP77" s="1" t="s">
        <v>497</v>
      </c>
      <c r="AQ77" s="1" t="s">
        <v>497</v>
      </c>
      <c r="AR77" s="1" t="s">
        <v>497</v>
      </c>
      <c r="AS77" s="1">
        <f t="shared" si="15"/>
        <v>1</v>
      </c>
    </row>
    <row r="78" spans="1:45" x14ac:dyDescent="0.25">
      <c r="A78" s="1">
        <f>COUNTIF('Value Matchup'!$D$356:$D$423,'Team History'!B78)</f>
        <v>0</v>
      </c>
      <c r="B78" t="s">
        <v>193</v>
      </c>
      <c r="C78" s="1">
        <f t="shared" si="8"/>
        <v>1</v>
      </c>
      <c r="D78" s="1">
        <f t="shared" si="9"/>
        <v>0</v>
      </c>
      <c r="E78" s="1">
        <f t="shared" si="10"/>
        <v>0</v>
      </c>
      <c r="F78" s="1">
        <f t="shared" si="11"/>
        <v>0</v>
      </c>
      <c r="G78" s="1">
        <f t="shared" si="12"/>
        <v>0</v>
      </c>
      <c r="H78" s="1">
        <f t="shared" si="13"/>
        <v>0</v>
      </c>
      <c r="I78" s="63">
        <f t="shared" si="14"/>
        <v>10</v>
      </c>
      <c r="K78" s="1" t="s">
        <v>497</v>
      </c>
      <c r="L78" s="1">
        <v>0</v>
      </c>
      <c r="M78" s="1" t="s">
        <v>497</v>
      </c>
      <c r="N78" s="1" t="s">
        <v>497</v>
      </c>
      <c r="O78" s="1" t="s">
        <v>497</v>
      </c>
      <c r="P78" s="1" t="s">
        <v>497</v>
      </c>
      <c r="Q78" s="1" t="s">
        <v>497</v>
      </c>
      <c r="R78" s="1" t="s">
        <v>497</v>
      </c>
      <c r="S78" s="1">
        <v>0</v>
      </c>
      <c r="T78" s="1">
        <v>0</v>
      </c>
      <c r="U78" s="1" t="s">
        <v>497</v>
      </c>
      <c r="V78" s="1" t="s">
        <v>497</v>
      </c>
      <c r="W78" s="1" t="s">
        <v>497</v>
      </c>
      <c r="X78" s="1" t="s">
        <v>497</v>
      </c>
      <c r="Y78" s="1">
        <v>0</v>
      </c>
      <c r="Z78" s="1">
        <v>0</v>
      </c>
      <c r="AA78" s="1" t="s">
        <v>497</v>
      </c>
      <c r="AB78" s="1" t="s">
        <v>497</v>
      </c>
      <c r="AC78" s="1" t="s">
        <v>497</v>
      </c>
      <c r="AD78" s="1" t="s">
        <v>497</v>
      </c>
      <c r="AE78" s="1" t="s">
        <v>497</v>
      </c>
      <c r="AF78" s="1" t="s">
        <v>497</v>
      </c>
      <c r="AG78" s="1" t="s">
        <v>497</v>
      </c>
      <c r="AH78" s="1" t="s">
        <v>497</v>
      </c>
      <c r="AI78" s="1" t="s">
        <v>497</v>
      </c>
      <c r="AJ78" s="1" t="s">
        <v>497</v>
      </c>
      <c r="AK78" s="1">
        <v>1</v>
      </c>
      <c r="AL78" s="1">
        <v>0</v>
      </c>
      <c r="AM78" s="1">
        <v>0</v>
      </c>
      <c r="AN78" s="1">
        <v>0</v>
      </c>
      <c r="AO78" s="1" t="s">
        <v>497</v>
      </c>
      <c r="AP78" s="1" t="s">
        <v>497</v>
      </c>
      <c r="AQ78" s="1" t="s">
        <v>497</v>
      </c>
      <c r="AR78" s="1" t="s">
        <v>497</v>
      </c>
      <c r="AS78" s="1">
        <f t="shared" si="15"/>
        <v>9</v>
      </c>
    </row>
    <row r="79" spans="1:45" x14ac:dyDescent="0.25">
      <c r="A79" s="1">
        <f>COUNTIF('Value Matchup'!$D$356:$D$423,'Team History'!B79)</f>
        <v>0</v>
      </c>
      <c r="B79" t="s">
        <v>194</v>
      </c>
      <c r="C79" s="1">
        <f t="shared" si="8"/>
        <v>0</v>
      </c>
      <c r="D79" s="1">
        <f t="shared" si="9"/>
        <v>0</v>
      </c>
      <c r="E79" s="1">
        <f t="shared" si="10"/>
        <v>0</v>
      </c>
      <c r="F79" s="1">
        <f t="shared" si="11"/>
        <v>0</v>
      </c>
      <c r="G79" s="1">
        <f t="shared" si="12"/>
        <v>0</v>
      </c>
      <c r="H79" s="1">
        <f t="shared" si="13"/>
        <v>0</v>
      </c>
      <c r="I79" s="63">
        <f t="shared" si="14"/>
        <v>2</v>
      </c>
      <c r="K79" s="1" t="s">
        <v>497</v>
      </c>
      <c r="L79" s="1" t="s">
        <v>497</v>
      </c>
      <c r="M79" s="1" t="s">
        <v>497</v>
      </c>
      <c r="N79" s="1" t="s">
        <v>497</v>
      </c>
      <c r="O79" s="1" t="s">
        <v>497</v>
      </c>
      <c r="P79" s="1" t="s">
        <v>497</v>
      </c>
      <c r="Q79" s="1" t="s">
        <v>497</v>
      </c>
      <c r="R79" s="1" t="s">
        <v>497</v>
      </c>
      <c r="S79" s="1" t="s">
        <v>497</v>
      </c>
      <c r="T79" s="1" t="s">
        <v>497</v>
      </c>
      <c r="U79" s="1" t="s">
        <v>497</v>
      </c>
      <c r="V79" s="1" t="s">
        <v>497</v>
      </c>
      <c r="W79" s="1" t="s">
        <v>497</v>
      </c>
      <c r="X79" s="1" t="s">
        <v>497</v>
      </c>
      <c r="Y79" s="1" t="s">
        <v>497</v>
      </c>
      <c r="Z79" s="1" t="s">
        <v>497</v>
      </c>
      <c r="AA79" s="1" t="s">
        <v>497</v>
      </c>
      <c r="AB79" s="1">
        <v>0</v>
      </c>
      <c r="AC79" s="1" t="s">
        <v>497</v>
      </c>
      <c r="AD79" s="1" t="s">
        <v>497</v>
      </c>
      <c r="AE79" s="1" t="s">
        <v>497</v>
      </c>
      <c r="AF79" s="1" t="s">
        <v>497</v>
      </c>
      <c r="AG79" s="1" t="s">
        <v>497</v>
      </c>
      <c r="AH79" s="1" t="s">
        <v>497</v>
      </c>
      <c r="AI79" s="1" t="s">
        <v>497</v>
      </c>
      <c r="AJ79" s="1" t="s">
        <v>497</v>
      </c>
      <c r="AK79" s="1">
        <v>0</v>
      </c>
      <c r="AL79" s="1" t="s">
        <v>497</v>
      </c>
      <c r="AM79" s="1" t="s">
        <v>497</v>
      </c>
      <c r="AN79" s="1" t="s">
        <v>497</v>
      </c>
      <c r="AO79" s="1" t="s">
        <v>497</v>
      </c>
      <c r="AP79" s="1" t="s">
        <v>497</v>
      </c>
      <c r="AQ79" s="1" t="s">
        <v>497</v>
      </c>
      <c r="AR79" s="1" t="s">
        <v>497</v>
      </c>
      <c r="AS79" s="1">
        <f t="shared" si="15"/>
        <v>2</v>
      </c>
    </row>
    <row r="80" spans="1:45" x14ac:dyDescent="0.25">
      <c r="A80" s="1">
        <f>COUNTIF('Value Matchup'!$D$356:$D$423,'Team History'!B80)</f>
        <v>0</v>
      </c>
      <c r="B80" t="s">
        <v>195</v>
      </c>
      <c r="C80" s="1">
        <f t="shared" si="8"/>
        <v>0</v>
      </c>
      <c r="D80" s="1">
        <f t="shared" si="9"/>
        <v>0</v>
      </c>
      <c r="E80" s="1">
        <f t="shared" si="10"/>
        <v>0</v>
      </c>
      <c r="F80" s="1">
        <f t="shared" si="11"/>
        <v>0</v>
      </c>
      <c r="G80" s="1">
        <f t="shared" si="12"/>
        <v>0</v>
      </c>
      <c r="H80" s="1">
        <f t="shared" si="13"/>
        <v>0</v>
      </c>
      <c r="I80" s="63">
        <f t="shared" si="14"/>
        <v>3</v>
      </c>
      <c r="K80" s="1" t="s">
        <v>497</v>
      </c>
      <c r="L80" s="1" t="s">
        <v>497</v>
      </c>
      <c r="M80" s="1" t="s">
        <v>497</v>
      </c>
      <c r="N80" s="1" t="s">
        <v>497</v>
      </c>
      <c r="O80" s="1">
        <v>0</v>
      </c>
      <c r="P80" s="1" t="s">
        <v>497</v>
      </c>
      <c r="Q80" s="1" t="s">
        <v>497</v>
      </c>
      <c r="R80" s="1" t="s">
        <v>497</v>
      </c>
      <c r="S80" s="1" t="s">
        <v>497</v>
      </c>
      <c r="T80" s="1" t="s">
        <v>497</v>
      </c>
      <c r="U80" s="1" t="s">
        <v>497</v>
      </c>
      <c r="V80" s="1">
        <v>0</v>
      </c>
      <c r="W80" s="1" t="s">
        <v>497</v>
      </c>
      <c r="X80" s="1">
        <v>0</v>
      </c>
      <c r="Y80" s="1" t="s">
        <v>497</v>
      </c>
      <c r="Z80" s="1" t="s">
        <v>497</v>
      </c>
      <c r="AA80" s="1" t="s">
        <v>497</v>
      </c>
      <c r="AB80" s="1" t="s">
        <v>497</v>
      </c>
      <c r="AC80" s="1" t="s">
        <v>497</v>
      </c>
      <c r="AD80" s="1" t="s">
        <v>497</v>
      </c>
      <c r="AE80" s="1" t="s">
        <v>497</v>
      </c>
      <c r="AF80" s="1" t="s">
        <v>497</v>
      </c>
      <c r="AG80" s="1" t="s">
        <v>497</v>
      </c>
      <c r="AH80" s="1" t="s">
        <v>497</v>
      </c>
      <c r="AI80" s="1" t="s">
        <v>497</v>
      </c>
      <c r="AJ80" s="1" t="s">
        <v>497</v>
      </c>
      <c r="AK80" s="1" t="s">
        <v>497</v>
      </c>
      <c r="AL80" s="1" t="s">
        <v>497</v>
      </c>
      <c r="AM80" s="1" t="s">
        <v>497</v>
      </c>
      <c r="AN80" s="1" t="s">
        <v>497</v>
      </c>
      <c r="AO80" s="1" t="s">
        <v>497</v>
      </c>
      <c r="AP80" s="1" t="s">
        <v>497</v>
      </c>
      <c r="AQ80" s="1" t="s">
        <v>497</v>
      </c>
      <c r="AR80" s="1" t="s">
        <v>497</v>
      </c>
      <c r="AS80" s="1">
        <f t="shared" si="15"/>
        <v>3</v>
      </c>
    </row>
    <row r="81" spans="1:45" x14ac:dyDescent="0.25">
      <c r="A81" s="1">
        <f>COUNTIF('Value Matchup'!$D$356:$D$423,'Team History'!B81)</f>
        <v>0</v>
      </c>
      <c r="B81" t="s">
        <v>196</v>
      </c>
      <c r="C81" s="1">
        <f t="shared" si="8"/>
        <v>2</v>
      </c>
      <c r="D81" s="1">
        <f t="shared" si="9"/>
        <v>1</v>
      </c>
      <c r="E81" s="1">
        <f t="shared" si="10"/>
        <v>0</v>
      </c>
      <c r="F81" s="1">
        <f t="shared" si="11"/>
        <v>0</v>
      </c>
      <c r="G81" s="1">
        <f t="shared" si="12"/>
        <v>0</v>
      </c>
      <c r="H81" s="1">
        <f t="shared" si="13"/>
        <v>0</v>
      </c>
      <c r="I81" s="63">
        <f t="shared" si="14"/>
        <v>7</v>
      </c>
      <c r="K81" s="1" t="s">
        <v>497</v>
      </c>
      <c r="L81" s="1" t="s">
        <v>497</v>
      </c>
      <c r="M81" s="1" t="s">
        <v>497</v>
      </c>
      <c r="N81" s="1" t="s">
        <v>497</v>
      </c>
      <c r="O81" s="1" t="s">
        <v>497</v>
      </c>
      <c r="P81" s="1" t="s">
        <v>497</v>
      </c>
      <c r="Q81" s="1" t="s">
        <v>497</v>
      </c>
      <c r="R81" s="1" t="s">
        <v>497</v>
      </c>
      <c r="S81" s="1" t="s">
        <v>497</v>
      </c>
      <c r="T81" s="1" t="s">
        <v>497</v>
      </c>
      <c r="U81" s="1" t="s">
        <v>497</v>
      </c>
      <c r="V81" s="1" t="s">
        <v>497</v>
      </c>
      <c r="W81" s="1" t="s">
        <v>497</v>
      </c>
      <c r="X81" s="1" t="s">
        <v>497</v>
      </c>
      <c r="Y81" s="1" t="s">
        <v>497</v>
      </c>
      <c r="Z81" s="1" t="s">
        <v>497</v>
      </c>
      <c r="AA81" s="1" t="s">
        <v>497</v>
      </c>
      <c r="AB81" s="1" t="s">
        <v>497</v>
      </c>
      <c r="AC81" s="1" t="s">
        <v>497</v>
      </c>
      <c r="AD81" s="1" t="s">
        <v>497</v>
      </c>
      <c r="AE81" s="1">
        <v>0</v>
      </c>
      <c r="AF81" s="1" t="s">
        <v>497</v>
      </c>
      <c r="AG81" s="1">
        <v>1</v>
      </c>
      <c r="AH81" s="1" t="s">
        <v>497</v>
      </c>
      <c r="AI81" s="1" t="s">
        <v>497</v>
      </c>
      <c r="AJ81" s="1" t="s">
        <v>497</v>
      </c>
      <c r="AK81" s="1" t="s">
        <v>497</v>
      </c>
      <c r="AL81" s="1">
        <v>2</v>
      </c>
      <c r="AM81" s="1" t="s">
        <v>497</v>
      </c>
      <c r="AN81" s="1" t="s">
        <v>497</v>
      </c>
      <c r="AO81" s="1">
        <v>0</v>
      </c>
      <c r="AP81" s="1" t="s">
        <v>497</v>
      </c>
      <c r="AQ81" s="1" t="s">
        <v>497</v>
      </c>
      <c r="AR81" s="1" t="s">
        <v>497</v>
      </c>
      <c r="AS81" s="1">
        <f t="shared" si="15"/>
        <v>4</v>
      </c>
    </row>
    <row r="82" spans="1:45" x14ac:dyDescent="0.25">
      <c r="A82" s="1">
        <f>COUNTIF('Value Matchup'!$D$356:$D$423,'Team History'!B82)</f>
        <v>0</v>
      </c>
      <c r="B82" t="s">
        <v>197</v>
      </c>
      <c r="C82" s="1">
        <f t="shared" si="8"/>
        <v>0</v>
      </c>
      <c r="D82" s="1">
        <f t="shared" si="9"/>
        <v>0</v>
      </c>
      <c r="E82" s="1">
        <f t="shared" si="10"/>
        <v>0</v>
      </c>
      <c r="F82" s="1">
        <f t="shared" si="11"/>
        <v>0</v>
      </c>
      <c r="G82" s="1">
        <f t="shared" si="12"/>
        <v>0</v>
      </c>
      <c r="H82" s="1">
        <f t="shared" si="13"/>
        <v>0</v>
      </c>
      <c r="I82" s="63">
        <f t="shared" si="14"/>
        <v>2</v>
      </c>
      <c r="K82" s="1" t="s">
        <v>497</v>
      </c>
      <c r="L82" s="1" t="s">
        <v>497</v>
      </c>
      <c r="M82" s="1" t="s">
        <v>497</v>
      </c>
      <c r="N82" s="1">
        <v>0</v>
      </c>
      <c r="O82" s="1" t="s">
        <v>497</v>
      </c>
      <c r="P82" s="1" t="s">
        <v>497</v>
      </c>
      <c r="Q82" s="1" t="s">
        <v>497</v>
      </c>
      <c r="R82" s="1" t="s">
        <v>497</v>
      </c>
      <c r="S82" s="1" t="s">
        <v>497</v>
      </c>
      <c r="T82" s="1" t="s">
        <v>497</v>
      </c>
      <c r="U82" s="1" t="s">
        <v>497</v>
      </c>
      <c r="V82" s="1" t="s">
        <v>497</v>
      </c>
      <c r="W82" s="1" t="s">
        <v>497</v>
      </c>
      <c r="X82" s="1" t="s">
        <v>497</v>
      </c>
      <c r="Y82" s="1">
        <v>0</v>
      </c>
      <c r="Z82" s="1" t="s">
        <v>497</v>
      </c>
      <c r="AA82" s="1" t="s">
        <v>497</v>
      </c>
      <c r="AB82" s="1" t="s">
        <v>497</v>
      </c>
      <c r="AC82" s="1" t="s">
        <v>497</v>
      </c>
      <c r="AD82" s="1" t="s">
        <v>497</v>
      </c>
      <c r="AE82" s="1" t="s">
        <v>497</v>
      </c>
      <c r="AF82" s="1" t="s">
        <v>497</v>
      </c>
      <c r="AG82" s="1" t="s">
        <v>497</v>
      </c>
      <c r="AH82" s="1" t="s">
        <v>497</v>
      </c>
      <c r="AI82" s="1" t="s">
        <v>497</v>
      </c>
      <c r="AJ82" s="1" t="s">
        <v>497</v>
      </c>
      <c r="AK82" s="1" t="s">
        <v>497</v>
      </c>
      <c r="AL82" s="1" t="s">
        <v>497</v>
      </c>
      <c r="AM82" s="1" t="s">
        <v>497</v>
      </c>
      <c r="AN82" s="1" t="s">
        <v>497</v>
      </c>
      <c r="AO82" s="1" t="s">
        <v>497</v>
      </c>
      <c r="AP82" s="1" t="s">
        <v>497</v>
      </c>
      <c r="AQ82" s="1" t="s">
        <v>497</v>
      </c>
      <c r="AR82" s="1" t="s">
        <v>497</v>
      </c>
      <c r="AS82" s="1">
        <f t="shared" si="15"/>
        <v>2</v>
      </c>
    </row>
    <row r="83" spans="1:45" x14ac:dyDescent="0.25">
      <c r="A83" s="1">
        <f>COUNTIF('Value Matchup'!$D$356:$D$423,'Team History'!B83)</f>
        <v>0</v>
      </c>
      <c r="B83" t="s">
        <v>199</v>
      </c>
      <c r="C83" s="1">
        <f t="shared" si="8"/>
        <v>0</v>
      </c>
      <c r="D83" s="1">
        <f t="shared" si="9"/>
        <v>0</v>
      </c>
      <c r="E83" s="1">
        <f t="shared" si="10"/>
        <v>0</v>
      </c>
      <c r="F83" s="1">
        <f t="shared" si="11"/>
        <v>0</v>
      </c>
      <c r="G83" s="1">
        <f t="shared" si="12"/>
        <v>0</v>
      </c>
      <c r="H83" s="1">
        <f t="shared" si="13"/>
        <v>0</v>
      </c>
      <c r="I83" s="63">
        <f t="shared" si="14"/>
        <v>0</v>
      </c>
      <c r="K83" s="1" t="s">
        <v>497</v>
      </c>
      <c r="L83" s="1" t="s">
        <v>497</v>
      </c>
      <c r="M83" s="1" t="s">
        <v>497</v>
      </c>
      <c r="N83" s="1" t="s">
        <v>497</v>
      </c>
      <c r="O83" s="1" t="s">
        <v>497</v>
      </c>
      <c r="P83" s="1" t="s">
        <v>497</v>
      </c>
      <c r="Q83" s="1" t="s">
        <v>497</v>
      </c>
      <c r="R83" s="1" t="s">
        <v>497</v>
      </c>
      <c r="S83" s="1" t="s">
        <v>497</v>
      </c>
      <c r="T83" s="1" t="s">
        <v>497</v>
      </c>
      <c r="U83" s="1" t="s">
        <v>497</v>
      </c>
      <c r="V83" s="1" t="s">
        <v>497</v>
      </c>
      <c r="W83" s="1" t="s">
        <v>497</v>
      </c>
      <c r="X83" s="1" t="s">
        <v>497</v>
      </c>
      <c r="Y83" s="1" t="s">
        <v>497</v>
      </c>
      <c r="Z83" s="1" t="s">
        <v>497</v>
      </c>
      <c r="AA83" s="1" t="s">
        <v>497</v>
      </c>
      <c r="AB83" s="1" t="s">
        <v>497</v>
      </c>
      <c r="AC83" s="1" t="s">
        <v>497</v>
      </c>
      <c r="AD83" s="1" t="s">
        <v>497</v>
      </c>
      <c r="AE83" s="1" t="s">
        <v>497</v>
      </c>
      <c r="AF83" s="1" t="s">
        <v>497</v>
      </c>
      <c r="AG83" s="1" t="s">
        <v>497</v>
      </c>
      <c r="AH83" s="1" t="s">
        <v>497</v>
      </c>
      <c r="AI83" s="1" t="s">
        <v>497</v>
      </c>
      <c r="AJ83" s="1" t="s">
        <v>497</v>
      </c>
      <c r="AK83" s="1" t="s">
        <v>497</v>
      </c>
      <c r="AL83" s="1" t="s">
        <v>497</v>
      </c>
      <c r="AM83" s="1" t="s">
        <v>497</v>
      </c>
      <c r="AN83" s="1" t="s">
        <v>497</v>
      </c>
      <c r="AO83" s="1" t="s">
        <v>497</v>
      </c>
      <c r="AP83" s="1" t="s">
        <v>497</v>
      </c>
      <c r="AQ83" s="1" t="s">
        <v>497</v>
      </c>
      <c r="AR83" s="1" t="s">
        <v>497</v>
      </c>
      <c r="AS83" s="1">
        <f t="shared" si="15"/>
        <v>0</v>
      </c>
    </row>
    <row r="84" spans="1:45" x14ac:dyDescent="0.25">
      <c r="A84" s="1">
        <f>COUNTIF('Value Matchup'!$D$356:$D$423,'Team History'!B84)</f>
        <v>0</v>
      </c>
      <c r="B84" t="s">
        <v>200</v>
      </c>
      <c r="C84" s="1">
        <f t="shared" si="8"/>
        <v>1</v>
      </c>
      <c r="D84" s="1">
        <f t="shared" si="9"/>
        <v>0</v>
      </c>
      <c r="E84" s="1">
        <f t="shared" si="10"/>
        <v>0</v>
      </c>
      <c r="F84" s="1">
        <f t="shared" si="11"/>
        <v>0</v>
      </c>
      <c r="G84" s="1">
        <f t="shared" si="12"/>
        <v>0</v>
      </c>
      <c r="H84" s="1">
        <f t="shared" si="13"/>
        <v>0</v>
      </c>
      <c r="I84" s="63">
        <f t="shared" si="14"/>
        <v>5</v>
      </c>
      <c r="K84" s="1" t="s">
        <v>497</v>
      </c>
      <c r="L84" s="1" t="s">
        <v>497</v>
      </c>
      <c r="M84" s="1" t="s">
        <v>497</v>
      </c>
      <c r="N84" s="1" t="s">
        <v>497</v>
      </c>
      <c r="O84" s="1" t="s">
        <v>497</v>
      </c>
      <c r="P84" s="1" t="s">
        <v>497</v>
      </c>
      <c r="Q84" s="1" t="s">
        <v>497</v>
      </c>
      <c r="R84" s="1" t="s">
        <v>497</v>
      </c>
      <c r="S84" s="1" t="s">
        <v>497</v>
      </c>
      <c r="T84" s="1" t="s">
        <v>497</v>
      </c>
      <c r="U84" s="1" t="s">
        <v>497</v>
      </c>
      <c r="V84" s="1" t="s">
        <v>497</v>
      </c>
      <c r="W84" s="1" t="s">
        <v>497</v>
      </c>
      <c r="X84" s="1" t="s">
        <v>497</v>
      </c>
      <c r="Y84" s="1" t="s">
        <v>497</v>
      </c>
      <c r="Z84" s="1" t="s">
        <v>497</v>
      </c>
      <c r="AA84" s="1" t="s">
        <v>497</v>
      </c>
      <c r="AB84" s="1" t="s">
        <v>497</v>
      </c>
      <c r="AC84" s="1" t="s">
        <v>497</v>
      </c>
      <c r="AD84" s="1">
        <v>0</v>
      </c>
      <c r="AE84" s="1" t="s">
        <v>497</v>
      </c>
      <c r="AF84" s="1" t="s">
        <v>497</v>
      </c>
      <c r="AG84" s="1" t="s">
        <v>497</v>
      </c>
      <c r="AH84" s="1" t="s">
        <v>497</v>
      </c>
      <c r="AI84" s="1" t="s">
        <v>497</v>
      </c>
      <c r="AJ84" s="1">
        <v>0</v>
      </c>
      <c r="AK84" s="1">
        <v>0</v>
      </c>
      <c r="AL84" s="1" t="s">
        <v>497</v>
      </c>
      <c r="AM84" s="1" t="s">
        <v>497</v>
      </c>
      <c r="AN84" s="1">
        <v>1</v>
      </c>
      <c r="AO84" s="1" t="s">
        <v>497</v>
      </c>
      <c r="AP84" s="1" t="s">
        <v>497</v>
      </c>
      <c r="AQ84" s="1" t="s">
        <v>497</v>
      </c>
      <c r="AR84" s="1" t="s">
        <v>497</v>
      </c>
      <c r="AS84" s="1">
        <f t="shared" si="15"/>
        <v>4</v>
      </c>
    </row>
    <row r="85" spans="1:45" x14ac:dyDescent="0.25">
      <c r="A85" s="1">
        <f>COUNTIF('Value Matchup'!$D$356:$D$423,'Team History'!B85)</f>
        <v>0</v>
      </c>
      <c r="B85" t="s">
        <v>201</v>
      </c>
      <c r="C85" s="1">
        <f t="shared" si="8"/>
        <v>0</v>
      </c>
      <c r="D85" s="1">
        <f t="shared" si="9"/>
        <v>0</v>
      </c>
      <c r="E85" s="1">
        <f t="shared" si="10"/>
        <v>0</v>
      </c>
      <c r="F85" s="1">
        <f t="shared" si="11"/>
        <v>0</v>
      </c>
      <c r="G85" s="1">
        <f t="shared" si="12"/>
        <v>0</v>
      </c>
      <c r="H85" s="1">
        <f t="shared" si="13"/>
        <v>0</v>
      </c>
      <c r="I85" s="63">
        <f t="shared" si="14"/>
        <v>3</v>
      </c>
      <c r="K85" s="1" t="s">
        <v>497</v>
      </c>
      <c r="L85" s="1" t="s">
        <v>497</v>
      </c>
      <c r="M85" s="1" t="s">
        <v>497</v>
      </c>
      <c r="N85" s="1" t="s">
        <v>497</v>
      </c>
      <c r="O85" s="1" t="s">
        <v>497</v>
      </c>
      <c r="P85" s="1" t="s">
        <v>497</v>
      </c>
      <c r="Q85" s="1" t="s">
        <v>497</v>
      </c>
      <c r="R85" s="1" t="s">
        <v>497</v>
      </c>
      <c r="S85" s="1" t="s">
        <v>497</v>
      </c>
      <c r="T85" s="1" t="s">
        <v>497</v>
      </c>
      <c r="U85" s="1" t="s">
        <v>497</v>
      </c>
      <c r="V85" s="1" t="s">
        <v>497</v>
      </c>
      <c r="W85" s="1" t="s">
        <v>497</v>
      </c>
      <c r="X85" s="1" t="s">
        <v>497</v>
      </c>
      <c r="Y85" s="1" t="s">
        <v>497</v>
      </c>
      <c r="Z85" s="1" t="s">
        <v>497</v>
      </c>
      <c r="AA85" s="1" t="s">
        <v>497</v>
      </c>
      <c r="AB85" s="1" t="s">
        <v>497</v>
      </c>
      <c r="AC85" s="1" t="s">
        <v>497</v>
      </c>
      <c r="AD85" s="1" t="s">
        <v>497</v>
      </c>
      <c r="AE85" s="1" t="s">
        <v>497</v>
      </c>
      <c r="AF85" s="1">
        <v>0</v>
      </c>
      <c r="AG85" s="1" t="s">
        <v>497</v>
      </c>
      <c r="AH85" s="1" t="s">
        <v>497</v>
      </c>
      <c r="AI85" s="1" t="s">
        <v>497</v>
      </c>
      <c r="AJ85" s="1" t="s">
        <v>497</v>
      </c>
      <c r="AK85" s="1" t="s">
        <v>497</v>
      </c>
      <c r="AL85" s="1" t="s">
        <v>497</v>
      </c>
      <c r="AM85" s="1" t="s">
        <v>497</v>
      </c>
      <c r="AN85" s="1" t="s">
        <v>497</v>
      </c>
      <c r="AO85" s="1" t="s">
        <v>497</v>
      </c>
      <c r="AP85" s="1">
        <v>0</v>
      </c>
      <c r="AQ85" s="1">
        <v>0</v>
      </c>
      <c r="AR85" s="1" t="s">
        <v>497</v>
      </c>
      <c r="AS85" s="1">
        <f t="shared" si="15"/>
        <v>3</v>
      </c>
    </row>
    <row r="86" spans="1:45" x14ac:dyDescent="0.25">
      <c r="A86" s="1">
        <f>COUNTIF('Value Matchup'!$D$356:$D$423,'Team History'!B86)</f>
        <v>1</v>
      </c>
      <c r="B86" t="s">
        <v>202</v>
      </c>
      <c r="C86" s="1">
        <f t="shared" si="8"/>
        <v>0</v>
      </c>
      <c r="D86" s="1">
        <f t="shared" si="9"/>
        <v>0</v>
      </c>
      <c r="E86" s="1">
        <f t="shared" si="10"/>
        <v>0</v>
      </c>
      <c r="F86" s="1">
        <f t="shared" si="11"/>
        <v>0</v>
      </c>
      <c r="G86" s="1">
        <f t="shared" si="12"/>
        <v>0</v>
      </c>
      <c r="H86" s="1">
        <f t="shared" si="13"/>
        <v>0</v>
      </c>
      <c r="I86" s="63">
        <f t="shared" si="14"/>
        <v>5</v>
      </c>
      <c r="K86" s="1" t="s">
        <v>497</v>
      </c>
      <c r="L86" s="1" t="s">
        <v>497</v>
      </c>
      <c r="M86" s="1">
        <v>0</v>
      </c>
      <c r="N86" s="1" t="s">
        <v>497</v>
      </c>
      <c r="O86" s="1" t="s">
        <v>497</v>
      </c>
      <c r="P86" s="1" t="s">
        <v>497</v>
      </c>
      <c r="Q86" s="1" t="s">
        <v>497</v>
      </c>
      <c r="R86" s="1" t="s">
        <v>497</v>
      </c>
      <c r="S86" s="1" t="s">
        <v>497</v>
      </c>
      <c r="T86" s="1" t="s">
        <v>497</v>
      </c>
      <c r="U86" s="1" t="s">
        <v>497</v>
      </c>
      <c r="V86" s="1" t="s">
        <v>497</v>
      </c>
      <c r="W86" s="1" t="s">
        <v>497</v>
      </c>
      <c r="X86" s="1">
        <v>0</v>
      </c>
      <c r="Y86" s="1" t="s">
        <v>497</v>
      </c>
      <c r="Z86" s="1" t="s">
        <v>497</v>
      </c>
      <c r="AA86" s="1" t="s">
        <v>497</v>
      </c>
      <c r="AB86" s="1" t="s">
        <v>497</v>
      </c>
      <c r="AC86" s="1" t="s">
        <v>497</v>
      </c>
      <c r="AD86" s="1" t="s">
        <v>497</v>
      </c>
      <c r="AE86" s="1">
        <v>0</v>
      </c>
      <c r="AF86" s="1" t="s">
        <v>497</v>
      </c>
      <c r="AG86" s="1" t="s">
        <v>497</v>
      </c>
      <c r="AH86" s="1" t="s">
        <v>497</v>
      </c>
      <c r="AI86" s="1" t="s">
        <v>497</v>
      </c>
      <c r="AJ86" s="1" t="s">
        <v>497</v>
      </c>
      <c r="AK86" s="1" t="s">
        <v>497</v>
      </c>
      <c r="AL86" s="1" t="s">
        <v>497</v>
      </c>
      <c r="AM86" s="1" t="s">
        <v>497</v>
      </c>
      <c r="AN86" s="1" t="s">
        <v>497</v>
      </c>
      <c r="AO86" s="1">
        <v>0</v>
      </c>
      <c r="AP86" s="1" t="s">
        <v>497</v>
      </c>
      <c r="AQ86" s="1" t="s">
        <v>497</v>
      </c>
      <c r="AR86" s="1">
        <v>0</v>
      </c>
      <c r="AS86" s="1">
        <f t="shared" si="15"/>
        <v>5</v>
      </c>
    </row>
    <row r="87" spans="1:45" x14ac:dyDescent="0.25">
      <c r="A87" s="1">
        <f>COUNTIF('Value Matchup'!$D$356:$D$423,'Team History'!B87)</f>
        <v>0</v>
      </c>
      <c r="B87" t="s">
        <v>203</v>
      </c>
      <c r="C87" s="1">
        <f t="shared" si="8"/>
        <v>0</v>
      </c>
      <c r="D87" s="1">
        <f t="shared" si="9"/>
        <v>0</v>
      </c>
      <c r="E87" s="1">
        <f t="shared" si="10"/>
        <v>0</v>
      </c>
      <c r="F87" s="1">
        <f t="shared" si="11"/>
        <v>0</v>
      </c>
      <c r="G87" s="1">
        <f t="shared" si="12"/>
        <v>0</v>
      </c>
      <c r="H87" s="1">
        <f t="shared" si="13"/>
        <v>0</v>
      </c>
      <c r="I87" s="63">
        <f t="shared" si="14"/>
        <v>1</v>
      </c>
      <c r="K87" s="1" t="s">
        <v>497</v>
      </c>
      <c r="L87" s="1" t="s">
        <v>497</v>
      </c>
      <c r="M87" s="1" t="s">
        <v>497</v>
      </c>
      <c r="N87" s="1" t="s">
        <v>497</v>
      </c>
      <c r="O87" s="1" t="s">
        <v>497</v>
      </c>
      <c r="P87" s="1" t="s">
        <v>497</v>
      </c>
      <c r="Q87" s="1" t="s">
        <v>497</v>
      </c>
      <c r="R87" s="1" t="s">
        <v>497</v>
      </c>
      <c r="S87" s="1" t="s">
        <v>497</v>
      </c>
      <c r="T87" s="1" t="s">
        <v>497</v>
      </c>
      <c r="U87" s="1" t="s">
        <v>497</v>
      </c>
      <c r="V87" s="1" t="s">
        <v>497</v>
      </c>
      <c r="W87" s="1" t="s">
        <v>497</v>
      </c>
      <c r="X87" s="1" t="s">
        <v>497</v>
      </c>
      <c r="Y87" s="1" t="s">
        <v>497</v>
      </c>
      <c r="Z87" s="1" t="s">
        <v>497</v>
      </c>
      <c r="AA87" s="1" t="s">
        <v>497</v>
      </c>
      <c r="AB87" s="1" t="s">
        <v>497</v>
      </c>
      <c r="AC87" s="1" t="s">
        <v>497</v>
      </c>
      <c r="AD87" s="1" t="s">
        <v>497</v>
      </c>
      <c r="AE87" s="1" t="s">
        <v>497</v>
      </c>
      <c r="AF87" s="1" t="s">
        <v>497</v>
      </c>
      <c r="AG87" s="1" t="s">
        <v>497</v>
      </c>
      <c r="AH87" s="1">
        <v>0</v>
      </c>
      <c r="AI87" s="1" t="s">
        <v>497</v>
      </c>
      <c r="AJ87" s="1" t="s">
        <v>497</v>
      </c>
      <c r="AK87" s="1" t="s">
        <v>497</v>
      </c>
      <c r="AL87" s="1" t="s">
        <v>497</v>
      </c>
      <c r="AM87" s="1" t="s">
        <v>497</v>
      </c>
      <c r="AN87" s="1" t="s">
        <v>497</v>
      </c>
      <c r="AO87" s="1" t="s">
        <v>497</v>
      </c>
      <c r="AP87" s="1" t="s">
        <v>497</v>
      </c>
      <c r="AQ87" s="1" t="s">
        <v>497</v>
      </c>
      <c r="AR87" s="1" t="s">
        <v>497</v>
      </c>
      <c r="AS87" s="1">
        <f t="shared" si="15"/>
        <v>1</v>
      </c>
    </row>
    <row r="88" spans="1:45" x14ac:dyDescent="0.25">
      <c r="A88" s="1">
        <f>COUNTIF('Value Matchup'!$D$356:$D$423,'Team History'!B88)</f>
        <v>1</v>
      </c>
      <c r="B88" t="s">
        <v>81</v>
      </c>
      <c r="C88" s="1">
        <f t="shared" si="8"/>
        <v>14</v>
      </c>
      <c r="D88" s="1">
        <f t="shared" si="9"/>
        <v>9</v>
      </c>
      <c r="E88" s="1">
        <f t="shared" si="10"/>
        <v>7</v>
      </c>
      <c r="F88" s="1">
        <f t="shared" si="11"/>
        <v>3</v>
      </c>
      <c r="G88" s="1">
        <f t="shared" si="12"/>
        <v>1</v>
      </c>
      <c r="H88" s="1">
        <f t="shared" si="13"/>
        <v>0</v>
      </c>
      <c r="I88" s="63">
        <f t="shared" si="14"/>
        <v>71</v>
      </c>
      <c r="K88" s="1">
        <v>1</v>
      </c>
      <c r="L88" s="1">
        <v>3</v>
      </c>
      <c r="M88" s="1" t="s">
        <v>497</v>
      </c>
      <c r="N88" s="1" t="s">
        <v>497</v>
      </c>
      <c r="O88" s="1">
        <v>4</v>
      </c>
      <c r="P88" s="1">
        <v>3</v>
      </c>
      <c r="Q88" s="1">
        <v>3</v>
      </c>
      <c r="R88" s="1">
        <v>3</v>
      </c>
      <c r="S88" s="1">
        <v>0</v>
      </c>
      <c r="T88" s="1" t="s">
        <v>497</v>
      </c>
      <c r="U88" s="1" t="s">
        <v>497</v>
      </c>
      <c r="V88" s="1" t="s">
        <v>497</v>
      </c>
      <c r="W88" s="1" t="s">
        <v>497</v>
      </c>
      <c r="X88" s="1">
        <v>1</v>
      </c>
      <c r="Y88" s="1">
        <v>0</v>
      </c>
      <c r="Z88" s="1">
        <v>1</v>
      </c>
      <c r="AA88" s="1">
        <v>0</v>
      </c>
      <c r="AB88" s="1">
        <v>1</v>
      </c>
      <c r="AC88" s="1">
        <v>5</v>
      </c>
      <c r="AD88" s="1">
        <v>2</v>
      </c>
      <c r="AE88" s="1" t="s">
        <v>497</v>
      </c>
      <c r="AF88" s="1" t="s">
        <v>497</v>
      </c>
      <c r="AG88" s="1" t="s">
        <v>497</v>
      </c>
      <c r="AH88" s="1">
        <v>0</v>
      </c>
      <c r="AI88" s="1">
        <v>4</v>
      </c>
      <c r="AJ88" s="1" t="s">
        <v>497</v>
      </c>
      <c r="AK88" s="1" t="s">
        <v>497</v>
      </c>
      <c r="AL88" s="1" t="s">
        <v>497</v>
      </c>
      <c r="AM88" s="1" t="s">
        <v>497</v>
      </c>
      <c r="AN88" s="1">
        <v>0</v>
      </c>
      <c r="AO88" s="1">
        <v>1</v>
      </c>
      <c r="AP88" s="1">
        <v>2</v>
      </c>
      <c r="AQ88" s="1" t="s">
        <v>497</v>
      </c>
      <c r="AR88" s="1" t="s">
        <v>497</v>
      </c>
      <c r="AS88" s="1">
        <f t="shared" si="15"/>
        <v>19</v>
      </c>
    </row>
    <row r="89" spans="1:45" x14ac:dyDescent="0.25">
      <c r="A89" s="1">
        <f>COUNTIF('Value Matchup'!$D$356:$D$423,'Team History'!B89)</f>
        <v>0</v>
      </c>
      <c r="B89" t="s">
        <v>204</v>
      </c>
      <c r="C89" s="1">
        <f t="shared" si="8"/>
        <v>0</v>
      </c>
      <c r="D89" s="1">
        <f t="shared" si="9"/>
        <v>0</v>
      </c>
      <c r="E89" s="1">
        <f t="shared" si="10"/>
        <v>0</v>
      </c>
      <c r="F89" s="1">
        <f t="shared" si="11"/>
        <v>0</v>
      </c>
      <c r="G89" s="1">
        <f t="shared" si="12"/>
        <v>0</v>
      </c>
      <c r="H89" s="1">
        <f t="shared" si="13"/>
        <v>0</v>
      </c>
      <c r="I89" s="63">
        <f t="shared" si="14"/>
        <v>3</v>
      </c>
      <c r="K89" s="1" t="s">
        <v>497</v>
      </c>
      <c r="L89" s="1" t="s">
        <v>497</v>
      </c>
      <c r="M89" s="1" t="s">
        <v>497</v>
      </c>
      <c r="N89" s="1" t="s">
        <v>497</v>
      </c>
      <c r="O89" s="1" t="s">
        <v>497</v>
      </c>
      <c r="P89" s="1" t="s">
        <v>497</v>
      </c>
      <c r="Q89" s="1" t="s">
        <v>497</v>
      </c>
      <c r="R89" s="1" t="s">
        <v>497</v>
      </c>
      <c r="S89" s="1" t="s">
        <v>497</v>
      </c>
      <c r="T89" s="1" t="s">
        <v>497</v>
      </c>
      <c r="U89" s="1" t="s">
        <v>497</v>
      </c>
      <c r="V89" s="1">
        <v>0</v>
      </c>
      <c r="W89" s="1" t="s">
        <v>497</v>
      </c>
      <c r="X89" s="1" t="s">
        <v>497</v>
      </c>
      <c r="Y89" s="1">
        <v>0</v>
      </c>
      <c r="Z89" s="1" t="s">
        <v>497</v>
      </c>
      <c r="AA89" s="1" t="s">
        <v>497</v>
      </c>
      <c r="AB89" s="1" t="s">
        <v>497</v>
      </c>
      <c r="AC89" s="1" t="s">
        <v>497</v>
      </c>
      <c r="AD89" s="1">
        <v>0</v>
      </c>
      <c r="AE89" s="1" t="s">
        <v>497</v>
      </c>
      <c r="AF89" s="1" t="s">
        <v>497</v>
      </c>
      <c r="AG89" s="1" t="s">
        <v>497</v>
      </c>
      <c r="AH89" s="1" t="s">
        <v>497</v>
      </c>
      <c r="AI89" s="1" t="s">
        <v>497</v>
      </c>
      <c r="AJ89" s="1" t="s">
        <v>497</v>
      </c>
      <c r="AK89" s="1" t="s">
        <v>497</v>
      </c>
      <c r="AL89" s="1" t="s">
        <v>497</v>
      </c>
      <c r="AM89" s="1" t="s">
        <v>497</v>
      </c>
      <c r="AN89" s="1" t="s">
        <v>497</v>
      </c>
      <c r="AO89" s="1" t="s">
        <v>497</v>
      </c>
      <c r="AP89" s="1" t="s">
        <v>497</v>
      </c>
      <c r="AQ89" s="1" t="s">
        <v>497</v>
      </c>
      <c r="AR89" s="1" t="s">
        <v>497</v>
      </c>
      <c r="AS89" s="1">
        <f t="shared" si="15"/>
        <v>3</v>
      </c>
    </row>
    <row r="90" spans="1:45" x14ac:dyDescent="0.25">
      <c r="A90" s="1">
        <f>COUNTIF('Value Matchup'!$D$356:$D$423,'Team History'!B90)</f>
        <v>0</v>
      </c>
      <c r="B90" t="s">
        <v>205</v>
      </c>
      <c r="C90" s="1">
        <f t="shared" si="8"/>
        <v>0</v>
      </c>
      <c r="D90" s="1">
        <f t="shared" si="9"/>
        <v>0</v>
      </c>
      <c r="E90" s="1">
        <f t="shared" si="10"/>
        <v>0</v>
      </c>
      <c r="F90" s="1">
        <f t="shared" si="11"/>
        <v>0</v>
      </c>
      <c r="G90" s="1">
        <f t="shared" si="12"/>
        <v>0</v>
      </c>
      <c r="H90" s="1">
        <f t="shared" si="13"/>
        <v>0</v>
      </c>
      <c r="I90" s="63">
        <f t="shared" si="14"/>
        <v>1</v>
      </c>
      <c r="K90" s="1" t="s">
        <v>497</v>
      </c>
      <c r="L90" s="1" t="s">
        <v>497</v>
      </c>
      <c r="M90" s="1" t="s">
        <v>497</v>
      </c>
      <c r="N90" s="1" t="s">
        <v>497</v>
      </c>
      <c r="O90" s="1" t="s">
        <v>497</v>
      </c>
      <c r="P90" s="1" t="s">
        <v>497</v>
      </c>
      <c r="Q90" s="1" t="s">
        <v>497</v>
      </c>
      <c r="R90" s="1" t="s">
        <v>497</v>
      </c>
      <c r="S90" s="1" t="s">
        <v>497</v>
      </c>
      <c r="T90" s="1" t="s">
        <v>497</v>
      </c>
      <c r="U90" s="1" t="s">
        <v>497</v>
      </c>
      <c r="V90" s="1" t="s">
        <v>497</v>
      </c>
      <c r="W90" s="1" t="s">
        <v>497</v>
      </c>
      <c r="X90" s="1" t="s">
        <v>497</v>
      </c>
      <c r="Y90" s="1" t="s">
        <v>497</v>
      </c>
      <c r="Z90" s="1" t="s">
        <v>497</v>
      </c>
      <c r="AA90" s="1">
        <v>0</v>
      </c>
      <c r="AB90" s="1" t="s">
        <v>497</v>
      </c>
      <c r="AC90" s="1" t="s">
        <v>497</v>
      </c>
      <c r="AD90" s="1" t="s">
        <v>497</v>
      </c>
      <c r="AE90" s="1" t="s">
        <v>497</v>
      </c>
      <c r="AF90" s="1" t="s">
        <v>497</v>
      </c>
      <c r="AG90" s="1" t="s">
        <v>497</v>
      </c>
      <c r="AH90" s="1" t="s">
        <v>497</v>
      </c>
      <c r="AI90" s="1" t="s">
        <v>497</v>
      </c>
      <c r="AJ90" s="1" t="s">
        <v>497</v>
      </c>
      <c r="AK90" s="1" t="s">
        <v>497</v>
      </c>
      <c r="AL90" s="1" t="s">
        <v>497</v>
      </c>
      <c r="AM90" s="1" t="s">
        <v>497</v>
      </c>
      <c r="AN90" s="1" t="s">
        <v>497</v>
      </c>
      <c r="AO90" s="1" t="s">
        <v>497</v>
      </c>
      <c r="AP90" s="1" t="s">
        <v>497</v>
      </c>
      <c r="AQ90" s="1" t="s">
        <v>497</v>
      </c>
      <c r="AR90" s="1" t="s">
        <v>497</v>
      </c>
      <c r="AS90" s="1">
        <f t="shared" si="15"/>
        <v>1</v>
      </c>
    </row>
    <row r="91" spans="1:45" x14ac:dyDescent="0.25">
      <c r="A91" s="1">
        <f>COUNTIF('Value Matchup'!$D$356:$D$423,'Team History'!B91)</f>
        <v>0</v>
      </c>
      <c r="B91" t="s">
        <v>206</v>
      </c>
      <c r="C91" s="1">
        <f t="shared" si="8"/>
        <v>1</v>
      </c>
      <c r="D91" s="1">
        <f t="shared" si="9"/>
        <v>1</v>
      </c>
      <c r="E91" s="1">
        <f t="shared" si="10"/>
        <v>0</v>
      </c>
      <c r="F91" s="1">
        <f t="shared" si="11"/>
        <v>0</v>
      </c>
      <c r="G91" s="1">
        <f t="shared" si="12"/>
        <v>0</v>
      </c>
      <c r="H91" s="1">
        <f t="shared" si="13"/>
        <v>0</v>
      </c>
      <c r="I91" s="63">
        <f t="shared" si="14"/>
        <v>7</v>
      </c>
      <c r="K91" s="1" t="s">
        <v>497</v>
      </c>
      <c r="L91" s="1">
        <v>0</v>
      </c>
      <c r="M91" s="1">
        <v>0</v>
      </c>
      <c r="N91" s="1" t="s">
        <v>497</v>
      </c>
      <c r="O91" s="1" t="s">
        <v>497</v>
      </c>
      <c r="P91" s="1">
        <v>2</v>
      </c>
      <c r="Q91" s="1" t="s">
        <v>497</v>
      </c>
      <c r="R91" s="1" t="s">
        <v>497</v>
      </c>
      <c r="S91" s="1" t="s">
        <v>497</v>
      </c>
      <c r="T91" s="1" t="s">
        <v>497</v>
      </c>
      <c r="U91" s="1" t="s">
        <v>497</v>
      </c>
      <c r="V91" s="1" t="s">
        <v>497</v>
      </c>
      <c r="W91" s="1" t="s">
        <v>497</v>
      </c>
      <c r="X91" s="1" t="s">
        <v>497</v>
      </c>
      <c r="Y91" s="1" t="s">
        <v>497</v>
      </c>
      <c r="Z91" s="1" t="s">
        <v>497</v>
      </c>
      <c r="AA91" s="1" t="s">
        <v>497</v>
      </c>
      <c r="AB91" s="1" t="s">
        <v>497</v>
      </c>
      <c r="AC91" s="1" t="s">
        <v>497</v>
      </c>
      <c r="AD91" s="1" t="s">
        <v>497</v>
      </c>
      <c r="AE91" s="1" t="s">
        <v>497</v>
      </c>
      <c r="AF91" s="1" t="s">
        <v>497</v>
      </c>
      <c r="AG91" s="1" t="s">
        <v>497</v>
      </c>
      <c r="AH91" s="1" t="s">
        <v>497</v>
      </c>
      <c r="AI91" s="1" t="s">
        <v>497</v>
      </c>
      <c r="AJ91" s="1" t="s">
        <v>497</v>
      </c>
      <c r="AK91" s="1" t="s">
        <v>497</v>
      </c>
      <c r="AL91" s="1" t="s">
        <v>497</v>
      </c>
      <c r="AM91" s="1" t="s">
        <v>497</v>
      </c>
      <c r="AN91" s="1" t="s">
        <v>497</v>
      </c>
      <c r="AO91" s="1" t="s">
        <v>497</v>
      </c>
      <c r="AP91" s="1" t="s">
        <v>497</v>
      </c>
      <c r="AQ91" s="1" t="s">
        <v>497</v>
      </c>
      <c r="AR91" s="1" t="s">
        <v>497</v>
      </c>
      <c r="AS91" s="1">
        <f t="shared" si="15"/>
        <v>3</v>
      </c>
    </row>
    <row r="92" spans="1:45" x14ac:dyDescent="0.25">
      <c r="A92" s="1">
        <f>COUNTIF('Value Matchup'!$D$356:$D$423,'Team History'!B92)</f>
        <v>1</v>
      </c>
      <c r="B92" t="s">
        <v>208</v>
      </c>
      <c r="C92" s="1">
        <f t="shared" si="8"/>
        <v>8</v>
      </c>
      <c r="D92" s="1">
        <f t="shared" si="9"/>
        <v>4</v>
      </c>
      <c r="E92" s="1">
        <f t="shared" si="10"/>
        <v>2</v>
      </c>
      <c r="F92" s="1">
        <f t="shared" si="11"/>
        <v>0</v>
      </c>
      <c r="G92" s="1">
        <f t="shared" si="12"/>
        <v>0</v>
      </c>
      <c r="H92" s="1">
        <f t="shared" si="13"/>
        <v>0</v>
      </c>
      <c r="I92" s="63">
        <f t="shared" si="14"/>
        <v>33</v>
      </c>
      <c r="K92" s="1">
        <v>3</v>
      </c>
      <c r="L92" s="1">
        <v>1</v>
      </c>
      <c r="M92" s="1" t="s">
        <v>497</v>
      </c>
      <c r="N92" s="1" t="s">
        <v>497</v>
      </c>
      <c r="O92" s="1" t="s">
        <v>497</v>
      </c>
      <c r="P92" s="1" t="s">
        <v>497</v>
      </c>
      <c r="Q92" s="1">
        <v>1</v>
      </c>
      <c r="R92" s="1">
        <v>2</v>
      </c>
      <c r="S92" s="1">
        <v>0</v>
      </c>
      <c r="T92" s="1">
        <v>0</v>
      </c>
      <c r="U92" s="1" t="s">
        <v>497</v>
      </c>
      <c r="V92" s="1" t="s">
        <v>497</v>
      </c>
      <c r="W92" s="1" t="s">
        <v>497</v>
      </c>
      <c r="X92" s="1" t="s">
        <v>497</v>
      </c>
      <c r="Y92" s="1" t="s">
        <v>497</v>
      </c>
      <c r="Z92" s="1" t="s">
        <v>497</v>
      </c>
      <c r="AA92" s="1" t="s">
        <v>497</v>
      </c>
      <c r="AB92" s="1" t="s">
        <v>497</v>
      </c>
      <c r="AC92" s="1" t="s">
        <v>497</v>
      </c>
      <c r="AD92" s="1" t="s">
        <v>497</v>
      </c>
      <c r="AE92" s="1">
        <v>1</v>
      </c>
      <c r="AF92" s="1" t="s">
        <v>497</v>
      </c>
      <c r="AG92" s="1" t="s">
        <v>497</v>
      </c>
      <c r="AH92" s="1" t="s">
        <v>497</v>
      </c>
      <c r="AI92" s="1" t="s">
        <v>497</v>
      </c>
      <c r="AJ92" s="1">
        <v>3</v>
      </c>
      <c r="AK92" s="1">
        <v>2</v>
      </c>
      <c r="AL92" s="1">
        <v>1</v>
      </c>
      <c r="AM92" s="1" t="s">
        <v>497</v>
      </c>
      <c r="AN92" s="1">
        <v>0</v>
      </c>
      <c r="AO92" s="1">
        <v>0</v>
      </c>
      <c r="AP92" s="1" t="s">
        <v>497</v>
      </c>
      <c r="AQ92" s="1" t="s">
        <v>497</v>
      </c>
      <c r="AR92" s="1" t="s">
        <v>497</v>
      </c>
      <c r="AS92" s="1">
        <f t="shared" si="15"/>
        <v>12</v>
      </c>
    </row>
    <row r="93" spans="1:45" x14ac:dyDescent="0.25">
      <c r="A93" s="1">
        <f>COUNTIF('Value Matchup'!$D$356:$D$423,'Team History'!B93)</f>
        <v>0</v>
      </c>
      <c r="B93" t="s">
        <v>209</v>
      </c>
      <c r="C93" s="1">
        <f t="shared" si="8"/>
        <v>0</v>
      </c>
      <c r="D93" s="1">
        <f t="shared" si="9"/>
        <v>0</v>
      </c>
      <c r="E93" s="1">
        <f t="shared" si="10"/>
        <v>0</v>
      </c>
      <c r="F93" s="1">
        <f t="shared" si="11"/>
        <v>0</v>
      </c>
      <c r="G93" s="1">
        <f t="shared" si="12"/>
        <v>0</v>
      </c>
      <c r="H93" s="1">
        <f t="shared" si="13"/>
        <v>0</v>
      </c>
      <c r="I93" s="63">
        <f t="shared" si="14"/>
        <v>1</v>
      </c>
      <c r="K93" s="1" t="s">
        <v>497</v>
      </c>
      <c r="L93" s="1" t="s">
        <v>497</v>
      </c>
      <c r="M93" s="1" t="s">
        <v>497</v>
      </c>
      <c r="N93" s="1" t="s">
        <v>497</v>
      </c>
      <c r="O93" s="1" t="s">
        <v>497</v>
      </c>
      <c r="P93" s="1" t="s">
        <v>497</v>
      </c>
      <c r="Q93" s="1" t="s">
        <v>497</v>
      </c>
      <c r="R93" s="1" t="s">
        <v>497</v>
      </c>
      <c r="S93" s="1" t="s">
        <v>497</v>
      </c>
      <c r="T93" s="1" t="s">
        <v>497</v>
      </c>
      <c r="U93" s="1" t="s">
        <v>497</v>
      </c>
      <c r="V93" s="1" t="s">
        <v>497</v>
      </c>
      <c r="W93" s="1" t="s">
        <v>497</v>
      </c>
      <c r="X93" s="1" t="s">
        <v>497</v>
      </c>
      <c r="Y93" s="1" t="s">
        <v>497</v>
      </c>
      <c r="Z93" s="1" t="s">
        <v>497</v>
      </c>
      <c r="AA93" s="1" t="s">
        <v>497</v>
      </c>
      <c r="AB93" s="1" t="s">
        <v>497</v>
      </c>
      <c r="AC93" s="1" t="s">
        <v>497</v>
      </c>
      <c r="AD93" s="1" t="s">
        <v>497</v>
      </c>
      <c r="AE93" s="1" t="s">
        <v>497</v>
      </c>
      <c r="AF93" s="1" t="s">
        <v>497</v>
      </c>
      <c r="AG93" s="1" t="s">
        <v>497</v>
      </c>
      <c r="AH93" s="1" t="s">
        <v>497</v>
      </c>
      <c r="AI93" s="1" t="s">
        <v>497</v>
      </c>
      <c r="AJ93" s="1" t="s">
        <v>497</v>
      </c>
      <c r="AK93" s="1">
        <v>0</v>
      </c>
      <c r="AL93" s="1" t="s">
        <v>497</v>
      </c>
      <c r="AM93" s="1" t="s">
        <v>497</v>
      </c>
      <c r="AN93" s="1" t="s">
        <v>497</v>
      </c>
      <c r="AO93" s="1" t="s">
        <v>497</v>
      </c>
      <c r="AP93" s="1" t="s">
        <v>497</v>
      </c>
      <c r="AQ93" s="1" t="s">
        <v>497</v>
      </c>
      <c r="AR93" s="1" t="s">
        <v>497</v>
      </c>
      <c r="AS93" s="1">
        <f t="shared" si="15"/>
        <v>1</v>
      </c>
    </row>
    <row r="94" spans="1:45" x14ac:dyDescent="0.25">
      <c r="A94" s="1">
        <f>COUNTIF('Value Matchup'!$D$356:$D$423,'Team History'!B94)</f>
        <v>0</v>
      </c>
      <c r="B94" t="s">
        <v>210</v>
      </c>
      <c r="C94" s="1">
        <f t="shared" si="8"/>
        <v>1</v>
      </c>
      <c r="D94" s="1">
        <f t="shared" si="9"/>
        <v>0</v>
      </c>
      <c r="E94" s="1">
        <f t="shared" si="10"/>
        <v>0</v>
      </c>
      <c r="F94" s="1">
        <f t="shared" si="11"/>
        <v>0</v>
      </c>
      <c r="G94" s="1">
        <f t="shared" si="12"/>
        <v>0</v>
      </c>
      <c r="H94" s="1">
        <f t="shared" si="13"/>
        <v>0</v>
      </c>
      <c r="I94" s="63">
        <f t="shared" si="14"/>
        <v>4</v>
      </c>
      <c r="K94" s="1" t="s">
        <v>497</v>
      </c>
      <c r="L94" s="1" t="s">
        <v>497</v>
      </c>
      <c r="M94" s="1">
        <v>0</v>
      </c>
      <c r="N94" s="1" t="s">
        <v>497</v>
      </c>
      <c r="O94" s="1" t="s">
        <v>497</v>
      </c>
      <c r="P94" s="1" t="s">
        <v>497</v>
      </c>
      <c r="Q94" s="1" t="s">
        <v>497</v>
      </c>
      <c r="R94" s="1" t="s">
        <v>497</v>
      </c>
      <c r="S94" s="1" t="s">
        <v>497</v>
      </c>
      <c r="T94" s="1" t="s">
        <v>497</v>
      </c>
      <c r="U94" s="1" t="s">
        <v>497</v>
      </c>
      <c r="V94" s="1" t="s">
        <v>497</v>
      </c>
      <c r="W94" s="1" t="s">
        <v>497</v>
      </c>
      <c r="X94" s="1" t="s">
        <v>497</v>
      </c>
      <c r="Y94" s="1" t="s">
        <v>497</v>
      </c>
      <c r="Z94" s="1" t="s">
        <v>497</v>
      </c>
      <c r="AA94" s="1" t="s">
        <v>497</v>
      </c>
      <c r="AB94" s="1">
        <v>1</v>
      </c>
      <c r="AC94" s="1">
        <v>0</v>
      </c>
      <c r="AD94" s="1" t="s">
        <v>497</v>
      </c>
      <c r="AE94" s="1" t="s">
        <v>497</v>
      </c>
      <c r="AF94" s="1" t="s">
        <v>497</v>
      </c>
      <c r="AG94" s="1" t="s">
        <v>497</v>
      </c>
      <c r="AH94" s="1" t="s">
        <v>497</v>
      </c>
      <c r="AI94" s="1" t="s">
        <v>497</v>
      </c>
      <c r="AJ94" s="1" t="s">
        <v>497</v>
      </c>
      <c r="AK94" s="1" t="s">
        <v>497</v>
      </c>
      <c r="AL94" s="1" t="s">
        <v>497</v>
      </c>
      <c r="AM94" s="1" t="s">
        <v>497</v>
      </c>
      <c r="AN94" s="1" t="s">
        <v>497</v>
      </c>
      <c r="AO94" s="1" t="s">
        <v>497</v>
      </c>
      <c r="AP94" s="1" t="s">
        <v>497</v>
      </c>
      <c r="AQ94" s="1" t="s">
        <v>497</v>
      </c>
      <c r="AR94" s="1" t="s">
        <v>497</v>
      </c>
      <c r="AS94" s="1">
        <f t="shared" si="15"/>
        <v>3</v>
      </c>
    </row>
    <row r="95" spans="1:45" x14ac:dyDescent="0.25">
      <c r="A95" s="1">
        <f>COUNTIF('Value Matchup'!$D$356:$D$423,'Team History'!B95)</f>
        <v>0</v>
      </c>
      <c r="B95" t="s">
        <v>211</v>
      </c>
      <c r="C95" s="1">
        <f t="shared" si="8"/>
        <v>0</v>
      </c>
      <c r="D95" s="1">
        <f t="shared" si="9"/>
        <v>0</v>
      </c>
      <c r="E95" s="1">
        <f t="shared" si="10"/>
        <v>0</v>
      </c>
      <c r="F95" s="1">
        <f t="shared" si="11"/>
        <v>0</v>
      </c>
      <c r="G95" s="1">
        <f t="shared" si="12"/>
        <v>0</v>
      </c>
      <c r="H95" s="1">
        <f t="shared" si="13"/>
        <v>0</v>
      </c>
      <c r="I95" s="63">
        <f t="shared" si="14"/>
        <v>0</v>
      </c>
      <c r="K95" s="1" t="s">
        <v>497</v>
      </c>
      <c r="L95" s="1" t="s">
        <v>497</v>
      </c>
      <c r="M95" s="1" t="s">
        <v>497</v>
      </c>
      <c r="N95" s="1" t="s">
        <v>497</v>
      </c>
      <c r="O95" s="1" t="s">
        <v>497</v>
      </c>
      <c r="P95" s="1" t="s">
        <v>497</v>
      </c>
      <c r="Q95" s="1" t="s">
        <v>497</v>
      </c>
      <c r="R95" s="1" t="s">
        <v>497</v>
      </c>
      <c r="S95" s="1" t="s">
        <v>497</v>
      </c>
      <c r="T95" s="1" t="s">
        <v>497</v>
      </c>
      <c r="U95" s="1" t="s">
        <v>497</v>
      </c>
      <c r="V95" s="1" t="s">
        <v>497</v>
      </c>
      <c r="W95" s="1" t="s">
        <v>497</v>
      </c>
      <c r="X95" s="1" t="s">
        <v>497</v>
      </c>
      <c r="Y95" s="1" t="s">
        <v>497</v>
      </c>
      <c r="Z95" s="1" t="s">
        <v>497</v>
      </c>
      <c r="AA95" s="1" t="s">
        <v>497</v>
      </c>
      <c r="AB95" s="1" t="s">
        <v>497</v>
      </c>
      <c r="AC95" s="1" t="s">
        <v>497</v>
      </c>
      <c r="AD95" s="1" t="s">
        <v>497</v>
      </c>
      <c r="AE95" s="1" t="s">
        <v>497</v>
      </c>
      <c r="AF95" s="1" t="s">
        <v>497</v>
      </c>
      <c r="AG95" s="1" t="s">
        <v>497</v>
      </c>
      <c r="AH95" s="1" t="s">
        <v>497</v>
      </c>
      <c r="AI95" s="1" t="s">
        <v>497</v>
      </c>
      <c r="AJ95" s="1" t="s">
        <v>497</v>
      </c>
      <c r="AK95" s="1" t="s">
        <v>497</v>
      </c>
      <c r="AL95" s="1" t="s">
        <v>497</v>
      </c>
      <c r="AM95" s="1" t="s">
        <v>497</v>
      </c>
      <c r="AN95" s="1" t="s">
        <v>497</v>
      </c>
      <c r="AO95" s="1" t="s">
        <v>497</v>
      </c>
      <c r="AP95" s="1" t="s">
        <v>497</v>
      </c>
      <c r="AQ95" s="1" t="s">
        <v>497</v>
      </c>
      <c r="AR95" s="1" t="s">
        <v>497</v>
      </c>
      <c r="AS95" s="1">
        <f t="shared" si="15"/>
        <v>0</v>
      </c>
    </row>
    <row r="96" spans="1:45" x14ac:dyDescent="0.25">
      <c r="A96" s="1">
        <f>COUNTIF('Value Matchup'!$D$356:$D$423,'Team History'!B96)</f>
        <v>1</v>
      </c>
      <c r="B96" t="s">
        <v>212</v>
      </c>
      <c r="C96" s="1">
        <f t="shared" si="8"/>
        <v>0</v>
      </c>
      <c r="D96" s="1">
        <f t="shared" si="9"/>
        <v>0</v>
      </c>
      <c r="E96" s="1">
        <f t="shared" si="10"/>
        <v>0</v>
      </c>
      <c r="F96" s="1">
        <f t="shared" si="11"/>
        <v>0</v>
      </c>
      <c r="G96" s="1">
        <f t="shared" si="12"/>
        <v>0</v>
      </c>
      <c r="H96" s="1">
        <f t="shared" si="13"/>
        <v>0</v>
      </c>
      <c r="I96" s="63">
        <f t="shared" si="14"/>
        <v>0</v>
      </c>
      <c r="K96" s="1" t="s">
        <v>497</v>
      </c>
      <c r="L96" s="1" t="s">
        <v>497</v>
      </c>
      <c r="M96" s="1" t="s">
        <v>497</v>
      </c>
      <c r="N96" s="1" t="s">
        <v>497</v>
      </c>
      <c r="O96" s="1" t="s">
        <v>497</v>
      </c>
      <c r="P96" s="1" t="s">
        <v>497</v>
      </c>
      <c r="Q96" s="1" t="s">
        <v>497</v>
      </c>
      <c r="R96" s="1" t="s">
        <v>497</v>
      </c>
      <c r="S96" s="1" t="s">
        <v>497</v>
      </c>
      <c r="T96" s="1" t="s">
        <v>497</v>
      </c>
      <c r="U96" s="1" t="s">
        <v>497</v>
      </c>
      <c r="V96" s="1" t="s">
        <v>497</v>
      </c>
      <c r="W96" s="1" t="s">
        <v>497</v>
      </c>
      <c r="X96" s="1" t="s">
        <v>497</v>
      </c>
      <c r="Y96" s="1" t="s">
        <v>497</v>
      </c>
      <c r="Z96" s="1" t="s">
        <v>497</v>
      </c>
      <c r="AA96" s="1" t="s">
        <v>497</v>
      </c>
      <c r="AB96" s="1" t="s">
        <v>497</v>
      </c>
      <c r="AC96" s="1" t="s">
        <v>497</v>
      </c>
      <c r="AD96" s="1" t="s">
        <v>497</v>
      </c>
      <c r="AE96" s="1" t="s">
        <v>497</v>
      </c>
      <c r="AF96" s="1" t="s">
        <v>497</v>
      </c>
      <c r="AG96" s="1" t="s">
        <v>497</v>
      </c>
      <c r="AH96" s="1" t="s">
        <v>497</v>
      </c>
      <c r="AI96" s="1" t="s">
        <v>497</v>
      </c>
      <c r="AJ96" s="1" t="s">
        <v>497</v>
      </c>
      <c r="AK96" s="1" t="s">
        <v>497</v>
      </c>
      <c r="AL96" s="1" t="s">
        <v>497</v>
      </c>
      <c r="AM96" s="1" t="s">
        <v>497</v>
      </c>
      <c r="AN96" s="1" t="s">
        <v>497</v>
      </c>
      <c r="AO96" s="1" t="s">
        <v>497</v>
      </c>
      <c r="AP96" s="1" t="s">
        <v>497</v>
      </c>
      <c r="AQ96" s="1" t="s">
        <v>497</v>
      </c>
      <c r="AR96" s="1" t="s">
        <v>497</v>
      </c>
      <c r="AS96" s="1">
        <f t="shared" si="15"/>
        <v>0</v>
      </c>
    </row>
    <row r="97" spans="1:45" x14ac:dyDescent="0.25">
      <c r="A97" s="1">
        <f>COUNTIF('Value Matchup'!$D$356:$D$423,'Team History'!B97)</f>
        <v>0</v>
      </c>
      <c r="B97" t="s">
        <v>213</v>
      </c>
      <c r="C97" s="1">
        <f t="shared" si="8"/>
        <v>2</v>
      </c>
      <c r="D97" s="1">
        <f t="shared" si="9"/>
        <v>1</v>
      </c>
      <c r="E97" s="1">
        <f t="shared" si="10"/>
        <v>1</v>
      </c>
      <c r="F97" s="1">
        <f t="shared" si="11"/>
        <v>1</v>
      </c>
      <c r="G97" s="1">
        <f t="shared" si="12"/>
        <v>0</v>
      </c>
      <c r="H97" s="1">
        <f t="shared" si="13"/>
        <v>0</v>
      </c>
      <c r="I97" s="63">
        <f t="shared" si="14"/>
        <v>16</v>
      </c>
      <c r="K97" s="1" t="s">
        <v>497</v>
      </c>
      <c r="L97" s="1" t="s">
        <v>497</v>
      </c>
      <c r="M97" s="1" t="s">
        <v>497</v>
      </c>
      <c r="N97" s="1" t="s">
        <v>497</v>
      </c>
      <c r="O97" s="1" t="s">
        <v>497</v>
      </c>
      <c r="P97" s="1" t="s">
        <v>497</v>
      </c>
      <c r="Q97" s="1" t="s">
        <v>497</v>
      </c>
      <c r="R97" s="1">
        <v>1</v>
      </c>
      <c r="S97" s="1" t="s">
        <v>497</v>
      </c>
      <c r="T97" s="1" t="s">
        <v>497</v>
      </c>
      <c r="U97" s="1">
        <v>0</v>
      </c>
      <c r="V97" s="1" t="s">
        <v>497</v>
      </c>
      <c r="W97" s="1">
        <v>4</v>
      </c>
      <c r="X97" s="1" t="s">
        <v>497</v>
      </c>
      <c r="Y97" s="1" t="s">
        <v>497</v>
      </c>
      <c r="Z97" s="1" t="s">
        <v>497</v>
      </c>
      <c r="AA97" s="1" t="s">
        <v>497</v>
      </c>
      <c r="AB97" s="1">
        <v>0</v>
      </c>
      <c r="AC97" s="1" t="s">
        <v>497</v>
      </c>
      <c r="AD97" s="1">
        <v>0</v>
      </c>
      <c r="AE97" s="1" t="s">
        <v>497</v>
      </c>
      <c r="AF97" s="1" t="s">
        <v>497</v>
      </c>
      <c r="AG97" s="1" t="s">
        <v>497</v>
      </c>
      <c r="AH97" s="1" t="s">
        <v>497</v>
      </c>
      <c r="AI97" s="1" t="s">
        <v>497</v>
      </c>
      <c r="AJ97" s="1" t="s">
        <v>497</v>
      </c>
      <c r="AK97" s="1" t="s">
        <v>497</v>
      </c>
      <c r="AL97" s="1" t="s">
        <v>497</v>
      </c>
      <c r="AM97" s="1" t="s">
        <v>497</v>
      </c>
      <c r="AN97" s="1">
        <v>0</v>
      </c>
      <c r="AO97" s="1" t="s">
        <v>497</v>
      </c>
      <c r="AP97" s="1" t="s">
        <v>497</v>
      </c>
      <c r="AQ97" s="1" t="s">
        <v>497</v>
      </c>
      <c r="AR97" s="1" t="s">
        <v>497</v>
      </c>
      <c r="AS97" s="1">
        <f t="shared" si="15"/>
        <v>6</v>
      </c>
    </row>
    <row r="98" spans="1:45" x14ac:dyDescent="0.25">
      <c r="A98" s="1">
        <f>COUNTIF('Value Matchup'!$D$356:$D$423,'Team History'!B98)</f>
        <v>0</v>
      </c>
      <c r="B98" t="s">
        <v>214</v>
      </c>
      <c r="C98" s="1">
        <f t="shared" si="8"/>
        <v>3</v>
      </c>
      <c r="D98" s="1">
        <f t="shared" si="9"/>
        <v>1</v>
      </c>
      <c r="E98" s="1">
        <f t="shared" si="10"/>
        <v>0</v>
      </c>
      <c r="F98" s="1">
        <f t="shared" si="11"/>
        <v>0</v>
      </c>
      <c r="G98" s="1">
        <f t="shared" si="12"/>
        <v>0</v>
      </c>
      <c r="H98" s="1">
        <f t="shared" si="13"/>
        <v>0</v>
      </c>
      <c r="I98" s="63">
        <f t="shared" si="14"/>
        <v>14</v>
      </c>
      <c r="K98" s="1" t="s">
        <v>497</v>
      </c>
      <c r="L98" s="1" t="s">
        <v>497</v>
      </c>
      <c r="M98" s="1" t="s">
        <v>497</v>
      </c>
      <c r="N98" s="1" t="s">
        <v>497</v>
      </c>
      <c r="O98" s="1">
        <v>0</v>
      </c>
      <c r="P98" s="1" t="s">
        <v>497</v>
      </c>
      <c r="Q98" s="1" t="s">
        <v>497</v>
      </c>
      <c r="R98" s="1" t="s">
        <v>497</v>
      </c>
      <c r="S98" s="1" t="s">
        <v>497</v>
      </c>
      <c r="T98" s="1" t="s">
        <v>497</v>
      </c>
      <c r="U98" s="1" t="s">
        <v>497</v>
      </c>
      <c r="V98" s="1">
        <v>0</v>
      </c>
      <c r="W98" s="1">
        <v>1</v>
      </c>
      <c r="X98" s="1">
        <v>0</v>
      </c>
      <c r="Y98" s="1" t="s">
        <v>497</v>
      </c>
      <c r="Z98" s="1" t="s">
        <v>497</v>
      </c>
      <c r="AA98" s="1" t="s">
        <v>497</v>
      </c>
      <c r="AB98" s="1" t="s">
        <v>497</v>
      </c>
      <c r="AC98" s="1" t="s">
        <v>497</v>
      </c>
      <c r="AD98" s="1">
        <v>0</v>
      </c>
      <c r="AE98" s="1">
        <v>0</v>
      </c>
      <c r="AF98" s="1" t="s">
        <v>497</v>
      </c>
      <c r="AG98" s="1">
        <v>0</v>
      </c>
      <c r="AH98" s="1" t="s">
        <v>497</v>
      </c>
      <c r="AI98" s="1">
        <v>1</v>
      </c>
      <c r="AJ98" s="1">
        <v>2</v>
      </c>
      <c r="AK98" s="1" t="s">
        <v>497</v>
      </c>
      <c r="AL98" s="1" t="s">
        <v>497</v>
      </c>
      <c r="AM98" s="1" t="s">
        <v>497</v>
      </c>
      <c r="AN98" s="1" t="s">
        <v>497</v>
      </c>
      <c r="AO98" s="1" t="s">
        <v>497</v>
      </c>
      <c r="AP98" s="1" t="s">
        <v>497</v>
      </c>
      <c r="AQ98" s="1" t="s">
        <v>497</v>
      </c>
      <c r="AR98" s="1" t="s">
        <v>497</v>
      </c>
      <c r="AS98" s="1">
        <f t="shared" si="15"/>
        <v>9</v>
      </c>
    </row>
    <row r="99" spans="1:45" x14ac:dyDescent="0.25">
      <c r="A99" s="1">
        <f>COUNTIF('Value Matchup'!$D$356:$D$423,'Team History'!B99)</f>
        <v>0</v>
      </c>
      <c r="B99" t="s">
        <v>66</v>
      </c>
      <c r="C99" s="1">
        <f t="shared" si="8"/>
        <v>17</v>
      </c>
      <c r="D99" s="1">
        <f t="shared" si="9"/>
        <v>8</v>
      </c>
      <c r="E99" s="1">
        <f t="shared" si="10"/>
        <v>5</v>
      </c>
      <c r="F99" s="1">
        <f t="shared" si="11"/>
        <v>2</v>
      </c>
      <c r="G99" s="1">
        <f t="shared" si="12"/>
        <v>1</v>
      </c>
      <c r="H99" s="1">
        <f t="shared" si="13"/>
        <v>0</v>
      </c>
      <c r="I99" s="63">
        <f t="shared" si="14"/>
        <v>63</v>
      </c>
      <c r="K99" s="1" t="s">
        <v>497</v>
      </c>
      <c r="L99" s="1" t="s">
        <v>497</v>
      </c>
      <c r="M99" s="1" t="s">
        <v>497</v>
      </c>
      <c r="N99" s="1">
        <v>1</v>
      </c>
      <c r="O99" s="1" t="s">
        <v>497</v>
      </c>
      <c r="P99" s="1">
        <v>0</v>
      </c>
      <c r="Q99" s="1">
        <v>1</v>
      </c>
      <c r="R99" s="1">
        <v>0</v>
      </c>
      <c r="S99" s="1">
        <v>0</v>
      </c>
      <c r="T99" s="1" t="s">
        <v>497</v>
      </c>
      <c r="U99" s="1">
        <v>1</v>
      </c>
      <c r="V99" s="1">
        <v>4</v>
      </c>
      <c r="W99" s="1">
        <v>2</v>
      </c>
      <c r="X99" s="1" t="s">
        <v>497</v>
      </c>
      <c r="Y99" s="1" t="s">
        <v>497</v>
      </c>
      <c r="Z99" s="1" t="s">
        <v>497</v>
      </c>
      <c r="AA99" s="1" t="s">
        <v>497</v>
      </c>
      <c r="AB99" s="1">
        <v>2</v>
      </c>
      <c r="AC99" s="1" t="s">
        <v>497</v>
      </c>
      <c r="AD99" s="1" t="s">
        <v>497</v>
      </c>
      <c r="AE99" s="1" t="s">
        <v>497</v>
      </c>
      <c r="AF99" s="1">
        <v>0</v>
      </c>
      <c r="AG99" s="1">
        <v>3</v>
      </c>
      <c r="AH99" s="1">
        <v>2</v>
      </c>
      <c r="AI99" s="1">
        <v>1</v>
      </c>
      <c r="AJ99" s="1" t="s">
        <v>497</v>
      </c>
      <c r="AK99" s="1">
        <v>1</v>
      </c>
      <c r="AL99" s="1">
        <v>1</v>
      </c>
      <c r="AM99" s="1">
        <v>1</v>
      </c>
      <c r="AN99" s="1">
        <v>3</v>
      </c>
      <c r="AO99" s="1">
        <v>1</v>
      </c>
      <c r="AP99" s="1">
        <v>3</v>
      </c>
      <c r="AQ99" s="1">
        <v>1</v>
      </c>
      <c r="AR99" s="1">
        <v>5</v>
      </c>
      <c r="AS99" s="1">
        <f t="shared" si="15"/>
        <v>21</v>
      </c>
    </row>
    <row r="100" spans="1:45" x14ac:dyDescent="0.25">
      <c r="A100" s="1">
        <f>COUNTIF('Value Matchup'!$D$356:$D$423,'Team History'!B100)</f>
        <v>0</v>
      </c>
      <c r="B100" t="s">
        <v>60</v>
      </c>
      <c r="C100" s="1">
        <f t="shared" si="8"/>
        <v>3</v>
      </c>
      <c r="D100" s="1">
        <f t="shared" si="9"/>
        <v>1</v>
      </c>
      <c r="E100" s="1">
        <f t="shared" si="10"/>
        <v>0</v>
      </c>
      <c r="F100" s="1">
        <f t="shared" si="11"/>
        <v>0</v>
      </c>
      <c r="G100" s="1">
        <f t="shared" si="12"/>
        <v>0</v>
      </c>
      <c r="H100" s="1">
        <f t="shared" si="13"/>
        <v>0</v>
      </c>
      <c r="I100" s="63">
        <f t="shared" si="14"/>
        <v>15</v>
      </c>
      <c r="K100" s="1" t="s">
        <v>497</v>
      </c>
      <c r="L100" s="1" t="s">
        <v>497</v>
      </c>
      <c r="M100" s="1" t="s">
        <v>497</v>
      </c>
      <c r="N100" s="1">
        <v>0</v>
      </c>
      <c r="O100" s="1" t="s">
        <v>497</v>
      </c>
      <c r="P100" s="1" t="s">
        <v>497</v>
      </c>
      <c r="Q100" s="1" t="s">
        <v>497</v>
      </c>
      <c r="R100" s="1">
        <v>0</v>
      </c>
      <c r="S100" s="1" t="s">
        <v>497</v>
      </c>
      <c r="T100" s="1" t="s">
        <v>497</v>
      </c>
      <c r="U100" s="1">
        <v>0</v>
      </c>
      <c r="V100" s="1" t="s">
        <v>497</v>
      </c>
      <c r="W100" s="1" t="s">
        <v>497</v>
      </c>
      <c r="X100" s="1" t="s">
        <v>497</v>
      </c>
      <c r="Y100" s="1" t="s">
        <v>497</v>
      </c>
      <c r="Z100" s="1" t="s">
        <v>497</v>
      </c>
      <c r="AA100" s="1">
        <v>1</v>
      </c>
      <c r="AB100" s="1">
        <v>0</v>
      </c>
      <c r="AC100" s="1" t="s">
        <v>497</v>
      </c>
      <c r="AD100" s="1" t="s">
        <v>497</v>
      </c>
      <c r="AE100" s="1" t="s">
        <v>497</v>
      </c>
      <c r="AF100" s="1">
        <v>0</v>
      </c>
      <c r="AG100" s="1">
        <v>2</v>
      </c>
      <c r="AH100" s="1" t="s">
        <v>497</v>
      </c>
      <c r="AI100" s="1" t="s">
        <v>497</v>
      </c>
      <c r="AJ100" s="1" t="s">
        <v>497</v>
      </c>
      <c r="AK100" s="1" t="s">
        <v>497</v>
      </c>
      <c r="AL100" s="1">
        <v>0</v>
      </c>
      <c r="AM100" s="1">
        <v>0</v>
      </c>
      <c r="AN100" s="1" t="s">
        <v>497</v>
      </c>
      <c r="AO100" s="1" t="s">
        <v>497</v>
      </c>
      <c r="AP100" s="1">
        <v>0</v>
      </c>
      <c r="AQ100" s="1" t="s">
        <v>497</v>
      </c>
      <c r="AR100" s="1">
        <v>1</v>
      </c>
      <c r="AS100" s="1">
        <f t="shared" si="15"/>
        <v>11</v>
      </c>
    </row>
    <row r="101" spans="1:45" x14ac:dyDescent="0.25">
      <c r="A101" s="1">
        <f>COUNTIF('Value Matchup'!$D$356:$D$423,'Team History'!B101)</f>
        <v>0</v>
      </c>
      <c r="B101" t="s">
        <v>215</v>
      </c>
      <c r="C101" s="1">
        <f t="shared" si="8"/>
        <v>0</v>
      </c>
      <c r="D101" s="1">
        <f t="shared" si="9"/>
        <v>0</v>
      </c>
      <c r="E101" s="1">
        <f t="shared" si="10"/>
        <v>0</v>
      </c>
      <c r="F101" s="1">
        <f t="shared" si="11"/>
        <v>0</v>
      </c>
      <c r="G101" s="1">
        <f t="shared" si="12"/>
        <v>0</v>
      </c>
      <c r="H101" s="1">
        <f t="shared" si="13"/>
        <v>0</v>
      </c>
      <c r="I101" s="63">
        <f t="shared" si="14"/>
        <v>2</v>
      </c>
      <c r="K101" s="1" t="s">
        <v>497</v>
      </c>
      <c r="L101" s="1" t="s">
        <v>497</v>
      </c>
      <c r="M101" s="1" t="s">
        <v>497</v>
      </c>
      <c r="N101" s="1" t="s">
        <v>497</v>
      </c>
      <c r="O101" s="1" t="s">
        <v>497</v>
      </c>
      <c r="P101" s="1" t="s">
        <v>497</v>
      </c>
      <c r="Q101" s="1" t="s">
        <v>497</v>
      </c>
      <c r="R101" s="1" t="s">
        <v>497</v>
      </c>
      <c r="S101" s="1" t="s">
        <v>497</v>
      </c>
      <c r="T101" s="1" t="s">
        <v>497</v>
      </c>
      <c r="U101" s="1" t="s">
        <v>497</v>
      </c>
      <c r="V101" s="1" t="s">
        <v>497</v>
      </c>
      <c r="W101" s="1" t="s">
        <v>497</v>
      </c>
      <c r="X101" s="1" t="s">
        <v>497</v>
      </c>
      <c r="Y101" s="1" t="s">
        <v>497</v>
      </c>
      <c r="Z101" s="1" t="s">
        <v>497</v>
      </c>
      <c r="AA101" s="1" t="s">
        <v>497</v>
      </c>
      <c r="AB101" s="1" t="s">
        <v>497</v>
      </c>
      <c r="AC101" s="1" t="s">
        <v>497</v>
      </c>
      <c r="AD101" s="1" t="s">
        <v>497</v>
      </c>
      <c r="AE101" s="1" t="s">
        <v>497</v>
      </c>
      <c r="AF101" s="1" t="s">
        <v>497</v>
      </c>
      <c r="AG101" s="1" t="s">
        <v>497</v>
      </c>
      <c r="AH101" s="1" t="s">
        <v>497</v>
      </c>
      <c r="AI101" s="1" t="s">
        <v>497</v>
      </c>
      <c r="AJ101" s="1" t="s">
        <v>497</v>
      </c>
      <c r="AK101" s="1">
        <v>0</v>
      </c>
      <c r="AL101" s="1" t="s">
        <v>497</v>
      </c>
      <c r="AM101" s="1" t="s">
        <v>497</v>
      </c>
      <c r="AN101" s="1" t="s">
        <v>497</v>
      </c>
      <c r="AO101" s="1" t="s">
        <v>497</v>
      </c>
      <c r="AP101" s="1">
        <v>0</v>
      </c>
      <c r="AQ101" s="1" t="s">
        <v>497</v>
      </c>
      <c r="AR101" s="1" t="s">
        <v>497</v>
      </c>
      <c r="AS101" s="1">
        <f t="shared" si="15"/>
        <v>2</v>
      </c>
    </row>
    <row r="102" spans="1:45" x14ac:dyDescent="0.25">
      <c r="A102" s="1">
        <f>COUNTIF('Value Matchup'!$D$356:$D$423,'Team History'!B102)</f>
        <v>1</v>
      </c>
      <c r="B102" t="s">
        <v>216</v>
      </c>
      <c r="C102" s="1">
        <f t="shared" si="8"/>
        <v>2</v>
      </c>
      <c r="D102" s="1">
        <f t="shared" si="9"/>
        <v>0</v>
      </c>
      <c r="E102" s="1">
        <f t="shared" si="10"/>
        <v>0</v>
      </c>
      <c r="F102" s="1">
        <f t="shared" si="11"/>
        <v>0</v>
      </c>
      <c r="G102" s="1">
        <f t="shared" si="12"/>
        <v>0</v>
      </c>
      <c r="H102" s="1">
        <f t="shared" si="13"/>
        <v>0</v>
      </c>
      <c r="I102" s="63">
        <f t="shared" si="14"/>
        <v>7</v>
      </c>
      <c r="K102" s="1">
        <v>0</v>
      </c>
      <c r="L102" s="1" t="s">
        <v>497</v>
      </c>
      <c r="M102" s="1" t="s">
        <v>497</v>
      </c>
      <c r="N102" s="1">
        <v>1</v>
      </c>
      <c r="O102" s="1" t="s">
        <v>497</v>
      </c>
      <c r="P102" s="1" t="s">
        <v>497</v>
      </c>
      <c r="Q102" s="1" t="s">
        <v>497</v>
      </c>
      <c r="R102" s="1" t="s">
        <v>497</v>
      </c>
      <c r="S102" s="1" t="s">
        <v>497</v>
      </c>
      <c r="T102" s="1" t="s">
        <v>497</v>
      </c>
      <c r="U102" s="1" t="s">
        <v>497</v>
      </c>
      <c r="V102" s="1" t="s">
        <v>497</v>
      </c>
      <c r="W102" s="1" t="s">
        <v>497</v>
      </c>
      <c r="X102" s="1" t="s">
        <v>497</v>
      </c>
      <c r="Y102" s="1" t="s">
        <v>497</v>
      </c>
      <c r="Z102" s="1" t="s">
        <v>497</v>
      </c>
      <c r="AA102" s="1" t="s">
        <v>497</v>
      </c>
      <c r="AB102" s="1">
        <v>1</v>
      </c>
      <c r="AC102" s="1" t="s">
        <v>497</v>
      </c>
      <c r="AD102" s="1" t="s">
        <v>497</v>
      </c>
      <c r="AE102" s="1" t="s">
        <v>497</v>
      </c>
      <c r="AF102" s="1" t="s">
        <v>497</v>
      </c>
      <c r="AG102" s="1" t="s">
        <v>497</v>
      </c>
      <c r="AH102" s="1" t="s">
        <v>497</v>
      </c>
      <c r="AI102" s="1" t="s">
        <v>497</v>
      </c>
      <c r="AJ102" s="1" t="s">
        <v>497</v>
      </c>
      <c r="AK102" s="1" t="s">
        <v>497</v>
      </c>
      <c r="AL102" s="1">
        <v>0</v>
      </c>
      <c r="AM102" s="1" t="s">
        <v>497</v>
      </c>
      <c r="AN102" s="1" t="s">
        <v>497</v>
      </c>
      <c r="AO102" s="1" t="s">
        <v>497</v>
      </c>
      <c r="AP102" s="1" t="s">
        <v>497</v>
      </c>
      <c r="AQ102" s="1" t="s">
        <v>497</v>
      </c>
      <c r="AR102" s="1" t="s">
        <v>497</v>
      </c>
      <c r="AS102" s="1">
        <f t="shared" si="15"/>
        <v>4</v>
      </c>
    </row>
    <row r="103" spans="1:45" x14ac:dyDescent="0.25">
      <c r="A103" s="1">
        <f>COUNTIF('Value Matchup'!$D$356:$D$423,'Team History'!B103)</f>
        <v>0</v>
      </c>
      <c r="B103" t="s">
        <v>217</v>
      </c>
      <c r="C103" s="1">
        <f t="shared" si="8"/>
        <v>10</v>
      </c>
      <c r="D103" s="1">
        <f t="shared" si="9"/>
        <v>6</v>
      </c>
      <c r="E103" s="1">
        <f t="shared" si="10"/>
        <v>3</v>
      </c>
      <c r="F103" s="1">
        <f t="shared" si="11"/>
        <v>2</v>
      </c>
      <c r="G103" s="1">
        <f t="shared" si="12"/>
        <v>1</v>
      </c>
      <c r="H103" s="1">
        <f t="shared" si="13"/>
        <v>0</v>
      </c>
      <c r="I103" s="63">
        <f t="shared" si="14"/>
        <v>39</v>
      </c>
      <c r="K103" s="1" t="s">
        <v>497</v>
      </c>
      <c r="L103" s="1" t="s">
        <v>497</v>
      </c>
      <c r="M103" s="1" t="s">
        <v>497</v>
      </c>
      <c r="N103" s="1" t="s">
        <v>497</v>
      </c>
      <c r="O103" s="1" t="s">
        <v>497</v>
      </c>
      <c r="P103" s="1" t="s">
        <v>497</v>
      </c>
      <c r="Q103" s="1" t="s">
        <v>497</v>
      </c>
      <c r="R103" s="1" t="s">
        <v>497</v>
      </c>
      <c r="S103" s="1">
        <v>1</v>
      </c>
      <c r="T103" s="1" t="s">
        <v>497</v>
      </c>
      <c r="U103" s="1" t="s">
        <v>497</v>
      </c>
      <c r="V103" s="1">
        <v>0</v>
      </c>
      <c r="W103" s="1" t="s">
        <v>497</v>
      </c>
      <c r="X103" s="1">
        <v>1</v>
      </c>
      <c r="Y103" s="1">
        <v>5</v>
      </c>
      <c r="Z103" s="1" t="s">
        <v>497</v>
      </c>
      <c r="AA103" s="1" t="s">
        <v>497</v>
      </c>
      <c r="AB103" s="1">
        <v>0</v>
      </c>
      <c r="AC103" s="1" t="s">
        <v>497</v>
      </c>
      <c r="AD103" s="1" t="s">
        <v>497</v>
      </c>
      <c r="AE103" s="1" t="s">
        <v>497</v>
      </c>
      <c r="AF103" s="1" t="s">
        <v>497</v>
      </c>
      <c r="AG103" s="1">
        <v>2</v>
      </c>
      <c r="AH103" s="1" t="s">
        <v>497</v>
      </c>
      <c r="AI103" s="1" t="s">
        <v>497</v>
      </c>
      <c r="AJ103" s="1">
        <v>0</v>
      </c>
      <c r="AK103" s="1">
        <v>2</v>
      </c>
      <c r="AL103" s="1">
        <v>1</v>
      </c>
      <c r="AM103" s="1">
        <v>4</v>
      </c>
      <c r="AN103" s="1">
        <v>0</v>
      </c>
      <c r="AO103" s="1">
        <v>1</v>
      </c>
      <c r="AP103" s="1">
        <v>0</v>
      </c>
      <c r="AQ103" s="1">
        <v>2</v>
      </c>
      <c r="AR103" s="1">
        <v>3</v>
      </c>
      <c r="AS103" s="1">
        <f t="shared" si="15"/>
        <v>15</v>
      </c>
    </row>
    <row r="104" spans="1:45" x14ac:dyDescent="0.25">
      <c r="A104" s="1">
        <f>COUNTIF('Value Matchup'!$D$356:$D$423,'Team History'!B104)</f>
        <v>1</v>
      </c>
      <c r="B104" t="s">
        <v>71</v>
      </c>
      <c r="C104" s="1">
        <f t="shared" si="8"/>
        <v>17</v>
      </c>
      <c r="D104" s="1">
        <f t="shared" si="9"/>
        <v>9</v>
      </c>
      <c r="E104" s="1">
        <f t="shared" si="10"/>
        <v>3</v>
      </c>
      <c r="F104" s="1">
        <f t="shared" si="11"/>
        <v>1</v>
      </c>
      <c r="G104" s="1">
        <f t="shared" si="12"/>
        <v>1</v>
      </c>
      <c r="H104" s="1">
        <f t="shared" si="13"/>
        <v>0</v>
      </c>
      <c r="I104" s="63">
        <f t="shared" si="14"/>
        <v>74</v>
      </c>
      <c r="K104" s="1">
        <v>2</v>
      </c>
      <c r="L104" s="1">
        <v>5</v>
      </c>
      <c r="M104" s="1">
        <v>2</v>
      </c>
      <c r="N104" s="1">
        <v>3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2</v>
      </c>
      <c r="U104" s="1">
        <v>0</v>
      </c>
      <c r="V104" s="1">
        <v>0</v>
      </c>
      <c r="W104" s="1">
        <v>2</v>
      </c>
      <c r="X104" s="1">
        <v>1</v>
      </c>
      <c r="Y104" s="1">
        <v>1</v>
      </c>
      <c r="Z104" s="1">
        <v>1</v>
      </c>
      <c r="AA104" s="1">
        <v>0</v>
      </c>
      <c r="AB104" s="1">
        <v>2</v>
      </c>
      <c r="AC104" s="1">
        <v>2</v>
      </c>
      <c r="AD104" s="1">
        <v>3</v>
      </c>
      <c r="AE104" s="1" t="s">
        <v>497</v>
      </c>
      <c r="AF104" s="1" t="s">
        <v>497</v>
      </c>
      <c r="AG104" s="1" t="s">
        <v>497</v>
      </c>
      <c r="AH104" s="1">
        <v>0</v>
      </c>
      <c r="AI104" s="1" t="s">
        <v>497</v>
      </c>
      <c r="AJ104" s="1" t="s">
        <v>497</v>
      </c>
      <c r="AK104" s="1" t="s">
        <v>497</v>
      </c>
      <c r="AL104" s="1" t="s">
        <v>497</v>
      </c>
      <c r="AM104" s="1" t="s">
        <v>497</v>
      </c>
      <c r="AN104" s="1" t="s">
        <v>497</v>
      </c>
      <c r="AO104" s="1" t="s">
        <v>497</v>
      </c>
      <c r="AP104" s="1" t="s">
        <v>497</v>
      </c>
      <c r="AQ104" s="1" t="s">
        <v>497</v>
      </c>
      <c r="AR104" s="1" t="s">
        <v>497</v>
      </c>
      <c r="AS104" s="1">
        <f t="shared" si="15"/>
        <v>21</v>
      </c>
    </row>
    <row r="105" spans="1:45" x14ac:dyDescent="0.25">
      <c r="A105" s="1">
        <f>COUNTIF('Value Matchup'!$D$356:$D$423,'Team History'!B105)</f>
        <v>0</v>
      </c>
      <c r="B105" t="s">
        <v>218</v>
      </c>
      <c r="C105" s="1">
        <f t="shared" si="8"/>
        <v>0</v>
      </c>
      <c r="D105" s="1">
        <f t="shared" si="9"/>
        <v>0</v>
      </c>
      <c r="E105" s="1">
        <f t="shared" si="10"/>
        <v>0</v>
      </c>
      <c r="F105" s="1">
        <f t="shared" si="11"/>
        <v>0</v>
      </c>
      <c r="G105" s="1">
        <f t="shared" si="12"/>
        <v>0</v>
      </c>
      <c r="H105" s="1">
        <f t="shared" si="13"/>
        <v>0</v>
      </c>
      <c r="I105" s="63">
        <f t="shared" si="14"/>
        <v>0</v>
      </c>
      <c r="K105" s="1" t="s">
        <v>497</v>
      </c>
      <c r="L105" s="1" t="s">
        <v>497</v>
      </c>
      <c r="M105" s="1" t="s">
        <v>497</v>
      </c>
      <c r="N105" s="1" t="s">
        <v>497</v>
      </c>
      <c r="O105" s="1" t="s">
        <v>497</v>
      </c>
      <c r="P105" s="1" t="s">
        <v>497</v>
      </c>
      <c r="Q105" s="1" t="s">
        <v>497</v>
      </c>
      <c r="R105" s="1" t="s">
        <v>497</v>
      </c>
      <c r="S105" s="1" t="s">
        <v>497</v>
      </c>
      <c r="T105" s="1" t="s">
        <v>497</v>
      </c>
      <c r="U105" s="1" t="s">
        <v>497</v>
      </c>
      <c r="V105" s="1" t="s">
        <v>497</v>
      </c>
      <c r="W105" s="1" t="s">
        <v>497</v>
      </c>
      <c r="X105" s="1" t="s">
        <v>497</v>
      </c>
      <c r="Y105" s="1" t="s">
        <v>497</v>
      </c>
      <c r="Z105" s="1" t="s">
        <v>497</v>
      </c>
      <c r="AA105" s="1" t="s">
        <v>497</v>
      </c>
      <c r="AB105" s="1" t="s">
        <v>497</v>
      </c>
      <c r="AC105" s="1" t="s">
        <v>497</v>
      </c>
      <c r="AD105" s="1" t="s">
        <v>497</v>
      </c>
      <c r="AE105" s="1" t="s">
        <v>497</v>
      </c>
      <c r="AF105" s="1" t="s">
        <v>497</v>
      </c>
      <c r="AG105" s="1" t="s">
        <v>497</v>
      </c>
      <c r="AH105" s="1" t="s">
        <v>497</v>
      </c>
      <c r="AI105" s="1" t="s">
        <v>497</v>
      </c>
      <c r="AJ105" s="1" t="s">
        <v>497</v>
      </c>
      <c r="AK105" s="1" t="s">
        <v>497</v>
      </c>
      <c r="AL105" s="1" t="s">
        <v>497</v>
      </c>
      <c r="AM105" s="1" t="s">
        <v>497</v>
      </c>
      <c r="AN105" s="1" t="s">
        <v>497</v>
      </c>
      <c r="AO105" s="1" t="s">
        <v>497</v>
      </c>
      <c r="AP105" s="1" t="s">
        <v>497</v>
      </c>
      <c r="AQ105" s="1" t="s">
        <v>497</v>
      </c>
      <c r="AR105" s="1" t="s">
        <v>497</v>
      </c>
      <c r="AS105" s="1">
        <f t="shared" si="15"/>
        <v>0</v>
      </c>
    </row>
    <row r="106" spans="1:45" x14ac:dyDescent="0.25">
      <c r="A106" s="1">
        <f>COUNTIF('Value Matchup'!$D$356:$D$423,'Team History'!B106)</f>
        <v>0</v>
      </c>
      <c r="B106" t="s">
        <v>219</v>
      </c>
      <c r="C106" s="1">
        <f t="shared" si="8"/>
        <v>0</v>
      </c>
      <c r="D106" s="1">
        <f t="shared" si="9"/>
        <v>0</v>
      </c>
      <c r="E106" s="1">
        <f t="shared" si="10"/>
        <v>0</v>
      </c>
      <c r="F106" s="1">
        <f t="shared" si="11"/>
        <v>0</v>
      </c>
      <c r="G106" s="1">
        <f t="shared" si="12"/>
        <v>0</v>
      </c>
      <c r="H106" s="1">
        <f t="shared" si="13"/>
        <v>0</v>
      </c>
      <c r="I106" s="63">
        <f t="shared" si="14"/>
        <v>0</v>
      </c>
      <c r="K106" s="1" t="s">
        <v>497</v>
      </c>
      <c r="L106" s="1" t="s">
        <v>497</v>
      </c>
      <c r="M106" s="1" t="s">
        <v>497</v>
      </c>
      <c r="N106" s="1" t="s">
        <v>497</v>
      </c>
      <c r="O106" s="1" t="s">
        <v>497</v>
      </c>
      <c r="P106" s="1" t="s">
        <v>497</v>
      </c>
      <c r="Q106" s="1" t="s">
        <v>497</v>
      </c>
      <c r="R106" s="1" t="s">
        <v>497</v>
      </c>
      <c r="S106" s="1" t="s">
        <v>497</v>
      </c>
      <c r="T106" s="1" t="s">
        <v>497</v>
      </c>
      <c r="U106" s="1" t="s">
        <v>497</v>
      </c>
      <c r="V106" s="1" t="s">
        <v>497</v>
      </c>
      <c r="W106" s="1" t="s">
        <v>497</v>
      </c>
      <c r="X106" s="1" t="s">
        <v>497</v>
      </c>
      <c r="Y106" s="1" t="s">
        <v>497</v>
      </c>
      <c r="Z106" s="1" t="s">
        <v>497</v>
      </c>
      <c r="AA106" s="1" t="s">
        <v>497</v>
      </c>
      <c r="AB106" s="1" t="s">
        <v>497</v>
      </c>
      <c r="AC106" s="1" t="s">
        <v>497</v>
      </c>
      <c r="AD106" s="1" t="s">
        <v>497</v>
      </c>
      <c r="AE106" s="1" t="s">
        <v>497</v>
      </c>
      <c r="AF106" s="1" t="s">
        <v>497</v>
      </c>
      <c r="AG106" s="1" t="s">
        <v>497</v>
      </c>
      <c r="AH106" s="1" t="s">
        <v>497</v>
      </c>
      <c r="AI106" s="1" t="s">
        <v>497</v>
      </c>
      <c r="AJ106" s="1" t="s">
        <v>497</v>
      </c>
      <c r="AK106" s="1" t="s">
        <v>497</v>
      </c>
      <c r="AL106" s="1" t="s">
        <v>497</v>
      </c>
      <c r="AM106" s="1" t="s">
        <v>497</v>
      </c>
      <c r="AN106" s="1" t="s">
        <v>497</v>
      </c>
      <c r="AO106" s="1" t="s">
        <v>497</v>
      </c>
      <c r="AP106" s="1" t="s">
        <v>497</v>
      </c>
      <c r="AQ106" s="1" t="s">
        <v>497</v>
      </c>
      <c r="AR106" s="1" t="s">
        <v>497</v>
      </c>
      <c r="AS106" s="1">
        <f t="shared" si="15"/>
        <v>0</v>
      </c>
    </row>
    <row r="107" spans="1:45" x14ac:dyDescent="0.25">
      <c r="A107" s="1">
        <f>COUNTIF('Value Matchup'!$D$356:$D$423,'Team History'!B107)</f>
        <v>0</v>
      </c>
      <c r="B107" t="s">
        <v>220</v>
      </c>
      <c r="C107" s="1">
        <f t="shared" si="8"/>
        <v>1</v>
      </c>
      <c r="D107" s="1">
        <f t="shared" si="9"/>
        <v>0</v>
      </c>
      <c r="E107" s="1">
        <f t="shared" si="10"/>
        <v>0</v>
      </c>
      <c r="F107" s="1">
        <f t="shared" si="11"/>
        <v>0</v>
      </c>
      <c r="G107" s="1">
        <f t="shared" si="12"/>
        <v>0</v>
      </c>
      <c r="H107" s="1">
        <f t="shared" si="13"/>
        <v>0</v>
      </c>
      <c r="I107" s="63">
        <f t="shared" si="14"/>
        <v>6</v>
      </c>
      <c r="K107" s="1" t="s">
        <v>497</v>
      </c>
      <c r="L107" s="1" t="s">
        <v>497</v>
      </c>
      <c r="M107" s="1">
        <v>0</v>
      </c>
      <c r="N107" s="1" t="s">
        <v>497</v>
      </c>
      <c r="O107" s="1" t="s">
        <v>497</v>
      </c>
      <c r="P107" s="1" t="s">
        <v>497</v>
      </c>
      <c r="Q107" s="1" t="s">
        <v>497</v>
      </c>
      <c r="R107" s="1" t="s">
        <v>497</v>
      </c>
      <c r="S107" s="1" t="s">
        <v>497</v>
      </c>
      <c r="T107" s="1" t="s">
        <v>497</v>
      </c>
      <c r="U107" s="1" t="s">
        <v>497</v>
      </c>
      <c r="V107" s="1" t="s">
        <v>497</v>
      </c>
      <c r="W107" s="1" t="s">
        <v>497</v>
      </c>
      <c r="X107" s="1" t="s">
        <v>497</v>
      </c>
      <c r="Y107" s="1" t="s">
        <v>497</v>
      </c>
      <c r="Z107" s="1" t="s">
        <v>497</v>
      </c>
      <c r="AA107" s="1" t="s">
        <v>497</v>
      </c>
      <c r="AB107" s="1" t="s">
        <v>497</v>
      </c>
      <c r="AC107" s="1" t="s">
        <v>497</v>
      </c>
      <c r="AD107" s="1" t="s">
        <v>497</v>
      </c>
      <c r="AE107" s="1" t="s">
        <v>497</v>
      </c>
      <c r="AF107" s="1" t="s">
        <v>497</v>
      </c>
      <c r="AG107" s="1">
        <v>0</v>
      </c>
      <c r="AH107" s="1">
        <v>0</v>
      </c>
      <c r="AI107" s="1">
        <v>1</v>
      </c>
      <c r="AJ107" s="1" t="s">
        <v>497</v>
      </c>
      <c r="AK107" s="1" t="s">
        <v>497</v>
      </c>
      <c r="AL107" s="1">
        <v>0</v>
      </c>
      <c r="AM107" s="1" t="s">
        <v>497</v>
      </c>
      <c r="AN107" s="1" t="s">
        <v>497</v>
      </c>
      <c r="AO107" s="1" t="s">
        <v>497</v>
      </c>
      <c r="AP107" s="1" t="s">
        <v>497</v>
      </c>
      <c r="AQ107" s="1" t="s">
        <v>497</v>
      </c>
      <c r="AR107" s="1" t="s">
        <v>497</v>
      </c>
      <c r="AS107" s="1">
        <f t="shared" si="15"/>
        <v>5</v>
      </c>
    </row>
    <row r="108" spans="1:45" x14ac:dyDescent="0.25">
      <c r="A108" s="1">
        <f>COUNTIF('Value Matchup'!$D$356:$D$423,'Team History'!B108)</f>
        <v>0</v>
      </c>
      <c r="B108" t="s">
        <v>27</v>
      </c>
      <c r="C108" s="1">
        <f t="shared" si="8"/>
        <v>1</v>
      </c>
      <c r="D108" s="1">
        <f t="shared" si="9"/>
        <v>0</v>
      </c>
      <c r="E108" s="1">
        <f t="shared" si="10"/>
        <v>0</v>
      </c>
      <c r="F108" s="1">
        <f t="shared" si="11"/>
        <v>0</v>
      </c>
      <c r="G108" s="1">
        <f t="shared" si="12"/>
        <v>0</v>
      </c>
      <c r="H108" s="1">
        <f t="shared" si="13"/>
        <v>0</v>
      </c>
      <c r="I108" s="63">
        <f t="shared" si="14"/>
        <v>7</v>
      </c>
      <c r="K108" s="1" t="s">
        <v>497</v>
      </c>
      <c r="L108" s="1" t="s">
        <v>497</v>
      </c>
      <c r="M108" s="1">
        <v>0</v>
      </c>
      <c r="N108" s="1">
        <v>0</v>
      </c>
      <c r="O108" s="1" t="s">
        <v>497</v>
      </c>
      <c r="P108" s="1" t="s">
        <v>497</v>
      </c>
      <c r="Q108" s="1" t="s">
        <v>497</v>
      </c>
      <c r="R108" s="1">
        <v>0</v>
      </c>
      <c r="S108" s="1" t="s">
        <v>497</v>
      </c>
      <c r="T108" s="1" t="s">
        <v>497</v>
      </c>
      <c r="U108" s="1" t="s">
        <v>497</v>
      </c>
      <c r="V108" s="1" t="s">
        <v>497</v>
      </c>
      <c r="W108" s="1">
        <v>0</v>
      </c>
      <c r="X108" s="1" t="s">
        <v>497</v>
      </c>
      <c r="Y108" s="1" t="s">
        <v>497</v>
      </c>
      <c r="Z108" s="1" t="s">
        <v>497</v>
      </c>
      <c r="AA108" s="1">
        <v>0</v>
      </c>
      <c r="AB108" s="1">
        <v>1</v>
      </c>
      <c r="AC108" s="1" t="s">
        <v>497</v>
      </c>
      <c r="AD108" s="1" t="s">
        <v>497</v>
      </c>
      <c r="AE108" s="1" t="s">
        <v>497</v>
      </c>
      <c r="AF108" s="1" t="s">
        <v>497</v>
      </c>
      <c r="AG108" s="1" t="s">
        <v>497</v>
      </c>
      <c r="AH108" s="1" t="s">
        <v>497</v>
      </c>
      <c r="AI108" s="1" t="s">
        <v>497</v>
      </c>
      <c r="AJ108" s="1" t="s">
        <v>497</v>
      </c>
      <c r="AK108" s="1" t="s">
        <v>497</v>
      </c>
      <c r="AL108" s="1" t="s">
        <v>497</v>
      </c>
      <c r="AM108" s="1" t="s">
        <v>497</v>
      </c>
      <c r="AN108" s="1" t="s">
        <v>497</v>
      </c>
      <c r="AO108" s="1" t="s">
        <v>497</v>
      </c>
      <c r="AP108" s="1" t="s">
        <v>497</v>
      </c>
      <c r="AQ108" s="1" t="s">
        <v>497</v>
      </c>
      <c r="AR108" s="1" t="s">
        <v>497</v>
      </c>
      <c r="AS108" s="1">
        <f t="shared" si="15"/>
        <v>6</v>
      </c>
    </row>
    <row r="109" spans="1:45" x14ac:dyDescent="0.25">
      <c r="A109" s="1">
        <f>COUNTIF('Value Matchup'!$D$356:$D$423,'Team History'!B109)</f>
        <v>0</v>
      </c>
      <c r="B109" t="s">
        <v>221</v>
      </c>
      <c r="C109" s="1">
        <f t="shared" si="8"/>
        <v>0</v>
      </c>
      <c r="D109" s="1">
        <f t="shared" si="9"/>
        <v>0</v>
      </c>
      <c r="E109" s="1">
        <f t="shared" si="10"/>
        <v>0</v>
      </c>
      <c r="F109" s="1">
        <f t="shared" si="11"/>
        <v>0</v>
      </c>
      <c r="G109" s="1">
        <f t="shared" si="12"/>
        <v>0</v>
      </c>
      <c r="H109" s="1">
        <f t="shared" si="13"/>
        <v>0</v>
      </c>
      <c r="I109" s="63">
        <f t="shared" si="14"/>
        <v>0</v>
      </c>
      <c r="K109" s="1" t="s">
        <v>497</v>
      </c>
      <c r="L109" s="1" t="s">
        <v>497</v>
      </c>
      <c r="M109" s="1" t="s">
        <v>497</v>
      </c>
      <c r="N109" s="1" t="s">
        <v>497</v>
      </c>
      <c r="O109" s="1" t="s">
        <v>497</v>
      </c>
      <c r="P109" s="1" t="s">
        <v>497</v>
      </c>
      <c r="Q109" s="1" t="s">
        <v>497</v>
      </c>
      <c r="R109" s="1" t="s">
        <v>497</v>
      </c>
      <c r="S109" s="1" t="s">
        <v>497</v>
      </c>
      <c r="T109" s="1" t="s">
        <v>497</v>
      </c>
      <c r="U109" s="1" t="s">
        <v>497</v>
      </c>
      <c r="V109" s="1" t="s">
        <v>497</v>
      </c>
      <c r="W109" s="1" t="s">
        <v>497</v>
      </c>
      <c r="X109" s="1" t="s">
        <v>497</v>
      </c>
      <c r="Y109" s="1" t="s">
        <v>497</v>
      </c>
      <c r="Z109" s="1" t="s">
        <v>497</v>
      </c>
      <c r="AA109" s="1" t="s">
        <v>497</v>
      </c>
      <c r="AB109" s="1" t="s">
        <v>497</v>
      </c>
      <c r="AC109" s="1" t="s">
        <v>497</v>
      </c>
      <c r="AD109" s="1" t="s">
        <v>497</v>
      </c>
      <c r="AE109" s="1" t="s">
        <v>497</v>
      </c>
      <c r="AF109" s="1" t="s">
        <v>497</v>
      </c>
      <c r="AG109" s="1" t="s">
        <v>497</v>
      </c>
      <c r="AH109" s="1" t="s">
        <v>497</v>
      </c>
      <c r="AI109" s="1" t="s">
        <v>497</v>
      </c>
      <c r="AJ109" s="1" t="s">
        <v>497</v>
      </c>
      <c r="AK109" s="1" t="s">
        <v>497</v>
      </c>
      <c r="AL109" s="1" t="s">
        <v>497</v>
      </c>
      <c r="AM109" s="1" t="s">
        <v>497</v>
      </c>
      <c r="AN109" s="1" t="s">
        <v>497</v>
      </c>
      <c r="AO109" s="1" t="s">
        <v>497</v>
      </c>
      <c r="AP109" s="1" t="s">
        <v>497</v>
      </c>
      <c r="AQ109" s="1" t="s">
        <v>497</v>
      </c>
      <c r="AR109" s="1" t="s">
        <v>497</v>
      </c>
      <c r="AS109" s="1">
        <f t="shared" si="15"/>
        <v>0</v>
      </c>
    </row>
    <row r="110" spans="1:45" x14ac:dyDescent="0.25">
      <c r="A110" s="1">
        <f>COUNTIF('Value Matchup'!$D$356:$D$423,'Team History'!B110)</f>
        <v>0</v>
      </c>
      <c r="B110" t="s">
        <v>43</v>
      </c>
      <c r="C110" s="1">
        <f t="shared" si="8"/>
        <v>2</v>
      </c>
      <c r="D110" s="1">
        <f t="shared" si="9"/>
        <v>0</v>
      </c>
      <c r="E110" s="1">
        <f t="shared" si="10"/>
        <v>0</v>
      </c>
      <c r="F110" s="1">
        <f t="shared" si="11"/>
        <v>0</v>
      </c>
      <c r="G110" s="1">
        <f t="shared" si="12"/>
        <v>0</v>
      </c>
      <c r="H110" s="1">
        <f t="shared" si="13"/>
        <v>0</v>
      </c>
      <c r="I110" s="63">
        <f t="shared" si="14"/>
        <v>8</v>
      </c>
      <c r="K110" s="1" t="s">
        <v>497</v>
      </c>
      <c r="L110" s="1" t="s">
        <v>497</v>
      </c>
      <c r="M110" s="1" t="s">
        <v>497</v>
      </c>
      <c r="N110" s="1">
        <v>0</v>
      </c>
      <c r="O110" s="1">
        <v>1</v>
      </c>
      <c r="P110" s="1">
        <v>1</v>
      </c>
      <c r="Q110" s="1">
        <v>0</v>
      </c>
      <c r="R110" s="1" t="s">
        <v>497</v>
      </c>
      <c r="S110" s="1" t="s">
        <v>497</v>
      </c>
      <c r="T110" s="1" t="s">
        <v>497</v>
      </c>
      <c r="U110" s="1" t="s">
        <v>497</v>
      </c>
      <c r="V110" s="1" t="s">
        <v>497</v>
      </c>
      <c r="W110" s="1" t="s">
        <v>497</v>
      </c>
      <c r="X110" s="1" t="s">
        <v>497</v>
      </c>
      <c r="Y110" s="1" t="s">
        <v>497</v>
      </c>
      <c r="Z110" s="1" t="s">
        <v>497</v>
      </c>
      <c r="AA110" s="1" t="s">
        <v>497</v>
      </c>
      <c r="AB110" s="1" t="s">
        <v>497</v>
      </c>
      <c r="AC110" s="1" t="s">
        <v>497</v>
      </c>
      <c r="AD110" s="1" t="s">
        <v>497</v>
      </c>
      <c r="AE110" s="1" t="s">
        <v>497</v>
      </c>
      <c r="AF110" s="1" t="s">
        <v>497</v>
      </c>
      <c r="AG110" s="1" t="s">
        <v>497</v>
      </c>
      <c r="AH110" s="1" t="s">
        <v>497</v>
      </c>
      <c r="AI110" s="1" t="s">
        <v>497</v>
      </c>
      <c r="AJ110" s="1" t="s">
        <v>497</v>
      </c>
      <c r="AK110" s="1" t="s">
        <v>497</v>
      </c>
      <c r="AL110" s="1" t="s">
        <v>497</v>
      </c>
      <c r="AM110" s="1" t="s">
        <v>497</v>
      </c>
      <c r="AN110" s="1" t="s">
        <v>497</v>
      </c>
      <c r="AO110" s="1" t="s">
        <v>497</v>
      </c>
      <c r="AP110" s="1" t="s">
        <v>497</v>
      </c>
      <c r="AQ110" s="1" t="s">
        <v>497</v>
      </c>
      <c r="AR110" s="1" t="s">
        <v>497</v>
      </c>
      <c r="AS110" s="1">
        <f t="shared" si="15"/>
        <v>4</v>
      </c>
    </row>
    <row r="111" spans="1:45" x14ac:dyDescent="0.25">
      <c r="A111" s="1">
        <f>COUNTIF('Value Matchup'!$D$356:$D$423,'Team History'!B111)</f>
        <v>0</v>
      </c>
      <c r="B111" t="s">
        <v>222</v>
      </c>
      <c r="C111" s="1">
        <f t="shared" si="8"/>
        <v>1</v>
      </c>
      <c r="D111" s="1">
        <f t="shared" si="9"/>
        <v>0</v>
      </c>
      <c r="E111" s="1">
        <f t="shared" si="10"/>
        <v>0</v>
      </c>
      <c r="F111" s="1">
        <f t="shared" si="11"/>
        <v>0</v>
      </c>
      <c r="G111" s="1">
        <f t="shared" si="12"/>
        <v>0</v>
      </c>
      <c r="H111" s="1">
        <f t="shared" si="13"/>
        <v>0</v>
      </c>
      <c r="I111" s="63">
        <f t="shared" si="14"/>
        <v>6</v>
      </c>
      <c r="K111" s="1" t="s">
        <v>497</v>
      </c>
      <c r="L111" s="1" t="s">
        <v>497</v>
      </c>
      <c r="M111" s="1">
        <v>1</v>
      </c>
      <c r="N111" s="1" t="s">
        <v>497</v>
      </c>
      <c r="O111" s="1" t="s">
        <v>497</v>
      </c>
      <c r="P111" s="1" t="s">
        <v>497</v>
      </c>
      <c r="Q111" s="1" t="s">
        <v>497</v>
      </c>
      <c r="R111" s="1" t="s">
        <v>497</v>
      </c>
      <c r="S111" s="1" t="s">
        <v>497</v>
      </c>
      <c r="T111" s="1" t="s">
        <v>497</v>
      </c>
      <c r="U111" s="1" t="s">
        <v>497</v>
      </c>
      <c r="V111" s="1" t="s">
        <v>497</v>
      </c>
      <c r="W111" s="1" t="s">
        <v>497</v>
      </c>
      <c r="X111" s="1" t="s">
        <v>497</v>
      </c>
      <c r="Y111" s="1" t="s">
        <v>497</v>
      </c>
      <c r="Z111" s="1" t="s">
        <v>497</v>
      </c>
      <c r="AA111" s="1">
        <v>0</v>
      </c>
      <c r="AB111" s="1">
        <v>0</v>
      </c>
      <c r="AC111" s="1" t="s">
        <v>497</v>
      </c>
      <c r="AD111" s="1" t="s">
        <v>497</v>
      </c>
      <c r="AE111" s="1" t="s">
        <v>497</v>
      </c>
      <c r="AF111" s="1" t="s">
        <v>497</v>
      </c>
      <c r="AG111" s="1" t="s">
        <v>497</v>
      </c>
      <c r="AH111" s="1" t="s">
        <v>497</v>
      </c>
      <c r="AI111" s="1">
        <v>0</v>
      </c>
      <c r="AJ111" s="1" t="s">
        <v>497</v>
      </c>
      <c r="AK111" s="1" t="s">
        <v>497</v>
      </c>
      <c r="AL111" s="1" t="s">
        <v>497</v>
      </c>
      <c r="AM111" s="1" t="s">
        <v>497</v>
      </c>
      <c r="AN111" s="1" t="s">
        <v>497</v>
      </c>
      <c r="AO111" s="1" t="s">
        <v>497</v>
      </c>
      <c r="AP111" s="1" t="s">
        <v>497</v>
      </c>
      <c r="AQ111" s="1" t="s">
        <v>497</v>
      </c>
      <c r="AR111" s="1" t="s">
        <v>497</v>
      </c>
      <c r="AS111" s="1">
        <f t="shared" si="15"/>
        <v>4</v>
      </c>
    </row>
    <row r="112" spans="1:45" x14ac:dyDescent="0.25">
      <c r="A112" s="1">
        <f>COUNTIF('Value Matchup'!$D$356:$D$423,'Team History'!B112)</f>
        <v>0</v>
      </c>
      <c r="B112" t="s">
        <v>223</v>
      </c>
      <c r="C112" s="1">
        <f t="shared" si="8"/>
        <v>0</v>
      </c>
      <c r="D112" s="1">
        <f t="shared" si="9"/>
        <v>0</v>
      </c>
      <c r="E112" s="1">
        <f t="shared" si="10"/>
        <v>0</v>
      </c>
      <c r="F112" s="1">
        <f t="shared" si="11"/>
        <v>0</v>
      </c>
      <c r="G112" s="1">
        <f t="shared" si="12"/>
        <v>0</v>
      </c>
      <c r="H112" s="1">
        <f t="shared" si="13"/>
        <v>0</v>
      </c>
      <c r="I112" s="63">
        <f t="shared" si="14"/>
        <v>0</v>
      </c>
      <c r="K112" s="1" t="s">
        <v>497</v>
      </c>
      <c r="L112" s="1" t="s">
        <v>497</v>
      </c>
      <c r="M112" s="1" t="s">
        <v>497</v>
      </c>
      <c r="N112" s="1" t="s">
        <v>497</v>
      </c>
      <c r="O112" s="1" t="s">
        <v>497</v>
      </c>
      <c r="P112" s="1" t="s">
        <v>497</v>
      </c>
      <c r="Q112" s="1" t="s">
        <v>497</v>
      </c>
      <c r="R112" s="1" t="s">
        <v>497</v>
      </c>
      <c r="S112" s="1" t="s">
        <v>497</v>
      </c>
      <c r="T112" s="1" t="s">
        <v>497</v>
      </c>
      <c r="U112" s="1" t="s">
        <v>497</v>
      </c>
      <c r="V112" s="1" t="s">
        <v>497</v>
      </c>
      <c r="W112" s="1" t="s">
        <v>497</v>
      </c>
      <c r="X112" s="1" t="s">
        <v>497</v>
      </c>
      <c r="Y112" s="1" t="s">
        <v>497</v>
      </c>
      <c r="Z112" s="1" t="s">
        <v>497</v>
      </c>
      <c r="AA112" s="1" t="s">
        <v>497</v>
      </c>
      <c r="AB112" s="1" t="s">
        <v>497</v>
      </c>
      <c r="AC112" s="1" t="s">
        <v>497</v>
      </c>
      <c r="AD112" s="1" t="s">
        <v>497</v>
      </c>
      <c r="AE112" s="1" t="s">
        <v>497</v>
      </c>
      <c r="AF112" s="1" t="s">
        <v>497</v>
      </c>
      <c r="AG112" s="1" t="s">
        <v>497</v>
      </c>
      <c r="AH112" s="1" t="s">
        <v>497</v>
      </c>
      <c r="AI112" s="1" t="s">
        <v>497</v>
      </c>
      <c r="AJ112" s="1" t="s">
        <v>497</v>
      </c>
      <c r="AK112" s="1" t="s">
        <v>497</v>
      </c>
      <c r="AL112" s="1" t="s">
        <v>497</v>
      </c>
      <c r="AM112" s="1" t="s">
        <v>497</v>
      </c>
      <c r="AN112" s="1" t="s">
        <v>497</v>
      </c>
      <c r="AO112" s="1" t="s">
        <v>497</v>
      </c>
      <c r="AP112" s="1" t="s">
        <v>497</v>
      </c>
      <c r="AQ112" s="1" t="s">
        <v>497</v>
      </c>
      <c r="AR112" s="1" t="s">
        <v>497</v>
      </c>
      <c r="AS112" s="1">
        <f t="shared" si="15"/>
        <v>0</v>
      </c>
    </row>
    <row r="113" spans="1:45" x14ac:dyDescent="0.25">
      <c r="A113" s="1">
        <f>COUNTIF('Value Matchup'!$D$356:$D$423,'Team History'!B113)</f>
        <v>0</v>
      </c>
      <c r="B113" t="s">
        <v>224</v>
      </c>
      <c r="C113" s="1">
        <f t="shared" si="8"/>
        <v>0</v>
      </c>
      <c r="D113" s="1">
        <f t="shared" si="9"/>
        <v>0</v>
      </c>
      <c r="E113" s="1">
        <f t="shared" si="10"/>
        <v>0</v>
      </c>
      <c r="F113" s="1">
        <f t="shared" si="11"/>
        <v>0</v>
      </c>
      <c r="G113" s="1">
        <f t="shared" si="12"/>
        <v>0</v>
      </c>
      <c r="H113" s="1">
        <f t="shared" si="13"/>
        <v>0</v>
      </c>
      <c r="I113" s="63">
        <f t="shared" si="14"/>
        <v>2</v>
      </c>
      <c r="K113" s="1" t="s">
        <v>497</v>
      </c>
      <c r="L113" s="1" t="s">
        <v>497</v>
      </c>
      <c r="M113" s="1" t="s">
        <v>497</v>
      </c>
      <c r="N113" s="1" t="s">
        <v>497</v>
      </c>
      <c r="O113" s="1" t="s">
        <v>497</v>
      </c>
      <c r="P113" s="1" t="s">
        <v>497</v>
      </c>
      <c r="Q113" s="1" t="s">
        <v>497</v>
      </c>
      <c r="R113" s="1" t="s">
        <v>497</v>
      </c>
      <c r="S113" s="1" t="s">
        <v>497</v>
      </c>
      <c r="T113" s="1" t="s">
        <v>497</v>
      </c>
      <c r="U113" s="1" t="s">
        <v>497</v>
      </c>
      <c r="V113" s="1" t="s">
        <v>497</v>
      </c>
      <c r="W113" s="1" t="s">
        <v>497</v>
      </c>
      <c r="X113" s="1" t="s">
        <v>497</v>
      </c>
      <c r="Y113" s="1" t="s">
        <v>497</v>
      </c>
      <c r="Z113" s="1" t="s">
        <v>497</v>
      </c>
      <c r="AA113" s="1" t="s">
        <v>497</v>
      </c>
      <c r="AB113" s="1">
        <v>0</v>
      </c>
      <c r="AC113" s="1">
        <v>0</v>
      </c>
      <c r="AD113" s="1" t="s">
        <v>497</v>
      </c>
      <c r="AE113" s="1" t="s">
        <v>497</v>
      </c>
      <c r="AF113" s="1" t="s">
        <v>497</v>
      </c>
      <c r="AG113" s="1" t="s">
        <v>497</v>
      </c>
      <c r="AH113" s="1" t="s">
        <v>497</v>
      </c>
      <c r="AI113" s="1" t="s">
        <v>497</v>
      </c>
      <c r="AJ113" s="1" t="s">
        <v>497</v>
      </c>
      <c r="AK113" s="1" t="s">
        <v>497</v>
      </c>
      <c r="AL113" s="1" t="s">
        <v>497</v>
      </c>
      <c r="AM113" s="1" t="s">
        <v>497</v>
      </c>
      <c r="AN113" s="1" t="s">
        <v>497</v>
      </c>
      <c r="AO113" s="1" t="s">
        <v>497</v>
      </c>
      <c r="AP113" s="1" t="s">
        <v>497</v>
      </c>
      <c r="AQ113" s="1" t="s">
        <v>497</v>
      </c>
      <c r="AR113" s="1" t="s">
        <v>497</v>
      </c>
      <c r="AS113" s="1">
        <f t="shared" si="15"/>
        <v>2</v>
      </c>
    </row>
    <row r="114" spans="1:45" x14ac:dyDescent="0.25">
      <c r="A114" s="1">
        <f>COUNTIF('Value Matchup'!$D$356:$D$423,'Team History'!B114)</f>
        <v>0</v>
      </c>
      <c r="B114" t="s">
        <v>225</v>
      </c>
      <c r="C114" s="1">
        <f t="shared" si="8"/>
        <v>0</v>
      </c>
      <c r="D114" s="1">
        <f t="shared" si="9"/>
        <v>0</v>
      </c>
      <c r="E114" s="1">
        <f t="shared" si="10"/>
        <v>0</v>
      </c>
      <c r="F114" s="1">
        <f t="shared" si="11"/>
        <v>0</v>
      </c>
      <c r="G114" s="1">
        <f t="shared" si="12"/>
        <v>0</v>
      </c>
      <c r="H114" s="1">
        <f t="shared" si="13"/>
        <v>0</v>
      </c>
      <c r="I114" s="63">
        <f t="shared" si="14"/>
        <v>6</v>
      </c>
      <c r="K114" s="1" t="s">
        <v>497</v>
      </c>
      <c r="L114" s="1" t="s">
        <v>497</v>
      </c>
      <c r="M114" s="1">
        <v>0</v>
      </c>
      <c r="N114" s="1" t="s">
        <v>497</v>
      </c>
      <c r="O114" s="1" t="s">
        <v>497</v>
      </c>
      <c r="P114" s="1" t="s">
        <v>497</v>
      </c>
      <c r="Q114" s="1" t="s">
        <v>497</v>
      </c>
      <c r="R114" s="1" t="s">
        <v>497</v>
      </c>
      <c r="S114" s="1" t="s">
        <v>497</v>
      </c>
      <c r="T114" s="1" t="s">
        <v>497</v>
      </c>
      <c r="U114" s="1" t="s">
        <v>497</v>
      </c>
      <c r="V114" s="1">
        <v>0</v>
      </c>
      <c r="W114" s="1" t="s">
        <v>497</v>
      </c>
      <c r="X114" s="1" t="s">
        <v>497</v>
      </c>
      <c r="Y114" s="1" t="s">
        <v>497</v>
      </c>
      <c r="Z114" s="1">
        <v>0</v>
      </c>
      <c r="AA114" s="1">
        <v>0</v>
      </c>
      <c r="AB114" s="1">
        <v>0</v>
      </c>
      <c r="AC114" s="1" t="s">
        <v>497</v>
      </c>
      <c r="AD114" s="1" t="s">
        <v>497</v>
      </c>
      <c r="AE114" s="1" t="s">
        <v>497</v>
      </c>
      <c r="AF114" s="1" t="s">
        <v>497</v>
      </c>
      <c r="AG114" s="1" t="s">
        <v>497</v>
      </c>
      <c r="AH114" s="1" t="s">
        <v>497</v>
      </c>
      <c r="AI114" s="1" t="s">
        <v>497</v>
      </c>
      <c r="AJ114" s="1">
        <v>0</v>
      </c>
      <c r="AK114" s="1" t="s">
        <v>497</v>
      </c>
      <c r="AL114" s="1" t="s">
        <v>497</v>
      </c>
      <c r="AM114" s="1" t="s">
        <v>497</v>
      </c>
      <c r="AN114" s="1" t="s">
        <v>497</v>
      </c>
      <c r="AO114" s="1" t="s">
        <v>497</v>
      </c>
      <c r="AP114" s="1" t="s">
        <v>497</v>
      </c>
      <c r="AQ114" s="1" t="s">
        <v>497</v>
      </c>
      <c r="AR114" s="1" t="s">
        <v>497</v>
      </c>
      <c r="AS114" s="1">
        <f t="shared" si="15"/>
        <v>6</v>
      </c>
    </row>
    <row r="115" spans="1:45" x14ac:dyDescent="0.25">
      <c r="A115" s="1">
        <f>COUNTIF('Value Matchup'!$D$356:$D$423,'Team History'!B115)</f>
        <v>1</v>
      </c>
      <c r="B115" t="s">
        <v>226</v>
      </c>
      <c r="C115" s="1">
        <f t="shared" si="8"/>
        <v>1</v>
      </c>
      <c r="D115" s="1">
        <f t="shared" si="9"/>
        <v>0</v>
      </c>
      <c r="E115" s="1">
        <f t="shared" si="10"/>
        <v>0</v>
      </c>
      <c r="F115" s="1">
        <f t="shared" si="11"/>
        <v>0</v>
      </c>
      <c r="G115" s="1">
        <f t="shared" si="12"/>
        <v>0</v>
      </c>
      <c r="H115" s="1">
        <f t="shared" si="13"/>
        <v>0</v>
      </c>
      <c r="I115" s="63">
        <f t="shared" si="14"/>
        <v>7</v>
      </c>
      <c r="K115" s="1">
        <v>1</v>
      </c>
      <c r="L115" s="1" t="s">
        <v>497</v>
      </c>
      <c r="M115" s="1" t="s">
        <v>497</v>
      </c>
      <c r="N115" s="1" t="s">
        <v>497</v>
      </c>
      <c r="O115" s="1" t="s">
        <v>497</v>
      </c>
      <c r="P115" s="1" t="s">
        <v>497</v>
      </c>
      <c r="Q115" s="1" t="s">
        <v>497</v>
      </c>
      <c r="R115" s="1" t="s">
        <v>497</v>
      </c>
      <c r="S115" s="1">
        <v>0</v>
      </c>
      <c r="T115" s="1" t="s">
        <v>497</v>
      </c>
      <c r="U115" s="1" t="s">
        <v>497</v>
      </c>
      <c r="V115" s="1" t="s">
        <v>497</v>
      </c>
      <c r="W115" s="1" t="s">
        <v>497</v>
      </c>
      <c r="X115" s="1" t="s">
        <v>497</v>
      </c>
      <c r="Y115" s="1" t="s">
        <v>497</v>
      </c>
      <c r="Z115" s="1" t="s">
        <v>497</v>
      </c>
      <c r="AA115" s="1" t="s">
        <v>497</v>
      </c>
      <c r="AB115" s="1" t="s">
        <v>497</v>
      </c>
      <c r="AC115" s="1" t="s">
        <v>497</v>
      </c>
      <c r="AD115" s="1" t="s">
        <v>497</v>
      </c>
      <c r="AE115" s="1" t="s">
        <v>497</v>
      </c>
      <c r="AF115" s="1" t="s">
        <v>497</v>
      </c>
      <c r="AG115" s="1" t="s">
        <v>497</v>
      </c>
      <c r="AH115" s="1" t="s">
        <v>497</v>
      </c>
      <c r="AI115" s="1" t="s">
        <v>497</v>
      </c>
      <c r="AJ115" s="1" t="s">
        <v>497</v>
      </c>
      <c r="AK115" s="1">
        <v>0</v>
      </c>
      <c r="AL115" s="1" t="s">
        <v>497</v>
      </c>
      <c r="AM115" s="1">
        <v>0</v>
      </c>
      <c r="AN115" s="1" t="s">
        <v>497</v>
      </c>
      <c r="AO115" s="1" t="s">
        <v>497</v>
      </c>
      <c r="AP115" s="1">
        <v>0</v>
      </c>
      <c r="AQ115" s="1" t="s">
        <v>497</v>
      </c>
      <c r="AR115" s="1" t="s">
        <v>497</v>
      </c>
      <c r="AS115" s="1">
        <f t="shared" si="15"/>
        <v>5</v>
      </c>
    </row>
    <row r="116" spans="1:45" x14ac:dyDescent="0.25">
      <c r="A116" s="1">
        <f>COUNTIF('Value Matchup'!$D$356:$D$423,'Team History'!B116)</f>
        <v>0</v>
      </c>
      <c r="B116" t="s">
        <v>227</v>
      </c>
      <c r="C116" s="1">
        <f t="shared" si="8"/>
        <v>0</v>
      </c>
      <c r="D116" s="1">
        <f t="shared" si="9"/>
        <v>0</v>
      </c>
      <c r="E116" s="1">
        <f t="shared" si="10"/>
        <v>0</v>
      </c>
      <c r="F116" s="1">
        <f t="shared" si="11"/>
        <v>0</v>
      </c>
      <c r="G116" s="1">
        <f t="shared" si="12"/>
        <v>0</v>
      </c>
      <c r="H116" s="1">
        <f t="shared" si="13"/>
        <v>0</v>
      </c>
      <c r="I116" s="63">
        <f t="shared" si="14"/>
        <v>0</v>
      </c>
      <c r="K116" s="1" t="s">
        <v>497</v>
      </c>
      <c r="L116" s="1" t="s">
        <v>497</v>
      </c>
      <c r="M116" s="1" t="s">
        <v>497</v>
      </c>
      <c r="N116" s="1" t="s">
        <v>497</v>
      </c>
      <c r="O116" s="1" t="s">
        <v>497</v>
      </c>
      <c r="P116" s="1" t="s">
        <v>497</v>
      </c>
      <c r="Q116" s="1" t="s">
        <v>497</v>
      </c>
      <c r="R116" s="1" t="s">
        <v>497</v>
      </c>
      <c r="S116" s="1" t="s">
        <v>497</v>
      </c>
      <c r="T116" s="1" t="s">
        <v>497</v>
      </c>
      <c r="U116" s="1" t="s">
        <v>497</v>
      </c>
      <c r="V116" s="1" t="s">
        <v>497</v>
      </c>
      <c r="W116" s="1" t="s">
        <v>497</v>
      </c>
      <c r="X116" s="1" t="s">
        <v>497</v>
      </c>
      <c r="Y116" s="1" t="s">
        <v>497</v>
      </c>
      <c r="Z116" s="1" t="s">
        <v>497</v>
      </c>
      <c r="AA116" s="1" t="s">
        <v>497</v>
      </c>
      <c r="AB116" s="1" t="s">
        <v>497</v>
      </c>
      <c r="AC116" s="1" t="s">
        <v>497</v>
      </c>
      <c r="AD116" s="1" t="s">
        <v>497</v>
      </c>
      <c r="AE116" s="1" t="s">
        <v>497</v>
      </c>
      <c r="AF116" s="1" t="s">
        <v>497</v>
      </c>
      <c r="AG116" s="1" t="s">
        <v>497</v>
      </c>
      <c r="AH116" s="1" t="s">
        <v>497</v>
      </c>
      <c r="AI116" s="1" t="s">
        <v>497</v>
      </c>
      <c r="AJ116" s="1" t="s">
        <v>497</v>
      </c>
      <c r="AK116" s="1" t="s">
        <v>497</v>
      </c>
      <c r="AL116" s="1" t="s">
        <v>497</v>
      </c>
      <c r="AM116" s="1" t="s">
        <v>497</v>
      </c>
      <c r="AN116" s="1" t="s">
        <v>497</v>
      </c>
      <c r="AO116" s="1" t="s">
        <v>497</v>
      </c>
      <c r="AP116" s="1" t="s">
        <v>497</v>
      </c>
      <c r="AQ116" s="1" t="s">
        <v>497</v>
      </c>
      <c r="AR116" s="1" t="s">
        <v>497</v>
      </c>
      <c r="AS116" s="1">
        <f t="shared" si="15"/>
        <v>0</v>
      </c>
    </row>
    <row r="117" spans="1:45" x14ac:dyDescent="0.25">
      <c r="A117" s="1">
        <f>COUNTIF('Value Matchup'!$D$356:$D$423,'Team History'!B117)</f>
        <v>0</v>
      </c>
      <c r="B117" t="s">
        <v>228</v>
      </c>
      <c r="C117" s="1">
        <f t="shared" si="8"/>
        <v>0</v>
      </c>
      <c r="D117" s="1">
        <f t="shared" si="9"/>
        <v>0</v>
      </c>
      <c r="E117" s="1">
        <f t="shared" si="10"/>
        <v>0</v>
      </c>
      <c r="F117" s="1">
        <f t="shared" si="11"/>
        <v>0</v>
      </c>
      <c r="G117" s="1">
        <f t="shared" si="12"/>
        <v>0</v>
      </c>
      <c r="H117" s="1">
        <f t="shared" si="13"/>
        <v>0</v>
      </c>
      <c r="I117" s="63">
        <f t="shared" si="14"/>
        <v>1</v>
      </c>
      <c r="K117" s="1" t="s">
        <v>497</v>
      </c>
      <c r="L117" s="1" t="s">
        <v>497</v>
      </c>
      <c r="M117" s="1" t="s">
        <v>497</v>
      </c>
      <c r="N117" s="1" t="s">
        <v>497</v>
      </c>
      <c r="O117" s="1" t="s">
        <v>497</v>
      </c>
      <c r="P117" s="1" t="s">
        <v>497</v>
      </c>
      <c r="Q117" s="1" t="s">
        <v>497</v>
      </c>
      <c r="R117" s="1" t="s">
        <v>497</v>
      </c>
      <c r="S117" s="1" t="s">
        <v>497</v>
      </c>
      <c r="T117" s="1" t="s">
        <v>497</v>
      </c>
      <c r="U117" s="1" t="s">
        <v>497</v>
      </c>
      <c r="V117" s="1" t="s">
        <v>497</v>
      </c>
      <c r="W117" s="1" t="s">
        <v>497</v>
      </c>
      <c r="X117" s="1" t="s">
        <v>497</v>
      </c>
      <c r="Y117" s="1" t="s">
        <v>497</v>
      </c>
      <c r="Z117" s="1" t="s">
        <v>497</v>
      </c>
      <c r="AA117" s="1" t="s">
        <v>497</v>
      </c>
      <c r="AB117" s="1" t="s">
        <v>497</v>
      </c>
      <c r="AC117" s="1" t="s">
        <v>497</v>
      </c>
      <c r="AD117" s="1" t="s">
        <v>497</v>
      </c>
      <c r="AE117" s="1" t="s">
        <v>497</v>
      </c>
      <c r="AF117" s="1" t="s">
        <v>497</v>
      </c>
      <c r="AG117" s="1" t="s">
        <v>497</v>
      </c>
      <c r="AH117" s="1" t="s">
        <v>497</v>
      </c>
      <c r="AI117" s="1" t="s">
        <v>497</v>
      </c>
      <c r="AJ117" s="1" t="s">
        <v>497</v>
      </c>
      <c r="AK117" s="1">
        <v>0</v>
      </c>
      <c r="AL117" s="1" t="s">
        <v>497</v>
      </c>
      <c r="AM117" s="1" t="s">
        <v>497</v>
      </c>
      <c r="AN117" s="1" t="s">
        <v>497</v>
      </c>
      <c r="AO117" s="1" t="s">
        <v>497</v>
      </c>
      <c r="AP117" s="1" t="s">
        <v>497</v>
      </c>
      <c r="AQ117" s="1" t="s">
        <v>497</v>
      </c>
      <c r="AR117" s="1" t="s">
        <v>497</v>
      </c>
      <c r="AS117" s="1">
        <f t="shared" si="15"/>
        <v>1</v>
      </c>
    </row>
    <row r="118" spans="1:45" x14ac:dyDescent="0.25">
      <c r="A118" s="1">
        <f>COUNTIF('Value Matchup'!$D$356:$D$423,'Team History'!B118)</f>
        <v>0</v>
      </c>
      <c r="B118" t="s">
        <v>229</v>
      </c>
      <c r="C118" s="1">
        <f t="shared" si="8"/>
        <v>0</v>
      </c>
      <c r="D118" s="1">
        <f t="shared" si="9"/>
        <v>0</v>
      </c>
      <c r="E118" s="1">
        <f t="shared" si="10"/>
        <v>0</v>
      </c>
      <c r="F118" s="1">
        <f t="shared" si="11"/>
        <v>0</v>
      </c>
      <c r="G118" s="1">
        <f t="shared" si="12"/>
        <v>0</v>
      </c>
      <c r="H118" s="1">
        <f t="shared" si="13"/>
        <v>0</v>
      </c>
      <c r="I118" s="63">
        <f t="shared" si="14"/>
        <v>2</v>
      </c>
      <c r="K118" s="1" t="s">
        <v>497</v>
      </c>
      <c r="L118" s="1" t="s">
        <v>497</v>
      </c>
      <c r="M118" s="1" t="s">
        <v>497</v>
      </c>
      <c r="N118" s="1" t="s">
        <v>497</v>
      </c>
      <c r="O118" s="1" t="s">
        <v>497</v>
      </c>
      <c r="P118" s="1" t="s">
        <v>497</v>
      </c>
      <c r="Q118" s="1" t="s">
        <v>497</v>
      </c>
      <c r="R118" s="1" t="s">
        <v>497</v>
      </c>
      <c r="S118" s="1" t="s">
        <v>497</v>
      </c>
      <c r="T118" s="1" t="s">
        <v>497</v>
      </c>
      <c r="U118" s="1" t="s">
        <v>497</v>
      </c>
      <c r="V118" s="1" t="s">
        <v>497</v>
      </c>
      <c r="W118" s="1" t="s">
        <v>497</v>
      </c>
      <c r="X118" s="1" t="s">
        <v>497</v>
      </c>
      <c r="Y118" s="1" t="s">
        <v>497</v>
      </c>
      <c r="Z118" s="1" t="s">
        <v>497</v>
      </c>
      <c r="AA118" s="1" t="s">
        <v>497</v>
      </c>
      <c r="AB118" s="1" t="s">
        <v>497</v>
      </c>
      <c r="AC118" s="1" t="s">
        <v>497</v>
      </c>
      <c r="AD118" s="1" t="s">
        <v>497</v>
      </c>
      <c r="AE118" s="1" t="s">
        <v>497</v>
      </c>
      <c r="AF118" s="1" t="s">
        <v>497</v>
      </c>
      <c r="AG118" s="1" t="s">
        <v>497</v>
      </c>
      <c r="AH118" s="1" t="s">
        <v>497</v>
      </c>
      <c r="AI118" s="1" t="s">
        <v>497</v>
      </c>
      <c r="AJ118" s="1" t="s">
        <v>497</v>
      </c>
      <c r="AK118" s="1" t="s">
        <v>497</v>
      </c>
      <c r="AL118" s="1" t="s">
        <v>497</v>
      </c>
      <c r="AM118" s="1">
        <v>0</v>
      </c>
      <c r="AN118" s="1">
        <v>0</v>
      </c>
      <c r="AO118" s="1" t="s">
        <v>497</v>
      </c>
      <c r="AP118" s="1" t="s">
        <v>497</v>
      </c>
      <c r="AQ118" s="1" t="s">
        <v>497</v>
      </c>
      <c r="AR118" s="1" t="s">
        <v>497</v>
      </c>
      <c r="AS118" s="1">
        <f t="shared" si="15"/>
        <v>2</v>
      </c>
    </row>
    <row r="119" spans="1:45" x14ac:dyDescent="0.25">
      <c r="A119" s="1">
        <f>COUNTIF('Value Matchup'!$D$356:$D$423,'Team History'!B119)</f>
        <v>0</v>
      </c>
      <c r="B119" t="s">
        <v>230</v>
      </c>
      <c r="C119" s="1">
        <f t="shared" si="8"/>
        <v>0</v>
      </c>
      <c r="D119" s="1">
        <f t="shared" si="9"/>
        <v>0</v>
      </c>
      <c r="E119" s="1">
        <f t="shared" si="10"/>
        <v>0</v>
      </c>
      <c r="F119" s="1">
        <f t="shared" si="11"/>
        <v>0</v>
      </c>
      <c r="G119" s="1">
        <f t="shared" si="12"/>
        <v>0</v>
      </c>
      <c r="H119" s="1">
        <f t="shared" si="13"/>
        <v>0</v>
      </c>
      <c r="I119" s="63">
        <f t="shared" si="14"/>
        <v>1</v>
      </c>
      <c r="K119" s="1" t="s">
        <v>497</v>
      </c>
      <c r="L119" s="1" t="s">
        <v>497</v>
      </c>
      <c r="M119" s="1" t="s">
        <v>497</v>
      </c>
      <c r="N119" s="1" t="s">
        <v>497</v>
      </c>
      <c r="O119" s="1" t="s">
        <v>497</v>
      </c>
      <c r="P119" s="1" t="s">
        <v>497</v>
      </c>
      <c r="Q119" s="1" t="s">
        <v>497</v>
      </c>
      <c r="R119" s="1" t="s">
        <v>497</v>
      </c>
      <c r="S119" s="1" t="s">
        <v>497</v>
      </c>
      <c r="T119" s="1" t="s">
        <v>497</v>
      </c>
      <c r="U119" s="1" t="s">
        <v>497</v>
      </c>
      <c r="V119" s="1" t="s">
        <v>497</v>
      </c>
      <c r="W119" s="1" t="s">
        <v>497</v>
      </c>
      <c r="X119" s="1" t="s">
        <v>497</v>
      </c>
      <c r="Y119" s="1" t="s">
        <v>497</v>
      </c>
      <c r="Z119" s="1" t="s">
        <v>497</v>
      </c>
      <c r="AA119" s="1" t="s">
        <v>497</v>
      </c>
      <c r="AB119" s="1" t="s">
        <v>497</v>
      </c>
      <c r="AC119" s="1" t="s">
        <v>497</v>
      </c>
      <c r="AD119" s="1" t="s">
        <v>497</v>
      </c>
      <c r="AE119" s="1" t="s">
        <v>497</v>
      </c>
      <c r="AF119" s="1" t="s">
        <v>497</v>
      </c>
      <c r="AG119" s="1" t="s">
        <v>497</v>
      </c>
      <c r="AH119" s="1" t="s">
        <v>497</v>
      </c>
      <c r="AI119" s="1" t="s">
        <v>497</v>
      </c>
      <c r="AJ119" s="1" t="s">
        <v>497</v>
      </c>
      <c r="AK119" s="1" t="s">
        <v>497</v>
      </c>
      <c r="AL119" s="1" t="s">
        <v>497</v>
      </c>
      <c r="AM119" s="1" t="s">
        <v>497</v>
      </c>
      <c r="AN119" s="1" t="s">
        <v>497</v>
      </c>
      <c r="AO119" s="1" t="s">
        <v>497</v>
      </c>
      <c r="AP119" s="1">
        <v>0</v>
      </c>
      <c r="AQ119" s="1" t="s">
        <v>497</v>
      </c>
      <c r="AR119" s="1" t="s">
        <v>497</v>
      </c>
      <c r="AS119" s="1">
        <f t="shared" si="15"/>
        <v>1</v>
      </c>
    </row>
    <row r="120" spans="1:45" x14ac:dyDescent="0.25">
      <c r="A120" s="1">
        <f>COUNTIF('Value Matchup'!$D$356:$D$423,'Team History'!B120)</f>
        <v>0</v>
      </c>
      <c r="B120" t="s">
        <v>231</v>
      </c>
      <c r="C120" s="1">
        <f t="shared" si="8"/>
        <v>16</v>
      </c>
      <c r="D120" s="1">
        <f t="shared" si="9"/>
        <v>6</v>
      </c>
      <c r="E120" s="1">
        <f t="shared" si="10"/>
        <v>3</v>
      </c>
      <c r="F120" s="1">
        <f t="shared" si="11"/>
        <v>2</v>
      </c>
      <c r="G120" s="1">
        <f t="shared" si="12"/>
        <v>1</v>
      </c>
      <c r="H120" s="1">
        <f t="shared" si="13"/>
        <v>0</v>
      </c>
      <c r="I120" s="63">
        <f t="shared" si="14"/>
        <v>58</v>
      </c>
      <c r="K120" s="1" t="s">
        <v>497</v>
      </c>
      <c r="L120" s="1" t="s">
        <v>497</v>
      </c>
      <c r="M120" s="1" t="s">
        <v>497</v>
      </c>
      <c r="N120" s="1" t="s">
        <v>497</v>
      </c>
      <c r="O120" s="1" t="s">
        <v>497</v>
      </c>
      <c r="P120" s="1">
        <v>1</v>
      </c>
      <c r="Q120" s="1" t="s">
        <v>497</v>
      </c>
      <c r="R120" s="1">
        <v>1</v>
      </c>
      <c r="S120" s="1" t="s">
        <v>497</v>
      </c>
      <c r="T120" s="1">
        <v>0</v>
      </c>
      <c r="U120" s="1" t="s">
        <v>497</v>
      </c>
      <c r="V120" s="1">
        <v>0</v>
      </c>
      <c r="W120" s="1">
        <v>1</v>
      </c>
      <c r="X120" s="1">
        <v>5</v>
      </c>
      <c r="Y120" s="1">
        <v>2</v>
      </c>
      <c r="Z120" s="1">
        <v>1</v>
      </c>
      <c r="AA120" s="1">
        <v>2</v>
      </c>
      <c r="AB120" s="1">
        <v>3</v>
      </c>
      <c r="AC120" s="1">
        <v>1</v>
      </c>
      <c r="AD120" s="1" t="s">
        <v>497</v>
      </c>
      <c r="AE120" s="1">
        <v>1</v>
      </c>
      <c r="AF120" s="1">
        <v>1</v>
      </c>
      <c r="AG120" s="1" t="s">
        <v>497</v>
      </c>
      <c r="AH120" s="1">
        <v>0</v>
      </c>
      <c r="AI120" s="1">
        <v>0</v>
      </c>
      <c r="AJ120" s="1">
        <v>1</v>
      </c>
      <c r="AK120" s="1" t="s">
        <v>497</v>
      </c>
      <c r="AL120" s="1" t="s">
        <v>497</v>
      </c>
      <c r="AM120" s="1">
        <v>0</v>
      </c>
      <c r="AN120" s="1">
        <v>4</v>
      </c>
      <c r="AO120" s="1">
        <v>1</v>
      </c>
      <c r="AP120" s="1">
        <v>0</v>
      </c>
      <c r="AQ120" s="1">
        <v>1</v>
      </c>
      <c r="AR120" s="1">
        <v>2</v>
      </c>
      <c r="AS120" s="1">
        <f t="shared" si="15"/>
        <v>22</v>
      </c>
    </row>
    <row r="121" spans="1:45" x14ac:dyDescent="0.25">
      <c r="A121" s="1">
        <f>COUNTIF('Value Matchup'!$D$356:$D$423,'Team History'!B121)</f>
        <v>0</v>
      </c>
      <c r="B121" t="s">
        <v>233</v>
      </c>
      <c r="C121" s="1">
        <f t="shared" si="8"/>
        <v>0</v>
      </c>
      <c r="D121" s="1">
        <f t="shared" si="9"/>
        <v>0</v>
      </c>
      <c r="E121" s="1">
        <f t="shared" si="10"/>
        <v>0</v>
      </c>
      <c r="F121" s="1">
        <f t="shared" si="11"/>
        <v>0</v>
      </c>
      <c r="G121" s="1">
        <f t="shared" si="12"/>
        <v>0</v>
      </c>
      <c r="H121" s="1">
        <f t="shared" si="13"/>
        <v>0</v>
      </c>
      <c r="I121" s="63">
        <f t="shared" si="14"/>
        <v>3</v>
      </c>
      <c r="K121" s="1" t="s">
        <v>497</v>
      </c>
      <c r="L121" s="1" t="s">
        <v>497</v>
      </c>
      <c r="M121" s="1" t="s">
        <v>497</v>
      </c>
      <c r="N121" s="1" t="s">
        <v>497</v>
      </c>
      <c r="O121" s="1" t="s">
        <v>497</v>
      </c>
      <c r="P121" s="1" t="s">
        <v>497</v>
      </c>
      <c r="Q121" s="1" t="s">
        <v>497</v>
      </c>
      <c r="R121" s="1" t="s">
        <v>497</v>
      </c>
      <c r="S121" s="1" t="s">
        <v>497</v>
      </c>
      <c r="T121" s="1" t="s">
        <v>497</v>
      </c>
      <c r="U121" s="1" t="s">
        <v>497</v>
      </c>
      <c r="V121" s="1" t="s">
        <v>497</v>
      </c>
      <c r="W121" s="1" t="s">
        <v>497</v>
      </c>
      <c r="X121" s="1" t="s">
        <v>497</v>
      </c>
      <c r="Y121" s="1">
        <v>0</v>
      </c>
      <c r="Z121" s="1" t="s">
        <v>497</v>
      </c>
      <c r="AA121" s="1">
        <v>0</v>
      </c>
      <c r="AB121" s="1" t="s">
        <v>497</v>
      </c>
      <c r="AC121" s="1" t="s">
        <v>497</v>
      </c>
      <c r="AD121" s="1" t="s">
        <v>497</v>
      </c>
      <c r="AE121" s="1">
        <v>0</v>
      </c>
      <c r="AF121" s="1" t="s">
        <v>497</v>
      </c>
      <c r="AG121" s="1" t="s">
        <v>497</v>
      </c>
      <c r="AH121" s="1" t="s">
        <v>497</v>
      </c>
      <c r="AI121" s="1" t="s">
        <v>497</v>
      </c>
      <c r="AJ121" s="1" t="s">
        <v>497</v>
      </c>
      <c r="AK121" s="1" t="s">
        <v>497</v>
      </c>
      <c r="AL121" s="1" t="s">
        <v>497</v>
      </c>
      <c r="AM121" s="1" t="s">
        <v>497</v>
      </c>
      <c r="AN121" s="1" t="s">
        <v>497</v>
      </c>
      <c r="AO121" s="1" t="s">
        <v>497</v>
      </c>
      <c r="AP121" s="1" t="s">
        <v>497</v>
      </c>
      <c r="AQ121" s="1" t="s">
        <v>497</v>
      </c>
      <c r="AR121" s="1" t="s">
        <v>497</v>
      </c>
      <c r="AS121" s="1">
        <f t="shared" si="15"/>
        <v>3</v>
      </c>
    </row>
    <row r="122" spans="1:45" x14ac:dyDescent="0.25">
      <c r="A122" s="1">
        <f>COUNTIF('Value Matchup'!$D$356:$D$423,'Team History'!B122)</f>
        <v>0</v>
      </c>
      <c r="B122" t="s">
        <v>234</v>
      </c>
      <c r="C122" s="1">
        <f t="shared" si="8"/>
        <v>2</v>
      </c>
      <c r="D122" s="1">
        <f t="shared" si="9"/>
        <v>0</v>
      </c>
      <c r="E122" s="1">
        <f t="shared" si="10"/>
        <v>0</v>
      </c>
      <c r="F122" s="1">
        <f t="shared" si="11"/>
        <v>0</v>
      </c>
      <c r="G122" s="1">
        <f t="shared" si="12"/>
        <v>0</v>
      </c>
      <c r="H122" s="1">
        <f t="shared" si="13"/>
        <v>0</v>
      </c>
      <c r="I122" s="63">
        <f t="shared" si="14"/>
        <v>6</v>
      </c>
      <c r="K122" s="1" t="s">
        <v>497</v>
      </c>
      <c r="L122" s="1" t="s">
        <v>497</v>
      </c>
      <c r="M122" s="1" t="s">
        <v>497</v>
      </c>
      <c r="N122" s="1" t="s">
        <v>497</v>
      </c>
      <c r="O122" s="1" t="s">
        <v>497</v>
      </c>
      <c r="P122" s="1" t="s">
        <v>497</v>
      </c>
      <c r="Q122" s="1" t="s">
        <v>497</v>
      </c>
      <c r="R122" s="1" t="s">
        <v>497</v>
      </c>
      <c r="S122" s="1" t="s">
        <v>497</v>
      </c>
      <c r="T122" s="1" t="s">
        <v>497</v>
      </c>
      <c r="U122" s="1" t="s">
        <v>497</v>
      </c>
      <c r="V122" s="1" t="s">
        <v>497</v>
      </c>
      <c r="W122" s="1" t="s">
        <v>497</v>
      </c>
      <c r="X122" s="1" t="s">
        <v>497</v>
      </c>
      <c r="Y122" s="1" t="s">
        <v>497</v>
      </c>
      <c r="Z122" s="1" t="s">
        <v>497</v>
      </c>
      <c r="AA122" s="1" t="s">
        <v>497</v>
      </c>
      <c r="AB122" s="1" t="s">
        <v>497</v>
      </c>
      <c r="AC122" s="1" t="s">
        <v>497</v>
      </c>
      <c r="AD122" s="1" t="s">
        <v>497</v>
      </c>
      <c r="AE122" s="1">
        <v>1</v>
      </c>
      <c r="AF122" s="1">
        <v>0</v>
      </c>
      <c r="AG122" s="1" t="s">
        <v>497</v>
      </c>
      <c r="AH122" s="1" t="s">
        <v>497</v>
      </c>
      <c r="AI122" s="1" t="s">
        <v>497</v>
      </c>
      <c r="AJ122" s="1" t="s">
        <v>497</v>
      </c>
      <c r="AK122" s="1" t="s">
        <v>497</v>
      </c>
      <c r="AL122" s="1" t="s">
        <v>497</v>
      </c>
      <c r="AM122" s="1">
        <v>0</v>
      </c>
      <c r="AN122" s="1" t="s">
        <v>497</v>
      </c>
      <c r="AO122" s="1" t="s">
        <v>497</v>
      </c>
      <c r="AP122" s="1" t="s">
        <v>497</v>
      </c>
      <c r="AQ122" s="1" t="s">
        <v>497</v>
      </c>
      <c r="AR122" s="1">
        <v>1</v>
      </c>
      <c r="AS122" s="1">
        <f t="shared" si="15"/>
        <v>4</v>
      </c>
    </row>
    <row r="123" spans="1:45" x14ac:dyDescent="0.25">
      <c r="A123" s="1">
        <f>COUNTIF('Value Matchup'!$D$356:$D$423,'Team History'!B123)</f>
        <v>0</v>
      </c>
      <c r="B123" t="s">
        <v>235</v>
      </c>
      <c r="C123" s="1">
        <f t="shared" si="8"/>
        <v>0</v>
      </c>
      <c r="D123" s="1">
        <f t="shared" si="9"/>
        <v>0</v>
      </c>
      <c r="E123" s="1">
        <f t="shared" si="10"/>
        <v>0</v>
      </c>
      <c r="F123" s="1">
        <f t="shared" si="11"/>
        <v>0</v>
      </c>
      <c r="G123" s="1">
        <f t="shared" si="12"/>
        <v>0</v>
      </c>
      <c r="H123" s="1">
        <f t="shared" si="13"/>
        <v>0</v>
      </c>
      <c r="I123" s="63">
        <f t="shared" si="14"/>
        <v>0</v>
      </c>
      <c r="K123" s="1" t="s">
        <v>497</v>
      </c>
      <c r="L123" s="1" t="s">
        <v>497</v>
      </c>
      <c r="M123" s="1" t="s">
        <v>497</v>
      </c>
      <c r="N123" s="1" t="s">
        <v>497</v>
      </c>
      <c r="O123" s="1" t="s">
        <v>497</v>
      </c>
      <c r="P123" s="1" t="s">
        <v>497</v>
      </c>
      <c r="Q123" s="1" t="s">
        <v>497</v>
      </c>
      <c r="R123" s="1" t="s">
        <v>497</v>
      </c>
      <c r="S123" s="1" t="s">
        <v>497</v>
      </c>
      <c r="T123" s="1" t="s">
        <v>497</v>
      </c>
      <c r="U123" s="1" t="s">
        <v>497</v>
      </c>
      <c r="V123" s="1" t="s">
        <v>497</v>
      </c>
      <c r="W123" s="1" t="s">
        <v>497</v>
      </c>
      <c r="X123" s="1" t="s">
        <v>497</v>
      </c>
      <c r="Y123" s="1" t="s">
        <v>497</v>
      </c>
      <c r="Z123" s="1" t="s">
        <v>497</v>
      </c>
      <c r="AA123" s="1" t="s">
        <v>497</v>
      </c>
      <c r="AB123" s="1" t="s">
        <v>497</v>
      </c>
      <c r="AC123" s="1" t="s">
        <v>497</v>
      </c>
      <c r="AD123" s="1" t="s">
        <v>497</v>
      </c>
      <c r="AE123" s="1" t="s">
        <v>497</v>
      </c>
      <c r="AF123" s="1" t="s">
        <v>497</v>
      </c>
      <c r="AG123" s="1" t="s">
        <v>497</v>
      </c>
      <c r="AH123" s="1" t="s">
        <v>497</v>
      </c>
      <c r="AI123" s="1" t="s">
        <v>497</v>
      </c>
      <c r="AJ123" s="1" t="s">
        <v>497</v>
      </c>
      <c r="AK123" s="1" t="s">
        <v>497</v>
      </c>
      <c r="AL123" s="1" t="s">
        <v>497</v>
      </c>
      <c r="AM123" s="1" t="s">
        <v>497</v>
      </c>
      <c r="AN123" s="1" t="s">
        <v>497</v>
      </c>
      <c r="AO123" s="1" t="s">
        <v>497</v>
      </c>
      <c r="AP123" s="1" t="s">
        <v>497</v>
      </c>
      <c r="AQ123" s="1" t="s">
        <v>497</v>
      </c>
      <c r="AR123" s="1" t="s">
        <v>497</v>
      </c>
      <c r="AS123" s="1">
        <f t="shared" si="15"/>
        <v>0</v>
      </c>
    </row>
    <row r="124" spans="1:45" x14ac:dyDescent="0.25">
      <c r="A124" s="1">
        <f>COUNTIF('Value Matchup'!$D$356:$D$423,'Team History'!B124)</f>
        <v>0</v>
      </c>
      <c r="B124" t="s">
        <v>36</v>
      </c>
      <c r="C124" s="1">
        <f t="shared" si="8"/>
        <v>14</v>
      </c>
      <c r="D124" s="1">
        <f t="shared" si="9"/>
        <v>9</v>
      </c>
      <c r="E124" s="1">
        <f t="shared" si="10"/>
        <v>3</v>
      </c>
      <c r="F124" s="1">
        <f t="shared" si="11"/>
        <v>2</v>
      </c>
      <c r="G124" s="1">
        <f t="shared" si="12"/>
        <v>1</v>
      </c>
      <c r="H124" s="1">
        <f t="shared" si="13"/>
        <v>0</v>
      </c>
      <c r="I124" s="63">
        <f t="shared" si="14"/>
        <v>61</v>
      </c>
      <c r="K124" s="1" t="s">
        <v>497</v>
      </c>
      <c r="L124" s="1" t="s">
        <v>497</v>
      </c>
      <c r="M124" s="1">
        <v>2</v>
      </c>
      <c r="N124" s="1">
        <v>0</v>
      </c>
      <c r="O124" s="1" t="s">
        <v>497</v>
      </c>
      <c r="P124" s="1">
        <v>2</v>
      </c>
      <c r="Q124" s="1">
        <v>2</v>
      </c>
      <c r="R124" s="1" t="s">
        <v>497</v>
      </c>
      <c r="S124" s="1" t="s">
        <v>497</v>
      </c>
      <c r="T124" s="1" t="s">
        <v>497</v>
      </c>
      <c r="U124" s="1">
        <v>0</v>
      </c>
      <c r="V124" s="1">
        <v>1</v>
      </c>
      <c r="W124" s="1">
        <v>1</v>
      </c>
      <c r="X124" s="1" t="s">
        <v>497</v>
      </c>
      <c r="Y124" s="1" t="s">
        <v>497</v>
      </c>
      <c r="Z124" s="1">
        <v>1</v>
      </c>
      <c r="AA124" s="1">
        <v>5</v>
      </c>
      <c r="AB124" s="1">
        <v>0</v>
      </c>
      <c r="AC124" s="1">
        <v>0</v>
      </c>
      <c r="AD124" s="1">
        <v>1</v>
      </c>
      <c r="AE124" s="1">
        <v>1</v>
      </c>
      <c r="AF124" s="1">
        <v>0</v>
      </c>
      <c r="AG124" s="1">
        <v>0</v>
      </c>
      <c r="AH124" s="1">
        <v>0</v>
      </c>
      <c r="AI124" s="1">
        <v>2</v>
      </c>
      <c r="AJ124" s="1">
        <v>3</v>
      </c>
      <c r="AK124" s="1">
        <v>4</v>
      </c>
      <c r="AL124" s="1">
        <v>2</v>
      </c>
      <c r="AM124" s="1">
        <v>0</v>
      </c>
      <c r="AN124" s="1">
        <v>2</v>
      </c>
      <c r="AO124" s="1">
        <v>0</v>
      </c>
      <c r="AP124" s="1" t="s">
        <v>497</v>
      </c>
      <c r="AQ124" s="1">
        <v>0</v>
      </c>
      <c r="AR124" s="1" t="s">
        <v>497</v>
      </c>
      <c r="AS124" s="1">
        <f t="shared" si="15"/>
        <v>24</v>
      </c>
    </row>
    <row r="125" spans="1:45" x14ac:dyDescent="0.25">
      <c r="A125" s="1">
        <f>COUNTIF('Value Matchup'!$D$356:$D$423,'Team History'!B125)</f>
        <v>0</v>
      </c>
      <c r="B125" t="s">
        <v>236</v>
      </c>
      <c r="C125" s="1">
        <f t="shared" si="8"/>
        <v>1</v>
      </c>
      <c r="D125" s="1">
        <f t="shared" si="9"/>
        <v>0</v>
      </c>
      <c r="E125" s="1">
        <f t="shared" si="10"/>
        <v>0</v>
      </c>
      <c r="F125" s="1">
        <f t="shared" si="11"/>
        <v>0</v>
      </c>
      <c r="G125" s="1">
        <f t="shared" si="12"/>
        <v>0</v>
      </c>
      <c r="H125" s="1">
        <f t="shared" si="13"/>
        <v>0</v>
      </c>
      <c r="I125" s="63">
        <f t="shared" si="14"/>
        <v>4</v>
      </c>
      <c r="K125" s="1" t="s">
        <v>497</v>
      </c>
      <c r="L125" s="1" t="s">
        <v>497</v>
      </c>
      <c r="M125" s="1" t="s">
        <v>497</v>
      </c>
      <c r="N125" s="1" t="s">
        <v>497</v>
      </c>
      <c r="O125" s="1" t="s">
        <v>497</v>
      </c>
      <c r="P125" s="1" t="s">
        <v>497</v>
      </c>
      <c r="Q125" s="1" t="s">
        <v>497</v>
      </c>
      <c r="R125" s="1">
        <v>0</v>
      </c>
      <c r="S125" s="1" t="s">
        <v>497</v>
      </c>
      <c r="T125" s="1" t="s">
        <v>497</v>
      </c>
      <c r="U125" s="1" t="s">
        <v>497</v>
      </c>
      <c r="V125" s="1" t="s">
        <v>497</v>
      </c>
      <c r="W125" s="1" t="s">
        <v>497</v>
      </c>
      <c r="X125" s="1" t="s">
        <v>497</v>
      </c>
      <c r="Y125" s="1" t="s">
        <v>497</v>
      </c>
      <c r="Z125" s="1" t="s">
        <v>497</v>
      </c>
      <c r="AA125" s="1" t="s">
        <v>497</v>
      </c>
      <c r="AB125" s="1">
        <v>1</v>
      </c>
      <c r="AC125" s="1">
        <v>0</v>
      </c>
      <c r="AD125" s="1" t="s">
        <v>497</v>
      </c>
      <c r="AE125" s="1" t="s">
        <v>497</v>
      </c>
      <c r="AF125" s="1" t="s">
        <v>497</v>
      </c>
      <c r="AG125" s="1" t="s">
        <v>497</v>
      </c>
      <c r="AH125" s="1" t="s">
        <v>497</v>
      </c>
      <c r="AI125" s="1" t="s">
        <v>497</v>
      </c>
      <c r="AJ125" s="1" t="s">
        <v>497</v>
      </c>
      <c r="AK125" s="1" t="s">
        <v>497</v>
      </c>
      <c r="AL125" s="1" t="s">
        <v>497</v>
      </c>
      <c r="AM125" s="1" t="s">
        <v>497</v>
      </c>
      <c r="AN125" s="1" t="s">
        <v>497</v>
      </c>
      <c r="AO125" s="1" t="s">
        <v>497</v>
      </c>
      <c r="AP125" s="1" t="s">
        <v>497</v>
      </c>
      <c r="AQ125" s="1" t="s">
        <v>497</v>
      </c>
      <c r="AR125" s="1" t="s">
        <v>497</v>
      </c>
      <c r="AS125" s="1">
        <f t="shared" si="15"/>
        <v>3</v>
      </c>
    </row>
    <row r="126" spans="1:45" x14ac:dyDescent="0.25">
      <c r="A126" s="1">
        <f>COUNTIF('Value Matchup'!$D$356:$D$423,'Team History'!B126)</f>
        <v>1</v>
      </c>
      <c r="B126" t="s">
        <v>237</v>
      </c>
      <c r="C126" s="1">
        <f t="shared" si="8"/>
        <v>0</v>
      </c>
      <c r="D126" s="1">
        <f t="shared" si="9"/>
        <v>0</v>
      </c>
      <c r="E126" s="1">
        <f t="shared" si="10"/>
        <v>0</v>
      </c>
      <c r="F126" s="1">
        <f t="shared" si="11"/>
        <v>0</v>
      </c>
      <c r="G126" s="1">
        <f t="shared" si="12"/>
        <v>0</v>
      </c>
      <c r="H126" s="1">
        <f t="shared" si="13"/>
        <v>0</v>
      </c>
      <c r="I126" s="63">
        <f t="shared" si="14"/>
        <v>10</v>
      </c>
      <c r="K126" s="1">
        <v>0</v>
      </c>
      <c r="L126" s="1">
        <v>0</v>
      </c>
      <c r="M126" s="1">
        <v>0</v>
      </c>
      <c r="N126" s="1" t="s">
        <v>497</v>
      </c>
      <c r="O126" s="1" t="s">
        <v>497</v>
      </c>
      <c r="P126" s="1">
        <v>0</v>
      </c>
      <c r="Q126" s="1">
        <v>0</v>
      </c>
      <c r="R126" s="1" t="s">
        <v>497</v>
      </c>
      <c r="S126" s="1" t="s">
        <v>497</v>
      </c>
      <c r="T126" s="1" t="s">
        <v>497</v>
      </c>
      <c r="U126" s="1" t="s">
        <v>497</v>
      </c>
      <c r="V126" s="1" t="s">
        <v>497</v>
      </c>
      <c r="W126" s="1">
        <v>0</v>
      </c>
      <c r="X126" s="1" t="s">
        <v>497</v>
      </c>
      <c r="Y126" s="1" t="s">
        <v>497</v>
      </c>
      <c r="Z126" s="1" t="s">
        <v>497</v>
      </c>
      <c r="AA126" s="1" t="s">
        <v>497</v>
      </c>
      <c r="AB126" s="1">
        <v>0</v>
      </c>
      <c r="AC126" s="1">
        <v>0</v>
      </c>
      <c r="AD126" s="1" t="s">
        <v>497</v>
      </c>
      <c r="AE126" s="1">
        <v>0</v>
      </c>
      <c r="AF126" s="1" t="s">
        <v>497</v>
      </c>
      <c r="AG126" s="1" t="s">
        <v>497</v>
      </c>
      <c r="AH126" s="1" t="s">
        <v>497</v>
      </c>
      <c r="AI126" s="1" t="s">
        <v>497</v>
      </c>
      <c r="AJ126" s="1" t="s">
        <v>497</v>
      </c>
      <c r="AK126" s="1" t="s">
        <v>497</v>
      </c>
      <c r="AL126" s="1" t="s">
        <v>497</v>
      </c>
      <c r="AM126" s="1" t="s">
        <v>497</v>
      </c>
      <c r="AN126" s="1" t="s">
        <v>497</v>
      </c>
      <c r="AO126" s="1" t="s">
        <v>497</v>
      </c>
      <c r="AP126" s="1" t="s">
        <v>497</v>
      </c>
      <c r="AQ126" s="1" t="s">
        <v>497</v>
      </c>
      <c r="AR126" s="1">
        <v>0</v>
      </c>
      <c r="AS126" s="1">
        <f t="shared" si="15"/>
        <v>10</v>
      </c>
    </row>
    <row r="127" spans="1:45" x14ac:dyDescent="0.25">
      <c r="A127" s="1">
        <f>COUNTIF('Value Matchup'!$D$356:$D$423,'Team History'!B127)</f>
        <v>1</v>
      </c>
      <c r="B127" t="s">
        <v>69</v>
      </c>
      <c r="C127" s="1">
        <f t="shared" si="8"/>
        <v>12</v>
      </c>
      <c r="D127" s="1">
        <f t="shared" si="9"/>
        <v>3</v>
      </c>
      <c r="E127" s="1">
        <f t="shared" si="10"/>
        <v>1</v>
      </c>
      <c r="F127" s="1">
        <f t="shared" si="11"/>
        <v>0</v>
      </c>
      <c r="G127" s="1">
        <f t="shared" si="12"/>
        <v>0</v>
      </c>
      <c r="H127" s="1">
        <f t="shared" si="13"/>
        <v>0</v>
      </c>
      <c r="I127" s="63">
        <f t="shared" si="14"/>
        <v>35</v>
      </c>
      <c r="K127" s="1" t="s">
        <v>497</v>
      </c>
      <c r="L127" s="1" t="s">
        <v>497</v>
      </c>
      <c r="M127" s="1">
        <v>1</v>
      </c>
      <c r="N127" s="1">
        <v>1</v>
      </c>
      <c r="O127" s="1">
        <v>0</v>
      </c>
      <c r="P127" s="1" t="s">
        <v>497</v>
      </c>
      <c r="Q127" s="1" t="s">
        <v>497</v>
      </c>
      <c r="R127" s="1" t="s">
        <v>497</v>
      </c>
      <c r="S127" s="1" t="s">
        <v>497</v>
      </c>
      <c r="T127" s="1" t="s">
        <v>497</v>
      </c>
      <c r="U127" s="1" t="s">
        <v>497</v>
      </c>
      <c r="V127" s="1" t="s">
        <v>497</v>
      </c>
      <c r="W127" s="1">
        <v>0</v>
      </c>
      <c r="X127" s="1">
        <v>0</v>
      </c>
      <c r="Y127" s="1" t="s">
        <v>497</v>
      </c>
      <c r="Z127" s="1" t="s">
        <v>497</v>
      </c>
      <c r="AA127" s="1" t="s">
        <v>497</v>
      </c>
      <c r="AB127" s="1">
        <v>1</v>
      </c>
      <c r="AC127" s="1" t="s">
        <v>497</v>
      </c>
      <c r="AD127" s="1">
        <v>2</v>
      </c>
      <c r="AE127" s="1" t="s">
        <v>497</v>
      </c>
      <c r="AF127" s="1">
        <v>1</v>
      </c>
      <c r="AG127" s="1">
        <v>1</v>
      </c>
      <c r="AH127" s="1" t="s">
        <v>497</v>
      </c>
      <c r="AI127" s="1" t="s">
        <v>497</v>
      </c>
      <c r="AJ127" s="1">
        <v>1</v>
      </c>
      <c r="AK127" s="1">
        <v>1</v>
      </c>
      <c r="AL127" s="1">
        <v>1</v>
      </c>
      <c r="AM127" s="1" t="s">
        <v>497</v>
      </c>
      <c r="AN127" s="1">
        <v>1</v>
      </c>
      <c r="AO127" s="1">
        <v>2</v>
      </c>
      <c r="AP127" s="1">
        <v>3</v>
      </c>
      <c r="AQ127" s="1">
        <v>0</v>
      </c>
      <c r="AR127" s="1">
        <v>0</v>
      </c>
      <c r="AS127" s="1">
        <f t="shared" si="15"/>
        <v>17</v>
      </c>
    </row>
    <row r="128" spans="1:45" x14ac:dyDescent="0.25">
      <c r="A128" s="1">
        <f>COUNTIF('Value Matchup'!$D$356:$D$423,'Team History'!B128)</f>
        <v>1</v>
      </c>
      <c r="B128" t="s">
        <v>238</v>
      </c>
      <c r="C128" s="1">
        <f t="shared" si="8"/>
        <v>12</v>
      </c>
      <c r="D128" s="1">
        <f t="shared" si="9"/>
        <v>5</v>
      </c>
      <c r="E128" s="1">
        <f t="shared" si="10"/>
        <v>1</v>
      </c>
      <c r="F128" s="1">
        <f t="shared" si="11"/>
        <v>0</v>
      </c>
      <c r="G128" s="1">
        <f t="shared" si="12"/>
        <v>0</v>
      </c>
      <c r="H128" s="1">
        <f t="shared" si="13"/>
        <v>0</v>
      </c>
      <c r="I128" s="63">
        <f t="shared" si="14"/>
        <v>44</v>
      </c>
      <c r="K128" s="1" t="s">
        <v>497</v>
      </c>
      <c r="L128" s="1">
        <v>1</v>
      </c>
      <c r="M128" s="1">
        <v>2</v>
      </c>
      <c r="N128" s="1">
        <v>0</v>
      </c>
      <c r="O128" s="1">
        <v>2</v>
      </c>
      <c r="P128" s="1">
        <v>1</v>
      </c>
      <c r="Q128" s="1">
        <v>1</v>
      </c>
      <c r="R128" s="1" t="s">
        <v>497</v>
      </c>
      <c r="S128" s="1" t="s">
        <v>497</v>
      </c>
      <c r="T128" s="1" t="s">
        <v>497</v>
      </c>
      <c r="U128" s="1" t="s">
        <v>497</v>
      </c>
      <c r="V128" s="1" t="s">
        <v>497</v>
      </c>
      <c r="W128" s="1" t="s">
        <v>497</v>
      </c>
      <c r="X128" s="1">
        <v>1</v>
      </c>
      <c r="Y128" s="1" t="s">
        <v>497</v>
      </c>
      <c r="Z128" s="1" t="s">
        <v>497</v>
      </c>
      <c r="AA128" s="1" t="s">
        <v>497</v>
      </c>
      <c r="AB128" s="1">
        <v>0</v>
      </c>
      <c r="AC128" s="1">
        <v>3</v>
      </c>
      <c r="AD128" s="1" t="s">
        <v>497</v>
      </c>
      <c r="AE128" s="1" t="s">
        <v>497</v>
      </c>
      <c r="AF128" s="1">
        <v>2</v>
      </c>
      <c r="AG128" s="1">
        <v>1</v>
      </c>
      <c r="AH128" s="1">
        <v>1</v>
      </c>
      <c r="AI128" s="1" t="s">
        <v>497</v>
      </c>
      <c r="AJ128" s="1">
        <v>0</v>
      </c>
      <c r="AK128" s="1">
        <v>1</v>
      </c>
      <c r="AL128" s="1" t="s">
        <v>497</v>
      </c>
      <c r="AM128" s="1" t="s">
        <v>497</v>
      </c>
      <c r="AN128" s="1">
        <v>0</v>
      </c>
      <c r="AO128" s="1">
        <v>0</v>
      </c>
      <c r="AP128" s="1" t="s">
        <v>497</v>
      </c>
      <c r="AQ128" s="1">
        <v>2</v>
      </c>
      <c r="AR128" s="1">
        <v>0</v>
      </c>
      <c r="AS128" s="1">
        <f t="shared" si="15"/>
        <v>18</v>
      </c>
    </row>
    <row r="129" spans="1:45" x14ac:dyDescent="0.25">
      <c r="A129" s="1">
        <f>COUNTIF('Value Matchup'!$D$356:$D$423,'Team History'!B129)</f>
        <v>0</v>
      </c>
      <c r="B129" t="s">
        <v>239</v>
      </c>
      <c r="C129" s="1">
        <f t="shared" si="8"/>
        <v>0</v>
      </c>
      <c r="D129" s="1">
        <f t="shared" si="9"/>
        <v>0</v>
      </c>
      <c r="E129" s="1">
        <f t="shared" si="10"/>
        <v>0</v>
      </c>
      <c r="F129" s="1">
        <f t="shared" si="11"/>
        <v>0</v>
      </c>
      <c r="G129" s="1">
        <f t="shared" si="12"/>
        <v>0</v>
      </c>
      <c r="H129" s="1">
        <f t="shared" si="13"/>
        <v>0</v>
      </c>
      <c r="I129" s="63">
        <f t="shared" si="14"/>
        <v>1</v>
      </c>
      <c r="K129" s="1" t="s">
        <v>497</v>
      </c>
      <c r="L129" s="1" t="s">
        <v>497</v>
      </c>
      <c r="M129" s="1" t="s">
        <v>497</v>
      </c>
      <c r="N129" s="1" t="s">
        <v>497</v>
      </c>
      <c r="O129" s="1" t="s">
        <v>497</v>
      </c>
      <c r="P129" s="1" t="s">
        <v>497</v>
      </c>
      <c r="Q129" s="1" t="s">
        <v>497</v>
      </c>
      <c r="R129" s="1" t="s">
        <v>497</v>
      </c>
      <c r="S129" s="1" t="s">
        <v>497</v>
      </c>
      <c r="T129" s="1" t="s">
        <v>497</v>
      </c>
      <c r="U129" s="1" t="s">
        <v>497</v>
      </c>
      <c r="V129" s="1" t="s">
        <v>497</v>
      </c>
      <c r="W129" s="1" t="s">
        <v>497</v>
      </c>
      <c r="X129" s="1" t="s">
        <v>497</v>
      </c>
      <c r="Y129" s="1" t="s">
        <v>497</v>
      </c>
      <c r="Z129" s="1">
        <v>0</v>
      </c>
      <c r="AA129" s="1" t="s">
        <v>497</v>
      </c>
      <c r="AB129" s="1" t="s">
        <v>497</v>
      </c>
      <c r="AC129" s="1" t="s">
        <v>497</v>
      </c>
      <c r="AD129" s="1" t="s">
        <v>497</v>
      </c>
      <c r="AE129" s="1" t="s">
        <v>497</v>
      </c>
      <c r="AF129" s="1" t="s">
        <v>497</v>
      </c>
      <c r="AG129" s="1" t="s">
        <v>497</v>
      </c>
      <c r="AH129" s="1" t="s">
        <v>497</v>
      </c>
      <c r="AI129" s="1" t="s">
        <v>497</v>
      </c>
      <c r="AJ129" s="1" t="s">
        <v>497</v>
      </c>
      <c r="AK129" s="1" t="s">
        <v>497</v>
      </c>
      <c r="AL129" s="1" t="s">
        <v>497</v>
      </c>
      <c r="AM129" s="1" t="s">
        <v>497</v>
      </c>
      <c r="AN129" s="1" t="s">
        <v>497</v>
      </c>
      <c r="AO129" s="1" t="s">
        <v>497</v>
      </c>
      <c r="AP129" s="1" t="s">
        <v>497</v>
      </c>
      <c r="AQ129" s="1" t="s">
        <v>497</v>
      </c>
      <c r="AR129" s="1" t="s">
        <v>497</v>
      </c>
      <c r="AS129" s="1">
        <f t="shared" si="15"/>
        <v>1</v>
      </c>
    </row>
    <row r="130" spans="1:45" x14ac:dyDescent="0.25">
      <c r="A130" s="1">
        <f>COUNTIF('Value Matchup'!$D$356:$D$423,'Team History'!B130)</f>
        <v>0</v>
      </c>
      <c r="B130" t="s">
        <v>240</v>
      </c>
      <c r="C130" s="1">
        <f t="shared" si="8"/>
        <v>0</v>
      </c>
      <c r="D130" s="1">
        <f t="shared" si="9"/>
        <v>0</v>
      </c>
      <c r="E130" s="1">
        <f t="shared" si="10"/>
        <v>0</v>
      </c>
      <c r="F130" s="1">
        <f t="shared" si="11"/>
        <v>0</v>
      </c>
      <c r="G130" s="1">
        <f t="shared" si="12"/>
        <v>0</v>
      </c>
      <c r="H130" s="1">
        <f t="shared" si="13"/>
        <v>0</v>
      </c>
      <c r="I130" s="63">
        <f t="shared" si="14"/>
        <v>3</v>
      </c>
      <c r="K130" s="1" t="s">
        <v>497</v>
      </c>
      <c r="L130" s="1" t="s">
        <v>497</v>
      </c>
      <c r="M130" s="1" t="s">
        <v>497</v>
      </c>
      <c r="N130" s="1" t="s">
        <v>497</v>
      </c>
      <c r="O130" s="1" t="s">
        <v>497</v>
      </c>
      <c r="P130" s="1" t="s">
        <v>497</v>
      </c>
      <c r="Q130" s="1" t="s">
        <v>497</v>
      </c>
      <c r="R130" s="1" t="s">
        <v>497</v>
      </c>
      <c r="S130" s="1" t="s">
        <v>497</v>
      </c>
      <c r="T130" s="1" t="s">
        <v>497</v>
      </c>
      <c r="U130" s="1" t="s">
        <v>497</v>
      </c>
      <c r="V130" s="1">
        <v>0</v>
      </c>
      <c r="W130" s="1" t="s">
        <v>497</v>
      </c>
      <c r="X130" s="1" t="s">
        <v>497</v>
      </c>
      <c r="Y130" s="1" t="s">
        <v>497</v>
      </c>
      <c r="Z130" s="1" t="s">
        <v>497</v>
      </c>
      <c r="AA130" s="1" t="s">
        <v>497</v>
      </c>
      <c r="AB130" s="1" t="s">
        <v>497</v>
      </c>
      <c r="AC130" s="1">
        <v>0</v>
      </c>
      <c r="AD130" s="1" t="s">
        <v>497</v>
      </c>
      <c r="AE130" s="1" t="s">
        <v>497</v>
      </c>
      <c r="AF130" s="1">
        <v>0</v>
      </c>
      <c r="AG130" s="1" t="s">
        <v>497</v>
      </c>
      <c r="AH130" s="1" t="s">
        <v>497</v>
      </c>
      <c r="AI130" s="1" t="s">
        <v>497</v>
      </c>
      <c r="AJ130" s="1" t="s">
        <v>497</v>
      </c>
      <c r="AK130" s="1" t="s">
        <v>497</v>
      </c>
      <c r="AL130" s="1" t="s">
        <v>497</v>
      </c>
      <c r="AM130" s="1" t="s">
        <v>497</v>
      </c>
      <c r="AN130" s="1" t="s">
        <v>497</v>
      </c>
      <c r="AO130" s="1" t="s">
        <v>497</v>
      </c>
      <c r="AP130" s="1" t="s">
        <v>497</v>
      </c>
      <c r="AQ130" s="1" t="s">
        <v>497</v>
      </c>
      <c r="AR130" s="1" t="s">
        <v>497</v>
      </c>
      <c r="AS130" s="1">
        <f t="shared" si="15"/>
        <v>3</v>
      </c>
    </row>
    <row r="131" spans="1:45" x14ac:dyDescent="0.25">
      <c r="A131" s="1">
        <f>COUNTIF('Value Matchup'!$D$356:$D$423,'Team History'!B131)</f>
        <v>0</v>
      </c>
      <c r="B131" t="s">
        <v>241</v>
      </c>
      <c r="C131" s="1">
        <f t="shared" si="8"/>
        <v>0</v>
      </c>
      <c r="D131" s="1">
        <f t="shared" si="9"/>
        <v>0</v>
      </c>
      <c r="E131" s="1">
        <f t="shared" si="10"/>
        <v>0</v>
      </c>
      <c r="F131" s="1">
        <f t="shared" si="11"/>
        <v>0</v>
      </c>
      <c r="G131" s="1">
        <f t="shared" si="12"/>
        <v>0</v>
      </c>
      <c r="H131" s="1">
        <f t="shared" si="13"/>
        <v>0</v>
      </c>
      <c r="I131" s="63">
        <f t="shared" si="14"/>
        <v>1</v>
      </c>
      <c r="K131" s="1" t="s">
        <v>497</v>
      </c>
      <c r="L131" s="1" t="s">
        <v>497</v>
      </c>
      <c r="M131" s="1" t="s">
        <v>497</v>
      </c>
      <c r="N131" s="1" t="s">
        <v>497</v>
      </c>
      <c r="O131" s="1" t="s">
        <v>497</v>
      </c>
      <c r="P131" s="1" t="s">
        <v>497</v>
      </c>
      <c r="Q131" s="1" t="s">
        <v>497</v>
      </c>
      <c r="R131" s="1" t="s">
        <v>497</v>
      </c>
      <c r="S131" s="1" t="s">
        <v>497</v>
      </c>
      <c r="T131" s="1" t="s">
        <v>497</v>
      </c>
      <c r="U131" s="1" t="s">
        <v>497</v>
      </c>
      <c r="V131" s="1" t="s">
        <v>497</v>
      </c>
      <c r="W131" s="1" t="s">
        <v>497</v>
      </c>
      <c r="X131" s="1" t="s">
        <v>497</v>
      </c>
      <c r="Y131" s="1" t="s">
        <v>497</v>
      </c>
      <c r="Z131" s="1" t="s">
        <v>497</v>
      </c>
      <c r="AA131" s="1" t="s">
        <v>497</v>
      </c>
      <c r="AB131" s="1" t="s">
        <v>497</v>
      </c>
      <c r="AC131" s="1" t="s">
        <v>497</v>
      </c>
      <c r="AD131" s="1" t="s">
        <v>497</v>
      </c>
      <c r="AE131" s="1" t="s">
        <v>497</v>
      </c>
      <c r="AF131" s="1" t="s">
        <v>497</v>
      </c>
      <c r="AG131" s="1" t="s">
        <v>497</v>
      </c>
      <c r="AH131" s="1" t="s">
        <v>497</v>
      </c>
      <c r="AI131" s="1" t="s">
        <v>497</v>
      </c>
      <c r="AJ131" s="1" t="s">
        <v>497</v>
      </c>
      <c r="AK131" s="1" t="s">
        <v>497</v>
      </c>
      <c r="AL131" s="1" t="s">
        <v>497</v>
      </c>
      <c r="AM131" s="1" t="s">
        <v>497</v>
      </c>
      <c r="AN131" s="1" t="s">
        <v>497</v>
      </c>
      <c r="AO131" s="1" t="s">
        <v>497</v>
      </c>
      <c r="AP131" s="1" t="s">
        <v>497</v>
      </c>
      <c r="AQ131" s="1">
        <v>0</v>
      </c>
      <c r="AR131" s="1" t="s">
        <v>497</v>
      </c>
      <c r="AS131" s="1">
        <f t="shared" si="15"/>
        <v>1</v>
      </c>
    </row>
    <row r="132" spans="1:45" x14ac:dyDescent="0.25">
      <c r="A132" s="1">
        <f>COUNTIF('Value Matchup'!$D$356:$D$423,'Team History'!B132)</f>
        <v>0</v>
      </c>
      <c r="B132" t="s">
        <v>242</v>
      </c>
      <c r="C132" s="1">
        <f t="shared" ref="C132:C195" si="16">COUNTIF($J132:$AR132,"&gt;0")</f>
        <v>0</v>
      </c>
      <c r="D132" s="1">
        <f t="shared" ref="D132:D195" si="17">COUNTIF($J132:$AR132,"&gt;1")</f>
        <v>0</v>
      </c>
      <c r="E132" s="1">
        <f t="shared" ref="E132:E195" si="18">COUNTIF($J132:$AR132,"&gt;2")</f>
        <v>0</v>
      </c>
      <c r="F132" s="1">
        <f t="shared" ref="F132:F195" si="19">COUNTIF($J132:$AR132,"&gt;3")</f>
        <v>0</v>
      </c>
      <c r="G132" s="1">
        <f t="shared" ref="G132:G195" si="20">COUNTIF($J132:$AR132,"&gt;4")</f>
        <v>0</v>
      </c>
      <c r="H132" s="1">
        <f t="shared" ref="H132:H195" si="21">COUNTIF($J132:$AR132,"&gt;5")</f>
        <v>0</v>
      </c>
      <c r="I132" s="63">
        <f t="shared" ref="I132:I195" si="22">SUM(J132:AS132)+SUM(J132:X132)</f>
        <v>1</v>
      </c>
      <c r="K132" s="1" t="s">
        <v>497</v>
      </c>
      <c r="L132" s="1">
        <v>0</v>
      </c>
      <c r="M132" s="1" t="s">
        <v>497</v>
      </c>
      <c r="N132" s="1" t="s">
        <v>497</v>
      </c>
      <c r="O132" s="1" t="s">
        <v>497</v>
      </c>
      <c r="P132" s="1" t="s">
        <v>497</v>
      </c>
      <c r="Q132" s="1" t="s">
        <v>497</v>
      </c>
      <c r="R132" s="1" t="s">
        <v>497</v>
      </c>
      <c r="S132" s="1" t="s">
        <v>497</v>
      </c>
      <c r="T132" s="1" t="s">
        <v>497</v>
      </c>
      <c r="U132" s="1" t="s">
        <v>497</v>
      </c>
      <c r="V132" s="1" t="s">
        <v>497</v>
      </c>
      <c r="W132" s="1" t="s">
        <v>497</v>
      </c>
      <c r="X132" s="1" t="s">
        <v>497</v>
      </c>
      <c r="Y132" s="1" t="s">
        <v>497</v>
      </c>
      <c r="Z132" s="1" t="s">
        <v>497</v>
      </c>
      <c r="AA132" s="1" t="s">
        <v>497</v>
      </c>
      <c r="AB132" s="1" t="s">
        <v>497</v>
      </c>
      <c r="AC132" s="1" t="s">
        <v>497</v>
      </c>
      <c r="AD132" s="1" t="s">
        <v>497</v>
      </c>
      <c r="AE132" s="1" t="s">
        <v>497</v>
      </c>
      <c r="AF132" s="1" t="s">
        <v>497</v>
      </c>
      <c r="AG132" s="1" t="s">
        <v>497</v>
      </c>
      <c r="AH132" s="1" t="s">
        <v>497</v>
      </c>
      <c r="AI132" s="1" t="s">
        <v>497</v>
      </c>
      <c r="AJ132" s="1" t="s">
        <v>497</v>
      </c>
      <c r="AK132" s="1" t="s">
        <v>497</v>
      </c>
      <c r="AL132" s="1" t="s">
        <v>497</v>
      </c>
      <c r="AM132" s="1" t="s">
        <v>497</v>
      </c>
      <c r="AN132" s="1" t="s">
        <v>497</v>
      </c>
      <c r="AO132" s="1" t="s">
        <v>497</v>
      </c>
      <c r="AP132" s="1" t="s">
        <v>497</v>
      </c>
      <c r="AQ132" s="1" t="s">
        <v>497</v>
      </c>
      <c r="AR132" s="1" t="s">
        <v>497</v>
      </c>
      <c r="AS132" s="1">
        <f t="shared" ref="AS132:AS195" si="23">COUNT(J132:AR132)</f>
        <v>1</v>
      </c>
    </row>
    <row r="133" spans="1:45" x14ac:dyDescent="0.25">
      <c r="A133" s="1">
        <f>COUNTIF('Value Matchup'!$D$356:$D$423,'Team History'!B133)</f>
        <v>0</v>
      </c>
      <c r="B133" t="s">
        <v>243</v>
      </c>
      <c r="C133" s="1">
        <f t="shared" si="16"/>
        <v>0</v>
      </c>
      <c r="D133" s="1">
        <f t="shared" si="17"/>
        <v>0</v>
      </c>
      <c r="E133" s="1">
        <f t="shared" si="18"/>
        <v>0</v>
      </c>
      <c r="F133" s="1">
        <f t="shared" si="19"/>
        <v>0</v>
      </c>
      <c r="G133" s="1">
        <f t="shared" si="20"/>
        <v>0</v>
      </c>
      <c r="H133" s="1">
        <f t="shared" si="21"/>
        <v>0</v>
      </c>
      <c r="I133" s="63">
        <f t="shared" si="22"/>
        <v>2</v>
      </c>
      <c r="K133" s="1" t="s">
        <v>497</v>
      </c>
      <c r="L133" s="1" t="s">
        <v>497</v>
      </c>
      <c r="M133" s="1" t="s">
        <v>497</v>
      </c>
      <c r="N133" s="1" t="s">
        <v>497</v>
      </c>
      <c r="O133" s="1" t="s">
        <v>497</v>
      </c>
      <c r="P133" s="1">
        <v>0</v>
      </c>
      <c r="Q133" s="1" t="s">
        <v>497</v>
      </c>
      <c r="R133" s="1" t="s">
        <v>497</v>
      </c>
      <c r="S133" s="1" t="s">
        <v>497</v>
      </c>
      <c r="T133" s="1" t="s">
        <v>497</v>
      </c>
      <c r="U133" s="1" t="s">
        <v>497</v>
      </c>
      <c r="V133" s="1" t="s">
        <v>497</v>
      </c>
      <c r="W133" s="1" t="s">
        <v>497</v>
      </c>
      <c r="X133" s="1" t="s">
        <v>497</v>
      </c>
      <c r="Y133" s="1" t="s">
        <v>497</v>
      </c>
      <c r="Z133" s="1" t="s">
        <v>497</v>
      </c>
      <c r="AA133" s="1" t="s">
        <v>497</v>
      </c>
      <c r="AB133" s="1" t="s">
        <v>497</v>
      </c>
      <c r="AC133" s="1" t="s">
        <v>497</v>
      </c>
      <c r="AD133" s="1" t="s">
        <v>497</v>
      </c>
      <c r="AE133" s="1" t="s">
        <v>497</v>
      </c>
      <c r="AF133" s="1" t="s">
        <v>497</v>
      </c>
      <c r="AG133" s="1" t="s">
        <v>497</v>
      </c>
      <c r="AH133" s="1" t="s">
        <v>497</v>
      </c>
      <c r="AI133" s="1">
        <v>0</v>
      </c>
      <c r="AJ133" s="1" t="s">
        <v>497</v>
      </c>
      <c r="AK133" s="1" t="s">
        <v>497</v>
      </c>
      <c r="AL133" s="1" t="s">
        <v>497</v>
      </c>
      <c r="AM133" s="1" t="s">
        <v>497</v>
      </c>
      <c r="AN133" s="1" t="s">
        <v>497</v>
      </c>
      <c r="AO133" s="1" t="s">
        <v>497</v>
      </c>
      <c r="AP133" s="1" t="s">
        <v>497</v>
      </c>
      <c r="AQ133" s="1" t="s">
        <v>497</v>
      </c>
      <c r="AR133" s="1" t="s">
        <v>497</v>
      </c>
      <c r="AS133" s="1">
        <f t="shared" si="23"/>
        <v>2</v>
      </c>
    </row>
    <row r="134" spans="1:45" x14ac:dyDescent="0.25">
      <c r="A134" s="1">
        <f>COUNTIF('Value Matchup'!$D$356:$D$423,'Team History'!B134)</f>
        <v>1</v>
      </c>
      <c r="B134" t="s">
        <v>37</v>
      </c>
      <c r="C134" s="1">
        <f t="shared" si="16"/>
        <v>29</v>
      </c>
      <c r="D134" s="1">
        <f t="shared" si="17"/>
        <v>20</v>
      </c>
      <c r="E134" s="1">
        <f t="shared" si="18"/>
        <v>13</v>
      </c>
      <c r="F134" s="1">
        <f t="shared" si="19"/>
        <v>7</v>
      </c>
      <c r="G134" s="1">
        <f t="shared" si="20"/>
        <v>3</v>
      </c>
      <c r="H134" s="1">
        <f t="shared" si="21"/>
        <v>0</v>
      </c>
      <c r="I134" s="63">
        <f t="shared" si="22"/>
        <v>131</v>
      </c>
      <c r="K134" s="1">
        <v>4</v>
      </c>
      <c r="L134" s="1">
        <v>3</v>
      </c>
      <c r="M134" s="1">
        <v>3</v>
      </c>
      <c r="N134" s="1">
        <v>1</v>
      </c>
      <c r="O134" s="1">
        <v>1</v>
      </c>
      <c r="P134" s="1">
        <v>2</v>
      </c>
      <c r="Q134" s="1">
        <v>5</v>
      </c>
      <c r="R134" s="1">
        <v>3</v>
      </c>
      <c r="S134" s="1">
        <v>1</v>
      </c>
      <c r="T134" s="1">
        <v>2</v>
      </c>
      <c r="U134" s="1" t="s">
        <v>497</v>
      </c>
      <c r="V134" s="1">
        <v>3</v>
      </c>
      <c r="W134" s="1">
        <v>0</v>
      </c>
      <c r="X134" s="1">
        <v>0</v>
      </c>
      <c r="Y134" s="1">
        <v>3</v>
      </c>
      <c r="Z134" s="1">
        <v>5</v>
      </c>
      <c r="AA134" s="1">
        <v>4</v>
      </c>
      <c r="AB134" s="1">
        <v>2</v>
      </c>
      <c r="AC134" s="1">
        <v>1</v>
      </c>
      <c r="AD134" s="1">
        <v>1</v>
      </c>
      <c r="AE134" s="1">
        <v>1</v>
      </c>
      <c r="AF134" s="1">
        <v>2</v>
      </c>
      <c r="AG134" s="1">
        <v>3</v>
      </c>
      <c r="AH134" s="1">
        <v>2</v>
      </c>
      <c r="AI134" s="1">
        <v>2</v>
      </c>
      <c r="AJ134" s="1">
        <v>4</v>
      </c>
      <c r="AK134" s="1">
        <v>1</v>
      </c>
      <c r="AL134" s="1">
        <v>5</v>
      </c>
      <c r="AM134" s="1">
        <v>1</v>
      </c>
      <c r="AN134" s="1" t="s">
        <v>497</v>
      </c>
      <c r="AO134" s="1" t="s">
        <v>497</v>
      </c>
      <c r="AP134" s="1">
        <v>2</v>
      </c>
      <c r="AQ134" s="1">
        <v>4</v>
      </c>
      <c r="AR134" s="1">
        <v>1</v>
      </c>
      <c r="AS134" s="1">
        <f t="shared" si="23"/>
        <v>31</v>
      </c>
    </row>
    <row r="135" spans="1:45" x14ac:dyDescent="0.25">
      <c r="A135" s="1">
        <f>COUNTIF('Value Matchup'!$D$356:$D$423,'Team History'!B135)</f>
        <v>1</v>
      </c>
      <c r="B135" t="s">
        <v>244</v>
      </c>
      <c r="C135" s="1">
        <f t="shared" si="16"/>
        <v>7</v>
      </c>
      <c r="D135" s="1">
        <f t="shared" si="17"/>
        <v>3</v>
      </c>
      <c r="E135" s="1">
        <f t="shared" si="18"/>
        <v>3</v>
      </c>
      <c r="F135" s="1">
        <f t="shared" si="19"/>
        <v>0</v>
      </c>
      <c r="G135" s="1">
        <f t="shared" si="20"/>
        <v>0</v>
      </c>
      <c r="H135" s="1">
        <f t="shared" si="21"/>
        <v>0</v>
      </c>
      <c r="I135" s="63">
        <f t="shared" si="22"/>
        <v>36</v>
      </c>
      <c r="K135" s="1">
        <v>3</v>
      </c>
      <c r="L135" s="1">
        <v>0</v>
      </c>
      <c r="M135" s="1" t="s">
        <v>497</v>
      </c>
      <c r="N135" s="1" t="s">
        <v>497</v>
      </c>
      <c r="O135" s="1">
        <v>0</v>
      </c>
      <c r="P135" s="1">
        <v>0</v>
      </c>
      <c r="Q135" s="1">
        <v>1</v>
      </c>
      <c r="R135" s="1">
        <v>1</v>
      </c>
      <c r="S135" s="1">
        <v>3</v>
      </c>
      <c r="T135" s="1" t="s">
        <v>497</v>
      </c>
      <c r="U135" s="1">
        <v>1</v>
      </c>
      <c r="V135" s="1" t="s">
        <v>497</v>
      </c>
      <c r="W135" s="1" t="s">
        <v>497</v>
      </c>
      <c r="X135" s="1" t="s">
        <v>497</v>
      </c>
      <c r="Y135" s="1" t="s">
        <v>497</v>
      </c>
      <c r="Z135" s="1" t="s">
        <v>497</v>
      </c>
      <c r="AA135" s="1" t="s">
        <v>497</v>
      </c>
      <c r="AB135" s="1" t="s">
        <v>497</v>
      </c>
      <c r="AC135" s="1" t="s">
        <v>497</v>
      </c>
      <c r="AD135" s="1" t="s">
        <v>497</v>
      </c>
      <c r="AE135" s="1" t="s">
        <v>497</v>
      </c>
      <c r="AF135" s="1" t="s">
        <v>497</v>
      </c>
      <c r="AG135" s="1">
        <v>0</v>
      </c>
      <c r="AH135" s="1" t="s">
        <v>497</v>
      </c>
      <c r="AI135" s="1" t="s">
        <v>497</v>
      </c>
      <c r="AJ135" s="1">
        <v>0</v>
      </c>
      <c r="AK135" s="1" t="s">
        <v>497</v>
      </c>
      <c r="AL135" s="1" t="s">
        <v>497</v>
      </c>
      <c r="AM135" s="1">
        <v>0</v>
      </c>
      <c r="AN135" s="1">
        <v>0</v>
      </c>
      <c r="AO135" s="1">
        <v>3</v>
      </c>
      <c r="AP135" s="1">
        <v>1</v>
      </c>
      <c r="AQ135" s="1" t="s">
        <v>497</v>
      </c>
      <c r="AR135" s="1" t="s">
        <v>497</v>
      </c>
      <c r="AS135" s="1">
        <f t="shared" si="23"/>
        <v>14</v>
      </c>
    </row>
    <row r="136" spans="1:45" x14ac:dyDescent="0.25">
      <c r="A136" s="1">
        <f>COUNTIF('Value Matchup'!$D$356:$D$423,'Team History'!B136)</f>
        <v>0</v>
      </c>
      <c r="B136" t="s">
        <v>245</v>
      </c>
      <c r="C136" s="1">
        <f t="shared" si="16"/>
        <v>0</v>
      </c>
      <c r="D136" s="1">
        <f t="shared" si="17"/>
        <v>0</v>
      </c>
      <c r="E136" s="1">
        <f t="shared" si="18"/>
        <v>0</v>
      </c>
      <c r="F136" s="1">
        <f t="shared" si="19"/>
        <v>0</v>
      </c>
      <c r="G136" s="1">
        <f t="shared" si="20"/>
        <v>0</v>
      </c>
      <c r="H136" s="1">
        <f t="shared" si="21"/>
        <v>0</v>
      </c>
      <c r="I136" s="63">
        <f t="shared" si="22"/>
        <v>0</v>
      </c>
      <c r="K136" s="1" t="s">
        <v>497</v>
      </c>
      <c r="L136" s="1" t="s">
        <v>497</v>
      </c>
      <c r="M136" s="1" t="s">
        <v>497</v>
      </c>
      <c r="N136" s="1" t="s">
        <v>497</v>
      </c>
      <c r="O136" s="1" t="s">
        <v>497</v>
      </c>
      <c r="P136" s="1" t="s">
        <v>497</v>
      </c>
      <c r="Q136" s="1" t="s">
        <v>497</v>
      </c>
      <c r="R136" s="1" t="s">
        <v>497</v>
      </c>
      <c r="S136" s="1" t="s">
        <v>497</v>
      </c>
      <c r="T136" s="1" t="s">
        <v>497</v>
      </c>
      <c r="U136" s="1" t="s">
        <v>497</v>
      </c>
      <c r="V136" s="1" t="s">
        <v>497</v>
      </c>
      <c r="W136" s="1" t="s">
        <v>497</v>
      </c>
      <c r="X136" s="1" t="s">
        <v>497</v>
      </c>
      <c r="Y136" s="1" t="s">
        <v>497</v>
      </c>
      <c r="Z136" s="1" t="s">
        <v>497</v>
      </c>
      <c r="AA136" s="1" t="s">
        <v>497</v>
      </c>
      <c r="AB136" s="1" t="s">
        <v>497</v>
      </c>
      <c r="AC136" s="1" t="s">
        <v>497</v>
      </c>
      <c r="AD136" s="1" t="s">
        <v>497</v>
      </c>
      <c r="AE136" s="1" t="s">
        <v>497</v>
      </c>
      <c r="AF136" s="1" t="s">
        <v>497</v>
      </c>
      <c r="AG136" s="1" t="s">
        <v>497</v>
      </c>
      <c r="AH136" s="1" t="s">
        <v>497</v>
      </c>
      <c r="AI136" s="1" t="s">
        <v>497</v>
      </c>
      <c r="AJ136" s="1" t="s">
        <v>497</v>
      </c>
      <c r="AK136" s="1" t="s">
        <v>497</v>
      </c>
      <c r="AL136" s="1" t="s">
        <v>497</v>
      </c>
      <c r="AM136" s="1" t="s">
        <v>497</v>
      </c>
      <c r="AN136" s="1" t="s">
        <v>497</v>
      </c>
      <c r="AO136" s="1" t="s">
        <v>497</v>
      </c>
      <c r="AP136" s="1" t="s">
        <v>497</v>
      </c>
      <c r="AQ136" s="1" t="s">
        <v>497</v>
      </c>
      <c r="AR136" s="1" t="s">
        <v>497</v>
      </c>
      <c r="AS136" s="1">
        <f t="shared" si="23"/>
        <v>0</v>
      </c>
    </row>
    <row r="137" spans="1:45" x14ac:dyDescent="0.25">
      <c r="A137" s="1">
        <f>COUNTIF('Value Matchup'!$D$356:$D$423,'Team History'!B137)</f>
        <v>0</v>
      </c>
      <c r="B137" t="s">
        <v>246</v>
      </c>
      <c r="C137" s="1">
        <f t="shared" si="16"/>
        <v>2</v>
      </c>
      <c r="D137" s="1">
        <f t="shared" si="17"/>
        <v>1</v>
      </c>
      <c r="E137" s="1">
        <f t="shared" si="18"/>
        <v>1</v>
      </c>
      <c r="F137" s="1">
        <f t="shared" si="19"/>
        <v>0</v>
      </c>
      <c r="G137" s="1">
        <f t="shared" si="20"/>
        <v>0</v>
      </c>
      <c r="H137" s="1">
        <f t="shared" si="21"/>
        <v>0</v>
      </c>
      <c r="I137" s="63">
        <f t="shared" si="22"/>
        <v>10</v>
      </c>
      <c r="K137" s="1" t="s">
        <v>497</v>
      </c>
      <c r="L137" s="1">
        <v>0</v>
      </c>
      <c r="M137" s="1" t="s">
        <v>497</v>
      </c>
      <c r="N137" s="1" t="s">
        <v>497</v>
      </c>
      <c r="O137" s="1" t="s">
        <v>497</v>
      </c>
      <c r="P137" s="1" t="s">
        <v>497</v>
      </c>
      <c r="Q137" s="1" t="s">
        <v>497</v>
      </c>
      <c r="R137" s="1" t="s">
        <v>497</v>
      </c>
      <c r="S137" s="1" t="s">
        <v>497</v>
      </c>
      <c r="T137" s="1" t="s">
        <v>497</v>
      </c>
      <c r="U137" s="1">
        <v>0</v>
      </c>
      <c r="V137" s="1" t="s">
        <v>497</v>
      </c>
      <c r="W137" s="1">
        <v>0</v>
      </c>
      <c r="X137" s="1" t="s">
        <v>497</v>
      </c>
      <c r="Y137" s="1" t="s">
        <v>497</v>
      </c>
      <c r="Z137" s="1" t="s">
        <v>497</v>
      </c>
      <c r="AA137" s="1">
        <v>3</v>
      </c>
      <c r="AB137" s="1">
        <v>1</v>
      </c>
      <c r="AC137" s="1" t="s">
        <v>497</v>
      </c>
      <c r="AD137" s="1">
        <v>0</v>
      </c>
      <c r="AE137" s="1" t="s">
        <v>497</v>
      </c>
      <c r="AF137" s="1" t="s">
        <v>497</v>
      </c>
      <c r="AG137" s="1" t="s">
        <v>497</v>
      </c>
      <c r="AH137" s="1" t="s">
        <v>497</v>
      </c>
      <c r="AI137" s="1" t="s">
        <v>497</v>
      </c>
      <c r="AJ137" s="1" t="s">
        <v>497</v>
      </c>
      <c r="AK137" s="1" t="s">
        <v>497</v>
      </c>
      <c r="AL137" s="1" t="s">
        <v>497</v>
      </c>
      <c r="AM137" s="1" t="s">
        <v>497</v>
      </c>
      <c r="AN137" s="1" t="s">
        <v>497</v>
      </c>
      <c r="AO137" s="1" t="s">
        <v>497</v>
      </c>
      <c r="AP137" s="1" t="s">
        <v>497</v>
      </c>
      <c r="AQ137" s="1" t="s">
        <v>497</v>
      </c>
      <c r="AR137" s="1" t="s">
        <v>497</v>
      </c>
      <c r="AS137" s="1">
        <f t="shared" si="23"/>
        <v>6</v>
      </c>
    </row>
    <row r="138" spans="1:45" x14ac:dyDescent="0.25">
      <c r="A138" s="1">
        <f>COUNTIF('Value Matchup'!$D$356:$D$423,'Team History'!B138)</f>
        <v>1</v>
      </c>
      <c r="B138" t="s">
        <v>26</v>
      </c>
      <c r="C138" s="1">
        <f t="shared" si="16"/>
        <v>24</v>
      </c>
      <c r="D138" s="1">
        <f t="shared" si="17"/>
        <v>18</v>
      </c>
      <c r="E138" s="1">
        <f t="shared" si="18"/>
        <v>13</v>
      </c>
      <c r="F138" s="1">
        <f t="shared" si="19"/>
        <v>5</v>
      </c>
      <c r="G138" s="1">
        <f t="shared" si="20"/>
        <v>2</v>
      </c>
      <c r="H138" s="1">
        <f t="shared" si="21"/>
        <v>0</v>
      </c>
      <c r="I138" s="63">
        <f t="shared" si="22"/>
        <v>115</v>
      </c>
      <c r="K138" s="1">
        <v>2</v>
      </c>
      <c r="L138" s="1">
        <v>3</v>
      </c>
      <c r="M138" s="1">
        <v>1</v>
      </c>
      <c r="N138" s="1">
        <v>4</v>
      </c>
      <c r="O138" s="1">
        <v>5</v>
      </c>
      <c r="P138" s="1" t="s">
        <v>497</v>
      </c>
      <c r="Q138" s="1" t="s">
        <v>497</v>
      </c>
      <c r="R138" s="1">
        <v>4</v>
      </c>
      <c r="S138" s="1">
        <v>3</v>
      </c>
      <c r="T138" s="1" t="s">
        <v>497</v>
      </c>
      <c r="U138" s="1">
        <v>0</v>
      </c>
      <c r="V138" s="1">
        <v>1</v>
      </c>
      <c r="W138" s="1">
        <v>1</v>
      </c>
      <c r="X138" s="1">
        <v>3</v>
      </c>
      <c r="Y138" s="1">
        <v>1</v>
      </c>
      <c r="Z138" s="1">
        <v>3</v>
      </c>
      <c r="AA138" s="1">
        <v>2</v>
      </c>
      <c r="AB138" s="1">
        <v>2</v>
      </c>
      <c r="AC138" s="1">
        <v>1</v>
      </c>
      <c r="AD138" s="1">
        <v>3</v>
      </c>
      <c r="AE138" s="1" t="s">
        <v>497</v>
      </c>
      <c r="AF138" s="1">
        <v>5</v>
      </c>
      <c r="AG138" s="1" t="s">
        <v>497</v>
      </c>
      <c r="AH138" s="1">
        <v>3</v>
      </c>
      <c r="AI138" s="1">
        <v>1</v>
      </c>
      <c r="AJ138" s="1">
        <v>4</v>
      </c>
      <c r="AK138" s="1">
        <v>3</v>
      </c>
      <c r="AL138" s="1" t="s">
        <v>497</v>
      </c>
      <c r="AM138" s="1" t="s">
        <v>497</v>
      </c>
      <c r="AN138" s="1" t="s">
        <v>497</v>
      </c>
      <c r="AO138" s="1">
        <v>2</v>
      </c>
      <c r="AP138" s="1">
        <v>0</v>
      </c>
      <c r="AQ138" s="1">
        <v>3</v>
      </c>
      <c r="AR138" s="1">
        <v>2</v>
      </c>
      <c r="AS138" s="1">
        <f t="shared" si="23"/>
        <v>26</v>
      </c>
    </row>
    <row r="139" spans="1:45" x14ac:dyDescent="0.25">
      <c r="A139" s="1">
        <f>COUNTIF('Value Matchup'!$D$356:$D$423,'Team History'!B139)</f>
        <v>0</v>
      </c>
      <c r="B139" t="s">
        <v>247</v>
      </c>
      <c r="C139" s="1">
        <f t="shared" si="16"/>
        <v>2</v>
      </c>
      <c r="D139" s="1">
        <f t="shared" si="17"/>
        <v>1</v>
      </c>
      <c r="E139" s="1">
        <f t="shared" si="18"/>
        <v>0</v>
      </c>
      <c r="F139" s="1">
        <f t="shared" si="19"/>
        <v>0</v>
      </c>
      <c r="G139" s="1">
        <f t="shared" si="20"/>
        <v>0</v>
      </c>
      <c r="H139" s="1">
        <f t="shared" si="21"/>
        <v>0</v>
      </c>
      <c r="I139" s="63">
        <f t="shared" si="22"/>
        <v>10</v>
      </c>
      <c r="K139" s="1" t="s">
        <v>497</v>
      </c>
      <c r="L139" s="1" t="s">
        <v>497</v>
      </c>
      <c r="M139" s="1" t="s">
        <v>497</v>
      </c>
      <c r="N139" s="1" t="s">
        <v>497</v>
      </c>
      <c r="O139" s="1" t="s">
        <v>497</v>
      </c>
      <c r="P139" s="1">
        <v>2</v>
      </c>
      <c r="Q139" s="1" t="s">
        <v>497</v>
      </c>
      <c r="R139" s="1" t="s">
        <v>497</v>
      </c>
      <c r="S139" s="1" t="s">
        <v>497</v>
      </c>
      <c r="T139" s="1" t="s">
        <v>497</v>
      </c>
      <c r="U139" s="1" t="s">
        <v>497</v>
      </c>
      <c r="V139" s="1" t="s">
        <v>497</v>
      </c>
      <c r="W139" s="1" t="s">
        <v>497</v>
      </c>
      <c r="X139" s="1" t="s">
        <v>497</v>
      </c>
      <c r="Y139" s="1" t="s">
        <v>497</v>
      </c>
      <c r="Z139" s="1" t="s">
        <v>497</v>
      </c>
      <c r="AA139" s="1" t="s">
        <v>497</v>
      </c>
      <c r="AB139" s="1" t="s">
        <v>497</v>
      </c>
      <c r="AC139" s="1" t="s">
        <v>497</v>
      </c>
      <c r="AD139" s="1" t="s">
        <v>497</v>
      </c>
      <c r="AE139" s="1" t="s">
        <v>497</v>
      </c>
      <c r="AF139" s="1" t="s">
        <v>497</v>
      </c>
      <c r="AG139" s="1" t="s">
        <v>497</v>
      </c>
      <c r="AH139" s="1" t="s">
        <v>497</v>
      </c>
      <c r="AI139" s="1" t="s">
        <v>497</v>
      </c>
      <c r="AJ139" s="1" t="s">
        <v>497</v>
      </c>
      <c r="AK139" s="1">
        <v>0</v>
      </c>
      <c r="AL139" s="1" t="s">
        <v>497</v>
      </c>
      <c r="AM139" s="1">
        <v>1</v>
      </c>
      <c r="AN139" s="1">
        <v>0</v>
      </c>
      <c r="AO139" s="1">
        <v>0</v>
      </c>
      <c r="AP139" s="1" t="s">
        <v>497</v>
      </c>
      <c r="AQ139" s="1" t="s">
        <v>497</v>
      </c>
      <c r="AR139" s="1" t="s">
        <v>497</v>
      </c>
      <c r="AS139" s="1">
        <f t="shared" si="23"/>
        <v>5</v>
      </c>
    </row>
    <row r="140" spans="1:45" x14ac:dyDescent="0.25">
      <c r="A140" s="1">
        <f>COUNTIF('Value Matchup'!$D$356:$D$423,'Team History'!B140)</f>
        <v>0</v>
      </c>
      <c r="B140" t="s">
        <v>51</v>
      </c>
      <c r="C140" s="1">
        <f t="shared" si="16"/>
        <v>0</v>
      </c>
      <c r="D140" s="1">
        <f t="shared" si="17"/>
        <v>0</v>
      </c>
      <c r="E140" s="1">
        <f t="shared" si="18"/>
        <v>0</v>
      </c>
      <c r="F140" s="1">
        <f t="shared" si="19"/>
        <v>0</v>
      </c>
      <c r="G140" s="1">
        <f t="shared" si="20"/>
        <v>0</v>
      </c>
      <c r="H140" s="1">
        <f t="shared" si="21"/>
        <v>0</v>
      </c>
      <c r="I140" s="63">
        <f t="shared" si="22"/>
        <v>3</v>
      </c>
      <c r="K140" s="1" t="s">
        <v>497</v>
      </c>
      <c r="L140" s="1" t="s">
        <v>497</v>
      </c>
      <c r="M140" s="1" t="s">
        <v>497</v>
      </c>
      <c r="N140" s="1">
        <v>0</v>
      </c>
      <c r="O140" s="1" t="s">
        <v>497</v>
      </c>
      <c r="P140" s="1" t="s">
        <v>497</v>
      </c>
      <c r="Q140" s="1" t="s">
        <v>497</v>
      </c>
      <c r="R140" s="1" t="s">
        <v>497</v>
      </c>
      <c r="S140" s="1" t="s">
        <v>497</v>
      </c>
      <c r="T140" s="1" t="s">
        <v>497</v>
      </c>
      <c r="U140" s="1" t="s">
        <v>497</v>
      </c>
      <c r="V140" s="1" t="s">
        <v>497</v>
      </c>
      <c r="W140" s="1" t="s">
        <v>497</v>
      </c>
      <c r="X140" s="1" t="s">
        <v>497</v>
      </c>
      <c r="Y140" s="1" t="s">
        <v>497</v>
      </c>
      <c r="Z140" s="1" t="s">
        <v>497</v>
      </c>
      <c r="AA140" s="1" t="s">
        <v>497</v>
      </c>
      <c r="AB140" s="1" t="s">
        <v>497</v>
      </c>
      <c r="AC140" s="1">
        <v>0</v>
      </c>
      <c r="AD140" s="1">
        <v>0</v>
      </c>
      <c r="AE140" s="1" t="s">
        <v>497</v>
      </c>
      <c r="AF140" s="1" t="s">
        <v>497</v>
      </c>
      <c r="AG140" s="1" t="s">
        <v>497</v>
      </c>
      <c r="AH140" s="1" t="s">
        <v>497</v>
      </c>
      <c r="AI140" s="1" t="s">
        <v>497</v>
      </c>
      <c r="AJ140" s="1" t="s">
        <v>497</v>
      </c>
      <c r="AK140" s="1" t="s">
        <v>497</v>
      </c>
      <c r="AL140" s="1" t="s">
        <v>497</v>
      </c>
      <c r="AM140" s="1" t="s">
        <v>497</v>
      </c>
      <c r="AN140" s="1" t="s">
        <v>497</v>
      </c>
      <c r="AO140" s="1" t="s">
        <v>497</v>
      </c>
      <c r="AP140" s="1" t="s">
        <v>497</v>
      </c>
      <c r="AQ140" s="1" t="s">
        <v>497</v>
      </c>
      <c r="AR140" s="1" t="s">
        <v>497</v>
      </c>
      <c r="AS140" s="1">
        <f t="shared" si="23"/>
        <v>3</v>
      </c>
    </row>
    <row r="141" spans="1:45" x14ac:dyDescent="0.25">
      <c r="A141" s="1">
        <f>COUNTIF('Value Matchup'!$D$356:$D$423,'Team History'!B141)</f>
        <v>0</v>
      </c>
      <c r="B141" t="s">
        <v>248</v>
      </c>
      <c r="C141" s="1">
        <f t="shared" si="16"/>
        <v>0</v>
      </c>
      <c r="D141" s="1">
        <f t="shared" si="17"/>
        <v>0</v>
      </c>
      <c r="E141" s="1">
        <f t="shared" si="18"/>
        <v>0</v>
      </c>
      <c r="F141" s="1">
        <f t="shared" si="19"/>
        <v>0</v>
      </c>
      <c r="G141" s="1">
        <f t="shared" si="20"/>
        <v>0</v>
      </c>
      <c r="H141" s="1">
        <f t="shared" si="21"/>
        <v>0</v>
      </c>
      <c r="I141" s="63">
        <f t="shared" si="22"/>
        <v>2</v>
      </c>
      <c r="K141" s="1" t="s">
        <v>497</v>
      </c>
      <c r="L141" s="1" t="s">
        <v>497</v>
      </c>
      <c r="M141" s="1" t="s">
        <v>497</v>
      </c>
      <c r="N141" s="1" t="s">
        <v>497</v>
      </c>
      <c r="O141" s="1" t="s">
        <v>497</v>
      </c>
      <c r="P141" s="1" t="s">
        <v>497</v>
      </c>
      <c r="Q141" s="1">
        <v>0</v>
      </c>
      <c r="R141" s="1" t="s">
        <v>497</v>
      </c>
      <c r="S141" s="1" t="s">
        <v>497</v>
      </c>
      <c r="T141" s="1" t="s">
        <v>497</v>
      </c>
      <c r="U141" s="1" t="s">
        <v>497</v>
      </c>
      <c r="V141" s="1" t="s">
        <v>497</v>
      </c>
      <c r="W141" s="1" t="s">
        <v>497</v>
      </c>
      <c r="X141" s="1" t="s">
        <v>497</v>
      </c>
      <c r="Y141" s="1" t="s">
        <v>497</v>
      </c>
      <c r="Z141" s="1" t="s">
        <v>497</v>
      </c>
      <c r="AA141" s="1" t="s">
        <v>497</v>
      </c>
      <c r="AB141" s="1" t="s">
        <v>497</v>
      </c>
      <c r="AC141" s="1">
        <v>0</v>
      </c>
      <c r="AD141" s="1" t="s">
        <v>497</v>
      </c>
      <c r="AE141" s="1" t="s">
        <v>497</v>
      </c>
      <c r="AF141" s="1" t="s">
        <v>497</v>
      </c>
      <c r="AG141" s="1" t="s">
        <v>497</v>
      </c>
      <c r="AH141" s="1" t="s">
        <v>497</v>
      </c>
      <c r="AI141" s="1" t="s">
        <v>497</v>
      </c>
      <c r="AJ141" s="1" t="s">
        <v>497</v>
      </c>
      <c r="AK141" s="1" t="s">
        <v>497</v>
      </c>
      <c r="AL141" s="1" t="s">
        <v>497</v>
      </c>
      <c r="AM141" s="1" t="s">
        <v>497</v>
      </c>
      <c r="AN141" s="1" t="s">
        <v>497</v>
      </c>
      <c r="AO141" s="1" t="s">
        <v>497</v>
      </c>
      <c r="AP141" s="1" t="s">
        <v>497</v>
      </c>
      <c r="AQ141" s="1" t="s">
        <v>497</v>
      </c>
      <c r="AR141" s="1" t="s">
        <v>497</v>
      </c>
      <c r="AS141" s="1">
        <f t="shared" si="23"/>
        <v>2</v>
      </c>
    </row>
    <row r="142" spans="1:45" x14ac:dyDescent="0.25">
      <c r="A142" s="1">
        <f>COUNTIF('Value Matchup'!$D$356:$D$423,'Team History'!B142)</f>
        <v>0</v>
      </c>
      <c r="B142" t="s">
        <v>249</v>
      </c>
      <c r="C142" s="1">
        <f t="shared" si="16"/>
        <v>1</v>
      </c>
      <c r="D142" s="1">
        <f t="shared" si="17"/>
        <v>0</v>
      </c>
      <c r="E142" s="1">
        <f t="shared" si="18"/>
        <v>0</v>
      </c>
      <c r="F142" s="1">
        <f t="shared" si="19"/>
        <v>0</v>
      </c>
      <c r="G142" s="1">
        <f t="shared" si="20"/>
        <v>0</v>
      </c>
      <c r="H142" s="1">
        <f t="shared" si="21"/>
        <v>0</v>
      </c>
      <c r="I142" s="63">
        <f t="shared" si="22"/>
        <v>7</v>
      </c>
      <c r="K142" s="1" t="s">
        <v>497</v>
      </c>
      <c r="L142" s="1" t="s">
        <v>497</v>
      </c>
      <c r="M142" s="1" t="s">
        <v>497</v>
      </c>
      <c r="N142" s="1" t="s">
        <v>497</v>
      </c>
      <c r="O142" s="1" t="s">
        <v>497</v>
      </c>
      <c r="P142" s="1" t="s">
        <v>497</v>
      </c>
      <c r="Q142" s="1">
        <v>1</v>
      </c>
      <c r="R142" s="1" t="s">
        <v>497</v>
      </c>
      <c r="S142" s="1">
        <v>0</v>
      </c>
      <c r="T142" s="1" t="s">
        <v>497</v>
      </c>
      <c r="U142" s="1" t="s">
        <v>497</v>
      </c>
      <c r="V142" s="1" t="s">
        <v>497</v>
      </c>
      <c r="W142" s="1" t="s">
        <v>497</v>
      </c>
      <c r="X142" s="1" t="s">
        <v>497</v>
      </c>
      <c r="Y142" s="1">
        <v>0</v>
      </c>
      <c r="Z142" s="1" t="s">
        <v>497</v>
      </c>
      <c r="AA142" s="1" t="s">
        <v>497</v>
      </c>
      <c r="AB142" s="1" t="s">
        <v>497</v>
      </c>
      <c r="AC142" s="1" t="s">
        <v>497</v>
      </c>
      <c r="AD142" s="1" t="s">
        <v>497</v>
      </c>
      <c r="AE142" s="1" t="s">
        <v>497</v>
      </c>
      <c r="AF142" s="1" t="s">
        <v>497</v>
      </c>
      <c r="AG142" s="1" t="s">
        <v>497</v>
      </c>
      <c r="AH142" s="1" t="s">
        <v>497</v>
      </c>
      <c r="AI142" s="1" t="s">
        <v>497</v>
      </c>
      <c r="AJ142" s="1" t="s">
        <v>497</v>
      </c>
      <c r="AK142" s="1" t="s">
        <v>497</v>
      </c>
      <c r="AL142" s="1" t="s">
        <v>497</v>
      </c>
      <c r="AM142" s="1" t="s">
        <v>497</v>
      </c>
      <c r="AN142" s="1" t="s">
        <v>497</v>
      </c>
      <c r="AO142" s="1">
        <v>0</v>
      </c>
      <c r="AP142" s="1" t="s">
        <v>497</v>
      </c>
      <c r="AQ142" s="1" t="s">
        <v>497</v>
      </c>
      <c r="AR142" s="1">
        <v>0</v>
      </c>
      <c r="AS142" s="1">
        <f t="shared" si="23"/>
        <v>5</v>
      </c>
    </row>
    <row r="143" spans="1:45" x14ac:dyDescent="0.25">
      <c r="A143" s="1">
        <f>COUNTIF('Value Matchup'!$D$356:$D$423,'Team History'!B143)</f>
        <v>1</v>
      </c>
      <c r="B143" t="s">
        <v>250</v>
      </c>
      <c r="C143" s="1">
        <f t="shared" si="16"/>
        <v>0</v>
      </c>
      <c r="D143" s="1">
        <f t="shared" si="17"/>
        <v>0</v>
      </c>
      <c r="E143" s="1">
        <f t="shared" si="18"/>
        <v>0</v>
      </c>
      <c r="F143" s="1">
        <f t="shared" si="19"/>
        <v>0</v>
      </c>
      <c r="G143" s="1">
        <f t="shared" si="20"/>
        <v>0</v>
      </c>
      <c r="H143" s="1">
        <f t="shared" si="21"/>
        <v>0</v>
      </c>
      <c r="I143" s="63">
        <f t="shared" si="22"/>
        <v>3</v>
      </c>
      <c r="K143" s="1" t="s">
        <v>497</v>
      </c>
      <c r="L143" s="1" t="s">
        <v>497</v>
      </c>
      <c r="M143" s="1" t="s">
        <v>497</v>
      </c>
      <c r="N143" s="1" t="s">
        <v>497</v>
      </c>
      <c r="O143" s="1" t="s">
        <v>497</v>
      </c>
      <c r="P143" s="1">
        <v>0</v>
      </c>
      <c r="Q143" s="1" t="s">
        <v>497</v>
      </c>
      <c r="R143" s="1" t="s">
        <v>497</v>
      </c>
      <c r="S143" s="1" t="s">
        <v>497</v>
      </c>
      <c r="T143" s="1" t="s">
        <v>497</v>
      </c>
      <c r="U143" s="1" t="s">
        <v>497</v>
      </c>
      <c r="V143" s="1" t="s">
        <v>497</v>
      </c>
      <c r="W143" s="1" t="s">
        <v>497</v>
      </c>
      <c r="X143" s="1" t="s">
        <v>497</v>
      </c>
      <c r="Y143" s="1">
        <v>0</v>
      </c>
      <c r="Z143" s="1" t="s">
        <v>497</v>
      </c>
      <c r="AA143" s="1" t="s">
        <v>497</v>
      </c>
      <c r="AB143" s="1" t="s">
        <v>497</v>
      </c>
      <c r="AC143" s="1" t="s">
        <v>497</v>
      </c>
      <c r="AD143" s="1" t="s">
        <v>497</v>
      </c>
      <c r="AE143" s="1" t="s">
        <v>497</v>
      </c>
      <c r="AF143" s="1" t="s">
        <v>497</v>
      </c>
      <c r="AG143" s="1" t="s">
        <v>497</v>
      </c>
      <c r="AH143" s="1" t="s">
        <v>497</v>
      </c>
      <c r="AI143" s="1">
        <v>0</v>
      </c>
      <c r="AJ143" s="1" t="s">
        <v>497</v>
      </c>
      <c r="AK143" s="1" t="s">
        <v>497</v>
      </c>
      <c r="AL143" s="1" t="s">
        <v>497</v>
      </c>
      <c r="AM143" s="1" t="s">
        <v>497</v>
      </c>
      <c r="AN143" s="1" t="s">
        <v>497</v>
      </c>
      <c r="AO143" s="1" t="s">
        <v>497</v>
      </c>
      <c r="AP143" s="1" t="s">
        <v>497</v>
      </c>
      <c r="AQ143" s="1" t="s">
        <v>497</v>
      </c>
      <c r="AR143" s="1" t="s">
        <v>497</v>
      </c>
      <c r="AS143" s="1">
        <f t="shared" si="23"/>
        <v>3</v>
      </c>
    </row>
    <row r="144" spans="1:45" x14ac:dyDescent="0.25">
      <c r="A144" s="1">
        <f>COUNTIF('Value Matchup'!$D$356:$D$423,'Team History'!B144)</f>
        <v>0</v>
      </c>
      <c r="B144" t="s">
        <v>251</v>
      </c>
      <c r="C144" s="1">
        <f t="shared" si="16"/>
        <v>0</v>
      </c>
      <c r="D144" s="1">
        <f t="shared" si="17"/>
        <v>0</v>
      </c>
      <c r="E144" s="1">
        <f t="shared" si="18"/>
        <v>0</v>
      </c>
      <c r="F144" s="1">
        <f t="shared" si="19"/>
        <v>0</v>
      </c>
      <c r="G144" s="1">
        <f t="shared" si="20"/>
        <v>0</v>
      </c>
      <c r="H144" s="1">
        <f t="shared" si="21"/>
        <v>0</v>
      </c>
      <c r="I144" s="63">
        <f t="shared" si="22"/>
        <v>1</v>
      </c>
      <c r="K144" s="1">
        <v>0</v>
      </c>
      <c r="L144" s="1" t="s">
        <v>497</v>
      </c>
      <c r="M144" s="1" t="s">
        <v>497</v>
      </c>
      <c r="N144" s="1" t="s">
        <v>497</v>
      </c>
      <c r="O144" s="1" t="s">
        <v>497</v>
      </c>
      <c r="P144" s="1" t="s">
        <v>497</v>
      </c>
      <c r="Q144" s="1" t="s">
        <v>497</v>
      </c>
      <c r="R144" s="1" t="s">
        <v>497</v>
      </c>
      <c r="S144" s="1" t="s">
        <v>497</v>
      </c>
      <c r="T144" s="1" t="s">
        <v>497</v>
      </c>
      <c r="U144" s="1" t="s">
        <v>497</v>
      </c>
      <c r="V144" s="1" t="s">
        <v>497</v>
      </c>
      <c r="W144" s="1" t="s">
        <v>497</v>
      </c>
      <c r="X144" s="1" t="s">
        <v>497</v>
      </c>
      <c r="Y144" s="1" t="s">
        <v>497</v>
      </c>
      <c r="Z144" s="1" t="s">
        <v>497</v>
      </c>
      <c r="AA144" s="1" t="s">
        <v>497</v>
      </c>
      <c r="AB144" s="1" t="s">
        <v>497</v>
      </c>
      <c r="AC144" s="1" t="s">
        <v>497</v>
      </c>
      <c r="AD144" s="1" t="s">
        <v>497</v>
      </c>
      <c r="AE144" s="1" t="s">
        <v>497</v>
      </c>
      <c r="AF144" s="1" t="s">
        <v>497</v>
      </c>
      <c r="AG144" s="1" t="s">
        <v>497</v>
      </c>
      <c r="AH144" s="1" t="s">
        <v>497</v>
      </c>
      <c r="AI144" s="1" t="s">
        <v>497</v>
      </c>
      <c r="AJ144" s="1" t="s">
        <v>497</v>
      </c>
      <c r="AK144" s="1" t="s">
        <v>497</v>
      </c>
      <c r="AL144" s="1" t="s">
        <v>497</v>
      </c>
      <c r="AM144" s="1" t="s">
        <v>497</v>
      </c>
      <c r="AN144" s="1" t="s">
        <v>497</v>
      </c>
      <c r="AO144" s="1" t="s">
        <v>497</v>
      </c>
      <c r="AP144" s="1" t="s">
        <v>497</v>
      </c>
      <c r="AQ144" s="1" t="s">
        <v>497</v>
      </c>
      <c r="AR144" s="1" t="s">
        <v>497</v>
      </c>
      <c r="AS144" s="1">
        <f t="shared" si="23"/>
        <v>1</v>
      </c>
    </row>
    <row r="145" spans="1:45" x14ac:dyDescent="0.25">
      <c r="A145" s="1">
        <f>COUNTIF('Value Matchup'!$D$356:$D$423,'Team History'!B145)</f>
        <v>0</v>
      </c>
      <c r="B145" t="s">
        <v>489</v>
      </c>
      <c r="C145" s="1">
        <f t="shared" si="16"/>
        <v>0</v>
      </c>
      <c r="D145" s="1">
        <f t="shared" si="17"/>
        <v>0</v>
      </c>
      <c r="E145" s="1">
        <f t="shared" si="18"/>
        <v>0</v>
      </c>
      <c r="F145" s="1">
        <f t="shared" si="19"/>
        <v>0</v>
      </c>
      <c r="G145" s="1">
        <f t="shared" si="20"/>
        <v>0</v>
      </c>
      <c r="H145" s="1">
        <f t="shared" si="21"/>
        <v>0</v>
      </c>
      <c r="I145" s="63">
        <f t="shared" si="22"/>
        <v>0</v>
      </c>
      <c r="K145" s="1" t="s">
        <v>497</v>
      </c>
      <c r="L145" s="1" t="s">
        <v>497</v>
      </c>
      <c r="M145" s="1" t="s">
        <v>497</v>
      </c>
      <c r="N145" s="1" t="s">
        <v>497</v>
      </c>
      <c r="O145" s="1" t="s">
        <v>497</v>
      </c>
      <c r="P145" s="1" t="s">
        <v>497</v>
      </c>
      <c r="Q145" s="1" t="s">
        <v>497</v>
      </c>
      <c r="R145" s="1" t="s">
        <v>497</v>
      </c>
      <c r="S145" s="1" t="s">
        <v>497</v>
      </c>
      <c r="T145" s="1" t="s">
        <v>497</v>
      </c>
      <c r="U145" s="1" t="s">
        <v>497</v>
      </c>
      <c r="V145" s="1" t="s">
        <v>497</v>
      </c>
      <c r="W145" s="1" t="s">
        <v>497</v>
      </c>
      <c r="X145" s="1" t="s">
        <v>497</v>
      </c>
      <c r="Y145" s="1" t="s">
        <v>497</v>
      </c>
      <c r="Z145" s="1" t="s">
        <v>497</v>
      </c>
      <c r="AA145" s="1" t="s">
        <v>497</v>
      </c>
      <c r="AB145" s="1" t="s">
        <v>497</v>
      </c>
      <c r="AC145" s="1" t="s">
        <v>497</v>
      </c>
      <c r="AD145" s="1" t="s">
        <v>497</v>
      </c>
      <c r="AE145" s="1" t="s">
        <v>497</v>
      </c>
      <c r="AF145" s="1" t="s">
        <v>497</v>
      </c>
      <c r="AG145" s="1" t="s">
        <v>497</v>
      </c>
      <c r="AH145" s="1" t="s">
        <v>497</v>
      </c>
      <c r="AI145" s="1" t="s">
        <v>497</v>
      </c>
      <c r="AJ145" s="1" t="s">
        <v>497</v>
      </c>
      <c r="AK145" s="1" t="s">
        <v>497</v>
      </c>
      <c r="AL145" s="1" t="s">
        <v>497</v>
      </c>
      <c r="AM145" s="1" t="s">
        <v>497</v>
      </c>
      <c r="AN145" s="1" t="s">
        <v>497</v>
      </c>
      <c r="AO145" s="1" t="s">
        <v>497</v>
      </c>
      <c r="AP145" s="1" t="s">
        <v>497</v>
      </c>
      <c r="AQ145" s="1" t="s">
        <v>497</v>
      </c>
      <c r="AR145" s="1" t="s">
        <v>497</v>
      </c>
      <c r="AS145" s="1">
        <f t="shared" si="23"/>
        <v>0</v>
      </c>
    </row>
    <row r="146" spans="1:45" x14ac:dyDescent="0.25">
      <c r="A146" s="1">
        <f>COUNTIF('Value Matchup'!$D$356:$D$423,'Team History'!B146)</f>
        <v>0</v>
      </c>
      <c r="B146" t="s">
        <v>252</v>
      </c>
      <c r="C146" s="1">
        <f t="shared" si="16"/>
        <v>0</v>
      </c>
      <c r="D146" s="1">
        <f t="shared" si="17"/>
        <v>0</v>
      </c>
      <c r="E146" s="1">
        <f t="shared" si="18"/>
        <v>0</v>
      </c>
      <c r="F146" s="1">
        <f t="shared" si="19"/>
        <v>0</v>
      </c>
      <c r="G146" s="1">
        <f t="shared" si="20"/>
        <v>0</v>
      </c>
      <c r="H146" s="1">
        <f t="shared" si="21"/>
        <v>0</v>
      </c>
      <c r="I146" s="63">
        <f t="shared" si="22"/>
        <v>5</v>
      </c>
      <c r="K146" s="1">
        <v>0</v>
      </c>
      <c r="L146" s="1" t="s">
        <v>497</v>
      </c>
      <c r="M146" s="1" t="s">
        <v>497</v>
      </c>
      <c r="N146" s="1" t="s">
        <v>497</v>
      </c>
      <c r="O146" s="1" t="s">
        <v>497</v>
      </c>
      <c r="P146" s="1">
        <v>0</v>
      </c>
      <c r="Q146" s="1">
        <v>0</v>
      </c>
      <c r="R146" s="1">
        <v>0</v>
      </c>
      <c r="S146" s="1" t="s">
        <v>497</v>
      </c>
      <c r="T146" s="1" t="s">
        <v>497</v>
      </c>
      <c r="U146" s="1" t="s">
        <v>497</v>
      </c>
      <c r="V146" s="1" t="s">
        <v>497</v>
      </c>
      <c r="W146" s="1" t="s">
        <v>497</v>
      </c>
      <c r="X146" s="1" t="s">
        <v>497</v>
      </c>
      <c r="Y146" s="1" t="s">
        <v>497</v>
      </c>
      <c r="Z146" s="1" t="s">
        <v>497</v>
      </c>
      <c r="AA146" s="1" t="s">
        <v>497</v>
      </c>
      <c r="AB146" s="1" t="s">
        <v>497</v>
      </c>
      <c r="AC146" s="1" t="s">
        <v>497</v>
      </c>
      <c r="AD146" s="1" t="s">
        <v>497</v>
      </c>
      <c r="AE146" s="1" t="s">
        <v>497</v>
      </c>
      <c r="AF146" s="1">
        <v>0</v>
      </c>
      <c r="AG146" s="1" t="s">
        <v>497</v>
      </c>
      <c r="AH146" s="1" t="s">
        <v>497</v>
      </c>
      <c r="AI146" s="1" t="s">
        <v>497</v>
      </c>
      <c r="AJ146" s="1" t="s">
        <v>497</v>
      </c>
      <c r="AK146" s="1" t="s">
        <v>497</v>
      </c>
      <c r="AL146" s="1" t="s">
        <v>497</v>
      </c>
      <c r="AM146" s="1" t="s">
        <v>497</v>
      </c>
      <c r="AN146" s="1" t="s">
        <v>497</v>
      </c>
      <c r="AO146" s="1" t="s">
        <v>497</v>
      </c>
      <c r="AP146" s="1" t="s">
        <v>497</v>
      </c>
      <c r="AQ146" s="1" t="s">
        <v>497</v>
      </c>
      <c r="AR146" s="1" t="s">
        <v>497</v>
      </c>
      <c r="AS146" s="1">
        <f t="shared" si="23"/>
        <v>5</v>
      </c>
    </row>
    <row r="147" spans="1:45" x14ac:dyDescent="0.25">
      <c r="A147" s="1">
        <f>COUNTIF('Value Matchup'!$D$356:$D$423,'Team History'!B147)</f>
        <v>0</v>
      </c>
      <c r="B147" t="s">
        <v>253</v>
      </c>
      <c r="C147" s="1">
        <f t="shared" si="16"/>
        <v>0</v>
      </c>
      <c r="D147" s="1">
        <f t="shared" si="17"/>
        <v>0</v>
      </c>
      <c r="E147" s="1">
        <f t="shared" si="18"/>
        <v>0</v>
      </c>
      <c r="F147" s="1">
        <f t="shared" si="19"/>
        <v>0</v>
      </c>
      <c r="G147" s="1">
        <f t="shared" si="20"/>
        <v>0</v>
      </c>
      <c r="H147" s="1">
        <f t="shared" si="21"/>
        <v>0</v>
      </c>
      <c r="I147" s="63">
        <f t="shared" si="22"/>
        <v>4</v>
      </c>
      <c r="K147" s="1" t="s">
        <v>497</v>
      </c>
      <c r="L147" s="1" t="s">
        <v>497</v>
      </c>
      <c r="M147" s="1" t="s">
        <v>497</v>
      </c>
      <c r="N147" s="1" t="s">
        <v>497</v>
      </c>
      <c r="O147" s="1" t="s">
        <v>497</v>
      </c>
      <c r="P147" s="1" t="s">
        <v>497</v>
      </c>
      <c r="Q147" s="1">
        <v>0</v>
      </c>
      <c r="R147" s="1" t="s">
        <v>497</v>
      </c>
      <c r="S147" s="1" t="s">
        <v>497</v>
      </c>
      <c r="T147" s="1" t="s">
        <v>497</v>
      </c>
      <c r="U147" s="1" t="s">
        <v>497</v>
      </c>
      <c r="V147" s="1">
        <v>0</v>
      </c>
      <c r="W147" s="1" t="s">
        <v>497</v>
      </c>
      <c r="X147" s="1" t="s">
        <v>497</v>
      </c>
      <c r="Y147" s="1" t="s">
        <v>497</v>
      </c>
      <c r="Z147" s="1" t="s">
        <v>497</v>
      </c>
      <c r="AA147" s="1" t="s">
        <v>497</v>
      </c>
      <c r="AB147" s="1" t="s">
        <v>497</v>
      </c>
      <c r="AC147" s="1" t="s">
        <v>497</v>
      </c>
      <c r="AD147" s="1" t="s">
        <v>497</v>
      </c>
      <c r="AE147" s="1" t="s">
        <v>497</v>
      </c>
      <c r="AF147" s="1" t="s">
        <v>497</v>
      </c>
      <c r="AG147" s="1" t="s">
        <v>497</v>
      </c>
      <c r="AH147" s="1">
        <v>0</v>
      </c>
      <c r="AI147" s="1" t="s">
        <v>497</v>
      </c>
      <c r="AJ147" s="1">
        <v>0</v>
      </c>
      <c r="AK147" s="1" t="s">
        <v>497</v>
      </c>
      <c r="AL147" s="1" t="s">
        <v>497</v>
      </c>
      <c r="AM147" s="1" t="s">
        <v>497</v>
      </c>
      <c r="AN147" s="1" t="s">
        <v>497</v>
      </c>
      <c r="AO147" s="1" t="s">
        <v>497</v>
      </c>
      <c r="AP147" s="1" t="s">
        <v>497</v>
      </c>
      <c r="AQ147" s="1" t="s">
        <v>497</v>
      </c>
      <c r="AR147" s="1" t="s">
        <v>497</v>
      </c>
      <c r="AS147" s="1">
        <f t="shared" si="23"/>
        <v>4</v>
      </c>
    </row>
    <row r="148" spans="1:45" x14ac:dyDescent="0.25">
      <c r="A148" s="1">
        <f>COUNTIF('Value Matchup'!$D$356:$D$423,'Team History'!B148)</f>
        <v>0</v>
      </c>
      <c r="B148" t="s">
        <v>254</v>
      </c>
      <c r="C148" s="1">
        <f t="shared" si="16"/>
        <v>0</v>
      </c>
      <c r="D148" s="1">
        <f t="shared" si="17"/>
        <v>0</v>
      </c>
      <c r="E148" s="1">
        <f t="shared" si="18"/>
        <v>0</v>
      </c>
      <c r="F148" s="1">
        <f t="shared" si="19"/>
        <v>0</v>
      </c>
      <c r="G148" s="1">
        <f t="shared" si="20"/>
        <v>0</v>
      </c>
      <c r="H148" s="1">
        <f t="shared" si="21"/>
        <v>0</v>
      </c>
      <c r="I148" s="63">
        <f t="shared" si="22"/>
        <v>0</v>
      </c>
      <c r="K148" s="1" t="s">
        <v>497</v>
      </c>
      <c r="L148" s="1" t="s">
        <v>497</v>
      </c>
      <c r="M148" s="1" t="s">
        <v>497</v>
      </c>
      <c r="N148" s="1" t="s">
        <v>497</v>
      </c>
      <c r="O148" s="1" t="s">
        <v>497</v>
      </c>
      <c r="P148" s="1" t="s">
        <v>497</v>
      </c>
      <c r="Q148" s="1" t="s">
        <v>497</v>
      </c>
      <c r="R148" s="1" t="s">
        <v>497</v>
      </c>
      <c r="S148" s="1" t="s">
        <v>497</v>
      </c>
      <c r="T148" s="1" t="s">
        <v>497</v>
      </c>
      <c r="U148" s="1" t="s">
        <v>497</v>
      </c>
      <c r="V148" s="1" t="s">
        <v>497</v>
      </c>
      <c r="W148" s="1" t="s">
        <v>497</v>
      </c>
      <c r="X148" s="1" t="s">
        <v>497</v>
      </c>
      <c r="Y148" s="1" t="s">
        <v>497</v>
      </c>
      <c r="Z148" s="1" t="s">
        <v>497</v>
      </c>
      <c r="AA148" s="1" t="s">
        <v>497</v>
      </c>
      <c r="AB148" s="1" t="s">
        <v>497</v>
      </c>
      <c r="AC148" s="1" t="s">
        <v>497</v>
      </c>
      <c r="AD148" s="1" t="s">
        <v>497</v>
      </c>
      <c r="AE148" s="1" t="s">
        <v>497</v>
      </c>
      <c r="AF148" s="1" t="s">
        <v>497</v>
      </c>
      <c r="AG148" s="1" t="s">
        <v>497</v>
      </c>
      <c r="AH148" s="1" t="s">
        <v>497</v>
      </c>
      <c r="AI148" s="1" t="s">
        <v>497</v>
      </c>
      <c r="AJ148" s="1" t="s">
        <v>497</v>
      </c>
      <c r="AK148" s="1" t="s">
        <v>497</v>
      </c>
      <c r="AL148" s="1" t="s">
        <v>497</v>
      </c>
      <c r="AM148" s="1" t="s">
        <v>497</v>
      </c>
      <c r="AN148" s="1" t="s">
        <v>497</v>
      </c>
      <c r="AO148" s="1" t="s">
        <v>497</v>
      </c>
      <c r="AP148" s="1" t="s">
        <v>497</v>
      </c>
      <c r="AQ148" s="1" t="s">
        <v>497</v>
      </c>
      <c r="AR148" s="1" t="s">
        <v>497</v>
      </c>
      <c r="AS148" s="1">
        <f t="shared" si="23"/>
        <v>0</v>
      </c>
    </row>
    <row r="149" spans="1:45" x14ac:dyDescent="0.25">
      <c r="A149" s="1">
        <f>COUNTIF('Value Matchup'!$D$356:$D$423,'Team History'!B149)</f>
        <v>0</v>
      </c>
      <c r="B149" t="s">
        <v>507</v>
      </c>
      <c r="C149" s="1">
        <f t="shared" si="16"/>
        <v>0</v>
      </c>
      <c r="D149" s="1">
        <f t="shared" si="17"/>
        <v>0</v>
      </c>
      <c r="E149" s="1">
        <f t="shared" si="18"/>
        <v>0</v>
      </c>
      <c r="F149" s="1">
        <f t="shared" si="19"/>
        <v>0</v>
      </c>
      <c r="G149" s="1">
        <f t="shared" si="20"/>
        <v>0</v>
      </c>
      <c r="H149" s="1">
        <f t="shared" si="21"/>
        <v>0</v>
      </c>
      <c r="I149" s="63">
        <f t="shared" si="22"/>
        <v>0</v>
      </c>
      <c r="K149" s="1" t="s">
        <v>497</v>
      </c>
      <c r="L149" s="1" t="s">
        <v>497</v>
      </c>
      <c r="M149" s="1" t="s">
        <v>497</v>
      </c>
      <c r="N149" s="1" t="s">
        <v>497</v>
      </c>
      <c r="O149" s="1" t="s">
        <v>497</v>
      </c>
      <c r="P149" s="1" t="s">
        <v>497</v>
      </c>
      <c r="Q149" s="1" t="s">
        <v>497</v>
      </c>
      <c r="R149" s="1" t="s">
        <v>497</v>
      </c>
      <c r="S149" s="1" t="s">
        <v>497</v>
      </c>
      <c r="T149" s="1" t="s">
        <v>497</v>
      </c>
      <c r="U149" s="1" t="s">
        <v>497</v>
      </c>
      <c r="V149" s="1" t="s">
        <v>497</v>
      </c>
      <c r="W149" s="1" t="s">
        <v>497</v>
      </c>
      <c r="X149" s="1" t="s">
        <v>497</v>
      </c>
      <c r="Y149" s="1" t="s">
        <v>497</v>
      </c>
      <c r="Z149" s="1" t="s">
        <v>497</v>
      </c>
      <c r="AA149" s="1" t="s">
        <v>497</v>
      </c>
      <c r="AB149" s="1" t="s">
        <v>497</v>
      </c>
      <c r="AC149" s="1" t="s">
        <v>497</v>
      </c>
      <c r="AD149" s="1" t="s">
        <v>497</v>
      </c>
      <c r="AE149" s="1" t="s">
        <v>497</v>
      </c>
      <c r="AF149" s="1" t="s">
        <v>497</v>
      </c>
      <c r="AG149" s="1" t="s">
        <v>497</v>
      </c>
      <c r="AH149" s="1" t="s">
        <v>497</v>
      </c>
      <c r="AI149" s="1" t="s">
        <v>497</v>
      </c>
      <c r="AJ149" s="1" t="s">
        <v>497</v>
      </c>
      <c r="AK149" s="1" t="s">
        <v>497</v>
      </c>
      <c r="AL149" s="1" t="s">
        <v>497</v>
      </c>
      <c r="AM149" s="1" t="s">
        <v>497</v>
      </c>
      <c r="AN149" s="1" t="s">
        <v>497</v>
      </c>
      <c r="AO149" s="1" t="s">
        <v>497</v>
      </c>
      <c r="AP149" s="1" t="s">
        <v>497</v>
      </c>
      <c r="AQ149" s="1" t="s">
        <v>497</v>
      </c>
      <c r="AR149" s="1" t="s">
        <v>497</v>
      </c>
      <c r="AS149" s="1">
        <f t="shared" si="23"/>
        <v>0</v>
      </c>
    </row>
    <row r="150" spans="1:45" x14ac:dyDescent="0.25">
      <c r="A150" s="1">
        <f>COUNTIF('Value Matchup'!$D$356:$D$423,'Team History'!B150)</f>
        <v>0</v>
      </c>
      <c r="B150" t="s">
        <v>256</v>
      </c>
      <c r="C150" s="1">
        <f t="shared" si="16"/>
        <v>0</v>
      </c>
      <c r="D150" s="1">
        <f t="shared" si="17"/>
        <v>0</v>
      </c>
      <c r="E150" s="1">
        <f t="shared" si="18"/>
        <v>0</v>
      </c>
      <c r="F150" s="1">
        <f t="shared" si="19"/>
        <v>0</v>
      </c>
      <c r="G150" s="1">
        <f t="shared" si="20"/>
        <v>0</v>
      </c>
      <c r="H150" s="1">
        <f t="shared" si="21"/>
        <v>0</v>
      </c>
      <c r="I150" s="63">
        <f t="shared" si="22"/>
        <v>6</v>
      </c>
      <c r="K150" s="1" t="s">
        <v>497</v>
      </c>
      <c r="L150" s="1" t="s">
        <v>497</v>
      </c>
      <c r="M150" s="1" t="s">
        <v>497</v>
      </c>
      <c r="N150" s="1" t="s">
        <v>497</v>
      </c>
      <c r="O150" s="1" t="s">
        <v>497</v>
      </c>
      <c r="P150" s="1" t="s">
        <v>497</v>
      </c>
      <c r="Q150" s="1" t="s">
        <v>497</v>
      </c>
      <c r="R150" s="1" t="s">
        <v>497</v>
      </c>
      <c r="S150" s="1" t="s">
        <v>497</v>
      </c>
      <c r="T150" s="1" t="s">
        <v>497</v>
      </c>
      <c r="U150" s="1" t="s">
        <v>497</v>
      </c>
      <c r="V150" s="1" t="s">
        <v>497</v>
      </c>
      <c r="W150" s="1" t="s">
        <v>497</v>
      </c>
      <c r="X150" s="1" t="s">
        <v>497</v>
      </c>
      <c r="Y150" s="1" t="s">
        <v>497</v>
      </c>
      <c r="Z150" s="1" t="s">
        <v>497</v>
      </c>
      <c r="AA150" s="1" t="s">
        <v>497</v>
      </c>
      <c r="AB150" s="1" t="s">
        <v>497</v>
      </c>
      <c r="AC150" s="1" t="s">
        <v>497</v>
      </c>
      <c r="AD150" s="1" t="s">
        <v>497</v>
      </c>
      <c r="AE150" s="1" t="s">
        <v>497</v>
      </c>
      <c r="AF150" s="1" t="s">
        <v>497</v>
      </c>
      <c r="AG150" s="1">
        <v>0</v>
      </c>
      <c r="AH150" s="1" t="s">
        <v>497</v>
      </c>
      <c r="AI150" s="1" t="s">
        <v>497</v>
      </c>
      <c r="AJ150" s="1">
        <v>0</v>
      </c>
      <c r="AK150" s="1">
        <v>0</v>
      </c>
      <c r="AL150" s="1">
        <v>0</v>
      </c>
      <c r="AM150" s="1">
        <v>0</v>
      </c>
      <c r="AN150" s="1" t="s">
        <v>497</v>
      </c>
      <c r="AO150" s="1" t="s">
        <v>497</v>
      </c>
      <c r="AP150" s="1" t="s">
        <v>497</v>
      </c>
      <c r="AQ150" s="1">
        <v>0</v>
      </c>
      <c r="AR150" s="1" t="s">
        <v>497</v>
      </c>
      <c r="AS150" s="1">
        <f t="shared" si="23"/>
        <v>6</v>
      </c>
    </row>
    <row r="151" spans="1:45" x14ac:dyDescent="0.25">
      <c r="A151" s="1">
        <f>COUNTIF('Value Matchup'!$D$356:$D$423,'Team History'!B151)</f>
        <v>0</v>
      </c>
      <c r="B151" t="s">
        <v>257</v>
      </c>
      <c r="C151" s="1">
        <f t="shared" si="16"/>
        <v>2</v>
      </c>
      <c r="D151" s="1">
        <f t="shared" si="17"/>
        <v>1</v>
      </c>
      <c r="E151" s="1">
        <f t="shared" si="18"/>
        <v>0</v>
      </c>
      <c r="F151" s="1">
        <f t="shared" si="19"/>
        <v>0</v>
      </c>
      <c r="G151" s="1">
        <f t="shared" si="20"/>
        <v>0</v>
      </c>
      <c r="H151" s="1">
        <f t="shared" si="21"/>
        <v>0</v>
      </c>
      <c r="I151" s="63">
        <f t="shared" si="22"/>
        <v>7</v>
      </c>
      <c r="K151" s="1" t="s">
        <v>497</v>
      </c>
      <c r="L151" s="1" t="s">
        <v>497</v>
      </c>
      <c r="M151" s="1" t="s">
        <v>497</v>
      </c>
      <c r="N151" s="1" t="s">
        <v>497</v>
      </c>
      <c r="O151" s="1" t="s">
        <v>497</v>
      </c>
      <c r="P151" s="1" t="s">
        <v>497</v>
      </c>
      <c r="Q151" s="1" t="s">
        <v>497</v>
      </c>
      <c r="R151" s="1" t="s">
        <v>497</v>
      </c>
      <c r="S151" s="1" t="s">
        <v>497</v>
      </c>
      <c r="T151" s="1" t="s">
        <v>497</v>
      </c>
      <c r="U151" s="1" t="s">
        <v>497</v>
      </c>
      <c r="V151" s="1" t="s">
        <v>497</v>
      </c>
      <c r="W151" s="1" t="s">
        <v>497</v>
      </c>
      <c r="X151" s="1" t="s">
        <v>497</v>
      </c>
      <c r="Y151" s="1" t="s">
        <v>497</v>
      </c>
      <c r="Z151" s="1" t="s">
        <v>497</v>
      </c>
      <c r="AA151" s="1" t="s">
        <v>497</v>
      </c>
      <c r="AB151" s="1" t="s">
        <v>497</v>
      </c>
      <c r="AC151" s="1" t="s">
        <v>497</v>
      </c>
      <c r="AD151" s="1" t="s">
        <v>497</v>
      </c>
      <c r="AE151" s="1" t="s">
        <v>497</v>
      </c>
      <c r="AF151" s="1" t="s">
        <v>497</v>
      </c>
      <c r="AG151" s="1" t="s">
        <v>497</v>
      </c>
      <c r="AH151" s="1" t="s">
        <v>497</v>
      </c>
      <c r="AI151" s="1" t="s">
        <v>497</v>
      </c>
      <c r="AJ151" s="1" t="s">
        <v>497</v>
      </c>
      <c r="AK151" s="1" t="s">
        <v>497</v>
      </c>
      <c r="AL151" s="1">
        <v>0</v>
      </c>
      <c r="AM151" s="1" t="s">
        <v>497</v>
      </c>
      <c r="AN151" s="1">
        <v>1</v>
      </c>
      <c r="AO151" s="1" t="s">
        <v>497</v>
      </c>
      <c r="AP151" s="1">
        <v>0</v>
      </c>
      <c r="AQ151" s="1" t="s">
        <v>497</v>
      </c>
      <c r="AR151" s="1">
        <v>2</v>
      </c>
      <c r="AS151" s="1">
        <f t="shared" si="23"/>
        <v>4</v>
      </c>
    </row>
    <row r="152" spans="1:45" x14ac:dyDescent="0.25">
      <c r="A152" s="1">
        <f>COUNTIF('Value Matchup'!$D$356:$D$423,'Team History'!B152)</f>
        <v>1</v>
      </c>
      <c r="B152" t="s">
        <v>54</v>
      </c>
      <c r="C152" s="1">
        <f t="shared" si="16"/>
        <v>17</v>
      </c>
      <c r="D152" s="1">
        <f t="shared" si="17"/>
        <v>12</v>
      </c>
      <c r="E152" s="1">
        <f t="shared" si="18"/>
        <v>6</v>
      </c>
      <c r="F152" s="1">
        <f t="shared" si="19"/>
        <v>2</v>
      </c>
      <c r="G152" s="1">
        <f t="shared" si="20"/>
        <v>0</v>
      </c>
      <c r="H152" s="1">
        <f t="shared" si="21"/>
        <v>0</v>
      </c>
      <c r="I152" s="63">
        <f t="shared" si="22"/>
        <v>81</v>
      </c>
      <c r="K152" s="1" t="s">
        <v>497</v>
      </c>
      <c r="L152" s="1">
        <v>1</v>
      </c>
      <c r="M152" s="1" t="s">
        <v>497</v>
      </c>
      <c r="N152" s="1">
        <v>3</v>
      </c>
      <c r="O152" s="1">
        <v>2</v>
      </c>
      <c r="P152" s="1" t="s">
        <v>497</v>
      </c>
      <c r="Q152" s="1">
        <v>4</v>
      </c>
      <c r="R152" s="1">
        <v>0</v>
      </c>
      <c r="S152" s="1">
        <v>0</v>
      </c>
      <c r="T152" s="1">
        <v>3</v>
      </c>
      <c r="U152" s="1">
        <v>3</v>
      </c>
      <c r="V152" s="1">
        <v>1</v>
      </c>
      <c r="W152" s="1" t="s">
        <v>497</v>
      </c>
      <c r="X152" s="1">
        <v>4</v>
      </c>
      <c r="Y152" s="1">
        <v>0</v>
      </c>
      <c r="Z152" s="1">
        <v>1</v>
      </c>
      <c r="AA152" s="1" t="s">
        <v>497</v>
      </c>
      <c r="AB152" s="1" t="s">
        <v>497</v>
      </c>
      <c r="AC152" s="1">
        <v>0</v>
      </c>
      <c r="AD152" s="1">
        <v>0</v>
      </c>
      <c r="AE152" s="1" t="s">
        <v>497</v>
      </c>
      <c r="AF152" s="1">
        <v>3</v>
      </c>
      <c r="AG152" s="1">
        <v>2</v>
      </c>
      <c r="AH152" s="1">
        <v>0</v>
      </c>
      <c r="AI152" s="1">
        <v>2</v>
      </c>
      <c r="AJ152" s="1">
        <v>2</v>
      </c>
      <c r="AK152" s="1">
        <v>1</v>
      </c>
      <c r="AL152" s="1" t="s">
        <v>497</v>
      </c>
      <c r="AM152" s="1">
        <v>1</v>
      </c>
      <c r="AN152" s="1">
        <v>2</v>
      </c>
      <c r="AO152" s="1">
        <v>2</v>
      </c>
      <c r="AP152" s="1" t="s">
        <v>497</v>
      </c>
      <c r="AQ152" s="1" t="s">
        <v>497</v>
      </c>
      <c r="AR152" s="1" t="s">
        <v>497</v>
      </c>
      <c r="AS152" s="1">
        <f t="shared" si="23"/>
        <v>23</v>
      </c>
    </row>
    <row r="153" spans="1:45" x14ac:dyDescent="0.25">
      <c r="A153" s="1">
        <f>COUNTIF('Value Matchup'!$D$356:$D$423,'Team History'!B153)</f>
        <v>0</v>
      </c>
      <c r="B153" t="s">
        <v>258</v>
      </c>
      <c r="C153" s="1">
        <f t="shared" si="16"/>
        <v>2</v>
      </c>
      <c r="D153" s="1">
        <f t="shared" si="17"/>
        <v>2</v>
      </c>
      <c r="E153" s="1">
        <f t="shared" si="18"/>
        <v>1</v>
      </c>
      <c r="F153" s="1">
        <f t="shared" si="19"/>
        <v>1</v>
      </c>
      <c r="G153" s="1">
        <f t="shared" si="20"/>
        <v>0</v>
      </c>
      <c r="H153" s="1">
        <f t="shared" si="21"/>
        <v>0</v>
      </c>
      <c r="I153" s="63">
        <f t="shared" si="22"/>
        <v>12</v>
      </c>
      <c r="K153" s="1">
        <v>4</v>
      </c>
      <c r="L153" s="1" t="s">
        <v>497</v>
      </c>
      <c r="M153" s="1" t="s">
        <v>497</v>
      </c>
      <c r="N153" s="1" t="s">
        <v>497</v>
      </c>
      <c r="O153" s="1" t="s">
        <v>497</v>
      </c>
      <c r="P153" s="1" t="s">
        <v>497</v>
      </c>
      <c r="Q153" s="1" t="s">
        <v>497</v>
      </c>
      <c r="R153" s="1" t="s">
        <v>497</v>
      </c>
      <c r="S153" s="1" t="s">
        <v>497</v>
      </c>
      <c r="T153" s="1" t="s">
        <v>497</v>
      </c>
      <c r="U153" s="1" t="s">
        <v>497</v>
      </c>
      <c r="V153" s="1" t="s">
        <v>497</v>
      </c>
      <c r="W153" s="1" t="s">
        <v>497</v>
      </c>
      <c r="X153" s="1" t="s">
        <v>497</v>
      </c>
      <c r="Y153" s="1" t="s">
        <v>497</v>
      </c>
      <c r="Z153" s="1" t="s">
        <v>497</v>
      </c>
      <c r="AA153" s="1" t="s">
        <v>497</v>
      </c>
      <c r="AB153" s="1" t="s">
        <v>497</v>
      </c>
      <c r="AC153" s="1" t="s">
        <v>497</v>
      </c>
      <c r="AD153" s="1" t="s">
        <v>497</v>
      </c>
      <c r="AE153" s="1" t="s">
        <v>497</v>
      </c>
      <c r="AF153" s="1" t="s">
        <v>497</v>
      </c>
      <c r="AG153" s="1" t="s">
        <v>497</v>
      </c>
      <c r="AH153" s="1" t="s">
        <v>497</v>
      </c>
      <c r="AI153" s="1" t="s">
        <v>497</v>
      </c>
      <c r="AJ153" s="1" t="s">
        <v>497</v>
      </c>
      <c r="AK153" s="1" t="s">
        <v>497</v>
      </c>
      <c r="AL153" s="1" t="s">
        <v>497</v>
      </c>
      <c r="AM153" s="1" t="s">
        <v>497</v>
      </c>
      <c r="AN153" s="1" t="s">
        <v>497</v>
      </c>
      <c r="AO153" s="1" t="s">
        <v>497</v>
      </c>
      <c r="AP153" s="1" t="s">
        <v>497</v>
      </c>
      <c r="AQ153" s="1" t="s">
        <v>497</v>
      </c>
      <c r="AR153" s="1">
        <v>2</v>
      </c>
      <c r="AS153" s="1">
        <f t="shared" si="23"/>
        <v>2</v>
      </c>
    </row>
    <row r="154" spans="1:45" x14ac:dyDescent="0.25">
      <c r="A154" s="1">
        <f>COUNTIF('Value Matchup'!$D$356:$D$423,'Team History'!B154)</f>
        <v>0</v>
      </c>
      <c r="B154" t="s">
        <v>259</v>
      </c>
      <c r="C154" s="1">
        <f t="shared" si="16"/>
        <v>2</v>
      </c>
      <c r="D154" s="1">
        <f t="shared" si="17"/>
        <v>1</v>
      </c>
      <c r="E154" s="1">
        <f t="shared" si="18"/>
        <v>1</v>
      </c>
      <c r="F154" s="1">
        <f t="shared" si="19"/>
        <v>0</v>
      </c>
      <c r="G154" s="1">
        <f t="shared" si="20"/>
        <v>0</v>
      </c>
      <c r="H154" s="1">
        <f t="shared" si="21"/>
        <v>0</v>
      </c>
      <c r="I154" s="63">
        <f t="shared" si="22"/>
        <v>7</v>
      </c>
      <c r="K154" s="1" t="s">
        <v>497</v>
      </c>
      <c r="L154" s="1" t="s">
        <v>497</v>
      </c>
      <c r="M154" s="1" t="s">
        <v>497</v>
      </c>
      <c r="N154" s="1" t="s">
        <v>497</v>
      </c>
      <c r="O154" s="1" t="s">
        <v>497</v>
      </c>
      <c r="P154" s="1" t="s">
        <v>497</v>
      </c>
      <c r="Q154" s="1" t="s">
        <v>497</v>
      </c>
      <c r="R154" s="1" t="s">
        <v>497</v>
      </c>
      <c r="S154" s="1" t="s">
        <v>497</v>
      </c>
      <c r="T154" s="1" t="s">
        <v>497</v>
      </c>
      <c r="U154" s="1" t="s">
        <v>497</v>
      </c>
      <c r="V154" s="1" t="s">
        <v>497</v>
      </c>
      <c r="W154" s="1" t="s">
        <v>497</v>
      </c>
      <c r="X154" s="1" t="s">
        <v>497</v>
      </c>
      <c r="Y154" s="1" t="s">
        <v>497</v>
      </c>
      <c r="Z154" s="1" t="s">
        <v>497</v>
      </c>
      <c r="AA154" s="1" t="s">
        <v>497</v>
      </c>
      <c r="AB154" s="1" t="s">
        <v>497</v>
      </c>
      <c r="AC154" s="1" t="s">
        <v>497</v>
      </c>
      <c r="AD154" s="1" t="s">
        <v>497</v>
      </c>
      <c r="AE154" s="1" t="s">
        <v>497</v>
      </c>
      <c r="AF154" s="1" t="s">
        <v>497</v>
      </c>
      <c r="AG154" s="1" t="s">
        <v>497</v>
      </c>
      <c r="AH154" s="1" t="s">
        <v>497</v>
      </c>
      <c r="AI154" s="1" t="s">
        <v>497</v>
      </c>
      <c r="AJ154" s="1" t="s">
        <v>497</v>
      </c>
      <c r="AK154" s="1" t="s">
        <v>497</v>
      </c>
      <c r="AL154" s="1" t="s">
        <v>497</v>
      </c>
      <c r="AM154" s="1">
        <v>3</v>
      </c>
      <c r="AN154" s="1">
        <v>0</v>
      </c>
      <c r="AO154" s="1">
        <v>1</v>
      </c>
      <c r="AP154" s="1" t="s">
        <v>497</v>
      </c>
      <c r="AQ154" s="1" t="s">
        <v>497</v>
      </c>
      <c r="AR154" s="1" t="s">
        <v>497</v>
      </c>
      <c r="AS154" s="1">
        <f t="shared" si="23"/>
        <v>3</v>
      </c>
    </row>
    <row r="155" spans="1:45" x14ac:dyDescent="0.25">
      <c r="A155" s="1">
        <f>COUNTIF('Value Matchup'!$D$356:$D$423,'Team History'!B155)</f>
        <v>0</v>
      </c>
      <c r="B155" t="s">
        <v>260</v>
      </c>
      <c r="C155" s="1">
        <f t="shared" si="16"/>
        <v>0</v>
      </c>
      <c r="D155" s="1">
        <f t="shared" si="17"/>
        <v>0</v>
      </c>
      <c r="E155" s="1">
        <f t="shared" si="18"/>
        <v>0</v>
      </c>
      <c r="F155" s="1">
        <f t="shared" si="19"/>
        <v>0</v>
      </c>
      <c r="G155" s="1">
        <f t="shared" si="20"/>
        <v>0</v>
      </c>
      <c r="H155" s="1">
        <f t="shared" si="21"/>
        <v>0</v>
      </c>
      <c r="I155" s="63">
        <f t="shared" si="22"/>
        <v>2</v>
      </c>
      <c r="K155" s="1" t="s">
        <v>497</v>
      </c>
      <c r="L155" s="1" t="s">
        <v>497</v>
      </c>
      <c r="M155" s="1" t="s">
        <v>497</v>
      </c>
      <c r="N155" s="1" t="s">
        <v>497</v>
      </c>
      <c r="O155" s="1" t="s">
        <v>497</v>
      </c>
      <c r="P155" s="1" t="s">
        <v>497</v>
      </c>
      <c r="Q155" s="1">
        <v>0</v>
      </c>
      <c r="R155" s="1" t="s">
        <v>497</v>
      </c>
      <c r="S155" s="1" t="s">
        <v>497</v>
      </c>
      <c r="T155" s="1" t="s">
        <v>497</v>
      </c>
      <c r="U155" s="1" t="s">
        <v>497</v>
      </c>
      <c r="V155" s="1" t="s">
        <v>497</v>
      </c>
      <c r="W155" s="1" t="s">
        <v>497</v>
      </c>
      <c r="X155" s="1" t="s">
        <v>497</v>
      </c>
      <c r="Y155" s="1" t="s">
        <v>497</v>
      </c>
      <c r="Z155" s="1" t="s">
        <v>497</v>
      </c>
      <c r="AA155" s="1" t="s">
        <v>497</v>
      </c>
      <c r="AB155" s="1" t="s">
        <v>497</v>
      </c>
      <c r="AC155" s="1" t="s">
        <v>497</v>
      </c>
      <c r="AD155" s="1" t="s">
        <v>497</v>
      </c>
      <c r="AE155" s="1" t="s">
        <v>497</v>
      </c>
      <c r="AF155" s="1" t="s">
        <v>497</v>
      </c>
      <c r="AG155" s="1" t="s">
        <v>497</v>
      </c>
      <c r="AH155" s="1" t="s">
        <v>497</v>
      </c>
      <c r="AI155" s="1">
        <v>0</v>
      </c>
      <c r="AJ155" s="1" t="s">
        <v>497</v>
      </c>
      <c r="AK155" s="1" t="s">
        <v>497</v>
      </c>
      <c r="AL155" s="1" t="s">
        <v>497</v>
      </c>
      <c r="AM155" s="1" t="s">
        <v>497</v>
      </c>
      <c r="AN155" s="1" t="s">
        <v>497</v>
      </c>
      <c r="AO155" s="1" t="s">
        <v>497</v>
      </c>
      <c r="AP155" s="1" t="s">
        <v>497</v>
      </c>
      <c r="AQ155" s="1" t="s">
        <v>497</v>
      </c>
      <c r="AR155" s="1" t="s">
        <v>497</v>
      </c>
      <c r="AS155" s="1">
        <f t="shared" si="23"/>
        <v>2</v>
      </c>
    </row>
    <row r="156" spans="1:45" x14ac:dyDescent="0.25">
      <c r="A156" s="1">
        <f>COUNTIF('Value Matchup'!$D$356:$D$423,'Team History'!B156)</f>
        <v>1</v>
      </c>
      <c r="B156" t="s">
        <v>52</v>
      </c>
      <c r="C156" s="1">
        <f t="shared" si="16"/>
        <v>7</v>
      </c>
      <c r="D156" s="1">
        <f t="shared" si="17"/>
        <v>4</v>
      </c>
      <c r="E156" s="1">
        <f t="shared" si="18"/>
        <v>3</v>
      </c>
      <c r="F156" s="1">
        <f t="shared" si="19"/>
        <v>2</v>
      </c>
      <c r="G156" s="1">
        <f t="shared" si="20"/>
        <v>0</v>
      </c>
      <c r="H156" s="1">
        <f t="shared" si="21"/>
        <v>0</v>
      </c>
      <c r="I156" s="63">
        <f t="shared" si="22"/>
        <v>36</v>
      </c>
      <c r="K156" s="1" t="s">
        <v>497</v>
      </c>
      <c r="L156" s="1" t="s">
        <v>497</v>
      </c>
      <c r="M156" s="1" t="s">
        <v>497</v>
      </c>
      <c r="N156" s="1">
        <v>0</v>
      </c>
      <c r="O156" s="1" t="s">
        <v>497</v>
      </c>
      <c r="P156" s="1" t="s">
        <v>497</v>
      </c>
      <c r="Q156" s="1" t="s">
        <v>497</v>
      </c>
      <c r="R156" s="1" t="s">
        <v>497</v>
      </c>
      <c r="S156" s="1" t="s">
        <v>497</v>
      </c>
      <c r="T156" s="1">
        <v>1</v>
      </c>
      <c r="U156" s="1" t="s">
        <v>497</v>
      </c>
      <c r="V156" s="1" t="s">
        <v>497</v>
      </c>
      <c r="W156" s="1">
        <v>4</v>
      </c>
      <c r="X156" s="1">
        <v>0</v>
      </c>
      <c r="Y156" s="1" t="s">
        <v>497</v>
      </c>
      <c r="Z156" s="1">
        <v>0</v>
      </c>
      <c r="AA156" s="1" t="s">
        <v>497</v>
      </c>
      <c r="AB156" s="1" t="s">
        <v>497</v>
      </c>
      <c r="AC156" s="1">
        <v>2</v>
      </c>
      <c r="AD156" s="1" t="s">
        <v>497</v>
      </c>
      <c r="AE156" s="1" t="s">
        <v>497</v>
      </c>
      <c r="AF156" s="1" t="s">
        <v>497</v>
      </c>
      <c r="AG156" s="1" t="s">
        <v>497</v>
      </c>
      <c r="AH156" s="1" t="s">
        <v>497</v>
      </c>
      <c r="AI156" s="1" t="s">
        <v>497</v>
      </c>
      <c r="AJ156" s="1">
        <v>0</v>
      </c>
      <c r="AK156" s="1">
        <v>1</v>
      </c>
      <c r="AL156" s="1">
        <v>0</v>
      </c>
      <c r="AM156" s="1">
        <v>1</v>
      </c>
      <c r="AN156" s="1">
        <v>0</v>
      </c>
      <c r="AO156" s="1">
        <v>0</v>
      </c>
      <c r="AP156" s="1">
        <v>3</v>
      </c>
      <c r="AQ156" s="1">
        <v>4</v>
      </c>
      <c r="AR156" s="1">
        <v>0</v>
      </c>
      <c r="AS156" s="1">
        <f t="shared" si="23"/>
        <v>15</v>
      </c>
    </row>
    <row r="157" spans="1:45" x14ac:dyDescent="0.25">
      <c r="A157" s="1">
        <f>COUNTIF('Value Matchup'!$D$356:$D$423,'Team History'!B157)</f>
        <v>0</v>
      </c>
      <c r="B157" t="s">
        <v>261</v>
      </c>
      <c r="C157" s="1">
        <f t="shared" si="16"/>
        <v>0</v>
      </c>
      <c r="D157" s="1">
        <f t="shared" si="17"/>
        <v>0</v>
      </c>
      <c r="E157" s="1">
        <f t="shared" si="18"/>
        <v>0</v>
      </c>
      <c r="F157" s="1">
        <f t="shared" si="19"/>
        <v>0</v>
      </c>
      <c r="G157" s="1">
        <f t="shared" si="20"/>
        <v>0</v>
      </c>
      <c r="H157" s="1">
        <f t="shared" si="21"/>
        <v>0</v>
      </c>
      <c r="I157" s="63">
        <f t="shared" si="22"/>
        <v>0</v>
      </c>
      <c r="K157" s="1" t="s">
        <v>497</v>
      </c>
      <c r="L157" s="1" t="s">
        <v>497</v>
      </c>
      <c r="M157" s="1" t="s">
        <v>497</v>
      </c>
      <c r="N157" s="1" t="s">
        <v>497</v>
      </c>
      <c r="O157" s="1" t="s">
        <v>497</v>
      </c>
      <c r="P157" s="1" t="s">
        <v>497</v>
      </c>
      <c r="Q157" s="1" t="s">
        <v>497</v>
      </c>
      <c r="R157" s="1" t="s">
        <v>497</v>
      </c>
      <c r="S157" s="1" t="s">
        <v>497</v>
      </c>
      <c r="T157" s="1" t="s">
        <v>497</v>
      </c>
      <c r="U157" s="1" t="s">
        <v>497</v>
      </c>
      <c r="V157" s="1" t="s">
        <v>497</v>
      </c>
      <c r="W157" s="1" t="s">
        <v>497</v>
      </c>
      <c r="X157" s="1" t="s">
        <v>497</v>
      </c>
      <c r="Y157" s="1" t="s">
        <v>497</v>
      </c>
      <c r="Z157" s="1" t="s">
        <v>497</v>
      </c>
      <c r="AA157" s="1" t="s">
        <v>497</v>
      </c>
      <c r="AB157" s="1" t="s">
        <v>497</v>
      </c>
      <c r="AC157" s="1" t="s">
        <v>497</v>
      </c>
      <c r="AD157" s="1" t="s">
        <v>497</v>
      </c>
      <c r="AE157" s="1" t="s">
        <v>497</v>
      </c>
      <c r="AF157" s="1" t="s">
        <v>497</v>
      </c>
      <c r="AG157" s="1" t="s">
        <v>497</v>
      </c>
      <c r="AH157" s="1" t="s">
        <v>497</v>
      </c>
      <c r="AI157" s="1" t="s">
        <v>497</v>
      </c>
      <c r="AJ157" s="1" t="s">
        <v>497</v>
      </c>
      <c r="AK157" s="1" t="s">
        <v>497</v>
      </c>
      <c r="AL157" s="1" t="s">
        <v>497</v>
      </c>
      <c r="AM157" s="1" t="s">
        <v>497</v>
      </c>
      <c r="AN157" s="1" t="s">
        <v>497</v>
      </c>
      <c r="AO157" s="1" t="s">
        <v>497</v>
      </c>
      <c r="AP157" s="1" t="s">
        <v>497</v>
      </c>
      <c r="AQ157" s="1" t="s">
        <v>497</v>
      </c>
      <c r="AR157" s="1" t="s">
        <v>497</v>
      </c>
      <c r="AS157" s="1">
        <f t="shared" si="23"/>
        <v>0</v>
      </c>
    </row>
    <row r="158" spans="1:45" x14ac:dyDescent="0.25">
      <c r="A158" s="1">
        <f>COUNTIF('Value Matchup'!$D$356:$D$423,'Team History'!B158)</f>
        <v>0</v>
      </c>
      <c r="B158" t="s">
        <v>73</v>
      </c>
      <c r="C158" s="1">
        <f t="shared" si="16"/>
        <v>2</v>
      </c>
      <c r="D158" s="1">
        <f t="shared" si="17"/>
        <v>0</v>
      </c>
      <c r="E158" s="1">
        <f t="shared" si="18"/>
        <v>0</v>
      </c>
      <c r="F158" s="1">
        <f t="shared" si="19"/>
        <v>0</v>
      </c>
      <c r="G158" s="1">
        <f t="shared" si="20"/>
        <v>0</v>
      </c>
      <c r="H158" s="1">
        <f t="shared" si="21"/>
        <v>0</v>
      </c>
      <c r="I158" s="63">
        <f t="shared" si="22"/>
        <v>8</v>
      </c>
      <c r="K158" s="1" t="s">
        <v>497</v>
      </c>
      <c r="L158" s="1" t="s">
        <v>497</v>
      </c>
      <c r="M158" s="1" t="s">
        <v>497</v>
      </c>
      <c r="N158" s="1">
        <v>0</v>
      </c>
      <c r="O158" s="1">
        <v>0</v>
      </c>
      <c r="P158" s="1" t="s">
        <v>497</v>
      </c>
      <c r="Q158" s="1" t="s">
        <v>497</v>
      </c>
      <c r="R158" s="1" t="s">
        <v>497</v>
      </c>
      <c r="S158" s="1" t="s">
        <v>497</v>
      </c>
      <c r="T158" s="1" t="s">
        <v>497</v>
      </c>
      <c r="U158" s="1" t="s">
        <v>497</v>
      </c>
      <c r="V158" s="1" t="s">
        <v>497</v>
      </c>
      <c r="W158" s="1" t="s">
        <v>497</v>
      </c>
      <c r="X158" s="1" t="s">
        <v>497</v>
      </c>
      <c r="Y158" s="1">
        <v>1</v>
      </c>
      <c r="Z158" s="1">
        <v>0</v>
      </c>
      <c r="AA158" s="1" t="s">
        <v>497</v>
      </c>
      <c r="AB158" s="1" t="s">
        <v>497</v>
      </c>
      <c r="AC158" s="1" t="s">
        <v>497</v>
      </c>
      <c r="AD158" s="1" t="s">
        <v>497</v>
      </c>
      <c r="AE158" s="1" t="s">
        <v>497</v>
      </c>
      <c r="AF158" s="1" t="s">
        <v>497</v>
      </c>
      <c r="AG158" s="1" t="s">
        <v>497</v>
      </c>
      <c r="AH158" s="1">
        <v>1</v>
      </c>
      <c r="AI158" s="1" t="s">
        <v>497</v>
      </c>
      <c r="AJ158" s="1">
        <v>0</v>
      </c>
      <c r="AK158" s="1" t="s">
        <v>497</v>
      </c>
      <c r="AL158" s="1" t="s">
        <v>497</v>
      </c>
      <c r="AM158" s="1" t="s">
        <v>497</v>
      </c>
      <c r="AN158" s="1" t="s">
        <v>497</v>
      </c>
      <c r="AO158" s="1" t="s">
        <v>497</v>
      </c>
      <c r="AP158" s="1" t="s">
        <v>497</v>
      </c>
      <c r="AQ158" s="1" t="s">
        <v>497</v>
      </c>
      <c r="AR158" s="1" t="s">
        <v>497</v>
      </c>
      <c r="AS158" s="1">
        <f t="shared" si="23"/>
        <v>6</v>
      </c>
    </row>
    <row r="159" spans="1:45" x14ac:dyDescent="0.25">
      <c r="A159" s="1">
        <f>COUNTIF('Value Matchup'!$D$356:$D$423,'Team History'!B159)</f>
        <v>0</v>
      </c>
      <c r="B159" t="s">
        <v>262</v>
      </c>
      <c r="C159" s="1">
        <f t="shared" si="16"/>
        <v>0</v>
      </c>
      <c r="D159" s="1">
        <f t="shared" si="17"/>
        <v>0</v>
      </c>
      <c r="E159" s="1">
        <f t="shared" si="18"/>
        <v>0</v>
      </c>
      <c r="F159" s="1">
        <f t="shared" si="19"/>
        <v>0</v>
      </c>
      <c r="G159" s="1">
        <f t="shared" si="20"/>
        <v>0</v>
      </c>
      <c r="H159" s="1">
        <f t="shared" si="21"/>
        <v>0</v>
      </c>
      <c r="I159" s="63">
        <f t="shared" si="22"/>
        <v>2</v>
      </c>
      <c r="K159" s="1" t="s">
        <v>497</v>
      </c>
      <c r="L159" s="1" t="s">
        <v>497</v>
      </c>
      <c r="M159" s="1" t="s">
        <v>497</v>
      </c>
      <c r="N159" s="1" t="s">
        <v>497</v>
      </c>
      <c r="O159" s="1" t="s">
        <v>497</v>
      </c>
      <c r="P159" s="1" t="s">
        <v>497</v>
      </c>
      <c r="Q159" s="1" t="s">
        <v>497</v>
      </c>
      <c r="R159" s="1" t="s">
        <v>497</v>
      </c>
      <c r="S159" s="1" t="s">
        <v>497</v>
      </c>
      <c r="T159" s="1" t="s">
        <v>497</v>
      </c>
      <c r="U159" s="1" t="s">
        <v>497</v>
      </c>
      <c r="V159" s="1" t="s">
        <v>497</v>
      </c>
      <c r="W159" s="1" t="s">
        <v>497</v>
      </c>
      <c r="X159" s="1" t="s">
        <v>497</v>
      </c>
      <c r="Y159" s="1" t="s">
        <v>497</v>
      </c>
      <c r="Z159" s="1" t="s">
        <v>497</v>
      </c>
      <c r="AA159" s="1" t="s">
        <v>497</v>
      </c>
      <c r="AB159" s="1" t="s">
        <v>497</v>
      </c>
      <c r="AC159" s="1" t="s">
        <v>497</v>
      </c>
      <c r="AD159" s="1" t="s">
        <v>497</v>
      </c>
      <c r="AE159" s="1" t="s">
        <v>497</v>
      </c>
      <c r="AF159" s="1" t="s">
        <v>497</v>
      </c>
      <c r="AG159" s="1" t="s">
        <v>497</v>
      </c>
      <c r="AH159" s="1" t="s">
        <v>497</v>
      </c>
      <c r="AI159" s="1" t="s">
        <v>497</v>
      </c>
      <c r="AJ159" s="1" t="s">
        <v>497</v>
      </c>
      <c r="AK159" s="1" t="s">
        <v>497</v>
      </c>
      <c r="AL159" s="1" t="s">
        <v>497</v>
      </c>
      <c r="AM159" s="1" t="s">
        <v>497</v>
      </c>
      <c r="AN159" s="1" t="s">
        <v>497</v>
      </c>
      <c r="AO159" s="1" t="s">
        <v>497</v>
      </c>
      <c r="AP159" s="1">
        <v>0</v>
      </c>
      <c r="AQ159" s="1">
        <v>0</v>
      </c>
      <c r="AR159" s="1" t="s">
        <v>497</v>
      </c>
      <c r="AS159" s="1">
        <f t="shared" si="23"/>
        <v>2</v>
      </c>
    </row>
    <row r="160" spans="1:45" x14ac:dyDescent="0.25">
      <c r="A160" s="1">
        <f>COUNTIF('Value Matchup'!$D$356:$D$423,'Team History'!B160)</f>
        <v>1</v>
      </c>
      <c r="B160" t="s">
        <v>263</v>
      </c>
      <c r="C160" s="1">
        <f t="shared" si="16"/>
        <v>8</v>
      </c>
      <c r="D160" s="1">
        <f t="shared" si="17"/>
        <v>5</v>
      </c>
      <c r="E160" s="1">
        <f t="shared" si="18"/>
        <v>2</v>
      </c>
      <c r="F160" s="1">
        <f t="shared" si="19"/>
        <v>1</v>
      </c>
      <c r="G160" s="1">
        <f t="shared" si="20"/>
        <v>0</v>
      </c>
      <c r="H160" s="1">
        <f t="shared" si="21"/>
        <v>0</v>
      </c>
      <c r="I160" s="63">
        <f t="shared" si="22"/>
        <v>40</v>
      </c>
      <c r="K160" s="1" t="s">
        <v>497</v>
      </c>
      <c r="L160" s="1">
        <v>0</v>
      </c>
      <c r="M160" s="1" t="s">
        <v>497</v>
      </c>
      <c r="N160" s="1" t="s">
        <v>497</v>
      </c>
      <c r="O160" s="1" t="s">
        <v>497</v>
      </c>
      <c r="P160" s="1">
        <v>3</v>
      </c>
      <c r="Q160" s="1">
        <v>2</v>
      </c>
      <c r="R160" s="1">
        <v>2</v>
      </c>
      <c r="S160" s="1">
        <v>0</v>
      </c>
      <c r="T160" s="1">
        <v>1</v>
      </c>
      <c r="U160" s="1">
        <v>1</v>
      </c>
      <c r="V160" s="1">
        <v>0</v>
      </c>
      <c r="W160" s="1">
        <v>0</v>
      </c>
      <c r="X160" s="1" t="s">
        <v>497</v>
      </c>
      <c r="Y160" s="1" t="s">
        <v>497</v>
      </c>
      <c r="Z160" s="1">
        <v>4</v>
      </c>
      <c r="AA160" s="1">
        <v>0</v>
      </c>
      <c r="AB160" s="1" t="s">
        <v>497</v>
      </c>
      <c r="AC160" s="1" t="s">
        <v>497</v>
      </c>
      <c r="AD160" s="1" t="s">
        <v>497</v>
      </c>
      <c r="AE160" s="1" t="s">
        <v>497</v>
      </c>
      <c r="AF160" s="1">
        <v>0</v>
      </c>
      <c r="AG160" s="1">
        <v>1</v>
      </c>
      <c r="AH160" s="1" t="s">
        <v>497</v>
      </c>
      <c r="AI160" s="1">
        <v>2</v>
      </c>
      <c r="AJ160" s="1">
        <v>0</v>
      </c>
      <c r="AK160" s="1" t="s">
        <v>497</v>
      </c>
      <c r="AL160" s="1" t="s">
        <v>497</v>
      </c>
      <c r="AM160" s="1" t="s">
        <v>497</v>
      </c>
      <c r="AN160" s="1" t="s">
        <v>497</v>
      </c>
      <c r="AO160" s="1" t="s">
        <v>497</v>
      </c>
      <c r="AP160" s="1" t="s">
        <v>497</v>
      </c>
      <c r="AQ160" s="1" t="s">
        <v>497</v>
      </c>
      <c r="AR160" s="1" t="s">
        <v>497</v>
      </c>
      <c r="AS160" s="1">
        <f t="shared" si="23"/>
        <v>15</v>
      </c>
    </row>
    <row r="161" spans="1:45" x14ac:dyDescent="0.25">
      <c r="A161" s="1">
        <f>COUNTIF('Value Matchup'!$D$356:$D$423,'Team History'!B161)</f>
        <v>0</v>
      </c>
      <c r="B161" t="s">
        <v>264</v>
      </c>
      <c r="C161" s="1">
        <f t="shared" si="16"/>
        <v>1</v>
      </c>
      <c r="D161" s="1">
        <f t="shared" si="17"/>
        <v>0</v>
      </c>
      <c r="E161" s="1">
        <f t="shared" si="18"/>
        <v>0</v>
      </c>
      <c r="F161" s="1">
        <f t="shared" si="19"/>
        <v>0</v>
      </c>
      <c r="G161" s="1">
        <f t="shared" si="20"/>
        <v>0</v>
      </c>
      <c r="H161" s="1">
        <f t="shared" si="21"/>
        <v>0</v>
      </c>
      <c r="I161" s="63">
        <f t="shared" si="22"/>
        <v>5</v>
      </c>
      <c r="K161" s="1">
        <v>1</v>
      </c>
      <c r="L161" s="1" t="s">
        <v>497</v>
      </c>
      <c r="M161" s="1" t="s">
        <v>497</v>
      </c>
      <c r="N161" s="1" t="s">
        <v>497</v>
      </c>
      <c r="O161" s="1" t="s">
        <v>497</v>
      </c>
      <c r="P161" s="1" t="s">
        <v>497</v>
      </c>
      <c r="Q161" s="1" t="s">
        <v>497</v>
      </c>
      <c r="R161" s="1" t="s">
        <v>497</v>
      </c>
      <c r="S161" s="1" t="s">
        <v>497</v>
      </c>
      <c r="T161" s="1" t="s">
        <v>497</v>
      </c>
      <c r="U161" s="1" t="s">
        <v>497</v>
      </c>
      <c r="V161" s="1" t="s">
        <v>497</v>
      </c>
      <c r="W161" s="1" t="s">
        <v>497</v>
      </c>
      <c r="X161" s="1" t="s">
        <v>497</v>
      </c>
      <c r="Y161" s="1" t="s">
        <v>497</v>
      </c>
      <c r="Z161" s="1" t="s">
        <v>497</v>
      </c>
      <c r="AA161" s="1" t="s">
        <v>497</v>
      </c>
      <c r="AB161" s="1" t="s">
        <v>497</v>
      </c>
      <c r="AC161" s="1" t="s">
        <v>497</v>
      </c>
      <c r="AD161" s="1" t="s">
        <v>497</v>
      </c>
      <c r="AE161" s="1" t="s">
        <v>497</v>
      </c>
      <c r="AF161" s="1" t="s">
        <v>497</v>
      </c>
      <c r="AG161" s="1" t="s">
        <v>497</v>
      </c>
      <c r="AH161" s="1" t="s">
        <v>497</v>
      </c>
      <c r="AI161" s="1" t="s">
        <v>497</v>
      </c>
      <c r="AJ161" s="1" t="s">
        <v>497</v>
      </c>
      <c r="AK161" s="1" t="s">
        <v>497</v>
      </c>
      <c r="AL161" s="1" t="s">
        <v>497</v>
      </c>
      <c r="AM161" s="1" t="s">
        <v>497</v>
      </c>
      <c r="AN161" s="1" t="s">
        <v>497</v>
      </c>
      <c r="AO161" s="1" t="s">
        <v>497</v>
      </c>
      <c r="AP161" s="1">
        <v>0</v>
      </c>
      <c r="AQ161" s="1" t="s">
        <v>497</v>
      </c>
      <c r="AR161" s="1">
        <v>0</v>
      </c>
      <c r="AS161" s="1">
        <f t="shared" si="23"/>
        <v>3</v>
      </c>
    </row>
    <row r="162" spans="1:45" x14ac:dyDescent="0.25">
      <c r="A162" s="1">
        <f>COUNTIF('Value Matchup'!$D$356:$D$423,'Team History'!B162)</f>
        <v>1</v>
      </c>
      <c r="B162" t="s">
        <v>31</v>
      </c>
      <c r="C162" s="1">
        <f t="shared" si="16"/>
        <v>16</v>
      </c>
      <c r="D162" s="1">
        <f t="shared" si="17"/>
        <v>8</v>
      </c>
      <c r="E162" s="1">
        <f t="shared" si="18"/>
        <v>1</v>
      </c>
      <c r="F162" s="1">
        <f t="shared" si="19"/>
        <v>1</v>
      </c>
      <c r="G162" s="1">
        <f t="shared" si="20"/>
        <v>0</v>
      </c>
      <c r="H162" s="1">
        <f t="shared" si="21"/>
        <v>0</v>
      </c>
      <c r="I162" s="63">
        <f t="shared" si="22"/>
        <v>51</v>
      </c>
      <c r="K162" s="1" t="s">
        <v>497</v>
      </c>
      <c r="L162" s="1">
        <v>0</v>
      </c>
      <c r="M162" s="1">
        <v>2</v>
      </c>
      <c r="N162" s="1">
        <v>1</v>
      </c>
      <c r="O162" s="1" t="s">
        <v>497</v>
      </c>
      <c r="P162" s="1" t="s">
        <v>497</v>
      </c>
      <c r="Q162" s="1" t="s">
        <v>497</v>
      </c>
      <c r="R162" s="1" t="s">
        <v>497</v>
      </c>
      <c r="S162" s="1">
        <v>1</v>
      </c>
      <c r="T162" s="1">
        <v>1</v>
      </c>
      <c r="U162" s="1" t="s">
        <v>497</v>
      </c>
      <c r="V162" s="1">
        <v>1</v>
      </c>
      <c r="W162" s="1" t="s">
        <v>497</v>
      </c>
      <c r="X162" s="1" t="s">
        <v>497</v>
      </c>
      <c r="Y162" s="1">
        <v>1</v>
      </c>
      <c r="Z162" s="1">
        <v>2</v>
      </c>
      <c r="AA162" s="1" t="s">
        <v>497</v>
      </c>
      <c r="AB162" s="1">
        <v>4</v>
      </c>
      <c r="AC162" s="1">
        <v>1</v>
      </c>
      <c r="AD162" s="1">
        <v>2</v>
      </c>
      <c r="AE162" s="1">
        <v>2</v>
      </c>
      <c r="AF162" s="1">
        <v>0</v>
      </c>
      <c r="AG162" s="1">
        <v>0</v>
      </c>
      <c r="AH162" s="1">
        <v>2</v>
      </c>
      <c r="AI162" s="1">
        <v>2</v>
      </c>
      <c r="AJ162" s="1" t="s">
        <v>497</v>
      </c>
      <c r="AK162" s="1" t="s">
        <v>497</v>
      </c>
      <c r="AL162" s="1" t="s">
        <v>497</v>
      </c>
      <c r="AM162" s="1" t="s">
        <v>497</v>
      </c>
      <c r="AN162" s="1" t="s">
        <v>497</v>
      </c>
      <c r="AO162" s="1">
        <v>1</v>
      </c>
      <c r="AP162" s="1" t="s">
        <v>497</v>
      </c>
      <c r="AQ162" s="1">
        <v>1</v>
      </c>
      <c r="AR162" s="1">
        <v>2</v>
      </c>
      <c r="AS162" s="1">
        <f t="shared" si="23"/>
        <v>19</v>
      </c>
    </row>
    <row r="163" spans="1:45" x14ac:dyDescent="0.25">
      <c r="A163" s="1">
        <f>COUNTIF('Value Matchup'!$D$356:$D$423,'Team History'!B163)</f>
        <v>0</v>
      </c>
      <c r="B163" t="s">
        <v>265</v>
      </c>
      <c r="C163" s="1">
        <f t="shared" si="16"/>
        <v>0</v>
      </c>
      <c r="D163" s="1">
        <f t="shared" si="17"/>
        <v>0</v>
      </c>
      <c r="E163" s="1">
        <f t="shared" si="18"/>
        <v>0</v>
      </c>
      <c r="F163" s="1">
        <f t="shared" si="19"/>
        <v>0</v>
      </c>
      <c r="G163" s="1">
        <f t="shared" si="20"/>
        <v>0</v>
      </c>
      <c r="H163" s="1">
        <f t="shared" si="21"/>
        <v>0</v>
      </c>
      <c r="I163" s="63">
        <f t="shared" si="22"/>
        <v>0</v>
      </c>
      <c r="K163" s="1" t="s">
        <v>497</v>
      </c>
      <c r="L163" s="1" t="s">
        <v>497</v>
      </c>
      <c r="M163" s="1" t="s">
        <v>497</v>
      </c>
      <c r="N163" s="1" t="s">
        <v>497</v>
      </c>
      <c r="O163" s="1" t="s">
        <v>497</v>
      </c>
      <c r="P163" s="1" t="s">
        <v>497</v>
      </c>
      <c r="Q163" s="1" t="s">
        <v>497</v>
      </c>
      <c r="R163" s="1" t="s">
        <v>497</v>
      </c>
      <c r="S163" s="1" t="s">
        <v>497</v>
      </c>
      <c r="T163" s="1" t="s">
        <v>497</v>
      </c>
      <c r="U163" s="1" t="s">
        <v>497</v>
      </c>
      <c r="V163" s="1" t="s">
        <v>497</v>
      </c>
      <c r="W163" s="1" t="s">
        <v>497</v>
      </c>
      <c r="X163" s="1" t="s">
        <v>497</v>
      </c>
      <c r="Y163" s="1" t="s">
        <v>497</v>
      </c>
      <c r="Z163" s="1" t="s">
        <v>497</v>
      </c>
      <c r="AA163" s="1" t="s">
        <v>497</v>
      </c>
      <c r="AB163" s="1" t="s">
        <v>497</v>
      </c>
      <c r="AC163" s="1" t="s">
        <v>497</v>
      </c>
      <c r="AD163" s="1" t="s">
        <v>497</v>
      </c>
      <c r="AE163" s="1" t="s">
        <v>497</v>
      </c>
      <c r="AF163" s="1" t="s">
        <v>497</v>
      </c>
      <c r="AG163" s="1" t="s">
        <v>497</v>
      </c>
      <c r="AH163" s="1" t="s">
        <v>497</v>
      </c>
      <c r="AI163" s="1" t="s">
        <v>497</v>
      </c>
      <c r="AJ163" s="1" t="s">
        <v>497</v>
      </c>
      <c r="AK163" s="1" t="s">
        <v>497</v>
      </c>
      <c r="AL163" s="1" t="s">
        <v>497</v>
      </c>
      <c r="AM163" s="1" t="s">
        <v>497</v>
      </c>
      <c r="AN163" s="1" t="s">
        <v>497</v>
      </c>
      <c r="AO163" s="1" t="s">
        <v>497</v>
      </c>
      <c r="AP163" s="1" t="s">
        <v>497</v>
      </c>
      <c r="AQ163" s="1" t="s">
        <v>497</v>
      </c>
      <c r="AR163" s="1" t="s">
        <v>497</v>
      </c>
      <c r="AS163" s="1">
        <f t="shared" si="23"/>
        <v>0</v>
      </c>
    </row>
    <row r="164" spans="1:45" x14ac:dyDescent="0.25">
      <c r="A164" s="1">
        <f>COUNTIF('Value Matchup'!$D$356:$D$423,'Team History'!B164)</f>
        <v>0</v>
      </c>
      <c r="B164" t="s">
        <v>266</v>
      </c>
      <c r="C164" s="1">
        <f t="shared" si="16"/>
        <v>5</v>
      </c>
      <c r="D164" s="1">
        <f t="shared" si="17"/>
        <v>3</v>
      </c>
      <c r="E164" s="1">
        <f t="shared" si="18"/>
        <v>2</v>
      </c>
      <c r="F164" s="1">
        <f t="shared" si="19"/>
        <v>1</v>
      </c>
      <c r="G164" s="1">
        <f t="shared" si="20"/>
        <v>0</v>
      </c>
      <c r="H164" s="1">
        <f t="shared" si="21"/>
        <v>0</v>
      </c>
      <c r="I164" s="63">
        <f t="shared" si="22"/>
        <v>19</v>
      </c>
      <c r="K164" s="1" t="s">
        <v>497</v>
      </c>
      <c r="L164" s="1" t="s">
        <v>497</v>
      </c>
      <c r="M164" s="1" t="s">
        <v>497</v>
      </c>
      <c r="N164" s="1" t="s">
        <v>497</v>
      </c>
      <c r="O164" s="1">
        <v>0</v>
      </c>
      <c r="P164" s="1" t="s">
        <v>497</v>
      </c>
      <c r="Q164" s="1" t="s">
        <v>497</v>
      </c>
      <c r="R164" s="1" t="s">
        <v>497</v>
      </c>
      <c r="S164" s="1" t="s">
        <v>497</v>
      </c>
      <c r="T164" s="1" t="s">
        <v>497</v>
      </c>
      <c r="U164" s="1" t="s">
        <v>497</v>
      </c>
      <c r="V164" s="1" t="s">
        <v>497</v>
      </c>
      <c r="W164" s="1" t="s">
        <v>497</v>
      </c>
      <c r="X164" s="1" t="s">
        <v>497</v>
      </c>
      <c r="Y164" s="1" t="s">
        <v>497</v>
      </c>
      <c r="Z164" s="1" t="s">
        <v>497</v>
      </c>
      <c r="AA164" s="1" t="s">
        <v>497</v>
      </c>
      <c r="AB164" s="1" t="s">
        <v>497</v>
      </c>
      <c r="AC164" s="1" t="s">
        <v>497</v>
      </c>
      <c r="AD164" s="1" t="s">
        <v>497</v>
      </c>
      <c r="AE164" s="1">
        <v>0</v>
      </c>
      <c r="AF164" s="1">
        <v>0</v>
      </c>
      <c r="AG164" s="1">
        <v>4</v>
      </c>
      <c r="AH164" s="1">
        <v>3</v>
      </c>
      <c r="AI164" s="1">
        <v>1</v>
      </c>
      <c r="AJ164" s="1">
        <v>1</v>
      </c>
      <c r="AK164" s="1">
        <v>2</v>
      </c>
      <c r="AL164" s="1" t="s">
        <v>497</v>
      </c>
      <c r="AM164" s="1" t="s">
        <v>497</v>
      </c>
      <c r="AN164" s="1" t="s">
        <v>497</v>
      </c>
      <c r="AO164" s="1" t="s">
        <v>497</v>
      </c>
      <c r="AP164" s="1" t="s">
        <v>497</v>
      </c>
      <c r="AQ164" s="1" t="s">
        <v>497</v>
      </c>
      <c r="AR164" s="1" t="s">
        <v>497</v>
      </c>
      <c r="AS164" s="1">
        <f t="shared" si="23"/>
        <v>8</v>
      </c>
    </row>
    <row r="165" spans="1:45" x14ac:dyDescent="0.25">
      <c r="A165" s="1">
        <f>COUNTIF('Value Matchup'!$D$356:$D$423,'Team History'!B165)</f>
        <v>0</v>
      </c>
      <c r="B165" t="s">
        <v>267</v>
      </c>
      <c r="C165" s="1">
        <f t="shared" si="16"/>
        <v>0</v>
      </c>
      <c r="D165" s="1">
        <f t="shared" si="17"/>
        <v>0</v>
      </c>
      <c r="E165" s="1">
        <f t="shared" si="18"/>
        <v>0</v>
      </c>
      <c r="F165" s="1">
        <f t="shared" si="19"/>
        <v>0</v>
      </c>
      <c r="G165" s="1">
        <f t="shared" si="20"/>
        <v>0</v>
      </c>
      <c r="H165" s="1">
        <f t="shared" si="21"/>
        <v>0</v>
      </c>
      <c r="I165" s="63">
        <f t="shared" si="22"/>
        <v>2</v>
      </c>
      <c r="K165" s="1" t="s">
        <v>497</v>
      </c>
      <c r="L165" s="1" t="s">
        <v>497</v>
      </c>
      <c r="M165" s="1" t="s">
        <v>497</v>
      </c>
      <c r="N165" s="1" t="s">
        <v>497</v>
      </c>
      <c r="O165" s="1" t="s">
        <v>497</v>
      </c>
      <c r="P165" s="1" t="s">
        <v>497</v>
      </c>
      <c r="Q165" s="1" t="s">
        <v>497</v>
      </c>
      <c r="R165" s="1" t="s">
        <v>497</v>
      </c>
      <c r="S165" s="1" t="s">
        <v>497</v>
      </c>
      <c r="T165" s="1" t="s">
        <v>497</v>
      </c>
      <c r="U165" s="1" t="s">
        <v>497</v>
      </c>
      <c r="V165" s="1" t="s">
        <v>497</v>
      </c>
      <c r="W165" s="1" t="s">
        <v>497</v>
      </c>
      <c r="X165" s="1" t="s">
        <v>497</v>
      </c>
      <c r="Y165" s="1" t="s">
        <v>497</v>
      </c>
      <c r="Z165" s="1" t="s">
        <v>497</v>
      </c>
      <c r="AA165" s="1">
        <v>0</v>
      </c>
      <c r="AB165" s="1" t="s">
        <v>497</v>
      </c>
      <c r="AC165" s="1" t="s">
        <v>497</v>
      </c>
      <c r="AD165" s="1" t="s">
        <v>497</v>
      </c>
      <c r="AE165" s="1" t="s">
        <v>497</v>
      </c>
      <c r="AF165" s="1" t="s">
        <v>497</v>
      </c>
      <c r="AG165" s="1" t="s">
        <v>497</v>
      </c>
      <c r="AH165" s="1" t="s">
        <v>497</v>
      </c>
      <c r="AI165" s="1" t="s">
        <v>497</v>
      </c>
      <c r="AJ165" s="1" t="s">
        <v>497</v>
      </c>
      <c r="AK165" s="1" t="s">
        <v>497</v>
      </c>
      <c r="AL165" s="1" t="s">
        <v>497</v>
      </c>
      <c r="AM165" s="1" t="s">
        <v>497</v>
      </c>
      <c r="AN165" s="1">
        <v>0</v>
      </c>
      <c r="AO165" s="1" t="s">
        <v>497</v>
      </c>
      <c r="AP165" s="1" t="s">
        <v>497</v>
      </c>
      <c r="AQ165" s="1" t="s">
        <v>497</v>
      </c>
      <c r="AR165" s="1" t="s">
        <v>497</v>
      </c>
      <c r="AS165" s="1">
        <f t="shared" si="23"/>
        <v>2</v>
      </c>
    </row>
    <row r="166" spans="1:45" x14ac:dyDescent="0.25">
      <c r="A166" s="1">
        <f>COUNTIF('Value Matchup'!$D$356:$D$423,'Team History'!B166)</f>
        <v>0</v>
      </c>
      <c r="B166" t="s">
        <v>268</v>
      </c>
      <c r="C166" s="1">
        <f t="shared" si="16"/>
        <v>12</v>
      </c>
      <c r="D166" s="1">
        <f t="shared" si="17"/>
        <v>7</v>
      </c>
      <c r="E166" s="1">
        <f t="shared" si="18"/>
        <v>5</v>
      </c>
      <c r="F166" s="1">
        <f t="shared" si="19"/>
        <v>2</v>
      </c>
      <c r="G166" s="1">
        <f t="shared" si="20"/>
        <v>1</v>
      </c>
      <c r="H166" s="1">
        <f t="shared" si="21"/>
        <v>0</v>
      </c>
      <c r="I166" s="63">
        <f t="shared" si="22"/>
        <v>60</v>
      </c>
      <c r="K166" s="1" t="s">
        <v>497</v>
      </c>
      <c r="L166" s="1" t="s">
        <v>497</v>
      </c>
      <c r="M166" s="1" t="s">
        <v>497</v>
      </c>
      <c r="N166" s="1" t="s">
        <v>497</v>
      </c>
      <c r="O166" s="1">
        <v>1</v>
      </c>
      <c r="P166" s="1">
        <v>1</v>
      </c>
      <c r="Q166" s="1">
        <v>0</v>
      </c>
      <c r="R166" s="1">
        <v>0</v>
      </c>
      <c r="S166" s="1" t="s">
        <v>497</v>
      </c>
      <c r="T166" s="1">
        <v>2</v>
      </c>
      <c r="U166" s="1">
        <v>5</v>
      </c>
      <c r="V166" s="1">
        <v>3</v>
      </c>
      <c r="W166" s="1">
        <v>3</v>
      </c>
      <c r="X166" s="1" t="s">
        <v>497</v>
      </c>
      <c r="Y166" s="1">
        <v>1</v>
      </c>
      <c r="Z166" s="1">
        <v>0</v>
      </c>
      <c r="AA166" s="1" t="s">
        <v>497</v>
      </c>
      <c r="AB166" s="1" t="s">
        <v>497</v>
      </c>
      <c r="AC166" s="1" t="s">
        <v>497</v>
      </c>
      <c r="AD166" s="1" t="s">
        <v>497</v>
      </c>
      <c r="AE166" s="1" t="s">
        <v>497</v>
      </c>
      <c r="AF166" s="1" t="s">
        <v>497</v>
      </c>
      <c r="AG166" s="1">
        <v>0</v>
      </c>
      <c r="AH166" s="1">
        <v>2</v>
      </c>
      <c r="AI166" s="1" t="s">
        <v>497</v>
      </c>
      <c r="AJ166" s="1">
        <v>0</v>
      </c>
      <c r="AK166" s="1">
        <v>3</v>
      </c>
      <c r="AL166" s="1" t="s">
        <v>497</v>
      </c>
      <c r="AM166" s="1" t="s">
        <v>497</v>
      </c>
      <c r="AN166" s="1">
        <v>0</v>
      </c>
      <c r="AO166" s="1">
        <v>1</v>
      </c>
      <c r="AP166" s="1" t="s">
        <v>497</v>
      </c>
      <c r="AQ166" s="1">
        <v>1</v>
      </c>
      <c r="AR166" s="1">
        <v>4</v>
      </c>
      <c r="AS166" s="1">
        <f t="shared" si="23"/>
        <v>18</v>
      </c>
    </row>
    <row r="167" spans="1:45" x14ac:dyDescent="0.25">
      <c r="A167" s="1">
        <f>COUNTIF('Value Matchup'!$D$356:$D$423,'Team History'!B167)</f>
        <v>0</v>
      </c>
      <c r="B167" t="s">
        <v>269</v>
      </c>
      <c r="C167" s="1">
        <f t="shared" si="16"/>
        <v>1</v>
      </c>
      <c r="D167" s="1">
        <f t="shared" si="17"/>
        <v>0</v>
      </c>
      <c r="E167" s="1">
        <f t="shared" si="18"/>
        <v>0</v>
      </c>
      <c r="F167" s="1">
        <f t="shared" si="19"/>
        <v>0</v>
      </c>
      <c r="G167" s="1">
        <f t="shared" si="20"/>
        <v>0</v>
      </c>
      <c r="H167" s="1">
        <f t="shared" si="21"/>
        <v>0</v>
      </c>
      <c r="I167" s="63">
        <f t="shared" si="22"/>
        <v>4</v>
      </c>
      <c r="K167" s="1" t="s">
        <v>497</v>
      </c>
      <c r="L167" s="1" t="s">
        <v>497</v>
      </c>
      <c r="M167" s="1" t="s">
        <v>497</v>
      </c>
      <c r="N167" s="1" t="s">
        <v>497</v>
      </c>
      <c r="O167" s="1">
        <v>1</v>
      </c>
      <c r="P167" s="1" t="s">
        <v>497</v>
      </c>
      <c r="Q167" s="1" t="s">
        <v>497</v>
      </c>
      <c r="R167" s="1" t="s">
        <v>497</v>
      </c>
      <c r="S167" s="1" t="s">
        <v>497</v>
      </c>
      <c r="T167" s="1" t="s">
        <v>497</v>
      </c>
      <c r="U167" s="1" t="s">
        <v>497</v>
      </c>
      <c r="V167" s="1" t="s">
        <v>497</v>
      </c>
      <c r="W167" s="1" t="s">
        <v>497</v>
      </c>
      <c r="X167" s="1" t="s">
        <v>497</v>
      </c>
      <c r="Y167" s="1" t="s">
        <v>497</v>
      </c>
      <c r="Z167" s="1" t="s">
        <v>497</v>
      </c>
      <c r="AA167" s="1" t="s">
        <v>497</v>
      </c>
      <c r="AB167" s="1" t="s">
        <v>497</v>
      </c>
      <c r="AC167" s="1" t="s">
        <v>497</v>
      </c>
      <c r="AD167" s="1" t="s">
        <v>497</v>
      </c>
      <c r="AE167" s="1" t="s">
        <v>497</v>
      </c>
      <c r="AF167" s="1" t="s">
        <v>497</v>
      </c>
      <c r="AG167" s="1" t="s">
        <v>497</v>
      </c>
      <c r="AH167" s="1" t="s">
        <v>497</v>
      </c>
      <c r="AI167" s="1" t="s">
        <v>497</v>
      </c>
      <c r="AJ167" s="1" t="s">
        <v>497</v>
      </c>
      <c r="AK167" s="1" t="s">
        <v>497</v>
      </c>
      <c r="AL167" s="1" t="s">
        <v>497</v>
      </c>
      <c r="AM167" s="1" t="s">
        <v>497</v>
      </c>
      <c r="AN167" s="1" t="s">
        <v>497</v>
      </c>
      <c r="AO167" s="1" t="s">
        <v>497</v>
      </c>
      <c r="AP167" s="1" t="s">
        <v>497</v>
      </c>
      <c r="AQ167" s="1" t="s">
        <v>497</v>
      </c>
      <c r="AR167" s="1">
        <v>0</v>
      </c>
      <c r="AS167" s="1">
        <f t="shared" si="23"/>
        <v>2</v>
      </c>
    </row>
    <row r="168" spans="1:45" x14ac:dyDescent="0.25">
      <c r="A168" s="1">
        <f>COUNTIF('Value Matchup'!$D$356:$D$423,'Team History'!B168)</f>
        <v>0</v>
      </c>
      <c r="B168" t="s">
        <v>270</v>
      </c>
      <c r="C168" s="1">
        <f t="shared" si="16"/>
        <v>5</v>
      </c>
      <c r="D168" s="1">
        <f t="shared" si="17"/>
        <v>3</v>
      </c>
      <c r="E168" s="1">
        <f t="shared" si="18"/>
        <v>0</v>
      </c>
      <c r="F168" s="1">
        <f t="shared" si="19"/>
        <v>0</v>
      </c>
      <c r="G168" s="1">
        <f t="shared" si="20"/>
        <v>0</v>
      </c>
      <c r="H168" s="1">
        <f t="shared" si="21"/>
        <v>0</v>
      </c>
      <c r="I168" s="63">
        <f t="shared" si="22"/>
        <v>22</v>
      </c>
      <c r="K168" s="1">
        <v>0</v>
      </c>
      <c r="L168" s="1">
        <v>0</v>
      </c>
      <c r="M168" s="1">
        <v>2</v>
      </c>
      <c r="N168" s="1" t="s">
        <v>497</v>
      </c>
      <c r="O168" s="1" t="s">
        <v>497</v>
      </c>
      <c r="P168" s="1">
        <v>2</v>
      </c>
      <c r="Q168" s="1" t="s">
        <v>497</v>
      </c>
      <c r="R168" s="1" t="s">
        <v>497</v>
      </c>
      <c r="S168" s="1" t="s">
        <v>497</v>
      </c>
      <c r="T168" s="1" t="s">
        <v>497</v>
      </c>
      <c r="U168" s="1">
        <v>1</v>
      </c>
      <c r="V168" s="1" t="s">
        <v>497</v>
      </c>
      <c r="W168" s="1" t="s">
        <v>497</v>
      </c>
      <c r="X168" s="1" t="s">
        <v>497</v>
      </c>
      <c r="Y168" s="1" t="s">
        <v>497</v>
      </c>
      <c r="Z168" s="1" t="s">
        <v>497</v>
      </c>
      <c r="AA168" s="1">
        <v>0</v>
      </c>
      <c r="AB168" s="1" t="s">
        <v>497</v>
      </c>
      <c r="AC168" s="1">
        <v>2</v>
      </c>
      <c r="AD168" s="1">
        <v>1</v>
      </c>
      <c r="AE168" s="1">
        <v>0</v>
      </c>
      <c r="AF168" s="1" t="s">
        <v>497</v>
      </c>
      <c r="AG168" s="1" t="s">
        <v>497</v>
      </c>
      <c r="AH168" s="1" t="s">
        <v>497</v>
      </c>
      <c r="AI168" s="1" t="s">
        <v>497</v>
      </c>
      <c r="AJ168" s="1" t="s">
        <v>497</v>
      </c>
      <c r="AK168" s="1" t="s">
        <v>497</v>
      </c>
      <c r="AL168" s="1" t="s">
        <v>497</v>
      </c>
      <c r="AM168" s="1" t="s">
        <v>497</v>
      </c>
      <c r="AN168" s="1" t="s">
        <v>497</v>
      </c>
      <c r="AO168" s="1" t="s">
        <v>497</v>
      </c>
      <c r="AP168" s="1" t="s">
        <v>497</v>
      </c>
      <c r="AQ168" s="1" t="s">
        <v>497</v>
      </c>
      <c r="AR168" s="1" t="s">
        <v>497</v>
      </c>
      <c r="AS168" s="1">
        <f t="shared" si="23"/>
        <v>9</v>
      </c>
    </row>
    <row r="169" spans="1:45" x14ac:dyDescent="0.25">
      <c r="A169" s="1">
        <f>COUNTIF('Value Matchup'!$D$356:$D$423,'Team History'!B169)</f>
        <v>0</v>
      </c>
      <c r="B169" t="s">
        <v>271</v>
      </c>
      <c r="C169" s="1">
        <f t="shared" si="16"/>
        <v>2</v>
      </c>
      <c r="D169" s="1">
        <f t="shared" si="17"/>
        <v>1</v>
      </c>
      <c r="E169" s="1">
        <f t="shared" si="18"/>
        <v>0</v>
      </c>
      <c r="F169" s="1">
        <f t="shared" si="19"/>
        <v>0</v>
      </c>
      <c r="G169" s="1">
        <f t="shared" si="20"/>
        <v>0</v>
      </c>
      <c r="H169" s="1">
        <f t="shared" si="21"/>
        <v>0</v>
      </c>
      <c r="I169" s="63">
        <f t="shared" si="22"/>
        <v>10</v>
      </c>
      <c r="K169" s="1" t="s">
        <v>497</v>
      </c>
      <c r="L169" s="1" t="s">
        <v>497</v>
      </c>
      <c r="M169" s="1" t="s">
        <v>497</v>
      </c>
      <c r="N169" s="1" t="s">
        <v>497</v>
      </c>
      <c r="O169" s="1" t="s">
        <v>497</v>
      </c>
      <c r="P169" s="1" t="s">
        <v>497</v>
      </c>
      <c r="Q169" s="1" t="s">
        <v>497</v>
      </c>
      <c r="R169" s="1" t="s">
        <v>497</v>
      </c>
      <c r="S169" s="1" t="s">
        <v>497</v>
      </c>
      <c r="T169" s="1" t="s">
        <v>497</v>
      </c>
      <c r="U169" s="1" t="s">
        <v>497</v>
      </c>
      <c r="V169" s="1">
        <v>0</v>
      </c>
      <c r="W169" s="1" t="s">
        <v>497</v>
      </c>
      <c r="X169" s="1" t="s">
        <v>497</v>
      </c>
      <c r="Y169" s="1" t="s">
        <v>497</v>
      </c>
      <c r="Z169" s="1" t="s">
        <v>497</v>
      </c>
      <c r="AA169" s="1" t="s">
        <v>497</v>
      </c>
      <c r="AB169" s="1" t="s">
        <v>497</v>
      </c>
      <c r="AC169" s="1" t="s">
        <v>497</v>
      </c>
      <c r="AD169" s="1">
        <v>2</v>
      </c>
      <c r="AE169" s="1" t="s">
        <v>497</v>
      </c>
      <c r="AF169" s="1">
        <v>0</v>
      </c>
      <c r="AG169" s="1" t="s">
        <v>497</v>
      </c>
      <c r="AH169" s="1">
        <v>1</v>
      </c>
      <c r="AI169" s="1" t="s">
        <v>497</v>
      </c>
      <c r="AJ169" s="1" t="s">
        <v>497</v>
      </c>
      <c r="AK169" s="1">
        <v>0</v>
      </c>
      <c r="AL169" s="1" t="s">
        <v>497</v>
      </c>
      <c r="AM169" s="1" t="s">
        <v>497</v>
      </c>
      <c r="AN169" s="1" t="s">
        <v>497</v>
      </c>
      <c r="AO169" s="1" t="s">
        <v>497</v>
      </c>
      <c r="AP169" s="1" t="s">
        <v>497</v>
      </c>
      <c r="AQ169" s="1">
        <v>0</v>
      </c>
      <c r="AR169" s="1">
        <v>0</v>
      </c>
      <c r="AS169" s="1">
        <f t="shared" si="23"/>
        <v>7</v>
      </c>
    </row>
    <row r="170" spans="1:45" x14ac:dyDescent="0.25">
      <c r="A170" s="1">
        <f>COUNTIF('Value Matchup'!$D$356:$D$423,'Team History'!B170)</f>
        <v>1</v>
      </c>
      <c r="B170" t="s">
        <v>82</v>
      </c>
      <c r="C170" s="1">
        <f t="shared" si="16"/>
        <v>15</v>
      </c>
      <c r="D170" s="1">
        <f t="shared" si="17"/>
        <v>8</v>
      </c>
      <c r="E170" s="1">
        <f t="shared" si="18"/>
        <v>6</v>
      </c>
      <c r="F170" s="1">
        <f t="shared" si="19"/>
        <v>4</v>
      </c>
      <c r="G170" s="1">
        <f t="shared" si="20"/>
        <v>4</v>
      </c>
      <c r="H170" s="1">
        <f t="shared" si="21"/>
        <v>0</v>
      </c>
      <c r="I170" s="63">
        <f t="shared" si="22"/>
        <v>73</v>
      </c>
      <c r="K170" s="1">
        <v>5</v>
      </c>
      <c r="L170" s="1">
        <v>2</v>
      </c>
      <c r="M170" s="1">
        <v>0</v>
      </c>
      <c r="N170" s="1" t="s">
        <v>497</v>
      </c>
      <c r="O170" s="1">
        <v>3</v>
      </c>
      <c r="P170" s="1">
        <v>5</v>
      </c>
      <c r="Q170" s="1">
        <v>0</v>
      </c>
      <c r="R170" s="1">
        <v>1</v>
      </c>
      <c r="S170" s="1" t="s">
        <v>497</v>
      </c>
      <c r="T170" s="1">
        <v>1</v>
      </c>
      <c r="U170" s="1" t="s">
        <v>497</v>
      </c>
      <c r="V170" s="1" t="s">
        <v>497</v>
      </c>
      <c r="W170" s="1" t="s">
        <v>497</v>
      </c>
      <c r="X170" s="1" t="s">
        <v>497</v>
      </c>
      <c r="Y170" s="1" t="s">
        <v>497</v>
      </c>
      <c r="Z170" s="1" t="s">
        <v>497</v>
      </c>
      <c r="AA170" s="1" t="s">
        <v>497</v>
      </c>
      <c r="AB170" s="1" t="s">
        <v>497</v>
      </c>
      <c r="AC170" s="1" t="s">
        <v>497</v>
      </c>
      <c r="AD170" s="1" t="s">
        <v>497</v>
      </c>
      <c r="AE170" s="1">
        <v>1</v>
      </c>
      <c r="AF170" s="1" t="s">
        <v>497</v>
      </c>
      <c r="AG170" s="1">
        <v>0</v>
      </c>
      <c r="AH170" s="1">
        <v>0</v>
      </c>
      <c r="AI170" s="1">
        <v>3</v>
      </c>
      <c r="AJ170" s="1">
        <v>5</v>
      </c>
      <c r="AK170" s="1">
        <v>5</v>
      </c>
      <c r="AL170" s="1" t="s">
        <v>497</v>
      </c>
      <c r="AM170" s="1">
        <v>1</v>
      </c>
      <c r="AN170" s="1" t="s">
        <v>497</v>
      </c>
      <c r="AO170" s="1">
        <v>2</v>
      </c>
      <c r="AP170" s="1">
        <v>1</v>
      </c>
      <c r="AQ170" s="1">
        <v>1</v>
      </c>
      <c r="AR170" s="1">
        <v>1</v>
      </c>
      <c r="AS170" s="1">
        <f t="shared" si="23"/>
        <v>19</v>
      </c>
    </row>
    <row r="171" spans="1:45" x14ac:dyDescent="0.25">
      <c r="A171" s="1">
        <f>COUNTIF('Value Matchup'!$D$356:$D$423,'Team History'!B171)</f>
        <v>1</v>
      </c>
      <c r="B171" t="s">
        <v>272</v>
      </c>
      <c r="C171" s="1">
        <f t="shared" si="16"/>
        <v>20</v>
      </c>
      <c r="D171" s="1">
        <f t="shared" si="17"/>
        <v>14</v>
      </c>
      <c r="E171" s="1">
        <f t="shared" si="18"/>
        <v>8</v>
      </c>
      <c r="F171" s="1">
        <f t="shared" si="19"/>
        <v>6</v>
      </c>
      <c r="G171" s="1">
        <f t="shared" si="20"/>
        <v>1</v>
      </c>
      <c r="H171" s="1">
        <f t="shared" si="21"/>
        <v>0</v>
      </c>
      <c r="I171" s="63">
        <f t="shared" si="22"/>
        <v>105</v>
      </c>
      <c r="K171" s="1">
        <v>1</v>
      </c>
      <c r="L171" s="1">
        <v>1</v>
      </c>
      <c r="M171" s="1">
        <v>0</v>
      </c>
      <c r="N171" s="1">
        <v>4</v>
      </c>
      <c r="O171" s="1">
        <v>3</v>
      </c>
      <c r="P171" s="1">
        <v>2</v>
      </c>
      <c r="Q171" s="1">
        <v>2</v>
      </c>
      <c r="R171" s="1">
        <v>0</v>
      </c>
      <c r="S171" s="1">
        <v>4</v>
      </c>
      <c r="T171" s="1">
        <v>5</v>
      </c>
      <c r="U171" s="1">
        <v>2</v>
      </c>
      <c r="V171" s="1">
        <v>1</v>
      </c>
      <c r="W171" s="1">
        <v>0</v>
      </c>
      <c r="X171" s="1">
        <v>4</v>
      </c>
      <c r="Y171" s="1">
        <v>0</v>
      </c>
      <c r="Z171" s="1">
        <v>3</v>
      </c>
      <c r="AA171" s="1">
        <v>0</v>
      </c>
      <c r="AB171" s="1">
        <v>4</v>
      </c>
      <c r="AC171" s="1" t="s">
        <v>497</v>
      </c>
      <c r="AD171" s="1">
        <v>4</v>
      </c>
      <c r="AE171" s="1">
        <v>2</v>
      </c>
      <c r="AF171" s="1" t="s">
        <v>497</v>
      </c>
      <c r="AG171" s="1" t="s">
        <v>497</v>
      </c>
      <c r="AH171" s="1">
        <v>0</v>
      </c>
      <c r="AI171" s="1">
        <v>1</v>
      </c>
      <c r="AJ171" s="1" t="s">
        <v>497</v>
      </c>
      <c r="AK171" s="1">
        <v>1</v>
      </c>
      <c r="AL171" s="1">
        <v>1</v>
      </c>
      <c r="AM171" s="1">
        <v>2</v>
      </c>
      <c r="AN171" s="1" t="s">
        <v>497</v>
      </c>
      <c r="AO171" s="1" t="s">
        <v>497</v>
      </c>
      <c r="AP171" s="1" t="s">
        <v>497</v>
      </c>
      <c r="AQ171" s="1">
        <v>2</v>
      </c>
      <c r="AR171" s="1">
        <v>0</v>
      </c>
      <c r="AS171" s="1">
        <f t="shared" si="23"/>
        <v>27</v>
      </c>
    </row>
    <row r="172" spans="1:45" x14ac:dyDescent="0.25">
      <c r="A172" s="1">
        <f>COUNTIF('Value Matchup'!$D$356:$D$423,'Team History'!B172)</f>
        <v>0</v>
      </c>
      <c r="B172" t="s">
        <v>273</v>
      </c>
      <c r="C172" s="1">
        <f t="shared" si="16"/>
        <v>3</v>
      </c>
      <c r="D172" s="1">
        <f t="shared" si="17"/>
        <v>0</v>
      </c>
      <c r="E172" s="1">
        <f t="shared" si="18"/>
        <v>0</v>
      </c>
      <c r="F172" s="1">
        <f t="shared" si="19"/>
        <v>0</v>
      </c>
      <c r="G172" s="1">
        <f t="shared" si="20"/>
        <v>0</v>
      </c>
      <c r="H172" s="1">
        <f t="shared" si="21"/>
        <v>0</v>
      </c>
      <c r="I172" s="63">
        <f t="shared" si="22"/>
        <v>11</v>
      </c>
      <c r="K172" s="1" t="s">
        <v>497</v>
      </c>
      <c r="L172" s="1">
        <v>1</v>
      </c>
      <c r="M172" s="1">
        <v>1</v>
      </c>
      <c r="N172" s="1" t="s">
        <v>497</v>
      </c>
      <c r="O172" s="1" t="s">
        <v>497</v>
      </c>
      <c r="P172" s="1">
        <v>0</v>
      </c>
      <c r="Q172" s="1" t="s">
        <v>497</v>
      </c>
      <c r="R172" s="1" t="s">
        <v>497</v>
      </c>
      <c r="S172" s="1" t="s">
        <v>497</v>
      </c>
      <c r="T172" s="1" t="s">
        <v>497</v>
      </c>
      <c r="U172" s="1" t="s">
        <v>497</v>
      </c>
      <c r="V172" s="1" t="s">
        <v>497</v>
      </c>
      <c r="W172" s="1" t="s">
        <v>497</v>
      </c>
      <c r="X172" s="1" t="s">
        <v>497</v>
      </c>
      <c r="Y172" s="1" t="s">
        <v>497</v>
      </c>
      <c r="Z172" s="1" t="s">
        <v>497</v>
      </c>
      <c r="AA172" s="1" t="s">
        <v>497</v>
      </c>
      <c r="AB172" s="1" t="s">
        <v>497</v>
      </c>
      <c r="AC172" s="1" t="s">
        <v>497</v>
      </c>
      <c r="AD172" s="1" t="s">
        <v>497</v>
      </c>
      <c r="AE172" s="1" t="s">
        <v>497</v>
      </c>
      <c r="AF172" s="1" t="s">
        <v>497</v>
      </c>
      <c r="AG172" s="1" t="s">
        <v>497</v>
      </c>
      <c r="AH172" s="1" t="s">
        <v>497</v>
      </c>
      <c r="AI172" s="1" t="s">
        <v>497</v>
      </c>
      <c r="AJ172" s="1" t="s">
        <v>497</v>
      </c>
      <c r="AK172" s="1" t="s">
        <v>497</v>
      </c>
      <c r="AL172" s="1" t="s">
        <v>497</v>
      </c>
      <c r="AM172" s="1" t="s">
        <v>497</v>
      </c>
      <c r="AN172" s="1">
        <v>1</v>
      </c>
      <c r="AO172" s="1" t="s">
        <v>497</v>
      </c>
      <c r="AP172" s="1">
        <v>0</v>
      </c>
      <c r="AQ172" s="1" t="s">
        <v>497</v>
      </c>
      <c r="AR172" s="1">
        <v>0</v>
      </c>
      <c r="AS172" s="1">
        <f t="shared" si="23"/>
        <v>6</v>
      </c>
    </row>
    <row r="173" spans="1:45" x14ac:dyDescent="0.25">
      <c r="A173" s="1">
        <f>COUNTIF('Value Matchup'!$D$356:$D$423,'Team History'!B173)</f>
        <v>0</v>
      </c>
      <c r="B173" t="s">
        <v>274</v>
      </c>
      <c r="C173" s="1">
        <f t="shared" si="16"/>
        <v>2</v>
      </c>
      <c r="D173" s="1">
        <f t="shared" si="17"/>
        <v>1</v>
      </c>
      <c r="E173" s="1">
        <f t="shared" si="18"/>
        <v>0</v>
      </c>
      <c r="F173" s="1">
        <f t="shared" si="19"/>
        <v>0</v>
      </c>
      <c r="G173" s="1">
        <f t="shared" si="20"/>
        <v>0</v>
      </c>
      <c r="H173" s="1">
        <f t="shared" si="21"/>
        <v>0</v>
      </c>
      <c r="I173" s="63">
        <f t="shared" si="22"/>
        <v>10</v>
      </c>
      <c r="K173" s="1" t="s">
        <v>497</v>
      </c>
      <c r="L173" s="1" t="s">
        <v>497</v>
      </c>
      <c r="M173" s="1" t="s">
        <v>497</v>
      </c>
      <c r="N173" s="1" t="s">
        <v>497</v>
      </c>
      <c r="O173" s="1">
        <v>0</v>
      </c>
      <c r="P173" s="1" t="s">
        <v>497</v>
      </c>
      <c r="Q173" s="1" t="s">
        <v>497</v>
      </c>
      <c r="R173" s="1" t="s">
        <v>497</v>
      </c>
      <c r="S173" s="1" t="s">
        <v>497</v>
      </c>
      <c r="T173" s="1" t="s">
        <v>497</v>
      </c>
      <c r="U173" s="1" t="s">
        <v>497</v>
      </c>
      <c r="V173" s="1" t="s">
        <v>497</v>
      </c>
      <c r="W173" s="1">
        <v>1</v>
      </c>
      <c r="X173" s="1">
        <v>2</v>
      </c>
      <c r="Y173" s="1" t="s">
        <v>497</v>
      </c>
      <c r="Z173" s="1">
        <v>0</v>
      </c>
      <c r="AA173" s="1" t="s">
        <v>497</v>
      </c>
      <c r="AB173" s="1" t="s">
        <v>497</v>
      </c>
      <c r="AC173" s="1" t="s">
        <v>497</v>
      </c>
      <c r="AD173" s="1" t="s">
        <v>497</v>
      </c>
      <c r="AE173" s="1" t="s">
        <v>497</v>
      </c>
      <c r="AF173" s="1" t="s">
        <v>497</v>
      </c>
      <c r="AG173" s="1" t="s">
        <v>497</v>
      </c>
      <c r="AH173" s="1" t="s">
        <v>497</v>
      </c>
      <c r="AI173" s="1" t="s">
        <v>497</v>
      </c>
      <c r="AJ173" s="1" t="s">
        <v>497</v>
      </c>
      <c r="AK173" s="1" t="s">
        <v>497</v>
      </c>
      <c r="AL173" s="1" t="s">
        <v>497</v>
      </c>
      <c r="AM173" s="1" t="s">
        <v>497</v>
      </c>
      <c r="AN173" s="1" t="s">
        <v>497</v>
      </c>
      <c r="AO173" s="1" t="s">
        <v>497</v>
      </c>
      <c r="AP173" s="1" t="s">
        <v>497</v>
      </c>
      <c r="AQ173" s="1" t="s">
        <v>497</v>
      </c>
      <c r="AR173" s="1" t="s">
        <v>497</v>
      </c>
      <c r="AS173" s="1">
        <f t="shared" si="23"/>
        <v>4</v>
      </c>
    </row>
    <row r="174" spans="1:45" x14ac:dyDescent="0.25">
      <c r="A174" s="1">
        <f>COUNTIF('Value Matchup'!$D$356:$D$423,'Team History'!B174)</f>
        <v>1</v>
      </c>
      <c r="B174" t="s">
        <v>275</v>
      </c>
      <c r="C174" s="1">
        <f t="shared" si="16"/>
        <v>6</v>
      </c>
      <c r="D174" s="1">
        <f t="shared" si="17"/>
        <v>3</v>
      </c>
      <c r="E174" s="1">
        <f t="shared" si="18"/>
        <v>2</v>
      </c>
      <c r="F174" s="1">
        <f t="shared" si="19"/>
        <v>1</v>
      </c>
      <c r="G174" s="1">
        <f t="shared" si="20"/>
        <v>0</v>
      </c>
      <c r="H174" s="1">
        <f t="shared" si="21"/>
        <v>0</v>
      </c>
      <c r="I174" s="63">
        <f t="shared" si="22"/>
        <v>26</v>
      </c>
      <c r="J174" s="73">
        <f>IFERROR(LOOKUP(2,1/('All Games'!$J:$J='Team History'!$B174)/('All Games'!$B:$B='Team History'!J$2),('All Games'!$R:$R)),"")</f>
        <v>1</v>
      </c>
      <c r="K174" s="1" t="s">
        <v>497</v>
      </c>
      <c r="L174" s="1">
        <v>0</v>
      </c>
      <c r="M174" s="1" t="s">
        <v>497</v>
      </c>
      <c r="N174" s="1" t="s">
        <v>497</v>
      </c>
      <c r="O174" s="1" t="s">
        <v>497</v>
      </c>
      <c r="P174" s="1">
        <v>1</v>
      </c>
      <c r="Q174" s="1" t="s">
        <v>497</v>
      </c>
      <c r="R174" s="1" t="s">
        <v>497</v>
      </c>
      <c r="S174" s="1">
        <v>0</v>
      </c>
      <c r="T174" s="1">
        <v>0</v>
      </c>
      <c r="U174" s="1" t="s">
        <v>497</v>
      </c>
      <c r="V174" s="1" t="s">
        <v>497</v>
      </c>
      <c r="W174" s="1" t="s">
        <v>497</v>
      </c>
      <c r="X174" s="1">
        <v>0</v>
      </c>
      <c r="Y174" s="1" t="s">
        <v>497</v>
      </c>
      <c r="Z174" s="1" t="s">
        <v>497</v>
      </c>
      <c r="AA174" s="1" t="s">
        <v>497</v>
      </c>
      <c r="AB174" s="1" t="s">
        <v>497</v>
      </c>
      <c r="AC174" s="1" t="s">
        <v>497</v>
      </c>
      <c r="AD174" s="1">
        <v>0</v>
      </c>
      <c r="AE174" s="1" t="s">
        <v>497</v>
      </c>
      <c r="AF174" s="1">
        <v>4</v>
      </c>
      <c r="AG174" s="1" t="s">
        <v>497</v>
      </c>
      <c r="AH174" s="1">
        <v>0</v>
      </c>
      <c r="AI174" s="1">
        <v>1</v>
      </c>
      <c r="AJ174" s="1" t="s">
        <v>497</v>
      </c>
      <c r="AK174" s="1" t="s">
        <v>497</v>
      </c>
      <c r="AL174" s="1" t="s">
        <v>497</v>
      </c>
      <c r="AM174" s="1">
        <v>3</v>
      </c>
      <c r="AN174" s="1">
        <v>2</v>
      </c>
      <c r="AO174" s="1" t="s">
        <v>497</v>
      </c>
      <c r="AP174" s="1" t="s">
        <v>497</v>
      </c>
      <c r="AQ174" s="1" t="s">
        <v>497</v>
      </c>
      <c r="AR174" s="1" t="s">
        <v>497</v>
      </c>
      <c r="AS174" s="1">
        <f t="shared" si="23"/>
        <v>12</v>
      </c>
    </row>
    <row r="175" spans="1:45" x14ac:dyDescent="0.25">
      <c r="A175" s="1">
        <f>COUNTIF('Value Matchup'!$D$356:$D$423,'Team History'!B175)</f>
        <v>1</v>
      </c>
      <c r="B175" t="s">
        <v>45</v>
      </c>
      <c r="C175" s="1">
        <f t="shared" si="16"/>
        <v>3</v>
      </c>
      <c r="D175" s="1">
        <f t="shared" si="17"/>
        <v>1</v>
      </c>
      <c r="E175" s="1">
        <f t="shared" si="18"/>
        <v>0</v>
      </c>
      <c r="F175" s="1">
        <f t="shared" si="19"/>
        <v>0</v>
      </c>
      <c r="G175" s="1">
        <f t="shared" si="20"/>
        <v>0</v>
      </c>
      <c r="H175" s="1">
        <f t="shared" si="21"/>
        <v>0</v>
      </c>
      <c r="I175" s="63">
        <f t="shared" si="22"/>
        <v>12</v>
      </c>
      <c r="K175" s="1" t="s">
        <v>497</v>
      </c>
      <c r="L175" s="1" t="s">
        <v>497</v>
      </c>
      <c r="M175" s="1" t="s">
        <v>497</v>
      </c>
      <c r="N175" s="1">
        <v>0</v>
      </c>
      <c r="O175" s="1" t="s">
        <v>497</v>
      </c>
      <c r="P175" s="1">
        <v>1</v>
      </c>
      <c r="Q175" s="1" t="s">
        <v>497</v>
      </c>
      <c r="R175" s="1" t="s">
        <v>497</v>
      </c>
      <c r="S175" s="1" t="s">
        <v>497</v>
      </c>
      <c r="T175" s="1" t="s">
        <v>497</v>
      </c>
      <c r="U175" s="1" t="s">
        <v>497</v>
      </c>
      <c r="V175" s="1" t="s">
        <v>497</v>
      </c>
      <c r="W175" s="1" t="s">
        <v>497</v>
      </c>
      <c r="X175" s="1" t="s">
        <v>497</v>
      </c>
      <c r="Y175" s="1" t="s">
        <v>497</v>
      </c>
      <c r="Z175" s="1" t="s">
        <v>497</v>
      </c>
      <c r="AA175" s="1">
        <v>0</v>
      </c>
      <c r="AB175" s="1">
        <v>2</v>
      </c>
      <c r="AC175" s="1" t="s">
        <v>497</v>
      </c>
      <c r="AD175" s="1">
        <v>1</v>
      </c>
      <c r="AE175" s="1">
        <v>0</v>
      </c>
      <c r="AF175" s="1">
        <v>0</v>
      </c>
      <c r="AG175" s="1" t="s">
        <v>497</v>
      </c>
      <c r="AH175" s="1" t="s">
        <v>497</v>
      </c>
      <c r="AI175" s="1" t="s">
        <v>497</v>
      </c>
      <c r="AJ175" s="1" t="s">
        <v>497</v>
      </c>
      <c r="AK175" s="1" t="s">
        <v>497</v>
      </c>
      <c r="AL175" s="1" t="s">
        <v>497</v>
      </c>
      <c r="AM175" s="1" t="s">
        <v>497</v>
      </c>
      <c r="AN175" s="1" t="s">
        <v>497</v>
      </c>
      <c r="AO175" s="1" t="s">
        <v>497</v>
      </c>
      <c r="AP175" s="1" t="s">
        <v>497</v>
      </c>
      <c r="AQ175" s="1" t="s">
        <v>497</v>
      </c>
      <c r="AR175" s="1" t="s">
        <v>497</v>
      </c>
      <c r="AS175" s="1">
        <f t="shared" si="23"/>
        <v>7</v>
      </c>
    </row>
    <row r="176" spans="1:45" x14ac:dyDescent="0.25">
      <c r="A176" s="1">
        <f>COUNTIF('Value Matchup'!$D$356:$D$423,'Team History'!B176)</f>
        <v>1</v>
      </c>
      <c r="B176" t="s">
        <v>276</v>
      </c>
      <c r="C176" s="1">
        <f t="shared" si="16"/>
        <v>6</v>
      </c>
      <c r="D176" s="1">
        <f t="shared" si="17"/>
        <v>2</v>
      </c>
      <c r="E176" s="1">
        <f t="shared" si="18"/>
        <v>1</v>
      </c>
      <c r="F176" s="1">
        <f t="shared" si="19"/>
        <v>1</v>
      </c>
      <c r="G176" s="1">
        <f t="shared" si="20"/>
        <v>0</v>
      </c>
      <c r="H176" s="1">
        <f t="shared" si="21"/>
        <v>0</v>
      </c>
      <c r="I176" s="63">
        <f t="shared" si="22"/>
        <v>21</v>
      </c>
      <c r="K176" s="1" t="s">
        <v>497</v>
      </c>
      <c r="L176" s="1" t="s">
        <v>497</v>
      </c>
      <c r="M176" s="1" t="s">
        <v>497</v>
      </c>
      <c r="N176" s="1" t="s">
        <v>497</v>
      </c>
      <c r="O176" s="1" t="s">
        <v>497</v>
      </c>
      <c r="P176" s="1" t="s">
        <v>497</v>
      </c>
      <c r="Q176" s="1" t="s">
        <v>497</v>
      </c>
      <c r="R176" s="1" t="s">
        <v>497</v>
      </c>
      <c r="S176" s="1" t="s">
        <v>497</v>
      </c>
      <c r="T176" s="1">
        <v>0</v>
      </c>
      <c r="U176" s="1">
        <v>1</v>
      </c>
      <c r="V176" s="1" t="s">
        <v>497</v>
      </c>
      <c r="W176" s="1" t="s">
        <v>497</v>
      </c>
      <c r="X176" s="1">
        <v>1</v>
      </c>
      <c r="Y176" s="1">
        <v>1</v>
      </c>
      <c r="Z176" s="1">
        <v>0</v>
      </c>
      <c r="AA176" s="1">
        <v>1</v>
      </c>
      <c r="AB176" s="1" t="s">
        <v>497</v>
      </c>
      <c r="AC176" s="1" t="s">
        <v>497</v>
      </c>
      <c r="AD176" s="1" t="s">
        <v>497</v>
      </c>
      <c r="AE176" s="1" t="s">
        <v>497</v>
      </c>
      <c r="AF176" s="1" t="s">
        <v>497</v>
      </c>
      <c r="AG176" s="1">
        <v>4</v>
      </c>
      <c r="AH176" s="1">
        <v>2</v>
      </c>
      <c r="AI176" s="1" t="s">
        <v>497</v>
      </c>
      <c r="AJ176" s="1" t="s">
        <v>497</v>
      </c>
      <c r="AK176" s="1" t="s">
        <v>497</v>
      </c>
      <c r="AL176" s="1">
        <v>0</v>
      </c>
      <c r="AM176" s="1" t="s">
        <v>497</v>
      </c>
      <c r="AN176" s="1" t="s">
        <v>497</v>
      </c>
      <c r="AO176" s="1" t="s">
        <v>497</v>
      </c>
      <c r="AP176" s="1" t="s">
        <v>497</v>
      </c>
      <c r="AQ176" s="1" t="s">
        <v>497</v>
      </c>
      <c r="AR176" s="1" t="s">
        <v>497</v>
      </c>
      <c r="AS176" s="1">
        <f t="shared" si="23"/>
        <v>9</v>
      </c>
    </row>
    <row r="177" spans="1:45" x14ac:dyDescent="0.25">
      <c r="A177" s="1">
        <f>COUNTIF('Value Matchup'!$D$356:$D$423,'Team History'!B177)</f>
        <v>0</v>
      </c>
      <c r="B177" t="s">
        <v>277</v>
      </c>
      <c r="C177" s="1">
        <f t="shared" si="16"/>
        <v>0</v>
      </c>
      <c r="D177" s="1">
        <f t="shared" si="17"/>
        <v>0</v>
      </c>
      <c r="E177" s="1">
        <f t="shared" si="18"/>
        <v>0</v>
      </c>
      <c r="F177" s="1">
        <f t="shared" si="19"/>
        <v>0</v>
      </c>
      <c r="G177" s="1">
        <f t="shared" si="20"/>
        <v>0</v>
      </c>
      <c r="H177" s="1">
        <f t="shared" si="21"/>
        <v>0</v>
      </c>
      <c r="I177" s="63">
        <f t="shared" si="22"/>
        <v>5</v>
      </c>
      <c r="K177" s="1" t="s">
        <v>497</v>
      </c>
      <c r="L177" s="1" t="s">
        <v>497</v>
      </c>
      <c r="M177" s="1" t="s">
        <v>497</v>
      </c>
      <c r="N177" s="1" t="s">
        <v>497</v>
      </c>
      <c r="O177" s="1" t="s">
        <v>497</v>
      </c>
      <c r="P177" s="1" t="s">
        <v>497</v>
      </c>
      <c r="Q177" s="1">
        <v>0</v>
      </c>
      <c r="R177" s="1" t="s">
        <v>497</v>
      </c>
      <c r="S177" s="1" t="s">
        <v>497</v>
      </c>
      <c r="T177" s="1" t="s">
        <v>497</v>
      </c>
      <c r="U177" s="1">
        <v>0</v>
      </c>
      <c r="V177" s="1" t="s">
        <v>497</v>
      </c>
      <c r="W177" s="1" t="s">
        <v>497</v>
      </c>
      <c r="X177" s="1" t="s">
        <v>497</v>
      </c>
      <c r="Y177" s="1" t="s">
        <v>497</v>
      </c>
      <c r="Z177" s="1" t="s">
        <v>497</v>
      </c>
      <c r="AA177" s="1" t="s">
        <v>497</v>
      </c>
      <c r="AB177" s="1" t="s">
        <v>497</v>
      </c>
      <c r="AC177" s="1" t="s">
        <v>497</v>
      </c>
      <c r="AD177" s="1" t="s">
        <v>497</v>
      </c>
      <c r="AE177" s="1" t="s">
        <v>497</v>
      </c>
      <c r="AF177" s="1" t="s">
        <v>497</v>
      </c>
      <c r="AG177" s="1">
        <v>0</v>
      </c>
      <c r="AH177" s="1" t="s">
        <v>497</v>
      </c>
      <c r="AI177" s="1" t="s">
        <v>497</v>
      </c>
      <c r="AJ177" s="1" t="s">
        <v>497</v>
      </c>
      <c r="AK177" s="1">
        <v>0</v>
      </c>
      <c r="AL177" s="1" t="s">
        <v>497</v>
      </c>
      <c r="AM177" s="1" t="s">
        <v>497</v>
      </c>
      <c r="AN177" s="1" t="s">
        <v>497</v>
      </c>
      <c r="AO177" s="1" t="s">
        <v>497</v>
      </c>
      <c r="AP177" s="1" t="s">
        <v>497</v>
      </c>
      <c r="AQ177" s="1">
        <v>0</v>
      </c>
      <c r="AR177" s="1" t="s">
        <v>497</v>
      </c>
      <c r="AS177" s="1">
        <f t="shared" si="23"/>
        <v>5</v>
      </c>
    </row>
    <row r="178" spans="1:45" x14ac:dyDescent="0.25">
      <c r="A178" s="1">
        <f>COUNTIF('Value Matchup'!$D$356:$D$423,'Team History'!B178)</f>
        <v>0</v>
      </c>
      <c r="B178" t="s">
        <v>278</v>
      </c>
      <c r="C178" s="1">
        <f t="shared" si="16"/>
        <v>9</v>
      </c>
      <c r="D178" s="1">
        <f t="shared" si="17"/>
        <v>4</v>
      </c>
      <c r="E178" s="1">
        <f t="shared" si="18"/>
        <v>3</v>
      </c>
      <c r="F178" s="1">
        <f t="shared" si="19"/>
        <v>0</v>
      </c>
      <c r="G178" s="1">
        <f t="shared" si="20"/>
        <v>0</v>
      </c>
      <c r="H178" s="1">
        <f t="shared" si="21"/>
        <v>0</v>
      </c>
      <c r="I178" s="63">
        <f t="shared" si="22"/>
        <v>40</v>
      </c>
      <c r="K178" s="1">
        <v>0</v>
      </c>
      <c r="L178" s="1" t="s">
        <v>497</v>
      </c>
      <c r="M178" s="1" t="s">
        <v>497</v>
      </c>
      <c r="N178" s="1" t="s">
        <v>497</v>
      </c>
      <c r="O178" s="1" t="s">
        <v>497</v>
      </c>
      <c r="P178" s="1">
        <v>0</v>
      </c>
      <c r="Q178" s="1">
        <v>0</v>
      </c>
      <c r="R178" s="1">
        <v>0</v>
      </c>
      <c r="S178" s="1">
        <v>1</v>
      </c>
      <c r="T178" s="1">
        <v>3</v>
      </c>
      <c r="U178" s="1" t="s">
        <v>497</v>
      </c>
      <c r="V178" s="1" t="s">
        <v>497</v>
      </c>
      <c r="W178" s="1" t="s">
        <v>497</v>
      </c>
      <c r="X178" s="1" t="s">
        <v>497</v>
      </c>
      <c r="Y178" s="1" t="s">
        <v>497</v>
      </c>
      <c r="Z178" s="1">
        <v>1</v>
      </c>
      <c r="AA178" s="1">
        <v>3</v>
      </c>
      <c r="AB178" s="1">
        <v>1</v>
      </c>
      <c r="AC178" s="1">
        <v>0</v>
      </c>
      <c r="AD178" s="1">
        <v>0</v>
      </c>
      <c r="AE178" s="1" t="s">
        <v>497</v>
      </c>
      <c r="AF178" s="1" t="s">
        <v>497</v>
      </c>
      <c r="AG178" s="1" t="s">
        <v>497</v>
      </c>
      <c r="AH178" s="1">
        <v>1</v>
      </c>
      <c r="AI178" s="1">
        <v>3</v>
      </c>
      <c r="AJ178" s="1">
        <v>0</v>
      </c>
      <c r="AK178" s="1">
        <v>1</v>
      </c>
      <c r="AL178" s="1" t="s">
        <v>497</v>
      </c>
      <c r="AM178" s="1">
        <v>0</v>
      </c>
      <c r="AN178" s="1">
        <v>2</v>
      </c>
      <c r="AO178" s="1">
        <v>0</v>
      </c>
      <c r="AP178" s="1">
        <v>0</v>
      </c>
      <c r="AQ178" s="1">
        <v>0</v>
      </c>
      <c r="AR178" s="1" t="s">
        <v>497</v>
      </c>
      <c r="AS178" s="1">
        <f t="shared" si="23"/>
        <v>20</v>
      </c>
    </row>
    <row r="179" spans="1:45" x14ac:dyDescent="0.25">
      <c r="A179" s="1">
        <f>COUNTIF('Value Matchup'!$D$356:$D$423,'Team History'!B179)</f>
        <v>0</v>
      </c>
      <c r="B179" t="s">
        <v>279</v>
      </c>
      <c r="C179" s="1">
        <f t="shared" si="16"/>
        <v>2</v>
      </c>
      <c r="D179" s="1">
        <f t="shared" si="17"/>
        <v>1</v>
      </c>
      <c r="E179" s="1">
        <f t="shared" si="18"/>
        <v>0</v>
      </c>
      <c r="F179" s="1">
        <f t="shared" si="19"/>
        <v>0</v>
      </c>
      <c r="G179" s="1">
        <f t="shared" si="20"/>
        <v>0</v>
      </c>
      <c r="H179" s="1">
        <f t="shared" si="21"/>
        <v>0</v>
      </c>
      <c r="I179" s="63">
        <f t="shared" si="22"/>
        <v>9</v>
      </c>
      <c r="K179" s="1" t="s">
        <v>497</v>
      </c>
      <c r="L179" s="1" t="s">
        <v>497</v>
      </c>
      <c r="M179" s="1" t="s">
        <v>497</v>
      </c>
      <c r="N179" s="1" t="s">
        <v>497</v>
      </c>
      <c r="O179" s="1" t="s">
        <v>497</v>
      </c>
      <c r="P179" s="1" t="s">
        <v>497</v>
      </c>
      <c r="Q179" s="1" t="s">
        <v>497</v>
      </c>
      <c r="R179" s="1" t="s">
        <v>497</v>
      </c>
      <c r="S179" s="1" t="s">
        <v>497</v>
      </c>
      <c r="T179" s="1" t="s">
        <v>497</v>
      </c>
      <c r="U179" s="1" t="s">
        <v>497</v>
      </c>
      <c r="V179" s="1" t="s">
        <v>497</v>
      </c>
      <c r="W179" s="1" t="s">
        <v>497</v>
      </c>
      <c r="X179" s="1" t="s">
        <v>497</v>
      </c>
      <c r="Y179" s="1" t="s">
        <v>497</v>
      </c>
      <c r="Z179" s="1" t="s">
        <v>497</v>
      </c>
      <c r="AA179" s="1" t="s">
        <v>497</v>
      </c>
      <c r="AB179" s="1" t="s">
        <v>497</v>
      </c>
      <c r="AC179" s="1" t="s">
        <v>497</v>
      </c>
      <c r="AD179" s="1">
        <v>2</v>
      </c>
      <c r="AE179" s="1" t="s">
        <v>497</v>
      </c>
      <c r="AF179" s="1" t="s">
        <v>497</v>
      </c>
      <c r="AG179" s="1" t="s">
        <v>497</v>
      </c>
      <c r="AH179" s="1" t="s">
        <v>497</v>
      </c>
      <c r="AI179" s="1" t="s">
        <v>497</v>
      </c>
      <c r="AJ179" s="1" t="s">
        <v>497</v>
      </c>
      <c r="AK179" s="1">
        <v>0</v>
      </c>
      <c r="AL179" s="1" t="s">
        <v>497</v>
      </c>
      <c r="AM179" s="1">
        <v>0</v>
      </c>
      <c r="AN179" s="1">
        <v>0</v>
      </c>
      <c r="AO179" s="1">
        <v>0</v>
      </c>
      <c r="AP179" s="1">
        <v>1</v>
      </c>
      <c r="AQ179" s="1" t="s">
        <v>497</v>
      </c>
      <c r="AR179" s="1" t="s">
        <v>497</v>
      </c>
      <c r="AS179" s="1">
        <f t="shared" si="23"/>
        <v>6</v>
      </c>
    </row>
    <row r="180" spans="1:45" x14ac:dyDescent="0.25">
      <c r="A180" s="1">
        <f>COUNTIF('Value Matchup'!$D$356:$D$423,'Team History'!B180)</f>
        <v>0</v>
      </c>
      <c r="B180" t="s">
        <v>280</v>
      </c>
      <c r="C180" s="1">
        <f t="shared" si="16"/>
        <v>0</v>
      </c>
      <c r="D180" s="1">
        <f t="shared" si="17"/>
        <v>0</v>
      </c>
      <c r="E180" s="1">
        <f t="shared" si="18"/>
        <v>0</v>
      </c>
      <c r="F180" s="1">
        <f t="shared" si="19"/>
        <v>0</v>
      </c>
      <c r="G180" s="1">
        <f t="shared" si="20"/>
        <v>0</v>
      </c>
      <c r="H180" s="1">
        <f t="shared" si="21"/>
        <v>0</v>
      </c>
      <c r="I180" s="63">
        <f t="shared" si="22"/>
        <v>4</v>
      </c>
      <c r="K180" s="1" t="s">
        <v>497</v>
      </c>
      <c r="L180" s="1" t="s">
        <v>497</v>
      </c>
      <c r="M180" s="1" t="s">
        <v>497</v>
      </c>
      <c r="N180" s="1" t="s">
        <v>497</v>
      </c>
      <c r="O180" s="1" t="s">
        <v>497</v>
      </c>
      <c r="P180" s="1" t="s">
        <v>497</v>
      </c>
      <c r="Q180" s="1" t="s">
        <v>497</v>
      </c>
      <c r="R180" s="1" t="s">
        <v>497</v>
      </c>
      <c r="S180" s="1" t="s">
        <v>497</v>
      </c>
      <c r="T180" s="1" t="s">
        <v>497</v>
      </c>
      <c r="U180" s="1" t="s">
        <v>497</v>
      </c>
      <c r="V180" s="1" t="s">
        <v>497</v>
      </c>
      <c r="W180" s="1">
        <v>0</v>
      </c>
      <c r="X180" s="1" t="s">
        <v>497</v>
      </c>
      <c r="Y180" s="1">
        <v>0</v>
      </c>
      <c r="Z180" s="1" t="s">
        <v>497</v>
      </c>
      <c r="AA180" s="1" t="s">
        <v>497</v>
      </c>
      <c r="AB180" s="1">
        <v>0</v>
      </c>
      <c r="AC180" s="1" t="s">
        <v>497</v>
      </c>
      <c r="AD180" s="1" t="s">
        <v>497</v>
      </c>
      <c r="AE180" s="1" t="s">
        <v>497</v>
      </c>
      <c r="AF180" s="1" t="s">
        <v>497</v>
      </c>
      <c r="AG180" s="1">
        <v>0</v>
      </c>
      <c r="AH180" s="1" t="s">
        <v>497</v>
      </c>
      <c r="AI180" s="1" t="s">
        <v>497</v>
      </c>
      <c r="AJ180" s="1" t="s">
        <v>497</v>
      </c>
      <c r="AK180" s="1" t="s">
        <v>497</v>
      </c>
      <c r="AL180" s="1" t="s">
        <v>497</v>
      </c>
      <c r="AM180" s="1" t="s">
        <v>497</v>
      </c>
      <c r="AN180" s="1" t="s">
        <v>497</v>
      </c>
      <c r="AO180" s="1" t="s">
        <v>497</v>
      </c>
      <c r="AP180" s="1" t="s">
        <v>497</v>
      </c>
      <c r="AQ180" s="1" t="s">
        <v>497</v>
      </c>
      <c r="AR180" s="1" t="s">
        <v>497</v>
      </c>
      <c r="AS180" s="1">
        <f t="shared" si="23"/>
        <v>4</v>
      </c>
    </row>
    <row r="181" spans="1:45" x14ac:dyDescent="0.25">
      <c r="A181" s="1">
        <f>COUNTIF('Value Matchup'!$D$356:$D$423,'Team History'!B181)</f>
        <v>1</v>
      </c>
      <c r="B181" t="s">
        <v>281</v>
      </c>
      <c r="C181" s="1">
        <f t="shared" si="16"/>
        <v>1</v>
      </c>
      <c r="D181" s="1">
        <f t="shared" si="17"/>
        <v>0</v>
      </c>
      <c r="E181" s="1">
        <f t="shared" si="18"/>
        <v>0</v>
      </c>
      <c r="F181" s="1">
        <f t="shared" si="19"/>
        <v>0</v>
      </c>
      <c r="G181" s="1">
        <f t="shared" si="20"/>
        <v>0</v>
      </c>
      <c r="H181" s="1">
        <f t="shared" si="21"/>
        <v>0</v>
      </c>
      <c r="I181" s="63">
        <f t="shared" si="22"/>
        <v>12</v>
      </c>
      <c r="K181" s="1">
        <v>0</v>
      </c>
      <c r="L181" s="1" t="s">
        <v>497</v>
      </c>
      <c r="M181" s="1" t="s">
        <v>497</v>
      </c>
      <c r="N181" s="1" t="s">
        <v>497</v>
      </c>
      <c r="O181" s="1" t="s">
        <v>497</v>
      </c>
      <c r="P181" s="1">
        <v>0</v>
      </c>
      <c r="Q181" s="1">
        <v>0</v>
      </c>
      <c r="R181" s="1" t="s">
        <v>497</v>
      </c>
      <c r="S181" s="1">
        <v>0</v>
      </c>
      <c r="T181" s="1" t="s">
        <v>497</v>
      </c>
      <c r="U181" s="1" t="s">
        <v>497</v>
      </c>
      <c r="V181" s="1" t="s">
        <v>497</v>
      </c>
      <c r="W181" s="1">
        <v>1</v>
      </c>
      <c r="X181" s="1">
        <v>0</v>
      </c>
      <c r="Y181" s="1" t="s">
        <v>497</v>
      </c>
      <c r="Z181" s="1" t="s">
        <v>497</v>
      </c>
      <c r="AA181" s="1">
        <v>0</v>
      </c>
      <c r="AB181" s="1" t="s">
        <v>497</v>
      </c>
      <c r="AC181" s="1" t="s">
        <v>497</v>
      </c>
      <c r="AD181" s="1" t="s">
        <v>497</v>
      </c>
      <c r="AE181" s="1" t="s">
        <v>497</v>
      </c>
      <c r="AF181" s="1">
        <v>0</v>
      </c>
      <c r="AG181" s="1" t="s">
        <v>497</v>
      </c>
      <c r="AH181" s="1" t="s">
        <v>497</v>
      </c>
      <c r="AI181" s="1" t="s">
        <v>497</v>
      </c>
      <c r="AJ181" s="1" t="s">
        <v>497</v>
      </c>
      <c r="AK181" s="1">
        <v>0</v>
      </c>
      <c r="AL181" s="1">
        <v>0</v>
      </c>
      <c r="AM181" s="1" t="s">
        <v>497</v>
      </c>
      <c r="AN181" s="1" t="s">
        <v>497</v>
      </c>
      <c r="AO181" s="1" t="s">
        <v>497</v>
      </c>
      <c r="AP181" s="1" t="s">
        <v>497</v>
      </c>
      <c r="AQ181" s="1" t="s">
        <v>497</v>
      </c>
      <c r="AR181" s="1" t="s">
        <v>497</v>
      </c>
      <c r="AS181" s="1">
        <f t="shared" si="23"/>
        <v>10</v>
      </c>
    </row>
    <row r="182" spans="1:45" x14ac:dyDescent="0.25">
      <c r="A182" s="1">
        <f>COUNTIF('Value Matchup'!$D$356:$D$423,'Team History'!B182)</f>
        <v>0</v>
      </c>
      <c r="B182" t="s">
        <v>282</v>
      </c>
      <c r="C182" s="1">
        <f t="shared" si="16"/>
        <v>0</v>
      </c>
      <c r="D182" s="1">
        <f t="shared" si="17"/>
        <v>0</v>
      </c>
      <c r="E182" s="1">
        <f t="shared" si="18"/>
        <v>0</v>
      </c>
      <c r="F182" s="1">
        <f t="shared" si="19"/>
        <v>0</v>
      </c>
      <c r="G182" s="1">
        <f t="shared" si="20"/>
        <v>0</v>
      </c>
      <c r="H182" s="1">
        <f t="shared" si="21"/>
        <v>0</v>
      </c>
      <c r="I182" s="63">
        <f t="shared" si="22"/>
        <v>2</v>
      </c>
      <c r="K182" s="1" t="s">
        <v>497</v>
      </c>
      <c r="L182" s="1" t="s">
        <v>497</v>
      </c>
      <c r="M182" s="1" t="s">
        <v>497</v>
      </c>
      <c r="N182" s="1" t="s">
        <v>497</v>
      </c>
      <c r="O182" s="1" t="s">
        <v>497</v>
      </c>
      <c r="P182" s="1" t="s">
        <v>497</v>
      </c>
      <c r="Q182" s="1" t="s">
        <v>497</v>
      </c>
      <c r="R182" s="1" t="s">
        <v>497</v>
      </c>
      <c r="S182" s="1" t="s">
        <v>497</v>
      </c>
      <c r="T182" s="1" t="s">
        <v>497</v>
      </c>
      <c r="U182" s="1" t="s">
        <v>497</v>
      </c>
      <c r="V182" s="1" t="s">
        <v>497</v>
      </c>
      <c r="W182" s="1" t="s">
        <v>497</v>
      </c>
      <c r="X182" s="1" t="s">
        <v>497</v>
      </c>
      <c r="Y182" s="1" t="s">
        <v>497</v>
      </c>
      <c r="Z182" s="1" t="s">
        <v>497</v>
      </c>
      <c r="AA182" s="1" t="s">
        <v>497</v>
      </c>
      <c r="AB182" s="1" t="s">
        <v>497</v>
      </c>
      <c r="AC182" s="1" t="s">
        <v>497</v>
      </c>
      <c r="AD182" s="1" t="s">
        <v>497</v>
      </c>
      <c r="AE182" s="1" t="s">
        <v>497</v>
      </c>
      <c r="AF182" s="1" t="s">
        <v>497</v>
      </c>
      <c r="AG182" s="1">
        <v>0</v>
      </c>
      <c r="AH182" s="1" t="s">
        <v>497</v>
      </c>
      <c r="AI182" s="1" t="s">
        <v>497</v>
      </c>
      <c r="AJ182" s="1" t="s">
        <v>497</v>
      </c>
      <c r="AK182" s="1" t="s">
        <v>497</v>
      </c>
      <c r="AL182" s="1" t="s">
        <v>497</v>
      </c>
      <c r="AM182" s="1" t="s">
        <v>497</v>
      </c>
      <c r="AN182" s="1" t="s">
        <v>497</v>
      </c>
      <c r="AO182" s="1" t="s">
        <v>497</v>
      </c>
      <c r="AP182" s="1" t="s">
        <v>497</v>
      </c>
      <c r="AQ182" s="1">
        <v>0</v>
      </c>
      <c r="AR182" s="1" t="s">
        <v>497</v>
      </c>
      <c r="AS182" s="1">
        <f t="shared" si="23"/>
        <v>2</v>
      </c>
    </row>
    <row r="183" spans="1:45" x14ac:dyDescent="0.25">
      <c r="A183" s="1">
        <f>COUNTIF('Value Matchup'!$D$356:$D$423,'Team History'!B183)</f>
        <v>0</v>
      </c>
      <c r="B183" t="s">
        <v>283</v>
      </c>
      <c r="C183" s="1">
        <f t="shared" si="16"/>
        <v>1</v>
      </c>
      <c r="D183" s="1">
        <f t="shared" si="17"/>
        <v>0</v>
      </c>
      <c r="E183" s="1">
        <f t="shared" si="18"/>
        <v>0</v>
      </c>
      <c r="F183" s="1">
        <f t="shared" si="19"/>
        <v>0</v>
      </c>
      <c r="G183" s="1">
        <f t="shared" si="20"/>
        <v>0</v>
      </c>
      <c r="H183" s="1">
        <f t="shared" si="21"/>
        <v>0</v>
      </c>
      <c r="I183" s="63">
        <f t="shared" si="22"/>
        <v>4</v>
      </c>
      <c r="K183" s="1" t="s">
        <v>497</v>
      </c>
      <c r="L183" s="1" t="s">
        <v>497</v>
      </c>
      <c r="M183" s="1" t="s">
        <v>497</v>
      </c>
      <c r="N183" s="1" t="s">
        <v>497</v>
      </c>
      <c r="O183" s="1" t="s">
        <v>497</v>
      </c>
      <c r="P183" s="1" t="s">
        <v>497</v>
      </c>
      <c r="Q183" s="1" t="s">
        <v>497</v>
      </c>
      <c r="R183" s="1">
        <v>1</v>
      </c>
      <c r="S183" s="1" t="s">
        <v>497</v>
      </c>
      <c r="T183" s="1">
        <v>0</v>
      </c>
      <c r="U183" s="1" t="s">
        <v>497</v>
      </c>
      <c r="V183" s="1" t="s">
        <v>497</v>
      </c>
      <c r="W183" s="1" t="s">
        <v>497</v>
      </c>
      <c r="X183" s="1" t="s">
        <v>497</v>
      </c>
      <c r="Y183" s="1" t="s">
        <v>497</v>
      </c>
      <c r="Z183" s="1" t="s">
        <v>497</v>
      </c>
      <c r="AA183" s="1" t="s">
        <v>497</v>
      </c>
      <c r="AB183" s="1" t="s">
        <v>497</v>
      </c>
      <c r="AC183" s="1" t="s">
        <v>497</v>
      </c>
      <c r="AD183" s="1" t="s">
        <v>497</v>
      </c>
      <c r="AE183" s="1" t="s">
        <v>497</v>
      </c>
      <c r="AF183" s="1" t="s">
        <v>497</v>
      </c>
      <c r="AG183" s="1" t="s">
        <v>497</v>
      </c>
      <c r="AH183" s="1" t="s">
        <v>497</v>
      </c>
      <c r="AI183" s="1" t="s">
        <v>497</v>
      </c>
      <c r="AJ183" s="1" t="s">
        <v>497</v>
      </c>
      <c r="AK183" s="1" t="s">
        <v>497</v>
      </c>
      <c r="AL183" s="1" t="s">
        <v>497</v>
      </c>
      <c r="AM183" s="1" t="s">
        <v>497</v>
      </c>
      <c r="AN183" s="1" t="s">
        <v>497</v>
      </c>
      <c r="AO183" s="1" t="s">
        <v>497</v>
      </c>
      <c r="AP183" s="1" t="s">
        <v>497</v>
      </c>
      <c r="AQ183" s="1" t="s">
        <v>497</v>
      </c>
      <c r="AR183" s="1" t="s">
        <v>497</v>
      </c>
      <c r="AS183" s="1">
        <f t="shared" si="23"/>
        <v>2</v>
      </c>
    </row>
    <row r="184" spans="1:45" x14ac:dyDescent="0.25">
      <c r="A184" s="1">
        <f>COUNTIF('Value Matchup'!$D$356:$D$423,'Team History'!B184)</f>
        <v>0</v>
      </c>
      <c r="B184" t="s">
        <v>284</v>
      </c>
      <c r="C184" s="1">
        <f t="shared" si="16"/>
        <v>0</v>
      </c>
      <c r="D184" s="1">
        <f t="shared" si="17"/>
        <v>0</v>
      </c>
      <c r="E184" s="1">
        <f t="shared" si="18"/>
        <v>0</v>
      </c>
      <c r="F184" s="1">
        <f t="shared" si="19"/>
        <v>0</v>
      </c>
      <c r="G184" s="1">
        <f t="shared" si="20"/>
        <v>0</v>
      </c>
      <c r="H184" s="1">
        <f t="shared" si="21"/>
        <v>0</v>
      </c>
      <c r="I184" s="63">
        <f t="shared" si="22"/>
        <v>2</v>
      </c>
      <c r="K184" s="1" t="s">
        <v>497</v>
      </c>
      <c r="L184" s="1" t="s">
        <v>497</v>
      </c>
      <c r="M184" s="1" t="s">
        <v>497</v>
      </c>
      <c r="N184" s="1" t="s">
        <v>497</v>
      </c>
      <c r="O184" s="1" t="s">
        <v>497</v>
      </c>
      <c r="P184" s="1" t="s">
        <v>497</v>
      </c>
      <c r="Q184" s="1" t="s">
        <v>497</v>
      </c>
      <c r="R184" s="1" t="s">
        <v>497</v>
      </c>
      <c r="S184" s="1">
        <v>0</v>
      </c>
      <c r="T184" s="1">
        <v>0</v>
      </c>
      <c r="U184" s="1" t="s">
        <v>497</v>
      </c>
      <c r="V184" s="1" t="s">
        <v>497</v>
      </c>
      <c r="W184" s="1" t="s">
        <v>497</v>
      </c>
      <c r="X184" s="1" t="s">
        <v>497</v>
      </c>
      <c r="Y184" s="1" t="s">
        <v>497</v>
      </c>
      <c r="Z184" s="1" t="s">
        <v>497</v>
      </c>
      <c r="AA184" s="1" t="s">
        <v>497</v>
      </c>
      <c r="AB184" s="1" t="s">
        <v>497</v>
      </c>
      <c r="AC184" s="1" t="s">
        <v>497</v>
      </c>
      <c r="AD184" s="1" t="s">
        <v>497</v>
      </c>
      <c r="AE184" s="1" t="s">
        <v>497</v>
      </c>
      <c r="AF184" s="1" t="s">
        <v>497</v>
      </c>
      <c r="AG184" s="1" t="s">
        <v>497</v>
      </c>
      <c r="AH184" s="1" t="s">
        <v>497</v>
      </c>
      <c r="AI184" s="1" t="s">
        <v>497</v>
      </c>
      <c r="AJ184" s="1" t="s">
        <v>497</v>
      </c>
      <c r="AK184" s="1" t="s">
        <v>497</v>
      </c>
      <c r="AL184" s="1" t="s">
        <v>497</v>
      </c>
      <c r="AM184" s="1" t="s">
        <v>497</v>
      </c>
      <c r="AN184" s="1" t="s">
        <v>497</v>
      </c>
      <c r="AO184" s="1" t="s">
        <v>497</v>
      </c>
      <c r="AP184" s="1" t="s">
        <v>497</v>
      </c>
      <c r="AQ184" s="1" t="s">
        <v>497</v>
      </c>
      <c r="AR184" s="1" t="s">
        <v>497</v>
      </c>
      <c r="AS184" s="1">
        <f t="shared" si="23"/>
        <v>2</v>
      </c>
    </row>
    <row r="185" spans="1:45" x14ac:dyDescent="0.25">
      <c r="A185" s="1">
        <f>COUNTIF('Value Matchup'!$D$356:$D$423,'Team History'!B185)</f>
        <v>0</v>
      </c>
      <c r="B185" t="s">
        <v>285</v>
      </c>
      <c r="C185" s="1">
        <f t="shared" si="16"/>
        <v>0</v>
      </c>
      <c r="D185" s="1">
        <f t="shared" si="17"/>
        <v>0</v>
      </c>
      <c r="E185" s="1">
        <f t="shared" si="18"/>
        <v>0</v>
      </c>
      <c r="F185" s="1">
        <f t="shared" si="19"/>
        <v>0</v>
      </c>
      <c r="G185" s="1">
        <f t="shared" si="20"/>
        <v>0</v>
      </c>
      <c r="H185" s="1">
        <f t="shared" si="21"/>
        <v>0</v>
      </c>
      <c r="I185" s="63">
        <f t="shared" si="22"/>
        <v>5</v>
      </c>
      <c r="K185" s="1" t="s">
        <v>497</v>
      </c>
      <c r="L185" s="1">
        <v>0</v>
      </c>
      <c r="M185" s="1" t="s">
        <v>497</v>
      </c>
      <c r="N185" s="1" t="s">
        <v>497</v>
      </c>
      <c r="O185" s="1">
        <v>0</v>
      </c>
      <c r="P185" s="1" t="s">
        <v>497</v>
      </c>
      <c r="Q185" s="1" t="s">
        <v>497</v>
      </c>
      <c r="R185" s="1" t="s">
        <v>497</v>
      </c>
      <c r="S185" s="1" t="s">
        <v>497</v>
      </c>
      <c r="T185" s="1" t="s">
        <v>497</v>
      </c>
      <c r="U185" s="1">
        <v>0</v>
      </c>
      <c r="V185" s="1" t="s">
        <v>497</v>
      </c>
      <c r="W185" s="1" t="s">
        <v>497</v>
      </c>
      <c r="X185" s="1" t="s">
        <v>497</v>
      </c>
      <c r="Y185" s="1" t="s">
        <v>497</v>
      </c>
      <c r="Z185" s="1" t="s">
        <v>497</v>
      </c>
      <c r="AA185" s="1" t="s">
        <v>497</v>
      </c>
      <c r="AB185" s="1" t="s">
        <v>497</v>
      </c>
      <c r="AC185" s="1" t="s">
        <v>497</v>
      </c>
      <c r="AD185" s="1">
        <v>0</v>
      </c>
      <c r="AE185" s="1" t="s">
        <v>497</v>
      </c>
      <c r="AF185" s="1" t="s">
        <v>497</v>
      </c>
      <c r="AG185" s="1" t="s">
        <v>497</v>
      </c>
      <c r="AH185" s="1">
        <v>0</v>
      </c>
      <c r="AI185" s="1" t="s">
        <v>497</v>
      </c>
      <c r="AJ185" s="1" t="s">
        <v>497</v>
      </c>
      <c r="AK185" s="1" t="s">
        <v>497</v>
      </c>
      <c r="AL185" s="1" t="s">
        <v>497</v>
      </c>
      <c r="AM185" s="1" t="s">
        <v>497</v>
      </c>
      <c r="AN185" s="1" t="s">
        <v>497</v>
      </c>
      <c r="AO185" s="1" t="s">
        <v>497</v>
      </c>
      <c r="AP185" s="1" t="s">
        <v>497</v>
      </c>
      <c r="AQ185" s="1" t="s">
        <v>497</v>
      </c>
      <c r="AR185" s="1" t="s">
        <v>497</v>
      </c>
      <c r="AS185" s="1">
        <f t="shared" si="23"/>
        <v>5</v>
      </c>
    </row>
    <row r="186" spans="1:45" x14ac:dyDescent="0.25">
      <c r="A186" s="1">
        <f>COUNTIF('Value Matchup'!$D$356:$D$423,'Team History'!B186)</f>
        <v>1</v>
      </c>
      <c r="B186" t="s">
        <v>286</v>
      </c>
      <c r="C186" s="1">
        <f t="shared" si="16"/>
        <v>3</v>
      </c>
      <c r="D186" s="1">
        <f t="shared" si="17"/>
        <v>0</v>
      </c>
      <c r="E186" s="1">
        <f t="shared" si="18"/>
        <v>0</v>
      </c>
      <c r="F186" s="1">
        <f t="shared" si="19"/>
        <v>0</v>
      </c>
      <c r="G186" s="1">
        <f t="shared" si="20"/>
        <v>0</v>
      </c>
      <c r="H186" s="1">
        <f t="shared" si="21"/>
        <v>0</v>
      </c>
      <c r="I186" s="63">
        <f t="shared" si="22"/>
        <v>19</v>
      </c>
      <c r="K186" s="1">
        <v>0</v>
      </c>
      <c r="L186" s="1" t="s">
        <v>497</v>
      </c>
      <c r="M186" s="1" t="s">
        <v>497</v>
      </c>
      <c r="N186" s="1" t="s">
        <v>497</v>
      </c>
      <c r="O186" s="1" t="s">
        <v>497</v>
      </c>
      <c r="P186" s="1" t="s">
        <v>497</v>
      </c>
      <c r="Q186" s="1">
        <v>1</v>
      </c>
      <c r="R186" s="1" t="s">
        <v>497</v>
      </c>
      <c r="S186" s="1">
        <v>1</v>
      </c>
      <c r="T186" s="1" t="s">
        <v>497</v>
      </c>
      <c r="U186" s="1" t="s">
        <v>497</v>
      </c>
      <c r="V186" s="1" t="s">
        <v>497</v>
      </c>
      <c r="W186" s="1">
        <v>0</v>
      </c>
      <c r="X186" s="1" t="s">
        <v>497</v>
      </c>
      <c r="Y186" s="1">
        <v>0</v>
      </c>
      <c r="Z186" s="1" t="s">
        <v>497</v>
      </c>
      <c r="AA186" s="1">
        <v>0</v>
      </c>
      <c r="AB186" s="1" t="s">
        <v>497</v>
      </c>
      <c r="AC186" s="1" t="s">
        <v>497</v>
      </c>
      <c r="AD186" s="1">
        <v>0</v>
      </c>
      <c r="AE186" s="1">
        <v>0</v>
      </c>
      <c r="AF186" s="1">
        <v>0</v>
      </c>
      <c r="AG186" s="1" t="s">
        <v>497</v>
      </c>
      <c r="AH186" s="1">
        <v>0</v>
      </c>
      <c r="AI186" s="1" t="s">
        <v>497</v>
      </c>
      <c r="AJ186" s="1" t="s">
        <v>497</v>
      </c>
      <c r="AK186" s="1">
        <v>0</v>
      </c>
      <c r="AL186" s="1">
        <v>0</v>
      </c>
      <c r="AM186" s="1">
        <v>0</v>
      </c>
      <c r="AN186" s="1" t="s">
        <v>497</v>
      </c>
      <c r="AO186" s="1">
        <v>1</v>
      </c>
      <c r="AP186" s="1" t="s">
        <v>497</v>
      </c>
      <c r="AQ186" s="1" t="s">
        <v>497</v>
      </c>
      <c r="AR186" s="1" t="s">
        <v>497</v>
      </c>
      <c r="AS186" s="1">
        <f t="shared" si="23"/>
        <v>14</v>
      </c>
    </row>
    <row r="187" spans="1:45" x14ac:dyDescent="0.25">
      <c r="A187" s="1">
        <f>COUNTIF('Value Matchup'!$D$356:$D$423,'Team History'!B187)</f>
        <v>0</v>
      </c>
      <c r="B187" t="s">
        <v>287</v>
      </c>
      <c r="C187" s="1">
        <f t="shared" si="16"/>
        <v>2</v>
      </c>
      <c r="D187" s="1">
        <f t="shared" si="17"/>
        <v>1</v>
      </c>
      <c r="E187" s="1">
        <f t="shared" si="18"/>
        <v>1</v>
      </c>
      <c r="F187" s="1">
        <f t="shared" si="19"/>
        <v>0</v>
      </c>
      <c r="G187" s="1">
        <f t="shared" si="20"/>
        <v>0</v>
      </c>
      <c r="H187" s="1">
        <f t="shared" si="21"/>
        <v>0</v>
      </c>
      <c r="I187" s="63">
        <f t="shared" si="22"/>
        <v>10</v>
      </c>
      <c r="K187" s="1" t="s">
        <v>497</v>
      </c>
      <c r="L187" s="1" t="s">
        <v>497</v>
      </c>
      <c r="M187" s="1" t="s">
        <v>497</v>
      </c>
      <c r="N187" s="1" t="s">
        <v>497</v>
      </c>
      <c r="O187" s="1" t="s">
        <v>497</v>
      </c>
      <c r="P187" s="1" t="s">
        <v>497</v>
      </c>
      <c r="Q187" s="1" t="s">
        <v>497</v>
      </c>
      <c r="R187" s="1" t="s">
        <v>497</v>
      </c>
      <c r="S187" s="1" t="s">
        <v>497</v>
      </c>
      <c r="T187" s="1" t="s">
        <v>497</v>
      </c>
      <c r="U187" s="1" t="s">
        <v>497</v>
      </c>
      <c r="V187" s="1" t="s">
        <v>497</v>
      </c>
      <c r="W187" s="1" t="s">
        <v>497</v>
      </c>
      <c r="X187" s="1" t="s">
        <v>497</v>
      </c>
      <c r="Y187" s="1" t="s">
        <v>497</v>
      </c>
      <c r="Z187" s="1" t="s">
        <v>497</v>
      </c>
      <c r="AA187" s="1" t="s">
        <v>497</v>
      </c>
      <c r="AB187" s="1" t="s">
        <v>497</v>
      </c>
      <c r="AC187" s="1" t="s">
        <v>497</v>
      </c>
      <c r="AD187" s="1" t="s">
        <v>497</v>
      </c>
      <c r="AE187" s="1">
        <v>0</v>
      </c>
      <c r="AF187" s="1">
        <v>0</v>
      </c>
      <c r="AG187" s="1" t="s">
        <v>497</v>
      </c>
      <c r="AH187" s="1" t="s">
        <v>497</v>
      </c>
      <c r="AI187" s="1">
        <v>0</v>
      </c>
      <c r="AJ187" s="1" t="s">
        <v>497</v>
      </c>
      <c r="AK187" s="1" t="s">
        <v>497</v>
      </c>
      <c r="AL187" s="1" t="s">
        <v>497</v>
      </c>
      <c r="AM187" s="1" t="s">
        <v>497</v>
      </c>
      <c r="AN187" s="1" t="s">
        <v>497</v>
      </c>
      <c r="AO187" s="1" t="s">
        <v>497</v>
      </c>
      <c r="AP187" s="1">
        <v>0</v>
      </c>
      <c r="AQ187" s="1">
        <v>3</v>
      </c>
      <c r="AR187" s="1">
        <v>1</v>
      </c>
      <c r="AS187" s="1">
        <f t="shared" si="23"/>
        <v>6</v>
      </c>
    </row>
    <row r="188" spans="1:45" x14ac:dyDescent="0.25">
      <c r="A188" s="1">
        <f>COUNTIF('Value Matchup'!$D$356:$D$423,'Team History'!B188)</f>
        <v>0</v>
      </c>
      <c r="B188" t="s">
        <v>288</v>
      </c>
      <c r="C188" s="1">
        <f t="shared" si="16"/>
        <v>0</v>
      </c>
      <c r="D188" s="1">
        <f t="shared" si="17"/>
        <v>0</v>
      </c>
      <c r="E188" s="1">
        <f t="shared" si="18"/>
        <v>0</v>
      </c>
      <c r="F188" s="1">
        <f t="shared" si="19"/>
        <v>0</v>
      </c>
      <c r="G188" s="1">
        <f t="shared" si="20"/>
        <v>0</v>
      </c>
      <c r="H188" s="1">
        <f t="shared" si="21"/>
        <v>0</v>
      </c>
      <c r="I188" s="63">
        <f t="shared" si="22"/>
        <v>7</v>
      </c>
      <c r="K188" s="1" t="s">
        <v>497</v>
      </c>
      <c r="L188" s="1" t="s">
        <v>497</v>
      </c>
      <c r="M188" s="1" t="s">
        <v>497</v>
      </c>
      <c r="N188" s="1" t="s">
        <v>497</v>
      </c>
      <c r="O188" s="1">
        <v>0</v>
      </c>
      <c r="P188" s="1" t="s">
        <v>497</v>
      </c>
      <c r="Q188" s="1" t="s">
        <v>497</v>
      </c>
      <c r="R188" s="1" t="s">
        <v>497</v>
      </c>
      <c r="S188" s="1" t="s">
        <v>497</v>
      </c>
      <c r="T188" s="1" t="s">
        <v>497</v>
      </c>
      <c r="U188" s="1" t="s">
        <v>497</v>
      </c>
      <c r="V188" s="1" t="s">
        <v>497</v>
      </c>
      <c r="W188" s="1" t="s">
        <v>497</v>
      </c>
      <c r="X188" s="1" t="s">
        <v>497</v>
      </c>
      <c r="Y188" s="1" t="s">
        <v>497</v>
      </c>
      <c r="Z188" s="1" t="s">
        <v>497</v>
      </c>
      <c r="AA188" s="1" t="s">
        <v>497</v>
      </c>
      <c r="AB188" s="1" t="s">
        <v>497</v>
      </c>
      <c r="AC188" s="1" t="s">
        <v>497</v>
      </c>
      <c r="AD188" s="1" t="s">
        <v>497</v>
      </c>
      <c r="AE188" s="1">
        <v>0</v>
      </c>
      <c r="AF188" s="1" t="s">
        <v>497</v>
      </c>
      <c r="AG188" s="1" t="s">
        <v>497</v>
      </c>
      <c r="AH188" s="1" t="s">
        <v>497</v>
      </c>
      <c r="AI188" s="1">
        <v>0</v>
      </c>
      <c r="AJ188" s="1">
        <v>0</v>
      </c>
      <c r="AK188" s="1">
        <v>0</v>
      </c>
      <c r="AL188" s="1">
        <v>0</v>
      </c>
      <c r="AM188" s="1" t="s">
        <v>497</v>
      </c>
      <c r="AN188" s="1" t="s">
        <v>497</v>
      </c>
      <c r="AO188" s="1" t="s">
        <v>497</v>
      </c>
      <c r="AP188" s="1" t="s">
        <v>497</v>
      </c>
      <c r="AQ188" s="1">
        <v>0</v>
      </c>
      <c r="AR188" s="1" t="s">
        <v>497</v>
      </c>
      <c r="AS188" s="1">
        <f t="shared" si="23"/>
        <v>7</v>
      </c>
    </row>
    <row r="189" spans="1:45" x14ac:dyDescent="0.25">
      <c r="A189" s="1">
        <f>COUNTIF('Value Matchup'!$D$356:$D$423,'Team History'!B189)</f>
        <v>0</v>
      </c>
      <c r="B189" t="s">
        <v>289</v>
      </c>
      <c r="C189" s="1">
        <f t="shared" si="16"/>
        <v>0</v>
      </c>
      <c r="D189" s="1">
        <f t="shared" si="17"/>
        <v>0</v>
      </c>
      <c r="E189" s="1">
        <f t="shared" si="18"/>
        <v>0</v>
      </c>
      <c r="F189" s="1">
        <f t="shared" si="19"/>
        <v>0</v>
      </c>
      <c r="G189" s="1">
        <f t="shared" si="20"/>
        <v>0</v>
      </c>
      <c r="H189" s="1">
        <f t="shared" si="21"/>
        <v>0</v>
      </c>
      <c r="I189" s="63">
        <f t="shared" si="22"/>
        <v>0</v>
      </c>
      <c r="K189" s="1" t="s">
        <v>497</v>
      </c>
      <c r="L189" s="1" t="s">
        <v>497</v>
      </c>
      <c r="M189" s="1" t="s">
        <v>497</v>
      </c>
      <c r="N189" s="1" t="s">
        <v>497</v>
      </c>
      <c r="O189" s="1" t="s">
        <v>497</v>
      </c>
      <c r="P189" s="1" t="s">
        <v>497</v>
      </c>
      <c r="Q189" s="1" t="s">
        <v>497</v>
      </c>
      <c r="R189" s="1" t="s">
        <v>497</v>
      </c>
      <c r="S189" s="1" t="s">
        <v>497</v>
      </c>
      <c r="T189" s="1" t="s">
        <v>497</v>
      </c>
      <c r="U189" s="1" t="s">
        <v>497</v>
      </c>
      <c r="V189" s="1" t="s">
        <v>497</v>
      </c>
      <c r="W189" s="1" t="s">
        <v>497</v>
      </c>
      <c r="X189" s="1" t="s">
        <v>497</v>
      </c>
      <c r="Y189" s="1" t="s">
        <v>497</v>
      </c>
      <c r="Z189" s="1" t="s">
        <v>497</v>
      </c>
      <c r="AA189" s="1" t="s">
        <v>497</v>
      </c>
      <c r="AB189" s="1" t="s">
        <v>497</v>
      </c>
      <c r="AC189" s="1" t="s">
        <v>497</v>
      </c>
      <c r="AD189" s="1" t="s">
        <v>497</v>
      </c>
      <c r="AE189" s="1" t="s">
        <v>497</v>
      </c>
      <c r="AF189" s="1" t="s">
        <v>497</v>
      </c>
      <c r="AG189" s="1" t="s">
        <v>497</v>
      </c>
      <c r="AH189" s="1" t="s">
        <v>497</v>
      </c>
      <c r="AI189" s="1" t="s">
        <v>497</v>
      </c>
      <c r="AJ189" s="1" t="s">
        <v>497</v>
      </c>
      <c r="AK189" s="1" t="s">
        <v>497</v>
      </c>
      <c r="AL189" s="1" t="s">
        <v>497</v>
      </c>
      <c r="AM189" s="1" t="s">
        <v>497</v>
      </c>
      <c r="AN189" s="1" t="s">
        <v>497</v>
      </c>
      <c r="AO189" s="1" t="s">
        <v>497</v>
      </c>
      <c r="AP189" s="1" t="s">
        <v>497</v>
      </c>
      <c r="AQ189" s="1" t="s">
        <v>497</v>
      </c>
      <c r="AR189" s="1" t="s">
        <v>497</v>
      </c>
      <c r="AS189" s="1">
        <f t="shared" si="23"/>
        <v>0</v>
      </c>
    </row>
    <row r="190" spans="1:45" x14ac:dyDescent="0.25">
      <c r="A190" s="1">
        <f>COUNTIF('Value Matchup'!$D$356:$D$423,'Team History'!B190)</f>
        <v>1</v>
      </c>
      <c r="B190" t="s">
        <v>290</v>
      </c>
      <c r="C190" s="1">
        <f t="shared" si="16"/>
        <v>4</v>
      </c>
      <c r="D190" s="1">
        <f t="shared" si="17"/>
        <v>2</v>
      </c>
      <c r="E190" s="1">
        <f t="shared" si="18"/>
        <v>0</v>
      </c>
      <c r="F190" s="1">
        <f t="shared" si="19"/>
        <v>0</v>
      </c>
      <c r="G190" s="1">
        <f t="shared" si="20"/>
        <v>0</v>
      </c>
      <c r="H190" s="1">
        <f t="shared" si="21"/>
        <v>0</v>
      </c>
      <c r="I190" s="63">
        <f t="shared" si="22"/>
        <v>17</v>
      </c>
      <c r="K190" s="1">
        <v>2</v>
      </c>
      <c r="L190" s="1">
        <v>0</v>
      </c>
      <c r="M190" s="1" t="s">
        <v>497</v>
      </c>
      <c r="N190" s="1" t="s">
        <v>497</v>
      </c>
      <c r="O190" s="1" t="s">
        <v>497</v>
      </c>
      <c r="P190" s="1" t="s">
        <v>497</v>
      </c>
      <c r="Q190" s="1" t="s">
        <v>497</v>
      </c>
      <c r="R190" s="1" t="s">
        <v>497</v>
      </c>
      <c r="S190" s="1" t="s">
        <v>497</v>
      </c>
      <c r="T190" s="1" t="s">
        <v>497</v>
      </c>
      <c r="U190" s="1" t="s">
        <v>497</v>
      </c>
      <c r="V190" s="1">
        <v>1</v>
      </c>
      <c r="W190" s="1">
        <v>0</v>
      </c>
      <c r="X190" s="1">
        <v>1</v>
      </c>
      <c r="Y190" s="1">
        <v>2</v>
      </c>
      <c r="Z190" s="1" t="s">
        <v>497</v>
      </c>
      <c r="AA190" s="1" t="s">
        <v>497</v>
      </c>
      <c r="AB190" s="1" t="s">
        <v>497</v>
      </c>
      <c r="AC190" s="1" t="s">
        <v>497</v>
      </c>
      <c r="AD190" s="1" t="s">
        <v>497</v>
      </c>
      <c r="AE190" s="1" t="s">
        <v>497</v>
      </c>
      <c r="AF190" s="1" t="s">
        <v>497</v>
      </c>
      <c r="AG190" s="1" t="s">
        <v>497</v>
      </c>
      <c r="AH190" s="1" t="s">
        <v>497</v>
      </c>
      <c r="AI190" s="1" t="s">
        <v>497</v>
      </c>
      <c r="AJ190" s="1" t="s">
        <v>497</v>
      </c>
      <c r="AK190" s="1" t="s">
        <v>497</v>
      </c>
      <c r="AL190" s="1" t="s">
        <v>497</v>
      </c>
      <c r="AM190" s="1" t="s">
        <v>497</v>
      </c>
      <c r="AN190" s="1" t="s">
        <v>497</v>
      </c>
      <c r="AO190" s="1" t="s">
        <v>497</v>
      </c>
      <c r="AP190" s="1" t="s">
        <v>497</v>
      </c>
      <c r="AQ190" s="1" t="s">
        <v>497</v>
      </c>
      <c r="AR190" s="1">
        <v>0</v>
      </c>
      <c r="AS190" s="1">
        <f t="shared" si="23"/>
        <v>7</v>
      </c>
    </row>
    <row r="191" spans="1:45" x14ac:dyDescent="0.25">
      <c r="A191" s="1">
        <f>COUNTIF('Value Matchup'!$D$356:$D$423,'Team History'!B191)</f>
        <v>0</v>
      </c>
      <c r="B191" t="s">
        <v>291</v>
      </c>
      <c r="C191" s="1">
        <f t="shared" si="16"/>
        <v>0</v>
      </c>
      <c r="D191" s="1">
        <f t="shared" si="17"/>
        <v>0</v>
      </c>
      <c r="E191" s="1">
        <f t="shared" si="18"/>
        <v>0</v>
      </c>
      <c r="F191" s="1">
        <f t="shared" si="19"/>
        <v>0</v>
      </c>
      <c r="G191" s="1">
        <f t="shared" si="20"/>
        <v>0</v>
      </c>
      <c r="H191" s="1">
        <f t="shared" si="21"/>
        <v>0</v>
      </c>
      <c r="I191" s="63">
        <f t="shared" si="22"/>
        <v>0</v>
      </c>
      <c r="K191" s="1" t="s">
        <v>497</v>
      </c>
      <c r="L191" s="1" t="s">
        <v>497</v>
      </c>
      <c r="M191" s="1" t="s">
        <v>497</v>
      </c>
      <c r="N191" s="1" t="s">
        <v>497</v>
      </c>
      <c r="O191" s="1" t="s">
        <v>497</v>
      </c>
      <c r="P191" s="1" t="s">
        <v>497</v>
      </c>
      <c r="Q191" s="1" t="s">
        <v>497</v>
      </c>
      <c r="R191" s="1" t="s">
        <v>497</v>
      </c>
      <c r="S191" s="1" t="s">
        <v>497</v>
      </c>
      <c r="T191" s="1" t="s">
        <v>497</v>
      </c>
      <c r="U191" s="1" t="s">
        <v>497</v>
      </c>
      <c r="V191" s="1" t="s">
        <v>497</v>
      </c>
      <c r="W191" s="1" t="s">
        <v>497</v>
      </c>
      <c r="X191" s="1" t="s">
        <v>497</v>
      </c>
      <c r="Y191" s="1" t="s">
        <v>497</v>
      </c>
      <c r="Z191" s="1" t="s">
        <v>497</v>
      </c>
      <c r="AA191" s="1" t="s">
        <v>497</v>
      </c>
      <c r="AB191" s="1" t="s">
        <v>497</v>
      </c>
      <c r="AC191" s="1" t="s">
        <v>497</v>
      </c>
      <c r="AD191" s="1" t="s">
        <v>497</v>
      </c>
      <c r="AE191" s="1" t="s">
        <v>497</v>
      </c>
      <c r="AF191" s="1" t="s">
        <v>497</v>
      </c>
      <c r="AG191" s="1" t="s">
        <v>497</v>
      </c>
      <c r="AH191" s="1" t="s">
        <v>497</v>
      </c>
      <c r="AI191" s="1" t="s">
        <v>497</v>
      </c>
      <c r="AJ191" s="1" t="s">
        <v>497</v>
      </c>
      <c r="AK191" s="1" t="s">
        <v>497</v>
      </c>
      <c r="AL191" s="1" t="s">
        <v>497</v>
      </c>
      <c r="AM191" s="1" t="s">
        <v>497</v>
      </c>
      <c r="AN191" s="1" t="s">
        <v>497</v>
      </c>
      <c r="AO191" s="1" t="s">
        <v>497</v>
      </c>
      <c r="AP191" s="1" t="s">
        <v>497</v>
      </c>
      <c r="AQ191" s="1" t="s">
        <v>497</v>
      </c>
      <c r="AR191" s="1" t="s">
        <v>497</v>
      </c>
      <c r="AS191" s="1">
        <f t="shared" si="23"/>
        <v>0</v>
      </c>
    </row>
    <row r="192" spans="1:45" x14ac:dyDescent="0.25">
      <c r="A192" s="1">
        <f>COUNTIF('Value Matchup'!$D$356:$D$423,'Team History'!B192)</f>
        <v>0</v>
      </c>
      <c r="B192" t="s">
        <v>292</v>
      </c>
      <c r="C192" s="1">
        <f t="shared" si="16"/>
        <v>6</v>
      </c>
      <c r="D192" s="1">
        <f t="shared" si="17"/>
        <v>0</v>
      </c>
      <c r="E192" s="1">
        <f t="shared" si="18"/>
        <v>0</v>
      </c>
      <c r="F192" s="1">
        <f t="shared" si="19"/>
        <v>0</v>
      </c>
      <c r="G192" s="1">
        <f t="shared" si="20"/>
        <v>0</v>
      </c>
      <c r="H192" s="1">
        <f t="shared" si="21"/>
        <v>0</v>
      </c>
      <c r="I192" s="63">
        <f t="shared" si="22"/>
        <v>20</v>
      </c>
      <c r="K192" s="1" t="s">
        <v>497</v>
      </c>
      <c r="L192" s="1" t="s">
        <v>497</v>
      </c>
      <c r="M192" s="1" t="s">
        <v>497</v>
      </c>
      <c r="N192" s="1" t="s">
        <v>497</v>
      </c>
      <c r="O192" s="1">
        <v>0</v>
      </c>
      <c r="P192" s="1">
        <v>0</v>
      </c>
      <c r="Q192" s="1">
        <v>1</v>
      </c>
      <c r="R192" s="1" t="s">
        <v>497</v>
      </c>
      <c r="S192" s="1">
        <v>1</v>
      </c>
      <c r="T192" s="1" t="s">
        <v>497</v>
      </c>
      <c r="U192" s="1" t="s">
        <v>497</v>
      </c>
      <c r="V192" s="1" t="s">
        <v>497</v>
      </c>
      <c r="W192" s="1" t="s">
        <v>497</v>
      </c>
      <c r="X192" s="1">
        <v>0</v>
      </c>
      <c r="Y192" s="1" t="s">
        <v>497</v>
      </c>
      <c r="Z192" s="1" t="s">
        <v>497</v>
      </c>
      <c r="AA192" s="1" t="s">
        <v>497</v>
      </c>
      <c r="AB192" s="1" t="s">
        <v>497</v>
      </c>
      <c r="AC192" s="1" t="s">
        <v>497</v>
      </c>
      <c r="AD192" s="1">
        <v>1</v>
      </c>
      <c r="AE192" s="1">
        <v>1</v>
      </c>
      <c r="AF192" s="1">
        <v>1</v>
      </c>
      <c r="AG192" s="1">
        <v>1</v>
      </c>
      <c r="AH192" s="1" t="s">
        <v>497</v>
      </c>
      <c r="AI192" s="1">
        <v>0</v>
      </c>
      <c r="AJ192" s="1">
        <v>0</v>
      </c>
      <c r="AK192" s="1" t="s">
        <v>497</v>
      </c>
      <c r="AL192" s="1">
        <v>0</v>
      </c>
      <c r="AM192" s="1" t="s">
        <v>497</v>
      </c>
      <c r="AN192" s="1" t="s">
        <v>497</v>
      </c>
      <c r="AO192" s="1" t="s">
        <v>497</v>
      </c>
      <c r="AP192" s="1" t="s">
        <v>497</v>
      </c>
      <c r="AQ192" s="1" t="s">
        <v>497</v>
      </c>
      <c r="AR192" s="1" t="s">
        <v>497</v>
      </c>
      <c r="AS192" s="1">
        <f t="shared" si="23"/>
        <v>12</v>
      </c>
    </row>
    <row r="193" spans="1:45" x14ac:dyDescent="0.25">
      <c r="A193" s="1">
        <f>COUNTIF('Value Matchup'!$D$356:$D$423,'Team History'!B193)</f>
        <v>1</v>
      </c>
      <c r="B193" t="s">
        <v>293</v>
      </c>
      <c r="C193" s="1">
        <f t="shared" si="16"/>
        <v>2</v>
      </c>
      <c r="D193" s="1">
        <f t="shared" si="17"/>
        <v>1</v>
      </c>
      <c r="E193" s="1">
        <f t="shared" si="18"/>
        <v>0</v>
      </c>
      <c r="F193" s="1">
        <f t="shared" si="19"/>
        <v>0</v>
      </c>
      <c r="G193" s="1">
        <f t="shared" si="20"/>
        <v>0</v>
      </c>
      <c r="H193" s="1">
        <f t="shared" si="21"/>
        <v>0</v>
      </c>
      <c r="I193" s="63">
        <f t="shared" si="22"/>
        <v>17</v>
      </c>
      <c r="K193" s="1">
        <v>0</v>
      </c>
      <c r="L193" s="1">
        <v>0</v>
      </c>
      <c r="M193" s="1" t="s">
        <v>497</v>
      </c>
      <c r="N193" s="1">
        <v>0</v>
      </c>
      <c r="O193" s="1">
        <v>0</v>
      </c>
      <c r="P193" s="1">
        <v>0</v>
      </c>
      <c r="Q193" s="1">
        <v>0</v>
      </c>
      <c r="R193" s="1" t="s">
        <v>497</v>
      </c>
      <c r="S193" s="1">
        <v>0</v>
      </c>
      <c r="T193" s="1" t="s">
        <v>497</v>
      </c>
      <c r="U193" s="1" t="s">
        <v>497</v>
      </c>
      <c r="V193" s="1">
        <v>0</v>
      </c>
      <c r="W193" s="1" t="s">
        <v>497</v>
      </c>
      <c r="X193" s="1" t="s">
        <v>497</v>
      </c>
      <c r="Y193" s="1" t="s">
        <v>497</v>
      </c>
      <c r="Z193" s="1" t="s">
        <v>497</v>
      </c>
      <c r="AA193" s="1" t="s">
        <v>497</v>
      </c>
      <c r="AB193" s="1" t="s">
        <v>497</v>
      </c>
      <c r="AC193" s="1" t="s">
        <v>497</v>
      </c>
      <c r="AD193" s="1">
        <v>0</v>
      </c>
      <c r="AE193" s="1" t="s">
        <v>497</v>
      </c>
      <c r="AF193" s="1" t="s">
        <v>497</v>
      </c>
      <c r="AG193" s="1" t="s">
        <v>497</v>
      </c>
      <c r="AH193" s="1" t="s">
        <v>497</v>
      </c>
      <c r="AI193" s="1">
        <v>0</v>
      </c>
      <c r="AJ193" s="1">
        <v>1</v>
      </c>
      <c r="AK193" s="1">
        <v>2</v>
      </c>
      <c r="AL193" s="1">
        <v>0</v>
      </c>
      <c r="AM193" s="1">
        <v>0</v>
      </c>
      <c r="AN193" s="1" t="s">
        <v>497</v>
      </c>
      <c r="AO193" s="1" t="s">
        <v>497</v>
      </c>
      <c r="AP193" s="1" t="s">
        <v>497</v>
      </c>
      <c r="AQ193" s="1" t="s">
        <v>497</v>
      </c>
      <c r="AR193" s="1" t="s">
        <v>497</v>
      </c>
      <c r="AS193" s="1">
        <f t="shared" si="23"/>
        <v>14</v>
      </c>
    </row>
    <row r="194" spans="1:45" x14ac:dyDescent="0.25">
      <c r="A194" s="1">
        <f>COUNTIF('Value Matchup'!$D$356:$D$423,'Team History'!B194)</f>
        <v>0</v>
      </c>
      <c r="B194" t="s">
        <v>294</v>
      </c>
      <c r="C194" s="1">
        <f t="shared" si="16"/>
        <v>1</v>
      </c>
      <c r="D194" s="1">
        <f t="shared" si="17"/>
        <v>0</v>
      </c>
      <c r="E194" s="1">
        <f t="shared" si="18"/>
        <v>0</v>
      </c>
      <c r="F194" s="1">
        <f t="shared" si="19"/>
        <v>0</v>
      </c>
      <c r="G194" s="1">
        <f t="shared" si="20"/>
        <v>0</v>
      </c>
      <c r="H194" s="1">
        <f t="shared" si="21"/>
        <v>0</v>
      </c>
      <c r="I194" s="63">
        <f t="shared" si="22"/>
        <v>6</v>
      </c>
      <c r="K194" s="1" t="s">
        <v>497</v>
      </c>
      <c r="L194" s="1">
        <v>0</v>
      </c>
      <c r="M194" s="1" t="s">
        <v>497</v>
      </c>
      <c r="N194" s="1" t="s">
        <v>497</v>
      </c>
      <c r="O194" s="1" t="s">
        <v>497</v>
      </c>
      <c r="P194" s="1" t="s">
        <v>497</v>
      </c>
      <c r="Q194" s="1" t="s">
        <v>497</v>
      </c>
      <c r="R194" s="1" t="s">
        <v>497</v>
      </c>
      <c r="S194" s="1" t="s">
        <v>497</v>
      </c>
      <c r="T194" s="1" t="s">
        <v>497</v>
      </c>
      <c r="U194" s="1" t="s">
        <v>497</v>
      </c>
      <c r="V194" s="1" t="s">
        <v>497</v>
      </c>
      <c r="W194" s="1" t="s">
        <v>497</v>
      </c>
      <c r="X194" s="1" t="s">
        <v>497</v>
      </c>
      <c r="Y194" s="1" t="s">
        <v>497</v>
      </c>
      <c r="Z194" s="1" t="s">
        <v>497</v>
      </c>
      <c r="AA194" s="1" t="s">
        <v>497</v>
      </c>
      <c r="AB194" s="1" t="s">
        <v>497</v>
      </c>
      <c r="AC194" s="1" t="s">
        <v>497</v>
      </c>
      <c r="AD194" s="1" t="s">
        <v>497</v>
      </c>
      <c r="AE194" s="1" t="s">
        <v>497</v>
      </c>
      <c r="AF194" s="1" t="s">
        <v>497</v>
      </c>
      <c r="AG194" s="1">
        <v>0</v>
      </c>
      <c r="AH194" s="1" t="s">
        <v>497</v>
      </c>
      <c r="AI194" s="1" t="s">
        <v>497</v>
      </c>
      <c r="AJ194" s="1">
        <v>0</v>
      </c>
      <c r="AK194" s="1" t="s">
        <v>497</v>
      </c>
      <c r="AL194" s="1">
        <v>0</v>
      </c>
      <c r="AM194" s="1" t="s">
        <v>497</v>
      </c>
      <c r="AN194" s="1" t="s">
        <v>497</v>
      </c>
      <c r="AO194" s="1" t="s">
        <v>497</v>
      </c>
      <c r="AP194" s="1">
        <v>1</v>
      </c>
      <c r="AQ194" s="1" t="s">
        <v>497</v>
      </c>
      <c r="AR194" s="1" t="s">
        <v>497</v>
      </c>
      <c r="AS194" s="1">
        <f t="shared" si="23"/>
        <v>5</v>
      </c>
    </row>
    <row r="195" spans="1:45" x14ac:dyDescent="0.25">
      <c r="A195" s="1">
        <f>COUNTIF('Value Matchup'!$D$356:$D$423,'Team History'!B195)</f>
        <v>0</v>
      </c>
      <c r="B195" t="s">
        <v>295</v>
      </c>
      <c r="C195" s="1">
        <f t="shared" si="16"/>
        <v>0</v>
      </c>
      <c r="D195" s="1">
        <f t="shared" si="17"/>
        <v>0</v>
      </c>
      <c r="E195" s="1">
        <f t="shared" si="18"/>
        <v>0</v>
      </c>
      <c r="F195" s="1">
        <f t="shared" si="19"/>
        <v>0</v>
      </c>
      <c r="G195" s="1">
        <f t="shared" si="20"/>
        <v>0</v>
      </c>
      <c r="H195" s="1">
        <f t="shared" si="21"/>
        <v>0</v>
      </c>
      <c r="I195" s="63">
        <f t="shared" si="22"/>
        <v>2</v>
      </c>
      <c r="K195" s="1" t="s">
        <v>497</v>
      </c>
      <c r="L195" s="1" t="s">
        <v>497</v>
      </c>
      <c r="M195" s="1" t="s">
        <v>497</v>
      </c>
      <c r="N195" s="1" t="s">
        <v>497</v>
      </c>
      <c r="O195" s="1" t="s">
        <v>497</v>
      </c>
      <c r="P195" s="1" t="s">
        <v>497</v>
      </c>
      <c r="Q195" s="1" t="s">
        <v>497</v>
      </c>
      <c r="R195" s="1" t="s">
        <v>497</v>
      </c>
      <c r="S195" s="1" t="s">
        <v>497</v>
      </c>
      <c r="T195" s="1" t="s">
        <v>497</v>
      </c>
      <c r="U195" s="1" t="s">
        <v>497</v>
      </c>
      <c r="V195" s="1">
        <v>0</v>
      </c>
      <c r="W195" s="1" t="s">
        <v>497</v>
      </c>
      <c r="X195" s="1">
        <v>0</v>
      </c>
      <c r="Y195" s="1" t="s">
        <v>497</v>
      </c>
      <c r="Z195" s="1" t="s">
        <v>497</v>
      </c>
      <c r="AA195" s="1" t="s">
        <v>497</v>
      </c>
      <c r="AB195" s="1" t="s">
        <v>497</v>
      </c>
      <c r="AC195" s="1" t="s">
        <v>497</v>
      </c>
      <c r="AD195" s="1" t="s">
        <v>497</v>
      </c>
      <c r="AE195" s="1" t="s">
        <v>497</v>
      </c>
      <c r="AF195" s="1" t="s">
        <v>497</v>
      </c>
      <c r="AG195" s="1" t="s">
        <v>497</v>
      </c>
      <c r="AH195" s="1" t="s">
        <v>497</v>
      </c>
      <c r="AI195" s="1" t="s">
        <v>497</v>
      </c>
      <c r="AJ195" s="1" t="s">
        <v>497</v>
      </c>
      <c r="AK195" s="1" t="s">
        <v>497</v>
      </c>
      <c r="AL195" s="1" t="s">
        <v>497</v>
      </c>
      <c r="AM195" s="1" t="s">
        <v>497</v>
      </c>
      <c r="AN195" s="1" t="s">
        <v>497</v>
      </c>
      <c r="AO195" s="1" t="s">
        <v>497</v>
      </c>
      <c r="AP195" s="1" t="s">
        <v>497</v>
      </c>
      <c r="AQ195" s="1" t="s">
        <v>497</v>
      </c>
      <c r="AR195" s="1" t="s">
        <v>497</v>
      </c>
      <c r="AS195" s="1">
        <f t="shared" si="23"/>
        <v>2</v>
      </c>
    </row>
    <row r="196" spans="1:45" x14ac:dyDescent="0.25">
      <c r="A196" s="1">
        <f>COUNTIF('Value Matchup'!$D$356:$D$423,'Team History'!B196)</f>
        <v>0</v>
      </c>
      <c r="B196" t="s">
        <v>296</v>
      </c>
      <c r="C196" s="1">
        <f t="shared" ref="C196:C259" si="24">COUNTIF($J196:$AR196,"&gt;0")</f>
        <v>0</v>
      </c>
      <c r="D196" s="1">
        <f t="shared" ref="D196:D259" si="25">COUNTIF($J196:$AR196,"&gt;1")</f>
        <v>0</v>
      </c>
      <c r="E196" s="1">
        <f t="shared" ref="E196:E259" si="26">COUNTIF($J196:$AR196,"&gt;2")</f>
        <v>0</v>
      </c>
      <c r="F196" s="1">
        <f t="shared" ref="F196:F259" si="27">COUNTIF($J196:$AR196,"&gt;3")</f>
        <v>0</v>
      </c>
      <c r="G196" s="1">
        <f t="shared" ref="G196:G259" si="28">COUNTIF($J196:$AR196,"&gt;4")</f>
        <v>0</v>
      </c>
      <c r="H196" s="1">
        <f t="shared" ref="H196:H259" si="29">COUNTIF($J196:$AR196,"&gt;5")</f>
        <v>0</v>
      </c>
      <c r="I196" s="63">
        <f t="shared" ref="I196:I259" si="30">SUM(J196:AS196)+SUM(J196:X196)</f>
        <v>2</v>
      </c>
      <c r="K196" s="1" t="s">
        <v>497</v>
      </c>
      <c r="L196" s="1" t="s">
        <v>497</v>
      </c>
      <c r="M196" s="1" t="s">
        <v>497</v>
      </c>
      <c r="N196" s="1" t="s">
        <v>497</v>
      </c>
      <c r="O196" s="1" t="s">
        <v>497</v>
      </c>
      <c r="P196" s="1" t="s">
        <v>497</v>
      </c>
      <c r="Q196" s="1" t="s">
        <v>497</v>
      </c>
      <c r="R196" s="1" t="s">
        <v>497</v>
      </c>
      <c r="S196" s="1" t="s">
        <v>497</v>
      </c>
      <c r="T196" s="1" t="s">
        <v>497</v>
      </c>
      <c r="U196" s="1" t="s">
        <v>497</v>
      </c>
      <c r="V196" s="1" t="s">
        <v>497</v>
      </c>
      <c r="W196" s="1" t="s">
        <v>497</v>
      </c>
      <c r="X196" s="1" t="s">
        <v>497</v>
      </c>
      <c r="Y196" s="1" t="s">
        <v>497</v>
      </c>
      <c r="Z196" s="1" t="s">
        <v>497</v>
      </c>
      <c r="AA196" s="1" t="s">
        <v>497</v>
      </c>
      <c r="AB196" s="1" t="s">
        <v>497</v>
      </c>
      <c r="AC196" s="1" t="s">
        <v>497</v>
      </c>
      <c r="AD196" s="1" t="s">
        <v>497</v>
      </c>
      <c r="AE196" s="1">
        <v>0</v>
      </c>
      <c r="AF196" s="1" t="s">
        <v>497</v>
      </c>
      <c r="AG196" s="1" t="s">
        <v>497</v>
      </c>
      <c r="AH196" s="1">
        <v>0</v>
      </c>
      <c r="AI196" s="1" t="s">
        <v>497</v>
      </c>
      <c r="AJ196" s="1" t="s">
        <v>497</v>
      </c>
      <c r="AK196" s="1" t="s">
        <v>497</v>
      </c>
      <c r="AL196" s="1" t="s">
        <v>497</v>
      </c>
      <c r="AM196" s="1" t="s">
        <v>497</v>
      </c>
      <c r="AN196" s="1" t="s">
        <v>497</v>
      </c>
      <c r="AO196" s="1" t="s">
        <v>497</v>
      </c>
      <c r="AP196" s="1" t="s">
        <v>497</v>
      </c>
      <c r="AQ196" s="1" t="s">
        <v>497</v>
      </c>
      <c r="AR196" s="1" t="s">
        <v>497</v>
      </c>
      <c r="AS196" s="1">
        <f t="shared" ref="AS196:AS259" si="31">COUNT(J196:AR196)</f>
        <v>2</v>
      </c>
    </row>
    <row r="197" spans="1:45" x14ac:dyDescent="0.25">
      <c r="A197" s="1">
        <f>COUNTIF('Value Matchup'!$D$356:$D$423,'Team History'!B197)</f>
        <v>0</v>
      </c>
      <c r="B197" t="s">
        <v>297</v>
      </c>
      <c r="C197" s="1">
        <f t="shared" si="24"/>
        <v>0</v>
      </c>
      <c r="D197" s="1">
        <f t="shared" si="25"/>
        <v>0</v>
      </c>
      <c r="E197" s="1">
        <f t="shared" si="26"/>
        <v>0</v>
      </c>
      <c r="F197" s="1">
        <f t="shared" si="27"/>
        <v>0</v>
      </c>
      <c r="G197" s="1">
        <f t="shared" si="28"/>
        <v>0</v>
      </c>
      <c r="H197" s="1">
        <f t="shared" si="29"/>
        <v>0</v>
      </c>
      <c r="I197" s="63">
        <f t="shared" si="30"/>
        <v>0</v>
      </c>
      <c r="K197" s="1" t="s">
        <v>497</v>
      </c>
      <c r="L197" s="1" t="s">
        <v>497</v>
      </c>
      <c r="M197" s="1" t="s">
        <v>497</v>
      </c>
      <c r="N197" s="1" t="s">
        <v>497</v>
      </c>
      <c r="O197" s="1" t="s">
        <v>497</v>
      </c>
      <c r="P197" s="1" t="s">
        <v>497</v>
      </c>
      <c r="Q197" s="1" t="s">
        <v>497</v>
      </c>
      <c r="R197" s="1" t="s">
        <v>497</v>
      </c>
      <c r="S197" s="1" t="s">
        <v>497</v>
      </c>
      <c r="T197" s="1" t="s">
        <v>497</v>
      </c>
      <c r="U197" s="1" t="s">
        <v>497</v>
      </c>
      <c r="V197" s="1" t="s">
        <v>497</v>
      </c>
      <c r="W197" s="1" t="s">
        <v>497</v>
      </c>
      <c r="X197" s="1" t="s">
        <v>497</v>
      </c>
      <c r="Y197" s="1" t="s">
        <v>497</v>
      </c>
      <c r="Z197" s="1" t="s">
        <v>497</v>
      </c>
      <c r="AA197" s="1" t="s">
        <v>497</v>
      </c>
      <c r="AB197" s="1" t="s">
        <v>497</v>
      </c>
      <c r="AC197" s="1" t="s">
        <v>497</v>
      </c>
      <c r="AD197" s="1" t="s">
        <v>497</v>
      </c>
      <c r="AE197" s="1" t="s">
        <v>497</v>
      </c>
      <c r="AF197" s="1" t="s">
        <v>497</v>
      </c>
      <c r="AG197" s="1" t="s">
        <v>497</v>
      </c>
      <c r="AH197" s="1" t="s">
        <v>497</v>
      </c>
      <c r="AI197" s="1" t="s">
        <v>497</v>
      </c>
      <c r="AJ197" s="1" t="s">
        <v>497</v>
      </c>
      <c r="AK197" s="1" t="s">
        <v>497</v>
      </c>
      <c r="AL197" s="1" t="s">
        <v>497</v>
      </c>
      <c r="AM197" s="1" t="s">
        <v>497</v>
      </c>
      <c r="AN197" s="1" t="s">
        <v>497</v>
      </c>
      <c r="AO197" s="1" t="s">
        <v>497</v>
      </c>
      <c r="AP197" s="1" t="s">
        <v>497</v>
      </c>
      <c r="AQ197" s="1" t="s">
        <v>497</v>
      </c>
      <c r="AR197" s="1" t="s">
        <v>497</v>
      </c>
      <c r="AS197" s="1">
        <f t="shared" si="31"/>
        <v>0</v>
      </c>
    </row>
    <row r="198" spans="1:45" x14ac:dyDescent="0.25">
      <c r="A198" s="1">
        <f>COUNTIF('Value Matchup'!$D$356:$D$423,'Team History'!B198)</f>
        <v>0</v>
      </c>
      <c r="B198" t="s">
        <v>298</v>
      </c>
      <c r="C198" s="1">
        <f t="shared" si="24"/>
        <v>1</v>
      </c>
      <c r="D198" s="1">
        <f t="shared" si="25"/>
        <v>0</v>
      </c>
      <c r="E198" s="1">
        <f t="shared" si="26"/>
        <v>0</v>
      </c>
      <c r="F198" s="1">
        <f t="shared" si="27"/>
        <v>0</v>
      </c>
      <c r="G198" s="1">
        <f t="shared" si="28"/>
        <v>0</v>
      </c>
      <c r="H198" s="1">
        <f t="shared" si="29"/>
        <v>0</v>
      </c>
      <c r="I198" s="63">
        <f t="shared" si="30"/>
        <v>3</v>
      </c>
      <c r="K198" s="1" t="s">
        <v>497</v>
      </c>
      <c r="L198" s="1" t="s">
        <v>497</v>
      </c>
      <c r="M198" s="1" t="s">
        <v>497</v>
      </c>
      <c r="N198" s="1" t="s">
        <v>497</v>
      </c>
      <c r="O198" s="1" t="s">
        <v>497</v>
      </c>
      <c r="P198" s="1" t="s">
        <v>497</v>
      </c>
      <c r="Q198" s="1">
        <v>1</v>
      </c>
      <c r="R198" s="1" t="s">
        <v>497</v>
      </c>
      <c r="S198" s="1" t="s">
        <v>497</v>
      </c>
      <c r="T198" s="1" t="s">
        <v>497</v>
      </c>
      <c r="U198" s="1" t="s">
        <v>497</v>
      </c>
      <c r="V198" s="1" t="s">
        <v>497</v>
      </c>
      <c r="W198" s="1" t="s">
        <v>497</v>
      </c>
      <c r="X198" s="1" t="s">
        <v>497</v>
      </c>
      <c r="Y198" s="1" t="s">
        <v>497</v>
      </c>
      <c r="Z198" s="1" t="s">
        <v>497</v>
      </c>
      <c r="AA198" s="1" t="s">
        <v>497</v>
      </c>
      <c r="AB198" s="1" t="s">
        <v>497</v>
      </c>
      <c r="AC198" s="1" t="s">
        <v>497</v>
      </c>
      <c r="AD198" s="1" t="s">
        <v>497</v>
      </c>
      <c r="AE198" s="1" t="s">
        <v>497</v>
      </c>
      <c r="AF198" s="1" t="s">
        <v>497</v>
      </c>
      <c r="AG198" s="1" t="s">
        <v>497</v>
      </c>
      <c r="AH198" s="1" t="s">
        <v>497</v>
      </c>
      <c r="AI198" s="1" t="s">
        <v>497</v>
      </c>
      <c r="AJ198" s="1" t="s">
        <v>497</v>
      </c>
      <c r="AK198" s="1" t="s">
        <v>497</v>
      </c>
      <c r="AL198" s="1" t="s">
        <v>497</v>
      </c>
      <c r="AM198" s="1" t="s">
        <v>497</v>
      </c>
      <c r="AN198" s="1" t="s">
        <v>497</v>
      </c>
      <c r="AO198" s="1" t="s">
        <v>497</v>
      </c>
      <c r="AP198" s="1" t="s">
        <v>497</v>
      </c>
      <c r="AQ198" s="1" t="s">
        <v>497</v>
      </c>
      <c r="AR198" s="1" t="s">
        <v>497</v>
      </c>
      <c r="AS198" s="1">
        <f t="shared" si="31"/>
        <v>1</v>
      </c>
    </row>
    <row r="199" spans="1:45" x14ac:dyDescent="0.25">
      <c r="A199" s="1">
        <f>COUNTIF('Value Matchup'!$D$356:$D$423,'Team History'!B199)</f>
        <v>0</v>
      </c>
      <c r="B199" t="s">
        <v>508</v>
      </c>
      <c r="C199" s="1">
        <f t="shared" si="24"/>
        <v>0</v>
      </c>
      <c r="D199" s="1">
        <f t="shared" si="25"/>
        <v>0</v>
      </c>
      <c r="E199" s="1">
        <f t="shared" si="26"/>
        <v>0</v>
      </c>
      <c r="F199" s="1">
        <f t="shared" si="27"/>
        <v>0</v>
      </c>
      <c r="G199" s="1">
        <f t="shared" si="28"/>
        <v>0</v>
      </c>
      <c r="H199" s="1">
        <f t="shared" si="29"/>
        <v>0</v>
      </c>
      <c r="I199" s="63">
        <f t="shared" si="30"/>
        <v>0</v>
      </c>
      <c r="K199" s="1" t="s">
        <v>497</v>
      </c>
      <c r="L199" s="1" t="s">
        <v>497</v>
      </c>
      <c r="M199" s="1" t="s">
        <v>497</v>
      </c>
      <c r="N199" s="1" t="s">
        <v>497</v>
      </c>
      <c r="O199" s="1" t="s">
        <v>497</v>
      </c>
      <c r="P199" s="1" t="s">
        <v>497</v>
      </c>
      <c r="Q199" s="1" t="s">
        <v>497</v>
      </c>
      <c r="R199" s="1" t="s">
        <v>497</v>
      </c>
      <c r="S199" s="1" t="s">
        <v>497</v>
      </c>
      <c r="T199" s="1" t="s">
        <v>497</v>
      </c>
      <c r="U199" s="1" t="s">
        <v>497</v>
      </c>
      <c r="V199" s="1" t="s">
        <v>497</v>
      </c>
      <c r="W199" s="1" t="s">
        <v>497</v>
      </c>
      <c r="X199" s="1" t="s">
        <v>497</v>
      </c>
      <c r="Y199" s="1" t="s">
        <v>497</v>
      </c>
      <c r="Z199" s="1" t="s">
        <v>497</v>
      </c>
      <c r="AA199" s="1" t="s">
        <v>497</v>
      </c>
      <c r="AB199" s="1" t="s">
        <v>497</v>
      </c>
      <c r="AC199" s="1" t="s">
        <v>497</v>
      </c>
      <c r="AD199" s="1" t="s">
        <v>497</v>
      </c>
      <c r="AE199" s="1" t="s">
        <v>497</v>
      </c>
      <c r="AF199" s="1" t="s">
        <v>497</v>
      </c>
      <c r="AG199" s="1" t="s">
        <v>497</v>
      </c>
      <c r="AH199" s="1" t="s">
        <v>497</v>
      </c>
      <c r="AI199" s="1" t="s">
        <v>497</v>
      </c>
      <c r="AJ199" s="1" t="s">
        <v>497</v>
      </c>
      <c r="AK199" s="1" t="s">
        <v>497</v>
      </c>
      <c r="AL199" s="1" t="s">
        <v>497</v>
      </c>
      <c r="AM199" s="1" t="s">
        <v>497</v>
      </c>
      <c r="AN199" s="1" t="s">
        <v>497</v>
      </c>
      <c r="AO199" s="1" t="s">
        <v>497</v>
      </c>
      <c r="AP199" s="1" t="s">
        <v>497</v>
      </c>
      <c r="AQ199" s="1" t="s">
        <v>497</v>
      </c>
      <c r="AR199" s="1" t="s">
        <v>497</v>
      </c>
      <c r="AS199" s="1">
        <f t="shared" si="31"/>
        <v>0</v>
      </c>
    </row>
    <row r="200" spans="1:45" x14ac:dyDescent="0.25">
      <c r="A200" s="1">
        <f>COUNTIF('Value Matchup'!$D$356:$D$423,'Team History'!B200)</f>
        <v>1</v>
      </c>
      <c r="B200" t="s">
        <v>299</v>
      </c>
      <c r="C200" s="1">
        <f t="shared" si="24"/>
        <v>26</v>
      </c>
      <c r="D200" s="1">
        <f t="shared" si="25"/>
        <v>18</v>
      </c>
      <c r="E200" s="1">
        <f t="shared" si="26"/>
        <v>13</v>
      </c>
      <c r="F200" s="1">
        <f t="shared" si="27"/>
        <v>7</v>
      </c>
      <c r="G200" s="1">
        <f t="shared" si="28"/>
        <v>1</v>
      </c>
      <c r="H200" s="1">
        <f t="shared" si="29"/>
        <v>0</v>
      </c>
      <c r="I200" s="63">
        <f t="shared" si="30"/>
        <v>116</v>
      </c>
      <c r="K200" s="1">
        <v>1</v>
      </c>
      <c r="L200" s="1" t="s">
        <v>497</v>
      </c>
      <c r="M200" s="1">
        <v>5</v>
      </c>
      <c r="N200" s="1">
        <v>2</v>
      </c>
      <c r="O200" s="1">
        <v>1</v>
      </c>
      <c r="P200" s="1">
        <v>1</v>
      </c>
      <c r="Q200" s="1">
        <v>3</v>
      </c>
      <c r="R200" s="1">
        <v>3</v>
      </c>
      <c r="S200" s="1" t="s">
        <v>497</v>
      </c>
      <c r="T200" s="1" t="s">
        <v>497</v>
      </c>
      <c r="U200" s="1">
        <v>4</v>
      </c>
      <c r="V200" s="1">
        <v>3</v>
      </c>
      <c r="W200" s="1">
        <v>1</v>
      </c>
      <c r="X200" s="1" t="s">
        <v>497</v>
      </c>
      <c r="Y200" s="1">
        <v>1</v>
      </c>
      <c r="Z200" s="1" t="s">
        <v>497</v>
      </c>
      <c r="AA200" s="1" t="s">
        <v>497</v>
      </c>
      <c r="AB200" s="1">
        <v>1</v>
      </c>
      <c r="AC200" s="1">
        <v>4</v>
      </c>
      <c r="AD200" s="1">
        <v>0</v>
      </c>
      <c r="AE200" s="1">
        <v>4</v>
      </c>
      <c r="AF200" s="1">
        <v>4</v>
      </c>
      <c r="AG200" s="1">
        <v>1</v>
      </c>
      <c r="AH200" s="1">
        <v>4</v>
      </c>
      <c r="AI200" s="1">
        <v>1</v>
      </c>
      <c r="AJ200" s="1" t="s">
        <v>497</v>
      </c>
      <c r="AK200" s="1">
        <v>2</v>
      </c>
      <c r="AL200" s="1">
        <v>4</v>
      </c>
      <c r="AM200" s="1">
        <v>2</v>
      </c>
      <c r="AN200" s="1">
        <v>2</v>
      </c>
      <c r="AO200" s="1">
        <v>3</v>
      </c>
      <c r="AP200" s="1">
        <v>3</v>
      </c>
      <c r="AQ200" s="1">
        <v>2</v>
      </c>
      <c r="AR200" s="1">
        <v>3</v>
      </c>
      <c r="AS200" s="1">
        <f t="shared" si="31"/>
        <v>27</v>
      </c>
    </row>
    <row r="201" spans="1:45" x14ac:dyDescent="0.25">
      <c r="A201" s="1">
        <f>COUNTIF('Value Matchup'!$D$356:$D$423,'Team History'!B201)</f>
        <v>0</v>
      </c>
      <c r="B201" t="s">
        <v>300</v>
      </c>
      <c r="C201" s="1">
        <f t="shared" si="24"/>
        <v>0</v>
      </c>
      <c r="D201" s="1">
        <f t="shared" si="25"/>
        <v>0</v>
      </c>
      <c r="E201" s="1">
        <f t="shared" si="26"/>
        <v>0</v>
      </c>
      <c r="F201" s="1">
        <f t="shared" si="27"/>
        <v>0</v>
      </c>
      <c r="G201" s="1">
        <f t="shared" si="28"/>
        <v>0</v>
      </c>
      <c r="H201" s="1">
        <f t="shared" si="29"/>
        <v>0</v>
      </c>
      <c r="I201" s="63">
        <f t="shared" si="30"/>
        <v>7</v>
      </c>
      <c r="K201" s="1" t="s">
        <v>497</v>
      </c>
      <c r="L201" s="1" t="s">
        <v>497</v>
      </c>
      <c r="M201" s="1" t="s">
        <v>497</v>
      </c>
      <c r="N201" s="1" t="s">
        <v>497</v>
      </c>
      <c r="O201" s="1" t="s">
        <v>497</v>
      </c>
      <c r="P201" s="1">
        <v>0</v>
      </c>
      <c r="Q201" s="1" t="s">
        <v>497</v>
      </c>
      <c r="R201" s="1" t="s">
        <v>497</v>
      </c>
      <c r="S201" s="1" t="s">
        <v>497</v>
      </c>
      <c r="T201" s="1" t="s">
        <v>497</v>
      </c>
      <c r="U201" s="1" t="s">
        <v>497</v>
      </c>
      <c r="V201" s="1" t="s">
        <v>497</v>
      </c>
      <c r="W201" s="1" t="s">
        <v>497</v>
      </c>
      <c r="X201" s="1" t="s">
        <v>497</v>
      </c>
      <c r="Y201" s="1" t="s">
        <v>497</v>
      </c>
      <c r="Z201" s="1" t="s">
        <v>497</v>
      </c>
      <c r="AA201" s="1" t="s">
        <v>497</v>
      </c>
      <c r="AB201" s="1" t="s">
        <v>497</v>
      </c>
      <c r="AC201" s="1" t="s">
        <v>497</v>
      </c>
      <c r="AD201" s="1" t="s">
        <v>497</v>
      </c>
      <c r="AE201" s="1" t="s">
        <v>497</v>
      </c>
      <c r="AF201" s="1" t="s">
        <v>497</v>
      </c>
      <c r="AG201" s="1" t="s">
        <v>497</v>
      </c>
      <c r="AH201" s="1">
        <v>0</v>
      </c>
      <c r="AI201" s="1">
        <v>0</v>
      </c>
      <c r="AJ201" s="1" t="s">
        <v>497</v>
      </c>
      <c r="AK201" s="1" t="s">
        <v>497</v>
      </c>
      <c r="AL201" s="1" t="s">
        <v>497</v>
      </c>
      <c r="AM201" s="1" t="s">
        <v>497</v>
      </c>
      <c r="AN201" s="1" t="s">
        <v>497</v>
      </c>
      <c r="AO201" s="1">
        <v>0</v>
      </c>
      <c r="AP201" s="1">
        <v>0</v>
      </c>
      <c r="AQ201" s="1">
        <v>0</v>
      </c>
      <c r="AR201" s="1">
        <v>0</v>
      </c>
      <c r="AS201" s="1">
        <f t="shared" si="31"/>
        <v>7</v>
      </c>
    </row>
    <row r="202" spans="1:45" x14ac:dyDescent="0.25">
      <c r="A202" s="1">
        <f>COUNTIF('Value Matchup'!$D$356:$D$423,'Team History'!B202)</f>
        <v>1</v>
      </c>
      <c r="B202" t="s">
        <v>301</v>
      </c>
      <c r="C202" s="1">
        <f t="shared" si="24"/>
        <v>0</v>
      </c>
      <c r="D202" s="1">
        <f t="shared" si="25"/>
        <v>0</v>
      </c>
      <c r="E202" s="1">
        <f t="shared" si="26"/>
        <v>0</v>
      </c>
      <c r="F202" s="1">
        <f t="shared" si="27"/>
        <v>0</v>
      </c>
      <c r="G202" s="1">
        <f t="shared" si="28"/>
        <v>0</v>
      </c>
      <c r="H202" s="1">
        <f t="shared" si="29"/>
        <v>0</v>
      </c>
      <c r="I202" s="63">
        <f t="shared" si="30"/>
        <v>3</v>
      </c>
      <c r="K202" s="1">
        <v>0</v>
      </c>
      <c r="L202" s="1">
        <v>0</v>
      </c>
      <c r="M202" s="1" t="s">
        <v>497</v>
      </c>
      <c r="N202" s="1" t="s">
        <v>497</v>
      </c>
      <c r="O202" s="1">
        <v>0</v>
      </c>
      <c r="P202" s="1" t="s">
        <v>497</v>
      </c>
      <c r="Q202" s="1" t="s">
        <v>497</v>
      </c>
      <c r="R202" s="1" t="s">
        <v>497</v>
      </c>
      <c r="S202" s="1" t="s">
        <v>497</v>
      </c>
      <c r="T202" s="1" t="s">
        <v>497</v>
      </c>
      <c r="U202" s="1" t="s">
        <v>497</v>
      </c>
      <c r="V202" s="1" t="s">
        <v>497</v>
      </c>
      <c r="W202" s="1" t="s">
        <v>497</v>
      </c>
      <c r="X202" s="1" t="s">
        <v>497</v>
      </c>
      <c r="Y202" s="1" t="s">
        <v>497</v>
      </c>
      <c r="Z202" s="1" t="s">
        <v>497</v>
      </c>
      <c r="AA202" s="1" t="s">
        <v>497</v>
      </c>
      <c r="AB202" s="1" t="s">
        <v>497</v>
      </c>
      <c r="AC202" s="1" t="s">
        <v>497</v>
      </c>
      <c r="AD202" s="1" t="s">
        <v>497</v>
      </c>
      <c r="AE202" s="1" t="s">
        <v>497</v>
      </c>
      <c r="AF202" s="1" t="s">
        <v>497</v>
      </c>
      <c r="AG202" s="1" t="s">
        <v>497</v>
      </c>
      <c r="AH202" s="1" t="s">
        <v>497</v>
      </c>
      <c r="AI202" s="1" t="s">
        <v>497</v>
      </c>
      <c r="AJ202" s="1" t="s">
        <v>497</v>
      </c>
      <c r="AK202" s="1" t="s">
        <v>497</v>
      </c>
      <c r="AL202" s="1" t="s">
        <v>497</v>
      </c>
      <c r="AM202" s="1" t="s">
        <v>497</v>
      </c>
      <c r="AN202" s="1" t="s">
        <v>497</v>
      </c>
      <c r="AO202" s="1" t="s">
        <v>497</v>
      </c>
      <c r="AP202" s="1" t="s">
        <v>497</v>
      </c>
      <c r="AQ202" s="1" t="s">
        <v>497</v>
      </c>
      <c r="AR202" s="1" t="s">
        <v>497</v>
      </c>
      <c r="AS202" s="1">
        <f t="shared" si="31"/>
        <v>3</v>
      </c>
    </row>
    <row r="203" spans="1:45" x14ac:dyDescent="0.25">
      <c r="A203" s="1">
        <f>COUNTIF('Value Matchup'!$D$356:$D$423,'Team History'!B203)</f>
        <v>0</v>
      </c>
      <c r="B203" t="s">
        <v>302</v>
      </c>
      <c r="C203" s="1">
        <f t="shared" si="24"/>
        <v>10</v>
      </c>
      <c r="D203" s="1">
        <f t="shared" si="25"/>
        <v>6</v>
      </c>
      <c r="E203" s="1">
        <f t="shared" si="26"/>
        <v>2</v>
      </c>
      <c r="F203" s="1">
        <f t="shared" si="27"/>
        <v>0</v>
      </c>
      <c r="G203" s="1">
        <f t="shared" si="28"/>
        <v>0</v>
      </c>
      <c r="H203" s="1">
        <f t="shared" si="29"/>
        <v>0</v>
      </c>
      <c r="I203" s="63">
        <f t="shared" si="30"/>
        <v>41</v>
      </c>
      <c r="K203" s="1">
        <v>0</v>
      </c>
      <c r="L203" s="1" t="s">
        <v>497</v>
      </c>
      <c r="M203" s="1" t="s">
        <v>497</v>
      </c>
      <c r="N203" s="1">
        <v>2</v>
      </c>
      <c r="O203" s="1">
        <v>0</v>
      </c>
      <c r="P203" s="1">
        <v>0</v>
      </c>
      <c r="Q203" s="1">
        <v>2</v>
      </c>
      <c r="R203" s="1" t="s">
        <v>497</v>
      </c>
      <c r="S203" s="1" t="s">
        <v>497</v>
      </c>
      <c r="T203" s="1" t="s">
        <v>497</v>
      </c>
      <c r="U203" s="1" t="s">
        <v>497</v>
      </c>
      <c r="V203" s="1" t="s">
        <v>497</v>
      </c>
      <c r="W203" s="1">
        <v>1</v>
      </c>
      <c r="X203" s="1">
        <v>2</v>
      </c>
      <c r="Y203" s="1">
        <v>1</v>
      </c>
      <c r="Z203" s="1">
        <v>0</v>
      </c>
      <c r="AA203" s="1">
        <v>1</v>
      </c>
      <c r="AB203" s="1" t="s">
        <v>497</v>
      </c>
      <c r="AC203" s="1" t="s">
        <v>497</v>
      </c>
      <c r="AD203" s="1" t="s">
        <v>497</v>
      </c>
      <c r="AE203" s="1" t="s">
        <v>497</v>
      </c>
      <c r="AF203" s="1" t="s">
        <v>497</v>
      </c>
      <c r="AG203" s="1" t="s">
        <v>497</v>
      </c>
      <c r="AH203" s="1" t="s">
        <v>497</v>
      </c>
      <c r="AI203" s="1" t="s">
        <v>497</v>
      </c>
      <c r="AJ203" s="1" t="s">
        <v>497</v>
      </c>
      <c r="AK203" s="1" t="s">
        <v>497</v>
      </c>
      <c r="AL203" s="1">
        <v>1</v>
      </c>
      <c r="AM203" s="1" t="s">
        <v>497</v>
      </c>
      <c r="AN203" s="1">
        <v>2</v>
      </c>
      <c r="AO203" s="1">
        <v>0</v>
      </c>
      <c r="AP203" s="1">
        <v>0</v>
      </c>
      <c r="AQ203" s="1">
        <v>3</v>
      </c>
      <c r="AR203" s="1">
        <v>3</v>
      </c>
      <c r="AS203" s="1">
        <f t="shared" si="31"/>
        <v>16</v>
      </c>
    </row>
    <row r="204" spans="1:45" x14ac:dyDescent="0.25">
      <c r="A204" s="1">
        <f>COUNTIF('Value Matchup'!$D$356:$D$423,'Team History'!B204)</f>
        <v>0</v>
      </c>
      <c r="B204" t="s">
        <v>303</v>
      </c>
      <c r="C204" s="1">
        <f t="shared" si="24"/>
        <v>0</v>
      </c>
      <c r="D204" s="1">
        <f t="shared" si="25"/>
        <v>0</v>
      </c>
      <c r="E204" s="1">
        <f t="shared" si="26"/>
        <v>0</v>
      </c>
      <c r="F204" s="1">
        <f t="shared" si="27"/>
        <v>0</v>
      </c>
      <c r="G204" s="1">
        <f t="shared" si="28"/>
        <v>0</v>
      </c>
      <c r="H204" s="1">
        <f t="shared" si="29"/>
        <v>0</v>
      </c>
      <c r="I204" s="63">
        <f t="shared" si="30"/>
        <v>1</v>
      </c>
      <c r="K204" s="1" t="s">
        <v>497</v>
      </c>
      <c r="L204" s="1">
        <v>0</v>
      </c>
      <c r="M204" s="1" t="s">
        <v>497</v>
      </c>
      <c r="N204" s="1" t="s">
        <v>497</v>
      </c>
      <c r="O204" s="1" t="s">
        <v>497</v>
      </c>
      <c r="P204" s="1" t="s">
        <v>497</v>
      </c>
      <c r="Q204" s="1" t="s">
        <v>497</v>
      </c>
      <c r="R204" s="1" t="s">
        <v>497</v>
      </c>
      <c r="S204" s="1" t="s">
        <v>497</v>
      </c>
      <c r="T204" s="1" t="s">
        <v>497</v>
      </c>
      <c r="U204" s="1" t="s">
        <v>497</v>
      </c>
      <c r="V204" s="1" t="s">
        <v>497</v>
      </c>
      <c r="W204" s="1" t="s">
        <v>497</v>
      </c>
      <c r="X204" s="1" t="s">
        <v>497</v>
      </c>
      <c r="Y204" s="1" t="s">
        <v>497</v>
      </c>
      <c r="Z204" s="1" t="s">
        <v>497</v>
      </c>
      <c r="AA204" s="1" t="s">
        <v>497</v>
      </c>
      <c r="AB204" s="1" t="s">
        <v>497</v>
      </c>
      <c r="AC204" s="1" t="s">
        <v>497</v>
      </c>
      <c r="AD204" s="1" t="s">
        <v>497</v>
      </c>
      <c r="AE204" s="1" t="s">
        <v>497</v>
      </c>
      <c r="AF204" s="1" t="s">
        <v>497</v>
      </c>
      <c r="AG204" s="1" t="s">
        <v>497</v>
      </c>
      <c r="AH204" s="1" t="s">
        <v>497</v>
      </c>
      <c r="AI204" s="1" t="s">
        <v>497</v>
      </c>
      <c r="AJ204" s="1" t="s">
        <v>497</v>
      </c>
      <c r="AK204" s="1" t="s">
        <v>497</v>
      </c>
      <c r="AL204" s="1" t="s">
        <v>497</v>
      </c>
      <c r="AM204" s="1" t="s">
        <v>497</v>
      </c>
      <c r="AN204" s="1" t="s">
        <v>497</v>
      </c>
      <c r="AO204" s="1" t="s">
        <v>497</v>
      </c>
      <c r="AP204" s="1" t="s">
        <v>497</v>
      </c>
      <c r="AQ204" s="1" t="s">
        <v>497</v>
      </c>
      <c r="AR204" s="1" t="s">
        <v>497</v>
      </c>
      <c r="AS204" s="1">
        <f t="shared" si="31"/>
        <v>1</v>
      </c>
    </row>
    <row r="205" spans="1:45" x14ac:dyDescent="0.25">
      <c r="A205" s="1">
        <f>COUNTIF('Value Matchup'!$D$356:$D$423,'Team History'!B205)</f>
        <v>1</v>
      </c>
      <c r="B205" t="s">
        <v>304</v>
      </c>
      <c r="C205" s="1">
        <f t="shared" si="24"/>
        <v>1</v>
      </c>
      <c r="D205" s="1">
        <f t="shared" si="25"/>
        <v>0</v>
      </c>
      <c r="E205" s="1">
        <f t="shared" si="26"/>
        <v>0</v>
      </c>
      <c r="F205" s="1">
        <f t="shared" si="27"/>
        <v>0</v>
      </c>
      <c r="G205" s="1">
        <f t="shared" si="28"/>
        <v>0</v>
      </c>
      <c r="H205" s="1">
        <f t="shared" si="29"/>
        <v>0</v>
      </c>
      <c r="I205" s="63">
        <f t="shared" si="30"/>
        <v>5</v>
      </c>
      <c r="K205" s="1" t="s">
        <v>497</v>
      </c>
      <c r="L205" s="1" t="s">
        <v>497</v>
      </c>
      <c r="M205" s="1" t="s">
        <v>497</v>
      </c>
      <c r="N205" s="1">
        <v>0</v>
      </c>
      <c r="O205" s="1">
        <v>1</v>
      </c>
      <c r="P205" s="1" t="s">
        <v>497</v>
      </c>
      <c r="Q205" s="1" t="s">
        <v>497</v>
      </c>
      <c r="R205" s="1" t="s">
        <v>497</v>
      </c>
      <c r="S205" s="1" t="s">
        <v>497</v>
      </c>
      <c r="T205" s="1">
        <v>0</v>
      </c>
      <c r="U205" s="1" t="s">
        <v>497</v>
      </c>
      <c r="V205" s="1" t="s">
        <v>497</v>
      </c>
      <c r="W205" s="1" t="s">
        <v>497</v>
      </c>
      <c r="X205" s="1" t="s">
        <v>497</v>
      </c>
      <c r="Y205" s="1" t="s">
        <v>497</v>
      </c>
      <c r="Z205" s="1" t="s">
        <v>497</v>
      </c>
      <c r="AA205" s="1" t="s">
        <v>497</v>
      </c>
      <c r="AB205" s="1" t="s">
        <v>497</v>
      </c>
      <c r="AC205" s="1" t="s">
        <v>497</v>
      </c>
      <c r="AD205" s="1" t="s">
        <v>497</v>
      </c>
      <c r="AE205" s="1" t="s">
        <v>497</v>
      </c>
      <c r="AF205" s="1" t="s">
        <v>497</v>
      </c>
      <c r="AG205" s="1" t="s">
        <v>497</v>
      </c>
      <c r="AH205" s="1" t="s">
        <v>497</v>
      </c>
      <c r="AI205" s="1" t="s">
        <v>497</v>
      </c>
      <c r="AJ205" s="1" t="s">
        <v>497</v>
      </c>
      <c r="AK205" s="1" t="s">
        <v>497</v>
      </c>
      <c r="AL205" s="1" t="s">
        <v>497</v>
      </c>
      <c r="AM205" s="1" t="s">
        <v>497</v>
      </c>
      <c r="AN205" s="1" t="s">
        <v>497</v>
      </c>
      <c r="AO205" s="1" t="s">
        <v>497</v>
      </c>
      <c r="AP205" s="1" t="s">
        <v>497</v>
      </c>
      <c r="AQ205" s="1" t="s">
        <v>497</v>
      </c>
      <c r="AR205" s="1" t="s">
        <v>497</v>
      </c>
      <c r="AS205" s="1">
        <f t="shared" si="31"/>
        <v>3</v>
      </c>
    </row>
    <row r="206" spans="1:45" x14ac:dyDescent="0.25">
      <c r="A206" s="1">
        <f>COUNTIF('Value Matchup'!$D$356:$D$423,'Team History'!B206)</f>
        <v>0</v>
      </c>
      <c r="B206" t="s">
        <v>305</v>
      </c>
      <c r="C206" s="1">
        <f t="shared" si="24"/>
        <v>0</v>
      </c>
      <c r="D206" s="1">
        <f t="shared" si="25"/>
        <v>0</v>
      </c>
      <c r="E206" s="1">
        <f t="shared" si="26"/>
        <v>0</v>
      </c>
      <c r="F206" s="1">
        <f t="shared" si="27"/>
        <v>0</v>
      </c>
      <c r="G206" s="1">
        <f t="shared" si="28"/>
        <v>0</v>
      </c>
      <c r="H206" s="1">
        <f t="shared" si="29"/>
        <v>0</v>
      </c>
      <c r="I206" s="63">
        <f t="shared" si="30"/>
        <v>1</v>
      </c>
      <c r="K206" s="1" t="s">
        <v>497</v>
      </c>
      <c r="L206" s="1" t="s">
        <v>497</v>
      </c>
      <c r="M206" s="1" t="s">
        <v>497</v>
      </c>
      <c r="N206" s="1">
        <v>0</v>
      </c>
      <c r="O206" s="1" t="s">
        <v>497</v>
      </c>
      <c r="P206" s="1" t="s">
        <v>497</v>
      </c>
      <c r="Q206" s="1" t="s">
        <v>497</v>
      </c>
      <c r="R206" s="1" t="s">
        <v>497</v>
      </c>
      <c r="S206" s="1" t="s">
        <v>497</v>
      </c>
      <c r="T206" s="1" t="s">
        <v>497</v>
      </c>
      <c r="U206" s="1" t="s">
        <v>497</v>
      </c>
      <c r="V206" s="1" t="s">
        <v>497</v>
      </c>
      <c r="W206" s="1" t="s">
        <v>497</v>
      </c>
      <c r="X206" s="1" t="s">
        <v>497</v>
      </c>
      <c r="Y206" s="1" t="s">
        <v>497</v>
      </c>
      <c r="Z206" s="1" t="s">
        <v>497</v>
      </c>
      <c r="AA206" s="1" t="s">
        <v>497</v>
      </c>
      <c r="AB206" s="1" t="s">
        <v>497</v>
      </c>
      <c r="AC206" s="1" t="s">
        <v>497</v>
      </c>
      <c r="AD206" s="1" t="s">
        <v>497</v>
      </c>
      <c r="AE206" s="1" t="s">
        <v>497</v>
      </c>
      <c r="AF206" s="1" t="s">
        <v>497</v>
      </c>
      <c r="AG206" s="1" t="s">
        <v>497</v>
      </c>
      <c r="AH206" s="1" t="s">
        <v>497</v>
      </c>
      <c r="AI206" s="1" t="s">
        <v>497</v>
      </c>
      <c r="AJ206" s="1" t="s">
        <v>497</v>
      </c>
      <c r="AK206" s="1" t="s">
        <v>497</v>
      </c>
      <c r="AL206" s="1" t="s">
        <v>497</v>
      </c>
      <c r="AM206" s="1" t="s">
        <v>497</v>
      </c>
      <c r="AN206" s="1" t="s">
        <v>497</v>
      </c>
      <c r="AO206" s="1" t="s">
        <v>497</v>
      </c>
      <c r="AP206" s="1" t="s">
        <v>497</v>
      </c>
      <c r="AQ206" s="1" t="s">
        <v>497</v>
      </c>
      <c r="AR206" s="1" t="s">
        <v>497</v>
      </c>
      <c r="AS206" s="1">
        <f t="shared" si="31"/>
        <v>1</v>
      </c>
    </row>
    <row r="207" spans="1:45" x14ac:dyDescent="0.25">
      <c r="A207" s="1">
        <f>COUNTIF('Value Matchup'!$D$356:$D$423,'Team History'!B207)</f>
        <v>0</v>
      </c>
      <c r="B207" t="s">
        <v>306</v>
      </c>
      <c r="C207" s="1">
        <f t="shared" si="24"/>
        <v>0</v>
      </c>
      <c r="D207" s="1">
        <f t="shared" si="25"/>
        <v>0</v>
      </c>
      <c r="E207" s="1">
        <f t="shared" si="26"/>
        <v>0</v>
      </c>
      <c r="F207" s="1">
        <f t="shared" si="27"/>
        <v>0</v>
      </c>
      <c r="G207" s="1">
        <f t="shared" si="28"/>
        <v>0</v>
      </c>
      <c r="H207" s="1">
        <f t="shared" si="29"/>
        <v>0</v>
      </c>
      <c r="I207" s="63">
        <f t="shared" si="30"/>
        <v>3</v>
      </c>
      <c r="K207" s="1" t="s">
        <v>497</v>
      </c>
      <c r="L207" s="1" t="s">
        <v>497</v>
      </c>
      <c r="M207" s="1" t="s">
        <v>497</v>
      </c>
      <c r="N207" s="1" t="s">
        <v>497</v>
      </c>
      <c r="O207" s="1" t="s">
        <v>497</v>
      </c>
      <c r="P207" s="1" t="s">
        <v>497</v>
      </c>
      <c r="Q207" s="1" t="s">
        <v>497</v>
      </c>
      <c r="R207" s="1" t="s">
        <v>497</v>
      </c>
      <c r="S207" s="1">
        <v>0</v>
      </c>
      <c r="T207" s="1" t="s">
        <v>497</v>
      </c>
      <c r="U207" s="1" t="s">
        <v>497</v>
      </c>
      <c r="V207" s="1">
        <v>0</v>
      </c>
      <c r="W207" s="1" t="s">
        <v>497</v>
      </c>
      <c r="X207" s="1" t="s">
        <v>497</v>
      </c>
      <c r="Y207" s="1" t="s">
        <v>497</v>
      </c>
      <c r="Z207" s="1" t="s">
        <v>497</v>
      </c>
      <c r="AA207" s="1" t="s">
        <v>497</v>
      </c>
      <c r="AB207" s="1" t="s">
        <v>497</v>
      </c>
      <c r="AC207" s="1" t="s">
        <v>497</v>
      </c>
      <c r="AD207" s="1" t="s">
        <v>497</v>
      </c>
      <c r="AE207" s="1" t="s">
        <v>497</v>
      </c>
      <c r="AF207" s="1" t="s">
        <v>497</v>
      </c>
      <c r="AG207" s="1" t="s">
        <v>497</v>
      </c>
      <c r="AH207" s="1" t="s">
        <v>497</v>
      </c>
      <c r="AI207" s="1" t="s">
        <v>497</v>
      </c>
      <c r="AJ207" s="1" t="s">
        <v>497</v>
      </c>
      <c r="AK207" s="1" t="s">
        <v>497</v>
      </c>
      <c r="AL207" s="1" t="s">
        <v>497</v>
      </c>
      <c r="AM207" s="1" t="s">
        <v>497</v>
      </c>
      <c r="AN207" s="1" t="s">
        <v>497</v>
      </c>
      <c r="AO207" s="1">
        <v>0</v>
      </c>
      <c r="AP207" s="1" t="s">
        <v>497</v>
      </c>
      <c r="AQ207" s="1" t="s">
        <v>497</v>
      </c>
      <c r="AR207" s="1" t="s">
        <v>497</v>
      </c>
      <c r="AS207" s="1">
        <f t="shared" si="31"/>
        <v>3</v>
      </c>
    </row>
    <row r="208" spans="1:45" x14ac:dyDescent="0.25">
      <c r="A208" s="1">
        <f>COUNTIF('Value Matchup'!$D$356:$D$423,'Team History'!B208)</f>
        <v>1</v>
      </c>
      <c r="B208" t="s">
        <v>307</v>
      </c>
      <c r="C208" s="1">
        <f t="shared" si="24"/>
        <v>0</v>
      </c>
      <c r="D208" s="1">
        <f t="shared" si="25"/>
        <v>0</v>
      </c>
      <c r="E208" s="1">
        <f t="shared" si="26"/>
        <v>0</v>
      </c>
      <c r="F208" s="1">
        <f t="shared" si="27"/>
        <v>0</v>
      </c>
      <c r="G208" s="1">
        <f t="shared" si="28"/>
        <v>0</v>
      </c>
      <c r="H208" s="1">
        <f t="shared" si="29"/>
        <v>0</v>
      </c>
      <c r="I208" s="63">
        <f t="shared" si="30"/>
        <v>5</v>
      </c>
      <c r="K208" s="1" t="s">
        <v>497</v>
      </c>
      <c r="L208" s="1" t="s">
        <v>497</v>
      </c>
      <c r="M208" s="1" t="s">
        <v>497</v>
      </c>
      <c r="N208" s="1">
        <v>0</v>
      </c>
      <c r="O208" s="1" t="s">
        <v>497</v>
      </c>
      <c r="P208" s="1" t="s">
        <v>497</v>
      </c>
      <c r="Q208" s="1" t="s">
        <v>497</v>
      </c>
      <c r="R208" s="1" t="s">
        <v>497</v>
      </c>
      <c r="S208" s="1" t="s">
        <v>497</v>
      </c>
      <c r="T208" s="1" t="s">
        <v>497</v>
      </c>
      <c r="U208" s="1" t="s">
        <v>497</v>
      </c>
      <c r="V208" s="1" t="s">
        <v>497</v>
      </c>
      <c r="W208" s="1" t="s">
        <v>497</v>
      </c>
      <c r="X208" s="1" t="s">
        <v>497</v>
      </c>
      <c r="Y208" s="1" t="s">
        <v>497</v>
      </c>
      <c r="Z208" s="1" t="s">
        <v>497</v>
      </c>
      <c r="AA208" s="1" t="s">
        <v>497</v>
      </c>
      <c r="AB208" s="1" t="s">
        <v>497</v>
      </c>
      <c r="AC208" s="1" t="s">
        <v>497</v>
      </c>
      <c r="AD208" s="1" t="s">
        <v>497</v>
      </c>
      <c r="AE208" s="1" t="s">
        <v>497</v>
      </c>
      <c r="AF208" s="1" t="s">
        <v>497</v>
      </c>
      <c r="AG208" s="1" t="s">
        <v>497</v>
      </c>
      <c r="AH208" s="1" t="s">
        <v>497</v>
      </c>
      <c r="AI208" s="1" t="s">
        <v>497</v>
      </c>
      <c r="AJ208" s="1" t="s">
        <v>497</v>
      </c>
      <c r="AK208" s="1" t="s">
        <v>497</v>
      </c>
      <c r="AL208" s="1">
        <v>0</v>
      </c>
      <c r="AM208" s="1" t="s">
        <v>497</v>
      </c>
      <c r="AN208" s="1" t="s">
        <v>497</v>
      </c>
      <c r="AO208" s="1" t="s">
        <v>497</v>
      </c>
      <c r="AP208" s="1">
        <v>0</v>
      </c>
      <c r="AQ208" s="1">
        <v>0</v>
      </c>
      <c r="AR208" s="1">
        <v>0</v>
      </c>
      <c r="AS208" s="1">
        <f t="shared" si="31"/>
        <v>5</v>
      </c>
    </row>
    <row r="209" spans="1:45" x14ac:dyDescent="0.25">
      <c r="A209" s="1">
        <f>COUNTIF('Value Matchup'!$D$356:$D$423,'Team History'!B209)</f>
        <v>0</v>
      </c>
      <c r="B209" t="s">
        <v>308</v>
      </c>
      <c r="C209" s="1">
        <f t="shared" si="24"/>
        <v>0</v>
      </c>
      <c r="D209" s="1">
        <f t="shared" si="25"/>
        <v>0</v>
      </c>
      <c r="E209" s="1">
        <f t="shared" si="26"/>
        <v>0</v>
      </c>
      <c r="F209" s="1">
        <f t="shared" si="27"/>
        <v>0</v>
      </c>
      <c r="G209" s="1">
        <f t="shared" si="28"/>
        <v>0</v>
      </c>
      <c r="H209" s="1">
        <f t="shared" si="29"/>
        <v>0</v>
      </c>
      <c r="I209" s="63">
        <f t="shared" si="30"/>
        <v>2</v>
      </c>
      <c r="K209" s="1" t="s">
        <v>497</v>
      </c>
      <c r="L209" s="1" t="s">
        <v>497</v>
      </c>
      <c r="M209" s="1" t="s">
        <v>497</v>
      </c>
      <c r="N209" s="1" t="s">
        <v>497</v>
      </c>
      <c r="O209" s="1" t="s">
        <v>497</v>
      </c>
      <c r="P209" s="1" t="s">
        <v>497</v>
      </c>
      <c r="Q209" s="1" t="s">
        <v>497</v>
      </c>
      <c r="R209" s="1" t="s">
        <v>497</v>
      </c>
      <c r="S209" s="1" t="s">
        <v>497</v>
      </c>
      <c r="T209" s="1" t="s">
        <v>497</v>
      </c>
      <c r="U209" s="1" t="s">
        <v>497</v>
      </c>
      <c r="V209" s="1" t="s">
        <v>497</v>
      </c>
      <c r="W209" s="1" t="s">
        <v>497</v>
      </c>
      <c r="X209" s="1" t="s">
        <v>497</v>
      </c>
      <c r="Y209" s="1" t="s">
        <v>497</v>
      </c>
      <c r="Z209" s="1" t="s">
        <v>497</v>
      </c>
      <c r="AA209" s="1" t="s">
        <v>497</v>
      </c>
      <c r="AB209" s="1" t="s">
        <v>497</v>
      </c>
      <c r="AC209" s="1">
        <v>0</v>
      </c>
      <c r="AD209" s="1" t="s">
        <v>497</v>
      </c>
      <c r="AE209" s="1">
        <v>0</v>
      </c>
      <c r="AF209" s="1" t="s">
        <v>497</v>
      </c>
      <c r="AG209" s="1" t="s">
        <v>497</v>
      </c>
      <c r="AH209" s="1" t="s">
        <v>497</v>
      </c>
      <c r="AI209" s="1" t="s">
        <v>497</v>
      </c>
      <c r="AJ209" s="1" t="s">
        <v>497</v>
      </c>
      <c r="AK209" s="1" t="s">
        <v>497</v>
      </c>
      <c r="AL209" s="1" t="s">
        <v>497</v>
      </c>
      <c r="AM209" s="1" t="s">
        <v>497</v>
      </c>
      <c r="AN209" s="1" t="s">
        <v>497</v>
      </c>
      <c r="AO209" s="1" t="s">
        <v>497</v>
      </c>
      <c r="AP209" s="1" t="s">
        <v>497</v>
      </c>
      <c r="AQ209" s="1" t="s">
        <v>497</v>
      </c>
      <c r="AR209" s="1" t="s">
        <v>497</v>
      </c>
      <c r="AS209" s="1">
        <f t="shared" si="31"/>
        <v>2</v>
      </c>
    </row>
    <row r="210" spans="1:45" x14ac:dyDescent="0.25">
      <c r="A210" s="1">
        <f>COUNTIF('Value Matchup'!$D$356:$D$423,'Team History'!B210)</f>
        <v>0</v>
      </c>
      <c r="B210" t="s">
        <v>309</v>
      </c>
      <c r="C210" s="1">
        <f t="shared" si="24"/>
        <v>0</v>
      </c>
      <c r="D210" s="1">
        <f t="shared" si="25"/>
        <v>0</v>
      </c>
      <c r="E210" s="1">
        <f t="shared" si="26"/>
        <v>0</v>
      </c>
      <c r="F210" s="1">
        <f t="shared" si="27"/>
        <v>0</v>
      </c>
      <c r="G210" s="1">
        <f t="shared" si="28"/>
        <v>0</v>
      </c>
      <c r="H210" s="1">
        <f t="shared" si="29"/>
        <v>0</v>
      </c>
      <c r="I210" s="63">
        <f t="shared" si="30"/>
        <v>1</v>
      </c>
      <c r="K210" s="1" t="s">
        <v>497</v>
      </c>
      <c r="L210" s="1" t="s">
        <v>497</v>
      </c>
      <c r="M210" s="1" t="s">
        <v>497</v>
      </c>
      <c r="N210" s="1" t="s">
        <v>497</v>
      </c>
      <c r="O210" s="1" t="s">
        <v>497</v>
      </c>
      <c r="P210" s="1" t="s">
        <v>497</v>
      </c>
      <c r="Q210" s="1" t="s">
        <v>497</v>
      </c>
      <c r="R210" s="1">
        <v>0</v>
      </c>
      <c r="S210" s="1" t="s">
        <v>497</v>
      </c>
      <c r="T210" s="1" t="s">
        <v>497</v>
      </c>
      <c r="U210" s="1" t="s">
        <v>497</v>
      </c>
      <c r="V210" s="1" t="s">
        <v>497</v>
      </c>
      <c r="W210" s="1" t="s">
        <v>497</v>
      </c>
      <c r="X210" s="1" t="s">
        <v>497</v>
      </c>
      <c r="Y210" s="1" t="s">
        <v>497</v>
      </c>
      <c r="Z210" s="1" t="s">
        <v>497</v>
      </c>
      <c r="AA210" s="1" t="s">
        <v>497</v>
      </c>
      <c r="AB210" s="1" t="s">
        <v>497</v>
      </c>
      <c r="AC210" s="1" t="s">
        <v>497</v>
      </c>
      <c r="AD210" s="1" t="s">
        <v>497</v>
      </c>
      <c r="AE210" s="1" t="s">
        <v>497</v>
      </c>
      <c r="AF210" s="1" t="s">
        <v>497</v>
      </c>
      <c r="AG210" s="1" t="s">
        <v>497</v>
      </c>
      <c r="AH210" s="1" t="s">
        <v>497</v>
      </c>
      <c r="AI210" s="1" t="s">
        <v>497</v>
      </c>
      <c r="AJ210" s="1" t="s">
        <v>497</v>
      </c>
      <c r="AK210" s="1" t="s">
        <v>497</v>
      </c>
      <c r="AL210" s="1" t="s">
        <v>497</v>
      </c>
      <c r="AM210" s="1" t="s">
        <v>497</v>
      </c>
      <c r="AN210" s="1" t="s">
        <v>497</v>
      </c>
      <c r="AO210" s="1" t="s">
        <v>497</v>
      </c>
      <c r="AP210" s="1" t="s">
        <v>497</v>
      </c>
      <c r="AQ210" s="1" t="s">
        <v>497</v>
      </c>
      <c r="AR210" s="1" t="s">
        <v>497</v>
      </c>
      <c r="AS210" s="1">
        <f t="shared" si="31"/>
        <v>1</v>
      </c>
    </row>
    <row r="211" spans="1:45" x14ac:dyDescent="0.25">
      <c r="A211" s="1">
        <f>COUNTIF('Value Matchup'!$D$356:$D$423,'Team History'!B211)</f>
        <v>0</v>
      </c>
      <c r="B211" t="s">
        <v>310</v>
      </c>
      <c r="C211" s="1">
        <f t="shared" si="24"/>
        <v>0</v>
      </c>
      <c r="D211" s="1">
        <f t="shared" si="25"/>
        <v>0</v>
      </c>
      <c r="E211" s="1">
        <f t="shared" si="26"/>
        <v>0</v>
      </c>
      <c r="F211" s="1">
        <f t="shared" si="27"/>
        <v>0</v>
      </c>
      <c r="G211" s="1">
        <f t="shared" si="28"/>
        <v>0</v>
      </c>
      <c r="H211" s="1">
        <f t="shared" si="29"/>
        <v>0</v>
      </c>
      <c r="I211" s="63">
        <f t="shared" si="30"/>
        <v>2</v>
      </c>
      <c r="K211" s="1" t="s">
        <v>497</v>
      </c>
      <c r="L211" s="1" t="s">
        <v>497</v>
      </c>
      <c r="M211" s="1" t="s">
        <v>497</v>
      </c>
      <c r="N211" s="1" t="s">
        <v>497</v>
      </c>
      <c r="O211" s="1" t="s">
        <v>497</v>
      </c>
      <c r="P211" s="1" t="s">
        <v>497</v>
      </c>
      <c r="Q211" s="1" t="s">
        <v>497</v>
      </c>
      <c r="R211" s="1" t="s">
        <v>497</v>
      </c>
      <c r="S211" s="1" t="s">
        <v>497</v>
      </c>
      <c r="T211" s="1" t="s">
        <v>497</v>
      </c>
      <c r="U211" s="1" t="s">
        <v>497</v>
      </c>
      <c r="V211" s="1" t="s">
        <v>497</v>
      </c>
      <c r="W211" s="1" t="s">
        <v>497</v>
      </c>
      <c r="X211" s="1" t="s">
        <v>497</v>
      </c>
      <c r="Y211" s="1" t="s">
        <v>497</v>
      </c>
      <c r="Z211" s="1" t="s">
        <v>497</v>
      </c>
      <c r="AA211" s="1" t="s">
        <v>497</v>
      </c>
      <c r="AB211" s="1" t="s">
        <v>497</v>
      </c>
      <c r="AC211" s="1" t="s">
        <v>497</v>
      </c>
      <c r="AD211" s="1" t="s">
        <v>497</v>
      </c>
      <c r="AE211" s="1" t="s">
        <v>497</v>
      </c>
      <c r="AF211" s="1" t="s">
        <v>497</v>
      </c>
      <c r="AG211" s="1">
        <v>0</v>
      </c>
      <c r="AH211" s="1" t="s">
        <v>497</v>
      </c>
      <c r="AI211" s="1" t="s">
        <v>497</v>
      </c>
      <c r="AJ211" s="1" t="s">
        <v>497</v>
      </c>
      <c r="AK211" s="1" t="s">
        <v>497</v>
      </c>
      <c r="AL211" s="1">
        <v>0</v>
      </c>
      <c r="AM211" s="1" t="s">
        <v>497</v>
      </c>
      <c r="AN211" s="1" t="s">
        <v>497</v>
      </c>
      <c r="AO211" s="1" t="s">
        <v>497</v>
      </c>
      <c r="AP211" s="1" t="s">
        <v>497</v>
      </c>
      <c r="AQ211" s="1" t="s">
        <v>497</v>
      </c>
      <c r="AR211" s="1" t="s">
        <v>497</v>
      </c>
      <c r="AS211" s="1">
        <f t="shared" si="31"/>
        <v>2</v>
      </c>
    </row>
    <row r="212" spans="1:45" x14ac:dyDescent="0.25">
      <c r="A212" s="1">
        <f>COUNTIF('Value Matchup'!$D$356:$D$423,'Team History'!B212)</f>
        <v>0</v>
      </c>
      <c r="B212" t="s">
        <v>311</v>
      </c>
      <c r="C212" s="1">
        <f t="shared" si="24"/>
        <v>4</v>
      </c>
      <c r="D212" s="1">
        <f t="shared" si="25"/>
        <v>1</v>
      </c>
      <c r="E212" s="1">
        <f t="shared" si="26"/>
        <v>0</v>
      </c>
      <c r="F212" s="1">
        <f t="shared" si="27"/>
        <v>0</v>
      </c>
      <c r="G212" s="1">
        <f t="shared" si="28"/>
        <v>0</v>
      </c>
      <c r="H212" s="1">
        <f t="shared" si="29"/>
        <v>0</v>
      </c>
      <c r="I212" s="63">
        <f t="shared" si="30"/>
        <v>17</v>
      </c>
      <c r="K212" s="1" t="s">
        <v>497</v>
      </c>
      <c r="L212" s="1" t="s">
        <v>497</v>
      </c>
      <c r="M212" s="1">
        <v>1</v>
      </c>
      <c r="N212" s="1">
        <v>1</v>
      </c>
      <c r="O212" s="1" t="s">
        <v>497</v>
      </c>
      <c r="P212" s="1" t="s">
        <v>497</v>
      </c>
      <c r="Q212" s="1" t="s">
        <v>497</v>
      </c>
      <c r="R212" s="1" t="s">
        <v>497</v>
      </c>
      <c r="S212" s="1">
        <v>2</v>
      </c>
      <c r="T212" s="1">
        <v>0</v>
      </c>
      <c r="U212" s="1" t="s">
        <v>497</v>
      </c>
      <c r="V212" s="1" t="s">
        <v>497</v>
      </c>
      <c r="W212" s="1">
        <v>0</v>
      </c>
      <c r="X212" s="1">
        <v>0</v>
      </c>
      <c r="Y212" s="1">
        <v>0</v>
      </c>
      <c r="Z212" s="1" t="s">
        <v>497</v>
      </c>
      <c r="AA212" s="1" t="s">
        <v>497</v>
      </c>
      <c r="AB212" s="1" t="s">
        <v>497</v>
      </c>
      <c r="AC212" s="1" t="s">
        <v>497</v>
      </c>
      <c r="AD212" s="1" t="s">
        <v>497</v>
      </c>
      <c r="AE212" s="1" t="s">
        <v>497</v>
      </c>
      <c r="AF212" s="1" t="s">
        <v>497</v>
      </c>
      <c r="AG212" s="1" t="s">
        <v>497</v>
      </c>
      <c r="AH212" s="1" t="s">
        <v>497</v>
      </c>
      <c r="AI212" s="1" t="s">
        <v>497</v>
      </c>
      <c r="AJ212" s="1" t="s">
        <v>497</v>
      </c>
      <c r="AK212" s="1" t="s">
        <v>497</v>
      </c>
      <c r="AL212" s="1" t="s">
        <v>497</v>
      </c>
      <c r="AM212" s="1">
        <v>1</v>
      </c>
      <c r="AN212" s="1" t="s">
        <v>497</v>
      </c>
      <c r="AO212" s="1" t="s">
        <v>497</v>
      </c>
      <c r="AP212" s="1" t="s">
        <v>497</v>
      </c>
      <c r="AQ212" s="1" t="s">
        <v>497</v>
      </c>
      <c r="AR212" s="1" t="s">
        <v>497</v>
      </c>
      <c r="AS212" s="1">
        <f t="shared" si="31"/>
        <v>8</v>
      </c>
    </row>
    <row r="213" spans="1:45" x14ac:dyDescent="0.25">
      <c r="A213" s="1">
        <f>COUNTIF('Value Matchup'!$D$356:$D$423,'Team History'!B213)</f>
        <v>1</v>
      </c>
      <c r="B213" t="s">
        <v>312</v>
      </c>
      <c r="C213" s="1">
        <f t="shared" si="24"/>
        <v>0</v>
      </c>
      <c r="D213" s="1">
        <f t="shared" si="25"/>
        <v>0</v>
      </c>
      <c r="E213" s="1">
        <f t="shared" si="26"/>
        <v>0</v>
      </c>
      <c r="F213" s="1">
        <f t="shared" si="27"/>
        <v>0</v>
      </c>
      <c r="G213" s="1">
        <f t="shared" si="28"/>
        <v>0</v>
      </c>
      <c r="H213" s="1">
        <f t="shared" si="29"/>
        <v>0</v>
      </c>
      <c r="I213" s="63">
        <f t="shared" si="30"/>
        <v>1</v>
      </c>
      <c r="K213" s="1" t="s">
        <v>497</v>
      </c>
      <c r="L213" s="1">
        <v>0</v>
      </c>
      <c r="M213" s="1" t="s">
        <v>497</v>
      </c>
      <c r="N213" s="1" t="s">
        <v>497</v>
      </c>
      <c r="O213" s="1" t="s">
        <v>497</v>
      </c>
      <c r="P213" s="1" t="s">
        <v>497</v>
      </c>
      <c r="Q213" s="1" t="s">
        <v>497</v>
      </c>
      <c r="R213" s="1" t="s">
        <v>497</v>
      </c>
      <c r="S213" s="1" t="s">
        <v>497</v>
      </c>
      <c r="T213" s="1" t="s">
        <v>497</v>
      </c>
      <c r="U213" s="1" t="s">
        <v>497</v>
      </c>
      <c r="V213" s="1" t="s">
        <v>497</v>
      </c>
      <c r="W213" s="1" t="s">
        <v>497</v>
      </c>
      <c r="X213" s="1" t="s">
        <v>497</v>
      </c>
      <c r="Y213" s="1" t="s">
        <v>497</v>
      </c>
      <c r="Z213" s="1" t="s">
        <v>497</v>
      </c>
      <c r="AA213" s="1" t="s">
        <v>497</v>
      </c>
      <c r="AB213" s="1" t="s">
        <v>497</v>
      </c>
      <c r="AC213" s="1" t="s">
        <v>497</v>
      </c>
      <c r="AD213" s="1" t="s">
        <v>497</v>
      </c>
      <c r="AE213" s="1" t="s">
        <v>497</v>
      </c>
      <c r="AF213" s="1" t="s">
        <v>497</v>
      </c>
      <c r="AG213" s="1" t="s">
        <v>497</v>
      </c>
      <c r="AH213" s="1" t="s">
        <v>497</v>
      </c>
      <c r="AI213" s="1" t="s">
        <v>497</v>
      </c>
      <c r="AJ213" s="1" t="s">
        <v>497</v>
      </c>
      <c r="AK213" s="1" t="s">
        <v>497</v>
      </c>
      <c r="AL213" s="1" t="s">
        <v>497</v>
      </c>
      <c r="AM213" s="1" t="s">
        <v>497</v>
      </c>
      <c r="AN213" s="1" t="s">
        <v>497</v>
      </c>
      <c r="AO213" s="1" t="s">
        <v>497</v>
      </c>
      <c r="AP213" s="1" t="s">
        <v>497</v>
      </c>
      <c r="AQ213" s="1" t="s">
        <v>497</v>
      </c>
      <c r="AR213" s="1" t="s">
        <v>497</v>
      </c>
      <c r="AS213" s="1">
        <f t="shared" si="31"/>
        <v>1</v>
      </c>
    </row>
    <row r="214" spans="1:45" x14ac:dyDescent="0.25">
      <c r="A214" s="1">
        <f>COUNTIF('Value Matchup'!$D$356:$D$423,'Team History'!B214)</f>
        <v>0</v>
      </c>
      <c r="B214" t="s">
        <v>97</v>
      </c>
      <c r="C214" s="1">
        <f t="shared" si="24"/>
        <v>1</v>
      </c>
      <c r="D214" s="1">
        <f t="shared" si="25"/>
        <v>0</v>
      </c>
      <c r="E214" s="1">
        <f t="shared" si="26"/>
        <v>0</v>
      </c>
      <c r="F214" s="1">
        <f t="shared" si="27"/>
        <v>0</v>
      </c>
      <c r="G214" s="1">
        <f t="shared" si="28"/>
        <v>0</v>
      </c>
      <c r="H214" s="1">
        <f t="shared" si="29"/>
        <v>0</v>
      </c>
      <c r="I214" s="63">
        <f t="shared" si="30"/>
        <v>3</v>
      </c>
      <c r="K214" s="1" t="s">
        <v>497</v>
      </c>
      <c r="L214" s="1">
        <v>1</v>
      </c>
      <c r="M214" s="1" t="s">
        <v>497</v>
      </c>
      <c r="N214" s="1" t="s">
        <v>497</v>
      </c>
      <c r="O214" s="1" t="s">
        <v>497</v>
      </c>
      <c r="P214" s="1" t="s">
        <v>497</v>
      </c>
      <c r="Q214" s="1" t="s">
        <v>497</v>
      </c>
      <c r="R214" s="1" t="s">
        <v>497</v>
      </c>
      <c r="S214" s="1" t="s">
        <v>497</v>
      </c>
      <c r="T214" s="1" t="s">
        <v>497</v>
      </c>
      <c r="U214" s="1" t="s">
        <v>497</v>
      </c>
      <c r="V214" s="1" t="s">
        <v>497</v>
      </c>
      <c r="W214" s="1" t="s">
        <v>497</v>
      </c>
      <c r="X214" s="1" t="s">
        <v>497</v>
      </c>
      <c r="Y214" s="1" t="s">
        <v>497</v>
      </c>
      <c r="Z214" s="1" t="s">
        <v>497</v>
      </c>
      <c r="AA214" s="1" t="s">
        <v>497</v>
      </c>
      <c r="AB214" s="1" t="s">
        <v>497</v>
      </c>
      <c r="AC214" s="1" t="s">
        <v>497</v>
      </c>
      <c r="AD214" s="1" t="s">
        <v>497</v>
      </c>
      <c r="AE214" s="1" t="s">
        <v>497</v>
      </c>
      <c r="AF214" s="1" t="s">
        <v>497</v>
      </c>
      <c r="AG214" s="1" t="s">
        <v>497</v>
      </c>
      <c r="AH214" s="1" t="s">
        <v>497</v>
      </c>
      <c r="AI214" s="1" t="s">
        <v>497</v>
      </c>
      <c r="AJ214" s="1" t="s">
        <v>497</v>
      </c>
      <c r="AK214" s="1" t="s">
        <v>497</v>
      </c>
      <c r="AL214" s="1" t="s">
        <v>497</v>
      </c>
      <c r="AM214" s="1" t="s">
        <v>497</v>
      </c>
      <c r="AN214" s="1" t="s">
        <v>497</v>
      </c>
      <c r="AO214" s="1" t="s">
        <v>497</v>
      </c>
      <c r="AP214" s="1" t="s">
        <v>497</v>
      </c>
      <c r="AQ214" s="1" t="s">
        <v>497</v>
      </c>
      <c r="AR214" s="1" t="s">
        <v>497</v>
      </c>
      <c r="AS214" s="1">
        <f t="shared" si="31"/>
        <v>1</v>
      </c>
    </row>
    <row r="215" spans="1:45" x14ac:dyDescent="0.25">
      <c r="A215" s="1">
        <f>COUNTIF('Value Matchup'!$D$356:$D$423,'Team History'!B215)</f>
        <v>0</v>
      </c>
      <c r="B215" t="s">
        <v>313</v>
      </c>
      <c r="C215" s="1">
        <f t="shared" si="24"/>
        <v>1</v>
      </c>
      <c r="D215" s="1">
        <f t="shared" si="25"/>
        <v>0</v>
      </c>
      <c r="E215" s="1">
        <f t="shared" si="26"/>
        <v>0</v>
      </c>
      <c r="F215" s="1">
        <f t="shared" si="27"/>
        <v>0</v>
      </c>
      <c r="G215" s="1">
        <f t="shared" si="28"/>
        <v>0</v>
      </c>
      <c r="H215" s="1">
        <f t="shared" si="29"/>
        <v>0</v>
      </c>
      <c r="I215" s="63">
        <f t="shared" si="30"/>
        <v>5</v>
      </c>
      <c r="K215" s="1" t="s">
        <v>497</v>
      </c>
      <c r="L215" s="1" t="s">
        <v>497</v>
      </c>
      <c r="M215" s="1" t="s">
        <v>497</v>
      </c>
      <c r="N215" s="1" t="s">
        <v>497</v>
      </c>
      <c r="O215" s="1" t="s">
        <v>497</v>
      </c>
      <c r="P215" s="1">
        <v>0</v>
      </c>
      <c r="Q215" s="1" t="s">
        <v>497</v>
      </c>
      <c r="R215" s="1" t="s">
        <v>497</v>
      </c>
      <c r="S215" s="1" t="s">
        <v>497</v>
      </c>
      <c r="T215" s="1" t="s">
        <v>497</v>
      </c>
      <c r="U215" s="1" t="s">
        <v>497</v>
      </c>
      <c r="V215" s="1" t="s">
        <v>497</v>
      </c>
      <c r="W215" s="1">
        <v>1</v>
      </c>
      <c r="X215" s="1" t="s">
        <v>497</v>
      </c>
      <c r="Y215" s="1" t="s">
        <v>497</v>
      </c>
      <c r="Z215" s="1" t="s">
        <v>497</v>
      </c>
      <c r="AA215" s="1" t="s">
        <v>497</v>
      </c>
      <c r="AB215" s="1">
        <v>0</v>
      </c>
      <c r="AC215" s="1" t="s">
        <v>497</v>
      </c>
      <c r="AD215" s="1" t="s">
        <v>497</v>
      </c>
      <c r="AE215" s="1" t="s">
        <v>497</v>
      </c>
      <c r="AF215" s="1" t="s">
        <v>497</v>
      </c>
      <c r="AG215" s="1" t="s">
        <v>497</v>
      </c>
      <c r="AH215" s="1" t="s">
        <v>497</v>
      </c>
      <c r="AI215" s="1" t="s">
        <v>497</v>
      </c>
      <c r="AJ215" s="1" t="s">
        <v>497</v>
      </c>
      <c r="AK215" s="1" t="s">
        <v>497</v>
      </c>
      <c r="AL215" s="1" t="s">
        <v>497</v>
      </c>
      <c r="AM215" s="1" t="s">
        <v>497</v>
      </c>
      <c r="AN215" s="1" t="s">
        <v>497</v>
      </c>
      <c r="AO215" s="1" t="s">
        <v>497</v>
      </c>
      <c r="AP215" s="1" t="s">
        <v>497</v>
      </c>
      <c r="AQ215" s="1" t="s">
        <v>497</v>
      </c>
      <c r="AR215" s="1" t="s">
        <v>497</v>
      </c>
      <c r="AS215" s="1">
        <f t="shared" si="31"/>
        <v>3</v>
      </c>
    </row>
    <row r="216" spans="1:45" x14ac:dyDescent="0.25">
      <c r="A216" s="1">
        <f>COUNTIF('Value Matchup'!$D$356:$D$423,'Team History'!B216)</f>
        <v>0</v>
      </c>
      <c r="B216" t="s">
        <v>35</v>
      </c>
      <c r="C216" s="1">
        <f t="shared" si="24"/>
        <v>11</v>
      </c>
      <c r="D216" s="1">
        <f t="shared" si="25"/>
        <v>4</v>
      </c>
      <c r="E216" s="1">
        <f t="shared" si="26"/>
        <v>2</v>
      </c>
      <c r="F216" s="1">
        <f t="shared" si="27"/>
        <v>0</v>
      </c>
      <c r="G216" s="1">
        <f t="shared" si="28"/>
        <v>0</v>
      </c>
      <c r="H216" s="1">
        <f t="shared" si="29"/>
        <v>0</v>
      </c>
      <c r="I216" s="63">
        <f t="shared" si="30"/>
        <v>44</v>
      </c>
      <c r="K216" s="1" t="s">
        <v>497</v>
      </c>
      <c r="L216" s="1">
        <v>1</v>
      </c>
      <c r="M216" s="1">
        <v>3</v>
      </c>
      <c r="N216" s="1">
        <v>3</v>
      </c>
      <c r="O216" s="1" t="s">
        <v>497</v>
      </c>
      <c r="P216" s="1">
        <v>0</v>
      </c>
      <c r="Q216" s="1">
        <v>0</v>
      </c>
      <c r="R216" s="1">
        <v>1</v>
      </c>
      <c r="S216" s="1">
        <v>0</v>
      </c>
      <c r="T216" s="1" t="s">
        <v>497</v>
      </c>
      <c r="U216" s="1">
        <v>1</v>
      </c>
      <c r="V216" s="1">
        <v>0</v>
      </c>
      <c r="W216" s="1" t="s">
        <v>497</v>
      </c>
      <c r="X216" s="1" t="s">
        <v>497</v>
      </c>
      <c r="Y216" s="1" t="s">
        <v>497</v>
      </c>
      <c r="Z216" s="1">
        <v>2</v>
      </c>
      <c r="AA216" s="1">
        <v>1</v>
      </c>
      <c r="AB216" s="1">
        <v>1</v>
      </c>
      <c r="AC216" s="1" t="s">
        <v>497</v>
      </c>
      <c r="AD216" s="1" t="s">
        <v>497</v>
      </c>
      <c r="AE216" s="1" t="s">
        <v>497</v>
      </c>
      <c r="AF216" s="1" t="s">
        <v>497</v>
      </c>
      <c r="AG216" s="1" t="s">
        <v>497</v>
      </c>
      <c r="AH216" s="1" t="s">
        <v>497</v>
      </c>
      <c r="AI216" s="1" t="s">
        <v>497</v>
      </c>
      <c r="AJ216" s="1" t="s">
        <v>497</v>
      </c>
      <c r="AK216" s="1" t="s">
        <v>497</v>
      </c>
      <c r="AL216" s="1" t="s">
        <v>497</v>
      </c>
      <c r="AM216" s="1">
        <v>0</v>
      </c>
      <c r="AN216" s="1">
        <v>1</v>
      </c>
      <c r="AO216" s="1">
        <v>0</v>
      </c>
      <c r="AP216" s="1">
        <v>2</v>
      </c>
      <c r="AQ216" s="1">
        <v>0</v>
      </c>
      <c r="AR216" s="1">
        <v>1</v>
      </c>
      <c r="AS216" s="1">
        <f t="shared" si="31"/>
        <v>18</v>
      </c>
    </row>
    <row r="217" spans="1:45" x14ac:dyDescent="0.25">
      <c r="A217" s="1">
        <f>COUNTIF('Value Matchup'!$D$356:$D$423,'Team History'!B217)</f>
        <v>0</v>
      </c>
      <c r="B217" t="s">
        <v>314</v>
      </c>
      <c r="C217" s="1">
        <f t="shared" si="24"/>
        <v>0</v>
      </c>
      <c r="D217" s="1">
        <f t="shared" si="25"/>
        <v>0</v>
      </c>
      <c r="E217" s="1">
        <f t="shared" si="26"/>
        <v>0</v>
      </c>
      <c r="F217" s="1">
        <f t="shared" si="27"/>
        <v>0</v>
      </c>
      <c r="G217" s="1">
        <f t="shared" si="28"/>
        <v>0</v>
      </c>
      <c r="H217" s="1">
        <f t="shared" si="29"/>
        <v>0</v>
      </c>
      <c r="I217" s="63">
        <f t="shared" si="30"/>
        <v>3</v>
      </c>
      <c r="K217" s="1" t="s">
        <v>497</v>
      </c>
      <c r="L217" s="1" t="s">
        <v>497</v>
      </c>
      <c r="M217" s="1" t="s">
        <v>497</v>
      </c>
      <c r="N217" s="1" t="s">
        <v>497</v>
      </c>
      <c r="O217" s="1" t="s">
        <v>497</v>
      </c>
      <c r="P217" s="1" t="s">
        <v>497</v>
      </c>
      <c r="Q217" s="1" t="s">
        <v>497</v>
      </c>
      <c r="R217" s="1">
        <v>0</v>
      </c>
      <c r="S217" s="1">
        <v>0</v>
      </c>
      <c r="T217" s="1" t="s">
        <v>497</v>
      </c>
      <c r="U217" s="1" t="s">
        <v>497</v>
      </c>
      <c r="V217" s="1" t="s">
        <v>497</v>
      </c>
      <c r="W217" s="1" t="s">
        <v>497</v>
      </c>
      <c r="X217" s="1">
        <v>0</v>
      </c>
      <c r="Y217" s="1" t="s">
        <v>497</v>
      </c>
      <c r="Z217" s="1" t="s">
        <v>497</v>
      </c>
      <c r="AA217" s="1" t="s">
        <v>497</v>
      </c>
      <c r="AB217" s="1" t="s">
        <v>497</v>
      </c>
      <c r="AC217" s="1" t="s">
        <v>497</v>
      </c>
      <c r="AD217" s="1" t="s">
        <v>497</v>
      </c>
      <c r="AE217" s="1" t="s">
        <v>497</v>
      </c>
      <c r="AF217" s="1" t="s">
        <v>497</v>
      </c>
      <c r="AG217" s="1" t="s">
        <v>497</v>
      </c>
      <c r="AH217" s="1" t="s">
        <v>497</v>
      </c>
      <c r="AI217" s="1" t="s">
        <v>497</v>
      </c>
      <c r="AJ217" s="1" t="s">
        <v>497</v>
      </c>
      <c r="AK217" s="1" t="s">
        <v>497</v>
      </c>
      <c r="AL217" s="1" t="s">
        <v>497</v>
      </c>
      <c r="AM217" s="1" t="s">
        <v>497</v>
      </c>
      <c r="AN217" s="1" t="s">
        <v>497</v>
      </c>
      <c r="AO217" s="1" t="s">
        <v>497</v>
      </c>
      <c r="AP217" s="1" t="s">
        <v>497</v>
      </c>
      <c r="AQ217" s="1" t="s">
        <v>497</v>
      </c>
      <c r="AR217" s="1" t="s">
        <v>497</v>
      </c>
      <c r="AS217" s="1">
        <f t="shared" si="31"/>
        <v>3</v>
      </c>
    </row>
    <row r="218" spans="1:45" x14ac:dyDescent="0.25">
      <c r="A218" s="1">
        <f>COUNTIF('Value Matchup'!$D$356:$D$423,'Team History'!B218)</f>
        <v>0</v>
      </c>
      <c r="B218" t="s">
        <v>315</v>
      </c>
      <c r="C218" s="1">
        <f t="shared" si="24"/>
        <v>2</v>
      </c>
      <c r="D218" s="1">
        <f t="shared" si="25"/>
        <v>1</v>
      </c>
      <c r="E218" s="1">
        <f t="shared" si="26"/>
        <v>0</v>
      </c>
      <c r="F218" s="1">
        <f t="shared" si="27"/>
        <v>0</v>
      </c>
      <c r="G218" s="1">
        <f t="shared" si="28"/>
        <v>0</v>
      </c>
      <c r="H218" s="1">
        <f t="shared" si="29"/>
        <v>0</v>
      </c>
      <c r="I218" s="63">
        <f t="shared" si="30"/>
        <v>11</v>
      </c>
      <c r="K218" s="1" t="s">
        <v>497</v>
      </c>
      <c r="L218" s="1" t="s">
        <v>497</v>
      </c>
      <c r="M218" s="1" t="s">
        <v>497</v>
      </c>
      <c r="N218" s="1" t="s">
        <v>497</v>
      </c>
      <c r="O218" s="1" t="s">
        <v>497</v>
      </c>
      <c r="P218" s="1" t="s">
        <v>497</v>
      </c>
      <c r="Q218" s="1">
        <v>2</v>
      </c>
      <c r="R218" s="1" t="s">
        <v>497</v>
      </c>
      <c r="S218" s="1">
        <v>1</v>
      </c>
      <c r="T218" s="1" t="s">
        <v>497</v>
      </c>
      <c r="U218" s="1" t="s">
        <v>497</v>
      </c>
      <c r="V218" s="1" t="s">
        <v>497</v>
      </c>
      <c r="W218" s="1" t="s">
        <v>497</v>
      </c>
      <c r="X218" s="1">
        <v>0</v>
      </c>
      <c r="Y218" s="1" t="s">
        <v>497</v>
      </c>
      <c r="Z218" s="1" t="s">
        <v>497</v>
      </c>
      <c r="AA218" s="1" t="s">
        <v>497</v>
      </c>
      <c r="AB218" s="1" t="s">
        <v>497</v>
      </c>
      <c r="AC218" s="1" t="s">
        <v>497</v>
      </c>
      <c r="AD218" s="1" t="s">
        <v>497</v>
      </c>
      <c r="AE218" s="1" t="s">
        <v>497</v>
      </c>
      <c r="AF218" s="1" t="s">
        <v>497</v>
      </c>
      <c r="AG218" s="1" t="s">
        <v>497</v>
      </c>
      <c r="AH218" s="1" t="s">
        <v>497</v>
      </c>
      <c r="AI218" s="1">
        <v>0</v>
      </c>
      <c r="AJ218" s="1" t="s">
        <v>497</v>
      </c>
      <c r="AK218" s="1" t="s">
        <v>497</v>
      </c>
      <c r="AL218" s="1" t="s">
        <v>497</v>
      </c>
      <c r="AM218" s="1" t="s">
        <v>497</v>
      </c>
      <c r="AN218" s="1" t="s">
        <v>497</v>
      </c>
      <c r="AO218" s="1" t="s">
        <v>497</v>
      </c>
      <c r="AP218" s="1" t="s">
        <v>497</v>
      </c>
      <c r="AQ218" s="1" t="s">
        <v>497</v>
      </c>
      <c r="AR218" s="1">
        <v>0</v>
      </c>
      <c r="AS218" s="1">
        <f t="shared" si="31"/>
        <v>5</v>
      </c>
    </row>
    <row r="219" spans="1:45" x14ac:dyDescent="0.25">
      <c r="A219" s="1">
        <f>COUNTIF('Value Matchup'!$D$356:$D$423,'Team History'!B219)</f>
        <v>1</v>
      </c>
      <c r="B219" t="s">
        <v>316</v>
      </c>
      <c r="C219" s="1">
        <f t="shared" si="24"/>
        <v>16</v>
      </c>
      <c r="D219" s="1">
        <f t="shared" si="25"/>
        <v>8</v>
      </c>
      <c r="E219" s="1">
        <f t="shared" si="26"/>
        <v>5</v>
      </c>
      <c r="F219" s="1">
        <f t="shared" si="27"/>
        <v>3</v>
      </c>
      <c r="G219" s="1">
        <f t="shared" si="28"/>
        <v>1</v>
      </c>
      <c r="H219" s="1">
        <f t="shared" si="29"/>
        <v>0</v>
      </c>
      <c r="I219" s="63">
        <f t="shared" si="30"/>
        <v>71</v>
      </c>
      <c r="K219" s="1">
        <v>1</v>
      </c>
      <c r="L219" s="1" t="s">
        <v>497</v>
      </c>
      <c r="M219" s="1" t="s">
        <v>497</v>
      </c>
      <c r="N219" s="1">
        <v>1</v>
      </c>
      <c r="O219" s="1">
        <v>0</v>
      </c>
      <c r="P219" s="1">
        <v>3</v>
      </c>
      <c r="Q219" s="1">
        <v>4</v>
      </c>
      <c r="R219" s="1">
        <v>2</v>
      </c>
      <c r="S219" s="1">
        <v>2</v>
      </c>
      <c r="T219" s="1">
        <v>0</v>
      </c>
      <c r="U219" s="1" t="s">
        <v>497</v>
      </c>
      <c r="V219" s="1">
        <v>5</v>
      </c>
      <c r="W219" s="1">
        <v>1</v>
      </c>
      <c r="X219" s="1" t="s">
        <v>497</v>
      </c>
      <c r="Y219" s="1" t="s">
        <v>497</v>
      </c>
      <c r="Z219" s="1" t="s">
        <v>497</v>
      </c>
      <c r="AA219" s="1">
        <v>1</v>
      </c>
      <c r="AB219" s="1">
        <v>0</v>
      </c>
      <c r="AC219" s="1">
        <v>1</v>
      </c>
      <c r="AD219" s="1">
        <v>4</v>
      </c>
      <c r="AE219" s="1" t="s">
        <v>497</v>
      </c>
      <c r="AF219" s="1" t="s">
        <v>497</v>
      </c>
      <c r="AG219" s="1" t="s">
        <v>497</v>
      </c>
      <c r="AH219" s="1" t="s">
        <v>497</v>
      </c>
      <c r="AI219" s="1" t="s">
        <v>497</v>
      </c>
      <c r="AJ219" s="1" t="s">
        <v>497</v>
      </c>
      <c r="AK219" s="1">
        <v>3</v>
      </c>
      <c r="AL219" s="1">
        <v>2</v>
      </c>
      <c r="AM219" s="1">
        <v>1</v>
      </c>
      <c r="AN219" s="1" t="s">
        <v>497</v>
      </c>
      <c r="AO219" s="1" t="s">
        <v>497</v>
      </c>
      <c r="AP219" s="1">
        <v>1</v>
      </c>
      <c r="AQ219" s="1" t="s">
        <v>497</v>
      </c>
      <c r="AR219" s="1">
        <v>1</v>
      </c>
      <c r="AS219" s="1">
        <f t="shared" si="31"/>
        <v>19</v>
      </c>
    </row>
    <row r="220" spans="1:45" x14ac:dyDescent="0.25">
      <c r="A220" s="1">
        <f>COUNTIF('Value Matchup'!$D$356:$D$423,'Team History'!B220)</f>
        <v>1</v>
      </c>
      <c r="B220" t="s">
        <v>58</v>
      </c>
      <c r="C220" s="1">
        <f t="shared" si="24"/>
        <v>15</v>
      </c>
      <c r="D220" s="1">
        <f t="shared" si="25"/>
        <v>10</v>
      </c>
      <c r="E220" s="1">
        <f t="shared" si="26"/>
        <v>6</v>
      </c>
      <c r="F220" s="1">
        <f t="shared" si="27"/>
        <v>3</v>
      </c>
      <c r="G220" s="1">
        <f t="shared" si="28"/>
        <v>1</v>
      </c>
      <c r="H220" s="1">
        <f t="shared" si="29"/>
        <v>0</v>
      </c>
      <c r="I220" s="63">
        <f t="shared" si="30"/>
        <v>71</v>
      </c>
      <c r="K220" s="1">
        <v>0</v>
      </c>
      <c r="L220" s="1" t="s">
        <v>497</v>
      </c>
      <c r="M220" s="1">
        <v>4</v>
      </c>
      <c r="N220" s="1">
        <v>2</v>
      </c>
      <c r="O220" s="1">
        <v>0</v>
      </c>
      <c r="P220" s="1">
        <v>0</v>
      </c>
      <c r="Q220" s="1" t="s">
        <v>497</v>
      </c>
      <c r="R220" s="1" t="s">
        <v>497</v>
      </c>
      <c r="S220" s="1" t="s">
        <v>497</v>
      </c>
      <c r="T220" s="1">
        <v>3</v>
      </c>
      <c r="U220" s="1">
        <v>1</v>
      </c>
      <c r="V220" s="1" t="s">
        <v>497</v>
      </c>
      <c r="W220" s="1">
        <v>0</v>
      </c>
      <c r="X220" s="1">
        <v>1</v>
      </c>
      <c r="Y220" s="1" t="s">
        <v>497</v>
      </c>
      <c r="Z220" s="1">
        <v>3</v>
      </c>
      <c r="AA220" s="1">
        <v>4</v>
      </c>
      <c r="AB220" s="1">
        <v>0</v>
      </c>
      <c r="AC220" s="1">
        <v>1</v>
      </c>
      <c r="AD220" s="1">
        <v>2</v>
      </c>
      <c r="AE220" s="1">
        <v>0</v>
      </c>
      <c r="AF220" s="1">
        <v>0</v>
      </c>
      <c r="AG220" s="1">
        <v>0</v>
      </c>
      <c r="AH220" s="1">
        <v>0</v>
      </c>
      <c r="AI220" s="1" t="s">
        <v>497</v>
      </c>
      <c r="AJ220" s="1" t="s">
        <v>497</v>
      </c>
      <c r="AK220" s="1">
        <v>0</v>
      </c>
      <c r="AL220" s="1" t="s">
        <v>497</v>
      </c>
      <c r="AM220" s="1">
        <v>1</v>
      </c>
      <c r="AN220" s="1">
        <v>2</v>
      </c>
      <c r="AO220" s="1">
        <v>5</v>
      </c>
      <c r="AP220" s="1">
        <v>2</v>
      </c>
      <c r="AQ220" s="1">
        <v>1</v>
      </c>
      <c r="AR220" s="1">
        <v>3</v>
      </c>
      <c r="AS220" s="1">
        <f t="shared" si="31"/>
        <v>25</v>
      </c>
    </row>
    <row r="221" spans="1:45" x14ac:dyDescent="0.25">
      <c r="A221" s="1">
        <f>COUNTIF('Value Matchup'!$D$356:$D$423,'Team History'!B221)</f>
        <v>0</v>
      </c>
      <c r="B221" t="s">
        <v>317</v>
      </c>
      <c r="C221" s="1">
        <f t="shared" si="24"/>
        <v>12</v>
      </c>
      <c r="D221" s="1">
        <f t="shared" si="25"/>
        <v>6</v>
      </c>
      <c r="E221" s="1">
        <f t="shared" si="26"/>
        <v>3</v>
      </c>
      <c r="F221" s="1">
        <f t="shared" si="27"/>
        <v>2</v>
      </c>
      <c r="G221" s="1">
        <f t="shared" si="28"/>
        <v>0</v>
      </c>
      <c r="H221" s="1">
        <f t="shared" si="29"/>
        <v>0</v>
      </c>
      <c r="I221" s="63">
        <f t="shared" si="30"/>
        <v>45</v>
      </c>
      <c r="K221" s="1" t="s">
        <v>497</v>
      </c>
      <c r="L221" s="1">
        <v>0</v>
      </c>
      <c r="M221" s="1" t="s">
        <v>497</v>
      </c>
      <c r="N221" s="1">
        <v>0</v>
      </c>
      <c r="O221" s="1">
        <v>0</v>
      </c>
      <c r="P221" s="1">
        <v>0</v>
      </c>
      <c r="Q221" s="1" t="s">
        <v>497</v>
      </c>
      <c r="R221" s="1" t="s">
        <v>497</v>
      </c>
      <c r="S221" s="1">
        <v>0</v>
      </c>
      <c r="T221" s="1">
        <v>1</v>
      </c>
      <c r="U221" s="1" t="s">
        <v>497</v>
      </c>
      <c r="V221" s="1" t="s">
        <v>497</v>
      </c>
      <c r="W221" s="1" t="s">
        <v>497</v>
      </c>
      <c r="X221" s="1">
        <v>2</v>
      </c>
      <c r="Y221" s="1">
        <v>4</v>
      </c>
      <c r="Z221" s="1">
        <v>1</v>
      </c>
      <c r="AA221" s="1">
        <v>0</v>
      </c>
      <c r="AB221" s="1">
        <v>0</v>
      </c>
      <c r="AC221" s="1">
        <v>3</v>
      </c>
      <c r="AD221" s="1">
        <v>1</v>
      </c>
      <c r="AE221" s="1">
        <v>1</v>
      </c>
      <c r="AF221" s="1" t="s">
        <v>497</v>
      </c>
      <c r="AG221" s="1" t="s">
        <v>497</v>
      </c>
      <c r="AH221" s="1">
        <v>4</v>
      </c>
      <c r="AI221" s="1">
        <v>1</v>
      </c>
      <c r="AJ221" s="1">
        <v>1</v>
      </c>
      <c r="AK221" s="1">
        <v>2</v>
      </c>
      <c r="AL221" s="1">
        <v>2</v>
      </c>
      <c r="AM221" s="1" t="s">
        <v>497</v>
      </c>
      <c r="AN221" s="1" t="s">
        <v>497</v>
      </c>
      <c r="AO221" s="1" t="s">
        <v>497</v>
      </c>
      <c r="AP221" s="1" t="s">
        <v>497</v>
      </c>
      <c r="AQ221" s="1" t="s">
        <v>497</v>
      </c>
      <c r="AR221" s="1" t="s">
        <v>497</v>
      </c>
      <c r="AS221" s="1">
        <f t="shared" si="31"/>
        <v>19</v>
      </c>
    </row>
    <row r="222" spans="1:45" x14ac:dyDescent="0.25">
      <c r="A222" s="1">
        <f>COUNTIF('Value Matchup'!$D$356:$D$423,'Team History'!B222)</f>
        <v>1</v>
      </c>
      <c r="B222" t="s">
        <v>318</v>
      </c>
      <c r="C222" s="1">
        <f t="shared" si="24"/>
        <v>3</v>
      </c>
      <c r="D222" s="1">
        <f t="shared" si="25"/>
        <v>0</v>
      </c>
      <c r="E222" s="1">
        <f t="shared" si="26"/>
        <v>0</v>
      </c>
      <c r="F222" s="1">
        <f t="shared" si="27"/>
        <v>0</v>
      </c>
      <c r="G222" s="1">
        <f t="shared" si="28"/>
        <v>0</v>
      </c>
      <c r="H222" s="1">
        <f t="shared" si="29"/>
        <v>0</v>
      </c>
      <c r="I222" s="63">
        <f t="shared" si="30"/>
        <v>13</v>
      </c>
      <c r="K222" s="1" t="s">
        <v>497</v>
      </c>
      <c r="L222" s="1" t="s">
        <v>497</v>
      </c>
      <c r="M222" s="1" t="s">
        <v>497</v>
      </c>
      <c r="N222" s="1" t="s">
        <v>497</v>
      </c>
      <c r="O222" s="1" t="s">
        <v>497</v>
      </c>
      <c r="P222" s="1" t="s">
        <v>497</v>
      </c>
      <c r="Q222" s="1" t="s">
        <v>497</v>
      </c>
      <c r="R222" s="1">
        <v>0</v>
      </c>
      <c r="S222" s="1">
        <v>1</v>
      </c>
      <c r="T222" s="1" t="s">
        <v>497</v>
      </c>
      <c r="U222" s="1" t="s">
        <v>497</v>
      </c>
      <c r="V222" s="1">
        <v>0</v>
      </c>
      <c r="W222" s="1" t="s">
        <v>497</v>
      </c>
      <c r="X222" s="1">
        <v>0</v>
      </c>
      <c r="Y222" s="1" t="s">
        <v>497</v>
      </c>
      <c r="Z222" s="1" t="s">
        <v>497</v>
      </c>
      <c r="AA222" s="1" t="s">
        <v>497</v>
      </c>
      <c r="AB222" s="1" t="s">
        <v>497</v>
      </c>
      <c r="AC222" s="1" t="s">
        <v>497</v>
      </c>
      <c r="AD222" s="1" t="s">
        <v>497</v>
      </c>
      <c r="AE222" s="1" t="s">
        <v>497</v>
      </c>
      <c r="AF222" s="1">
        <v>0</v>
      </c>
      <c r="AG222" s="1" t="s">
        <v>497</v>
      </c>
      <c r="AH222" s="1">
        <v>1</v>
      </c>
      <c r="AI222" s="1" t="s">
        <v>497</v>
      </c>
      <c r="AJ222" s="1" t="s">
        <v>497</v>
      </c>
      <c r="AK222" s="1">
        <v>0</v>
      </c>
      <c r="AL222" s="1" t="s">
        <v>497</v>
      </c>
      <c r="AM222" s="1" t="s">
        <v>497</v>
      </c>
      <c r="AN222" s="1" t="s">
        <v>497</v>
      </c>
      <c r="AO222" s="1" t="s">
        <v>497</v>
      </c>
      <c r="AP222" s="1" t="s">
        <v>497</v>
      </c>
      <c r="AQ222" s="1">
        <v>1</v>
      </c>
      <c r="AR222" s="1">
        <v>0</v>
      </c>
      <c r="AS222" s="1">
        <f t="shared" si="31"/>
        <v>9</v>
      </c>
    </row>
    <row r="223" spans="1:45" x14ac:dyDescent="0.25">
      <c r="A223" s="1">
        <f>COUNTIF('Value Matchup'!$D$356:$D$423,'Team History'!B223)</f>
        <v>0</v>
      </c>
      <c r="B223" t="s">
        <v>319</v>
      </c>
      <c r="C223" s="1">
        <f t="shared" si="24"/>
        <v>0</v>
      </c>
      <c r="D223" s="1">
        <f t="shared" si="25"/>
        <v>0</v>
      </c>
      <c r="E223" s="1">
        <f t="shared" si="26"/>
        <v>0</v>
      </c>
      <c r="F223" s="1">
        <f t="shared" si="27"/>
        <v>0</v>
      </c>
      <c r="G223" s="1">
        <f t="shared" si="28"/>
        <v>0</v>
      </c>
      <c r="H223" s="1">
        <f t="shared" si="29"/>
        <v>0</v>
      </c>
      <c r="I223" s="63">
        <f t="shared" si="30"/>
        <v>3</v>
      </c>
      <c r="K223" s="1" t="s">
        <v>497</v>
      </c>
      <c r="L223" s="1" t="s">
        <v>497</v>
      </c>
      <c r="M223" s="1" t="s">
        <v>497</v>
      </c>
      <c r="N223" s="1" t="s">
        <v>497</v>
      </c>
      <c r="O223" s="1" t="s">
        <v>497</v>
      </c>
      <c r="P223" s="1" t="s">
        <v>497</v>
      </c>
      <c r="Q223" s="1" t="s">
        <v>497</v>
      </c>
      <c r="R223" s="1" t="s">
        <v>497</v>
      </c>
      <c r="S223" s="1" t="s">
        <v>497</v>
      </c>
      <c r="T223" s="1" t="s">
        <v>497</v>
      </c>
      <c r="U223" s="1">
        <v>0</v>
      </c>
      <c r="V223" s="1">
        <v>0</v>
      </c>
      <c r="W223" s="1">
        <v>0</v>
      </c>
      <c r="X223" s="1" t="s">
        <v>497</v>
      </c>
      <c r="Y223" s="1" t="s">
        <v>497</v>
      </c>
      <c r="Z223" s="1" t="s">
        <v>497</v>
      </c>
      <c r="AA223" s="1" t="s">
        <v>497</v>
      </c>
      <c r="AB223" s="1" t="s">
        <v>497</v>
      </c>
      <c r="AC223" s="1" t="s">
        <v>497</v>
      </c>
      <c r="AD223" s="1" t="s">
        <v>497</v>
      </c>
      <c r="AE223" s="1" t="s">
        <v>497</v>
      </c>
      <c r="AF223" s="1" t="s">
        <v>497</v>
      </c>
      <c r="AG223" s="1" t="s">
        <v>497</v>
      </c>
      <c r="AH223" s="1" t="s">
        <v>497</v>
      </c>
      <c r="AI223" s="1" t="s">
        <v>497</v>
      </c>
      <c r="AJ223" s="1" t="s">
        <v>497</v>
      </c>
      <c r="AK223" s="1" t="s">
        <v>497</v>
      </c>
      <c r="AL223" s="1" t="s">
        <v>497</v>
      </c>
      <c r="AM223" s="1" t="s">
        <v>497</v>
      </c>
      <c r="AN223" s="1" t="s">
        <v>497</v>
      </c>
      <c r="AO223" s="1" t="s">
        <v>497</v>
      </c>
      <c r="AP223" s="1" t="s">
        <v>497</v>
      </c>
      <c r="AQ223" s="1" t="s">
        <v>497</v>
      </c>
      <c r="AR223" s="1" t="s">
        <v>497</v>
      </c>
      <c r="AS223" s="1">
        <f t="shared" si="31"/>
        <v>3</v>
      </c>
    </row>
    <row r="224" spans="1:45" x14ac:dyDescent="0.25">
      <c r="A224" s="1">
        <f>COUNTIF('Value Matchup'!$D$356:$D$423,'Team History'!B224)</f>
        <v>1</v>
      </c>
      <c r="B224" t="s">
        <v>40</v>
      </c>
      <c r="C224" s="1">
        <f t="shared" si="24"/>
        <v>7</v>
      </c>
      <c r="D224" s="1">
        <f t="shared" si="25"/>
        <v>5</v>
      </c>
      <c r="E224" s="1">
        <f t="shared" si="26"/>
        <v>4</v>
      </c>
      <c r="F224" s="1">
        <f t="shared" si="27"/>
        <v>1</v>
      </c>
      <c r="G224" s="1">
        <f t="shared" si="28"/>
        <v>0</v>
      </c>
      <c r="H224" s="1">
        <f t="shared" si="29"/>
        <v>0</v>
      </c>
      <c r="I224" s="63">
        <f t="shared" si="30"/>
        <v>42</v>
      </c>
      <c r="K224" s="1" t="s">
        <v>497</v>
      </c>
      <c r="L224" s="1">
        <v>4</v>
      </c>
      <c r="M224" s="1">
        <v>3</v>
      </c>
      <c r="N224" s="1">
        <v>1</v>
      </c>
      <c r="O224" s="1">
        <v>1</v>
      </c>
      <c r="P224" s="1">
        <v>2</v>
      </c>
      <c r="Q224" s="1" t="s">
        <v>497</v>
      </c>
      <c r="R224" s="1" t="s">
        <v>497</v>
      </c>
      <c r="S224" s="1" t="s">
        <v>497</v>
      </c>
      <c r="T224" s="1" t="s">
        <v>497</v>
      </c>
      <c r="U224" s="1">
        <v>0</v>
      </c>
      <c r="V224" s="1">
        <v>3</v>
      </c>
      <c r="W224" s="1" t="s">
        <v>497</v>
      </c>
      <c r="X224" s="1" t="s">
        <v>497</v>
      </c>
      <c r="Y224" s="1" t="s">
        <v>497</v>
      </c>
      <c r="Z224" s="1">
        <v>0</v>
      </c>
      <c r="AA224" s="1">
        <v>3</v>
      </c>
      <c r="AB224" s="1" t="s">
        <v>497</v>
      </c>
      <c r="AC224" s="1">
        <v>0</v>
      </c>
      <c r="AD224" s="1" t="s">
        <v>497</v>
      </c>
      <c r="AE224" s="1" t="s">
        <v>497</v>
      </c>
      <c r="AF224" s="1" t="s">
        <v>497</v>
      </c>
      <c r="AG224" s="1" t="s">
        <v>497</v>
      </c>
      <c r="AH224" s="1">
        <v>0</v>
      </c>
      <c r="AI224" s="1" t="s">
        <v>497</v>
      </c>
      <c r="AJ224" s="1" t="s">
        <v>497</v>
      </c>
      <c r="AK224" s="1" t="s">
        <v>497</v>
      </c>
      <c r="AL224" s="1" t="s">
        <v>497</v>
      </c>
      <c r="AM224" s="1" t="s">
        <v>497</v>
      </c>
      <c r="AN224" s="1" t="s">
        <v>497</v>
      </c>
      <c r="AO224" s="1" t="s">
        <v>497</v>
      </c>
      <c r="AP224" s="1" t="s">
        <v>497</v>
      </c>
      <c r="AQ224" s="1" t="s">
        <v>497</v>
      </c>
      <c r="AR224" s="1" t="s">
        <v>497</v>
      </c>
      <c r="AS224" s="1">
        <f t="shared" si="31"/>
        <v>11</v>
      </c>
    </row>
    <row r="225" spans="1:45" x14ac:dyDescent="0.25">
      <c r="A225" s="1">
        <f>COUNTIF('Value Matchup'!$D$356:$D$423,'Team History'!B225)</f>
        <v>0</v>
      </c>
      <c r="B225" t="s">
        <v>320</v>
      </c>
      <c r="C225" s="1">
        <f t="shared" si="24"/>
        <v>0</v>
      </c>
      <c r="D225" s="1">
        <f t="shared" si="25"/>
        <v>0</v>
      </c>
      <c r="E225" s="1">
        <f t="shared" si="26"/>
        <v>0</v>
      </c>
      <c r="F225" s="1">
        <f t="shared" si="27"/>
        <v>0</v>
      </c>
      <c r="G225" s="1">
        <f t="shared" si="28"/>
        <v>0</v>
      </c>
      <c r="H225" s="1">
        <f t="shared" si="29"/>
        <v>0</v>
      </c>
      <c r="I225" s="63">
        <f t="shared" si="30"/>
        <v>5</v>
      </c>
      <c r="K225" s="1" t="s">
        <v>497</v>
      </c>
      <c r="L225" s="1" t="s">
        <v>497</v>
      </c>
      <c r="M225" s="1">
        <v>0</v>
      </c>
      <c r="N225" s="1" t="s">
        <v>497</v>
      </c>
      <c r="O225" s="1" t="s">
        <v>497</v>
      </c>
      <c r="P225" s="1" t="s">
        <v>497</v>
      </c>
      <c r="Q225" s="1" t="s">
        <v>497</v>
      </c>
      <c r="R225" s="1" t="s">
        <v>497</v>
      </c>
      <c r="S225" s="1" t="s">
        <v>497</v>
      </c>
      <c r="T225" s="1" t="s">
        <v>497</v>
      </c>
      <c r="U225" s="1" t="s">
        <v>497</v>
      </c>
      <c r="V225" s="1" t="s">
        <v>497</v>
      </c>
      <c r="W225" s="1" t="s">
        <v>497</v>
      </c>
      <c r="X225" s="1" t="s">
        <v>497</v>
      </c>
      <c r="Y225" s="1" t="s">
        <v>497</v>
      </c>
      <c r="Z225" s="1" t="s">
        <v>497</v>
      </c>
      <c r="AA225" s="1" t="s">
        <v>497</v>
      </c>
      <c r="AB225" s="1" t="s">
        <v>497</v>
      </c>
      <c r="AC225" s="1" t="s">
        <v>497</v>
      </c>
      <c r="AD225" s="1" t="s">
        <v>497</v>
      </c>
      <c r="AE225" s="1" t="s">
        <v>497</v>
      </c>
      <c r="AF225" s="1" t="s">
        <v>497</v>
      </c>
      <c r="AG225" s="1" t="s">
        <v>497</v>
      </c>
      <c r="AH225" s="1" t="s">
        <v>497</v>
      </c>
      <c r="AI225" s="1" t="s">
        <v>497</v>
      </c>
      <c r="AJ225" s="1" t="s">
        <v>497</v>
      </c>
      <c r="AK225" s="1" t="s">
        <v>497</v>
      </c>
      <c r="AL225" s="1" t="s">
        <v>497</v>
      </c>
      <c r="AM225" s="1">
        <v>0</v>
      </c>
      <c r="AN225" s="1">
        <v>0</v>
      </c>
      <c r="AO225" s="1">
        <v>0</v>
      </c>
      <c r="AP225" s="1" t="s">
        <v>497</v>
      </c>
      <c r="AQ225" s="1" t="s">
        <v>497</v>
      </c>
      <c r="AR225" s="1">
        <v>0</v>
      </c>
      <c r="AS225" s="1">
        <f t="shared" si="31"/>
        <v>5</v>
      </c>
    </row>
    <row r="226" spans="1:45" x14ac:dyDescent="0.25">
      <c r="A226" s="1">
        <f>COUNTIF('Value Matchup'!$D$356:$D$423,'Team History'!B226)</f>
        <v>0</v>
      </c>
      <c r="B226" t="s">
        <v>321</v>
      </c>
      <c r="C226" s="1">
        <f t="shared" si="24"/>
        <v>2</v>
      </c>
      <c r="D226" s="1">
        <f t="shared" si="25"/>
        <v>0</v>
      </c>
      <c r="E226" s="1">
        <f t="shared" si="26"/>
        <v>0</v>
      </c>
      <c r="F226" s="1">
        <f t="shared" si="27"/>
        <v>0</v>
      </c>
      <c r="G226" s="1">
        <f t="shared" si="28"/>
        <v>0</v>
      </c>
      <c r="H226" s="1">
        <f t="shared" si="29"/>
        <v>0</v>
      </c>
      <c r="I226" s="63">
        <f t="shared" si="30"/>
        <v>8</v>
      </c>
      <c r="K226" s="1" t="s">
        <v>497</v>
      </c>
      <c r="L226" s="1" t="s">
        <v>497</v>
      </c>
      <c r="M226" s="1" t="s">
        <v>497</v>
      </c>
      <c r="N226" s="1" t="s">
        <v>497</v>
      </c>
      <c r="O226" s="1" t="s">
        <v>497</v>
      </c>
      <c r="P226" s="1">
        <v>0</v>
      </c>
      <c r="Q226" s="1" t="s">
        <v>497</v>
      </c>
      <c r="R226" s="1" t="s">
        <v>497</v>
      </c>
      <c r="S226" s="1" t="s">
        <v>497</v>
      </c>
      <c r="T226" s="1" t="s">
        <v>497</v>
      </c>
      <c r="U226" s="1" t="s">
        <v>497</v>
      </c>
      <c r="V226" s="1" t="s">
        <v>497</v>
      </c>
      <c r="W226" s="1">
        <v>0</v>
      </c>
      <c r="X226" s="1">
        <v>1</v>
      </c>
      <c r="Y226" s="1">
        <v>1</v>
      </c>
      <c r="Z226" s="1" t="s">
        <v>497</v>
      </c>
      <c r="AA226" s="1" t="s">
        <v>497</v>
      </c>
      <c r="AB226" s="1" t="s">
        <v>497</v>
      </c>
      <c r="AC226" s="1" t="s">
        <v>497</v>
      </c>
      <c r="AD226" s="1" t="s">
        <v>497</v>
      </c>
      <c r="AE226" s="1" t="s">
        <v>497</v>
      </c>
      <c r="AF226" s="1">
        <v>0</v>
      </c>
      <c r="AG226" s="1" t="s">
        <v>497</v>
      </c>
      <c r="AH226" s="1" t="s">
        <v>497</v>
      </c>
      <c r="AI226" s="1" t="s">
        <v>497</v>
      </c>
      <c r="AJ226" s="1" t="s">
        <v>497</v>
      </c>
      <c r="AK226" s="1" t="s">
        <v>497</v>
      </c>
      <c r="AL226" s="1" t="s">
        <v>497</v>
      </c>
      <c r="AM226" s="1" t="s">
        <v>497</v>
      </c>
      <c r="AN226" s="1" t="s">
        <v>497</v>
      </c>
      <c r="AO226" s="1" t="s">
        <v>497</v>
      </c>
      <c r="AP226" s="1" t="s">
        <v>497</v>
      </c>
      <c r="AQ226" s="1" t="s">
        <v>497</v>
      </c>
      <c r="AR226" s="1" t="s">
        <v>497</v>
      </c>
      <c r="AS226" s="1">
        <f t="shared" si="31"/>
        <v>5</v>
      </c>
    </row>
    <row r="227" spans="1:45" x14ac:dyDescent="0.25">
      <c r="A227" s="1">
        <f>COUNTIF('Value Matchup'!$D$356:$D$423,'Team History'!B227)</f>
        <v>0</v>
      </c>
      <c r="B227" t="s">
        <v>322</v>
      </c>
      <c r="C227" s="1">
        <f t="shared" si="24"/>
        <v>1</v>
      </c>
      <c r="D227" s="1">
        <f t="shared" si="25"/>
        <v>0</v>
      </c>
      <c r="E227" s="1">
        <f t="shared" si="26"/>
        <v>0</v>
      </c>
      <c r="F227" s="1">
        <f t="shared" si="27"/>
        <v>0</v>
      </c>
      <c r="G227" s="1">
        <f t="shared" si="28"/>
        <v>0</v>
      </c>
      <c r="H227" s="1">
        <f t="shared" si="29"/>
        <v>0</v>
      </c>
      <c r="I227" s="63">
        <f t="shared" si="30"/>
        <v>14</v>
      </c>
      <c r="K227" s="1">
        <v>0</v>
      </c>
      <c r="L227" s="1" t="s">
        <v>497</v>
      </c>
      <c r="M227" s="1" t="s">
        <v>497</v>
      </c>
      <c r="N227" s="1" t="s">
        <v>497</v>
      </c>
      <c r="O227" s="1" t="s">
        <v>497</v>
      </c>
      <c r="P227" s="1" t="s">
        <v>497</v>
      </c>
      <c r="Q227" s="1" t="s">
        <v>497</v>
      </c>
      <c r="R227" s="1" t="s">
        <v>497</v>
      </c>
      <c r="S227" s="1" t="s">
        <v>497</v>
      </c>
      <c r="T227" s="1" t="s">
        <v>497</v>
      </c>
      <c r="U227" s="1" t="s">
        <v>497</v>
      </c>
      <c r="V227" s="1">
        <v>0</v>
      </c>
      <c r="W227" s="1">
        <v>0</v>
      </c>
      <c r="X227" s="1">
        <v>0</v>
      </c>
      <c r="Y227" s="1" t="s">
        <v>497</v>
      </c>
      <c r="Z227" s="1">
        <v>0</v>
      </c>
      <c r="AA227" s="1">
        <v>0</v>
      </c>
      <c r="AB227" s="1" t="s">
        <v>497</v>
      </c>
      <c r="AC227" s="1">
        <v>0</v>
      </c>
      <c r="AD227" s="1">
        <v>0</v>
      </c>
      <c r="AE227" s="1" t="s">
        <v>497</v>
      </c>
      <c r="AF227" s="1" t="s">
        <v>497</v>
      </c>
      <c r="AG227" s="1" t="s">
        <v>497</v>
      </c>
      <c r="AH227" s="1">
        <v>0</v>
      </c>
      <c r="AI227" s="1">
        <v>1</v>
      </c>
      <c r="AJ227" s="1">
        <v>0</v>
      </c>
      <c r="AK227" s="1" t="s">
        <v>497</v>
      </c>
      <c r="AL227" s="1" t="s">
        <v>497</v>
      </c>
      <c r="AM227" s="1" t="s">
        <v>497</v>
      </c>
      <c r="AN227" s="1" t="s">
        <v>497</v>
      </c>
      <c r="AO227" s="1" t="s">
        <v>497</v>
      </c>
      <c r="AP227" s="1">
        <v>0</v>
      </c>
      <c r="AQ227" s="1" t="s">
        <v>497</v>
      </c>
      <c r="AR227" s="1">
        <v>0</v>
      </c>
      <c r="AS227" s="1">
        <f t="shared" si="31"/>
        <v>13</v>
      </c>
    </row>
    <row r="228" spans="1:45" x14ac:dyDescent="0.25">
      <c r="A228" s="1">
        <f>COUNTIF('Value Matchup'!$D$356:$D$423,'Team History'!B228)</f>
        <v>0</v>
      </c>
      <c r="B228" t="s">
        <v>323</v>
      </c>
      <c r="C228" s="1">
        <f t="shared" si="24"/>
        <v>2</v>
      </c>
      <c r="D228" s="1">
        <f t="shared" si="25"/>
        <v>1</v>
      </c>
      <c r="E228" s="1">
        <f t="shared" si="26"/>
        <v>0</v>
      </c>
      <c r="F228" s="1">
        <f t="shared" si="27"/>
        <v>0</v>
      </c>
      <c r="G228" s="1">
        <f t="shared" si="28"/>
        <v>0</v>
      </c>
      <c r="H228" s="1">
        <f t="shared" si="29"/>
        <v>0</v>
      </c>
      <c r="I228" s="63">
        <f t="shared" si="30"/>
        <v>7</v>
      </c>
      <c r="K228" s="1" t="s">
        <v>497</v>
      </c>
      <c r="L228" s="1" t="s">
        <v>497</v>
      </c>
      <c r="M228" s="1" t="s">
        <v>497</v>
      </c>
      <c r="N228" s="1" t="s">
        <v>497</v>
      </c>
      <c r="O228" s="1" t="s">
        <v>497</v>
      </c>
      <c r="P228" s="1" t="s">
        <v>497</v>
      </c>
      <c r="Q228" s="1" t="s">
        <v>497</v>
      </c>
      <c r="R228" s="1">
        <v>0</v>
      </c>
      <c r="S228" s="1" t="s">
        <v>497</v>
      </c>
      <c r="T228" s="1" t="s">
        <v>497</v>
      </c>
      <c r="U228" s="1" t="s">
        <v>497</v>
      </c>
      <c r="V228" s="1" t="s">
        <v>497</v>
      </c>
      <c r="W228" s="1" t="s">
        <v>497</v>
      </c>
      <c r="X228" s="1" t="s">
        <v>497</v>
      </c>
      <c r="Y228" s="1" t="s">
        <v>497</v>
      </c>
      <c r="Z228" s="1" t="s">
        <v>497</v>
      </c>
      <c r="AA228" s="1" t="s">
        <v>497</v>
      </c>
      <c r="AB228" s="1">
        <v>2</v>
      </c>
      <c r="AC228" s="1" t="s">
        <v>497</v>
      </c>
      <c r="AD228" s="1" t="s">
        <v>497</v>
      </c>
      <c r="AE228" s="1" t="s">
        <v>497</v>
      </c>
      <c r="AF228" s="1" t="s">
        <v>497</v>
      </c>
      <c r="AG228" s="1">
        <v>0</v>
      </c>
      <c r="AH228" s="1" t="s">
        <v>497</v>
      </c>
      <c r="AI228" s="1" t="s">
        <v>497</v>
      </c>
      <c r="AJ228" s="1" t="s">
        <v>497</v>
      </c>
      <c r="AK228" s="1" t="s">
        <v>497</v>
      </c>
      <c r="AL228" s="1">
        <v>1</v>
      </c>
      <c r="AM228" s="1" t="s">
        <v>497</v>
      </c>
      <c r="AN228" s="1" t="s">
        <v>497</v>
      </c>
      <c r="AO228" s="1" t="s">
        <v>497</v>
      </c>
      <c r="AP228" s="1" t="s">
        <v>497</v>
      </c>
      <c r="AQ228" s="1" t="s">
        <v>497</v>
      </c>
      <c r="AR228" s="1" t="s">
        <v>497</v>
      </c>
      <c r="AS228" s="1">
        <f t="shared" si="31"/>
        <v>4</v>
      </c>
    </row>
    <row r="229" spans="1:45" x14ac:dyDescent="0.25">
      <c r="A229" s="1">
        <f>COUNTIF('Value Matchup'!$D$356:$D$423,'Team History'!B229)</f>
        <v>0</v>
      </c>
      <c r="B229" t="s">
        <v>324</v>
      </c>
      <c r="C229" s="1">
        <f t="shared" si="24"/>
        <v>1</v>
      </c>
      <c r="D229" s="1">
        <f t="shared" si="25"/>
        <v>0</v>
      </c>
      <c r="E229" s="1">
        <f t="shared" si="26"/>
        <v>0</v>
      </c>
      <c r="F229" s="1">
        <f t="shared" si="27"/>
        <v>0</v>
      </c>
      <c r="G229" s="1">
        <f t="shared" si="28"/>
        <v>0</v>
      </c>
      <c r="H229" s="1">
        <f t="shared" si="29"/>
        <v>0</v>
      </c>
      <c r="I229" s="63">
        <f t="shared" si="30"/>
        <v>8</v>
      </c>
      <c r="K229" s="1" t="s">
        <v>497</v>
      </c>
      <c r="L229" s="1" t="s">
        <v>497</v>
      </c>
      <c r="M229" s="1" t="s">
        <v>497</v>
      </c>
      <c r="N229" s="1" t="s">
        <v>497</v>
      </c>
      <c r="O229" s="1" t="s">
        <v>497</v>
      </c>
      <c r="P229" s="1" t="s">
        <v>497</v>
      </c>
      <c r="Q229" s="1" t="s">
        <v>497</v>
      </c>
      <c r="R229" s="1" t="s">
        <v>497</v>
      </c>
      <c r="S229" s="1" t="s">
        <v>497</v>
      </c>
      <c r="T229" s="1" t="s">
        <v>497</v>
      </c>
      <c r="U229" s="1" t="s">
        <v>497</v>
      </c>
      <c r="V229" s="1" t="s">
        <v>497</v>
      </c>
      <c r="W229" s="1" t="s">
        <v>497</v>
      </c>
      <c r="X229" s="1" t="s">
        <v>497</v>
      </c>
      <c r="Y229" s="1" t="s">
        <v>497</v>
      </c>
      <c r="Z229" s="1" t="s">
        <v>497</v>
      </c>
      <c r="AA229" s="1">
        <v>0</v>
      </c>
      <c r="AB229" s="1" t="s">
        <v>497</v>
      </c>
      <c r="AC229" s="1">
        <v>1</v>
      </c>
      <c r="AD229" s="1" t="s">
        <v>497</v>
      </c>
      <c r="AE229" s="1" t="s">
        <v>497</v>
      </c>
      <c r="AF229" s="1" t="s">
        <v>497</v>
      </c>
      <c r="AG229" s="1" t="s">
        <v>497</v>
      </c>
      <c r="AH229" s="1" t="s">
        <v>497</v>
      </c>
      <c r="AI229" s="1">
        <v>0</v>
      </c>
      <c r="AJ229" s="1" t="s">
        <v>497</v>
      </c>
      <c r="AK229" s="1">
        <v>0</v>
      </c>
      <c r="AL229" s="1">
        <v>0</v>
      </c>
      <c r="AM229" s="1" t="s">
        <v>497</v>
      </c>
      <c r="AN229" s="1" t="s">
        <v>497</v>
      </c>
      <c r="AO229" s="1" t="s">
        <v>497</v>
      </c>
      <c r="AP229" s="1" t="s">
        <v>497</v>
      </c>
      <c r="AQ229" s="1">
        <v>0</v>
      </c>
      <c r="AR229" s="1">
        <v>0</v>
      </c>
      <c r="AS229" s="1">
        <f t="shared" si="31"/>
        <v>7</v>
      </c>
    </row>
    <row r="230" spans="1:45" x14ac:dyDescent="0.25">
      <c r="A230" s="1">
        <f>COUNTIF('Value Matchup'!$D$356:$D$423,'Team History'!B230)</f>
        <v>0</v>
      </c>
      <c r="B230" t="s">
        <v>83</v>
      </c>
      <c r="C230" s="1">
        <f t="shared" si="24"/>
        <v>13</v>
      </c>
      <c r="D230" s="1">
        <f t="shared" si="25"/>
        <v>5</v>
      </c>
      <c r="E230" s="1">
        <f t="shared" si="26"/>
        <v>1</v>
      </c>
      <c r="F230" s="1">
        <f t="shared" si="27"/>
        <v>0</v>
      </c>
      <c r="G230" s="1">
        <f t="shared" si="28"/>
        <v>0</v>
      </c>
      <c r="H230" s="1">
        <f t="shared" si="29"/>
        <v>0</v>
      </c>
      <c r="I230" s="63">
        <f t="shared" si="30"/>
        <v>48</v>
      </c>
      <c r="K230" s="1" t="s">
        <v>497</v>
      </c>
      <c r="L230" s="1" t="s">
        <v>497</v>
      </c>
      <c r="M230" s="1">
        <v>0</v>
      </c>
      <c r="N230" s="1" t="s">
        <v>497</v>
      </c>
      <c r="O230" s="1">
        <v>1</v>
      </c>
      <c r="P230" s="1">
        <v>0</v>
      </c>
      <c r="Q230" s="1" t="s">
        <v>497</v>
      </c>
      <c r="R230" s="1">
        <v>1</v>
      </c>
      <c r="S230" s="1">
        <v>1</v>
      </c>
      <c r="T230" s="1">
        <v>3</v>
      </c>
      <c r="U230" s="1">
        <v>1</v>
      </c>
      <c r="V230" s="1">
        <v>2</v>
      </c>
      <c r="W230" s="1">
        <v>1</v>
      </c>
      <c r="X230" s="1">
        <v>0</v>
      </c>
      <c r="Y230" s="1">
        <v>2</v>
      </c>
      <c r="Z230" s="1">
        <v>2</v>
      </c>
      <c r="AA230" s="1">
        <v>2</v>
      </c>
      <c r="AB230" s="1" t="s">
        <v>497</v>
      </c>
      <c r="AC230" s="1" t="s">
        <v>497</v>
      </c>
      <c r="AD230" s="1" t="s">
        <v>497</v>
      </c>
      <c r="AE230" s="1" t="s">
        <v>497</v>
      </c>
      <c r="AF230" s="1" t="s">
        <v>497</v>
      </c>
      <c r="AG230" s="1" t="s">
        <v>497</v>
      </c>
      <c r="AH230" s="1" t="s">
        <v>497</v>
      </c>
      <c r="AI230" s="1" t="s">
        <v>497</v>
      </c>
      <c r="AJ230" s="1">
        <v>0</v>
      </c>
      <c r="AK230" s="1" t="s">
        <v>497</v>
      </c>
      <c r="AL230" s="1">
        <v>1</v>
      </c>
      <c r="AM230" s="1" t="s">
        <v>497</v>
      </c>
      <c r="AN230" s="1">
        <v>0</v>
      </c>
      <c r="AO230" s="1">
        <v>1</v>
      </c>
      <c r="AP230" s="1">
        <v>1</v>
      </c>
      <c r="AQ230" s="1" t="s">
        <v>497</v>
      </c>
      <c r="AR230" s="1">
        <v>0</v>
      </c>
      <c r="AS230" s="1">
        <f t="shared" si="31"/>
        <v>19</v>
      </c>
    </row>
    <row r="231" spans="1:45" x14ac:dyDescent="0.25">
      <c r="A231" s="1">
        <f>COUNTIF('Value Matchup'!$D$356:$D$423,'Team History'!B231)</f>
        <v>0</v>
      </c>
      <c r="B231" t="s">
        <v>325</v>
      </c>
      <c r="C231" s="1">
        <f t="shared" si="24"/>
        <v>0</v>
      </c>
      <c r="D231" s="1">
        <f t="shared" si="25"/>
        <v>0</v>
      </c>
      <c r="E231" s="1">
        <f t="shared" si="26"/>
        <v>0</v>
      </c>
      <c r="F231" s="1">
        <f t="shared" si="27"/>
        <v>0</v>
      </c>
      <c r="G231" s="1">
        <f t="shared" si="28"/>
        <v>0</v>
      </c>
      <c r="H231" s="1">
        <f t="shared" si="29"/>
        <v>0</v>
      </c>
      <c r="I231" s="63">
        <f t="shared" si="30"/>
        <v>1</v>
      </c>
      <c r="K231" s="1" t="s">
        <v>497</v>
      </c>
      <c r="L231" s="1" t="s">
        <v>497</v>
      </c>
      <c r="M231" s="1" t="s">
        <v>497</v>
      </c>
      <c r="N231" s="1" t="s">
        <v>497</v>
      </c>
      <c r="O231" s="1" t="s">
        <v>497</v>
      </c>
      <c r="P231" s="1" t="s">
        <v>497</v>
      </c>
      <c r="Q231" s="1" t="s">
        <v>497</v>
      </c>
      <c r="R231" s="1" t="s">
        <v>497</v>
      </c>
      <c r="S231" s="1" t="s">
        <v>497</v>
      </c>
      <c r="T231" s="1" t="s">
        <v>497</v>
      </c>
      <c r="U231" s="1" t="s">
        <v>497</v>
      </c>
      <c r="V231" s="1" t="s">
        <v>497</v>
      </c>
      <c r="W231" s="1" t="s">
        <v>497</v>
      </c>
      <c r="X231" s="1" t="s">
        <v>497</v>
      </c>
      <c r="Y231" s="1" t="s">
        <v>497</v>
      </c>
      <c r="Z231" s="1" t="s">
        <v>497</v>
      </c>
      <c r="AA231" s="1" t="s">
        <v>497</v>
      </c>
      <c r="AB231" s="1" t="s">
        <v>497</v>
      </c>
      <c r="AC231" s="1" t="s">
        <v>497</v>
      </c>
      <c r="AD231" s="1" t="s">
        <v>497</v>
      </c>
      <c r="AE231" s="1" t="s">
        <v>497</v>
      </c>
      <c r="AF231" s="1" t="s">
        <v>497</v>
      </c>
      <c r="AG231" s="1">
        <v>0</v>
      </c>
      <c r="AH231" s="1" t="s">
        <v>497</v>
      </c>
      <c r="AI231" s="1" t="s">
        <v>497</v>
      </c>
      <c r="AJ231" s="1" t="s">
        <v>497</v>
      </c>
      <c r="AK231" s="1" t="s">
        <v>497</v>
      </c>
      <c r="AL231" s="1" t="s">
        <v>497</v>
      </c>
      <c r="AM231" s="1" t="s">
        <v>497</v>
      </c>
      <c r="AN231" s="1" t="s">
        <v>497</v>
      </c>
      <c r="AO231" s="1" t="s">
        <v>497</v>
      </c>
      <c r="AP231" s="1" t="s">
        <v>497</v>
      </c>
      <c r="AQ231" s="1" t="s">
        <v>497</v>
      </c>
      <c r="AR231" s="1" t="s">
        <v>497</v>
      </c>
      <c r="AS231" s="1">
        <f t="shared" si="31"/>
        <v>1</v>
      </c>
    </row>
    <row r="232" spans="1:45" x14ac:dyDescent="0.25">
      <c r="A232" s="1">
        <f>COUNTIF('Value Matchup'!$D$356:$D$423,'Team History'!B232)</f>
        <v>0</v>
      </c>
      <c r="B232" t="s">
        <v>326</v>
      </c>
      <c r="C232" s="1">
        <f t="shared" si="24"/>
        <v>0</v>
      </c>
      <c r="D232" s="1">
        <f t="shared" si="25"/>
        <v>0</v>
      </c>
      <c r="E232" s="1">
        <f t="shared" si="26"/>
        <v>0</v>
      </c>
      <c r="F232" s="1">
        <f t="shared" si="27"/>
        <v>0</v>
      </c>
      <c r="G232" s="1">
        <f t="shared" si="28"/>
        <v>0</v>
      </c>
      <c r="H232" s="1">
        <f t="shared" si="29"/>
        <v>0</v>
      </c>
      <c r="I232" s="63">
        <f t="shared" si="30"/>
        <v>2</v>
      </c>
      <c r="K232" s="1" t="s">
        <v>497</v>
      </c>
      <c r="L232" s="1" t="s">
        <v>497</v>
      </c>
      <c r="M232" s="1" t="s">
        <v>497</v>
      </c>
      <c r="N232" s="1" t="s">
        <v>497</v>
      </c>
      <c r="O232" s="1" t="s">
        <v>497</v>
      </c>
      <c r="P232" s="1" t="s">
        <v>497</v>
      </c>
      <c r="Q232" s="1" t="s">
        <v>497</v>
      </c>
      <c r="R232" s="1" t="s">
        <v>497</v>
      </c>
      <c r="S232" s="1" t="s">
        <v>497</v>
      </c>
      <c r="T232" s="1">
        <v>0</v>
      </c>
      <c r="U232" s="1">
        <v>0</v>
      </c>
      <c r="V232" s="1" t="s">
        <v>497</v>
      </c>
      <c r="W232" s="1" t="s">
        <v>497</v>
      </c>
      <c r="X232" s="1" t="s">
        <v>497</v>
      </c>
      <c r="Y232" s="1" t="s">
        <v>497</v>
      </c>
      <c r="Z232" s="1" t="s">
        <v>497</v>
      </c>
      <c r="AA232" s="1" t="s">
        <v>497</v>
      </c>
      <c r="AB232" s="1" t="s">
        <v>497</v>
      </c>
      <c r="AC232" s="1" t="s">
        <v>497</v>
      </c>
      <c r="AD232" s="1" t="s">
        <v>497</v>
      </c>
      <c r="AE232" s="1" t="s">
        <v>497</v>
      </c>
      <c r="AF232" s="1" t="s">
        <v>497</v>
      </c>
      <c r="AG232" s="1" t="s">
        <v>497</v>
      </c>
      <c r="AH232" s="1" t="s">
        <v>497</v>
      </c>
      <c r="AI232" s="1" t="s">
        <v>497</v>
      </c>
      <c r="AJ232" s="1" t="s">
        <v>497</v>
      </c>
      <c r="AK232" s="1" t="s">
        <v>497</v>
      </c>
      <c r="AL232" s="1" t="s">
        <v>497</v>
      </c>
      <c r="AM232" s="1" t="s">
        <v>497</v>
      </c>
      <c r="AN232" s="1" t="s">
        <v>497</v>
      </c>
      <c r="AO232" s="1" t="s">
        <v>497</v>
      </c>
      <c r="AP232" s="1" t="s">
        <v>497</v>
      </c>
      <c r="AQ232" s="1" t="s">
        <v>497</v>
      </c>
      <c r="AR232" s="1" t="s">
        <v>497</v>
      </c>
      <c r="AS232" s="1">
        <f t="shared" si="31"/>
        <v>2</v>
      </c>
    </row>
    <row r="233" spans="1:45" x14ac:dyDescent="0.25">
      <c r="A233" s="1">
        <f>COUNTIF('Value Matchup'!$D$356:$D$423,'Team History'!B233)</f>
        <v>1</v>
      </c>
      <c r="B233" t="s">
        <v>327</v>
      </c>
      <c r="C233" s="1">
        <f t="shared" si="24"/>
        <v>0</v>
      </c>
      <c r="D233" s="1">
        <f t="shared" si="25"/>
        <v>0</v>
      </c>
      <c r="E233" s="1">
        <f t="shared" si="26"/>
        <v>0</v>
      </c>
      <c r="F233" s="1">
        <f t="shared" si="27"/>
        <v>0</v>
      </c>
      <c r="G233" s="1">
        <f t="shared" si="28"/>
        <v>0</v>
      </c>
      <c r="H233" s="1">
        <f t="shared" si="29"/>
        <v>0</v>
      </c>
      <c r="I233" s="63">
        <f t="shared" si="30"/>
        <v>1</v>
      </c>
      <c r="K233" s="1" t="s">
        <v>497</v>
      </c>
      <c r="L233" s="1" t="s">
        <v>497</v>
      </c>
      <c r="M233" s="1" t="s">
        <v>497</v>
      </c>
      <c r="N233" s="1" t="s">
        <v>497</v>
      </c>
      <c r="O233" s="1" t="s">
        <v>497</v>
      </c>
      <c r="P233" s="1" t="s">
        <v>497</v>
      </c>
      <c r="Q233" s="1" t="s">
        <v>497</v>
      </c>
      <c r="R233" s="1" t="s">
        <v>497</v>
      </c>
      <c r="S233" s="1" t="s">
        <v>497</v>
      </c>
      <c r="T233" s="1" t="s">
        <v>497</v>
      </c>
      <c r="U233" s="1" t="s">
        <v>497</v>
      </c>
      <c r="V233" s="1" t="s">
        <v>497</v>
      </c>
      <c r="W233" s="1" t="s">
        <v>497</v>
      </c>
      <c r="X233" s="1" t="s">
        <v>497</v>
      </c>
      <c r="Y233" s="1" t="s">
        <v>497</v>
      </c>
      <c r="Z233" s="1" t="s">
        <v>497</v>
      </c>
      <c r="AA233" s="1" t="s">
        <v>497</v>
      </c>
      <c r="AB233" s="1" t="s">
        <v>497</v>
      </c>
      <c r="AC233" s="1" t="s">
        <v>497</v>
      </c>
      <c r="AD233" s="1" t="s">
        <v>497</v>
      </c>
      <c r="AE233" s="1">
        <v>0</v>
      </c>
      <c r="AF233" s="1" t="s">
        <v>497</v>
      </c>
      <c r="AG233" s="1" t="s">
        <v>497</v>
      </c>
      <c r="AH233" s="1" t="s">
        <v>497</v>
      </c>
      <c r="AI233" s="1" t="s">
        <v>497</v>
      </c>
      <c r="AJ233" s="1" t="s">
        <v>497</v>
      </c>
      <c r="AK233" s="1" t="s">
        <v>497</v>
      </c>
      <c r="AL233" s="1" t="s">
        <v>497</v>
      </c>
      <c r="AM233" s="1" t="s">
        <v>497</v>
      </c>
      <c r="AN233" s="1" t="s">
        <v>497</v>
      </c>
      <c r="AO233" s="1" t="s">
        <v>497</v>
      </c>
      <c r="AP233" s="1" t="s">
        <v>497</v>
      </c>
      <c r="AQ233" s="1" t="s">
        <v>497</v>
      </c>
      <c r="AR233" s="1" t="s">
        <v>497</v>
      </c>
      <c r="AS233" s="1">
        <f t="shared" si="31"/>
        <v>1</v>
      </c>
    </row>
    <row r="234" spans="1:45" x14ac:dyDescent="0.25">
      <c r="A234" s="1">
        <f>COUNTIF('Value Matchup'!$D$356:$D$423,'Team History'!B234)</f>
        <v>0</v>
      </c>
      <c r="B234" t="s">
        <v>328</v>
      </c>
      <c r="C234" s="1">
        <f t="shared" si="24"/>
        <v>0</v>
      </c>
      <c r="D234" s="1">
        <f t="shared" si="25"/>
        <v>0</v>
      </c>
      <c r="E234" s="1">
        <f t="shared" si="26"/>
        <v>0</v>
      </c>
      <c r="F234" s="1">
        <f t="shared" si="27"/>
        <v>0</v>
      </c>
      <c r="G234" s="1">
        <f t="shared" si="28"/>
        <v>0</v>
      </c>
      <c r="H234" s="1">
        <f t="shared" si="29"/>
        <v>0</v>
      </c>
      <c r="I234" s="63">
        <f t="shared" si="30"/>
        <v>0</v>
      </c>
      <c r="K234" s="1" t="s">
        <v>497</v>
      </c>
      <c r="L234" s="1" t="s">
        <v>497</v>
      </c>
      <c r="M234" s="1" t="s">
        <v>497</v>
      </c>
      <c r="N234" s="1" t="s">
        <v>497</v>
      </c>
      <c r="O234" s="1" t="s">
        <v>497</v>
      </c>
      <c r="P234" s="1" t="s">
        <v>497</v>
      </c>
      <c r="Q234" s="1" t="s">
        <v>497</v>
      </c>
      <c r="R234" s="1" t="s">
        <v>497</v>
      </c>
      <c r="S234" s="1" t="s">
        <v>497</v>
      </c>
      <c r="T234" s="1" t="s">
        <v>497</v>
      </c>
      <c r="U234" s="1" t="s">
        <v>497</v>
      </c>
      <c r="V234" s="1" t="s">
        <v>497</v>
      </c>
      <c r="W234" s="1" t="s">
        <v>497</v>
      </c>
      <c r="X234" s="1" t="s">
        <v>497</v>
      </c>
      <c r="Y234" s="1" t="s">
        <v>497</v>
      </c>
      <c r="Z234" s="1" t="s">
        <v>497</v>
      </c>
      <c r="AA234" s="1" t="s">
        <v>497</v>
      </c>
      <c r="AB234" s="1" t="s">
        <v>497</v>
      </c>
      <c r="AC234" s="1" t="s">
        <v>497</v>
      </c>
      <c r="AD234" s="1" t="s">
        <v>497</v>
      </c>
      <c r="AE234" s="1" t="s">
        <v>497</v>
      </c>
      <c r="AF234" s="1" t="s">
        <v>497</v>
      </c>
      <c r="AG234" s="1" t="s">
        <v>497</v>
      </c>
      <c r="AH234" s="1" t="s">
        <v>497</v>
      </c>
      <c r="AI234" s="1" t="s">
        <v>497</v>
      </c>
      <c r="AJ234" s="1" t="s">
        <v>497</v>
      </c>
      <c r="AK234" s="1" t="s">
        <v>497</v>
      </c>
      <c r="AL234" s="1" t="s">
        <v>497</v>
      </c>
      <c r="AM234" s="1" t="s">
        <v>497</v>
      </c>
      <c r="AN234" s="1" t="s">
        <v>497</v>
      </c>
      <c r="AO234" s="1" t="s">
        <v>497</v>
      </c>
      <c r="AP234" s="1" t="s">
        <v>497</v>
      </c>
      <c r="AQ234" s="1" t="s">
        <v>497</v>
      </c>
      <c r="AR234" s="1" t="s">
        <v>497</v>
      </c>
      <c r="AS234" s="1">
        <f t="shared" si="31"/>
        <v>0</v>
      </c>
    </row>
    <row r="235" spans="1:45" x14ac:dyDescent="0.25">
      <c r="A235" s="1">
        <f>COUNTIF('Value Matchup'!$D$356:$D$423,'Team History'!B235)</f>
        <v>0</v>
      </c>
      <c r="B235" t="s">
        <v>91</v>
      </c>
      <c r="C235" s="1">
        <f t="shared" si="24"/>
        <v>2</v>
      </c>
      <c r="D235" s="1">
        <f t="shared" si="25"/>
        <v>0</v>
      </c>
      <c r="E235" s="1">
        <f t="shared" si="26"/>
        <v>0</v>
      </c>
      <c r="F235" s="1">
        <f t="shared" si="27"/>
        <v>0</v>
      </c>
      <c r="G235" s="1">
        <f t="shared" si="28"/>
        <v>0</v>
      </c>
      <c r="H235" s="1">
        <f t="shared" si="29"/>
        <v>0</v>
      </c>
      <c r="I235" s="63">
        <f t="shared" si="30"/>
        <v>13</v>
      </c>
      <c r="K235" s="1" t="s">
        <v>497</v>
      </c>
      <c r="L235" s="1">
        <v>0</v>
      </c>
      <c r="M235" s="1" t="s">
        <v>497</v>
      </c>
      <c r="N235" s="1" t="s">
        <v>497</v>
      </c>
      <c r="O235" s="1" t="s">
        <v>497</v>
      </c>
      <c r="P235" s="1" t="s">
        <v>497</v>
      </c>
      <c r="Q235" s="1" t="s">
        <v>497</v>
      </c>
      <c r="R235" s="1">
        <v>0</v>
      </c>
      <c r="S235" s="1" t="s">
        <v>497</v>
      </c>
      <c r="T235" s="1" t="s">
        <v>497</v>
      </c>
      <c r="U235" s="1" t="s">
        <v>497</v>
      </c>
      <c r="V235" s="1" t="s">
        <v>497</v>
      </c>
      <c r="W235" s="1" t="s">
        <v>497</v>
      </c>
      <c r="X235" s="1" t="s">
        <v>497</v>
      </c>
      <c r="Y235" s="1">
        <v>0</v>
      </c>
      <c r="Z235" s="1" t="s">
        <v>497</v>
      </c>
      <c r="AA235" s="1" t="s">
        <v>497</v>
      </c>
      <c r="AB235" s="1">
        <v>0</v>
      </c>
      <c r="AC235" s="1" t="s">
        <v>497</v>
      </c>
      <c r="AD235" s="1" t="s">
        <v>497</v>
      </c>
      <c r="AE235" s="1">
        <v>1</v>
      </c>
      <c r="AF235" s="1">
        <v>0</v>
      </c>
      <c r="AG235" s="1">
        <v>1</v>
      </c>
      <c r="AH235" s="1" t="s">
        <v>497</v>
      </c>
      <c r="AI235" s="1" t="s">
        <v>497</v>
      </c>
      <c r="AJ235" s="1" t="s">
        <v>497</v>
      </c>
      <c r="AK235" s="1">
        <v>0</v>
      </c>
      <c r="AL235" s="1">
        <v>0</v>
      </c>
      <c r="AM235" s="1">
        <v>0</v>
      </c>
      <c r="AN235" s="1">
        <v>0</v>
      </c>
      <c r="AO235" s="1" t="s">
        <v>497</v>
      </c>
      <c r="AP235" s="1" t="s">
        <v>497</v>
      </c>
      <c r="AQ235" s="1" t="s">
        <v>497</v>
      </c>
      <c r="AR235" s="1" t="s">
        <v>497</v>
      </c>
      <c r="AS235" s="1">
        <f t="shared" si="31"/>
        <v>11</v>
      </c>
    </row>
    <row r="236" spans="1:45" x14ac:dyDescent="0.25">
      <c r="A236" s="1">
        <f>COUNTIF('Value Matchup'!$D$356:$D$423,'Team History'!B236)</f>
        <v>0</v>
      </c>
      <c r="B236" t="s">
        <v>56</v>
      </c>
      <c r="C236" s="1">
        <f t="shared" si="24"/>
        <v>3</v>
      </c>
      <c r="D236" s="1">
        <f t="shared" si="25"/>
        <v>2</v>
      </c>
      <c r="E236" s="1">
        <f t="shared" si="26"/>
        <v>2</v>
      </c>
      <c r="F236" s="1">
        <f t="shared" si="27"/>
        <v>1</v>
      </c>
      <c r="G236" s="1">
        <f t="shared" si="28"/>
        <v>0</v>
      </c>
      <c r="H236" s="1">
        <f t="shared" si="29"/>
        <v>0</v>
      </c>
      <c r="I236" s="63">
        <f t="shared" si="30"/>
        <v>21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 t="s">
        <v>497</v>
      </c>
      <c r="Q236" s="1" t="s">
        <v>497</v>
      </c>
      <c r="R236" s="1" t="s">
        <v>497</v>
      </c>
      <c r="S236" s="1" t="s">
        <v>497</v>
      </c>
      <c r="T236" s="1" t="s">
        <v>497</v>
      </c>
      <c r="U236" s="1" t="s">
        <v>497</v>
      </c>
      <c r="V236" s="1" t="s">
        <v>497</v>
      </c>
      <c r="W236" s="1" t="s">
        <v>497</v>
      </c>
      <c r="X236" s="1" t="s">
        <v>497</v>
      </c>
      <c r="Y236" s="1">
        <v>0</v>
      </c>
      <c r="Z236" s="1" t="s">
        <v>497</v>
      </c>
      <c r="AA236" s="1" t="s">
        <v>497</v>
      </c>
      <c r="AB236" s="1">
        <v>0</v>
      </c>
      <c r="AC236" s="1" t="s">
        <v>497</v>
      </c>
      <c r="AD236" s="1" t="s">
        <v>497</v>
      </c>
      <c r="AE236" s="1" t="s">
        <v>497</v>
      </c>
      <c r="AF236" s="1">
        <v>3</v>
      </c>
      <c r="AG236" s="1" t="s">
        <v>497</v>
      </c>
      <c r="AH236" s="1" t="s">
        <v>497</v>
      </c>
      <c r="AI236" s="1">
        <v>0</v>
      </c>
      <c r="AJ236" s="1" t="s">
        <v>497</v>
      </c>
      <c r="AK236" s="1" t="s">
        <v>497</v>
      </c>
      <c r="AL236" s="1" t="s">
        <v>497</v>
      </c>
      <c r="AM236" s="1">
        <v>0</v>
      </c>
      <c r="AN236" s="1">
        <v>0</v>
      </c>
      <c r="AO236" s="1" t="s">
        <v>497</v>
      </c>
      <c r="AP236" s="1">
        <v>4</v>
      </c>
      <c r="AQ236" s="1" t="s">
        <v>497</v>
      </c>
      <c r="AR236" s="1" t="s">
        <v>497</v>
      </c>
      <c r="AS236" s="1">
        <f t="shared" si="31"/>
        <v>12</v>
      </c>
    </row>
    <row r="237" spans="1:45" x14ac:dyDescent="0.25">
      <c r="A237" s="1">
        <f>COUNTIF('Value Matchup'!$D$356:$D$423,'Team History'!B237)</f>
        <v>1</v>
      </c>
      <c r="B237" t="s">
        <v>29</v>
      </c>
      <c r="C237" s="1">
        <f t="shared" si="24"/>
        <v>19</v>
      </c>
      <c r="D237" s="1">
        <f t="shared" si="25"/>
        <v>9</v>
      </c>
      <c r="E237" s="1">
        <f t="shared" si="26"/>
        <v>2</v>
      </c>
      <c r="F237" s="1">
        <f t="shared" si="27"/>
        <v>0</v>
      </c>
      <c r="G237" s="1">
        <f t="shared" si="28"/>
        <v>0</v>
      </c>
      <c r="H237" s="1">
        <f t="shared" si="29"/>
        <v>0</v>
      </c>
      <c r="I237" s="63">
        <f t="shared" si="30"/>
        <v>67</v>
      </c>
      <c r="K237" s="1">
        <v>2</v>
      </c>
      <c r="L237" s="1">
        <v>2</v>
      </c>
      <c r="M237" s="1">
        <v>0</v>
      </c>
      <c r="N237" s="1">
        <v>0</v>
      </c>
      <c r="O237" s="1" t="s">
        <v>497</v>
      </c>
      <c r="P237" s="1" t="s">
        <v>497</v>
      </c>
      <c r="Q237" s="1">
        <v>1</v>
      </c>
      <c r="R237" s="1">
        <v>1</v>
      </c>
      <c r="S237" s="1">
        <v>2</v>
      </c>
      <c r="T237" s="1">
        <v>2</v>
      </c>
      <c r="U237" s="1">
        <v>1</v>
      </c>
      <c r="V237" s="1">
        <v>1</v>
      </c>
      <c r="W237" s="1" t="s">
        <v>497</v>
      </c>
      <c r="X237" s="1" t="s">
        <v>497</v>
      </c>
      <c r="Y237" s="1" t="s">
        <v>497</v>
      </c>
      <c r="Z237" s="1">
        <v>1</v>
      </c>
      <c r="AA237" s="1" t="s">
        <v>497</v>
      </c>
      <c r="AB237" s="1" t="s">
        <v>497</v>
      </c>
      <c r="AC237" s="1">
        <v>3</v>
      </c>
      <c r="AD237" s="1">
        <v>2</v>
      </c>
      <c r="AE237" s="1">
        <v>2</v>
      </c>
      <c r="AF237" s="1">
        <v>1</v>
      </c>
      <c r="AG237" s="1">
        <v>1</v>
      </c>
      <c r="AH237" s="1">
        <v>1</v>
      </c>
      <c r="AI237" s="1">
        <v>3</v>
      </c>
      <c r="AJ237" s="1">
        <v>0</v>
      </c>
      <c r="AK237" s="1" t="s">
        <v>497</v>
      </c>
      <c r="AL237" s="1">
        <v>0</v>
      </c>
      <c r="AM237" s="1">
        <v>1</v>
      </c>
      <c r="AN237" s="1" t="s">
        <v>497</v>
      </c>
      <c r="AO237" s="1">
        <v>2</v>
      </c>
      <c r="AP237" s="1">
        <v>1</v>
      </c>
      <c r="AQ237" s="1">
        <v>0</v>
      </c>
      <c r="AR237" s="1">
        <v>0</v>
      </c>
      <c r="AS237" s="1">
        <f t="shared" si="31"/>
        <v>25</v>
      </c>
    </row>
    <row r="238" spans="1:45" x14ac:dyDescent="0.25">
      <c r="A238" s="1">
        <f>COUNTIF('Value Matchup'!$D$356:$D$423,'Team History'!B238)</f>
        <v>0</v>
      </c>
      <c r="B238" t="s">
        <v>509</v>
      </c>
      <c r="C238" s="1">
        <f t="shared" si="24"/>
        <v>0</v>
      </c>
      <c r="D238" s="1">
        <f t="shared" si="25"/>
        <v>0</v>
      </c>
      <c r="E238" s="1">
        <f t="shared" si="26"/>
        <v>0</v>
      </c>
      <c r="F238" s="1">
        <f t="shared" si="27"/>
        <v>0</v>
      </c>
      <c r="G238" s="1">
        <f t="shared" si="28"/>
        <v>0</v>
      </c>
      <c r="H238" s="1">
        <f t="shared" si="29"/>
        <v>0</v>
      </c>
      <c r="I238" s="63">
        <f t="shared" si="30"/>
        <v>0</v>
      </c>
      <c r="K238" s="1" t="s">
        <v>497</v>
      </c>
      <c r="L238" s="1" t="s">
        <v>497</v>
      </c>
      <c r="M238" s="1" t="s">
        <v>497</v>
      </c>
      <c r="N238" s="1" t="s">
        <v>497</v>
      </c>
      <c r="O238" s="1" t="s">
        <v>497</v>
      </c>
      <c r="P238" s="1" t="s">
        <v>497</v>
      </c>
      <c r="Q238" s="1" t="s">
        <v>497</v>
      </c>
      <c r="R238" s="1" t="s">
        <v>497</v>
      </c>
      <c r="S238" s="1" t="s">
        <v>497</v>
      </c>
      <c r="T238" s="1" t="s">
        <v>497</v>
      </c>
      <c r="U238" s="1" t="s">
        <v>497</v>
      </c>
      <c r="V238" s="1" t="s">
        <v>497</v>
      </c>
      <c r="W238" s="1" t="s">
        <v>497</v>
      </c>
      <c r="X238" s="1" t="s">
        <v>497</v>
      </c>
      <c r="Y238" s="1" t="s">
        <v>497</v>
      </c>
      <c r="Z238" s="1" t="s">
        <v>497</v>
      </c>
      <c r="AA238" s="1" t="s">
        <v>497</v>
      </c>
      <c r="AB238" s="1" t="s">
        <v>497</v>
      </c>
      <c r="AC238" s="1" t="s">
        <v>497</v>
      </c>
      <c r="AD238" s="1" t="s">
        <v>497</v>
      </c>
      <c r="AE238" s="1" t="s">
        <v>497</v>
      </c>
      <c r="AF238" s="1" t="s">
        <v>497</v>
      </c>
      <c r="AG238" s="1" t="s">
        <v>497</v>
      </c>
      <c r="AH238" s="1" t="s">
        <v>497</v>
      </c>
      <c r="AI238" s="1" t="s">
        <v>497</v>
      </c>
      <c r="AJ238" s="1" t="s">
        <v>497</v>
      </c>
      <c r="AK238" s="1" t="s">
        <v>497</v>
      </c>
      <c r="AL238" s="1" t="s">
        <v>497</v>
      </c>
      <c r="AM238" s="1" t="s">
        <v>497</v>
      </c>
      <c r="AN238" s="1" t="s">
        <v>497</v>
      </c>
      <c r="AO238" s="1" t="s">
        <v>497</v>
      </c>
      <c r="AP238" s="1" t="s">
        <v>497</v>
      </c>
      <c r="AQ238" s="1" t="s">
        <v>497</v>
      </c>
      <c r="AR238" s="1" t="s">
        <v>497</v>
      </c>
      <c r="AS238" s="1">
        <f t="shared" si="31"/>
        <v>0</v>
      </c>
    </row>
    <row r="239" spans="1:45" x14ac:dyDescent="0.25">
      <c r="A239" s="1">
        <f>COUNTIF('Value Matchup'!$D$356:$D$423,'Team History'!B239)</f>
        <v>0</v>
      </c>
      <c r="B239" t="s">
        <v>329</v>
      </c>
      <c r="C239" s="1">
        <f t="shared" si="24"/>
        <v>0</v>
      </c>
      <c r="D239" s="1">
        <f t="shared" si="25"/>
        <v>0</v>
      </c>
      <c r="E239" s="1">
        <f t="shared" si="26"/>
        <v>0</v>
      </c>
      <c r="F239" s="1">
        <f t="shared" si="27"/>
        <v>0</v>
      </c>
      <c r="G239" s="1">
        <f t="shared" si="28"/>
        <v>0</v>
      </c>
      <c r="H239" s="1">
        <f t="shared" si="29"/>
        <v>0</v>
      </c>
      <c r="I239" s="63">
        <f t="shared" si="30"/>
        <v>0</v>
      </c>
      <c r="K239" s="1" t="s">
        <v>497</v>
      </c>
      <c r="L239" s="1" t="s">
        <v>497</v>
      </c>
      <c r="M239" s="1" t="s">
        <v>497</v>
      </c>
      <c r="N239" s="1" t="s">
        <v>497</v>
      </c>
      <c r="O239" s="1" t="s">
        <v>497</v>
      </c>
      <c r="P239" s="1" t="s">
        <v>497</v>
      </c>
      <c r="Q239" s="1" t="s">
        <v>497</v>
      </c>
      <c r="R239" s="1" t="s">
        <v>497</v>
      </c>
      <c r="S239" s="1" t="s">
        <v>497</v>
      </c>
      <c r="T239" s="1" t="s">
        <v>497</v>
      </c>
      <c r="U239" s="1" t="s">
        <v>497</v>
      </c>
      <c r="V239" s="1" t="s">
        <v>497</v>
      </c>
      <c r="W239" s="1" t="s">
        <v>497</v>
      </c>
      <c r="X239" s="1" t="s">
        <v>497</v>
      </c>
      <c r="Y239" s="1" t="s">
        <v>497</v>
      </c>
      <c r="Z239" s="1" t="s">
        <v>497</v>
      </c>
      <c r="AA239" s="1" t="s">
        <v>497</v>
      </c>
      <c r="AB239" s="1" t="s">
        <v>497</v>
      </c>
      <c r="AC239" s="1" t="s">
        <v>497</v>
      </c>
      <c r="AD239" s="1" t="s">
        <v>497</v>
      </c>
      <c r="AE239" s="1" t="s">
        <v>497</v>
      </c>
      <c r="AF239" s="1" t="s">
        <v>497</v>
      </c>
      <c r="AG239" s="1" t="s">
        <v>497</v>
      </c>
      <c r="AH239" s="1" t="s">
        <v>497</v>
      </c>
      <c r="AI239" s="1" t="s">
        <v>497</v>
      </c>
      <c r="AJ239" s="1" t="s">
        <v>497</v>
      </c>
      <c r="AK239" s="1" t="s">
        <v>497</v>
      </c>
      <c r="AL239" s="1" t="s">
        <v>497</v>
      </c>
      <c r="AM239" s="1" t="s">
        <v>497</v>
      </c>
      <c r="AN239" s="1" t="s">
        <v>497</v>
      </c>
      <c r="AO239" s="1" t="s">
        <v>497</v>
      </c>
      <c r="AP239" s="1" t="s">
        <v>497</v>
      </c>
      <c r="AQ239" s="1" t="s">
        <v>497</v>
      </c>
      <c r="AR239" s="1" t="s">
        <v>497</v>
      </c>
      <c r="AS239" s="1">
        <f t="shared" si="31"/>
        <v>0</v>
      </c>
    </row>
    <row r="240" spans="1:45" x14ac:dyDescent="0.25">
      <c r="A240" s="1">
        <f>COUNTIF('Value Matchup'!$D$356:$D$423,'Team History'!B240)</f>
        <v>0</v>
      </c>
      <c r="B240" t="s">
        <v>330</v>
      </c>
      <c r="C240" s="1">
        <f t="shared" si="24"/>
        <v>0</v>
      </c>
      <c r="D240" s="1">
        <f t="shared" si="25"/>
        <v>0</v>
      </c>
      <c r="E240" s="1">
        <f t="shared" si="26"/>
        <v>0</v>
      </c>
      <c r="F240" s="1">
        <f t="shared" si="27"/>
        <v>0</v>
      </c>
      <c r="G240" s="1">
        <f t="shared" si="28"/>
        <v>0</v>
      </c>
      <c r="H240" s="1">
        <f t="shared" si="29"/>
        <v>0</v>
      </c>
      <c r="I240" s="63">
        <f t="shared" si="30"/>
        <v>3</v>
      </c>
      <c r="K240" s="1">
        <v>0</v>
      </c>
      <c r="L240" s="1" t="s">
        <v>497</v>
      </c>
      <c r="M240" s="1" t="s">
        <v>497</v>
      </c>
      <c r="N240" s="1" t="s">
        <v>497</v>
      </c>
      <c r="O240" s="1" t="s">
        <v>497</v>
      </c>
      <c r="P240" s="1" t="s">
        <v>497</v>
      </c>
      <c r="Q240" s="1" t="s">
        <v>497</v>
      </c>
      <c r="R240" s="1" t="s">
        <v>497</v>
      </c>
      <c r="S240" s="1" t="s">
        <v>497</v>
      </c>
      <c r="T240" s="1">
        <v>0</v>
      </c>
      <c r="U240" s="1" t="s">
        <v>497</v>
      </c>
      <c r="V240" s="1" t="s">
        <v>497</v>
      </c>
      <c r="W240" s="1" t="s">
        <v>497</v>
      </c>
      <c r="X240" s="1" t="s">
        <v>497</v>
      </c>
      <c r="Y240" s="1" t="s">
        <v>497</v>
      </c>
      <c r="Z240" s="1" t="s">
        <v>497</v>
      </c>
      <c r="AA240" s="1" t="s">
        <v>497</v>
      </c>
      <c r="AB240" s="1" t="s">
        <v>497</v>
      </c>
      <c r="AC240" s="1" t="s">
        <v>497</v>
      </c>
      <c r="AD240" s="1" t="s">
        <v>497</v>
      </c>
      <c r="AE240" s="1">
        <v>0</v>
      </c>
      <c r="AF240" s="1" t="s">
        <v>497</v>
      </c>
      <c r="AG240" s="1" t="s">
        <v>497</v>
      </c>
      <c r="AH240" s="1" t="s">
        <v>497</v>
      </c>
      <c r="AI240" s="1" t="s">
        <v>497</v>
      </c>
      <c r="AJ240" s="1" t="s">
        <v>497</v>
      </c>
      <c r="AK240" s="1" t="s">
        <v>497</v>
      </c>
      <c r="AL240" s="1" t="s">
        <v>497</v>
      </c>
      <c r="AM240" s="1" t="s">
        <v>497</v>
      </c>
      <c r="AN240" s="1" t="s">
        <v>497</v>
      </c>
      <c r="AO240" s="1" t="s">
        <v>497</v>
      </c>
      <c r="AP240" s="1" t="s">
        <v>497</v>
      </c>
      <c r="AQ240" s="1" t="s">
        <v>497</v>
      </c>
      <c r="AR240" s="1" t="s">
        <v>497</v>
      </c>
      <c r="AS240" s="1">
        <f t="shared" si="31"/>
        <v>3</v>
      </c>
    </row>
    <row r="241" spans="1:45" x14ac:dyDescent="0.25">
      <c r="A241" s="1">
        <f>COUNTIF('Value Matchup'!$D$356:$D$423,'Team History'!B241)</f>
        <v>0</v>
      </c>
      <c r="B241" t="s">
        <v>96</v>
      </c>
      <c r="C241" s="1">
        <f t="shared" si="24"/>
        <v>5</v>
      </c>
      <c r="D241" s="1">
        <f t="shared" si="25"/>
        <v>2</v>
      </c>
      <c r="E241" s="1">
        <f t="shared" si="26"/>
        <v>1</v>
      </c>
      <c r="F241" s="1">
        <f t="shared" si="27"/>
        <v>0</v>
      </c>
      <c r="G241" s="1">
        <f t="shared" si="28"/>
        <v>0</v>
      </c>
      <c r="H241" s="1">
        <f t="shared" si="29"/>
        <v>0</v>
      </c>
      <c r="I241" s="63">
        <f t="shared" si="30"/>
        <v>17</v>
      </c>
      <c r="K241" s="1">
        <v>1</v>
      </c>
      <c r="L241" s="1">
        <v>1</v>
      </c>
      <c r="M241" s="1" t="s">
        <v>497</v>
      </c>
      <c r="N241" s="1" t="s">
        <v>497</v>
      </c>
      <c r="O241" s="1" t="s">
        <v>497</v>
      </c>
      <c r="P241" s="1" t="s">
        <v>497</v>
      </c>
      <c r="Q241" s="1" t="s">
        <v>497</v>
      </c>
      <c r="R241" s="1" t="s">
        <v>497</v>
      </c>
      <c r="S241" s="1" t="s">
        <v>497</v>
      </c>
      <c r="T241" s="1" t="s">
        <v>497</v>
      </c>
      <c r="U241" s="1" t="s">
        <v>497</v>
      </c>
      <c r="V241" s="1" t="s">
        <v>497</v>
      </c>
      <c r="W241" s="1" t="s">
        <v>497</v>
      </c>
      <c r="X241" s="1" t="s">
        <v>497</v>
      </c>
      <c r="Y241" s="1" t="s">
        <v>497</v>
      </c>
      <c r="Z241" s="1" t="s">
        <v>497</v>
      </c>
      <c r="AA241" s="1" t="s">
        <v>497</v>
      </c>
      <c r="AB241" s="1" t="s">
        <v>497</v>
      </c>
      <c r="AC241" s="1" t="s">
        <v>497</v>
      </c>
      <c r="AD241" s="1">
        <v>0</v>
      </c>
      <c r="AE241" s="1">
        <v>3</v>
      </c>
      <c r="AF241" s="1">
        <v>0</v>
      </c>
      <c r="AG241" s="1" t="s">
        <v>497</v>
      </c>
      <c r="AH241" s="1" t="s">
        <v>497</v>
      </c>
      <c r="AI241" s="1" t="s">
        <v>497</v>
      </c>
      <c r="AJ241" s="1">
        <v>1</v>
      </c>
      <c r="AK241" s="1" t="s">
        <v>497</v>
      </c>
      <c r="AL241" s="1" t="s">
        <v>497</v>
      </c>
      <c r="AM241" s="1" t="s">
        <v>497</v>
      </c>
      <c r="AN241" s="1" t="s">
        <v>497</v>
      </c>
      <c r="AO241" s="1">
        <v>2</v>
      </c>
      <c r="AP241" s="1" t="s">
        <v>497</v>
      </c>
      <c r="AQ241" s="1" t="s">
        <v>497</v>
      </c>
      <c r="AR241" s="1" t="s">
        <v>497</v>
      </c>
      <c r="AS241" s="1">
        <f t="shared" si="31"/>
        <v>7</v>
      </c>
    </row>
    <row r="242" spans="1:45" x14ac:dyDescent="0.25">
      <c r="A242" s="1">
        <f>COUNTIF('Value Matchup'!$D$356:$D$423,'Team History'!B242)</f>
        <v>0</v>
      </c>
      <c r="B242" t="s">
        <v>331</v>
      </c>
      <c r="C242" s="1">
        <f t="shared" si="24"/>
        <v>0</v>
      </c>
      <c r="D242" s="1">
        <f t="shared" si="25"/>
        <v>0</v>
      </c>
      <c r="E242" s="1">
        <f t="shared" si="26"/>
        <v>0</v>
      </c>
      <c r="F242" s="1">
        <f t="shared" si="27"/>
        <v>0</v>
      </c>
      <c r="G242" s="1">
        <f t="shared" si="28"/>
        <v>0</v>
      </c>
      <c r="H242" s="1">
        <f t="shared" si="29"/>
        <v>0</v>
      </c>
      <c r="I242" s="63">
        <f t="shared" si="30"/>
        <v>0</v>
      </c>
      <c r="K242" s="1" t="s">
        <v>497</v>
      </c>
      <c r="L242" s="1" t="s">
        <v>497</v>
      </c>
      <c r="M242" s="1" t="s">
        <v>497</v>
      </c>
      <c r="N242" s="1" t="s">
        <v>497</v>
      </c>
      <c r="O242" s="1" t="s">
        <v>497</v>
      </c>
      <c r="P242" s="1" t="s">
        <v>497</v>
      </c>
      <c r="Q242" s="1" t="s">
        <v>497</v>
      </c>
      <c r="R242" s="1" t="s">
        <v>497</v>
      </c>
      <c r="S242" s="1" t="s">
        <v>497</v>
      </c>
      <c r="T242" s="1" t="s">
        <v>497</v>
      </c>
      <c r="U242" s="1" t="s">
        <v>497</v>
      </c>
      <c r="V242" s="1" t="s">
        <v>497</v>
      </c>
      <c r="W242" s="1" t="s">
        <v>497</v>
      </c>
      <c r="X242" s="1" t="s">
        <v>497</v>
      </c>
      <c r="Y242" s="1" t="s">
        <v>497</v>
      </c>
      <c r="Z242" s="1" t="s">
        <v>497</v>
      </c>
      <c r="AA242" s="1" t="s">
        <v>497</v>
      </c>
      <c r="AB242" s="1" t="s">
        <v>497</v>
      </c>
      <c r="AC242" s="1" t="s">
        <v>497</v>
      </c>
      <c r="AD242" s="1" t="s">
        <v>497</v>
      </c>
      <c r="AE242" s="1" t="s">
        <v>497</v>
      </c>
      <c r="AF242" s="1" t="s">
        <v>497</v>
      </c>
      <c r="AG242" s="1" t="s">
        <v>497</v>
      </c>
      <c r="AH242" s="1" t="s">
        <v>497</v>
      </c>
      <c r="AI242" s="1" t="s">
        <v>497</v>
      </c>
      <c r="AJ242" s="1" t="s">
        <v>497</v>
      </c>
      <c r="AK242" s="1" t="s">
        <v>497</v>
      </c>
      <c r="AL242" s="1" t="s">
        <v>497</v>
      </c>
      <c r="AM242" s="1" t="s">
        <v>497</v>
      </c>
      <c r="AN242" s="1" t="s">
        <v>497</v>
      </c>
      <c r="AO242" s="1" t="s">
        <v>497</v>
      </c>
      <c r="AP242" s="1" t="s">
        <v>497</v>
      </c>
      <c r="AQ242" s="1" t="s">
        <v>497</v>
      </c>
      <c r="AR242" s="1" t="s">
        <v>497</v>
      </c>
      <c r="AS242" s="1">
        <f t="shared" si="31"/>
        <v>0</v>
      </c>
    </row>
    <row r="243" spans="1:45" x14ac:dyDescent="0.25">
      <c r="A243" s="1">
        <f>COUNTIF('Value Matchup'!$D$356:$D$423,'Team History'!B243)</f>
        <v>0</v>
      </c>
      <c r="B243" t="s">
        <v>332</v>
      </c>
      <c r="C243" s="1">
        <f t="shared" si="24"/>
        <v>4</v>
      </c>
      <c r="D243" s="1">
        <f t="shared" si="25"/>
        <v>2</v>
      </c>
      <c r="E243" s="1">
        <f t="shared" si="26"/>
        <v>0</v>
      </c>
      <c r="F243" s="1">
        <f t="shared" si="27"/>
        <v>0</v>
      </c>
      <c r="G243" s="1">
        <f t="shared" si="28"/>
        <v>0</v>
      </c>
      <c r="H243" s="1">
        <f t="shared" si="29"/>
        <v>0</v>
      </c>
      <c r="I243" s="63">
        <f t="shared" si="30"/>
        <v>16</v>
      </c>
      <c r="K243" s="1" t="s">
        <v>497</v>
      </c>
      <c r="L243" s="1" t="s">
        <v>497</v>
      </c>
      <c r="M243" s="1" t="s">
        <v>497</v>
      </c>
      <c r="N243" s="1" t="s">
        <v>497</v>
      </c>
      <c r="O243" s="1" t="s">
        <v>497</v>
      </c>
      <c r="P243" s="1" t="s">
        <v>497</v>
      </c>
      <c r="Q243" s="1" t="s">
        <v>497</v>
      </c>
      <c r="R243" s="1">
        <v>2</v>
      </c>
      <c r="S243" s="1">
        <v>0</v>
      </c>
      <c r="T243" s="1" t="s">
        <v>497</v>
      </c>
      <c r="U243" s="1" t="s">
        <v>497</v>
      </c>
      <c r="V243" s="1" t="s">
        <v>497</v>
      </c>
      <c r="W243" s="1" t="s">
        <v>497</v>
      </c>
      <c r="X243" s="1" t="s">
        <v>497</v>
      </c>
      <c r="Y243" s="1">
        <v>0</v>
      </c>
      <c r="Z243" s="1" t="s">
        <v>497</v>
      </c>
      <c r="AA243" s="1" t="s">
        <v>497</v>
      </c>
      <c r="AB243" s="1" t="s">
        <v>497</v>
      </c>
      <c r="AC243" s="1" t="s">
        <v>497</v>
      </c>
      <c r="AD243" s="1" t="s">
        <v>497</v>
      </c>
      <c r="AE243" s="1">
        <v>1</v>
      </c>
      <c r="AF243" s="1" t="s">
        <v>497</v>
      </c>
      <c r="AG243" s="1" t="s">
        <v>497</v>
      </c>
      <c r="AH243" s="1" t="s">
        <v>497</v>
      </c>
      <c r="AI243" s="1" t="s">
        <v>497</v>
      </c>
      <c r="AJ243" s="1" t="s">
        <v>497</v>
      </c>
      <c r="AK243" s="1" t="s">
        <v>497</v>
      </c>
      <c r="AL243" s="1">
        <v>1</v>
      </c>
      <c r="AM243" s="1">
        <v>0</v>
      </c>
      <c r="AN243" s="1" t="s">
        <v>497</v>
      </c>
      <c r="AO243" s="1">
        <v>2</v>
      </c>
      <c r="AP243" s="1" t="s">
        <v>497</v>
      </c>
      <c r="AQ243" s="1">
        <v>0</v>
      </c>
      <c r="AR243" s="1" t="s">
        <v>497</v>
      </c>
      <c r="AS243" s="1">
        <f t="shared" si="31"/>
        <v>8</v>
      </c>
    </row>
    <row r="244" spans="1:45" x14ac:dyDescent="0.25">
      <c r="A244" s="1">
        <f>COUNTIF('Value Matchup'!$D$356:$D$423,'Team History'!B244)</f>
        <v>0</v>
      </c>
      <c r="B244" t="s">
        <v>333</v>
      </c>
      <c r="C244" s="1">
        <f t="shared" si="24"/>
        <v>0</v>
      </c>
      <c r="D244" s="1">
        <f t="shared" si="25"/>
        <v>0</v>
      </c>
      <c r="E244" s="1">
        <f t="shared" si="26"/>
        <v>0</v>
      </c>
      <c r="F244" s="1">
        <f t="shared" si="27"/>
        <v>0</v>
      </c>
      <c r="G244" s="1">
        <f t="shared" si="28"/>
        <v>0</v>
      </c>
      <c r="H244" s="1">
        <f t="shared" si="29"/>
        <v>0</v>
      </c>
      <c r="I244" s="63">
        <f t="shared" si="30"/>
        <v>2</v>
      </c>
      <c r="K244" s="1" t="s">
        <v>497</v>
      </c>
      <c r="L244" s="1" t="s">
        <v>497</v>
      </c>
      <c r="M244" s="1" t="s">
        <v>497</v>
      </c>
      <c r="N244" s="1" t="s">
        <v>497</v>
      </c>
      <c r="O244" s="1" t="s">
        <v>497</v>
      </c>
      <c r="P244" s="1" t="s">
        <v>497</v>
      </c>
      <c r="Q244" s="1" t="s">
        <v>497</v>
      </c>
      <c r="R244" s="1" t="s">
        <v>497</v>
      </c>
      <c r="S244" s="1" t="s">
        <v>497</v>
      </c>
      <c r="T244" s="1" t="s">
        <v>497</v>
      </c>
      <c r="U244" s="1" t="s">
        <v>497</v>
      </c>
      <c r="V244" s="1" t="s">
        <v>497</v>
      </c>
      <c r="W244" s="1" t="s">
        <v>497</v>
      </c>
      <c r="X244" s="1" t="s">
        <v>497</v>
      </c>
      <c r="Y244" s="1" t="s">
        <v>497</v>
      </c>
      <c r="Z244" s="1" t="s">
        <v>497</v>
      </c>
      <c r="AA244" s="1" t="s">
        <v>497</v>
      </c>
      <c r="AB244" s="1" t="s">
        <v>497</v>
      </c>
      <c r="AC244" s="1" t="s">
        <v>497</v>
      </c>
      <c r="AD244" s="1" t="s">
        <v>497</v>
      </c>
      <c r="AE244" s="1" t="s">
        <v>497</v>
      </c>
      <c r="AF244" s="1" t="s">
        <v>497</v>
      </c>
      <c r="AG244" s="1" t="s">
        <v>497</v>
      </c>
      <c r="AH244" s="1" t="s">
        <v>497</v>
      </c>
      <c r="AI244" s="1">
        <v>0</v>
      </c>
      <c r="AJ244" s="1">
        <v>0</v>
      </c>
      <c r="AK244" s="1" t="s">
        <v>497</v>
      </c>
      <c r="AL244" s="1" t="s">
        <v>497</v>
      </c>
      <c r="AM244" s="1" t="s">
        <v>497</v>
      </c>
      <c r="AN244" s="1" t="s">
        <v>497</v>
      </c>
      <c r="AO244" s="1" t="s">
        <v>497</v>
      </c>
      <c r="AP244" s="1" t="s">
        <v>497</v>
      </c>
      <c r="AQ244" s="1" t="s">
        <v>497</v>
      </c>
      <c r="AR244" s="1" t="s">
        <v>497</v>
      </c>
      <c r="AS244" s="1">
        <f t="shared" si="31"/>
        <v>2</v>
      </c>
    </row>
    <row r="245" spans="1:45" x14ac:dyDescent="0.25">
      <c r="A245" s="1">
        <f>COUNTIF('Value Matchup'!$D$356:$D$423,'Team History'!B245)</f>
        <v>0</v>
      </c>
      <c r="B245" t="s">
        <v>334</v>
      </c>
      <c r="C245" s="1">
        <f t="shared" si="24"/>
        <v>0</v>
      </c>
      <c r="D245" s="1">
        <f t="shared" si="25"/>
        <v>0</v>
      </c>
      <c r="E245" s="1">
        <f t="shared" si="26"/>
        <v>0</v>
      </c>
      <c r="F245" s="1">
        <f t="shared" si="27"/>
        <v>0</v>
      </c>
      <c r="G245" s="1">
        <f t="shared" si="28"/>
        <v>0</v>
      </c>
      <c r="H245" s="1">
        <f t="shared" si="29"/>
        <v>0</v>
      </c>
      <c r="I245" s="63">
        <f t="shared" si="30"/>
        <v>6</v>
      </c>
      <c r="K245" s="1" t="s">
        <v>497</v>
      </c>
      <c r="L245" s="1" t="s">
        <v>497</v>
      </c>
      <c r="M245" s="1" t="s">
        <v>497</v>
      </c>
      <c r="N245" s="1">
        <v>0</v>
      </c>
      <c r="O245" s="1" t="s">
        <v>497</v>
      </c>
      <c r="P245" s="1" t="s">
        <v>497</v>
      </c>
      <c r="Q245" s="1" t="s">
        <v>497</v>
      </c>
      <c r="R245" s="1" t="s">
        <v>497</v>
      </c>
      <c r="S245" s="1">
        <v>0</v>
      </c>
      <c r="T245" s="1">
        <v>0</v>
      </c>
      <c r="U245" s="1" t="s">
        <v>497</v>
      </c>
      <c r="V245" s="1" t="s">
        <v>497</v>
      </c>
      <c r="W245" s="1" t="s">
        <v>497</v>
      </c>
      <c r="X245" s="1" t="s">
        <v>497</v>
      </c>
      <c r="Y245" s="1" t="s">
        <v>497</v>
      </c>
      <c r="Z245" s="1" t="s">
        <v>497</v>
      </c>
      <c r="AA245" s="1" t="s">
        <v>497</v>
      </c>
      <c r="AB245" s="1" t="s">
        <v>497</v>
      </c>
      <c r="AC245" s="1" t="s">
        <v>497</v>
      </c>
      <c r="AD245" s="1" t="s">
        <v>497</v>
      </c>
      <c r="AE245" s="1" t="s">
        <v>497</v>
      </c>
      <c r="AF245" s="1" t="s">
        <v>497</v>
      </c>
      <c r="AG245" s="1" t="s">
        <v>497</v>
      </c>
      <c r="AH245" s="1" t="s">
        <v>497</v>
      </c>
      <c r="AI245" s="1" t="s">
        <v>497</v>
      </c>
      <c r="AJ245" s="1" t="s">
        <v>497</v>
      </c>
      <c r="AK245" s="1">
        <v>0</v>
      </c>
      <c r="AL245" s="1" t="s">
        <v>497</v>
      </c>
      <c r="AM245" s="1">
        <v>0</v>
      </c>
      <c r="AN245" s="1">
        <v>0</v>
      </c>
      <c r="AO245" s="1" t="s">
        <v>497</v>
      </c>
      <c r="AP245" s="1" t="s">
        <v>497</v>
      </c>
      <c r="AQ245" s="1" t="s">
        <v>497</v>
      </c>
      <c r="AR245" s="1" t="s">
        <v>497</v>
      </c>
      <c r="AS245" s="1">
        <f t="shared" si="31"/>
        <v>6</v>
      </c>
    </row>
    <row r="246" spans="1:45" x14ac:dyDescent="0.25">
      <c r="A246" s="1">
        <f>COUNTIF('Value Matchup'!$D$356:$D$423,'Team History'!B246)</f>
        <v>0</v>
      </c>
      <c r="B246" t="s">
        <v>335</v>
      </c>
      <c r="C246" s="1">
        <f t="shared" si="24"/>
        <v>0</v>
      </c>
      <c r="D246" s="1">
        <f t="shared" si="25"/>
        <v>0</v>
      </c>
      <c r="E246" s="1">
        <f t="shared" si="26"/>
        <v>0</v>
      </c>
      <c r="F246" s="1">
        <f t="shared" si="27"/>
        <v>0</v>
      </c>
      <c r="G246" s="1">
        <f t="shared" si="28"/>
        <v>0</v>
      </c>
      <c r="H246" s="1">
        <f t="shared" si="29"/>
        <v>0</v>
      </c>
      <c r="I246" s="63">
        <f t="shared" si="30"/>
        <v>2</v>
      </c>
      <c r="K246" s="1" t="s">
        <v>497</v>
      </c>
      <c r="L246" s="1" t="s">
        <v>497</v>
      </c>
      <c r="M246" s="1" t="s">
        <v>497</v>
      </c>
      <c r="N246" s="1" t="s">
        <v>497</v>
      </c>
      <c r="O246" s="1" t="s">
        <v>497</v>
      </c>
      <c r="P246" s="1" t="s">
        <v>497</v>
      </c>
      <c r="Q246" s="1" t="s">
        <v>497</v>
      </c>
      <c r="R246" s="1" t="s">
        <v>497</v>
      </c>
      <c r="S246" s="1" t="s">
        <v>497</v>
      </c>
      <c r="T246" s="1" t="s">
        <v>497</v>
      </c>
      <c r="U246" s="1" t="s">
        <v>497</v>
      </c>
      <c r="V246" s="1" t="s">
        <v>497</v>
      </c>
      <c r="W246" s="1" t="s">
        <v>497</v>
      </c>
      <c r="X246" s="1" t="s">
        <v>497</v>
      </c>
      <c r="Y246" s="1" t="s">
        <v>497</v>
      </c>
      <c r="Z246" s="1" t="s">
        <v>497</v>
      </c>
      <c r="AA246" s="1" t="s">
        <v>497</v>
      </c>
      <c r="AB246" s="1" t="s">
        <v>497</v>
      </c>
      <c r="AC246" s="1" t="s">
        <v>497</v>
      </c>
      <c r="AD246" s="1" t="s">
        <v>497</v>
      </c>
      <c r="AE246" s="1" t="s">
        <v>497</v>
      </c>
      <c r="AF246" s="1" t="s">
        <v>497</v>
      </c>
      <c r="AG246" s="1" t="s">
        <v>497</v>
      </c>
      <c r="AH246" s="1" t="s">
        <v>497</v>
      </c>
      <c r="AI246" s="1" t="s">
        <v>497</v>
      </c>
      <c r="AJ246" s="1" t="s">
        <v>497</v>
      </c>
      <c r="AK246" s="1" t="s">
        <v>497</v>
      </c>
      <c r="AL246" s="1">
        <v>0</v>
      </c>
      <c r="AM246" s="1" t="s">
        <v>497</v>
      </c>
      <c r="AN246" s="1">
        <v>0</v>
      </c>
      <c r="AO246" s="1" t="s">
        <v>497</v>
      </c>
      <c r="AP246" s="1" t="s">
        <v>497</v>
      </c>
      <c r="AQ246" s="1" t="s">
        <v>497</v>
      </c>
      <c r="AR246" s="1" t="s">
        <v>497</v>
      </c>
      <c r="AS246" s="1">
        <f t="shared" si="31"/>
        <v>2</v>
      </c>
    </row>
    <row r="247" spans="1:45" x14ac:dyDescent="0.25">
      <c r="A247" s="1">
        <f>COUNTIF('Value Matchup'!$D$356:$D$423,'Team History'!B247)</f>
        <v>0</v>
      </c>
      <c r="B247" t="s">
        <v>336</v>
      </c>
      <c r="C247" s="1">
        <f t="shared" si="24"/>
        <v>0</v>
      </c>
      <c r="D247" s="1">
        <f t="shared" si="25"/>
        <v>0</v>
      </c>
      <c r="E247" s="1">
        <f t="shared" si="26"/>
        <v>0</v>
      </c>
      <c r="F247" s="1">
        <f t="shared" si="27"/>
        <v>0</v>
      </c>
      <c r="G247" s="1">
        <f t="shared" si="28"/>
        <v>0</v>
      </c>
      <c r="H247" s="1">
        <f t="shared" si="29"/>
        <v>0</v>
      </c>
      <c r="I247" s="63">
        <f t="shared" si="30"/>
        <v>0</v>
      </c>
      <c r="K247" s="1" t="s">
        <v>497</v>
      </c>
      <c r="L247" s="1" t="s">
        <v>497</v>
      </c>
      <c r="M247" s="1" t="s">
        <v>497</v>
      </c>
      <c r="N247" s="1" t="s">
        <v>497</v>
      </c>
      <c r="O247" s="1" t="s">
        <v>497</v>
      </c>
      <c r="P247" s="1" t="s">
        <v>497</v>
      </c>
      <c r="Q247" s="1" t="s">
        <v>497</v>
      </c>
      <c r="R247" s="1" t="s">
        <v>497</v>
      </c>
      <c r="S247" s="1" t="s">
        <v>497</v>
      </c>
      <c r="T247" s="1" t="s">
        <v>497</v>
      </c>
      <c r="U247" s="1" t="s">
        <v>497</v>
      </c>
      <c r="V247" s="1" t="s">
        <v>497</v>
      </c>
      <c r="W247" s="1" t="s">
        <v>497</v>
      </c>
      <c r="X247" s="1" t="s">
        <v>497</v>
      </c>
      <c r="Y247" s="1" t="s">
        <v>497</v>
      </c>
      <c r="Z247" s="1" t="s">
        <v>497</v>
      </c>
      <c r="AA247" s="1" t="s">
        <v>497</v>
      </c>
      <c r="AB247" s="1" t="s">
        <v>497</v>
      </c>
      <c r="AC247" s="1" t="s">
        <v>497</v>
      </c>
      <c r="AD247" s="1" t="s">
        <v>497</v>
      </c>
      <c r="AE247" s="1" t="s">
        <v>497</v>
      </c>
      <c r="AF247" s="1" t="s">
        <v>497</v>
      </c>
      <c r="AG247" s="1" t="s">
        <v>497</v>
      </c>
      <c r="AH247" s="1" t="s">
        <v>497</v>
      </c>
      <c r="AI247" s="1" t="s">
        <v>497</v>
      </c>
      <c r="AJ247" s="1" t="s">
        <v>497</v>
      </c>
      <c r="AK247" s="1" t="s">
        <v>497</v>
      </c>
      <c r="AL247" s="1" t="s">
        <v>497</v>
      </c>
      <c r="AM247" s="1" t="s">
        <v>497</v>
      </c>
      <c r="AN247" s="1" t="s">
        <v>497</v>
      </c>
      <c r="AO247" s="1" t="s">
        <v>497</v>
      </c>
      <c r="AP247" s="1" t="s">
        <v>497</v>
      </c>
      <c r="AQ247" s="1" t="s">
        <v>497</v>
      </c>
      <c r="AR247" s="1" t="s">
        <v>497</v>
      </c>
      <c r="AS247" s="1">
        <f t="shared" si="31"/>
        <v>0</v>
      </c>
    </row>
    <row r="248" spans="1:45" x14ac:dyDescent="0.25">
      <c r="A248" s="1">
        <f>COUNTIF('Value Matchup'!$D$356:$D$423,'Team History'!B248)</f>
        <v>0</v>
      </c>
      <c r="B248" t="s">
        <v>337</v>
      </c>
      <c r="C248" s="1">
        <f t="shared" si="24"/>
        <v>0</v>
      </c>
      <c r="D248" s="1">
        <f t="shared" si="25"/>
        <v>0</v>
      </c>
      <c r="E248" s="1">
        <f t="shared" si="26"/>
        <v>0</v>
      </c>
      <c r="F248" s="1">
        <f t="shared" si="27"/>
        <v>0</v>
      </c>
      <c r="G248" s="1">
        <f t="shared" si="28"/>
        <v>0</v>
      </c>
      <c r="H248" s="1">
        <f t="shared" si="29"/>
        <v>0</v>
      </c>
      <c r="I248" s="63">
        <f t="shared" si="30"/>
        <v>0</v>
      </c>
      <c r="K248" s="1" t="s">
        <v>497</v>
      </c>
      <c r="L248" s="1" t="s">
        <v>497</v>
      </c>
      <c r="M248" s="1" t="s">
        <v>497</v>
      </c>
      <c r="N248" s="1" t="s">
        <v>497</v>
      </c>
      <c r="O248" s="1" t="s">
        <v>497</v>
      </c>
      <c r="P248" s="1" t="s">
        <v>497</v>
      </c>
      <c r="Q248" s="1" t="s">
        <v>497</v>
      </c>
      <c r="R248" s="1" t="s">
        <v>497</v>
      </c>
      <c r="S248" s="1" t="s">
        <v>497</v>
      </c>
      <c r="T248" s="1" t="s">
        <v>497</v>
      </c>
      <c r="U248" s="1" t="s">
        <v>497</v>
      </c>
      <c r="V248" s="1" t="s">
        <v>497</v>
      </c>
      <c r="W248" s="1" t="s">
        <v>497</v>
      </c>
      <c r="X248" s="1" t="s">
        <v>497</v>
      </c>
      <c r="Y248" s="1" t="s">
        <v>497</v>
      </c>
      <c r="Z248" s="1" t="s">
        <v>497</v>
      </c>
      <c r="AA248" s="1" t="s">
        <v>497</v>
      </c>
      <c r="AB248" s="1" t="s">
        <v>497</v>
      </c>
      <c r="AC248" s="1" t="s">
        <v>497</v>
      </c>
      <c r="AD248" s="1" t="s">
        <v>497</v>
      </c>
      <c r="AE248" s="1" t="s">
        <v>497</v>
      </c>
      <c r="AF248" s="1" t="s">
        <v>497</v>
      </c>
      <c r="AG248" s="1" t="s">
        <v>497</v>
      </c>
      <c r="AH248" s="1" t="s">
        <v>497</v>
      </c>
      <c r="AI248" s="1" t="s">
        <v>497</v>
      </c>
      <c r="AJ248" s="1" t="s">
        <v>497</v>
      </c>
      <c r="AK248" s="1" t="s">
        <v>497</v>
      </c>
      <c r="AL248" s="1" t="s">
        <v>497</v>
      </c>
      <c r="AM248" s="1" t="s">
        <v>497</v>
      </c>
      <c r="AN248" s="1" t="s">
        <v>497</v>
      </c>
      <c r="AO248" s="1" t="s">
        <v>497</v>
      </c>
      <c r="AP248" s="1" t="s">
        <v>497</v>
      </c>
      <c r="AQ248" s="1" t="s">
        <v>497</v>
      </c>
      <c r="AR248" s="1" t="s">
        <v>497</v>
      </c>
      <c r="AS248" s="1">
        <f t="shared" si="31"/>
        <v>0</v>
      </c>
    </row>
    <row r="249" spans="1:45" x14ac:dyDescent="0.25">
      <c r="A249" s="1">
        <f>COUNTIF('Value Matchup'!$D$356:$D$423,'Team History'!B249)</f>
        <v>0</v>
      </c>
      <c r="B249" t="s">
        <v>338</v>
      </c>
      <c r="C249" s="1">
        <f t="shared" si="24"/>
        <v>5</v>
      </c>
      <c r="D249" s="1">
        <f t="shared" si="25"/>
        <v>2</v>
      </c>
      <c r="E249" s="1">
        <f t="shared" si="26"/>
        <v>1</v>
      </c>
      <c r="F249" s="1">
        <f t="shared" si="27"/>
        <v>0</v>
      </c>
      <c r="G249" s="1">
        <f t="shared" si="28"/>
        <v>0</v>
      </c>
      <c r="H249" s="1">
        <f t="shared" si="29"/>
        <v>0</v>
      </c>
      <c r="I249" s="63">
        <f t="shared" si="30"/>
        <v>17</v>
      </c>
      <c r="K249" s="1" t="s">
        <v>497</v>
      </c>
      <c r="L249" s="1" t="s">
        <v>497</v>
      </c>
      <c r="M249" s="1">
        <v>1</v>
      </c>
      <c r="N249" s="1" t="s">
        <v>497</v>
      </c>
      <c r="O249" s="1">
        <v>0</v>
      </c>
      <c r="P249" s="1" t="s">
        <v>497</v>
      </c>
      <c r="Q249" s="1" t="s">
        <v>497</v>
      </c>
      <c r="R249" s="1" t="s">
        <v>497</v>
      </c>
      <c r="S249" s="1" t="s">
        <v>497</v>
      </c>
      <c r="T249" s="1" t="s">
        <v>497</v>
      </c>
      <c r="U249" s="1">
        <v>0</v>
      </c>
      <c r="V249" s="1" t="s">
        <v>497</v>
      </c>
      <c r="W249" s="1" t="s">
        <v>497</v>
      </c>
      <c r="X249" s="1" t="s">
        <v>497</v>
      </c>
      <c r="Y249" s="1">
        <v>3</v>
      </c>
      <c r="Z249" s="1">
        <v>0</v>
      </c>
      <c r="AA249" s="1" t="s">
        <v>497</v>
      </c>
      <c r="AB249" s="1">
        <v>1</v>
      </c>
      <c r="AC249" s="1" t="s">
        <v>497</v>
      </c>
      <c r="AD249" s="1" t="s">
        <v>497</v>
      </c>
      <c r="AE249" s="1" t="s">
        <v>497</v>
      </c>
      <c r="AF249" s="1">
        <v>2</v>
      </c>
      <c r="AG249" s="1" t="s">
        <v>497</v>
      </c>
      <c r="AH249" s="1" t="s">
        <v>497</v>
      </c>
      <c r="AI249" s="1" t="s">
        <v>497</v>
      </c>
      <c r="AJ249" s="1" t="s">
        <v>497</v>
      </c>
      <c r="AK249" s="1" t="s">
        <v>497</v>
      </c>
      <c r="AL249" s="1" t="s">
        <v>497</v>
      </c>
      <c r="AM249" s="1" t="s">
        <v>497</v>
      </c>
      <c r="AN249" s="1" t="s">
        <v>497</v>
      </c>
      <c r="AO249" s="1" t="s">
        <v>497</v>
      </c>
      <c r="AP249" s="1" t="s">
        <v>497</v>
      </c>
      <c r="AQ249" s="1">
        <v>1</v>
      </c>
      <c r="AR249" s="1" t="s">
        <v>497</v>
      </c>
      <c r="AS249" s="1">
        <f t="shared" si="31"/>
        <v>8</v>
      </c>
    </row>
    <row r="250" spans="1:45" x14ac:dyDescent="0.25">
      <c r="A250" s="1">
        <f>COUNTIF('Value Matchup'!$D$356:$D$423,'Team History'!B250)</f>
        <v>1</v>
      </c>
      <c r="B250" t="s">
        <v>339</v>
      </c>
      <c r="C250" s="1">
        <f t="shared" si="24"/>
        <v>5</v>
      </c>
      <c r="D250" s="1">
        <f t="shared" si="25"/>
        <v>0</v>
      </c>
      <c r="E250" s="1">
        <f t="shared" si="26"/>
        <v>0</v>
      </c>
      <c r="F250" s="1">
        <f t="shared" si="27"/>
        <v>0</v>
      </c>
      <c r="G250" s="1">
        <f t="shared" si="28"/>
        <v>0</v>
      </c>
      <c r="H250" s="1">
        <f t="shared" si="29"/>
        <v>0</v>
      </c>
      <c r="I250" s="63">
        <f t="shared" si="30"/>
        <v>15</v>
      </c>
      <c r="K250" s="1" t="s">
        <v>497</v>
      </c>
      <c r="L250" s="1" t="s">
        <v>497</v>
      </c>
      <c r="M250" s="1" t="s">
        <v>497</v>
      </c>
      <c r="N250" s="1" t="s">
        <v>497</v>
      </c>
      <c r="O250" s="1">
        <v>1</v>
      </c>
      <c r="P250" s="1">
        <v>1</v>
      </c>
      <c r="Q250" s="1">
        <v>1</v>
      </c>
      <c r="R250" s="1" t="s">
        <v>497</v>
      </c>
      <c r="S250" s="1" t="s">
        <v>497</v>
      </c>
      <c r="T250" s="1" t="s">
        <v>497</v>
      </c>
      <c r="U250" s="1" t="s">
        <v>497</v>
      </c>
      <c r="V250" s="1" t="s">
        <v>497</v>
      </c>
      <c r="W250" s="1" t="s">
        <v>497</v>
      </c>
      <c r="X250" s="1" t="s">
        <v>497</v>
      </c>
      <c r="Y250" s="1" t="s">
        <v>497</v>
      </c>
      <c r="Z250" s="1" t="s">
        <v>497</v>
      </c>
      <c r="AA250" s="1" t="s">
        <v>497</v>
      </c>
      <c r="AB250" s="1" t="s">
        <v>497</v>
      </c>
      <c r="AC250" s="1">
        <v>0</v>
      </c>
      <c r="AD250" s="1" t="s">
        <v>497</v>
      </c>
      <c r="AE250" s="1">
        <v>1</v>
      </c>
      <c r="AF250" s="1" t="s">
        <v>497</v>
      </c>
      <c r="AG250" s="1" t="s">
        <v>497</v>
      </c>
      <c r="AH250" s="1">
        <v>1</v>
      </c>
      <c r="AI250" s="1">
        <v>0</v>
      </c>
      <c r="AJ250" s="1" t="s">
        <v>497</v>
      </c>
      <c r="AK250" s="1" t="s">
        <v>497</v>
      </c>
      <c r="AL250" s="1" t="s">
        <v>497</v>
      </c>
      <c r="AM250" s="1" t="s">
        <v>497</v>
      </c>
      <c r="AN250" s="1" t="s">
        <v>497</v>
      </c>
      <c r="AO250" s="1" t="s">
        <v>497</v>
      </c>
      <c r="AP250" s="1" t="s">
        <v>497</v>
      </c>
      <c r="AQ250" s="1" t="s">
        <v>497</v>
      </c>
      <c r="AR250" s="1" t="s">
        <v>497</v>
      </c>
      <c r="AS250" s="1">
        <f t="shared" si="31"/>
        <v>7</v>
      </c>
    </row>
    <row r="251" spans="1:45" x14ac:dyDescent="0.25">
      <c r="A251" s="1">
        <f>COUNTIF('Value Matchup'!$D$356:$D$423,'Team History'!B251)</f>
        <v>1</v>
      </c>
      <c r="B251" t="s">
        <v>340</v>
      </c>
      <c r="C251" s="1">
        <f t="shared" si="24"/>
        <v>2</v>
      </c>
      <c r="D251" s="1">
        <f t="shared" si="25"/>
        <v>1</v>
      </c>
      <c r="E251" s="1">
        <f t="shared" si="26"/>
        <v>0</v>
      </c>
      <c r="F251" s="1">
        <f t="shared" si="27"/>
        <v>0</v>
      </c>
      <c r="G251" s="1">
        <f t="shared" si="28"/>
        <v>0</v>
      </c>
      <c r="H251" s="1">
        <f t="shared" si="29"/>
        <v>0</v>
      </c>
      <c r="I251" s="63">
        <f t="shared" si="30"/>
        <v>14</v>
      </c>
      <c r="K251" s="1" t="s">
        <v>497</v>
      </c>
      <c r="L251" s="1">
        <v>1</v>
      </c>
      <c r="M251" s="1" t="s">
        <v>497</v>
      </c>
      <c r="N251" s="1" t="s">
        <v>497</v>
      </c>
      <c r="O251" s="1" t="s">
        <v>497</v>
      </c>
      <c r="P251" s="1">
        <v>0</v>
      </c>
      <c r="Q251" s="1">
        <v>0</v>
      </c>
      <c r="R251" s="1" t="s">
        <v>497</v>
      </c>
      <c r="S251" s="1">
        <v>2</v>
      </c>
      <c r="T251" s="1" t="s">
        <v>497</v>
      </c>
      <c r="U251" s="1">
        <v>0</v>
      </c>
      <c r="V251" s="1" t="s">
        <v>497</v>
      </c>
      <c r="W251" s="1" t="s">
        <v>497</v>
      </c>
      <c r="X251" s="1">
        <v>0</v>
      </c>
      <c r="Y251" s="1" t="s">
        <v>497</v>
      </c>
      <c r="Z251" s="1" t="s">
        <v>497</v>
      </c>
      <c r="AA251" s="1" t="s">
        <v>497</v>
      </c>
      <c r="AB251" s="1" t="s">
        <v>497</v>
      </c>
      <c r="AC251" s="1" t="s">
        <v>497</v>
      </c>
      <c r="AD251" s="1" t="s">
        <v>497</v>
      </c>
      <c r="AE251" s="1" t="s">
        <v>497</v>
      </c>
      <c r="AF251" s="1">
        <v>0</v>
      </c>
      <c r="AG251" s="1" t="s">
        <v>497</v>
      </c>
      <c r="AH251" s="1" t="s">
        <v>497</v>
      </c>
      <c r="AI251" s="1" t="s">
        <v>497</v>
      </c>
      <c r="AJ251" s="1" t="s">
        <v>497</v>
      </c>
      <c r="AK251" s="1" t="s">
        <v>497</v>
      </c>
      <c r="AL251" s="1" t="s">
        <v>497</v>
      </c>
      <c r="AM251" s="1" t="s">
        <v>497</v>
      </c>
      <c r="AN251" s="1">
        <v>0</v>
      </c>
      <c r="AO251" s="1" t="s">
        <v>497</v>
      </c>
      <c r="AP251" s="1" t="s">
        <v>497</v>
      </c>
      <c r="AQ251" s="1" t="s">
        <v>497</v>
      </c>
      <c r="AR251" s="1" t="s">
        <v>497</v>
      </c>
      <c r="AS251" s="1">
        <f t="shared" si="31"/>
        <v>8</v>
      </c>
    </row>
    <row r="252" spans="1:45" x14ac:dyDescent="0.25">
      <c r="A252" s="1">
        <f>COUNTIF('Value Matchup'!$D$356:$D$423,'Team History'!B252)</f>
        <v>0</v>
      </c>
      <c r="B252" t="s">
        <v>341</v>
      </c>
      <c r="C252" s="1">
        <f t="shared" si="24"/>
        <v>0</v>
      </c>
      <c r="D252" s="1">
        <f t="shared" si="25"/>
        <v>0</v>
      </c>
      <c r="E252" s="1">
        <f t="shared" si="26"/>
        <v>0</v>
      </c>
      <c r="F252" s="1">
        <f t="shared" si="27"/>
        <v>0</v>
      </c>
      <c r="G252" s="1">
        <f t="shared" si="28"/>
        <v>0</v>
      </c>
      <c r="H252" s="1">
        <f t="shared" si="29"/>
        <v>0</v>
      </c>
      <c r="I252" s="63">
        <f t="shared" si="30"/>
        <v>3</v>
      </c>
      <c r="K252" s="1" t="s">
        <v>497</v>
      </c>
      <c r="L252" s="1" t="s">
        <v>497</v>
      </c>
      <c r="M252" s="1" t="s">
        <v>497</v>
      </c>
      <c r="N252" s="1" t="s">
        <v>497</v>
      </c>
      <c r="O252" s="1" t="s">
        <v>497</v>
      </c>
      <c r="P252" s="1" t="s">
        <v>497</v>
      </c>
      <c r="Q252" s="1" t="s">
        <v>497</v>
      </c>
      <c r="R252" s="1">
        <v>0</v>
      </c>
      <c r="S252" s="1" t="s">
        <v>497</v>
      </c>
      <c r="T252" s="1" t="s">
        <v>497</v>
      </c>
      <c r="U252" s="1" t="s">
        <v>497</v>
      </c>
      <c r="V252" s="1" t="s">
        <v>497</v>
      </c>
      <c r="W252" s="1" t="s">
        <v>497</v>
      </c>
      <c r="X252" s="1" t="s">
        <v>497</v>
      </c>
      <c r="Y252" s="1" t="s">
        <v>497</v>
      </c>
      <c r="Z252" s="1" t="s">
        <v>497</v>
      </c>
      <c r="AA252" s="1" t="s">
        <v>497</v>
      </c>
      <c r="AB252" s="1" t="s">
        <v>497</v>
      </c>
      <c r="AC252" s="1" t="s">
        <v>497</v>
      </c>
      <c r="AD252" s="1" t="s">
        <v>497</v>
      </c>
      <c r="AE252" s="1" t="s">
        <v>497</v>
      </c>
      <c r="AF252" s="1" t="s">
        <v>497</v>
      </c>
      <c r="AG252" s="1" t="s">
        <v>497</v>
      </c>
      <c r="AH252" s="1">
        <v>0</v>
      </c>
      <c r="AI252" s="1" t="s">
        <v>497</v>
      </c>
      <c r="AJ252" s="1" t="s">
        <v>497</v>
      </c>
      <c r="AK252" s="1" t="s">
        <v>497</v>
      </c>
      <c r="AL252" s="1">
        <v>0</v>
      </c>
      <c r="AM252" s="1" t="s">
        <v>497</v>
      </c>
      <c r="AN252" s="1" t="s">
        <v>497</v>
      </c>
      <c r="AO252" s="1" t="s">
        <v>497</v>
      </c>
      <c r="AP252" s="1" t="s">
        <v>497</v>
      </c>
      <c r="AQ252" s="1" t="s">
        <v>497</v>
      </c>
      <c r="AR252" s="1" t="s">
        <v>497</v>
      </c>
      <c r="AS252" s="1">
        <f t="shared" si="31"/>
        <v>3</v>
      </c>
    </row>
    <row r="253" spans="1:45" x14ac:dyDescent="0.25">
      <c r="A253" s="1">
        <f>COUNTIF('Value Matchup'!$D$356:$D$423,'Team History'!B253)</f>
        <v>0</v>
      </c>
      <c r="B253" t="s">
        <v>342</v>
      </c>
      <c r="C253" s="1">
        <f t="shared" si="24"/>
        <v>0</v>
      </c>
      <c r="D253" s="1">
        <f t="shared" si="25"/>
        <v>0</v>
      </c>
      <c r="E253" s="1">
        <f t="shared" si="26"/>
        <v>0</v>
      </c>
      <c r="F253" s="1">
        <f t="shared" si="27"/>
        <v>0</v>
      </c>
      <c r="G253" s="1">
        <f t="shared" si="28"/>
        <v>0</v>
      </c>
      <c r="H253" s="1">
        <f t="shared" si="29"/>
        <v>0</v>
      </c>
      <c r="I253" s="63">
        <f t="shared" si="30"/>
        <v>2</v>
      </c>
      <c r="K253" s="1" t="s">
        <v>497</v>
      </c>
      <c r="L253" s="1" t="s">
        <v>497</v>
      </c>
      <c r="M253" s="1" t="s">
        <v>497</v>
      </c>
      <c r="N253" s="1" t="s">
        <v>497</v>
      </c>
      <c r="O253" s="1" t="s">
        <v>497</v>
      </c>
      <c r="P253" s="1" t="s">
        <v>497</v>
      </c>
      <c r="Q253" s="1" t="s">
        <v>497</v>
      </c>
      <c r="R253" s="1" t="s">
        <v>497</v>
      </c>
      <c r="S253" s="1">
        <v>0</v>
      </c>
      <c r="T253" s="1" t="s">
        <v>497</v>
      </c>
      <c r="U253" s="1" t="s">
        <v>497</v>
      </c>
      <c r="V253" s="1" t="s">
        <v>497</v>
      </c>
      <c r="W253" s="1" t="s">
        <v>497</v>
      </c>
      <c r="X253" s="1" t="s">
        <v>497</v>
      </c>
      <c r="Y253" s="1" t="s">
        <v>497</v>
      </c>
      <c r="Z253" s="1">
        <v>0</v>
      </c>
      <c r="AA253" s="1" t="s">
        <v>497</v>
      </c>
      <c r="AB253" s="1" t="s">
        <v>497</v>
      </c>
      <c r="AC253" s="1" t="s">
        <v>497</v>
      </c>
      <c r="AD253" s="1" t="s">
        <v>497</v>
      </c>
      <c r="AE253" s="1" t="s">
        <v>497</v>
      </c>
      <c r="AF253" s="1" t="s">
        <v>497</v>
      </c>
      <c r="AG253" s="1" t="s">
        <v>497</v>
      </c>
      <c r="AH253" s="1" t="s">
        <v>497</v>
      </c>
      <c r="AI253" s="1" t="s">
        <v>497</v>
      </c>
      <c r="AJ253" s="1" t="s">
        <v>497</v>
      </c>
      <c r="AK253" s="1" t="s">
        <v>497</v>
      </c>
      <c r="AL253" s="1" t="s">
        <v>497</v>
      </c>
      <c r="AM253" s="1" t="s">
        <v>497</v>
      </c>
      <c r="AN253" s="1" t="s">
        <v>497</v>
      </c>
      <c r="AO253" s="1" t="s">
        <v>497</v>
      </c>
      <c r="AP253" s="1" t="s">
        <v>497</v>
      </c>
      <c r="AQ253" s="1" t="s">
        <v>497</v>
      </c>
      <c r="AR253" s="1" t="s">
        <v>497</v>
      </c>
      <c r="AS253" s="1">
        <f t="shared" si="31"/>
        <v>2</v>
      </c>
    </row>
    <row r="254" spans="1:45" x14ac:dyDescent="0.25">
      <c r="A254" s="1">
        <f>COUNTIF('Value Matchup'!$D$356:$D$423,'Team History'!B254)</f>
        <v>0</v>
      </c>
      <c r="B254" t="s">
        <v>343</v>
      </c>
      <c r="C254" s="1">
        <f t="shared" si="24"/>
        <v>0</v>
      </c>
      <c r="D254" s="1">
        <f t="shared" si="25"/>
        <v>0</v>
      </c>
      <c r="E254" s="1">
        <f t="shared" si="26"/>
        <v>0</v>
      </c>
      <c r="F254" s="1">
        <f t="shared" si="27"/>
        <v>0</v>
      </c>
      <c r="G254" s="1">
        <f t="shared" si="28"/>
        <v>0</v>
      </c>
      <c r="H254" s="1">
        <f t="shared" si="29"/>
        <v>0</v>
      </c>
      <c r="I254" s="63">
        <f t="shared" si="30"/>
        <v>2</v>
      </c>
      <c r="K254" s="1" t="s">
        <v>497</v>
      </c>
      <c r="L254" s="1" t="s">
        <v>497</v>
      </c>
      <c r="M254" s="1" t="s">
        <v>497</v>
      </c>
      <c r="N254" s="1" t="s">
        <v>497</v>
      </c>
      <c r="O254" s="1" t="s">
        <v>497</v>
      </c>
      <c r="P254" s="1" t="s">
        <v>497</v>
      </c>
      <c r="Q254" s="1" t="s">
        <v>497</v>
      </c>
      <c r="R254" s="1" t="s">
        <v>497</v>
      </c>
      <c r="S254" s="1" t="s">
        <v>497</v>
      </c>
      <c r="T254" s="1" t="s">
        <v>497</v>
      </c>
      <c r="U254" s="1" t="s">
        <v>497</v>
      </c>
      <c r="V254" s="1" t="s">
        <v>497</v>
      </c>
      <c r="W254" s="1" t="s">
        <v>497</v>
      </c>
      <c r="X254" s="1" t="s">
        <v>497</v>
      </c>
      <c r="Y254" s="1" t="s">
        <v>497</v>
      </c>
      <c r="Z254" s="1" t="s">
        <v>497</v>
      </c>
      <c r="AA254" s="1" t="s">
        <v>497</v>
      </c>
      <c r="AB254" s="1" t="s">
        <v>497</v>
      </c>
      <c r="AC254" s="1">
        <v>0</v>
      </c>
      <c r="AD254" s="1">
        <v>0</v>
      </c>
      <c r="AE254" s="1" t="s">
        <v>497</v>
      </c>
      <c r="AF254" s="1" t="s">
        <v>497</v>
      </c>
      <c r="AG254" s="1" t="s">
        <v>497</v>
      </c>
      <c r="AH254" s="1" t="s">
        <v>497</v>
      </c>
      <c r="AI254" s="1" t="s">
        <v>497</v>
      </c>
      <c r="AJ254" s="1" t="s">
        <v>497</v>
      </c>
      <c r="AK254" s="1" t="s">
        <v>497</v>
      </c>
      <c r="AL254" s="1" t="s">
        <v>497</v>
      </c>
      <c r="AM254" s="1" t="s">
        <v>497</v>
      </c>
      <c r="AN254" s="1" t="s">
        <v>497</v>
      </c>
      <c r="AO254" s="1" t="s">
        <v>497</v>
      </c>
      <c r="AP254" s="1" t="s">
        <v>497</v>
      </c>
      <c r="AQ254" s="1" t="s">
        <v>497</v>
      </c>
      <c r="AR254" s="1" t="s">
        <v>497</v>
      </c>
      <c r="AS254" s="1">
        <f t="shared" si="31"/>
        <v>2</v>
      </c>
    </row>
    <row r="255" spans="1:45" x14ac:dyDescent="0.25">
      <c r="A255" s="1">
        <f>COUNTIF('Value Matchup'!$D$356:$D$423,'Team History'!B255)</f>
        <v>0</v>
      </c>
      <c r="B255" t="s">
        <v>344</v>
      </c>
      <c r="C255" s="1">
        <f t="shared" si="24"/>
        <v>1</v>
      </c>
      <c r="D255" s="1">
        <f t="shared" si="25"/>
        <v>0</v>
      </c>
      <c r="E255" s="1">
        <f t="shared" si="26"/>
        <v>0</v>
      </c>
      <c r="F255" s="1">
        <f t="shared" si="27"/>
        <v>0</v>
      </c>
      <c r="G255" s="1">
        <f t="shared" si="28"/>
        <v>0</v>
      </c>
      <c r="H255" s="1">
        <f t="shared" si="29"/>
        <v>0</v>
      </c>
      <c r="I255" s="63">
        <f t="shared" si="30"/>
        <v>5</v>
      </c>
      <c r="K255" s="1" t="s">
        <v>497</v>
      </c>
      <c r="L255" s="1" t="s">
        <v>497</v>
      </c>
      <c r="M255" s="1" t="s">
        <v>497</v>
      </c>
      <c r="N255" s="1" t="s">
        <v>497</v>
      </c>
      <c r="O255" s="1" t="s">
        <v>497</v>
      </c>
      <c r="P255" s="1" t="s">
        <v>497</v>
      </c>
      <c r="Q255" s="1" t="s">
        <v>497</v>
      </c>
      <c r="R255" s="1" t="s">
        <v>497</v>
      </c>
      <c r="S255" s="1" t="s">
        <v>497</v>
      </c>
      <c r="T255" s="1" t="s">
        <v>497</v>
      </c>
      <c r="U255" s="1">
        <v>1</v>
      </c>
      <c r="V255" s="1" t="s">
        <v>497</v>
      </c>
      <c r="W255" s="1" t="s">
        <v>497</v>
      </c>
      <c r="X255" s="1" t="s">
        <v>497</v>
      </c>
      <c r="Y255" s="1" t="s">
        <v>497</v>
      </c>
      <c r="Z255" s="1">
        <v>0</v>
      </c>
      <c r="AA255" s="1" t="s">
        <v>497</v>
      </c>
      <c r="AB255" s="1" t="s">
        <v>497</v>
      </c>
      <c r="AC255" s="1" t="s">
        <v>497</v>
      </c>
      <c r="AD255" s="1" t="s">
        <v>497</v>
      </c>
      <c r="AE255" s="1" t="s">
        <v>497</v>
      </c>
      <c r="AF255" s="1" t="s">
        <v>497</v>
      </c>
      <c r="AG255" s="1" t="s">
        <v>497</v>
      </c>
      <c r="AH255" s="1" t="s">
        <v>497</v>
      </c>
      <c r="AI255" s="1" t="s">
        <v>497</v>
      </c>
      <c r="AJ255" s="1" t="s">
        <v>497</v>
      </c>
      <c r="AK255" s="1" t="s">
        <v>497</v>
      </c>
      <c r="AL255" s="1" t="s">
        <v>497</v>
      </c>
      <c r="AM255" s="1" t="s">
        <v>497</v>
      </c>
      <c r="AN255" s="1" t="s">
        <v>497</v>
      </c>
      <c r="AO255" s="1" t="s">
        <v>497</v>
      </c>
      <c r="AP255" s="1">
        <v>0</v>
      </c>
      <c r="AQ255" s="1" t="s">
        <v>497</v>
      </c>
      <c r="AR255" s="1" t="s">
        <v>497</v>
      </c>
      <c r="AS255" s="1">
        <f t="shared" si="31"/>
        <v>3</v>
      </c>
    </row>
    <row r="256" spans="1:45" x14ac:dyDescent="0.25">
      <c r="A256" s="1">
        <f>COUNTIF('Value Matchup'!$D$356:$D$423,'Team History'!B256)</f>
        <v>0</v>
      </c>
      <c r="B256" t="s">
        <v>345</v>
      </c>
      <c r="C256" s="1">
        <f t="shared" si="24"/>
        <v>4</v>
      </c>
      <c r="D256" s="1">
        <f t="shared" si="25"/>
        <v>2</v>
      </c>
      <c r="E256" s="1">
        <f t="shared" si="26"/>
        <v>0</v>
      </c>
      <c r="F256" s="1">
        <f t="shared" si="27"/>
        <v>0</v>
      </c>
      <c r="G256" s="1">
        <f t="shared" si="28"/>
        <v>0</v>
      </c>
      <c r="H256" s="1">
        <f t="shared" si="29"/>
        <v>0</v>
      </c>
      <c r="I256" s="63">
        <f t="shared" si="30"/>
        <v>23</v>
      </c>
      <c r="K256" s="1">
        <v>0</v>
      </c>
      <c r="L256" s="1">
        <v>0</v>
      </c>
      <c r="M256" s="1" t="s">
        <v>497</v>
      </c>
      <c r="N256" s="1">
        <v>1</v>
      </c>
      <c r="O256" s="1">
        <v>2</v>
      </c>
      <c r="P256" s="1">
        <v>1</v>
      </c>
      <c r="Q256" s="1">
        <v>0</v>
      </c>
      <c r="R256" s="1">
        <v>2</v>
      </c>
      <c r="S256" s="1">
        <v>0</v>
      </c>
      <c r="T256" s="1" t="s">
        <v>497</v>
      </c>
      <c r="U256" s="1" t="s">
        <v>497</v>
      </c>
      <c r="V256" s="1" t="s">
        <v>497</v>
      </c>
      <c r="W256" s="1">
        <v>0</v>
      </c>
      <c r="X256" s="1" t="s">
        <v>497</v>
      </c>
      <c r="Y256" s="1" t="s">
        <v>497</v>
      </c>
      <c r="Z256" s="1" t="s">
        <v>497</v>
      </c>
      <c r="AA256" s="1">
        <v>0</v>
      </c>
      <c r="AB256" s="1" t="s">
        <v>497</v>
      </c>
      <c r="AC256" s="1" t="s">
        <v>497</v>
      </c>
      <c r="AD256" s="1" t="s">
        <v>497</v>
      </c>
      <c r="AE256" s="1" t="s">
        <v>497</v>
      </c>
      <c r="AF256" s="1" t="s">
        <v>497</v>
      </c>
      <c r="AG256" s="1" t="s">
        <v>497</v>
      </c>
      <c r="AH256" s="1" t="s">
        <v>497</v>
      </c>
      <c r="AI256" s="1" t="s">
        <v>497</v>
      </c>
      <c r="AJ256" s="1" t="s">
        <v>497</v>
      </c>
      <c r="AK256" s="1" t="s">
        <v>497</v>
      </c>
      <c r="AL256" s="1" t="s">
        <v>497</v>
      </c>
      <c r="AM256" s="1" t="s">
        <v>497</v>
      </c>
      <c r="AN256" s="1" t="s">
        <v>497</v>
      </c>
      <c r="AO256" s="1" t="s">
        <v>497</v>
      </c>
      <c r="AP256" s="1" t="s">
        <v>497</v>
      </c>
      <c r="AQ256" s="1" t="s">
        <v>497</v>
      </c>
      <c r="AR256" s="1">
        <v>0</v>
      </c>
      <c r="AS256" s="1">
        <f t="shared" si="31"/>
        <v>11</v>
      </c>
    </row>
    <row r="257" spans="1:45" x14ac:dyDescent="0.25">
      <c r="A257" s="1">
        <f>COUNTIF('Value Matchup'!$D$356:$D$423,'Team History'!B257)</f>
        <v>0</v>
      </c>
      <c r="B257" t="s">
        <v>346</v>
      </c>
      <c r="C257" s="1">
        <f t="shared" si="24"/>
        <v>0</v>
      </c>
      <c r="D257" s="1">
        <f t="shared" si="25"/>
        <v>0</v>
      </c>
      <c r="E257" s="1">
        <f t="shared" si="26"/>
        <v>0</v>
      </c>
      <c r="F257" s="1">
        <f t="shared" si="27"/>
        <v>0</v>
      </c>
      <c r="G257" s="1">
        <f t="shared" si="28"/>
        <v>0</v>
      </c>
      <c r="H257" s="1">
        <f t="shared" si="29"/>
        <v>0</v>
      </c>
      <c r="I257" s="63">
        <f t="shared" si="30"/>
        <v>1</v>
      </c>
      <c r="K257" s="1" t="s">
        <v>497</v>
      </c>
      <c r="L257" s="1" t="s">
        <v>497</v>
      </c>
      <c r="M257" s="1" t="s">
        <v>497</v>
      </c>
      <c r="N257" s="1" t="s">
        <v>497</v>
      </c>
      <c r="O257" s="1" t="s">
        <v>497</v>
      </c>
      <c r="P257" s="1" t="s">
        <v>497</v>
      </c>
      <c r="Q257" s="1" t="s">
        <v>497</v>
      </c>
      <c r="R257" s="1" t="s">
        <v>497</v>
      </c>
      <c r="S257" s="1" t="s">
        <v>497</v>
      </c>
      <c r="T257" s="1" t="s">
        <v>497</v>
      </c>
      <c r="U257" s="1" t="s">
        <v>497</v>
      </c>
      <c r="V257" s="1" t="s">
        <v>497</v>
      </c>
      <c r="W257" s="1" t="s">
        <v>497</v>
      </c>
      <c r="X257" s="1" t="s">
        <v>497</v>
      </c>
      <c r="Y257" s="1" t="s">
        <v>497</v>
      </c>
      <c r="Z257" s="1" t="s">
        <v>497</v>
      </c>
      <c r="AA257" s="1" t="s">
        <v>497</v>
      </c>
      <c r="AB257" s="1" t="s">
        <v>497</v>
      </c>
      <c r="AC257" s="1" t="s">
        <v>497</v>
      </c>
      <c r="AD257" s="1" t="s">
        <v>497</v>
      </c>
      <c r="AE257" s="1">
        <v>0</v>
      </c>
      <c r="AF257" s="1" t="s">
        <v>497</v>
      </c>
      <c r="AG257" s="1" t="s">
        <v>497</v>
      </c>
      <c r="AH257" s="1" t="s">
        <v>497</v>
      </c>
      <c r="AI257" s="1" t="s">
        <v>497</v>
      </c>
      <c r="AJ257" s="1" t="s">
        <v>497</v>
      </c>
      <c r="AK257" s="1" t="s">
        <v>497</v>
      </c>
      <c r="AL257" s="1" t="s">
        <v>497</v>
      </c>
      <c r="AM257" s="1" t="s">
        <v>497</v>
      </c>
      <c r="AN257" s="1" t="s">
        <v>497</v>
      </c>
      <c r="AO257" s="1" t="s">
        <v>497</v>
      </c>
      <c r="AP257" s="1" t="s">
        <v>497</v>
      </c>
      <c r="AQ257" s="1" t="s">
        <v>497</v>
      </c>
      <c r="AR257" s="1" t="s">
        <v>497</v>
      </c>
      <c r="AS257" s="1">
        <f t="shared" si="31"/>
        <v>1</v>
      </c>
    </row>
    <row r="258" spans="1:45" x14ac:dyDescent="0.25">
      <c r="A258" s="1">
        <f>COUNTIF('Value Matchup'!$D$356:$D$423,'Team History'!B258)</f>
        <v>0</v>
      </c>
      <c r="B258" t="s">
        <v>347</v>
      </c>
      <c r="C258" s="1">
        <f t="shared" si="24"/>
        <v>0</v>
      </c>
      <c r="D258" s="1">
        <f t="shared" si="25"/>
        <v>0</v>
      </c>
      <c r="E258" s="1">
        <f t="shared" si="26"/>
        <v>0</v>
      </c>
      <c r="F258" s="1">
        <f t="shared" si="27"/>
        <v>0</v>
      </c>
      <c r="G258" s="1">
        <f t="shared" si="28"/>
        <v>0</v>
      </c>
      <c r="H258" s="1">
        <f t="shared" si="29"/>
        <v>0</v>
      </c>
      <c r="I258" s="63">
        <f t="shared" si="30"/>
        <v>1</v>
      </c>
      <c r="K258" s="1" t="s">
        <v>497</v>
      </c>
      <c r="L258" s="1" t="s">
        <v>497</v>
      </c>
      <c r="M258" s="1" t="s">
        <v>497</v>
      </c>
      <c r="N258" s="1" t="s">
        <v>497</v>
      </c>
      <c r="O258" s="1" t="s">
        <v>497</v>
      </c>
      <c r="P258" s="1" t="s">
        <v>497</v>
      </c>
      <c r="Q258" s="1" t="s">
        <v>497</v>
      </c>
      <c r="R258" s="1" t="s">
        <v>497</v>
      </c>
      <c r="S258" s="1" t="s">
        <v>497</v>
      </c>
      <c r="T258" s="1" t="s">
        <v>497</v>
      </c>
      <c r="U258" s="1" t="s">
        <v>497</v>
      </c>
      <c r="V258" s="1" t="s">
        <v>497</v>
      </c>
      <c r="W258" s="1" t="s">
        <v>497</v>
      </c>
      <c r="X258" s="1" t="s">
        <v>497</v>
      </c>
      <c r="Y258" s="1" t="s">
        <v>497</v>
      </c>
      <c r="Z258" s="1" t="s">
        <v>497</v>
      </c>
      <c r="AA258" s="1" t="s">
        <v>497</v>
      </c>
      <c r="AB258" s="1" t="s">
        <v>497</v>
      </c>
      <c r="AC258" s="1" t="s">
        <v>497</v>
      </c>
      <c r="AD258" s="1" t="s">
        <v>497</v>
      </c>
      <c r="AE258" s="1" t="s">
        <v>497</v>
      </c>
      <c r="AF258" s="1" t="s">
        <v>497</v>
      </c>
      <c r="AG258" s="1">
        <v>0</v>
      </c>
      <c r="AH258" s="1" t="s">
        <v>497</v>
      </c>
      <c r="AI258" s="1" t="s">
        <v>497</v>
      </c>
      <c r="AJ258" s="1" t="s">
        <v>497</v>
      </c>
      <c r="AK258" s="1" t="s">
        <v>497</v>
      </c>
      <c r="AL258" s="1" t="s">
        <v>497</v>
      </c>
      <c r="AM258" s="1" t="s">
        <v>497</v>
      </c>
      <c r="AN258" s="1" t="s">
        <v>497</v>
      </c>
      <c r="AO258" s="1" t="s">
        <v>497</v>
      </c>
      <c r="AP258" s="1" t="s">
        <v>497</v>
      </c>
      <c r="AQ258" s="1" t="s">
        <v>497</v>
      </c>
      <c r="AR258" s="1" t="s">
        <v>497</v>
      </c>
      <c r="AS258" s="1">
        <f t="shared" si="31"/>
        <v>1</v>
      </c>
    </row>
    <row r="259" spans="1:45" x14ac:dyDescent="0.25">
      <c r="A259" s="1">
        <f>COUNTIF('Value Matchup'!$D$356:$D$423,'Team History'!B259)</f>
        <v>0</v>
      </c>
      <c r="B259" t="s">
        <v>348</v>
      </c>
      <c r="C259" s="1">
        <f t="shared" si="24"/>
        <v>2</v>
      </c>
      <c r="D259" s="1">
        <f t="shared" si="25"/>
        <v>0</v>
      </c>
      <c r="E259" s="1">
        <f t="shared" si="26"/>
        <v>0</v>
      </c>
      <c r="F259" s="1">
        <f t="shared" si="27"/>
        <v>0</v>
      </c>
      <c r="G259" s="1">
        <f t="shared" si="28"/>
        <v>0</v>
      </c>
      <c r="H259" s="1">
        <f t="shared" si="29"/>
        <v>0</v>
      </c>
      <c r="I259" s="63">
        <f t="shared" si="30"/>
        <v>6</v>
      </c>
      <c r="K259" s="1" t="s">
        <v>497</v>
      </c>
      <c r="L259" s="1" t="s">
        <v>497</v>
      </c>
      <c r="M259" s="1" t="s">
        <v>497</v>
      </c>
      <c r="N259" s="1" t="s">
        <v>497</v>
      </c>
      <c r="O259" s="1" t="s">
        <v>497</v>
      </c>
      <c r="P259" s="1" t="s">
        <v>497</v>
      </c>
      <c r="Q259" s="1" t="s">
        <v>497</v>
      </c>
      <c r="R259" s="1" t="s">
        <v>497</v>
      </c>
      <c r="S259" s="1" t="s">
        <v>497</v>
      </c>
      <c r="T259" s="1" t="s">
        <v>497</v>
      </c>
      <c r="U259" s="1" t="s">
        <v>497</v>
      </c>
      <c r="V259" s="1" t="s">
        <v>497</v>
      </c>
      <c r="W259" s="1" t="s">
        <v>497</v>
      </c>
      <c r="X259" s="1" t="s">
        <v>497</v>
      </c>
      <c r="Y259" s="1" t="s">
        <v>497</v>
      </c>
      <c r="Z259" s="1" t="s">
        <v>497</v>
      </c>
      <c r="AA259" s="1" t="s">
        <v>497</v>
      </c>
      <c r="AB259" s="1" t="s">
        <v>497</v>
      </c>
      <c r="AC259" s="1" t="s">
        <v>497</v>
      </c>
      <c r="AD259" s="1" t="s">
        <v>497</v>
      </c>
      <c r="AE259" s="1" t="s">
        <v>497</v>
      </c>
      <c r="AF259" s="1" t="s">
        <v>497</v>
      </c>
      <c r="AG259" s="1">
        <v>1</v>
      </c>
      <c r="AH259" s="1">
        <v>0</v>
      </c>
      <c r="AI259" s="1" t="s">
        <v>497</v>
      </c>
      <c r="AJ259" s="1">
        <v>1</v>
      </c>
      <c r="AK259" s="1" t="s">
        <v>497</v>
      </c>
      <c r="AL259" s="1" t="s">
        <v>497</v>
      </c>
      <c r="AM259" s="1" t="s">
        <v>497</v>
      </c>
      <c r="AN259" s="1" t="s">
        <v>497</v>
      </c>
      <c r="AO259" s="1" t="s">
        <v>497</v>
      </c>
      <c r="AP259" s="1">
        <v>0</v>
      </c>
      <c r="AQ259" s="1" t="s">
        <v>497</v>
      </c>
      <c r="AR259" s="1" t="s">
        <v>497</v>
      </c>
      <c r="AS259" s="1">
        <f t="shared" si="31"/>
        <v>4</v>
      </c>
    </row>
    <row r="260" spans="1:45" x14ac:dyDescent="0.25">
      <c r="A260" s="1">
        <f>COUNTIF('Value Matchup'!$D$356:$D$423,'Team History'!B260)</f>
        <v>0</v>
      </c>
      <c r="B260" t="s">
        <v>349</v>
      </c>
      <c r="C260" s="1">
        <f t="shared" ref="C260:C323" si="32">COUNTIF($J260:$AR260,"&gt;0")</f>
        <v>0</v>
      </c>
      <c r="D260" s="1">
        <f t="shared" ref="D260:D323" si="33">COUNTIF($J260:$AR260,"&gt;1")</f>
        <v>0</v>
      </c>
      <c r="E260" s="1">
        <f t="shared" ref="E260:E323" si="34">COUNTIF($J260:$AR260,"&gt;2")</f>
        <v>0</v>
      </c>
      <c r="F260" s="1">
        <f t="shared" ref="F260:F323" si="35">COUNTIF($J260:$AR260,"&gt;3")</f>
        <v>0</v>
      </c>
      <c r="G260" s="1">
        <f t="shared" ref="G260:G323" si="36">COUNTIF($J260:$AR260,"&gt;4")</f>
        <v>0</v>
      </c>
      <c r="H260" s="1">
        <f t="shared" ref="H260:H323" si="37">COUNTIF($J260:$AR260,"&gt;5")</f>
        <v>0</v>
      </c>
      <c r="I260" s="63">
        <f t="shared" ref="I260:I323" si="38">SUM(J260:AS260)+SUM(J260:X260)</f>
        <v>0</v>
      </c>
      <c r="K260" s="1" t="s">
        <v>497</v>
      </c>
      <c r="L260" s="1" t="s">
        <v>497</v>
      </c>
      <c r="M260" s="1" t="s">
        <v>497</v>
      </c>
      <c r="N260" s="1" t="s">
        <v>497</v>
      </c>
      <c r="O260" s="1" t="s">
        <v>497</v>
      </c>
      <c r="P260" s="1" t="s">
        <v>497</v>
      </c>
      <c r="Q260" s="1" t="s">
        <v>497</v>
      </c>
      <c r="R260" s="1" t="s">
        <v>497</v>
      </c>
      <c r="S260" s="1" t="s">
        <v>497</v>
      </c>
      <c r="T260" s="1" t="s">
        <v>497</v>
      </c>
      <c r="U260" s="1" t="s">
        <v>497</v>
      </c>
      <c r="V260" s="1" t="s">
        <v>497</v>
      </c>
      <c r="W260" s="1" t="s">
        <v>497</v>
      </c>
      <c r="X260" s="1" t="s">
        <v>497</v>
      </c>
      <c r="Y260" s="1" t="s">
        <v>497</v>
      </c>
      <c r="Z260" s="1" t="s">
        <v>497</v>
      </c>
      <c r="AA260" s="1" t="s">
        <v>497</v>
      </c>
      <c r="AB260" s="1" t="s">
        <v>497</v>
      </c>
      <c r="AC260" s="1" t="s">
        <v>497</v>
      </c>
      <c r="AD260" s="1" t="s">
        <v>497</v>
      </c>
      <c r="AE260" s="1" t="s">
        <v>497</v>
      </c>
      <c r="AF260" s="1" t="s">
        <v>497</v>
      </c>
      <c r="AG260" s="1" t="s">
        <v>497</v>
      </c>
      <c r="AH260" s="1" t="s">
        <v>497</v>
      </c>
      <c r="AI260" s="1" t="s">
        <v>497</v>
      </c>
      <c r="AJ260" s="1" t="s">
        <v>497</v>
      </c>
      <c r="AK260" s="1" t="s">
        <v>497</v>
      </c>
      <c r="AL260" s="1" t="s">
        <v>497</v>
      </c>
      <c r="AM260" s="1" t="s">
        <v>497</v>
      </c>
      <c r="AN260" s="1" t="s">
        <v>497</v>
      </c>
      <c r="AO260" s="1" t="s">
        <v>497</v>
      </c>
      <c r="AP260" s="1" t="s">
        <v>497</v>
      </c>
      <c r="AQ260" s="1" t="s">
        <v>497</v>
      </c>
      <c r="AR260" s="1" t="s">
        <v>497</v>
      </c>
      <c r="AS260" s="1">
        <f t="shared" ref="AS260:AS323" si="39">COUNT(J260:AR260)</f>
        <v>0</v>
      </c>
    </row>
    <row r="261" spans="1:45" x14ac:dyDescent="0.25">
      <c r="A261" s="1">
        <f>COUNTIF('Value Matchup'!$D$356:$D$423,'Team History'!B261)</f>
        <v>0</v>
      </c>
      <c r="B261" t="s">
        <v>350</v>
      </c>
      <c r="C261" s="1">
        <f t="shared" si="32"/>
        <v>0</v>
      </c>
      <c r="D261" s="1">
        <f t="shared" si="33"/>
        <v>0</v>
      </c>
      <c r="E261" s="1">
        <f t="shared" si="34"/>
        <v>0</v>
      </c>
      <c r="F261" s="1">
        <f t="shared" si="35"/>
        <v>0</v>
      </c>
      <c r="G261" s="1">
        <f t="shared" si="36"/>
        <v>0</v>
      </c>
      <c r="H261" s="1">
        <f t="shared" si="37"/>
        <v>0</v>
      </c>
      <c r="I261" s="63">
        <f t="shared" si="38"/>
        <v>0</v>
      </c>
      <c r="K261" s="1" t="s">
        <v>497</v>
      </c>
      <c r="L261" s="1" t="s">
        <v>497</v>
      </c>
      <c r="M261" s="1" t="s">
        <v>497</v>
      </c>
      <c r="N261" s="1" t="s">
        <v>497</v>
      </c>
      <c r="O261" s="1" t="s">
        <v>497</v>
      </c>
      <c r="P261" s="1" t="s">
        <v>497</v>
      </c>
      <c r="Q261" s="1" t="s">
        <v>497</v>
      </c>
      <c r="R261" s="1" t="s">
        <v>497</v>
      </c>
      <c r="S261" s="1" t="s">
        <v>497</v>
      </c>
      <c r="T261" s="1" t="s">
        <v>497</v>
      </c>
      <c r="U261" s="1" t="s">
        <v>497</v>
      </c>
      <c r="V261" s="1" t="s">
        <v>497</v>
      </c>
      <c r="W261" s="1" t="s">
        <v>497</v>
      </c>
      <c r="X261" s="1" t="s">
        <v>497</v>
      </c>
      <c r="Y261" s="1" t="s">
        <v>497</v>
      </c>
      <c r="Z261" s="1" t="s">
        <v>497</v>
      </c>
      <c r="AA261" s="1" t="s">
        <v>497</v>
      </c>
      <c r="AB261" s="1" t="s">
        <v>497</v>
      </c>
      <c r="AC261" s="1" t="s">
        <v>497</v>
      </c>
      <c r="AD261" s="1" t="s">
        <v>497</v>
      </c>
      <c r="AE261" s="1" t="s">
        <v>497</v>
      </c>
      <c r="AF261" s="1" t="s">
        <v>497</v>
      </c>
      <c r="AG261" s="1" t="s">
        <v>497</v>
      </c>
      <c r="AH261" s="1" t="s">
        <v>497</v>
      </c>
      <c r="AI261" s="1" t="s">
        <v>497</v>
      </c>
      <c r="AJ261" s="1" t="s">
        <v>497</v>
      </c>
      <c r="AK261" s="1" t="s">
        <v>497</v>
      </c>
      <c r="AL261" s="1" t="s">
        <v>497</v>
      </c>
      <c r="AM261" s="1" t="s">
        <v>497</v>
      </c>
      <c r="AN261" s="1" t="s">
        <v>497</v>
      </c>
      <c r="AO261" s="1" t="s">
        <v>497</v>
      </c>
      <c r="AP261" s="1" t="s">
        <v>497</v>
      </c>
      <c r="AQ261" s="1" t="s">
        <v>497</v>
      </c>
      <c r="AR261" s="1" t="s">
        <v>497</v>
      </c>
      <c r="AS261" s="1">
        <f t="shared" si="39"/>
        <v>0</v>
      </c>
    </row>
    <row r="262" spans="1:45" x14ac:dyDescent="0.25">
      <c r="A262" s="1">
        <f>COUNTIF('Value Matchup'!$D$356:$D$423,'Team History'!B262)</f>
        <v>1</v>
      </c>
      <c r="B262" t="s">
        <v>87</v>
      </c>
      <c r="C262" s="1">
        <f t="shared" si="32"/>
        <v>8</v>
      </c>
      <c r="D262" s="1">
        <f t="shared" si="33"/>
        <v>4</v>
      </c>
      <c r="E262" s="1">
        <f t="shared" si="34"/>
        <v>2</v>
      </c>
      <c r="F262" s="1">
        <f t="shared" si="35"/>
        <v>1</v>
      </c>
      <c r="G262" s="1">
        <f t="shared" si="36"/>
        <v>1</v>
      </c>
      <c r="H262" s="1">
        <f t="shared" si="37"/>
        <v>0</v>
      </c>
      <c r="I262" s="63">
        <f t="shared" si="38"/>
        <v>29</v>
      </c>
      <c r="K262" s="1">
        <v>1</v>
      </c>
      <c r="L262" s="1">
        <v>0</v>
      </c>
      <c r="M262" s="1">
        <v>0</v>
      </c>
      <c r="N262" s="1" t="s">
        <v>497</v>
      </c>
      <c r="O262" s="1" t="s">
        <v>497</v>
      </c>
      <c r="P262" s="1" t="s">
        <v>497</v>
      </c>
      <c r="Q262" s="1" t="s">
        <v>497</v>
      </c>
      <c r="R262" s="1" t="s">
        <v>497</v>
      </c>
      <c r="S262" s="1" t="s">
        <v>497</v>
      </c>
      <c r="T262" s="1" t="s">
        <v>497</v>
      </c>
      <c r="U262" s="1" t="s">
        <v>497</v>
      </c>
      <c r="V262" s="1" t="s">
        <v>497</v>
      </c>
      <c r="W262" s="1">
        <v>0</v>
      </c>
      <c r="X262" s="1" t="s">
        <v>497</v>
      </c>
      <c r="Y262" s="1">
        <v>1</v>
      </c>
      <c r="Z262" s="1" t="s">
        <v>497</v>
      </c>
      <c r="AA262" s="1" t="s">
        <v>497</v>
      </c>
      <c r="AB262" s="1" t="s">
        <v>497</v>
      </c>
      <c r="AC262" s="1">
        <v>2</v>
      </c>
      <c r="AD262" s="1" t="s">
        <v>497</v>
      </c>
      <c r="AE262" s="1" t="s">
        <v>497</v>
      </c>
      <c r="AF262" s="1" t="s">
        <v>497</v>
      </c>
      <c r="AG262" s="1" t="s">
        <v>497</v>
      </c>
      <c r="AH262" s="1" t="s">
        <v>497</v>
      </c>
      <c r="AI262" s="1">
        <v>0</v>
      </c>
      <c r="AJ262" s="1">
        <v>1</v>
      </c>
      <c r="AK262" s="1">
        <v>2</v>
      </c>
      <c r="AL262" s="1">
        <v>3</v>
      </c>
      <c r="AM262" s="1" t="s">
        <v>497</v>
      </c>
      <c r="AN262" s="1">
        <v>5</v>
      </c>
      <c r="AO262" s="1">
        <v>1</v>
      </c>
      <c r="AP262" s="1" t="s">
        <v>497</v>
      </c>
      <c r="AQ262" s="1" t="s">
        <v>497</v>
      </c>
      <c r="AR262" s="1" t="s">
        <v>497</v>
      </c>
      <c r="AS262" s="1">
        <f t="shared" si="39"/>
        <v>12</v>
      </c>
    </row>
    <row r="263" spans="1:45" x14ac:dyDescent="0.25">
      <c r="A263" s="1">
        <f>COUNTIF('Value Matchup'!$D$356:$D$423,'Team History'!B263)</f>
        <v>0</v>
      </c>
      <c r="B263" t="s">
        <v>351</v>
      </c>
      <c r="C263" s="1">
        <f t="shared" si="32"/>
        <v>3</v>
      </c>
      <c r="D263" s="1">
        <f t="shared" si="33"/>
        <v>0</v>
      </c>
      <c r="E263" s="1">
        <f t="shared" si="34"/>
        <v>0</v>
      </c>
      <c r="F263" s="1">
        <f t="shared" si="35"/>
        <v>0</v>
      </c>
      <c r="G263" s="1">
        <f t="shared" si="36"/>
        <v>0</v>
      </c>
      <c r="H263" s="1">
        <f t="shared" si="37"/>
        <v>0</v>
      </c>
      <c r="I263" s="63">
        <f t="shared" si="38"/>
        <v>11</v>
      </c>
      <c r="K263" s="1" t="s">
        <v>497</v>
      </c>
      <c r="L263" s="1" t="s">
        <v>497</v>
      </c>
      <c r="M263" s="1" t="s">
        <v>497</v>
      </c>
      <c r="N263" s="1" t="s">
        <v>497</v>
      </c>
      <c r="O263" s="1" t="s">
        <v>497</v>
      </c>
      <c r="P263" s="1" t="s">
        <v>497</v>
      </c>
      <c r="Q263" s="1" t="s">
        <v>497</v>
      </c>
      <c r="R263" s="1" t="s">
        <v>497</v>
      </c>
      <c r="S263" s="1">
        <v>0</v>
      </c>
      <c r="T263" s="1">
        <v>1</v>
      </c>
      <c r="U263" s="1">
        <v>1</v>
      </c>
      <c r="V263" s="1" t="s">
        <v>497</v>
      </c>
      <c r="W263" s="1" t="s">
        <v>497</v>
      </c>
      <c r="X263" s="1" t="s">
        <v>497</v>
      </c>
      <c r="Y263" s="1" t="s">
        <v>497</v>
      </c>
      <c r="Z263" s="1" t="s">
        <v>497</v>
      </c>
      <c r="AA263" s="1">
        <v>0</v>
      </c>
      <c r="AB263" s="1" t="s">
        <v>497</v>
      </c>
      <c r="AC263" s="1" t="s">
        <v>497</v>
      </c>
      <c r="AD263" s="1">
        <v>0</v>
      </c>
      <c r="AE263" s="1" t="s">
        <v>497</v>
      </c>
      <c r="AF263" s="1" t="s">
        <v>497</v>
      </c>
      <c r="AG263" s="1" t="s">
        <v>497</v>
      </c>
      <c r="AH263" s="1" t="s">
        <v>497</v>
      </c>
      <c r="AI263" s="1" t="s">
        <v>497</v>
      </c>
      <c r="AJ263" s="1" t="s">
        <v>497</v>
      </c>
      <c r="AK263" s="1" t="s">
        <v>497</v>
      </c>
      <c r="AL263" s="1" t="s">
        <v>497</v>
      </c>
      <c r="AM263" s="1" t="s">
        <v>497</v>
      </c>
      <c r="AN263" s="1">
        <v>1</v>
      </c>
      <c r="AO263" s="1" t="s">
        <v>497</v>
      </c>
      <c r="AP263" s="1" t="s">
        <v>497</v>
      </c>
      <c r="AQ263" s="1" t="s">
        <v>497</v>
      </c>
      <c r="AR263" s="1" t="s">
        <v>497</v>
      </c>
      <c r="AS263" s="1">
        <f t="shared" si="39"/>
        <v>6</v>
      </c>
    </row>
    <row r="264" spans="1:45" x14ac:dyDescent="0.25">
      <c r="A264" s="1">
        <f>COUNTIF('Value Matchup'!$D$356:$D$423,'Team History'!B264)</f>
        <v>0</v>
      </c>
      <c r="B264" t="s">
        <v>352</v>
      </c>
      <c r="C264" s="1">
        <f t="shared" si="32"/>
        <v>0</v>
      </c>
      <c r="D264" s="1">
        <f t="shared" si="33"/>
        <v>0</v>
      </c>
      <c r="E264" s="1">
        <f t="shared" si="34"/>
        <v>0</v>
      </c>
      <c r="F264" s="1">
        <f t="shared" si="35"/>
        <v>0</v>
      </c>
      <c r="G264" s="1">
        <f t="shared" si="36"/>
        <v>0</v>
      </c>
      <c r="H264" s="1">
        <f t="shared" si="37"/>
        <v>0</v>
      </c>
      <c r="I264" s="63">
        <f t="shared" si="38"/>
        <v>0</v>
      </c>
      <c r="K264" s="1" t="s">
        <v>497</v>
      </c>
      <c r="L264" s="1" t="s">
        <v>497</v>
      </c>
      <c r="M264" s="1" t="s">
        <v>497</v>
      </c>
      <c r="N264" s="1" t="s">
        <v>497</v>
      </c>
      <c r="O264" s="1" t="s">
        <v>497</v>
      </c>
      <c r="P264" s="1" t="s">
        <v>497</v>
      </c>
      <c r="Q264" s="1" t="s">
        <v>497</v>
      </c>
      <c r="R264" s="1" t="s">
        <v>497</v>
      </c>
      <c r="S264" s="1" t="s">
        <v>497</v>
      </c>
      <c r="T264" s="1" t="s">
        <v>497</v>
      </c>
      <c r="U264" s="1" t="s">
        <v>497</v>
      </c>
      <c r="V264" s="1" t="s">
        <v>497</v>
      </c>
      <c r="W264" s="1" t="s">
        <v>497</v>
      </c>
      <c r="X264" s="1" t="s">
        <v>497</v>
      </c>
      <c r="Y264" s="1" t="s">
        <v>497</v>
      </c>
      <c r="Z264" s="1" t="s">
        <v>497</v>
      </c>
      <c r="AA264" s="1" t="s">
        <v>497</v>
      </c>
      <c r="AB264" s="1" t="s">
        <v>497</v>
      </c>
      <c r="AC264" s="1" t="s">
        <v>497</v>
      </c>
      <c r="AD264" s="1" t="s">
        <v>497</v>
      </c>
      <c r="AE264" s="1" t="s">
        <v>497</v>
      </c>
      <c r="AF264" s="1" t="s">
        <v>497</v>
      </c>
      <c r="AG264" s="1" t="s">
        <v>497</v>
      </c>
      <c r="AH264" s="1" t="s">
        <v>497</v>
      </c>
      <c r="AI264" s="1" t="s">
        <v>497</v>
      </c>
      <c r="AJ264" s="1" t="s">
        <v>497</v>
      </c>
      <c r="AK264" s="1" t="s">
        <v>497</v>
      </c>
      <c r="AL264" s="1" t="s">
        <v>497</v>
      </c>
      <c r="AM264" s="1" t="s">
        <v>497</v>
      </c>
      <c r="AN264" s="1" t="s">
        <v>497</v>
      </c>
      <c r="AO264" s="1" t="s">
        <v>497</v>
      </c>
      <c r="AP264" s="1" t="s">
        <v>497</v>
      </c>
      <c r="AQ264" s="1" t="s">
        <v>497</v>
      </c>
      <c r="AR264" s="1" t="s">
        <v>497</v>
      </c>
      <c r="AS264" s="1">
        <f t="shared" si="39"/>
        <v>0</v>
      </c>
    </row>
    <row r="265" spans="1:45" x14ac:dyDescent="0.25">
      <c r="A265" s="1">
        <f>COUNTIF('Value Matchup'!$D$356:$D$423,'Team History'!B265)</f>
        <v>0</v>
      </c>
      <c r="B265" t="s">
        <v>353</v>
      </c>
      <c r="C265" s="1">
        <f t="shared" si="32"/>
        <v>2</v>
      </c>
      <c r="D265" s="1">
        <f t="shared" si="33"/>
        <v>0</v>
      </c>
      <c r="E265" s="1">
        <f t="shared" si="34"/>
        <v>0</v>
      </c>
      <c r="F265" s="1">
        <f t="shared" si="35"/>
        <v>0</v>
      </c>
      <c r="G265" s="1">
        <f t="shared" si="36"/>
        <v>0</v>
      </c>
      <c r="H265" s="1">
        <f t="shared" si="37"/>
        <v>0</v>
      </c>
      <c r="I265" s="63">
        <f t="shared" si="38"/>
        <v>7</v>
      </c>
      <c r="K265" s="1" t="s">
        <v>497</v>
      </c>
      <c r="L265" s="1">
        <v>0</v>
      </c>
      <c r="M265" s="1" t="s">
        <v>497</v>
      </c>
      <c r="N265" s="1">
        <v>0</v>
      </c>
      <c r="O265" s="1" t="s">
        <v>497</v>
      </c>
      <c r="P265" s="1" t="s">
        <v>497</v>
      </c>
      <c r="Q265" s="1" t="s">
        <v>497</v>
      </c>
      <c r="R265" s="1" t="s">
        <v>497</v>
      </c>
      <c r="S265" s="1" t="s">
        <v>497</v>
      </c>
      <c r="T265" s="1" t="s">
        <v>497</v>
      </c>
      <c r="U265" s="1" t="s">
        <v>497</v>
      </c>
      <c r="V265" s="1" t="s">
        <v>497</v>
      </c>
      <c r="W265" s="1" t="s">
        <v>497</v>
      </c>
      <c r="X265" s="1" t="s">
        <v>497</v>
      </c>
      <c r="Y265" s="1" t="s">
        <v>497</v>
      </c>
      <c r="Z265" s="1" t="s">
        <v>497</v>
      </c>
      <c r="AA265" s="1" t="s">
        <v>497</v>
      </c>
      <c r="AB265" s="1" t="s">
        <v>497</v>
      </c>
      <c r="AC265" s="1" t="s">
        <v>497</v>
      </c>
      <c r="AD265" s="1" t="s">
        <v>497</v>
      </c>
      <c r="AE265" s="1" t="s">
        <v>497</v>
      </c>
      <c r="AF265" s="1" t="s">
        <v>497</v>
      </c>
      <c r="AG265" s="1" t="s">
        <v>497</v>
      </c>
      <c r="AH265" s="1" t="s">
        <v>497</v>
      </c>
      <c r="AI265" s="1" t="s">
        <v>497</v>
      </c>
      <c r="AJ265" s="1">
        <v>0</v>
      </c>
      <c r="AK265" s="1" t="s">
        <v>497</v>
      </c>
      <c r="AL265" s="1" t="s">
        <v>497</v>
      </c>
      <c r="AM265" s="1" t="s">
        <v>497</v>
      </c>
      <c r="AN265" s="1" t="s">
        <v>497</v>
      </c>
      <c r="AO265" s="1">
        <v>1</v>
      </c>
      <c r="AP265" s="1" t="s">
        <v>497</v>
      </c>
      <c r="AQ265" s="1" t="s">
        <v>497</v>
      </c>
      <c r="AR265" s="1">
        <v>1</v>
      </c>
      <c r="AS265" s="1">
        <f t="shared" si="39"/>
        <v>5</v>
      </c>
    </row>
    <row r="266" spans="1:45" x14ac:dyDescent="0.25">
      <c r="A266" s="1">
        <f>COUNTIF('Value Matchup'!$D$356:$D$423,'Team History'!B266)</f>
        <v>0</v>
      </c>
      <c r="B266" t="s">
        <v>354</v>
      </c>
      <c r="C266" s="1">
        <f t="shared" si="32"/>
        <v>1</v>
      </c>
      <c r="D266" s="1">
        <f t="shared" si="33"/>
        <v>0</v>
      </c>
      <c r="E266" s="1">
        <f t="shared" si="34"/>
        <v>0</v>
      </c>
      <c r="F266" s="1">
        <f t="shared" si="35"/>
        <v>0</v>
      </c>
      <c r="G266" s="1">
        <f t="shared" si="36"/>
        <v>0</v>
      </c>
      <c r="H266" s="1">
        <f t="shared" si="37"/>
        <v>0</v>
      </c>
      <c r="I266" s="63">
        <f t="shared" si="38"/>
        <v>7</v>
      </c>
      <c r="K266" s="1" t="s">
        <v>497</v>
      </c>
      <c r="L266" s="1" t="s">
        <v>497</v>
      </c>
      <c r="M266" s="1" t="s">
        <v>497</v>
      </c>
      <c r="N266" s="1" t="s">
        <v>497</v>
      </c>
      <c r="O266" s="1" t="s">
        <v>497</v>
      </c>
      <c r="P266" s="1" t="s">
        <v>497</v>
      </c>
      <c r="Q266" s="1" t="s">
        <v>497</v>
      </c>
      <c r="R266" s="1" t="s">
        <v>497</v>
      </c>
      <c r="S266" s="1" t="s">
        <v>497</v>
      </c>
      <c r="T266" s="1" t="s">
        <v>497</v>
      </c>
      <c r="U266" s="1">
        <v>0</v>
      </c>
      <c r="V266" s="1" t="s">
        <v>497</v>
      </c>
      <c r="W266" s="1">
        <v>0</v>
      </c>
      <c r="X266" s="1" t="s">
        <v>497</v>
      </c>
      <c r="Y266" s="1" t="s">
        <v>497</v>
      </c>
      <c r="Z266" s="1" t="s">
        <v>497</v>
      </c>
      <c r="AA266" s="1" t="s">
        <v>497</v>
      </c>
      <c r="AB266" s="1" t="s">
        <v>497</v>
      </c>
      <c r="AC266" s="1" t="s">
        <v>497</v>
      </c>
      <c r="AD266" s="1" t="s">
        <v>497</v>
      </c>
      <c r="AE266" s="1">
        <v>0</v>
      </c>
      <c r="AF266" s="1">
        <v>0</v>
      </c>
      <c r="AG266" s="1" t="s">
        <v>497</v>
      </c>
      <c r="AH266" s="1" t="s">
        <v>497</v>
      </c>
      <c r="AI266" s="1" t="s">
        <v>497</v>
      </c>
      <c r="AJ266" s="1" t="s">
        <v>497</v>
      </c>
      <c r="AK266" s="1" t="s">
        <v>497</v>
      </c>
      <c r="AL266" s="1">
        <v>0</v>
      </c>
      <c r="AM266" s="1" t="s">
        <v>497</v>
      </c>
      <c r="AN266" s="1">
        <v>1</v>
      </c>
      <c r="AO266" s="1" t="s">
        <v>497</v>
      </c>
      <c r="AP266" s="1" t="s">
        <v>497</v>
      </c>
      <c r="AQ266" s="1" t="s">
        <v>497</v>
      </c>
      <c r="AR266" s="1" t="s">
        <v>497</v>
      </c>
      <c r="AS266" s="1">
        <f t="shared" si="39"/>
        <v>6</v>
      </c>
    </row>
    <row r="267" spans="1:45" x14ac:dyDescent="0.25">
      <c r="A267" s="1">
        <f>COUNTIF('Value Matchup'!$D$356:$D$423,'Team History'!B267)</f>
        <v>0</v>
      </c>
      <c r="B267" t="s">
        <v>355</v>
      </c>
      <c r="C267" s="1">
        <f t="shared" si="32"/>
        <v>1</v>
      </c>
      <c r="D267" s="1">
        <f t="shared" si="33"/>
        <v>1</v>
      </c>
      <c r="E267" s="1">
        <f t="shared" si="34"/>
        <v>1</v>
      </c>
      <c r="F267" s="1">
        <f t="shared" si="35"/>
        <v>1</v>
      </c>
      <c r="G267" s="1">
        <f t="shared" si="36"/>
        <v>0</v>
      </c>
      <c r="H267" s="1">
        <f t="shared" si="37"/>
        <v>0</v>
      </c>
      <c r="I267" s="63">
        <f t="shared" si="38"/>
        <v>13</v>
      </c>
      <c r="K267" s="1" t="s">
        <v>497</v>
      </c>
      <c r="L267" s="1">
        <v>4</v>
      </c>
      <c r="M267" s="1" t="s">
        <v>497</v>
      </c>
      <c r="N267" s="1" t="s">
        <v>497</v>
      </c>
      <c r="O267" s="1" t="s">
        <v>497</v>
      </c>
      <c r="P267" s="1" t="s">
        <v>497</v>
      </c>
      <c r="Q267" s="1" t="s">
        <v>497</v>
      </c>
      <c r="R267" s="1" t="s">
        <v>497</v>
      </c>
      <c r="S267" s="1" t="s">
        <v>497</v>
      </c>
      <c r="T267" s="1" t="s">
        <v>497</v>
      </c>
      <c r="U267" s="1" t="s">
        <v>497</v>
      </c>
      <c r="V267" s="1" t="s">
        <v>497</v>
      </c>
      <c r="W267" s="1" t="s">
        <v>497</v>
      </c>
      <c r="X267" s="1" t="s">
        <v>497</v>
      </c>
      <c r="Y267" s="1">
        <v>0</v>
      </c>
      <c r="Z267" s="1" t="s">
        <v>497</v>
      </c>
      <c r="AA267" s="1" t="s">
        <v>497</v>
      </c>
      <c r="AB267" s="1" t="s">
        <v>497</v>
      </c>
      <c r="AC267" s="1" t="s">
        <v>497</v>
      </c>
      <c r="AD267" s="1" t="s">
        <v>497</v>
      </c>
      <c r="AE267" s="1">
        <v>0</v>
      </c>
      <c r="AF267" s="1">
        <v>0</v>
      </c>
      <c r="AG267" s="1" t="s">
        <v>497</v>
      </c>
      <c r="AH267" s="1" t="s">
        <v>497</v>
      </c>
      <c r="AI267" s="1" t="s">
        <v>497</v>
      </c>
      <c r="AJ267" s="1" t="s">
        <v>497</v>
      </c>
      <c r="AK267" s="1" t="s">
        <v>497</v>
      </c>
      <c r="AL267" s="1" t="s">
        <v>497</v>
      </c>
      <c r="AM267" s="1" t="s">
        <v>497</v>
      </c>
      <c r="AN267" s="1">
        <v>0</v>
      </c>
      <c r="AO267" s="1" t="s">
        <v>497</v>
      </c>
      <c r="AP267" s="1" t="s">
        <v>497</v>
      </c>
      <c r="AQ267" s="1" t="s">
        <v>497</v>
      </c>
      <c r="AR267" s="1" t="s">
        <v>497</v>
      </c>
      <c r="AS267" s="1">
        <f t="shared" si="39"/>
        <v>5</v>
      </c>
    </row>
    <row r="268" spans="1:45" x14ac:dyDescent="0.25">
      <c r="A268" s="1">
        <f>COUNTIF('Value Matchup'!$D$356:$D$423,'Team History'!B268)</f>
        <v>0</v>
      </c>
      <c r="B268" t="s">
        <v>356</v>
      </c>
      <c r="C268" s="1">
        <f t="shared" si="32"/>
        <v>0</v>
      </c>
      <c r="D268" s="1">
        <f t="shared" si="33"/>
        <v>0</v>
      </c>
      <c r="E268" s="1">
        <f t="shared" si="34"/>
        <v>0</v>
      </c>
      <c r="F268" s="1">
        <f t="shared" si="35"/>
        <v>0</v>
      </c>
      <c r="G268" s="1">
        <f t="shared" si="36"/>
        <v>0</v>
      </c>
      <c r="H268" s="1">
        <f t="shared" si="37"/>
        <v>0</v>
      </c>
      <c r="I268" s="63">
        <f t="shared" si="38"/>
        <v>5</v>
      </c>
      <c r="K268" s="1" t="s">
        <v>497</v>
      </c>
      <c r="L268" s="1" t="s">
        <v>497</v>
      </c>
      <c r="M268" s="1" t="s">
        <v>497</v>
      </c>
      <c r="N268" s="1" t="s">
        <v>497</v>
      </c>
      <c r="O268" s="1" t="s">
        <v>497</v>
      </c>
      <c r="P268" s="1" t="s">
        <v>497</v>
      </c>
      <c r="Q268" s="1" t="s">
        <v>497</v>
      </c>
      <c r="R268" s="1" t="s">
        <v>497</v>
      </c>
      <c r="S268" s="1" t="s">
        <v>497</v>
      </c>
      <c r="T268" s="1" t="s">
        <v>497</v>
      </c>
      <c r="U268" s="1" t="s">
        <v>497</v>
      </c>
      <c r="V268" s="1" t="s">
        <v>497</v>
      </c>
      <c r="W268" s="1" t="s">
        <v>497</v>
      </c>
      <c r="X268" s="1" t="s">
        <v>497</v>
      </c>
      <c r="Y268" s="1" t="s">
        <v>497</v>
      </c>
      <c r="Z268" s="1">
        <v>0</v>
      </c>
      <c r="AA268" s="1" t="s">
        <v>497</v>
      </c>
      <c r="AB268" s="1" t="s">
        <v>497</v>
      </c>
      <c r="AC268" s="1">
        <v>0</v>
      </c>
      <c r="AD268" s="1" t="s">
        <v>497</v>
      </c>
      <c r="AE268" s="1">
        <v>0</v>
      </c>
      <c r="AF268" s="1" t="s">
        <v>497</v>
      </c>
      <c r="AG268" s="1">
        <v>0</v>
      </c>
      <c r="AH268" s="1" t="s">
        <v>497</v>
      </c>
      <c r="AI268" s="1" t="s">
        <v>497</v>
      </c>
      <c r="AJ268" s="1" t="s">
        <v>497</v>
      </c>
      <c r="AK268" s="1" t="s">
        <v>497</v>
      </c>
      <c r="AL268" s="1" t="s">
        <v>497</v>
      </c>
      <c r="AM268" s="1" t="s">
        <v>497</v>
      </c>
      <c r="AN268" s="1">
        <v>0</v>
      </c>
      <c r="AO268" s="1" t="s">
        <v>497</v>
      </c>
      <c r="AP268" s="1" t="s">
        <v>497</v>
      </c>
      <c r="AQ268" s="1" t="s">
        <v>497</v>
      </c>
      <c r="AR268" s="1" t="s">
        <v>497</v>
      </c>
      <c r="AS268" s="1">
        <f t="shared" si="39"/>
        <v>5</v>
      </c>
    </row>
    <row r="269" spans="1:45" x14ac:dyDescent="0.25">
      <c r="A269" s="1">
        <f>COUNTIF('Value Matchup'!$D$356:$D$423,'Team History'!B269)</f>
        <v>0</v>
      </c>
      <c r="B269" t="s">
        <v>357</v>
      </c>
      <c r="C269" s="1">
        <f t="shared" si="32"/>
        <v>0</v>
      </c>
      <c r="D269" s="1">
        <f t="shared" si="33"/>
        <v>0</v>
      </c>
      <c r="E269" s="1">
        <f t="shared" si="34"/>
        <v>0</v>
      </c>
      <c r="F269" s="1">
        <f t="shared" si="35"/>
        <v>0</v>
      </c>
      <c r="G269" s="1">
        <f t="shared" si="36"/>
        <v>0</v>
      </c>
      <c r="H269" s="1">
        <f t="shared" si="37"/>
        <v>0</v>
      </c>
      <c r="I269" s="63">
        <f t="shared" si="38"/>
        <v>0</v>
      </c>
      <c r="K269" s="1" t="s">
        <v>497</v>
      </c>
      <c r="L269" s="1" t="s">
        <v>497</v>
      </c>
      <c r="M269" s="1" t="s">
        <v>497</v>
      </c>
      <c r="N269" s="1" t="s">
        <v>497</v>
      </c>
      <c r="O269" s="1" t="s">
        <v>497</v>
      </c>
      <c r="P269" s="1" t="s">
        <v>497</v>
      </c>
      <c r="Q269" s="1" t="s">
        <v>497</v>
      </c>
      <c r="R269" s="1" t="s">
        <v>497</v>
      </c>
      <c r="S269" s="1" t="s">
        <v>497</v>
      </c>
      <c r="T269" s="1" t="s">
        <v>497</v>
      </c>
      <c r="U269" s="1" t="s">
        <v>497</v>
      </c>
      <c r="V269" s="1" t="s">
        <v>497</v>
      </c>
      <c r="W269" s="1" t="s">
        <v>497</v>
      </c>
      <c r="X269" s="1" t="s">
        <v>497</v>
      </c>
      <c r="Y269" s="1" t="s">
        <v>497</v>
      </c>
      <c r="Z269" s="1" t="s">
        <v>497</v>
      </c>
      <c r="AA269" s="1" t="s">
        <v>497</v>
      </c>
      <c r="AB269" s="1" t="s">
        <v>497</v>
      </c>
      <c r="AC269" s="1" t="s">
        <v>497</v>
      </c>
      <c r="AD269" s="1" t="s">
        <v>497</v>
      </c>
      <c r="AE269" s="1" t="s">
        <v>497</v>
      </c>
      <c r="AF269" s="1" t="s">
        <v>497</v>
      </c>
      <c r="AG269" s="1" t="s">
        <v>497</v>
      </c>
      <c r="AH269" s="1" t="s">
        <v>497</v>
      </c>
      <c r="AI269" s="1" t="s">
        <v>497</v>
      </c>
      <c r="AJ269" s="1" t="s">
        <v>497</v>
      </c>
      <c r="AK269" s="1" t="s">
        <v>497</v>
      </c>
      <c r="AL269" s="1" t="s">
        <v>497</v>
      </c>
      <c r="AM269" s="1" t="s">
        <v>497</v>
      </c>
      <c r="AN269" s="1" t="s">
        <v>497</v>
      </c>
      <c r="AO269" s="1" t="s">
        <v>497</v>
      </c>
      <c r="AP269" s="1" t="s">
        <v>497</v>
      </c>
      <c r="AQ269" s="1" t="s">
        <v>497</v>
      </c>
      <c r="AR269" s="1" t="s">
        <v>497</v>
      </c>
      <c r="AS269" s="1">
        <f t="shared" si="39"/>
        <v>0</v>
      </c>
    </row>
    <row r="270" spans="1:45" x14ac:dyDescent="0.25">
      <c r="A270" s="1">
        <f>COUNTIF('Value Matchup'!$D$356:$D$423,'Team History'!B270)</f>
        <v>0</v>
      </c>
      <c r="B270" t="s">
        <v>358</v>
      </c>
      <c r="C270" s="1">
        <f t="shared" si="32"/>
        <v>0</v>
      </c>
      <c r="D270" s="1">
        <f t="shared" si="33"/>
        <v>0</v>
      </c>
      <c r="E270" s="1">
        <f t="shared" si="34"/>
        <v>0</v>
      </c>
      <c r="F270" s="1">
        <f t="shared" si="35"/>
        <v>0</v>
      </c>
      <c r="G270" s="1">
        <f t="shared" si="36"/>
        <v>0</v>
      </c>
      <c r="H270" s="1">
        <f t="shared" si="37"/>
        <v>0</v>
      </c>
      <c r="I270" s="63">
        <f t="shared" si="38"/>
        <v>4</v>
      </c>
      <c r="K270" s="1">
        <v>0</v>
      </c>
      <c r="L270" s="1" t="s">
        <v>497</v>
      </c>
      <c r="M270" s="1">
        <v>0</v>
      </c>
      <c r="N270" s="1" t="s">
        <v>497</v>
      </c>
      <c r="O270" s="1" t="s">
        <v>497</v>
      </c>
      <c r="P270" s="1">
        <v>0</v>
      </c>
      <c r="Q270" s="1">
        <v>0</v>
      </c>
      <c r="R270" s="1" t="s">
        <v>497</v>
      </c>
      <c r="S270" s="1" t="s">
        <v>497</v>
      </c>
      <c r="T270" s="1" t="s">
        <v>497</v>
      </c>
      <c r="U270" s="1" t="s">
        <v>497</v>
      </c>
      <c r="V270" s="1" t="s">
        <v>497</v>
      </c>
      <c r="W270" s="1" t="s">
        <v>497</v>
      </c>
      <c r="X270" s="1" t="s">
        <v>497</v>
      </c>
      <c r="Y270" s="1" t="s">
        <v>497</v>
      </c>
      <c r="Z270" s="1" t="s">
        <v>497</v>
      </c>
      <c r="AA270" s="1" t="s">
        <v>497</v>
      </c>
      <c r="AB270" s="1" t="s">
        <v>497</v>
      </c>
      <c r="AC270" s="1" t="s">
        <v>497</v>
      </c>
      <c r="AD270" s="1" t="s">
        <v>497</v>
      </c>
      <c r="AE270" s="1" t="s">
        <v>497</v>
      </c>
      <c r="AF270" s="1" t="s">
        <v>497</v>
      </c>
      <c r="AG270" s="1" t="s">
        <v>497</v>
      </c>
      <c r="AH270" s="1" t="s">
        <v>497</v>
      </c>
      <c r="AI270" s="1" t="s">
        <v>497</v>
      </c>
      <c r="AJ270" s="1" t="s">
        <v>497</v>
      </c>
      <c r="AK270" s="1" t="s">
        <v>497</v>
      </c>
      <c r="AL270" s="1" t="s">
        <v>497</v>
      </c>
      <c r="AM270" s="1" t="s">
        <v>497</v>
      </c>
      <c r="AN270" s="1" t="s">
        <v>497</v>
      </c>
      <c r="AO270" s="1" t="s">
        <v>497</v>
      </c>
      <c r="AP270" s="1" t="s">
        <v>497</v>
      </c>
      <c r="AQ270" s="1" t="s">
        <v>497</v>
      </c>
      <c r="AR270" s="1" t="s">
        <v>497</v>
      </c>
      <c r="AS270" s="1">
        <f t="shared" si="39"/>
        <v>4</v>
      </c>
    </row>
    <row r="271" spans="1:45" x14ac:dyDescent="0.25">
      <c r="A271" s="1">
        <f>COUNTIF('Value Matchup'!$D$356:$D$423,'Team History'!B271)</f>
        <v>0</v>
      </c>
      <c r="B271" t="s">
        <v>359</v>
      </c>
      <c r="C271" s="1">
        <f t="shared" si="32"/>
        <v>1</v>
      </c>
      <c r="D271" s="1">
        <f t="shared" si="33"/>
        <v>0</v>
      </c>
      <c r="E271" s="1">
        <f t="shared" si="34"/>
        <v>0</v>
      </c>
      <c r="F271" s="1">
        <f t="shared" si="35"/>
        <v>0</v>
      </c>
      <c r="G271" s="1">
        <f t="shared" si="36"/>
        <v>0</v>
      </c>
      <c r="H271" s="1">
        <f t="shared" si="37"/>
        <v>0</v>
      </c>
      <c r="I271" s="63">
        <f t="shared" si="38"/>
        <v>5</v>
      </c>
      <c r="K271" s="1" t="s">
        <v>497</v>
      </c>
      <c r="L271" s="1" t="s">
        <v>497</v>
      </c>
      <c r="M271" s="1" t="s">
        <v>497</v>
      </c>
      <c r="N271" s="1" t="s">
        <v>497</v>
      </c>
      <c r="O271" s="1" t="s">
        <v>497</v>
      </c>
      <c r="P271" s="1" t="s">
        <v>497</v>
      </c>
      <c r="Q271" s="1">
        <v>1</v>
      </c>
      <c r="R271" s="1" t="s">
        <v>497</v>
      </c>
      <c r="S271" s="1" t="s">
        <v>497</v>
      </c>
      <c r="T271" s="1" t="s">
        <v>497</v>
      </c>
      <c r="U271" s="1" t="s">
        <v>497</v>
      </c>
      <c r="V271" s="1" t="s">
        <v>497</v>
      </c>
      <c r="W271" s="1" t="s">
        <v>497</v>
      </c>
      <c r="X271" s="1" t="s">
        <v>497</v>
      </c>
      <c r="Y271" s="1" t="s">
        <v>497</v>
      </c>
      <c r="Z271" s="1" t="s">
        <v>497</v>
      </c>
      <c r="AA271" s="1" t="s">
        <v>497</v>
      </c>
      <c r="AB271" s="1" t="s">
        <v>497</v>
      </c>
      <c r="AC271" s="1" t="s">
        <v>497</v>
      </c>
      <c r="AD271" s="1" t="s">
        <v>497</v>
      </c>
      <c r="AE271" s="1" t="s">
        <v>497</v>
      </c>
      <c r="AF271" s="1" t="s">
        <v>497</v>
      </c>
      <c r="AG271" s="1" t="s">
        <v>497</v>
      </c>
      <c r="AH271" s="1" t="s">
        <v>497</v>
      </c>
      <c r="AI271" s="1" t="s">
        <v>497</v>
      </c>
      <c r="AJ271" s="1" t="s">
        <v>497</v>
      </c>
      <c r="AK271" s="1">
        <v>0</v>
      </c>
      <c r="AL271" s="1" t="s">
        <v>497</v>
      </c>
      <c r="AM271" s="1">
        <v>0</v>
      </c>
      <c r="AN271" s="1" t="s">
        <v>497</v>
      </c>
      <c r="AO271" s="1" t="s">
        <v>497</v>
      </c>
      <c r="AP271" s="1" t="s">
        <v>497</v>
      </c>
      <c r="AQ271" s="1" t="s">
        <v>497</v>
      </c>
      <c r="AR271" s="1" t="s">
        <v>497</v>
      </c>
      <c r="AS271" s="1">
        <f t="shared" si="39"/>
        <v>3</v>
      </c>
    </row>
    <row r="272" spans="1:45" x14ac:dyDescent="0.25">
      <c r="A272" s="1">
        <f>COUNTIF('Value Matchup'!$D$356:$D$423,'Team History'!B272)</f>
        <v>0</v>
      </c>
      <c r="B272" t="s">
        <v>360</v>
      </c>
      <c r="C272" s="1">
        <f t="shared" si="32"/>
        <v>0</v>
      </c>
      <c r="D272" s="1">
        <f t="shared" si="33"/>
        <v>0</v>
      </c>
      <c r="E272" s="1">
        <f t="shared" si="34"/>
        <v>0</v>
      </c>
      <c r="F272" s="1">
        <f t="shared" si="35"/>
        <v>0</v>
      </c>
      <c r="G272" s="1">
        <f t="shared" si="36"/>
        <v>0</v>
      </c>
      <c r="H272" s="1">
        <f t="shared" si="37"/>
        <v>0</v>
      </c>
      <c r="I272" s="63">
        <f t="shared" si="38"/>
        <v>1</v>
      </c>
      <c r="K272" s="1" t="s">
        <v>497</v>
      </c>
      <c r="L272" s="1" t="s">
        <v>497</v>
      </c>
      <c r="M272" s="1" t="s">
        <v>497</v>
      </c>
      <c r="N272" s="1" t="s">
        <v>497</v>
      </c>
      <c r="O272" s="1" t="s">
        <v>497</v>
      </c>
      <c r="P272" s="1" t="s">
        <v>497</v>
      </c>
      <c r="Q272" s="1" t="s">
        <v>497</v>
      </c>
      <c r="R272" s="1" t="s">
        <v>497</v>
      </c>
      <c r="S272" s="1" t="s">
        <v>497</v>
      </c>
      <c r="T272" s="1" t="s">
        <v>497</v>
      </c>
      <c r="U272" s="1" t="s">
        <v>497</v>
      </c>
      <c r="V272" s="1" t="s">
        <v>497</v>
      </c>
      <c r="W272" s="1" t="s">
        <v>497</v>
      </c>
      <c r="X272" s="1" t="s">
        <v>497</v>
      </c>
      <c r="Y272" s="1" t="s">
        <v>497</v>
      </c>
      <c r="Z272" s="1" t="s">
        <v>497</v>
      </c>
      <c r="AA272" s="1" t="s">
        <v>497</v>
      </c>
      <c r="AB272" s="1" t="s">
        <v>497</v>
      </c>
      <c r="AC272" s="1">
        <v>0</v>
      </c>
      <c r="AD272" s="1" t="s">
        <v>497</v>
      </c>
      <c r="AE272" s="1" t="s">
        <v>497</v>
      </c>
      <c r="AF272" s="1" t="s">
        <v>497</v>
      </c>
      <c r="AG272" s="1" t="s">
        <v>497</v>
      </c>
      <c r="AH272" s="1" t="s">
        <v>497</v>
      </c>
      <c r="AI272" s="1" t="s">
        <v>497</v>
      </c>
      <c r="AJ272" s="1" t="s">
        <v>497</v>
      </c>
      <c r="AK272" s="1" t="s">
        <v>497</v>
      </c>
      <c r="AL272" s="1" t="s">
        <v>497</v>
      </c>
      <c r="AM272" s="1" t="s">
        <v>497</v>
      </c>
      <c r="AN272" s="1" t="s">
        <v>497</v>
      </c>
      <c r="AO272" s="1" t="s">
        <v>497</v>
      </c>
      <c r="AP272" s="1" t="s">
        <v>497</v>
      </c>
      <c r="AQ272" s="1" t="s">
        <v>497</v>
      </c>
      <c r="AR272" s="1" t="s">
        <v>497</v>
      </c>
      <c r="AS272" s="1">
        <f t="shared" si="39"/>
        <v>1</v>
      </c>
    </row>
    <row r="273" spans="1:45" x14ac:dyDescent="0.25">
      <c r="A273" s="1">
        <f>COUNTIF('Value Matchup'!$D$356:$D$423,'Team History'!B273)</f>
        <v>0</v>
      </c>
      <c r="B273" t="s">
        <v>361</v>
      </c>
      <c r="C273" s="1">
        <f t="shared" si="32"/>
        <v>0</v>
      </c>
      <c r="D273" s="1">
        <f t="shared" si="33"/>
        <v>0</v>
      </c>
      <c r="E273" s="1">
        <f t="shared" si="34"/>
        <v>0</v>
      </c>
      <c r="F273" s="1">
        <f t="shared" si="35"/>
        <v>0</v>
      </c>
      <c r="G273" s="1">
        <f t="shared" si="36"/>
        <v>0</v>
      </c>
      <c r="H273" s="1">
        <f t="shared" si="37"/>
        <v>0</v>
      </c>
      <c r="I273" s="63">
        <f t="shared" si="38"/>
        <v>1</v>
      </c>
      <c r="K273" s="1" t="s">
        <v>497</v>
      </c>
      <c r="L273" s="1" t="s">
        <v>497</v>
      </c>
      <c r="M273" s="1" t="s">
        <v>497</v>
      </c>
      <c r="N273" s="1" t="s">
        <v>497</v>
      </c>
      <c r="O273" s="1" t="s">
        <v>497</v>
      </c>
      <c r="P273" s="1" t="s">
        <v>497</v>
      </c>
      <c r="Q273" s="1" t="s">
        <v>497</v>
      </c>
      <c r="R273" s="1" t="s">
        <v>497</v>
      </c>
      <c r="S273" s="1" t="s">
        <v>497</v>
      </c>
      <c r="T273" s="1" t="s">
        <v>497</v>
      </c>
      <c r="U273" s="1" t="s">
        <v>497</v>
      </c>
      <c r="V273" s="1" t="s">
        <v>497</v>
      </c>
      <c r="W273" s="1" t="s">
        <v>497</v>
      </c>
      <c r="X273" s="1">
        <v>0</v>
      </c>
      <c r="Y273" s="1" t="s">
        <v>497</v>
      </c>
      <c r="Z273" s="1" t="s">
        <v>497</v>
      </c>
      <c r="AA273" s="1" t="s">
        <v>497</v>
      </c>
      <c r="AB273" s="1" t="s">
        <v>497</v>
      </c>
      <c r="AC273" s="1" t="s">
        <v>497</v>
      </c>
      <c r="AD273" s="1" t="s">
        <v>497</v>
      </c>
      <c r="AE273" s="1" t="s">
        <v>497</v>
      </c>
      <c r="AF273" s="1" t="s">
        <v>497</v>
      </c>
      <c r="AG273" s="1" t="s">
        <v>497</v>
      </c>
      <c r="AH273" s="1" t="s">
        <v>497</v>
      </c>
      <c r="AI273" s="1" t="s">
        <v>497</v>
      </c>
      <c r="AJ273" s="1" t="s">
        <v>497</v>
      </c>
      <c r="AK273" s="1" t="s">
        <v>497</v>
      </c>
      <c r="AL273" s="1" t="s">
        <v>497</v>
      </c>
      <c r="AM273" s="1" t="s">
        <v>497</v>
      </c>
      <c r="AN273" s="1" t="s">
        <v>497</v>
      </c>
      <c r="AO273" s="1" t="s">
        <v>497</v>
      </c>
      <c r="AP273" s="1" t="s">
        <v>497</v>
      </c>
      <c r="AQ273" s="1" t="s">
        <v>497</v>
      </c>
      <c r="AR273" s="1" t="s">
        <v>497</v>
      </c>
      <c r="AS273" s="1">
        <f t="shared" si="39"/>
        <v>1</v>
      </c>
    </row>
    <row r="274" spans="1:45" x14ac:dyDescent="0.25">
      <c r="A274" s="1">
        <f>COUNTIF('Value Matchup'!$D$356:$D$423,'Team History'!B274)</f>
        <v>0</v>
      </c>
      <c r="B274" t="s">
        <v>362</v>
      </c>
      <c r="C274" s="1">
        <f t="shared" si="32"/>
        <v>1</v>
      </c>
      <c r="D274" s="1">
        <f t="shared" si="33"/>
        <v>0</v>
      </c>
      <c r="E274" s="1">
        <f t="shared" si="34"/>
        <v>0</v>
      </c>
      <c r="F274" s="1">
        <f t="shared" si="35"/>
        <v>0</v>
      </c>
      <c r="G274" s="1">
        <f t="shared" si="36"/>
        <v>0</v>
      </c>
      <c r="H274" s="1">
        <f t="shared" si="37"/>
        <v>0</v>
      </c>
      <c r="I274" s="63">
        <f t="shared" si="38"/>
        <v>9</v>
      </c>
      <c r="K274" s="1" t="s">
        <v>497</v>
      </c>
      <c r="L274" s="1" t="s">
        <v>497</v>
      </c>
      <c r="M274" s="1">
        <v>0</v>
      </c>
      <c r="N274" s="1" t="s">
        <v>497</v>
      </c>
      <c r="O274" s="1" t="s">
        <v>497</v>
      </c>
      <c r="P274" s="1">
        <v>0</v>
      </c>
      <c r="Q274" s="1" t="s">
        <v>497</v>
      </c>
      <c r="R274" s="1" t="s">
        <v>497</v>
      </c>
      <c r="S274" s="1" t="s">
        <v>497</v>
      </c>
      <c r="T274" s="1" t="s">
        <v>497</v>
      </c>
      <c r="U274" s="1" t="s">
        <v>497</v>
      </c>
      <c r="V274" s="1" t="s">
        <v>497</v>
      </c>
      <c r="W274" s="1">
        <v>0</v>
      </c>
      <c r="X274" s="1" t="s">
        <v>497</v>
      </c>
      <c r="Y274" s="1" t="s">
        <v>497</v>
      </c>
      <c r="Z274" s="1" t="s">
        <v>497</v>
      </c>
      <c r="AA274" s="1" t="s">
        <v>497</v>
      </c>
      <c r="AB274" s="1" t="s">
        <v>497</v>
      </c>
      <c r="AC274" s="1" t="s">
        <v>497</v>
      </c>
      <c r="AD274" s="1" t="s">
        <v>497</v>
      </c>
      <c r="AE274" s="1" t="s">
        <v>497</v>
      </c>
      <c r="AF274" s="1" t="s">
        <v>497</v>
      </c>
      <c r="AG274" s="1" t="s">
        <v>497</v>
      </c>
      <c r="AH274" s="1" t="s">
        <v>497</v>
      </c>
      <c r="AI274" s="1" t="s">
        <v>497</v>
      </c>
      <c r="AJ274" s="1">
        <v>1</v>
      </c>
      <c r="AK274" s="1" t="s">
        <v>497</v>
      </c>
      <c r="AL274" s="1" t="s">
        <v>497</v>
      </c>
      <c r="AM274" s="1" t="s">
        <v>497</v>
      </c>
      <c r="AN274" s="1">
        <v>0</v>
      </c>
      <c r="AO274" s="1">
        <v>0</v>
      </c>
      <c r="AP274" s="1">
        <v>0</v>
      </c>
      <c r="AQ274" s="1" t="s">
        <v>497</v>
      </c>
      <c r="AR274" s="1">
        <v>0</v>
      </c>
      <c r="AS274" s="1">
        <f t="shared" si="39"/>
        <v>8</v>
      </c>
    </row>
    <row r="275" spans="1:45" x14ac:dyDescent="0.25">
      <c r="A275" s="1">
        <f>COUNTIF('Value Matchup'!$D$356:$D$423,'Team History'!B275)</f>
        <v>0</v>
      </c>
      <c r="B275" t="s">
        <v>363</v>
      </c>
      <c r="C275" s="1">
        <f t="shared" si="32"/>
        <v>3</v>
      </c>
      <c r="D275" s="1">
        <f t="shared" si="33"/>
        <v>2</v>
      </c>
      <c r="E275" s="1">
        <f t="shared" si="34"/>
        <v>0</v>
      </c>
      <c r="F275" s="1">
        <f t="shared" si="35"/>
        <v>0</v>
      </c>
      <c r="G275" s="1">
        <f t="shared" si="36"/>
        <v>0</v>
      </c>
      <c r="H275" s="1">
        <f t="shared" si="37"/>
        <v>0</v>
      </c>
      <c r="I275" s="63">
        <f t="shared" si="38"/>
        <v>17</v>
      </c>
      <c r="K275" s="1" t="s">
        <v>497</v>
      </c>
      <c r="L275" s="1" t="s">
        <v>497</v>
      </c>
      <c r="M275" s="1" t="s">
        <v>497</v>
      </c>
      <c r="N275" s="1" t="s">
        <v>497</v>
      </c>
      <c r="O275" s="1" t="s">
        <v>497</v>
      </c>
      <c r="P275" s="1" t="s">
        <v>497</v>
      </c>
      <c r="Q275" s="1" t="s">
        <v>497</v>
      </c>
      <c r="R275" s="1" t="s">
        <v>497</v>
      </c>
      <c r="S275" s="1" t="s">
        <v>497</v>
      </c>
      <c r="T275" s="1" t="s">
        <v>497</v>
      </c>
      <c r="U275" s="1" t="s">
        <v>497</v>
      </c>
      <c r="V275" s="1">
        <v>2</v>
      </c>
      <c r="W275" s="1">
        <v>0</v>
      </c>
      <c r="X275" s="1">
        <v>1</v>
      </c>
      <c r="Y275" s="1">
        <v>0</v>
      </c>
      <c r="Z275" s="1">
        <v>0</v>
      </c>
      <c r="AA275" s="1">
        <v>2</v>
      </c>
      <c r="AB275" s="1" t="s">
        <v>497</v>
      </c>
      <c r="AC275" s="1" t="s">
        <v>497</v>
      </c>
      <c r="AD275" s="1" t="s">
        <v>497</v>
      </c>
      <c r="AE275" s="1" t="s">
        <v>497</v>
      </c>
      <c r="AF275" s="1" t="s">
        <v>497</v>
      </c>
      <c r="AG275" s="1" t="s">
        <v>497</v>
      </c>
      <c r="AH275" s="1">
        <v>0</v>
      </c>
      <c r="AI275" s="1">
        <v>0</v>
      </c>
      <c r="AJ275" s="1">
        <v>0</v>
      </c>
      <c r="AK275" s="1" t="s">
        <v>497</v>
      </c>
      <c r="AL275" s="1" t="s">
        <v>497</v>
      </c>
      <c r="AM275" s="1" t="s">
        <v>497</v>
      </c>
      <c r="AN275" s="1" t="s">
        <v>497</v>
      </c>
      <c r="AO275" s="1" t="s">
        <v>497</v>
      </c>
      <c r="AP275" s="1" t="s">
        <v>497</v>
      </c>
      <c r="AQ275" s="1" t="s">
        <v>497</v>
      </c>
      <c r="AR275" s="1" t="s">
        <v>497</v>
      </c>
      <c r="AS275" s="1">
        <f t="shared" si="39"/>
        <v>9</v>
      </c>
    </row>
    <row r="276" spans="1:45" x14ac:dyDescent="0.25">
      <c r="A276" s="1">
        <f>COUNTIF('Value Matchup'!$D$356:$D$423,'Team History'!B276)</f>
        <v>0</v>
      </c>
      <c r="B276" t="s">
        <v>364</v>
      </c>
      <c r="C276" s="1">
        <f t="shared" si="32"/>
        <v>0</v>
      </c>
      <c r="D276" s="1">
        <f t="shared" si="33"/>
        <v>0</v>
      </c>
      <c r="E276" s="1">
        <f t="shared" si="34"/>
        <v>0</v>
      </c>
      <c r="F276" s="1">
        <f t="shared" si="35"/>
        <v>0</v>
      </c>
      <c r="G276" s="1">
        <f t="shared" si="36"/>
        <v>0</v>
      </c>
      <c r="H276" s="1">
        <f t="shared" si="37"/>
        <v>0</v>
      </c>
      <c r="I276" s="63">
        <f t="shared" si="38"/>
        <v>3</v>
      </c>
      <c r="K276" s="1" t="s">
        <v>497</v>
      </c>
      <c r="L276" s="1" t="s">
        <v>497</v>
      </c>
      <c r="M276" s="1" t="s">
        <v>497</v>
      </c>
      <c r="N276" s="1" t="s">
        <v>497</v>
      </c>
      <c r="O276" s="1" t="s">
        <v>497</v>
      </c>
      <c r="P276" s="1" t="s">
        <v>497</v>
      </c>
      <c r="Q276" s="1">
        <v>0</v>
      </c>
      <c r="R276" s="1" t="s">
        <v>497</v>
      </c>
      <c r="S276" s="1" t="s">
        <v>497</v>
      </c>
      <c r="T276" s="1" t="s">
        <v>497</v>
      </c>
      <c r="U276" s="1" t="s">
        <v>497</v>
      </c>
      <c r="V276" s="1" t="s">
        <v>497</v>
      </c>
      <c r="W276" s="1" t="s">
        <v>497</v>
      </c>
      <c r="X276" s="1" t="s">
        <v>497</v>
      </c>
      <c r="Y276" s="1" t="s">
        <v>497</v>
      </c>
      <c r="Z276" s="1" t="s">
        <v>497</v>
      </c>
      <c r="AA276" s="1" t="s">
        <v>497</v>
      </c>
      <c r="AB276" s="1" t="s">
        <v>497</v>
      </c>
      <c r="AC276" s="1" t="s">
        <v>497</v>
      </c>
      <c r="AD276" s="1" t="s">
        <v>497</v>
      </c>
      <c r="AE276" s="1" t="s">
        <v>497</v>
      </c>
      <c r="AF276" s="1" t="s">
        <v>497</v>
      </c>
      <c r="AG276" s="1" t="s">
        <v>497</v>
      </c>
      <c r="AH276" s="1" t="s">
        <v>497</v>
      </c>
      <c r="AI276" s="1" t="s">
        <v>497</v>
      </c>
      <c r="AJ276" s="1" t="s">
        <v>497</v>
      </c>
      <c r="AK276" s="1" t="s">
        <v>497</v>
      </c>
      <c r="AL276" s="1">
        <v>0</v>
      </c>
      <c r="AM276" s="1">
        <v>0</v>
      </c>
      <c r="AN276" s="1" t="s">
        <v>497</v>
      </c>
      <c r="AO276" s="1" t="s">
        <v>497</v>
      </c>
      <c r="AP276" s="1" t="s">
        <v>497</v>
      </c>
      <c r="AQ276" s="1" t="s">
        <v>497</v>
      </c>
      <c r="AR276" s="1" t="s">
        <v>497</v>
      </c>
      <c r="AS276" s="1">
        <f t="shared" si="39"/>
        <v>3</v>
      </c>
    </row>
    <row r="277" spans="1:45" x14ac:dyDescent="0.25">
      <c r="A277" s="1">
        <f>COUNTIF('Value Matchup'!$D$356:$D$423,'Team History'!B277)</f>
        <v>0</v>
      </c>
      <c r="B277" t="s">
        <v>365</v>
      </c>
      <c r="C277" s="1">
        <f t="shared" si="32"/>
        <v>0</v>
      </c>
      <c r="D277" s="1">
        <f t="shared" si="33"/>
        <v>0</v>
      </c>
      <c r="E277" s="1">
        <f t="shared" si="34"/>
        <v>0</v>
      </c>
      <c r="F277" s="1">
        <f t="shared" si="35"/>
        <v>0</v>
      </c>
      <c r="G277" s="1">
        <f t="shared" si="36"/>
        <v>0</v>
      </c>
      <c r="H277" s="1">
        <f t="shared" si="37"/>
        <v>0</v>
      </c>
      <c r="I277" s="63">
        <f t="shared" si="38"/>
        <v>1</v>
      </c>
      <c r="K277" s="1" t="s">
        <v>497</v>
      </c>
      <c r="L277" s="1" t="s">
        <v>497</v>
      </c>
      <c r="M277" s="1" t="s">
        <v>497</v>
      </c>
      <c r="N277" s="1" t="s">
        <v>497</v>
      </c>
      <c r="O277" s="1" t="s">
        <v>497</v>
      </c>
      <c r="P277" s="1" t="s">
        <v>497</v>
      </c>
      <c r="Q277" s="1" t="s">
        <v>497</v>
      </c>
      <c r="R277" s="1" t="s">
        <v>497</v>
      </c>
      <c r="S277" s="1" t="s">
        <v>497</v>
      </c>
      <c r="T277" s="1" t="s">
        <v>497</v>
      </c>
      <c r="U277" s="1" t="s">
        <v>497</v>
      </c>
      <c r="V277" s="1" t="s">
        <v>497</v>
      </c>
      <c r="W277" s="1" t="s">
        <v>497</v>
      </c>
      <c r="X277" s="1" t="s">
        <v>497</v>
      </c>
      <c r="Y277" s="1" t="s">
        <v>497</v>
      </c>
      <c r="Z277" s="1" t="s">
        <v>497</v>
      </c>
      <c r="AA277" s="1" t="s">
        <v>497</v>
      </c>
      <c r="AB277" s="1">
        <v>0</v>
      </c>
      <c r="AC277" s="1" t="s">
        <v>497</v>
      </c>
      <c r="AD277" s="1" t="s">
        <v>497</v>
      </c>
      <c r="AE277" s="1" t="s">
        <v>497</v>
      </c>
      <c r="AF277" s="1" t="s">
        <v>497</v>
      </c>
      <c r="AG277" s="1" t="s">
        <v>497</v>
      </c>
      <c r="AH277" s="1" t="s">
        <v>497</v>
      </c>
      <c r="AI277" s="1" t="s">
        <v>497</v>
      </c>
      <c r="AJ277" s="1" t="s">
        <v>497</v>
      </c>
      <c r="AK277" s="1" t="s">
        <v>497</v>
      </c>
      <c r="AL277" s="1" t="s">
        <v>497</v>
      </c>
      <c r="AM277" s="1" t="s">
        <v>497</v>
      </c>
      <c r="AN277" s="1" t="s">
        <v>497</v>
      </c>
      <c r="AO277" s="1" t="s">
        <v>497</v>
      </c>
      <c r="AP277" s="1" t="s">
        <v>497</v>
      </c>
      <c r="AQ277" s="1" t="s">
        <v>497</v>
      </c>
      <c r="AR277" s="1" t="s">
        <v>497</v>
      </c>
      <c r="AS277" s="1">
        <f t="shared" si="39"/>
        <v>1</v>
      </c>
    </row>
    <row r="278" spans="1:45" x14ac:dyDescent="0.25">
      <c r="A278" s="1">
        <f>COUNTIF('Value Matchup'!$D$356:$D$423,'Team History'!B278)</f>
        <v>0</v>
      </c>
      <c r="B278" t="s">
        <v>366</v>
      </c>
      <c r="C278" s="1">
        <f t="shared" si="32"/>
        <v>0</v>
      </c>
      <c r="D278" s="1">
        <f t="shared" si="33"/>
        <v>0</v>
      </c>
      <c r="E278" s="1">
        <f t="shared" si="34"/>
        <v>0</v>
      </c>
      <c r="F278" s="1">
        <f t="shared" si="35"/>
        <v>0</v>
      </c>
      <c r="G278" s="1">
        <f t="shared" si="36"/>
        <v>0</v>
      </c>
      <c r="H278" s="1">
        <f t="shared" si="37"/>
        <v>0</v>
      </c>
      <c r="I278" s="63">
        <f t="shared" si="38"/>
        <v>3</v>
      </c>
      <c r="K278" s="1">
        <v>0</v>
      </c>
      <c r="L278" s="1" t="s">
        <v>497</v>
      </c>
      <c r="M278" s="1" t="s">
        <v>497</v>
      </c>
      <c r="N278" s="1" t="s">
        <v>497</v>
      </c>
      <c r="O278" s="1" t="s">
        <v>497</v>
      </c>
      <c r="P278" s="1" t="s">
        <v>497</v>
      </c>
      <c r="Q278" s="1">
        <v>0</v>
      </c>
      <c r="R278" s="1" t="s">
        <v>497</v>
      </c>
      <c r="S278" s="1" t="s">
        <v>497</v>
      </c>
      <c r="T278" s="1" t="s">
        <v>497</v>
      </c>
      <c r="U278" s="1" t="s">
        <v>497</v>
      </c>
      <c r="V278" s="1" t="s">
        <v>497</v>
      </c>
      <c r="W278" s="1" t="s">
        <v>497</v>
      </c>
      <c r="X278" s="1" t="s">
        <v>497</v>
      </c>
      <c r="Y278" s="1" t="s">
        <v>497</v>
      </c>
      <c r="Z278" s="1" t="s">
        <v>497</v>
      </c>
      <c r="AA278" s="1" t="s">
        <v>497</v>
      </c>
      <c r="AB278" s="1" t="s">
        <v>497</v>
      </c>
      <c r="AC278" s="1">
        <v>0</v>
      </c>
      <c r="AD278" s="1" t="s">
        <v>497</v>
      </c>
      <c r="AE278" s="1" t="s">
        <v>497</v>
      </c>
      <c r="AF278" s="1" t="s">
        <v>497</v>
      </c>
      <c r="AG278" s="1" t="s">
        <v>497</v>
      </c>
      <c r="AH278" s="1" t="s">
        <v>497</v>
      </c>
      <c r="AI278" s="1" t="s">
        <v>497</v>
      </c>
      <c r="AJ278" s="1" t="s">
        <v>497</v>
      </c>
      <c r="AK278" s="1" t="s">
        <v>497</v>
      </c>
      <c r="AL278" s="1" t="s">
        <v>497</v>
      </c>
      <c r="AM278" s="1" t="s">
        <v>497</v>
      </c>
      <c r="AN278" s="1" t="s">
        <v>497</v>
      </c>
      <c r="AO278" s="1" t="s">
        <v>497</v>
      </c>
      <c r="AP278" s="1" t="s">
        <v>497</v>
      </c>
      <c r="AQ278" s="1" t="s">
        <v>497</v>
      </c>
      <c r="AR278" s="1" t="s">
        <v>497</v>
      </c>
      <c r="AS278" s="1">
        <f t="shared" si="39"/>
        <v>3</v>
      </c>
    </row>
    <row r="279" spans="1:45" x14ac:dyDescent="0.25">
      <c r="A279" s="1">
        <f>COUNTIF('Value Matchup'!$D$356:$D$423,'Team History'!B279)</f>
        <v>0</v>
      </c>
      <c r="B279" t="s">
        <v>367</v>
      </c>
      <c r="C279" s="1">
        <f t="shared" si="32"/>
        <v>0</v>
      </c>
      <c r="D279" s="1">
        <f t="shared" si="33"/>
        <v>0</v>
      </c>
      <c r="E279" s="1">
        <f t="shared" si="34"/>
        <v>0</v>
      </c>
      <c r="F279" s="1">
        <f t="shared" si="35"/>
        <v>0</v>
      </c>
      <c r="G279" s="1">
        <f t="shared" si="36"/>
        <v>0</v>
      </c>
      <c r="H279" s="1">
        <f t="shared" si="37"/>
        <v>0</v>
      </c>
      <c r="I279" s="63">
        <f t="shared" si="38"/>
        <v>0</v>
      </c>
      <c r="K279" s="1" t="s">
        <v>497</v>
      </c>
      <c r="L279" s="1" t="s">
        <v>497</v>
      </c>
      <c r="M279" s="1" t="s">
        <v>497</v>
      </c>
      <c r="N279" s="1" t="s">
        <v>497</v>
      </c>
      <c r="O279" s="1" t="s">
        <v>497</v>
      </c>
      <c r="P279" s="1" t="s">
        <v>497</v>
      </c>
      <c r="Q279" s="1" t="s">
        <v>497</v>
      </c>
      <c r="R279" s="1" t="s">
        <v>497</v>
      </c>
      <c r="S279" s="1" t="s">
        <v>497</v>
      </c>
      <c r="T279" s="1" t="s">
        <v>497</v>
      </c>
      <c r="U279" s="1" t="s">
        <v>497</v>
      </c>
      <c r="V279" s="1" t="s">
        <v>497</v>
      </c>
      <c r="W279" s="1" t="s">
        <v>497</v>
      </c>
      <c r="X279" s="1" t="s">
        <v>497</v>
      </c>
      <c r="Y279" s="1" t="s">
        <v>497</v>
      </c>
      <c r="Z279" s="1" t="s">
        <v>497</v>
      </c>
      <c r="AA279" s="1" t="s">
        <v>497</v>
      </c>
      <c r="AB279" s="1" t="s">
        <v>497</v>
      </c>
      <c r="AC279" s="1" t="s">
        <v>497</v>
      </c>
      <c r="AD279" s="1" t="s">
        <v>497</v>
      </c>
      <c r="AE279" s="1" t="s">
        <v>497</v>
      </c>
      <c r="AF279" s="1" t="s">
        <v>497</v>
      </c>
      <c r="AG279" s="1" t="s">
        <v>497</v>
      </c>
      <c r="AH279" s="1" t="s">
        <v>497</v>
      </c>
      <c r="AI279" s="1" t="s">
        <v>497</v>
      </c>
      <c r="AJ279" s="1" t="s">
        <v>497</v>
      </c>
      <c r="AK279" s="1" t="s">
        <v>497</v>
      </c>
      <c r="AL279" s="1" t="s">
        <v>497</v>
      </c>
      <c r="AM279" s="1" t="s">
        <v>497</v>
      </c>
      <c r="AN279" s="1" t="s">
        <v>497</v>
      </c>
      <c r="AO279" s="1" t="s">
        <v>497</v>
      </c>
      <c r="AP279" s="1" t="s">
        <v>497</v>
      </c>
      <c r="AQ279" s="1" t="s">
        <v>497</v>
      </c>
      <c r="AR279" s="1" t="s">
        <v>497</v>
      </c>
      <c r="AS279" s="1">
        <f t="shared" si="39"/>
        <v>0</v>
      </c>
    </row>
    <row r="280" spans="1:45" x14ac:dyDescent="0.25">
      <c r="A280" s="1">
        <f>COUNTIF('Value Matchup'!$D$356:$D$423,'Team History'!B280)</f>
        <v>0</v>
      </c>
      <c r="B280" t="s">
        <v>368</v>
      </c>
      <c r="C280" s="1">
        <f t="shared" si="32"/>
        <v>0</v>
      </c>
      <c r="D280" s="1">
        <f t="shared" si="33"/>
        <v>0</v>
      </c>
      <c r="E280" s="1">
        <f t="shared" si="34"/>
        <v>0</v>
      </c>
      <c r="F280" s="1">
        <f t="shared" si="35"/>
        <v>0</v>
      </c>
      <c r="G280" s="1">
        <f t="shared" si="36"/>
        <v>0</v>
      </c>
      <c r="H280" s="1">
        <f t="shared" si="37"/>
        <v>0</v>
      </c>
      <c r="I280" s="63">
        <f t="shared" si="38"/>
        <v>1</v>
      </c>
      <c r="K280" s="1" t="s">
        <v>497</v>
      </c>
      <c r="L280" s="1" t="s">
        <v>497</v>
      </c>
      <c r="M280" s="1" t="s">
        <v>497</v>
      </c>
      <c r="N280" s="1" t="s">
        <v>497</v>
      </c>
      <c r="O280" s="1" t="s">
        <v>497</v>
      </c>
      <c r="P280" s="1" t="s">
        <v>497</v>
      </c>
      <c r="Q280" s="1" t="s">
        <v>497</v>
      </c>
      <c r="R280" s="1" t="s">
        <v>497</v>
      </c>
      <c r="S280" s="1" t="s">
        <v>497</v>
      </c>
      <c r="T280" s="1" t="s">
        <v>497</v>
      </c>
      <c r="U280" s="1" t="s">
        <v>497</v>
      </c>
      <c r="V280" s="1" t="s">
        <v>497</v>
      </c>
      <c r="W280" s="1" t="s">
        <v>497</v>
      </c>
      <c r="X280" s="1" t="s">
        <v>497</v>
      </c>
      <c r="Y280" s="1" t="s">
        <v>497</v>
      </c>
      <c r="Z280" s="1" t="s">
        <v>497</v>
      </c>
      <c r="AA280" s="1" t="s">
        <v>497</v>
      </c>
      <c r="AB280" s="1" t="s">
        <v>497</v>
      </c>
      <c r="AC280" s="1" t="s">
        <v>497</v>
      </c>
      <c r="AD280" s="1" t="s">
        <v>497</v>
      </c>
      <c r="AE280" s="1" t="s">
        <v>497</v>
      </c>
      <c r="AF280" s="1" t="s">
        <v>497</v>
      </c>
      <c r="AG280" s="1" t="s">
        <v>497</v>
      </c>
      <c r="AH280" s="1" t="s">
        <v>497</v>
      </c>
      <c r="AI280" s="1" t="s">
        <v>497</v>
      </c>
      <c r="AJ280" s="1" t="s">
        <v>497</v>
      </c>
      <c r="AK280" s="1" t="s">
        <v>497</v>
      </c>
      <c r="AL280" s="1">
        <v>0</v>
      </c>
      <c r="AM280" s="1" t="s">
        <v>497</v>
      </c>
      <c r="AN280" s="1" t="s">
        <v>497</v>
      </c>
      <c r="AO280" s="1" t="s">
        <v>497</v>
      </c>
      <c r="AP280" s="1" t="s">
        <v>497</v>
      </c>
      <c r="AQ280" s="1" t="s">
        <v>497</v>
      </c>
      <c r="AR280" s="1" t="s">
        <v>497</v>
      </c>
      <c r="AS280" s="1">
        <f t="shared" si="39"/>
        <v>1</v>
      </c>
    </row>
    <row r="281" spans="1:45" x14ac:dyDescent="0.25">
      <c r="A281" s="1">
        <f>COUNTIF('Value Matchup'!$D$356:$D$423,'Team History'!B281)</f>
        <v>1</v>
      </c>
      <c r="B281" t="s">
        <v>369</v>
      </c>
      <c r="C281" s="1">
        <f t="shared" si="32"/>
        <v>8</v>
      </c>
      <c r="D281" s="1">
        <f t="shared" si="33"/>
        <v>3</v>
      </c>
      <c r="E281" s="1">
        <f t="shared" si="34"/>
        <v>3</v>
      </c>
      <c r="F281" s="1">
        <f t="shared" si="35"/>
        <v>1</v>
      </c>
      <c r="G281" s="1">
        <f t="shared" si="36"/>
        <v>0</v>
      </c>
      <c r="H281" s="1">
        <f t="shared" si="37"/>
        <v>0</v>
      </c>
      <c r="I281" s="63">
        <f t="shared" si="38"/>
        <v>29</v>
      </c>
      <c r="K281" s="1" t="s">
        <v>497</v>
      </c>
      <c r="L281" s="1" t="s">
        <v>497</v>
      </c>
      <c r="M281" s="1" t="s">
        <v>497</v>
      </c>
      <c r="N281" s="1">
        <v>0</v>
      </c>
      <c r="O281" s="1" t="s">
        <v>497</v>
      </c>
      <c r="P281" s="1" t="s">
        <v>497</v>
      </c>
      <c r="Q281" s="1" t="s">
        <v>497</v>
      </c>
      <c r="R281" s="1">
        <v>0</v>
      </c>
      <c r="S281" s="1" t="s">
        <v>497</v>
      </c>
      <c r="T281" s="1" t="s">
        <v>497</v>
      </c>
      <c r="U281" s="1" t="s">
        <v>497</v>
      </c>
      <c r="V281" s="1" t="s">
        <v>497</v>
      </c>
      <c r="W281" s="1" t="s">
        <v>497</v>
      </c>
      <c r="X281" s="1" t="s">
        <v>497</v>
      </c>
      <c r="Y281" s="1" t="s">
        <v>497</v>
      </c>
      <c r="Z281" s="1" t="s">
        <v>497</v>
      </c>
      <c r="AA281" s="1">
        <v>0</v>
      </c>
      <c r="AB281" s="1" t="s">
        <v>497</v>
      </c>
      <c r="AC281" s="1">
        <v>1</v>
      </c>
      <c r="AD281" s="1">
        <v>3</v>
      </c>
      <c r="AE281" s="1">
        <v>0</v>
      </c>
      <c r="AF281" s="1" t="s">
        <v>497</v>
      </c>
      <c r="AG281" s="1" t="s">
        <v>497</v>
      </c>
      <c r="AH281" s="1" t="s">
        <v>497</v>
      </c>
      <c r="AI281" s="1" t="s">
        <v>497</v>
      </c>
      <c r="AJ281" s="1">
        <v>1</v>
      </c>
      <c r="AK281" s="1">
        <v>0</v>
      </c>
      <c r="AL281" s="1">
        <v>3</v>
      </c>
      <c r="AM281" s="1">
        <v>1</v>
      </c>
      <c r="AN281" s="1" t="s">
        <v>497</v>
      </c>
      <c r="AO281" s="1">
        <v>0</v>
      </c>
      <c r="AP281" s="1">
        <v>1</v>
      </c>
      <c r="AQ281" s="1">
        <v>1</v>
      </c>
      <c r="AR281" s="1">
        <v>4</v>
      </c>
      <c r="AS281" s="1">
        <f t="shared" si="39"/>
        <v>14</v>
      </c>
    </row>
    <row r="282" spans="1:45" x14ac:dyDescent="0.25">
      <c r="A282" s="1">
        <f>COUNTIF('Value Matchup'!$D$356:$D$423,'Team History'!B282)</f>
        <v>0</v>
      </c>
      <c r="B282" t="s">
        <v>370</v>
      </c>
      <c r="C282" s="1">
        <f t="shared" si="32"/>
        <v>12</v>
      </c>
      <c r="D282" s="1">
        <f t="shared" si="33"/>
        <v>5</v>
      </c>
      <c r="E282" s="1">
        <f t="shared" si="34"/>
        <v>2</v>
      </c>
      <c r="F282" s="1">
        <f t="shared" si="35"/>
        <v>1</v>
      </c>
      <c r="G282" s="1">
        <f t="shared" si="36"/>
        <v>0</v>
      </c>
      <c r="H282" s="1">
        <f t="shared" si="37"/>
        <v>0</v>
      </c>
      <c r="I282" s="63">
        <f t="shared" si="38"/>
        <v>40</v>
      </c>
      <c r="K282" s="1" t="s">
        <v>497</v>
      </c>
      <c r="L282" s="1" t="s">
        <v>497</v>
      </c>
      <c r="M282" s="1" t="s">
        <v>497</v>
      </c>
      <c r="N282" s="1" t="s">
        <v>497</v>
      </c>
      <c r="O282" s="1">
        <v>2</v>
      </c>
      <c r="P282" s="1" t="s">
        <v>497</v>
      </c>
      <c r="Q282" s="1" t="s">
        <v>497</v>
      </c>
      <c r="R282" s="1" t="s">
        <v>497</v>
      </c>
      <c r="S282" s="1" t="s">
        <v>497</v>
      </c>
      <c r="T282" s="1" t="s">
        <v>497</v>
      </c>
      <c r="U282" s="1">
        <v>2</v>
      </c>
      <c r="V282" s="1">
        <v>0</v>
      </c>
      <c r="W282" s="1" t="s">
        <v>497</v>
      </c>
      <c r="X282" s="1">
        <v>0</v>
      </c>
      <c r="Y282" s="1">
        <v>1</v>
      </c>
      <c r="Z282" s="1">
        <v>1</v>
      </c>
      <c r="AA282" s="1">
        <v>1</v>
      </c>
      <c r="AB282" s="1">
        <v>3</v>
      </c>
      <c r="AC282" s="1">
        <v>1</v>
      </c>
      <c r="AD282" s="1">
        <v>1</v>
      </c>
      <c r="AE282" s="1">
        <v>4</v>
      </c>
      <c r="AF282" s="1">
        <v>2</v>
      </c>
      <c r="AG282" s="1">
        <v>1</v>
      </c>
      <c r="AH282" s="1">
        <v>1</v>
      </c>
      <c r="AI282" s="1" t="s">
        <v>497</v>
      </c>
      <c r="AJ282" s="1" t="s">
        <v>497</v>
      </c>
      <c r="AK282" s="1">
        <v>0</v>
      </c>
      <c r="AL282" s="1" t="s">
        <v>497</v>
      </c>
      <c r="AM282" s="1" t="s">
        <v>497</v>
      </c>
      <c r="AN282" s="1">
        <v>0</v>
      </c>
      <c r="AO282" s="1" t="s">
        <v>497</v>
      </c>
      <c r="AP282" s="1" t="s">
        <v>497</v>
      </c>
      <c r="AQ282" s="1" t="s">
        <v>497</v>
      </c>
      <c r="AR282" s="1" t="s">
        <v>497</v>
      </c>
      <c r="AS282" s="1">
        <f t="shared" si="39"/>
        <v>16</v>
      </c>
    </row>
    <row r="283" spans="1:45" x14ac:dyDescent="0.25">
      <c r="A283" s="1">
        <f>COUNTIF('Value Matchup'!$D$356:$D$423,'Team History'!B283)</f>
        <v>0</v>
      </c>
      <c r="B283" t="s">
        <v>371</v>
      </c>
      <c r="C283" s="1">
        <f t="shared" si="32"/>
        <v>2</v>
      </c>
      <c r="D283" s="1">
        <f t="shared" si="33"/>
        <v>0</v>
      </c>
      <c r="E283" s="1">
        <f t="shared" si="34"/>
        <v>0</v>
      </c>
      <c r="F283" s="1">
        <f t="shared" si="35"/>
        <v>0</v>
      </c>
      <c r="G283" s="1">
        <f t="shared" si="36"/>
        <v>0</v>
      </c>
      <c r="H283" s="1">
        <f t="shared" si="37"/>
        <v>0</v>
      </c>
      <c r="I283" s="63">
        <f t="shared" si="38"/>
        <v>9</v>
      </c>
      <c r="K283" s="1">
        <v>0</v>
      </c>
      <c r="L283" s="1" t="s">
        <v>497</v>
      </c>
      <c r="M283" s="1">
        <v>1</v>
      </c>
      <c r="N283" s="1">
        <v>0</v>
      </c>
      <c r="O283" s="1">
        <v>1</v>
      </c>
      <c r="P283" s="1" t="s">
        <v>497</v>
      </c>
      <c r="Q283" s="1" t="s">
        <v>497</v>
      </c>
      <c r="R283" s="1" t="s">
        <v>497</v>
      </c>
      <c r="S283" s="1" t="s">
        <v>497</v>
      </c>
      <c r="T283" s="1">
        <v>0</v>
      </c>
      <c r="U283" s="1" t="s">
        <v>497</v>
      </c>
      <c r="V283" s="1" t="s">
        <v>497</v>
      </c>
      <c r="W283" s="1" t="s">
        <v>497</v>
      </c>
      <c r="X283" s="1" t="s">
        <v>497</v>
      </c>
      <c r="Y283" s="1" t="s">
        <v>497</v>
      </c>
      <c r="Z283" s="1" t="s">
        <v>497</v>
      </c>
      <c r="AA283" s="1" t="s">
        <v>497</v>
      </c>
      <c r="AB283" s="1" t="s">
        <v>497</v>
      </c>
      <c r="AC283" s="1" t="s">
        <v>497</v>
      </c>
      <c r="AD283" s="1" t="s">
        <v>497</v>
      </c>
      <c r="AE283" s="1" t="s">
        <v>497</v>
      </c>
      <c r="AF283" s="1" t="s">
        <v>497</v>
      </c>
      <c r="AG283" s="1" t="s">
        <v>497</v>
      </c>
      <c r="AH283" s="1" t="s">
        <v>497</v>
      </c>
      <c r="AI283" s="1" t="s">
        <v>497</v>
      </c>
      <c r="AJ283" s="1" t="s">
        <v>497</v>
      </c>
      <c r="AK283" s="1" t="s">
        <v>497</v>
      </c>
      <c r="AL283" s="1" t="s">
        <v>497</v>
      </c>
      <c r="AM283" s="1" t="s">
        <v>497</v>
      </c>
      <c r="AN283" s="1" t="s">
        <v>497</v>
      </c>
      <c r="AO283" s="1" t="s">
        <v>497</v>
      </c>
      <c r="AP283" s="1" t="s">
        <v>497</v>
      </c>
      <c r="AQ283" s="1" t="s">
        <v>497</v>
      </c>
      <c r="AR283" s="1" t="s">
        <v>497</v>
      </c>
      <c r="AS283" s="1">
        <f t="shared" si="39"/>
        <v>5</v>
      </c>
    </row>
    <row r="284" spans="1:45" x14ac:dyDescent="0.25">
      <c r="A284" s="1">
        <f>COUNTIF('Value Matchup'!$D$356:$D$423,'Team History'!B284)</f>
        <v>0</v>
      </c>
      <c r="B284" t="s">
        <v>372</v>
      </c>
      <c r="C284" s="1">
        <f t="shared" si="32"/>
        <v>0</v>
      </c>
      <c r="D284" s="1">
        <f t="shared" si="33"/>
        <v>0</v>
      </c>
      <c r="E284" s="1">
        <f t="shared" si="34"/>
        <v>0</v>
      </c>
      <c r="F284" s="1">
        <f t="shared" si="35"/>
        <v>0</v>
      </c>
      <c r="G284" s="1">
        <f t="shared" si="36"/>
        <v>0</v>
      </c>
      <c r="H284" s="1">
        <f t="shared" si="37"/>
        <v>0</v>
      </c>
      <c r="I284" s="63">
        <f t="shared" si="38"/>
        <v>0</v>
      </c>
      <c r="K284" s="1" t="s">
        <v>497</v>
      </c>
      <c r="L284" s="1" t="s">
        <v>497</v>
      </c>
      <c r="M284" s="1" t="s">
        <v>497</v>
      </c>
      <c r="N284" s="1" t="s">
        <v>497</v>
      </c>
      <c r="O284" s="1" t="s">
        <v>497</v>
      </c>
      <c r="P284" s="1" t="s">
        <v>497</v>
      </c>
      <c r="Q284" s="1" t="s">
        <v>497</v>
      </c>
      <c r="R284" s="1" t="s">
        <v>497</v>
      </c>
      <c r="S284" s="1" t="s">
        <v>497</v>
      </c>
      <c r="T284" s="1" t="s">
        <v>497</v>
      </c>
      <c r="U284" s="1" t="s">
        <v>497</v>
      </c>
      <c r="V284" s="1" t="s">
        <v>497</v>
      </c>
      <c r="W284" s="1" t="s">
        <v>497</v>
      </c>
      <c r="X284" s="1" t="s">
        <v>497</v>
      </c>
      <c r="Y284" s="1" t="s">
        <v>497</v>
      </c>
      <c r="Z284" s="1" t="s">
        <v>497</v>
      </c>
      <c r="AA284" s="1" t="s">
        <v>497</v>
      </c>
      <c r="AB284" s="1" t="s">
        <v>497</v>
      </c>
      <c r="AC284" s="1" t="s">
        <v>497</v>
      </c>
      <c r="AD284" s="1" t="s">
        <v>497</v>
      </c>
      <c r="AE284" s="1" t="s">
        <v>497</v>
      </c>
      <c r="AF284" s="1" t="s">
        <v>497</v>
      </c>
      <c r="AG284" s="1" t="s">
        <v>497</v>
      </c>
      <c r="AH284" s="1" t="s">
        <v>497</v>
      </c>
      <c r="AI284" s="1" t="s">
        <v>497</v>
      </c>
      <c r="AJ284" s="1" t="s">
        <v>497</v>
      </c>
      <c r="AK284" s="1" t="s">
        <v>497</v>
      </c>
      <c r="AL284" s="1" t="s">
        <v>497</v>
      </c>
      <c r="AM284" s="1" t="s">
        <v>497</v>
      </c>
      <c r="AN284" s="1" t="s">
        <v>497</v>
      </c>
      <c r="AO284" s="1" t="s">
        <v>497</v>
      </c>
      <c r="AP284" s="1" t="s">
        <v>497</v>
      </c>
      <c r="AQ284" s="1" t="s">
        <v>497</v>
      </c>
      <c r="AR284" s="1" t="s">
        <v>497</v>
      </c>
      <c r="AS284" s="1">
        <f t="shared" si="39"/>
        <v>0</v>
      </c>
    </row>
    <row r="285" spans="1:45" x14ac:dyDescent="0.25">
      <c r="A285" s="1">
        <f>COUNTIF('Value Matchup'!$D$356:$D$423,'Team History'!B285)</f>
        <v>0</v>
      </c>
      <c r="B285" t="s">
        <v>90</v>
      </c>
      <c r="C285" s="1">
        <f t="shared" si="32"/>
        <v>0</v>
      </c>
      <c r="D285" s="1">
        <f t="shared" si="33"/>
        <v>0</v>
      </c>
      <c r="E285" s="1">
        <f t="shared" si="34"/>
        <v>0</v>
      </c>
      <c r="F285" s="1">
        <f t="shared" si="35"/>
        <v>0</v>
      </c>
      <c r="G285" s="1">
        <f t="shared" si="36"/>
        <v>0</v>
      </c>
      <c r="H285" s="1">
        <f t="shared" si="37"/>
        <v>0</v>
      </c>
      <c r="I285" s="63">
        <f t="shared" si="38"/>
        <v>1</v>
      </c>
      <c r="K285" s="1" t="s">
        <v>497</v>
      </c>
      <c r="L285" s="1" t="s">
        <v>497</v>
      </c>
      <c r="M285" s="1">
        <v>0</v>
      </c>
      <c r="N285" s="1" t="s">
        <v>497</v>
      </c>
      <c r="O285" s="1" t="s">
        <v>497</v>
      </c>
      <c r="P285" s="1" t="s">
        <v>497</v>
      </c>
      <c r="Q285" s="1" t="s">
        <v>497</v>
      </c>
      <c r="R285" s="1" t="s">
        <v>497</v>
      </c>
      <c r="S285" s="1" t="s">
        <v>497</v>
      </c>
      <c r="T285" s="1" t="s">
        <v>497</v>
      </c>
      <c r="U285" s="1" t="s">
        <v>497</v>
      </c>
      <c r="V285" s="1" t="s">
        <v>497</v>
      </c>
      <c r="W285" s="1" t="s">
        <v>497</v>
      </c>
      <c r="X285" s="1" t="s">
        <v>497</v>
      </c>
      <c r="Y285" s="1" t="s">
        <v>497</v>
      </c>
      <c r="Z285" s="1" t="s">
        <v>497</v>
      </c>
      <c r="AA285" s="1" t="s">
        <v>497</v>
      </c>
      <c r="AB285" s="1" t="s">
        <v>497</v>
      </c>
      <c r="AC285" s="1" t="s">
        <v>497</v>
      </c>
      <c r="AD285" s="1" t="s">
        <v>497</v>
      </c>
      <c r="AE285" s="1" t="s">
        <v>497</v>
      </c>
      <c r="AF285" s="1" t="s">
        <v>497</v>
      </c>
      <c r="AG285" s="1" t="s">
        <v>497</v>
      </c>
      <c r="AH285" s="1" t="s">
        <v>497</v>
      </c>
      <c r="AI285" s="1" t="s">
        <v>497</v>
      </c>
      <c r="AJ285" s="1" t="s">
        <v>497</v>
      </c>
      <c r="AK285" s="1" t="s">
        <v>497</v>
      </c>
      <c r="AL285" s="1" t="s">
        <v>497</v>
      </c>
      <c r="AM285" s="1" t="s">
        <v>497</v>
      </c>
      <c r="AN285" s="1" t="s">
        <v>497</v>
      </c>
      <c r="AO285" s="1" t="s">
        <v>497</v>
      </c>
      <c r="AP285" s="1" t="s">
        <v>497</v>
      </c>
      <c r="AQ285" s="1" t="s">
        <v>497</v>
      </c>
      <c r="AR285" s="1" t="s">
        <v>497</v>
      </c>
      <c r="AS285" s="1">
        <f t="shared" si="39"/>
        <v>1</v>
      </c>
    </row>
    <row r="286" spans="1:45" x14ac:dyDescent="0.25">
      <c r="A286" s="1">
        <f>COUNTIF('Value Matchup'!$D$356:$D$423,'Team History'!B286)</f>
        <v>1</v>
      </c>
      <c r="B286" t="s">
        <v>86</v>
      </c>
      <c r="C286" s="1">
        <f t="shared" si="32"/>
        <v>22</v>
      </c>
      <c r="D286" s="1">
        <f t="shared" si="33"/>
        <v>14</v>
      </c>
      <c r="E286" s="1">
        <f t="shared" si="34"/>
        <v>6</v>
      </c>
      <c r="F286" s="1">
        <f t="shared" si="35"/>
        <v>4</v>
      </c>
      <c r="G286" s="1">
        <f t="shared" si="36"/>
        <v>2</v>
      </c>
      <c r="H286" s="1">
        <f t="shared" si="37"/>
        <v>0</v>
      </c>
      <c r="I286" s="63">
        <f t="shared" si="38"/>
        <v>93</v>
      </c>
      <c r="K286" s="1">
        <v>2</v>
      </c>
      <c r="L286" s="1" t="s">
        <v>497</v>
      </c>
      <c r="M286" s="1">
        <v>4</v>
      </c>
      <c r="N286" s="1" t="s">
        <v>497</v>
      </c>
      <c r="O286" s="1">
        <v>1</v>
      </c>
      <c r="P286" s="1">
        <v>4</v>
      </c>
      <c r="Q286" s="1">
        <v>3</v>
      </c>
      <c r="R286" s="1">
        <v>1</v>
      </c>
      <c r="S286" s="1">
        <v>2</v>
      </c>
      <c r="T286" s="1">
        <v>2</v>
      </c>
      <c r="U286" s="1" t="s">
        <v>497</v>
      </c>
      <c r="V286" s="1" t="s">
        <v>497</v>
      </c>
      <c r="W286" s="1">
        <v>0</v>
      </c>
      <c r="X286" s="1">
        <v>0</v>
      </c>
      <c r="Y286" s="1">
        <v>2</v>
      </c>
      <c r="Z286" s="1" t="s">
        <v>497</v>
      </c>
      <c r="AA286" s="1" t="s">
        <v>497</v>
      </c>
      <c r="AB286" s="1">
        <v>1</v>
      </c>
      <c r="AC286" s="1">
        <v>2</v>
      </c>
      <c r="AD286" s="1">
        <v>0</v>
      </c>
      <c r="AE286" s="1">
        <v>2</v>
      </c>
      <c r="AF286" s="1" t="s">
        <v>497</v>
      </c>
      <c r="AG286" s="1">
        <v>5</v>
      </c>
      <c r="AH286" s="1">
        <v>1</v>
      </c>
      <c r="AI286" s="1">
        <v>2</v>
      </c>
      <c r="AJ286" s="1" t="s">
        <v>497</v>
      </c>
      <c r="AK286" s="1">
        <v>1</v>
      </c>
      <c r="AL286" s="1">
        <v>0</v>
      </c>
      <c r="AM286" s="1">
        <v>2</v>
      </c>
      <c r="AN286" s="1">
        <v>3</v>
      </c>
      <c r="AO286" s="1">
        <v>1</v>
      </c>
      <c r="AP286" s="1">
        <v>5</v>
      </c>
      <c r="AQ286" s="1">
        <v>1</v>
      </c>
      <c r="AR286" s="1">
        <v>1</v>
      </c>
      <c r="AS286" s="1">
        <f t="shared" si="39"/>
        <v>26</v>
      </c>
    </row>
    <row r="287" spans="1:45" x14ac:dyDescent="0.25">
      <c r="A287" s="1">
        <f>COUNTIF('Value Matchup'!$D$356:$D$423,'Team History'!B287)</f>
        <v>0</v>
      </c>
      <c r="B287" t="s">
        <v>373</v>
      </c>
      <c r="C287" s="1">
        <f t="shared" si="32"/>
        <v>1</v>
      </c>
      <c r="D287" s="1">
        <f t="shared" si="33"/>
        <v>0</v>
      </c>
      <c r="E287" s="1">
        <f t="shared" si="34"/>
        <v>0</v>
      </c>
      <c r="F287" s="1">
        <f t="shared" si="35"/>
        <v>0</v>
      </c>
      <c r="G287" s="1">
        <f t="shared" si="36"/>
        <v>0</v>
      </c>
      <c r="H287" s="1">
        <f t="shared" si="37"/>
        <v>0</v>
      </c>
      <c r="I287" s="63">
        <f t="shared" si="38"/>
        <v>4</v>
      </c>
      <c r="K287" s="1">
        <v>0</v>
      </c>
      <c r="L287" s="1" t="s">
        <v>497</v>
      </c>
      <c r="M287" s="1" t="s">
        <v>497</v>
      </c>
      <c r="N287" s="1" t="s">
        <v>497</v>
      </c>
      <c r="O287" s="1" t="s">
        <v>497</v>
      </c>
      <c r="P287" s="1" t="s">
        <v>497</v>
      </c>
      <c r="Q287" s="1" t="s">
        <v>497</v>
      </c>
      <c r="R287" s="1" t="s">
        <v>497</v>
      </c>
      <c r="S287" s="1" t="s">
        <v>497</v>
      </c>
      <c r="T287" s="1" t="s">
        <v>497</v>
      </c>
      <c r="U287" s="1" t="s">
        <v>497</v>
      </c>
      <c r="V287" s="1" t="s">
        <v>497</v>
      </c>
      <c r="W287" s="1" t="s">
        <v>497</v>
      </c>
      <c r="X287" s="1" t="s">
        <v>497</v>
      </c>
      <c r="Y287" s="1" t="s">
        <v>497</v>
      </c>
      <c r="Z287" s="1" t="s">
        <v>497</v>
      </c>
      <c r="AA287" s="1" t="s">
        <v>497</v>
      </c>
      <c r="AB287" s="1" t="s">
        <v>497</v>
      </c>
      <c r="AC287" s="1" t="s">
        <v>497</v>
      </c>
      <c r="AD287" s="1" t="s">
        <v>497</v>
      </c>
      <c r="AE287" s="1">
        <v>0</v>
      </c>
      <c r="AF287" s="1" t="s">
        <v>497</v>
      </c>
      <c r="AG287" s="1" t="s">
        <v>497</v>
      </c>
      <c r="AH287" s="1" t="s">
        <v>497</v>
      </c>
      <c r="AI287" s="1" t="s">
        <v>497</v>
      </c>
      <c r="AJ287" s="1" t="s">
        <v>497</v>
      </c>
      <c r="AK287" s="1" t="s">
        <v>497</v>
      </c>
      <c r="AL287" s="1" t="s">
        <v>497</v>
      </c>
      <c r="AM287" s="1" t="s">
        <v>497</v>
      </c>
      <c r="AN287" s="1" t="s">
        <v>497</v>
      </c>
      <c r="AO287" s="1" t="s">
        <v>497</v>
      </c>
      <c r="AP287" s="1">
        <v>1</v>
      </c>
      <c r="AQ287" s="1" t="s">
        <v>497</v>
      </c>
      <c r="AR287" s="1" t="s">
        <v>497</v>
      </c>
      <c r="AS287" s="1">
        <f t="shared" si="39"/>
        <v>3</v>
      </c>
    </row>
    <row r="288" spans="1:45" x14ac:dyDescent="0.25">
      <c r="A288" s="1">
        <f>COUNTIF('Value Matchup'!$D$356:$D$423,'Team History'!B288)</f>
        <v>1</v>
      </c>
      <c r="B288" t="s">
        <v>374</v>
      </c>
      <c r="C288" s="1">
        <f t="shared" si="32"/>
        <v>14</v>
      </c>
      <c r="D288" s="1">
        <f t="shared" si="33"/>
        <v>5</v>
      </c>
      <c r="E288" s="1">
        <f t="shared" si="34"/>
        <v>5</v>
      </c>
      <c r="F288" s="1">
        <f t="shared" si="35"/>
        <v>0</v>
      </c>
      <c r="G288" s="1">
        <f t="shared" si="36"/>
        <v>0</v>
      </c>
      <c r="H288" s="1">
        <f t="shared" si="37"/>
        <v>0</v>
      </c>
      <c r="I288" s="63">
        <f t="shared" si="38"/>
        <v>49</v>
      </c>
      <c r="K288" s="1" t="s">
        <v>497</v>
      </c>
      <c r="L288" s="1" t="s">
        <v>497</v>
      </c>
      <c r="M288" s="1">
        <v>0</v>
      </c>
      <c r="N288" s="1" t="s">
        <v>497</v>
      </c>
      <c r="O288" s="1" t="s">
        <v>497</v>
      </c>
      <c r="P288" s="1">
        <v>1</v>
      </c>
      <c r="Q288" s="1">
        <v>0</v>
      </c>
      <c r="R288" s="1">
        <v>1</v>
      </c>
      <c r="S288" s="1">
        <v>0</v>
      </c>
      <c r="T288" s="1">
        <v>0</v>
      </c>
      <c r="U288" s="1">
        <v>0</v>
      </c>
      <c r="V288" s="1" t="s">
        <v>497</v>
      </c>
      <c r="W288" s="1" t="s">
        <v>497</v>
      </c>
      <c r="X288" s="1" t="s">
        <v>497</v>
      </c>
      <c r="Y288" s="1" t="s">
        <v>497</v>
      </c>
      <c r="Z288" s="1" t="s">
        <v>497</v>
      </c>
      <c r="AA288" s="1" t="s">
        <v>497</v>
      </c>
      <c r="AB288" s="1">
        <v>3</v>
      </c>
      <c r="AC288" s="1">
        <v>1</v>
      </c>
      <c r="AD288" s="1">
        <v>3</v>
      </c>
      <c r="AE288" s="1">
        <v>0</v>
      </c>
      <c r="AF288" s="1">
        <v>1</v>
      </c>
      <c r="AG288" s="1">
        <v>1</v>
      </c>
      <c r="AH288" s="1">
        <v>0</v>
      </c>
      <c r="AI288" s="1">
        <v>1</v>
      </c>
      <c r="AJ288" s="1">
        <v>3</v>
      </c>
      <c r="AK288" s="1">
        <v>0</v>
      </c>
      <c r="AL288" s="1">
        <v>3</v>
      </c>
      <c r="AM288" s="1">
        <v>0</v>
      </c>
      <c r="AN288" s="1" t="s">
        <v>497</v>
      </c>
      <c r="AO288" s="1">
        <v>3</v>
      </c>
      <c r="AP288" s="1">
        <v>1</v>
      </c>
      <c r="AQ288" s="1">
        <v>1</v>
      </c>
      <c r="AR288" s="1">
        <v>1</v>
      </c>
      <c r="AS288" s="1">
        <f t="shared" si="39"/>
        <v>23</v>
      </c>
    </row>
    <row r="289" spans="1:45" x14ac:dyDescent="0.25">
      <c r="A289" s="1">
        <f>COUNTIF('Value Matchup'!$D$356:$D$423,'Team History'!B289)</f>
        <v>1</v>
      </c>
      <c r="B289" t="s">
        <v>375</v>
      </c>
      <c r="C289" s="1">
        <f t="shared" si="32"/>
        <v>8</v>
      </c>
      <c r="D289" s="1">
        <f t="shared" si="33"/>
        <v>5</v>
      </c>
      <c r="E289" s="1">
        <f t="shared" si="34"/>
        <v>1</v>
      </c>
      <c r="F289" s="1">
        <f t="shared" si="35"/>
        <v>0</v>
      </c>
      <c r="G289" s="1">
        <f t="shared" si="36"/>
        <v>0</v>
      </c>
      <c r="H289" s="1">
        <f t="shared" si="37"/>
        <v>0</v>
      </c>
      <c r="I289" s="63">
        <f t="shared" si="38"/>
        <v>38</v>
      </c>
      <c r="K289" s="1">
        <v>1</v>
      </c>
      <c r="L289" s="1" t="s">
        <v>497</v>
      </c>
      <c r="M289" s="1" t="s">
        <v>497</v>
      </c>
      <c r="N289" s="1" t="s">
        <v>497</v>
      </c>
      <c r="O289" s="1">
        <v>2</v>
      </c>
      <c r="P289" s="1" t="s">
        <v>497</v>
      </c>
      <c r="Q289" s="1" t="s">
        <v>497</v>
      </c>
      <c r="R289" s="1">
        <v>0</v>
      </c>
      <c r="S289" s="1">
        <v>3</v>
      </c>
      <c r="T289" s="1">
        <v>0</v>
      </c>
      <c r="U289" s="1">
        <v>2</v>
      </c>
      <c r="V289" s="1">
        <v>2</v>
      </c>
      <c r="W289" s="1">
        <v>1</v>
      </c>
      <c r="X289" s="1" t="s">
        <v>497</v>
      </c>
      <c r="Y289" s="1" t="s">
        <v>497</v>
      </c>
      <c r="Z289" s="1" t="s">
        <v>497</v>
      </c>
      <c r="AA289" s="1" t="s">
        <v>497</v>
      </c>
      <c r="AB289" s="1">
        <v>0</v>
      </c>
      <c r="AC289" s="1">
        <v>2</v>
      </c>
      <c r="AD289" s="1">
        <v>1</v>
      </c>
      <c r="AE289" s="1">
        <v>0</v>
      </c>
      <c r="AF289" s="1" t="s">
        <v>497</v>
      </c>
      <c r="AG289" s="1" t="s">
        <v>497</v>
      </c>
      <c r="AH289" s="1" t="s">
        <v>497</v>
      </c>
      <c r="AI289" s="1" t="s">
        <v>497</v>
      </c>
      <c r="AJ289" s="1" t="s">
        <v>497</v>
      </c>
      <c r="AK289" s="1" t="s">
        <v>497</v>
      </c>
      <c r="AL289" s="1" t="s">
        <v>497</v>
      </c>
      <c r="AM289" s="1" t="s">
        <v>497</v>
      </c>
      <c r="AN289" s="1">
        <v>0</v>
      </c>
      <c r="AO289" s="1" t="s">
        <v>497</v>
      </c>
      <c r="AP289" s="1" t="s">
        <v>497</v>
      </c>
      <c r="AQ289" s="1" t="s">
        <v>497</v>
      </c>
      <c r="AR289" s="1" t="s">
        <v>497</v>
      </c>
      <c r="AS289" s="1">
        <f t="shared" si="39"/>
        <v>13</v>
      </c>
    </row>
    <row r="290" spans="1:45" x14ac:dyDescent="0.25">
      <c r="A290" s="1">
        <f>COUNTIF('Value Matchup'!$D$356:$D$423,'Team History'!B290)</f>
        <v>0</v>
      </c>
      <c r="B290" t="s">
        <v>376</v>
      </c>
      <c r="C290" s="1">
        <f t="shared" si="32"/>
        <v>0</v>
      </c>
      <c r="D290" s="1">
        <f t="shared" si="33"/>
        <v>0</v>
      </c>
      <c r="E290" s="1">
        <f t="shared" si="34"/>
        <v>0</v>
      </c>
      <c r="F290" s="1">
        <f t="shared" si="35"/>
        <v>0</v>
      </c>
      <c r="G290" s="1">
        <f t="shared" si="36"/>
        <v>0</v>
      </c>
      <c r="H290" s="1">
        <f t="shared" si="37"/>
        <v>0</v>
      </c>
      <c r="I290" s="63">
        <f t="shared" si="38"/>
        <v>0</v>
      </c>
      <c r="K290" s="1" t="s">
        <v>497</v>
      </c>
      <c r="L290" s="1" t="s">
        <v>497</v>
      </c>
      <c r="M290" s="1" t="s">
        <v>497</v>
      </c>
      <c r="N290" s="1" t="s">
        <v>497</v>
      </c>
      <c r="O290" s="1" t="s">
        <v>497</v>
      </c>
      <c r="P290" s="1" t="s">
        <v>497</v>
      </c>
      <c r="Q290" s="1" t="s">
        <v>497</v>
      </c>
      <c r="R290" s="1" t="s">
        <v>497</v>
      </c>
      <c r="S290" s="1" t="s">
        <v>497</v>
      </c>
      <c r="T290" s="1" t="s">
        <v>497</v>
      </c>
      <c r="U290" s="1" t="s">
        <v>497</v>
      </c>
      <c r="V290" s="1" t="s">
        <v>497</v>
      </c>
      <c r="W290" s="1" t="s">
        <v>497</v>
      </c>
      <c r="X290" s="1" t="s">
        <v>497</v>
      </c>
      <c r="Y290" s="1" t="s">
        <v>497</v>
      </c>
      <c r="Z290" s="1" t="s">
        <v>497</v>
      </c>
      <c r="AA290" s="1" t="s">
        <v>497</v>
      </c>
      <c r="AB290" s="1" t="s">
        <v>497</v>
      </c>
      <c r="AC290" s="1" t="s">
        <v>497</v>
      </c>
      <c r="AD290" s="1" t="s">
        <v>497</v>
      </c>
      <c r="AE290" s="1" t="s">
        <v>497</v>
      </c>
      <c r="AF290" s="1" t="s">
        <v>497</v>
      </c>
      <c r="AG290" s="1" t="s">
        <v>497</v>
      </c>
      <c r="AH290" s="1" t="s">
        <v>497</v>
      </c>
      <c r="AI290" s="1" t="s">
        <v>497</v>
      </c>
      <c r="AJ290" s="1" t="s">
        <v>497</v>
      </c>
      <c r="AK290" s="1" t="s">
        <v>497</v>
      </c>
      <c r="AL290" s="1" t="s">
        <v>497</v>
      </c>
      <c r="AM290" s="1" t="s">
        <v>497</v>
      </c>
      <c r="AN290" s="1" t="s">
        <v>497</v>
      </c>
      <c r="AO290" s="1" t="s">
        <v>497</v>
      </c>
      <c r="AP290" s="1" t="s">
        <v>497</v>
      </c>
      <c r="AQ290" s="1" t="s">
        <v>497</v>
      </c>
      <c r="AR290" s="1" t="s">
        <v>497</v>
      </c>
      <c r="AS290" s="1">
        <f t="shared" si="39"/>
        <v>0</v>
      </c>
    </row>
    <row r="291" spans="1:45" x14ac:dyDescent="0.25">
      <c r="A291" s="1">
        <f>COUNTIF('Value Matchup'!$D$356:$D$423,'Team History'!B291)</f>
        <v>0</v>
      </c>
      <c r="B291" t="s">
        <v>377</v>
      </c>
      <c r="C291" s="1">
        <f t="shared" si="32"/>
        <v>0</v>
      </c>
      <c r="D291" s="1">
        <f t="shared" si="33"/>
        <v>0</v>
      </c>
      <c r="E291" s="1">
        <f t="shared" si="34"/>
        <v>0</v>
      </c>
      <c r="F291" s="1">
        <f t="shared" si="35"/>
        <v>0</v>
      </c>
      <c r="G291" s="1">
        <f t="shared" si="36"/>
        <v>0</v>
      </c>
      <c r="H291" s="1">
        <f t="shared" si="37"/>
        <v>0</v>
      </c>
      <c r="I291" s="63">
        <f t="shared" si="38"/>
        <v>2</v>
      </c>
      <c r="K291" s="1" t="s">
        <v>497</v>
      </c>
      <c r="L291" s="1" t="s">
        <v>497</v>
      </c>
      <c r="M291" s="1" t="s">
        <v>497</v>
      </c>
      <c r="N291" s="1" t="s">
        <v>497</v>
      </c>
      <c r="O291" s="1" t="s">
        <v>497</v>
      </c>
      <c r="P291" s="1" t="s">
        <v>497</v>
      </c>
      <c r="Q291" s="1" t="s">
        <v>497</v>
      </c>
      <c r="R291" s="1" t="s">
        <v>497</v>
      </c>
      <c r="S291" s="1" t="s">
        <v>497</v>
      </c>
      <c r="T291" s="1" t="s">
        <v>497</v>
      </c>
      <c r="U291" s="1" t="s">
        <v>497</v>
      </c>
      <c r="V291" s="1" t="s">
        <v>497</v>
      </c>
      <c r="W291" s="1" t="s">
        <v>497</v>
      </c>
      <c r="X291" s="1" t="s">
        <v>497</v>
      </c>
      <c r="Y291" s="1" t="s">
        <v>497</v>
      </c>
      <c r="Z291" s="1" t="s">
        <v>497</v>
      </c>
      <c r="AA291" s="1" t="s">
        <v>497</v>
      </c>
      <c r="AB291" s="1" t="s">
        <v>497</v>
      </c>
      <c r="AC291" s="1" t="s">
        <v>497</v>
      </c>
      <c r="AD291" s="1" t="s">
        <v>497</v>
      </c>
      <c r="AE291" s="1" t="s">
        <v>497</v>
      </c>
      <c r="AF291" s="1" t="s">
        <v>497</v>
      </c>
      <c r="AG291" s="1" t="s">
        <v>497</v>
      </c>
      <c r="AH291" s="1" t="s">
        <v>497</v>
      </c>
      <c r="AI291" s="1">
        <v>0</v>
      </c>
      <c r="AJ291" s="1">
        <v>0</v>
      </c>
      <c r="AK291" s="1" t="s">
        <v>497</v>
      </c>
      <c r="AL291" s="1" t="s">
        <v>497</v>
      </c>
      <c r="AM291" s="1" t="s">
        <v>497</v>
      </c>
      <c r="AN291" s="1" t="s">
        <v>497</v>
      </c>
      <c r="AO291" s="1" t="s">
        <v>497</v>
      </c>
      <c r="AP291" s="1" t="s">
        <v>497</v>
      </c>
      <c r="AQ291" s="1" t="s">
        <v>497</v>
      </c>
      <c r="AR291" s="1" t="s">
        <v>497</v>
      </c>
      <c r="AS291" s="1">
        <f t="shared" si="39"/>
        <v>2</v>
      </c>
    </row>
    <row r="292" spans="1:45" x14ac:dyDescent="0.25">
      <c r="A292" s="1">
        <f>COUNTIF('Value Matchup'!$D$356:$D$423,'Team History'!B292)</f>
        <v>0</v>
      </c>
      <c r="B292" t="s">
        <v>378</v>
      </c>
      <c r="C292" s="1">
        <f t="shared" si="32"/>
        <v>0</v>
      </c>
      <c r="D292" s="1">
        <f t="shared" si="33"/>
        <v>0</v>
      </c>
      <c r="E292" s="1">
        <f t="shared" si="34"/>
        <v>0</v>
      </c>
      <c r="F292" s="1">
        <f t="shared" si="35"/>
        <v>0</v>
      </c>
      <c r="G292" s="1">
        <f t="shared" si="36"/>
        <v>0</v>
      </c>
      <c r="H292" s="1">
        <f t="shared" si="37"/>
        <v>0</v>
      </c>
      <c r="I292" s="63">
        <f t="shared" si="38"/>
        <v>0</v>
      </c>
      <c r="K292" s="1" t="s">
        <v>497</v>
      </c>
      <c r="L292" s="1" t="s">
        <v>497</v>
      </c>
      <c r="M292" s="1" t="s">
        <v>497</v>
      </c>
      <c r="N292" s="1" t="s">
        <v>497</v>
      </c>
      <c r="O292" s="1" t="s">
        <v>497</v>
      </c>
      <c r="P292" s="1" t="s">
        <v>497</v>
      </c>
      <c r="Q292" s="1" t="s">
        <v>497</v>
      </c>
      <c r="R292" s="1" t="s">
        <v>497</v>
      </c>
      <c r="S292" s="1" t="s">
        <v>497</v>
      </c>
      <c r="T292" s="1" t="s">
        <v>497</v>
      </c>
      <c r="U292" s="1" t="s">
        <v>497</v>
      </c>
      <c r="V292" s="1" t="s">
        <v>497</v>
      </c>
      <c r="W292" s="1" t="s">
        <v>497</v>
      </c>
      <c r="X292" s="1" t="s">
        <v>497</v>
      </c>
      <c r="Y292" s="1" t="s">
        <v>497</v>
      </c>
      <c r="Z292" s="1" t="s">
        <v>497</v>
      </c>
      <c r="AA292" s="1" t="s">
        <v>497</v>
      </c>
      <c r="AB292" s="1" t="s">
        <v>497</v>
      </c>
      <c r="AC292" s="1" t="s">
        <v>497</v>
      </c>
      <c r="AD292" s="1" t="s">
        <v>497</v>
      </c>
      <c r="AE292" s="1" t="s">
        <v>497</v>
      </c>
      <c r="AF292" s="1" t="s">
        <v>497</v>
      </c>
      <c r="AG292" s="1" t="s">
        <v>497</v>
      </c>
      <c r="AH292" s="1" t="s">
        <v>497</v>
      </c>
      <c r="AI292" s="1" t="s">
        <v>497</v>
      </c>
      <c r="AJ292" s="1" t="s">
        <v>497</v>
      </c>
      <c r="AK292" s="1" t="s">
        <v>497</v>
      </c>
      <c r="AL292" s="1" t="s">
        <v>497</v>
      </c>
      <c r="AM292" s="1" t="s">
        <v>497</v>
      </c>
      <c r="AN292" s="1" t="s">
        <v>497</v>
      </c>
      <c r="AO292" s="1" t="s">
        <v>497</v>
      </c>
      <c r="AP292" s="1" t="s">
        <v>497</v>
      </c>
      <c r="AQ292" s="1" t="s">
        <v>497</v>
      </c>
      <c r="AR292" s="1" t="s">
        <v>497</v>
      </c>
      <c r="AS292" s="1">
        <f t="shared" si="39"/>
        <v>0</v>
      </c>
    </row>
    <row r="293" spans="1:45" x14ac:dyDescent="0.25">
      <c r="A293" s="1">
        <f>COUNTIF('Value Matchup'!$D$356:$D$423,'Team History'!B293)</f>
        <v>0</v>
      </c>
      <c r="B293" t="s">
        <v>34</v>
      </c>
      <c r="C293" s="1">
        <f t="shared" si="32"/>
        <v>17</v>
      </c>
      <c r="D293" s="1">
        <f t="shared" si="33"/>
        <v>7</v>
      </c>
      <c r="E293" s="1">
        <f t="shared" si="34"/>
        <v>4</v>
      </c>
      <c r="F293" s="1">
        <f t="shared" si="35"/>
        <v>1</v>
      </c>
      <c r="G293" s="1">
        <f t="shared" si="36"/>
        <v>0</v>
      </c>
      <c r="H293" s="1">
        <f t="shared" si="37"/>
        <v>0</v>
      </c>
      <c r="I293" s="63">
        <f t="shared" si="38"/>
        <v>65</v>
      </c>
      <c r="K293" s="1">
        <v>0</v>
      </c>
      <c r="L293" s="1" t="s">
        <v>497</v>
      </c>
      <c r="M293" s="1">
        <v>0</v>
      </c>
      <c r="N293" s="1">
        <v>0</v>
      </c>
      <c r="O293" s="1">
        <v>1</v>
      </c>
      <c r="P293" s="1" t="s">
        <v>497</v>
      </c>
      <c r="Q293" s="1">
        <v>0</v>
      </c>
      <c r="R293" s="1">
        <v>1</v>
      </c>
      <c r="S293" s="1">
        <v>0</v>
      </c>
      <c r="T293" s="1">
        <v>1</v>
      </c>
      <c r="U293" s="1">
        <v>3</v>
      </c>
      <c r="V293" s="1">
        <v>1</v>
      </c>
      <c r="W293" s="1">
        <v>3</v>
      </c>
      <c r="X293" s="1">
        <v>0</v>
      </c>
      <c r="Y293" s="1">
        <v>2</v>
      </c>
      <c r="Z293" s="1">
        <v>4</v>
      </c>
      <c r="AA293" s="1">
        <v>2</v>
      </c>
      <c r="AB293" s="1">
        <v>0</v>
      </c>
      <c r="AC293" s="1">
        <v>1</v>
      </c>
      <c r="AD293" s="1">
        <v>0</v>
      </c>
      <c r="AE293" s="1" t="s">
        <v>497</v>
      </c>
      <c r="AF293" s="1">
        <v>2</v>
      </c>
      <c r="AG293" s="1">
        <v>1</v>
      </c>
      <c r="AH293" s="1">
        <v>1</v>
      </c>
      <c r="AI293" s="1">
        <v>1</v>
      </c>
      <c r="AJ293" s="1" t="s">
        <v>497</v>
      </c>
      <c r="AK293" s="1">
        <v>0</v>
      </c>
      <c r="AL293" s="1">
        <v>1</v>
      </c>
      <c r="AM293" s="1">
        <v>3</v>
      </c>
      <c r="AN293" s="1">
        <v>1</v>
      </c>
      <c r="AO293" s="1" t="s">
        <v>497</v>
      </c>
      <c r="AP293" s="1" t="s">
        <v>497</v>
      </c>
      <c r="AQ293" s="1" t="s">
        <v>497</v>
      </c>
      <c r="AR293" s="1" t="s">
        <v>497</v>
      </c>
      <c r="AS293" s="1">
        <f t="shared" si="39"/>
        <v>26</v>
      </c>
    </row>
    <row r="294" spans="1:45" x14ac:dyDescent="0.25">
      <c r="A294" s="1">
        <f>COUNTIF('Value Matchup'!$D$356:$D$423,'Team History'!B294)</f>
        <v>0</v>
      </c>
      <c r="B294" t="s">
        <v>79</v>
      </c>
      <c r="C294" s="1">
        <f t="shared" si="32"/>
        <v>7</v>
      </c>
      <c r="D294" s="1">
        <f t="shared" si="33"/>
        <v>3</v>
      </c>
      <c r="E294" s="1">
        <f t="shared" si="34"/>
        <v>0</v>
      </c>
      <c r="F294" s="1">
        <f t="shared" si="35"/>
        <v>0</v>
      </c>
      <c r="G294" s="1">
        <f t="shared" si="36"/>
        <v>0</v>
      </c>
      <c r="H294" s="1">
        <f t="shared" si="37"/>
        <v>0</v>
      </c>
      <c r="I294" s="63">
        <f t="shared" si="38"/>
        <v>29</v>
      </c>
      <c r="K294" s="1">
        <v>2</v>
      </c>
      <c r="L294" s="1" t="s">
        <v>497</v>
      </c>
      <c r="M294" s="1">
        <v>2</v>
      </c>
      <c r="N294" s="1" t="s">
        <v>497</v>
      </c>
      <c r="O294" s="1" t="s">
        <v>497</v>
      </c>
      <c r="P294" s="1" t="s">
        <v>497</v>
      </c>
      <c r="Q294" s="1" t="s">
        <v>497</v>
      </c>
      <c r="R294" s="1">
        <v>0</v>
      </c>
      <c r="S294" s="1">
        <v>1</v>
      </c>
      <c r="T294" s="1">
        <v>1</v>
      </c>
      <c r="U294" s="1">
        <v>1</v>
      </c>
      <c r="V294" s="1">
        <v>2</v>
      </c>
      <c r="W294" s="1">
        <v>1</v>
      </c>
      <c r="X294" s="1" t="s">
        <v>497</v>
      </c>
      <c r="Y294" s="1" t="s">
        <v>497</v>
      </c>
      <c r="Z294" s="1" t="s">
        <v>497</v>
      </c>
      <c r="AA294" s="1" t="s">
        <v>497</v>
      </c>
      <c r="AB294" s="1" t="s">
        <v>497</v>
      </c>
      <c r="AC294" s="1" t="s">
        <v>497</v>
      </c>
      <c r="AD294" s="1" t="s">
        <v>497</v>
      </c>
      <c r="AE294" s="1" t="s">
        <v>497</v>
      </c>
      <c r="AF294" s="1" t="s">
        <v>497</v>
      </c>
      <c r="AG294" s="1" t="s">
        <v>497</v>
      </c>
      <c r="AH294" s="1" t="s">
        <v>497</v>
      </c>
      <c r="AI294" s="1" t="s">
        <v>497</v>
      </c>
      <c r="AJ294" s="1" t="s">
        <v>497</v>
      </c>
      <c r="AK294" s="1" t="s">
        <v>497</v>
      </c>
      <c r="AL294" s="1" t="s">
        <v>497</v>
      </c>
      <c r="AM294" s="1" t="s">
        <v>497</v>
      </c>
      <c r="AN294" s="1" t="s">
        <v>497</v>
      </c>
      <c r="AO294" s="1" t="s">
        <v>497</v>
      </c>
      <c r="AP294" s="1">
        <v>0</v>
      </c>
      <c r="AQ294" s="1" t="s">
        <v>497</v>
      </c>
      <c r="AR294" s="1" t="s">
        <v>497</v>
      </c>
      <c r="AS294" s="1">
        <f t="shared" si="39"/>
        <v>9</v>
      </c>
    </row>
    <row r="295" spans="1:45" x14ac:dyDescent="0.25">
      <c r="A295" s="1">
        <f>COUNTIF('Value Matchup'!$D$356:$D$423,'Team History'!B295)</f>
        <v>0</v>
      </c>
      <c r="B295" t="s">
        <v>379</v>
      </c>
      <c r="C295" s="1">
        <f t="shared" si="32"/>
        <v>0</v>
      </c>
      <c r="D295" s="1">
        <f t="shared" si="33"/>
        <v>0</v>
      </c>
      <c r="E295" s="1">
        <f t="shared" si="34"/>
        <v>0</v>
      </c>
      <c r="F295" s="1">
        <f t="shared" si="35"/>
        <v>0</v>
      </c>
      <c r="G295" s="1">
        <f t="shared" si="36"/>
        <v>0</v>
      </c>
      <c r="H295" s="1">
        <f t="shared" si="37"/>
        <v>0</v>
      </c>
      <c r="I295" s="63">
        <f t="shared" si="38"/>
        <v>1</v>
      </c>
      <c r="K295" s="1" t="s">
        <v>497</v>
      </c>
      <c r="L295" s="1" t="s">
        <v>497</v>
      </c>
      <c r="M295" s="1" t="s">
        <v>497</v>
      </c>
      <c r="N295" s="1" t="s">
        <v>497</v>
      </c>
      <c r="O295" s="1" t="s">
        <v>497</v>
      </c>
      <c r="P295" s="1" t="s">
        <v>497</v>
      </c>
      <c r="Q295" s="1" t="s">
        <v>497</v>
      </c>
      <c r="R295" s="1" t="s">
        <v>497</v>
      </c>
      <c r="S295" s="1" t="s">
        <v>497</v>
      </c>
      <c r="T295" s="1" t="s">
        <v>497</v>
      </c>
      <c r="U295" s="1" t="s">
        <v>497</v>
      </c>
      <c r="V295" s="1">
        <v>0</v>
      </c>
      <c r="W295" s="1" t="s">
        <v>497</v>
      </c>
      <c r="X295" s="1" t="s">
        <v>497</v>
      </c>
      <c r="Y295" s="1" t="s">
        <v>497</v>
      </c>
      <c r="Z295" s="1" t="s">
        <v>497</v>
      </c>
      <c r="AA295" s="1" t="s">
        <v>497</v>
      </c>
      <c r="AB295" s="1" t="s">
        <v>497</v>
      </c>
      <c r="AC295" s="1" t="s">
        <v>497</v>
      </c>
      <c r="AD295" s="1" t="s">
        <v>497</v>
      </c>
      <c r="AE295" s="1" t="s">
        <v>497</v>
      </c>
      <c r="AF295" s="1" t="s">
        <v>497</v>
      </c>
      <c r="AG295" s="1" t="s">
        <v>497</v>
      </c>
      <c r="AH295" s="1" t="s">
        <v>497</v>
      </c>
      <c r="AI295" s="1" t="s">
        <v>497</v>
      </c>
      <c r="AJ295" s="1" t="s">
        <v>497</v>
      </c>
      <c r="AK295" s="1" t="s">
        <v>497</v>
      </c>
      <c r="AL295" s="1" t="s">
        <v>497</v>
      </c>
      <c r="AM295" s="1" t="s">
        <v>497</v>
      </c>
      <c r="AN295" s="1" t="s">
        <v>497</v>
      </c>
      <c r="AO295" s="1" t="s">
        <v>497</v>
      </c>
      <c r="AP295" s="1" t="s">
        <v>497</v>
      </c>
      <c r="AQ295" s="1" t="s">
        <v>497</v>
      </c>
      <c r="AR295" s="1" t="s">
        <v>497</v>
      </c>
      <c r="AS295" s="1">
        <f t="shared" si="39"/>
        <v>1</v>
      </c>
    </row>
    <row r="296" spans="1:45" x14ac:dyDescent="0.25">
      <c r="A296" s="1">
        <f>COUNTIF('Value Matchup'!$D$356:$D$423,'Team History'!B296)</f>
        <v>0</v>
      </c>
      <c r="B296" t="s">
        <v>380</v>
      </c>
      <c r="C296" s="1">
        <f t="shared" si="32"/>
        <v>0</v>
      </c>
      <c r="D296" s="1">
        <f t="shared" si="33"/>
        <v>0</v>
      </c>
      <c r="E296" s="1">
        <f t="shared" si="34"/>
        <v>0</v>
      </c>
      <c r="F296" s="1">
        <f t="shared" si="35"/>
        <v>0</v>
      </c>
      <c r="G296" s="1">
        <f t="shared" si="36"/>
        <v>0</v>
      </c>
      <c r="H296" s="1">
        <f t="shared" si="37"/>
        <v>0</v>
      </c>
      <c r="I296" s="63">
        <f t="shared" si="38"/>
        <v>8</v>
      </c>
      <c r="K296" s="1">
        <v>0</v>
      </c>
      <c r="L296" s="1">
        <v>0</v>
      </c>
      <c r="M296" s="1" t="s">
        <v>497</v>
      </c>
      <c r="N296" s="1">
        <v>0</v>
      </c>
      <c r="O296" s="1">
        <v>0</v>
      </c>
      <c r="P296" s="1" t="s">
        <v>497</v>
      </c>
      <c r="Q296" s="1" t="s">
        <v>497</v>
      </c>
      <c r="R296" s="1" t="s">
        <v>497</v>
      </c>
      <c r="S296" s="1" t="s">
        <v>497</v>
      </c>
      <c r="T296" s="1" t="s">
        <v>497</v>
      </c>
      <c r="U296" s="1" t="s">
        <v>497</v>
      </c>
      <c r="V296" s="1" t="s">
        <v>497</v>
      </c>
      <c r="W296" s="1" t="s">
        <v>497</v>
      </c>
      <c r="X296" s="1" t="s">
        <v>497</v>
      </c>
      <c r="Y296" s="1" t="s">
        <v>497</v>
      </c>
      <c r="Z296" s="1">
        <v>0</v>
      </c>
      <c r="AA296" s="1" t="s">
        <v>497</v>
      </c>
      <c r="AB296" s="1" t="s">
        <v>497</v>
      </c>
      <c r="AC296" s="1" t="s">
        <v>497</v>
      </c>
      <c r="AD296" s="1" t="s">
        <v>497</v>
      </c>
      <c r="AE296" s="1" t="s">
        <v>497</v>
      </c>
      <c r="AF296" s="1" t="s">
        <v>497</v>
      </c>
      <c r="AG296" s="1" t="s">
        <v>497</v>
      </c>
      <c r="AH296" s="1">
        <v>0</v>
      </c>
      <c r="AI296" s="1">
        <v>0</v>
      </c>
      <c r="AJ296" s="1" t="s">
        <v>497</v>
      </c>
      <c r="AK296" s="1" t="s">
        <v>497</v>
      </c>
      <c r="AL296" s="1" t="s">
        <v>497</v>
      </c>
      <c r="AM296" s="1">
        <v>0</v>
      </c>
      <c r="AN296" s="1" t="s">
        <v>497</v>
      </c>
      <c r="AO296" s="1" t="s">
        <v>497</v>
      </c>
      <c r="AP296" s="1" t="s">
        <v>497</v>
      </c>
      <c r="AQ296" s="1" t="s">
        <v>497</v>
      </c>
      <c r="AR296" s="1" t="s">
        <v>497</v>
      </c>
      <c r="AS296" s="1">
        <f t="shared" si="39"/>
        <v>8</v>
      </c>
    </row>
    <row r="297" spans="1:45" x14ac:dyDescent="0.25">
      <c r="A297" s="1">
        <f>COUNTIF('Value Matchup'!$D$356:$D$423,'Team History'!B297)</f>
        <v>0</v>
      </c>
      <c r="B297" t="s">
        <v>381</v>
      </c>
      <c r="C297" s="1">
        <f>COUNTIF($J297:$AR297,"&gt;0")</f>
        <v>0</v>
      </c>
      <c r="D297" s="1">
        <f t="shared" si="33"/>
        <v>0</v>
      </c>
      <c r="E297" s="1">
        <f t="shared" si="34"/>
        <v>0</v>
      </c>
      <c r="F297" s="1">
        <f t="shared" si="35"/>
        <v>0</v>
      </c>
      <c r="G297" s="1">
        <f t="shared" si="36"/>
        <v>0</v>
      </c>
      <c r="H297" s="1">
        <f t="shared" si="37"/>
        <v>0</v>
      </c>
      <c r="I297" s="63">
        <f t="shared" si="38"/>
        <v>2</v>
      </c>
      <c r="K297" s="1" t="s">
        <v>497</v>
      </c>
      <c r="L297" s="1" t="s">
        <v>497</v>
      </c>
      <c r="M297" s="1" t="s">
        <v>497</v>
      </c>
      <c r="N297" s="1" t="s">
        <v>497</v>
      </c>
      <c r="O297" s="1" t="s">
        <v>497</v>
      </c>
      <c r="P297" s="1" t="s">
        <v>497</v>
      </c>
      <c r="Q297" s="1" t="s">
        <v>497</v>
      </c>
      <c r="R297" s="1" t="s">
        <v>497</v>
      </c>
      <c r="S297" s="1" t="s">
        <v>497</v>
      </c>
      <c r="T297" s="1" t="s">
        <v>497</v>
      </c>
      <c r="U297" s="1" t="s">
        <v>497</v>
      </c>
      <c r="V297" s="1" t="s">
        <v>497</v>
      </c>
      <c r="W297" s="1" t="s">
        <v>497</v>
      </c>
      <c r="X297" s="1" t="s">
        <v>497</v>
      </c>
      <c r="Y297" s="1" t="s">
        <v>497</v>
      </c>
      <c r="Z297" s="1" t="s">
        <v>497</v>
      </c>
      <c r="AA297" s="1" t="s">
        <v>497</v>
      </c>
      <c r="AB297" s="1" t="s">
        <v>497</v>
      </c>
      <c r="AC297" s="1" t="s">
        <v>497</v>
      </c>
      <c r="AD297" s="1" t="s">
        <v>497</v>
      </c>
      <c r="AE297" s="1" t="s">
        <v>497</v>
      </c>
      <c r="AF297" s="1">
        <v>0</v>
      </c>
      <c r="AG297" s="1" t="s">
        <v>497</v>
      </c>
      <c r="AH297" s="1" t="s">
        <v>497</v>
      </c>
      <c r="AI297" s="1">
        <v>0</v>
      </c>
      <c r="AJ297" s="1" t="s">
        <v>497</v>
      </c>
      <c r="AK297" s="1" t="s">
        <v>497</v>
      </c>
      <c r="AL297" s="1" t="s">
        <v>497</v>
      </c>
      <c r="AM297" s="1" t="s">
        <v>497</v>
      </c>
      <c r="AN297" s="1" t="s">
        <v>497</v>
      </c>
      <c r="AO297" s="1" t="s">
        <v>497</v>
      </c>
      <c r="AP297" s="1" t="s">
        <v>497</v>
      </c>
      <c r="AQ297" s="1" t="s">
        <v>497</v>
      </c>
      <c r="AR297" s="1" t="s">
        <v>497</v>
      </c>
      <c r="AS297" s="1">
        <f t="shared" si="39"/>
        <v>2</v>
      </c>
    </row>
    <row r="298" spans="1:45" x14ac:dyDescent="0.25">
      <c r="A298" s="1">
        <f>COUNTIF('Value Matchup'!$D$356:$D$423,'Team History'!B298)</f>
        <v>1</v>
      </c>
      <c r="B298" t="s">
        <v>92</v>
      </c>
      <c r="C298" s="1">
        <f t="shared" si="32"/>
        <v>4</v>
      </c>
      <c r="D298" s="1">
        <f t="shared" si="33"/>
        <v>3</v>
      </c>
      <c r="E298" s="1">
        <f t="shared" si="34"/>
        <v>1</v>
      </c>
      <c r="F298" s="1">
        <f t="shared" si="35"/>
        <v>0</v>
      </c>
      <c r="G298" s="1">
        <f t="shared" si="36"/>
        <v>0</v>
      </c>
      <c r="H298" s="1">
        <f t="shared" si="37"/>
        <v>0</v>
      </c>
      <c r="I298" s="63">
        <f t="shared" si="38"/>
        <v>23</v>
      </c>
      <c r="K298" s="1">
        <v>3</v>
      </c>
      <c r="L298" s="1" t="s">
        <v>497</v>
      </c>
      <c r="M298" s="1">
        <v>0</v>
      </c>
      <c r="N298" s="1" t="s">
        <v>497</v>
      </c>
      <c r="O298" s="1" t="s">
        <v>497</v>
      </c>
      <c r="P298" s="1" t="s">
        <v>497</v>
      </c>
      <c r="Q298" s="1" t="s">
        <v>497</v>
      </c>
      <c r="R298" s="1" t="s">
        <v>497</v>
      </c>
      <c r="S298" s="1" t="s">
        <v>497</v>
      </c>
      <c r="T298" s="1" t="s">
        <v>497</v>
      </c>
      <c r="U298" s="1" t="s">
        <v>497</v>
      </c>
      <c r="V298" s="1">
        <v>0</v>
      </c>
      <c r="W298" s="1" t="s">
        <v>497</v>
      </c>
      <c r="X298" s="1">
        <v>2</v>
      </c>
      <c r="Y298" s="1">
        <v>1</v>
      </c>
      <c r="Z298" s="1" t="s">
        <v>497</v>
      </c>
      <c r="AA298" s="1">
        <v>0</v>
      </c>
      <c r="AB298" s="1" t="s">
        <v>497</v>
      </c>
      <c r="AC298" s="1" t="s">
        <v>497</v>
      </c>
      <c r="AD298" s="1" t="s">
        <v>497</v>
      </c>
      <c r="AE298" s="1" t="s">
        <v>497</v>
      </c>
      <c r="AF298" s="1" t="s">
        <v>497</v>
      </c>
      <c r="AG298" s="1">
        <v>2</v>
      </c>
      <c r="AH298" s="1" t="s">
        <v>497</v>
      </c>
      <c r="AI298" s="1" t="s">
        <v>497</v>
      </c>
      <c r="AJ298" s="1">
        <v>0</v>
      </c>
      <c r="AK298" s="1" t="s">
        <v>497</v>
      </c>
      <c r="AL298" s="1" t="s">
        <v>497</v>
      </c>
      <c r="AM298" s="1" t="s">
        <v>497</v>
      </c>
      <c r="AN298" s="1" t="s">
        <v>497</v>
      </c>
      <c r="AO298" s="1" t="s">
        <v>497</v>
      </c>
      <c r="AP298" s="1" t="s">
        <v>497</v>
      </c>
      <c r="AQ298" s="1">
        <v>0</v>
      </c>
      <c r="AR298" s="1">
        <v>0</v>
      </c>
      <c r="AS298" s="1">
        <f t="shared" si="39"/>
        <v>10</v>
      </c>
    </row>
    <row r="299" spans="1:45" x14ac:dyDescent="0.25">
      <c r="A299" s="1">
        <f>COUNTIF('Value Matchup'!$D$356:$D$423,'Team History'!B299)</f>
        <v>0</v>
      </c>
      <c r="B299" t="s">
        <v>382</v>
      </c>
      <c r="C299" s="1">
        <f t="shared" si="32"/>
        <v>0</v>
      </c>
      <c r="D299" s="1">
        <f t="shared" si="33"/>
        <v>0</v>
      </c>
      <c r="E299" s="1">
        <f t="shared" si="34"/>
        <v>0</v>
      </c>
      <c r="F299" s="1">
        <f t="shared" si="35"/>
        <v>0</v>
      </c>
      <c r="G299" s="1">
        <f t="shared" si="36"/>
        <v>0</v>
      </c>
      <c r="H299" s="1">
        <f t="shared" si="37"/>
        <v>0</v>
      </c>
      <c r="I299" s="63">
        <f t="shared" si="38"/>
        <v>0</v>
      </c>
      <c r="K299" s="1" t="s">
        <v>497</v>
      </c>
      <c r="L299" s="1" t="s">
        <v>497</v>
      </c>
      <c r="M299" s="1" t="s">
        <v>497</v>
      </c>
      <c r="N299" s="1" t="s">
        <v>497</v>
      </c>
      <c r="O299" s="1" t="s">
        <v>497</v>
      </c>
      <c r="P299" s="1" t="s">
        <v>497</v>
      </c>
      <c r="Q299" s="1" t="s">
        <v>497</v>
      </c>
      <c r="R299" s="1" t="s">
        <v>497</v>
      </c>
      <c r="S299" s="1" t="s">
        <v>497</v>
      </c>
      <c r="T299" s="1" t="s">
        <v>497</v>
      </c>
      <c r="U299" s="1" t="s">
        <v>497</v>
      </c>
      <c r="V299" s="1" t="s">
        <v>497</v>
      </c>
      <c r="W299" s="1" t="s">
        <v>497</v>
      </c>
      <c r="X299" s="1" t="s">
        <v>497</v>
      </c>
      <c r="Y299" s="1" t="s">
        <v>497</v>
      </c>
      <c r="Z299" s="1" t="s">
        <v>497</v>
      </c>
      <c r="AA299" s="1" t="s">
        <v>497</v>
      </c>
      <c r="AB299" s="1" t="s">
        <v>497</v>
      </c>
      <c r="AC299" s="1" t="s">
        <v>497</v>
      </c>
      <c r="AD299" s="1" t="s">
        <v>497</v>
      </c>
      <c r="AE299" s="1" t="s">
        <v>497</v>
      </c>
      <c r="AF299" s="1" t="s">
        <v>497</v>
      </c>
      <c r="AG299" s="1" t="s">
        <v>497</v>
      </c>
      <c r="AH299" s="1" t="s">
        <v>497</v>
      </c>
      <c r="AI299" s="1" t="s">
        <v>497</v>
      </c>
      <c r="AJ299" s="1" t="s">
        <v>497</v>
      </c>
      <c r="AK299" s="1" t="s">
        <v>497</v>
      </c>
      <c r="AL299" s="1" t="s">
        <v>497</v>
      </c>
      <c r="AM299" s="1" t="s">
        <v>497</v>
      </c>
      <c r="AN299" s="1" t="s">
        <v>497</v>
      </c>
      <c r="AO299" s="1" t="s">
        <v>497</v>
      </c>
      <c r="AP299" s="1" t="s">
        <v>497</v>
      </c>
      <c r="AQ299" s="1" t="s">
        <v>497</v>
      </c>
      <c r="AR299" s="1" t="s">
        <v>497</v>
      </c>
      <c r="AS299" s="1">
        <f t="shared" si="39"/>
        <v>0</v>
      </c>
    </row>
    <row r="300" spans="1:45" x14ac:dyDescent="0.25">
      <c r="A300" s="1">
        <f>COUNTIF('Value Matchup'!$D$356:$D$423,'Team History'!B300)</f>
        <v>0</v>
      </c>
      <c r="B300" t="s">
        <v>383</v>
      </c>
      <c r="C300" s="1">
        <f t="shared" si="32"/>
        <v>0</v>
      </c>
      <c r="D300" s="1">
        <f t="shared" si="33"/>
        <v>0</v>
      </c>
      <c r="E300" s="1">
        <f t="shared" si="34"/>
        <v>0</v>
      </c>
      <c r="F300" s="1">
        <f t="shared" si="35"/>
        <v>0</v>
      </c>
      <c r="G300" s="1">
        <f t="shared" si="36"/>
        <v>0</v>
      </c>
      <c r="H300" s="1">
        <f t="shared" si="37"/>
        <v>0</v>
      </c>
      <c r="I300" s="63">
        <f t="shared" si="38"/>
        <v>0</v>
      </c>
      <c r="K300" s="1" t="s">
        <v>497</v>
      </c>
      <c r="L300" s="1" t="s">
        <v>497</v>
      </c>
      <c r="M300" s="1" t="s">
        <v>497</v>
      </c>
      <c r="N300" s="1" t="s">
        <v>497</v>
      </c>
      <c r="O300" s="1" t="s">
        <v>497</v>
      </c>
      <c r="P300" s="1" t="s">
        <v>497</v>
      </c>
      <c r="Q300" s="1" t="s">
        <v>497</v>
      </c>
      <c r="R300" s="1" t="s">
        <v>497</v>
      </c>
      <c r="S300" s="1" t="s">
        <v>497</v>
      </c>
      <c r="T300" s="1" t="s">
        <v>497</v>
      </c>
      <c r="U300" s="1" t="s">
        <v>497</v>
      </c>
      <c r="V300" s="1" t="s">
        <v>497</v>
      </c>
      <c r="W300" s="1" t="s">
        <v>497</v>
      </c>
      <c r="X300" s="1" t="s">
        <v>497</v>
      </c>
      <c r="Y300" s="1" t="s">
        <v>497</v>
      </c>
      <c r="Z300" s="1" t="s">
        <v>497</v>
      </c>
      <c r="AA300" s="1" t="s">
        <v>497</v>
      </c>
      <c r="AB300" s="1" t="s">
        <v>497</v>
      </c>
      <c r="AC300" s="1" t="s">
        <v>497</v>
      </c>
      <c r="AD300" s="1" t="s">
        <v>497</v>
      </c>
      <c r="AE300" s="1" t="s">
        <v>497</v>
      </c>
      <c r="AF300" s="1" t="s">
        <v>497</v>
      </c>
      <c r="AG300" s="1" t="s">
        <v>497</v>
      </c>
      <c r="AH300" s="1" t="s">
        <v>497</v>
      </c>
      <c r="AI300" s="1" t="s">
        <v>497</v>
      </c>
      <c r="AJ300" s="1" t="s">
        <v>497</v>
      </c>
      <c r="AK300" s="1" t="s">
        <v>497</v>
      </c>
      <c r="AL300" s="1" t="s">
        <v>497</v>
      </c>
      <c r="AM300" s="1" t="s">
        <v>497</v>
      </c>
      <c r="AN300" s="1" t="s">
        <v>497</v>
      </c>
      <c r="AO300" s="1" t="s">
        <v>497</v>
      </c>
      <c r="AP300" s="1" t="s">
        <v>497</v>
      </c>
      <c r="AQ300" s="1" t="s">
        <v>497</v>
      </c>
      <c r="AR300" s="1" t="s">
        <v>497</v>
      </c>
      <c r="AS300" s="1">
        <f t="shared" si="39"/>
        <v>0</v>
      </c>
    </row>
    <row r="301" spans="1:45" x14ac:dyDescent="0.25">
      <c r="A301" s="1">
        <f>COUNTIF('Value Matchup'!$D$356:$D$423,'Team History'!B301)</f>
        <v>0</v>
      </c>
      <c r="B301" t="s">
        <v>384</v>
      </c>
      <c r="C301" s="1">
        <f t="shared" si="32"/>
        <v>0</v>
      </c>
      <c r="D301" s="1">
        <f t="shared" si="33"/>
        <v>0</v>
      </c>
      <c r="E301" s="1">
        <f t="shared" si="34"/>
        <v>0</v>
      </c>
      <c r="F301" s="1">
        <f t="shared" si="35"/>
        <v>0</v>
      </c>
      <c r="G301" s="1">
        <f t="shared" si="36"/>
        <v>0</v>
      </c>
      <c r="H301" s="1">
        <f t="shared" si="37"/>
        <v>0</v>
      </c>
      <c r="I301" s="63">
        <f t="shared" si="38"/>
        <v>2</v>
      </c>
      <c r="K301" s="1" t="s">
        <v>497</v>
      </c>
      <c r="L301" s="1" t="s">
        <v>497</v>
      </c>
      <c r="M301" s="1" t="s">
        <v>497</v>
      </c>
      <c r="N301" s="1" t="s">
        <v>497</v>
      </c>
      <c r="O301" s="1" t="s">
        <v>497</v>
      </c>
      <c r="P301" s="1" t="s">
        <v>497</v>
      </c>
      <c r="Q301" s="1" t="s">
        <v>497</v>
      </c>
      <c r="R301" s="1" t="s">
        <v>497</v>
      </c>
      <c r="S301" s="1" t="s">
        <v>497</v>
      </c>
      <c r="T301" s="1" t="s">
        <v>497</v>
      </c>
      <c r="U301" s="1" t="s">
        <v>497</v>
      </c>
      <c r="V301" s="1" t="s">
        <v>497</v>
      </c>
      <c r="W301" s="1" t="s">
        <v>497</v>
      </c>
      <c r="X301" s="1" t="s">
        <v>497</v>
      </c>
      <c r="Y301" s="1" t="s">
        <v>497</v>
      </c>
      <c r="Z301" s="1" t="s">
        <v>497</v>
      </c>
      <c r="AA301" s="1" t="s">
        <v>497</v>
      </c>
      <c r="AB301" s="1" t="s">
        <v>497</v>
      </c>
      <c r="AC301" s="1" t="s">
        <v>497</v>
      </c>
      <c r="AD301" s="1" t="s">
        <v>497</v>
      </c>
      <c r="AE301" s="1" t="s">
        <v>497</v>
      </c>
      <c r="AF301" s="1" t="s">
        <v>497</v>
      </c>
      <c r="AG301" s="1" t="s">
        <v>497</v>
      </c>
      <c r="AH301" s="1" t="s">
        <v>497</v>
      </c>
      <c r="AI301" s="1" t="s">
        <v>497</v>
      </c>
      <c r="AJ301" s="1" t="s">
        <v>497</v>
      </c>
      <c r="AK301" s="1" t="s">
        <v>497</v>
      </c>
      <c r="AL301" s="1">
        <v>0</v>
      </c>
      <c r="AM301" s="1">
        <v>0</v>
      </c>
      <c r="AN301" s="1" t="s">
        <v>497</v>
      </c>
      <c r="AO301" s="1" t="s">
        <v>497</v>
      </c>
      <c r="AP301" s="1" t="s">
        <v>497</v>
      </c>
      <c r="AQ301" s="1" t="s">
        <v>497</v>
      </c>
      <c r="AR301" s="1" t="s">
        <v>497</v>
      </c>
      <c r="AS301" s="1">
        <f t="shared" si="39"/>
        <v>2</v>
      </c>
    </row>
    <row r="302" spans="1:45" x14ac:dyDescent="0.25">
      <c r="A302" s="1">
        <f>COUNTIF('Value Matchup'!$D$356:$D$423,'Team History'!B302)</f>
        <v>0</v>
      </c>
      <c r="B302" t="s">
        <v>385</v>
      </c>
      <c r="C302" s="1">
        <f t="shared" si="32"/>
        <v>0</v>
      </c>
      <c r="D302" s="1">
        <f t="shared" si="33"/>
        <v>0</v>
      </c>
      <c r="E302" s="1">
        <f t="shared" si="34"/>
        <v>0</v>
      </c>
      <c r="F302" s="1">
        <f t="shared" si="35"/>
        <v>0</v>
      </c>
      <c r="G302" s="1">
        <f t="shared" si="36"/>
        <v>0</v>
      </c>
      <c r="H302" s="1">
        <f t="shared" si="37"/>
        <v>0</v>
      </c>
      <c r="I302" s="63">
        <f t="shared" si="38"/>
        <v>2</v>
      </c>
      <c r="K302" s="1" t="s">
        <v>497</v>
      </c>
      <c r="L302" s="1">
        <v>0</v>
      </c>
      <c r="M302" s="1" t="s">
        <v>497</v>
      </c>
      <c r="N302" s="1" t="s">
        <v>497</v>
      </c>
      <c r="O302" s="1" t="s">
        <v>497</v>
      </c>
      <c r="P302" s="1" t="s">
        <v>497</v>
      </c>
      <c r="Q302" s="1" t="s">
        <v>497</v>
      </c>
      <c r="R302" s="1" t="s">
        <v>497</v>
      </c>
      <c r="S302" s="1" t="s">
        <v>497</v>
      </c>
      <c r="T302" s="1" t="s">
        <v>497</v>
      </c>
      <c r="U302" s="1" t="s">
        <v>497</v>
      </c>
      <c r="V302" s="1" t="s">
        <v>497</v>
      </c>
      <c r="W302" s="1" t="s">
        <v>497</v>
      </c>
      <c r="X302" s="1" t="s">
        <v>497</v>
      </c>
      <c r="Y302" s="1" t="s">
        <v>497</v>
      </c>
      <c r="Z302" s="1">
        <v>0</v>
      </c>
      <c r="AA302" s="1" t="s">
        <v>497</v>
      </c>
      <c r="AB302" s="1" t="s">
        <v>497</v>
      </c>
      <c r="AC302" s="1" t="s">
        <v>497</v>
      </c>
      <c r="AD302" s="1" t="s">
        <v>497</v>
      </c>
      <c r="AE302" s="1" t="s">
        <v>497</v>
      </c>
      <c r="AF302" s="1" t="s">
        <v>497</v>
      </c>
      <c r="AG302" s="1" t="s">
        <v>497</v>
      </c>
      <c r="AH302" s="1" t="s">
        <v>497</v>
      </c>
      <c r="AI302" s="1" t="s">
        <v>497</v>
      </c>
      <c r="AJ302" s="1" t="s">
        <v>497</v>
      </c>
      <c r="AK302" s="1" t="s">
        <v>497</v>
      </c>
      <c r="AL302" s="1" t="s">
        <v>497</v>
      </c>
      <c r="AM302" s="1" t="s">
        <v>497</v>
      </c>
      <c r="AN302" s="1" t="s">
        <v>497</v>
      </c>
      <c r="AO302" s="1" t="s">
        <v>497</v>
      </c>
      <c r="AP302" s="1" t="s">
        <v>497</v>
      </c>
      <c r="AQ302" s="1" t="s">
        <v>497</v>
      </c>
      <c r="AR302" s="1" t="s">
        <v>497</v>
      </c>
      <c r="AS302" s="1">
        <f t="shared" si="39"/>
        <v>2</v>
      </c>
    </row>
    <row r="303" spans="1:45" x14ac:dyDescent="0.25">
      <c r="A303" s="1">
        <f>COUNTIF('Value Matchup'!$D$356:$D$423,'Team History'!B303)</f>
        <v>0</v>
      </c>
      <c r="B303" t="s">
        <v>386</v>
      </c>
      <c r="C303" s="1">
        <f t="shared" si="32"/>
        <v>3</v>
      </c>
      <c r="D303" s="1">
        <f t="shared" si="33"/>
        <v>0</v>
      </c>
      <c r="E303" s="1">
        <f t="shared" si="34"/>
        <v>0</v>
      </c>
      <c r="F303" s="1">
        <f t="shared" si="35"/>
        <v>0</v>
      </c>
      <c r="G303" s="1">
        <f t="shared" si="36"/>
        <v>0</v>
      </c>
      <c r="H303" s="1">
        <f t="shared" si="37"/>
        <v>0</v>
      </c>
      <c r="I303" s="63">
        <f t="shared" si="38"/>
        <v>6</v>
      </c>
      <c r="K303" s="1" t="s">
        <v>497</v>
      </c>
      <c r="L303" s="1" t="s">
        <v>497</v>
      </c>
      <c r="M303" s="1" t="s">
        <v>497</v>
      </c>
      <c r="N303" s="1" t="s">
        <v>497</v>
      </c>
      <c r="O303" s="1" t="s">
        <v>497</v>
      </c>
      <c r="P303" s="1" t="s">
        <v>497</v>
      </c>
      <c r="Q303" s="1" t="s">
        <v>497</v>
      </c>
      <c r="R303" s="1" t="s">
        <v>497</v>
      </c>
      <c r="S303" s="1" t="s">
        <v>497</v>
      </c>
      <c r="T303" s="1" t="s">
        <v>497</v>
      </c>
      <c r="U303" s="1" t="s">
        <v>497</v>
      </c>
      <c r="V303" s="1" t="s">
        <v>497</v>
      </c>
      <c r="W303" s="1" t="s">
        <v>497</v>
      </c>
      <c r="X303" s="1" t="s">
        <v>497</v>
      </c>
      <c r="Y303" s="1" t="s">
        <v>497</v>
      </c>
      <c r="Z303" s="1" t="s">
        <v>497</v>
      </c>
      <c r="AA303" s="1" t="s">
        <v>497</v>
      </c>
      <c r="AB303" s="1" t="s">
        <v>497</v>
      </c>
      <c r="AC303" s="1" t="s">
        <v>497</v>
      </c>
      <c r="AD303" s="1" t="s">
        <v>497</v>
      </c>
      <c r="AE303" s="1" t="s">
        <v>497</v>
      </c>
      <c r="AF303" s="1" t="s">
        <v>497</v>
      </c>
      <c r="AG303" s="1" t="s">
        <v>497</v>
      </c>
      <c r="AH303" s="1">
        <v>1</v>
      </c>
      <c r="AI303" s="1" t="s">
        <v>497</v>
      </c>
      <c r="AJ303" s="1">
        <v>1</v>
      </c>
      <c r="AK303" s="1">
        <v>1</v>
      </c>
      <c r="AL303" s="1" t="s">
        <v>497</v>
      </c>
      <c r="AM303" s="1" t="s">
        <v>497</v>
      </c>
      <c r="AN303" s="1" t="s">
        <v>497</v>
      </c>
      <c r="AO303" s="1" t="s">
        <v>497</v>
      </c>
      <c r="AP303" s="1" t="s">
        <v>497</v>
      </c>
      <c r="AQ303" s="1" t="s">
        <v>497</v>
      </c>
      <c r="AR303" s="1" t="s">
        <v>497</v>
      </c>
      <c r="AS303" s="1">
        <f t="shared" si="39"/>
        <v>3</v>
      </c>
    </row>
    <row r="304" spans="1:45" x14ac:dyDescent="0.25">
      <c r="A304" s="1">
        <f>COUNTIF('Value Matchup'!$D$356:$D$423,'Team History'!B304)</f>
        <v>0</v>
      </c>
      <c r="B304" t="s">
        <v>94</v>
      </c>
      <c r="C304" s="1">
        <f t="shared" si="32"/>
        <v>7</v>
      </c>
      <c r="D304" s="1">
        <f t="shared" si="33"/>
        <v>3</v>
      </c>
      <c r="E304" s="1">
        <f t="shared" si="34"/>
        <v>1</v>
      </c>
      <c r="F304" s="1">
        <f t="shared" si="35"/>
        <v>0</v>
      </c>
      <c r="G304" s="1">
        <f t="shared" si="36"/>
        <v>0</v>
      </c>
      <c r="H304" s="1">
        <f t="shared" si="37"/>
        <v>0</v>
      </c>
      <c r="I304" s="63">
        <f t="shared" si="38"/>
        <v>24</v>
      </c>
      <c r="K304" s="1" t="s">
        <v>497</v>
      </c>
      <c r="L304" s="1" t="s">
        <v>497</v>
      </c>
      <c r="M304" s="1">
        <v>0</v>
      </c>
      <c r="N304" s="1" t="s">
        <v>497</v>
      </c>
      <c r="O304" s="1">
        <v>0</v>
      </c>
      <c r="P304" s="1" t="s">
        <v>497</v>
      </c>
      <c r="Q304" s="1" t="s">
        <v>497</v>
      </c>
      <c r="R304" s="1" t="s">
        <v>497</v>
      </c>
      <c r="S304" s="1" t="s">
        <v>497</v>
      </c>
      <c r="T304" s="1" t="s">
        <v>497</v>
      </c>
      <c r="U304" s="1" t="s">
        <v>497</v>
      </c>
      <c r="V304" s="1" t="s">
        <v>497</v>
      </c>
      <c r="W304" s="1" t="s">
        <v>497</v>
      </c>
      <c r="X304" s="1" t="s">
        <v>497</v>
      </c>
      <c r="Y304" s="1" t="s">
        <v>497</v>
      </c>
      <c r="Z304" s="1">
        <v>1</v>
      </c>
      <c r="AA304" s="1">
        <v>1</v>
      </c>
      <c r="AB304" s="1" t="s">
        <v>497</v>
      </c>
      <c r="AC304" s="1">
        <v>3</v>
      </c>
      <c r="AD304" s="1">
        <v>1</v>
      </c>
      <c r="AE304" s="1" t="s">
        <v>497</v>
      </c>
      <c r="AF304" s="1">
        <v>1</v>
      </c>
      <c r="AG304" s="1">
        <v>0</v>
      </c>
      <c r="AH304" s="1">
        <v>2</v>
      </c>
      <c r="AI304" s="1">
        <v>2</v>
      </c>
      <c r="AJ304" s="1" t="s">
        <v>497</v>
      </c>
      <c r="AK304" s="1" t="s">
        <v>497</v>
      </c>
      <c r="AL304" s="1" t="s">
        <v>497</v>
      </c>
      <c r="AM304" s="1" t="s">
        <v>497</v>
      </c>
      <c r="AN304" s="1" t="s">
        <v>497</v>
      </c>
      <c r="AO304" s="1" t="s">
        <v>497</v>
      </c>
      <c r="AP304" s="1">
        <v>0</v>
      </c>
      <c r="AQ304" s="1">
        <v>0</v>
      </c>
      <c r="AR304" s="1">
        <v>0</v>
      </c>
      <c r="AS304" s="1">
        <f t="shared" si="39"/>
        <v>13</v>
      </c>
    </row>
    <row r="305" spans="1:45" x14ac:dyDescent="0.25">
      <c r="A305" s="1">
        <f>COUNTIF('Value Matchup'!$D$356:$D$423,'Team History'!B305)</f>
        <v>0</v>
      </c>
      <c r="B305" t="s">
        <v>68</v>
      </c>
      <c r="C305" s="1">
        <f t="shared" si="32"/>
        <v>5</v>
      </c>
      <c r="D305" s="1">
        <f t="shared" si="33"/>
        <v>1</v>
      </c>
      <c r="E305" s="1">
        <f t="shared" si="34"/>
        <v>0</v>
      </c>
      <c r="F305" s="1">
        <f t="shared" si="35"/>
        <v>0</v>
      </c>
      <c r="G305" s="1">
        <f t="shared" si="36"/>
        <v>0</v>
      </c>
      <c r="H305" s="1">
        <f t="shared" si="37"/>
        <v>0</v>
      </c>
      <c r="I305" s="63">
        <f t="shared" si="38"/>
        <v>19</v>
      </c>
      <c r="K305" s="1" t="s">
        <v>497</v>
      </c>
      <c r="L305" s="1" t="s">
        <v>497</v>
      </c>
      <c r="M305" s="1" t="s">
        <v>497</v>
      </c>
      <c r="N305" s="1">
        <v>1</v>
      </c>
      <c r="O305" s="1" t="s">
        <v>497</v>
      </c>
      <c r="P305" s="1" t="s">
        <v>497</v>
      </c>
      <c r="Q305" s="1" t="s">
        <v>497</v>
      </c>
      <c r="R305" s="1">
        <v>0</v>
      </c>
      <c r="S305" s="1" t="s">
        <v>497</v>
      </c>
      <c r="T305" s="1" t="s">
        <v>497</v>
      </c>
      <c r="U305" s="1" t="s">
        <v>497</v>
      </c>
      <c r="V305" s="1" t="s">
        <v>497</v>
      </c>
      <c r="W305" s="1">
        <v>0</v>
      </c>
      <c r="X305" s="1">
        <v>1</v>
      </c>
      <c r="Y305" s="1">
        <v>2</v>
      </c>
      <c r="Z305" s="1" t="s">
        <v>497</v>
      </c>
      <c r="AA305" s="1" t="s">
        <v>497</v>
      </c>
      <c r="AB305" s="1" t="s">
        <v>497</v>
      </c>
      <c r="AC305" s="1" t="s">
        <v>497</v>
      </c>
      <c r="AD305" s="1">
        <v>0</v>
      </c>
      <c r="AE305" s="1" t="s">
        <v>497</v>
      </c>
      <c r="AF305" s="1" t="s">
        <v>497</v>
      </c>
      <c r="AG305" s="1" t="s">
        <v>497</v>
      </c>
      <c r="AH305" s="1" t="s">
        <v>497</v>
      </c>
      <c r="AI305" s="1">
        <v>0</v>
      </c>
      <c r="AJ305" s="1" t="s">
        <v>497</v>
      </c>
      <c r="AK305" s="1" t="s">
        <v>497</v>
      </c>
      <c r="AL305" s="1" t="s">
        <v>497</v>
      </c>
      <c r="AM305" s="1">
        <v>0</v>
      </c>
      <c r="AN305" s="1" t="s">
        <v>497</v>
      </c>
      <c r="AO305" s="1" t="s">
        <v>497</v>
      </c>
      <c r="AP305" s="1">
        <v>0</v>
      </c>
      <c r="AQ305" s="1">
        <v>1</v>
      </c>
      <c r="AR305" s="1">
        <v>1</v>
      </c>
      <c r="AS305" s="1">
        <f t="shared" si="39"/>
        <v>11</v>
      </c>
    </row>
    <row r="306" spans="1:45" x14ac:dyDescent="0.25">
      <c r="A306" s="1">
        <f>COUNTIF('Value Matchup'!$D$356:$D$423,'Team History'!B306)</f>
        <v>0</v>
      </c>
      <c r="B306" t="s">
        <v>387</v>
      </c>
      <c r="C306" s="1">
        <f t="shared" si="32"/>
        <v>0</v>
      </c>
      <c r="D306" s="1">
        <f t="shared" si="33"/>
        <v>0</v>
      </c>
      <c r="E306" s="1">
        <f t="shared" si="34"/>
        <v>0</v>
      </c>
      <c r="F306" s="1">
        <f t="shared" si="35"/>
        <v>0</v>
      </c>
      <c r="G306" s="1">
        <f t="shared" si="36"/>
        <v>0</v>
      </c>
      <c r="H306" s="1">
        <f t="shared" si="37"/>
        <v>0</v>
      </c>
      <c r="I306" s="63">
        <f t="shared" si="38"/>
        <v>1</v>
      </c>
      <c r="K306" s="1" t="s">
        <v>497</v>
      </c>
      <c r="L306" s="1">
        <v>0</v>
      </c>
      <c r="M306" s="1" t="s">
        <v>497</v>
      </c>
      <c r="N306" s="1" t="s">
        <v>497</v>
      </c>
      <c r="O306" s="1" t="s">
        <v>497</v>
      </c>
      <c r="P306" s="1" t="s">
        <v>497</v>
      </c>
      <c r="Q306" s="1" t="s">
        <v>497</v>
      </c>
      <c r="R306" s="1" t="s">
        <v>497</v>
      </c>
      <c r="S306" s="1" t="s">
        <v>497</v>
      </c>
      <c r="T306" s="1" t="s">
        <v>497</v>
      </c>
      <c r="U306" s="1" t="s">
        <v>497</v>
      </c>
      <c r="V306" s="1" t="s">
        <v>497</v>
      </c>
      <c r="W306" s="1" t="s">
        <v>497</v>
      </c>
      <c r="X306" s="1" t="s">
        <v>497</v>
      </c>
      <c r="Y306" s="1" t="s">
        <v>497</v>
      </c>
      <c r="Z306" s="1" t="s">
        <v>497</v>
      </c>
      <c r="AA306" s="1" t="s">
        <v>497</v>
      </c>
      <c r="AB306" s="1" t="s">
        <v>497</v>
      </c>
      <c r="AC306" s="1" t="s">
        <v>497</v>
      </c>
      <c r="AD306" s="1" t="s">
        <v>497</v>
      </c>
      <c r="AE306" s="1" t="s">
        <v>497</v>
      </c>
      <c r="AF306" s="1" t="s">
        <v>497</v>
      </c>
      <c r="AG306" s="1" t="s">
        <v>497</v>
      </c>
      <c r="AH306" s="1" t="s">
        <v>497</v>
      </c>
      <c r="AI306" s="1" t="s">
        <v>497</v>
      </c>
      <c r="AJ306" s="1" t="s">
        <v>497</v>
      </c>
      <c r="AK306" s="1" t="s">
        <v>497</v>
      </c>
      <c r="AL306" s="1" t="s">
        <v>497</v>
      </c>
      <c r="AM306" s="1" t="s">
        <v>497</v>
      </c>
      <c r="AN306" s="1" t="s">
        <v>497</v>
      </c>
      <c r="AO306" s="1" t="s">
        <v>497</v>
      </c>
      <c r="AP306" s="1" t="s">
        <v>497</v>
      </c>
      <c r="AQ306" s="1" t="s">
        <v>497</v>
      </c>
      <c r="AR306" s="1" t="s">
        <v>497</v>
      </c>
      <c r="AS306" s="1">
        <f t="shared" si="39"/>
        <v>1</v>
      </c>
    </row>
    <row r="307" spans="1:45" x14ac:dyDescent="0.25">
      <c r="A307" s="1">
        <f>COUNTIF('Value Matchup'!$D$356:$D$423,'Team History'!B307)</f>
        <v>1</v>
      </c>
      <c r="B307" t="s">
        <v>55</v>
      </c>
      <c r="C307" s="1">
        <f t="shared" si="32"/>
        <v>0</v>
      </c>
      <c r="D307" s="1">
        <f t="shared" si="33"/>
        <v>0</v>
      </c>
      <c r="E307" s="1">
        <f t="shared" si="34"/>
        <v>0</v>
      </c>
      <c r="F307" s="1">
        <f t="shared" si="35"/>
        <v>0</v>
      </c>
      <c r="G307" s="1">
        <f t="shared" si="36"/>
        <v>0</v>
      </c>
      <c r="H307" s="1">
        <f t="shared" si="37"/>
        <v>0</v>
      </c>
      <c r="I307" s="63">
        <f t="shared" si="38"/>
        <v>1</v>
      </c>
      <c r="K307" s="1" t="s">
        <v>497</v>
      </c>
      <c r="L307" s="1" t="s">
        <v>497</v>
      </c>
      <c r="M307" s="1" t="s">
        <v>497</v>
      </c>
      <c r="N307" s="1">
        <v>0</v>
      </c>
      <c r="O307" s="1" t="s">
        <v>497</v>
      </c>
      <c r="P307" s="1" t="s">
        <v>497</v>
      </c>
      <c r="Q307" s="1" t="s">
        <v>497</v>
      </c>
      <c r="R307" s="1" t="s">
        <v>497</v>
      </c>
      <c r="S307" s="1" t="s">
        <v>497</v>
      </c>
      <c r="T307" s="1" t="s">
        <v>497</v>
      </c>
      <c r="U307" s="1" t="s">
        <v>497</v>
      </c>
      <c r="V307" s="1" t="s">
        <v>497</v>
      </c>
      <c r="W307" s="1" t="s">
        <v>497</v>
      </c>
      <c r="X307" s="1" t="s">
        <v>497</v>
      </c>
      <c r="Y307" s="1" t="s">
        <v>497</v>
      </c>
      <c r="Z307" s="1" t="s">
        <v>497</v>
      </c>
      <c r="AA307" s="1" t="s">
        <v>497</v>
      </c>
      <c r="AB307" s="1" t="s">
        <v>497</v>
      </c>
      <c r="AC307" s="1" t="s">
        <v>497</v>
      </c>
      <c r="AD307" s="1" t="s">
        <v>497</v>
      </c>
      <c r="AE307" s="1" t="s">
        <v>497</v>
      </c>
      <c r="AF307" s="1" t="s">
        <v>497</v>
      </c>
      <c r="AG307" s="1" t="s">
        <v>497</v>
      </c>
      <c r="AH307" s="1" t="s">
        <v>497</v>
      </c>
      <c r="AI307" s="1" t="s">
        <v>497</v>
      </c>
      <c r="AJ307" s="1" t="s">
        <v>497</v>
      </c>
      <c r="AK307" s="1" t="s">
        <v>497</v>
      </c>
      <c r="AL307" s="1" t="s">
        <v>497</v>
      </c>
      <c r="AM307" s="1" t="s">
        <v>497</v>
      </c>
      <c r="AN307" s="1" t="s">
        <v>497</v>
      </c>
      <c r="AO307" s="1" t="s">
        <v>497</v>
      </c>
      <c r="AP307" s="1" t="s">
        <v>497</v>
      </c>
      <c r="AQ307" s="1" t="s">
        <v>497</v>
      </c>
      <c r="AR307" s="1" t="s">
        <v>497</v>
      </c>
      <c r="AS307" s="1">
        <f t="shared" si="39"/>
        <v>1</v>
      </c>
    </row>
    <row r="308" spans="1:45" x14ac:dyDescent="0.25">
      <c r="A308" s="1">
        <f>COUNTIF('Value Matchup'!$D$356:$D$423,'Team History'!B308)</f>
        <v>0</v>
      </c>
      <c r="B308" t="s">
        <v>388</v>
      </c>
      <c r="C308" s="1">
        <f t="shared" si="32"/>
        <v>0</v>
      </c>
      <c r="D308" s="1">
        <f t="shared" si="33"/>
        <v>0</v>
      </c>
      <c r="E308" s="1">
        <f t="shared" si="34"/>
        <v>0</v>
      </c>
      <c r="F308" s="1">
        <f t="shared" si="35"/>
        <v>0</v>
      </c>
      <c r="G308" s="1">
        <f t="shared" si="36"/>
        <v>0</v>
      </c>
      <c r="H308" s="1">
        <f t="shared" si="37"/>
        <v>0</v>
      </c>
      <c r="I308" s="63">
        <f t="shared" si="38"/>
        <v>0</v>
      </c>
      <c r="K308" s="1" t="s">
        <v>497</v>
      </c>
      <c r="L308" s="1" t="s">
        <v>497</v>
      </c>
      <c r="M308" s="1" t="s">
        <v>497</v>
      </c>
      <c r="N308" s="1" t="s">
        <v>497</v>
      </c>
      <c r="O308" s="1" t="s">
        <v>497</v>
      </c>
      <c r="P308" s="1" t="s">
        <v>497</v>
      </c>
      <c r="Q308" s="1" t="s">
        <v>497</v>
      </c>
      <c r="R308" s="1" t="s">
        <v>497</v>
      </c>
      <c r="S308" s="1" t="s">
        <v>497</v>
      </c>
      <c r="T308" s="1" t="s">
        <v>497</v>
      </c>
      <c r="U308" s="1" t="s">
        <v>497</v>
      </c>
      <c r="V308" s="1" t="s">
        <v>497</v>
      </c>
      <c r="W308" s="1" t="s">
        <v>497</v>
      </c>
      <c r="X308" s="1" t="s">
        <v>497</v>
      </c>
      <c r="Y308" s="1" t="s">
        <v>497</v>
      </c>
      <c r="Z308" s="1" t="s">
        <v>497</v>
      </c>
      <c r="AA308" s="1" t="s">
        <v>497</v>
      </c>
      <c r="AB308" s="1" t="s">
        <v>497</v>
      </c>
      <c r="AC308" s="1" t="s">
        <v>497</v>
      </c>
      <c r="AD308" s="1" t="s">
        <v>497</v>
      </c>
      <c r="AE308" s="1" t="s">
        <v>497</v>
      </c>
      <c r="AF308" s="1" t="s">
        <v>497</v>
      </c>
      <c r="AG308" s="1" t="s">
        <v>497</v>
      </c>
      <c r="AH308" s="1" t="s">
        <v>497</v>
      </c>
      <c r="AI308" s="1" t="s">
        <v>497</v>
      </c>
      <c r="AJ308" s="1" t="s">
        <v>497</v>
      </c>
      <c r="AK308" s="1" t="s">
        <v>497</v>
      </c>
      <c r="AL308" s="1" t="s">
        <v>497</v>
      </c>
      <c r="AM308" s="1" t="s">
        <v>497</v>
      </c>
      <c r="AN308" s="1" t="s">
        <v>497</v>
      </c>
      <c r="AO308" s="1" t="s">
        <v>497</v>
      </c>
      <c r="AP308" s="1" t="s">
        <v>497</v>
      </c>
      <c r="AQ308" s="1" t="s">
        <v>497</v>
      </c>
      <c r="AR308" s="1" t="s">
        <v>497</v>
      </c>
      <c r="AS308" s="1">
        <f t="shared" si="39"/>
        <v>0</v>
      </c>
    </row>
    <row r="309" spans="1:45" x14ac:dyDescent="0.25">
      <c r="A309" s="1">
        <f>COUNTIF('Value Matchup'!$D$356:$D$423,'Team History'!B309)</f>
        <v>0</v>
      </c>
      <c r="B309" t="s">
        <v>389</v>
      </c>
      <c r="C309" s="1">
        <f t="shared" si="32"/>
        <v>1</v>
      </c>
      <c r="D309" s="1">
        <f t="shared" si="33"/>
        <v>0</v>
      </c>
      <c r="E309" s="1">
        <f t="shared" si="34"/>
        <v>0</v>
      </c>
      <c r="F309" s="1">
        <f t="shared" si="35"/>
        <v>0</v>
      </c>
      <c r="G309" s="1">
        <f t="shared" si="36"/>
        <v>0</v>
      </c>
      <c r="H309" s="1">
        <f t="shared" si="37"/>
        <v>0</v>
      </c>
      <c r="I309" s="63">
        <f t="shared" si="38"/>
        <v>6</v>
      </c>
      <c r="K309" s="1" t="s">
        <v>497</v>
      </c>
      <c r="L309" s="1" t="s">
        <v>497</v>
      </c>
      <c r="M309" s="1" t="s">
        <v>497</v>
      </c>
      <c r="N309" s="1" t="s">
        <v>497</v>
      </c>
      <c r="O309" s="1" t="s">
        <v>497</v>
      </c>
      <c r="P309" s="1" t="s">
        <v>497</v>
      </c>
      <c r="Q309" s="1" t="s">
        <v>497</v>
      </c>
      <c r="R309" s="1">
        <v>0</v>
      </c>
      <c r="S309" s="1">
        <v>0</v>
      </c>
      <c r="T309" s="1" t="s">
        <v>497</v>
      </c>
      <c r="U309" s="1" t="s">
        <v>497</v>
      </c>
      <c r="V309" s="1" t="s">
        <v>497</v>
      </c>
      <c r="W309" s="1" t="s">
        <v>497</v>
      </c>
      <c r="X309" s="1" t="s">
        <v>497</v>
      </c>
      <c r="Y309" s="1" t="s">
        <v>497</v>
      </c>
      <c r="Z309" s="1" t="s">
        <v>497</v>
      </c>
      <c r="AA309" s="1">
        <v>0</v>
      </c>
      <c r="AB309" s="1" t="s">
        <v>497</v>
      </c>
      <c r="AC309" s="1" t="s">
        <v>497</v>
      </c>
      <c r="AD309" s="1" t="s">
        <v>497</v>
      </c>
      <c r="AE309" s="1" t="s">
        <v>497</v>
      </c>
      <c r="AF309" s="1" t="s">
        <v>497</v>
      </c>
      <c r="AG309" s="1" t="s">
        <v>497</v>
      </c>
      <c r="AH309" s="1" t="s">
        <v>497</v>
      </c>
      <c r="AI309" s="1" t="s">
        <v>497</v>
      </c>
      <c r="AJ309" s="1" t="s">
        <v>497</v>
      </c>
      <c r="AK309" s="1" t="s">
        <v>497</v>
      </c>
      <c r="AL309" s="1" t="s">
        <v>497</v>
      </c>
      <c r="AM309" s="1">
        <v>1</v>
      </c>
      <c r="AN309" s="1" t="s">
        <v>497</v>
      </c>
      <c r="AO309" s="1">
        <v>0</v>
      </c>
      <c r="AP309" s="1" t="s">
        <v>497</v>
      </c>
      <c r="AQ309" s="1" t="s">
        <v>497</v>
      </c>
      <c r="AR309" s="1" t="s">
        <v>497</v>
      </c>
      <c r="AS309" s="1">
        <f t="shared" si="39"/>
        <v>5</v>
      </c>
    </row>
    <row r="310" spans="1:45" x14ac:dyDescent="0.25">
      <c r="A310" s="1">
        <f>COUNTIF('Value Matchup'!$D$356:$D$423,'Team History'!B310)</f>
        <v>1</v>
      </c>
      <c r="B310" t="s">
        <v>390</v>
      </c>
      <c r="C310" s="1">
        <f t="shared" si="32"/>
        <v>0</v>
      </c>
      <c r="D310" s="1">
        <f t="shared" si="33"/>
        <v>0</v>
      </c>
      <c r="E310" s="1">
        <f t="shared" si="34"/>
        <v>0</v>
      </c>
      <c r="F310" s="1">
        <f t="shared" si="35"/>
        <v>0</v>
      </c>
      <c r="G310" s="1">
        <f t="shared" si="36"/>
        <v>0</v>
      </c>
      <c r="H310" s="1">
        <f t="shared" si="37"/>
        <v>0</v>
      </c>
      <c r="I310" s="63">
        <f t="shared" si="38"/>
        <v>4</v>
      </c>
      <c r="K310" s="1" t="s">
        <v>497</v>
      </c>
      <c r="L310" s="1" t="s">
        <v>497</v>
      </c>
      <c r="M310" s="1" t="s">
        <v>497</v>
      </c>
      <c r="N310" s="1" t="s">
        <v>497</v>
      </c>
      <c r="O310" s="1" t="s">
        <v>497</v>
      </c>
      <c r="P310" s="1" t="s">
        <v>497</v>
      </c>
      <c r="Q310" s="1" t="s">
        <v>497</v>
      </c>
      <c r="R310" s="1" t="s">
        <v>497</v>
      </c>
      <c r="S310" s="1" t="s">
        <v>497</v>
      </c>
      <c r="T310" s="1" t="s">
        <v>497</v>
      </c>
      <c r="U310" s="1" t="s">
        <v>497</v>
      </c>
      <c r="V310" s="1" t="s">
        <v>497</v>
      </c>
      <c r="W310" s="1" t="s">
        <v>497</v>
      </c>
      <c r="X310" s="1">
        <v>0</v>
      </c>
      <c r="Y310" s="1">
        <v>0</v>
      </c>
      <c r="Z310" s="1" t="s">
        <v>497</v>
      </c>
      <c r="AA310" s="1" t="s">
        <v>497</v>
      </c>
      <c r="AB310" s="1" t="s">
        <v>497</v>
      </c>
      <c r="AC310" s="1" t="s">
        <v>497</v>
      </c>
      <c r="AD310" s="1" t="s">
        <v>497</v>
      </c>
      <c r="AE310" s="1" t="s">
        <v>497</v>
      </c>
      <c r="AF310" s="1" t="s">
        <v>497</v>
      </c>
      <c r="AG310" s="1">
        <v>0</v>
      </c>
      <c r="AH310" s="1" t="s">
        <v>497</v>
      </c>
      <c r="AI310" s="1">
        <v>0</v>
      </c>
      <c r="AJ310" s="1" t="s">
        <v>497</v>
      </c>
      <c r="AK310" s="1" t="s">
        <v>497</v>
      </c>
      <c r="AL310" s="1" t="s">
        <v>497</v>
      </c>
      <c r="AM310" s="1" t="s">
        <v>497</v>
      </c>
      <c r="AN310" s="1" t="s">
        <v>497</v>
      </c>
      <c r="AO310" s="1" t="s">
        <v>497</v>
      </c>
      <c r="AP310" s="1" t="s">
        <v>497</v>
      </c>
      <c r="AQ310" s="1" t="s">
        <v>497</v>
      </c>
      <c r="AR310" s="1" t="s">
        <v>497</v>
      </c>
      <c r="AS310" s="1">
        <f t="shared" si="39"/>
        <v>4</v>
      </c>
    </row>
    <row r="311" spans="1:45" x14ac:dyDescent="0.25">
      <c r="A311" s="1">
        <f>COUNTIF('Value Matchup'!$D$356:$D$423,'Team History'!B311)</f>
        <v>0</v>
      </c>
      <c r="B311" t="s">
        <v>67</v>
      </c>
      <c r="C311" s="1">
        <f t="shared" si="32"/>
        <v>18</v>
      </c>
      <c r="D311" s="1">
        <f t="shared" si="33"/>
        <v>13</v>
      </c>
      <c r="E311" s="1">
        <f t="shared" si="34"/>
        <v>5</v>
      </c>
      <c r="F311" s="1">
        <f t="shared" si="35"/>
        <v>3</v>
      </c>
      <c r="G311" s="1">
        <f t="shared" si="36"/>
        <v>1</v>
      </c>
      <c r="H311" s="1">
        <f t="shared" si="37"/>
        <v>0</v>
      </c>
      <c r="I311" s="63">
        <f t="shared" si="38"/>
        <v>86</v>
      </c>
      <c r="K311" s="1">
        <v>0</v>
      </c>
      <c r="L311" s="1">
        <v>2</v>
      </c>
      <c r="M311" s="1" t="s">
        <v>497</v>
      </c>
      <c r="N311" s="1">
        <v>2</v>
      </c>
      <c r="O311" s="1">
        <v>2</v>
      </c>
      <c r="P311" s="1">
        <v>0</v>
      </c>
      <c r="Q311" s="1" t="s">
        <v>497</v>
      </c>
      <c r="R311" s="1">
        <v>1</v>
      </c>
      <c r="S311" s="1" t="s">
        <v>497</v>
      </c>
      <c r="T311" s="1">
        <v>1</v>
      </c>
      <c r="U311" s="1">
        <v>4</v>
      </c>
      <c r="V311" s="1">
        <v>4</v>
      </c>
      <c r="W311" s="1">
        <v>5</v>
      </c>
      <c r="X311" s="1">
        <v>0</v>
      </c>
      <c r="Y311" s="1" t="s">
        <v>497</v>
      </c>
      <c r="Z311" s="1" t="s">
        <v>497</v>
      </c>
      <c r="AA311" s="1">
        <v>2</v>
      </c>
      <c r="AB311" s="1">
        <v>2</v>
      </c>
      <c r="AC311" s="1">
        <v>2</v>
      </c>
      <c r="AD311" s="1">
        <v>0</v>
      </c>
      <c r="AE311" s="1">
        <v>2</v>
      </c>
      <c r="AF311" s="1">
        <v>3</v>
      </c>
      <c r="AG311" s="1">
        <v>0</v>
      </c>
      <c r="AH311" s="1" t="s">
        <v>497</v>
      </c>
      <c r="AI311" s="1">
        <v>0</v>
      </c>
      <c r="AJ311" s="1">
        <v>1</v>
      </c>
      <c r="AK311" s="1">
        <v>3</v>
      </c>
      <c r="AL311" s="1">
        <v>0</v>
      </c>
      <c r="AM311" s="1">
        <v>2</v>
      </c>
      <c r="AN311" s="1">
        <v>1</v>
      </c>
      <c r="AO311" s="1" t="s">
        <v>497</v>
      </c>
      <c r="AP311" s="1">
        <v>1</v>
      </c>
      <c r="AQ311" s="1" t="s">
        <v>497</v>
      </c>
      <c r="AR311" s="1" t="s">
        <v>497</v>
      </c>
      <c r="AS311" s="1">
        <f t="shared" si="39"/>
        <v>25</v>
      </c>
    </row>
    <row r="312" spans="1:45" x14ac:dyDescent="0.25">
      <c r="A312" s="1">
        <f>COUNTIF('Value Matchup'!$D$356:$D$423,'Team History'!B312)</f>
        <v>0</v>
      </c>
      <c r="B312" t="s">
        <v>391</v>
      </c>
      <c r="C312" s="1">
        <f t="shared" si="32"/>
        <v>0</v>
      </c>
      <c r="D312" s="1">
        <f t="shared" si="33"/>
        <v>0</v>
      </c>
      <c r="E312" s="1">
        <f t="shared" si="34"/>
        <v>0</v>
      </c>
      <c r="F312" s="1">
        <f t="shared" si="35"/>
        <v>0</v>
      </c>
      <c r="G312" s="1">
        <f t="shared" si="36"/>
        <v>0</v>
      </c>
      <c r="H312" s="1">
        <f t="shared" si="37"/>
        <v>0</v>
      </c>
      <c r="I312" s="63">
        <f t="shared" si="38"/>
        <v>0</v>
      </c>
      <c r="K312" s="1" t="s">
        <v>497</v>
      </c>
      <c r="L312" s="1" t="s">
        <v>497</v>
      </c>
      <c r="M312" s="1" t="s">
        <v>497</v>
      </c>
      <c r="N312" s="1" t="s">
        <v>497</v>
      </c>
      <c r="O312" s="1" t="s">
        <v>497</v>
      </c>
      <c r="P312" s="1" t="s">
        <v>497</v>
      </c>
      <c r="Q312" s="1" t="s">
        <v>497</v>
      </c>
      <c r="R312" s="1" t="s">
        <v>497</v>
      </c>
      <c r="S312" s="1" t="s">
        <v>497</v>
      </c>
      <c r="T312" s="1" t="s">
        <v>497</v>
      </c>
      <c r="U312" s="1" t="s">
        <v>497</v>
      </c>
      <c r="V312" s="1" t="s">
        <v>497</v>
      </c>
      <c r="W312" s="1" t="s">
        <v>497</v>
      </c>
      <c r="X312" s="1" t="s">
        <v>497</v>
      </c>
      <c r="Y312" s="1" t="s">
        <v>497</v>
      </c>
      <c r="Z312" s="1" t="s">
        <v>497</v>
      </c>
      <c r="AA312" s="1" t="s">
        <v>497</v>
      </c>
      <c r="AB312" s="1" t="s">
        <v>497</v>
      </c>
      <c r="AC312" s="1" t="s">
        <v>497</v>
      </c>
      <c r="AD312" s="1" t="s">
        <v>497</v>
      </c>
      <c r="AE312" s="1" t="s">
        <v>497</v>
      </c>
      <c r="AF312" s="1" t="s">
        <v>497</v>
      </c>
      <c r="AG312" s="1" t="s">
        <v>497</v>
      </c>
      <c r="AH312" s="1" t="s">
        <v>497</v>
      </c>
      <c r="AI312" s="1" t="s">
        <v>497</v>
      </c>
      <c r="AJ312" s="1" t="s">
        <v>497</v>
      </c>
      <c r="AK312" s="1" t="s">
        <v>497</v>
      </c>
      <c r="AL312" s="1" t="s">
        <v>497</v>
      </c>
      <c r="AM312" s="1" t="s">
        <v>497</v>
      </c>
      <c r="AN312" s="1" t="s">
        <v>497</v>
      </c>
      <c r="AO312" s="1" t="s">
        <v>497</v>
      </c>
      <c r="AP312" s="1" t="s">
        <v>497</v>
      </c>
      <c r="AQ312" s="1" t="s">
        <v>497</v>
      </c>
      <c r="AR312" s="1" t="s">
        <v>497</v>
      </c>
      <c r="AS312" s="1">
        <f t="shared" si="39"/>
        <v>0</v>
      </c>
    </row>
    <row r="313" spans="1:45" x14ac:dyDescent="0.25">
      <c r="A313" s="1">
        <f>COUNTIF('Value Matchup'!$D$356:$D$423,'Team History'!B313)</f>
        <v>0</v>
      </c>
      <c r="B313" t="s">
        <v>392</v>
      </c>
      <c r="C313" s="1">
        <f t="shared" si="32"/>
        <v>1</v>
      </c>
      <c r="D313" s="1">
        <f t="shared" si="33"/>
        <v>0</v>
      </c>
      <c r="E313" s="1">
        <f t="shared" si="34"/>
        <v>0</v>
      </c>
      <c r="F313" s="1">
        <f t="shared" si="35"/>
        <v>0</v>
      </c>
      <c r="G313" s="1">
        <f t="shared" si="36"/>
        <v>0</v>
      </c>
      <c r="H313" s="1">
        <f t="shared" si="37"/>
        <v>0</v>
      </c>
      <c r="I313" s="63">
        <f t="shared" si="38"/>
        <v>4</v>
      </c>
      <c r="K313" s="1">
        <v>1</v>
      </c>
      <c r="L313" s="1" t="s">
        <v>497</v>
      </c>
      <c r="M313" s="1" t="s">
        <v>497</v>
      </c>
      <c r="N313" s="1" t="s">
        <v>497</v>
      </c>
      <c r="O313" s="1" t="s">
        <v>497</v>
      </c>
      <c r="P313" s="1" t="s">
        <v>497</v>
      </c>
      <c r="Q313" s="1" t="s">
        <v>497</v>
      </c>
      <c r="R313" s="1" t="s">
        <v>497</v>
      </c>
      <c r="S313" s="1" t="s">
        <v>497</v>
      </c>
      <c r="T313" s="1" t="s">
        <v>497</v>
      </c>
      <c r="U313" s="1">
        <v>0</v>
      </c>
      <c r="V313" s="1" t="s">
        <v>497</v>
      </c>
      <c r="W313" s="1" t="s">
        <v>497</v>
      </c>
      <c r="X313" s="1" t="s">
        <v>497</v>
      </c>
      <c r="Y313" s="1" t="s">
        <v>497</v>
      </c>
      <c r="Z313" s="1" t="s">
        <v>497</v>
      </c>
      <c r="AA313" s="1" t="s">
        <v>497</v>
      </c>
      <c r="AB313" s="1" t="s">
        <v>497</v>
      </c>
      <c r="AC313" s="1" t="s">
        <v>497</v>
      </c>
      <c r="AD313" s="1" t="s">
        <v>497</v>
      </c>
      <c r="AE313" s="1" t="s">
        <v>497</v>
      </c>
      <c r="AF313" s="1" t="s">
        <v>497</v>
      </c>
      <c r="AG313" s="1" t="s">
        <v>497</v>
      </c>
      <c r="AH313" s="1" t="s">
        <v>497</v>
      </c>
      <c r="AI313" s="1" t="s">
        <v>497</v>
      </c>
      <c r="AJ313" s="1" t="s">
        <v>497</v>
      </c>
      <c r="AK313" s="1" t="s">
        <v>497</v>
      </c>
      <c r="AL313" s="1" t="s">
        <v>497</v>
      </c>
      <c r="AM313" s="1" t="s">
        <v>497</v>
      </c>
      <c r="AN313" s="1" t="s">
        <v>497</v>
      </c>
      <c r="AO313" s="1" t="s">
        <v>497</v>
      </c>
      <c r="AP313" s="1" t="s">
        <v>497</v>
      </c>
      <c r="AQ313" s="1" t="s">
        <v>497</v>
      </c>
      <c r="AR313" s="1" t="s">
        <v>497</v>
      </c>
      <c r="AS313" s="1">
        <f t="shared" si="39"/>
        <v>2</v>
      </c>
    </row>
    <row r="314" spans="1:45" x14ac:dyDescent="0.25">
      <c r="A314" s="1">
        <f>COUNTIF('Value Matchup'!$D$356:$D$423,'Team History'!B314)</f>
        <v>0</v>
      </c>
      <c r="B314" t="s">
        <v>393</v>
      </c>
      <c r="C314" s="1">
        <f t="shared" si="32"/>
        <v>0</v>
      </c>
      <c r="D314" s="1">
        <f t="shared" si="33"/>
        <v>0</v>
      </c>
      <c r="E314" s="1">
        <f t="shared" si="34"/>
        <v>0</v>
      </c>
      <c r="F314" s="1">
        <f t="shared" si="35"/>
        <v>0</v>
      </c>
      <c r="G314" s="1">
        <f t="shared" si="36"/>
        <v>0</v>
      </c>
      <c r="H314" s="1">
        <f t="shared" si="37"/>
        <v>0</v>
      </c>
      <c r="I314" s="63">
        <f t="shared" si="38"/>
        <v>0</v>
      </c>
      <c r="K314" s="1" t="s">
        <v>497</v>
      </c>
      <c r="L314" s="1" t="s">
        <v>497</v>
      </c>
      <c r="M314" s="1" t="s">
        <v>497</v>
      </c>
      <c r="N314" s="1" t="s">
        <v>497</v>
      </c>
      <c r="O314" s="1" t="s">
        <v>497</v>
      </c>
      <c r="P314" s="1" t="s">
        <v>497</v>
      </c>
      <c r="Q314" s="1" t="s">
        <v>497</v>
      </c>
      <c r="R314" s="1" t="s">
        <v>497</v>
      </c>
      <c r="S314" s="1" t="s">
        <v>497</v>
      </c>
      <c r="T314" s="1" t="s">
        <v>497</v>
      </c>
      <c r="U314" s="1" t="s">
        <v>497</v>
      </c>
      <c r="V314" s="1" t="s">
        <v>497</v>
      </c>
      <c r="W314" s="1" t="s">
        <v>497</v>
      </c>
      <c r="X314" s="1" t="s">
        <v>497</v>
      </c>
      <c r="Y314" s="1" t="s">
        <v>497</v>
      </c>
      <c r="Z314" s="1" t="s">
        <v>497</v>
      </c>
      <c r="AA314" s="1" t="s">
        <v>497</v>
      </c>
      <c r="AB314" s="1" t="s">
        <v>497</v>
      </c>
      <c r="AC314" s="1" t="s">
        <v>497</v>
      </c>
      <c r="AD314" s="1" t="s">
        <v>497</v>
      </c>
      <c r="AE314" s="1" t="s">
        <v>497</v>
      </c>
      <c r="AF314" s="1" t="s">
        <v>497</v>
      </c>
      <c r="AG314" s="1" t="s">
        <v>497</v>
      </c>
      <c r="AH314" s="1" t="s">
        <v>497</v>
      </c>
      <c r="AI314" s="1" t="s">
        <v>497</v>
      </c>
      <c r="AJ314" s="1" t="s">
        <v>497</v>
      </c>
      <c r="AK314" s="1" t="s">
        <v>497</v>
      </c>
      <c r="AL314" s="1" t="s">
        <v>497</v>
      </c>
      <c r="AM314" s="1" t="s">
        <v>497</v>
      </c>
      <c r="AN314" s="1" t="s">
        <v>497</v>
      </c>
      <c r="AO314" s="1" t="s">
        <v>497</v>
      </c>
      <c r="AP314" s="1" t="s">
        <v>497</v>
      </c>
      <c r="AQ314" s="1" t="s">
        <v>497</v>
      </c>
      <c r="AR314" s="1" t="s">
        <v>497</v>
      </c>
      <c r="AS314" s="1">
        <f t="shared" si="39"/>
        <v>0</v>
      </c>
    </row>
    <row r="315" spans="1:45" x14ac:dyDescent="0.25">
      <c r="A315" s="1">
        <f>COUNTIF('Value Matchup'!$D$356:$D$423,'Team History'!B315)</f>
        <v>0</v>
      </c>
      <c r="B315" t="s">
        <v>394</v>
      </c>
      <c r="C315" s="1">
        <f t="shared" si="32"/>
        <v>0</v>
      </c>
      <c r="D315" s="1">
        <f t="shared" si="33"/>
        <v>0</v>
      </c>
      <c r="E315" s="1">
        <f t="shared" si="34"/>
        <v>0</v>
      </c>
      <c r="F315" s="1">
        <f t="shared" si="35"/>
        <v>0</v>
      </c>
      <c r="G315" s="1">
        <f t="shared" si="36"/>
        <v>0</v>
      </c>
      <c r="H315" s="1">
        <f t="shared" si="37"/>
        <v>0</v>
      </c>
      <c r="I315" s="63">
        <f t="shared" si="38"/>
        <v>4</v>
      </c>
      <c r="K315" s="1" t="s">
        <v>497</v>
      </c>
      <c r="L315" s="1" t="s">
        <v>497</v>
      </c>
      <c r="M315" s="1">
        <v>0</v>
      </c>
      <c r="N315" s="1" t="s">
        <v>497</v>
      </c>
      <c r="O315" s="1" t="s">
        <v>497</v>
      </c>
      <c r="P315" s="1" t="s">
        <v>497</v>
      </c>
      <c r="Q315" s="1">
        <v>0</v>
      </c>
      <c r="R315" s="1">
        <v>0</v>
      </c>
      <c r="S315" s="1" t="s">
        <v>497</v>
      </c>
      <c r="T315" s="1" t="s">
        <v>497</v>
      </c>
      <c r="U315" s="1" t="s">
        <v>497</v>
      </c>
      <c r="V315" s="1" t="s">
        <v>497</v>
      </c>
      <c r="W315" s="1" t="s">
        <v>497</v>
      </c>
      <c r="X315" s="1" t="s">
        <v>497</v>
      </c>
      <c r="Y315" s="1" t="s">
        <v>497</v>
      </c>
      <c r="Z315" s="1">
        <v>0</v>
      </c>
      <c r="AA315" s="1" t="s">
        <v>497</v>
      </c>
      <c r="AB315" s="1" t="s">
        <v>497</v>
      </c>
      <c r="AC315" s="1" t="s">
        <v>497</v>
      </c>
      <c r="AD315" s="1" t="s">
        <v>497</v>
      </c>
      <c r="AE315" s="1" t="s">
        <v>497</v>
      </c>
      <c r="AF315" s="1" t="s">
        <v>497</v>
      </c>
      <c r="AG315" s="1" t="s">
        <v>497</v>
      </c>
      <c r="AH315" s="1" t="s">
        <v>497</v>
      </c>
      <c r="AI315" s="1" t="s">
        <v>497</v>
      </c>
      <c r="AJ315" s="1" t="s">
        <v>497</v>
      </c>
      <c r="AK315" s="1" t="s">
        <v>497</v>
      </c>
      <c r="AL315" s="1" t="s">
        <v>497</v>
      </c>
      <c r="AM315" s="1" t="s">
        <v>497</v>
      </c>
      <c r="AN315" s="1" t="s">
        <v>497</v>
      </c>
      <c r="AO315" s="1" t="s">
        <v>497</v>
      </c>
      <c r="AP315" s="1" t="s">
        <v>497</v>
      </c>
      <c r="AQ315" s="1" t="s">
        <v>497</v>
      </c>
      <c r="AR315" s="1" t="s">
        <v>497</v>
      </c>
      <c r="AS315" s="1">
        <f t="shared" si="39"/>
        <v>4</v>
      </c>
    </row>
    <row r="316" spans="1:45" x14ac:dyDescent="0.25">
      <c r="A316" s="1">
        <f>COUNTIF('Value Matchup'!$D$356:$D$423,'Team History'!B316)</f>
        <v>0</v>
      </c>
      <c r="B316" t="s">
        <v>395</v>
      </c>
      <c r="C316" s="1">
        <f t="shared" si="32"/>
        <v>0</v>
      </c>
      <c r="D316" s="1">
        <f t="shared" si="33"/>
        <v>0</v>
      </c>
      <c r="E316" s="1">
        <f t="shared" si="34"/>
        <v>0</v>
      </c>
      <c r="F316" s="1">
        <f t="shared" si="35"/>
        <v>0</v>
      </c>
      <c r="G316" s="1">
        <f t="shared" si="36"/>
        <v>0</v>
      </c>
      <c r="H316" s="1">
        <f t="shared" si="37"/>
        <v>0</v>
      </c>
      <c r="I316" s="63">
        <f t="shared" si="38"/>
        <v>3</v>
      </c>
      <c r="K316" s="1">
        <v>0</v>
      </c>
      <c r="L316" s="1" t="s">
        <v>497</v>
      </c>
      <c r="M316" s="1" t="s">
        <v>497</v>
      </c>
      <c r="N316" s="1" t="s">
        <v>497</v>
      </c>
      <c r="O316" s="1" t="s">
        <v>497</v>
      </c>
      <c r="P316" s="1" t="s">
        <v>497</v>
      </c>
      <c r="Q316" s="1" t="s">
        <v>497</v>
      </c>
      <c r="R316" s="1" t="s">
        <v>497</v>
      </c>
      <c r="S316" s="1" t="s">
        <v>497</v>
      </c>
      <c r="T316" s="1" t="s">
        <v>497</v>
      </c>
      <c r="U316" s="1" t="s">
        <v>497</v>
      </c>
      <c r="V316" s="1" t="s">
        <v>497</v>
      </c>
      <c r="W316" s="1" t="s">
        <v>497</v>
      </c>
      <c r="X316" s="1" t="s">
        <v>497</v>
      </c>
      <c r="Y316" s="1" t="s">
        <v>497</v>
      </c>
      <c r="Z316" s="1" t="s">
        <v>497</v>
      </c>
      <c r="AA316" s="1" t="s">
        <v>497</v>
      </c>
      <c r="AB316" s="1">
        <v>0</v>
      </c>
      <c r="AC316" s="1" t="s">
        <v>497</v>
      </c>
      <c r="AD316" s="1" t="s">
        <v>497</v>
      </c>
      <c r="AE316" s="1" t="s">
        <v>497</v>
      </c>
      <c r="AF316" s="1" t="s">
        <v>497</v>
      </c>
      <c r="AG316" s="1">
        <v>0</v>
      </c>
      <c r="AH316" s="1" t="s">
        <v>497</v>
      </c>
      <c r="AI316" s="1" t="s">
        <v>497</v>
      </c>
      <c r="AJ316" s="1" t="s">
        <v>497</v>
      </c>
      <c r="AK316" s="1" t="s">
        <v>497</v>
      </c>
      <c r="AL316" s="1" t="s">
        <v>497</v>
      </c>
      <c r="AM316" s="1" t="s">
        <v>497</v>
      </c>
      <c r="AN316" s="1" t="s">
        <v>497</v>
      </c>
      <c r="AO316" s="1" t="s">
        <v>497</v>
      </c>
      <c r="AP316" s="1" t="s">
        <v>497</v>
      </c>
      <c r="AQ316" s="1" t="s">
        <v>497</v>
      </c>
      <c r="AR316" s="1" t="s">
        <v>497</v>
      </c>
      <c r="AS316" s="1">
        <f t="shared" si="39"/>
        <v>3</v>
      </c>
    </row>
    <row r="317" spans="1:45" x14ac:dyDescent="0.25">
      <c r="A317" s="1">
        <f>COUNTIF('Value Matchup'!$D$356:$D$423,'Team History'!B317)</f>
        <v>0</v>
      </c>
      <c r="B317" t="s">
        <v>396</v>
      </c>
      <c r="C317" s="1">
        <f t="shared" si="32"/>
        <v>1</v>
      </c>
      <c r="D317" s="1">
        <f t="shared" si="33"/>
        <v>0</v>
      </c>
      <c r="E317" s="1">
        <f t="shared" si="34"/>
        <v>0</v>
      </c>
      <c r="F317" s="1">
        <f t="shared" si="35"/>
        <v>0</v>
      </c>
      <c r="G317" s="1">
        <f t="shared" si="36"/>
        <v>0</v>
      </c>
      <c r="H317" s="1">
        <f t="shared" si="37"/>
        <v>0</v>
      </c>
      <c r="I317" s="63">
        <f t="shared" si="38"/>
        <v>7</v>
      </c>
      <c r="K317" s="1" t="s">
        <v>497</v>
      </c>
      <c r="L317" s="1">
        <v>0</v>
      </c>
      <c r="M317" s="1">
        <v>0</v>
      </c>
      <c r="N317" s="1" t="s">
        <v>497</v>
      </c>
      <c r="O317" s="1" t="s">
        <v>497</v>
      </c>
      <c r="P317" s="1" t="s">
        <v>497</v>
      </c>
      <c r="Q317" s="1" t="s">
        <v>497</v>
      </c>
      <c r="R317" s="1" t="s">
        <v>497</v>
      </c>
      <c r="S317" s="1" t="s">
        <v>497</v>
      </c>
      <c r="T317" s="1" t="s">
        <v>497</v>
      </c>
      <c r="U317" s="1" t="s">
        <v>497</v>
      </c>
      <c r="V317" s="1" t="s">
        <v>497</v>
      </c>
      <c r="W317" s="1">
        <v>0</v>
      </c>
      <c r="X317" s="1" t="s">
        <v>497</v>
      </c>
      <c r="Y317" s="1" t="s">
        <v>497</v>
      </c>
      <c r="Z317" s="1">
        <v>0</v>
      </c>
      <c r="AA317" s="1">
        <v>1</v>
      </c>
      <c r="AB317" s="1" t="s">
        <v>497</v>
      </c>
      <c r="AC317" s="1">
        <v>0</v>
      </c>
      <c r="AD317" s="1" t="s">
        <v>497</v>
      </c>
      <c r="AE317" s="1" t="s">
        <v>497</v>
      </c>
      <c r="AF317" s="1" t="s">
        <v>497</v>
      </c>
      <c r="AG317" s="1" t="s">
        <v>497</v>
      </c>
      <c r="AH317" s="1" t="s">
        <v>497</v>
      </c>
      <c r="AI317" s="1" t="s">
        <v>497</v>
      </c>
      <c r="AJ317" s="1" t="s">
        <v>497</v>
      </c>
      <c r="AK317" s="1" t="s">
        <v>497</v>
      </c>
      <c r="AL317" s="1" t="s">
        <v>497</v>
      </c>
      <c r="AM317" s="1" t="s">
        <v>497</v>
      </c>
      <c r="AN317" s="1" t="s">
        <v>497</v>
      </c>
      <c r="AO317" s="1" t="s">
        <v>497</v>
      </c>
      <c r="AP317" s="1" t="s">
        <v>497</v>
      </c>
      <c r="AQ317" s="1" t="s">
        <v>497</v>
      </c>
      <c r="AR317" s="1" t="s">
        <v>497</v>
      </c>
      <c r="AS317" s="1">
        <f t="shared" si="39"/>
        <v>6</v>
      </c>
    </row>
    <row r="318" spans="1:45" x14ac:dyDescent="0.25">
      <c r="A318" s="1">
        <f>COUNTIF('Value Matchup'!$D$356:$D$423,'Team History'!B318)</f>
        <v>0</v>
      </c>
      <c r="B318" t="s">
        <v>397</v>
      </c>
      <c r="C318" s="1">
        <f t="shared" si="32"/>
        <v>8</v>
      </c>
      <c r="D318" s="1">
        <f t="shared" si="33"/>
        <v>5</v>
      </c>
      <c r="E318" s="1">
        <f t="shared" si="34"/>
        <v>3</v>
      </c>
      <c r="F318" s="1">
        <f t="shared" si="35"/>
        <v>2</v>
      </c>
      <c r="G318" s="1">
        <f t="shared" si="36"/>
        <v>0</v>
      </c>
      <c r="H318" s="1">
        <f t="shared" si="37"/>
        <v>0</v>
      </c>
      <c r="I318" s="63">
        <f t="shared" si="38"/>
        <v>35</v>
      </c>
      <c r="K318" s="1" t="s">
        <v>497</v>
      </c>
      <c r="L318" s="1" t="s">
        <v>497</v>
      </c>
      <c r="M318" s="1" t="s">
        <v>497</v>
      </c>
      <c r="N318" s="1" t="s">
        <v>497</v>
      </c>
      <c r="O318" s="1" t="s">
        <v>497</v>
      </c>
      <c r="P318" s="1">
        <v>0</v>
      </c>
      <c r="Q318" s="1">
        <v>0</v>
      </c>
      <c r="R318" s="1">
        <v>0</v>
      </c>
      <c r="S318" s="1">
        <v>0</v>
      </c>
      <c r="T318" s="1" t="s">
        <v>497</v>
      </c>
      <c r="U318" s="1">
        <v>1</v>
      </c>
      <c r="V318" s="1">
        <v>2</v>
      </c>
      <c r="W318" s="1" t="s">
        <v>497</v>
      </c>
      <c r="X318" s="1" t="s">
        <v>497</v>
      </c>
      <c r="Y318" s="1" t="s">
        <v>497</v>
      </c>
      <c r="Z318" s="1" t="s">
        <v>497</v>
      </c>
      <c r="AA318" s="1" t="s">
        <v>497</v>
      </c>
      <c r="AB318" s="1" t="s">
        <v>497</v>
      </c>
      <c r="AC318" s="1">
        <v>0</v>
      </c>
      <c r="AD318" s="1" t="s">
        <v>497</v>
      </c>
      <c r="AE318" s="1">
        <v>0</v>
      </c>
      <c r="AF318" s="1" t="s">
        <v>497</v>
      </c>
      <c r="AG318" s="1" t="s">
        <v>497</v>
      </c>
      <c r="AH318" s="1" t="s">
        <v>497</v>
      </c>
      <c r="AI318" s="1" t="s">
        <v>497</v>
      </c>
      <c r="AJ318" s="1" t="s">
        <v>497</v>
      </c>
      <c r="AK318" s="1" t="s">
        <v>497</v>
      </c>
      <c r="AL318" s="1">
        <v>4</v>
      </c>
      <c r="AM318" s="1" t="s">
        <v>497</v>
      </c>
      <c r="AN318" s="1">
        <v>3</v>
      </c>
      <c r="AO318" s="1">
        <v>1</v>
      </c>
      <c r="AP318" s="1">
        <v>4</v>
      </c>
      <c r="AQ318" s="1">
        <v>2</v>
      </c>
      <c r="AR318" s="1">
        <v>1</v>
      </c>
      <c r="AS318" s="1">
        <f t="shared" si="39"/>
        <v>14</v>
      </c>
    </row>
    <row r="319" spans="1:45" x14ac:dyDescent="0.25">
      <c r="A319" s="1">
        <f>COUNTIF('Value Matchup'!$D$356:$D$423,'Team History'!B319)</f>
        <v>0</v>
      </c>
      <c r="B319" t="s">
        <v>85</v>
      </c>
      <c r="C319" s="1">
        <f t="shared" si="32"/>
        <v>5</v>
      </c>
      <c r="D319" s="1">
        <f t="shared" si="33"/>
        <v>2</v>
      </c>
      <c r="E319" s="1">
        <f t="shared" si="34"/>
        <v>1</v>
      </c>
      <c r="F319" s="1">
        <f t="shared" si="35"/>
        <v>0</v>
      </c>
      <c r="G319" s="1">
        <f t="shared" si="36"/>
        <v>0</v>
      </c>
      <c r="H319" s="1">
        <f t="shared" si="37"/>
        <v>0</v>
      </c>
      <c r="I319" s="63">
        <f t="shared" si="38"/>
        <v>24</v>
      </c>
      <c r="K319" s="1" t="s">
        <v>497</v>
      </c>
      <c r="L319" s="1">
        <v>1</v>
      </c>
      <c r="M319" s="1">
        <v>0</v>
      </c>
      <c r="N319" s="1" t="s">
        <v>497</v>
      </c>
      <c r="O319" s="1" t="s">
        <v>497</v>
      </c>
      <c r="P319" s="1" t="s">
        <v>497</v>
      </c>
      <c r="Q319" s="1" t="s">
        <v>497</v>
      </c>
      <c r="R319" s="1">
        <v>0</v>
      </c>
      <c r="S319" s="1" t="s">
        <v>497</v>
      </c>
      <c r="T319" s="1">
        <v>1</v>
      </c>
      <c r="U319" s="1">
        <v>0</v>
      </c>
      <c r="V319" s="1">
        <v>2</v>
      </c>
      <c r="W319" s="1" t="s">
        <v>497</v>
      </c>
      <c r="X319" s="1" t="s">
        <v>497</v>
      </c>
      <c r="Y319" s="1" t="s">
        <v>497</v>
      </c>
      <c r="Z319" s="1" t="s">
        <v>497</v>
      </c>
      <c r="AA319" s="1">
        <v>0</v>
      </c>
      <c r="AB319" s="1">
        <v>3</v>
      </c>
      <c r="AC319" s="1" t="s">
        <v>497</v>
      </c>
      <c r="AD319" s="1" t="s">
        <v>497</v>
      </c>
      <c r="AE319" s="1" t="s">
        <v>497</v>
      </c>
      <c r="AF319" s="1">
        <v>0</v>
      </c>
      <c r="AG319" s="1" t="s">
        <v>497</v>
      </c>
      <c r="AH319" s="1" t="s">
        <v>497</v>
      </c>
      <c r="AI319" s="1" t="s">
        <v>497</v>
      </c>
      <c r="AJ319" s="1" t="s">
        <v>497</v>
      </c>
      <c r="AK319" s="1">
        <v>1</v>
      </c>
      <c r="AL319" s="1">
        <v>0</v>
      </c>
      <c r="AM319" s="1" t="s">
        <v>497</v>
      </c>
      <c r="AN319" s="1" t="s">
        <v>497</v>
      </c>
      <c r="AO319" s="1" t="s">
        <v>497</v>
      </c>
      <c r="AP319" s="1" t="s">
        <v>497</v>
      </c>
      <c r="AQ319" s="1" t="s">
        <v>497</v>
      </c>
      <c r="AR319" s="1">
        <v>0</v>
      </c>
      <c r="AS319" s="1">
        <f t="shared" si="39"/>
        <v>12</v>
      </c>
    </row>
    <row r="320" spans="1:45" x14ac:dyDescent="0.25">
      <c r="A320" s="1">
        <f>COUNTIF('Value Matchup'!$D$356:$D$423,'Team History'!B320)</f>
        <v>0</v>
      </c>
      <c r="B320" t="s">
        <v>398</v>
      </c>
      <c r="C320" s="1">
        <f t="shared" si="32"/>
        <v>0</v>
      </c>
      <c r="D320" s="1">
        <f t="shared" si="33"/>
        <v>0</v>
      </c>
      <c r="E320" s="1">
        <f t="shared" si="34"/>
        <v>0</v>
      </c>
      <c r="F320" s="1">
        <f t="shared" si="35"/>
        <v>0</v>
      </c>
      <c r="G320" s="1">
        <f t="shared" si="36"/>
        <v>0</v>
      </c>
      <c r="H320" s="1">
        <f t="shared" si="37"/>
        <v>0</v>
      </c>
      <c r="I320" s="63">
        <f t="shared" si="38"/>
        <v>0</v>
      </c>
      <c r="K320" s="1" t="s">
        <v>497</v>
      </c>
      <c r="L320" s="1" t="s">
        <v>497</v>
      </c>
      <c r="M320" s="1" t="s">
        <v>497</v>
      </c>
      <c r="N320" s="1" t="s">
        <v>497</v>
      </c>
      <c r="O320" s="1" t="s">
        <v>497</v>
      </c>
      <c r="P320" s="1" t="s">
        <v>497</v>
      </c>
      <c r="Q320" s="1" t="s">
        <v>497</v>
      </c>
      <c r="R320" s="1" t="s">
        <v>497</v>
      </c>
      <c r="S320" s="1" t="s">
        <v>497</v>
      </c>
      <c r="T320" s="1" t="s">
        <v>497</v>
      </c>
      <c r="U320" s="1" t="s">
        <v>497</v>
      </c>
      <c r="V320" s="1" t="s">
        <v>497</v>
      </c>
      <c r="W320" s="1" t="s">
        <v>497</v>
      </c>
      <c r="X320" s="1" t="s">
        <v>497</v>
      </c>
      <c r="Y320" s="1" t="s">
        <v>497</v>
      </c>
      <c r="Z320" s="1" t="s">
        <v>497</v>
      </c>
      <c r="AA320" s="1" t="s">
        <v>497</v>
      </c>
      <c r="AB320" s="1" t="s">
        <v>497</v>
      </c>
      <c r="AC320" s="1" t="s">
        <v>497</v>
      </c>
      <c r="AD320" s="1" t="s">
        <v>497</v>
      </c>
      <c r="AE320" s="1" t="s">
        <v>497</v>
      </c>
      <c r="AF320" s="1" t="s">
        <v>497</v>
      </c>
      <c r="AG320" s="1" t="s">
        <v>497</v>
      </c>
      <c r="AH320" s="1" t="s">
        <v>497</v>
      </c>
      <c r="AI320" s="1" t="s">
        <v>497</v>
      </c>
      <c r="AJ320" s="1" t="s">
        <v>497</v>
      </c>
      <c r="AK320" s="1" t="s">
        <v>497</v>
      </c>
      <c r="AL320" s="1" t="s">
        <v>497</v>
      </c>
      <c r="AM320" s="1" t="s">
        <v>497</v>
      </c>
      <c r="AN320" s="1" t="s">
        <v>497</v>
      </c>
      <c r="AO320" s="1" t="s">
        <v>497</v>
      </c>
      <c r="AP320" s="1" t="s">
        <v>497</v>
      </c>
      <c r="AQ320" s="1" t="s">
        <v>497</v>
      </c>
      <c r="AR320" s="1" t="s">
        <v>497</v>
      </c>
      <c r="AS320" s="1">
        <f t="shared" si="39"/>
        <v>0</v>
      </c>
    </row>
    <row r="321" spans="1:45" x14ac:dyDescent="0.25">
      <c r="A321" s="1">
        <f>COUNTIF('Value Matchup'!$D$356:$D$423,'Team History'!B321)</f>
        <v>0</v>
      </c>
      <c r="B321" t="s">
        <v>399</v>
      </c>
      <c r="C321" s="1">
        <f t="shared" si="32"/>
        <v>0</v>
      </c>
      <c r="D321" s="1">
        <f t="shared" si="33"/>
        <v>0</v>
      </c>
      <c r="E321" s="1">
        <f t="shared" si="34"/>
        <v>0</v>
      </c>
      <c r="F321" s="1">
        <f t="shared" si="35"/>
        <v>0</v>
      </c>
      <c r="G321" s="1">
        <f t="shared" si="36"/>
        <v>0</v>
      </c>
      <c r="H321" s="1">
        <f t="shared" si="37"/>
        <v>0</v>
      </c>
      <c r="I321" s="63">
        <f t="shared" si="38"/>
        <v>1</v>
      </c>
      <c r="K321" s="1" t="s">
        <v>497</v>
      </c>
      <c r="L321" s="1" t="s">
        <v>497</v>
      </c>
      <c r="M321" s="1" t="s">
        <v>497</v>
      </c>
      <c r="N321" s="1" t="s">
        <v>497</v>
      </c>
      <c r="O321" s="1" t="s">
        <v>497</v>
      </c>
      <c r="P321" s="1" t="s">
        <v>497</v>
      </c>
      <c r="Q321" s="1" t="s">
        <v>497</v>
      </c>
      <c r="R321" s="1" t="s">
        <v>497</v>
      </c>
      <c r="S321" s="1" t="s">
        <v>497</v>
      </c>
      <c r="T321" s="1" t="s">
        <v>497</v>
      </c>
      <c r="U321" s="1">
        <v>0</v>
      </c>
      <c r="V321" s="1" t="s">
        <v>497</v>
      </c>
      <c r="W321" s="1" t="s">
        <v>497</v>
      </c>
      <c r="X321" s="1" t="s">
        <v>497</v>
      </c>
      <c r="Y321" s="1" t="s">
        <v>497</v>
      </c>
      <c r="Z321" s="1" t="s">
        <v>497</v>
      </c>
      <c r="AA321" s="1" t="s">
        <v>497</v>
      </c>
      <c r="AB321" s="1" t="s">
        <v>497</v>
      </c>
      <c r="AC321" s="1" t="s">
        <v>497</v>
      </c>
      <c r="AD321" s="1" t="s">
        <v>497</v>
      </c>
      <c r="AE321" s="1" t="s">
        <v>497</v>
      </c>
      <c r="AF321" s="1" t="s">
        <v>497</v>
      </c>
      <c r="AG321" s="1" t="s">
        <v>497</v>
      </c>
      <c r="AH321" s="1" t="s">
        <v>497</v>
      </c>
      <c r="AI321" s="1" t="s">
        <v>497</v>
      </c>
      <c r="AJ321" s="1" t="s">
        <v>497</v>
      </c>
      <c r="AK321" s="1" t="s">
        <v>497</v>
      </c>
      <c r="AL321" s="1" t="s">
        <v>497</v>
      </c>
      <c r="AM321" s="1" t="s">
        <v>497</v>
      </c>
      <c r="AN321" s="1" t="s">
        <v>497</v>
      </c>
      <c r="AO321" s="1" t="s">
        <v>497</v>
      </c>
      <c r="AP321" s="1" t="s">
        <v>497</v>
      </c>
      <c r="AQ321" s="1" t="s">
        <v>497</v>
      </c>
      <c r="AR321" s="1" t="s">
        <v>497</v>
      </c>
      <c r="AS321" s="1">
        <f t="shared" si="39"/>
        <v>1</v>
      </c>
    </row>
    <row r="322" spans="1:45" x14ac:dyDescent="0.25">
      <c r="A322" s="1">
        <f>COUNTIF('Value Matchup'!$D$356:$D$423,'Team History'!B322)</f>
        <v>0</v>
      </c>
      <c r="B322" t="s">
        <v>400</v>
      </c>
      <c r="C322" s="1">
        <f t="shared" si="32"/>
        <v>0</v>
      </c>
      <c r="D322" s="1">
        <f t="shared" si="33"/>
        <v>0</v>
      </c>
      <c r="E322" s="1">
        <f t="shared" si="34"/>
        <v>0</v>
      </c>
      <c r="F322" s="1">
        <f t="shared" si="35"/>
        <v>0</v>
      </c>
      <c r="G322" s="1">
        <f t="shared" si="36"/>
        <v>0</v>
      </c>
      <c r="H322" s="1">
        <f t="shared" si="37"/>
        <v>0</v>
      </c>
      <c r="I322" s="63">
        <f t="shared" si="38"/>
        <v>0</v>
      </c>
      <c r="K322" s="1" t="s">
        <v>497</v>
      </c>
      <c r="L322" s="1" t="s">
        <v>497</v>
      </c>
      <c r="M322" s="1" t="s">
        <v>497</v>
      </c>
      <c r="N322" s="1" t="s">
        <v>497</v>
      </c>
      <c r="O322" s="1" t="s">
        <v>497</v>
      </c>
      <c r="P322" s="1" t="s">
        <v>497</v>
      </c>
      <c r="Q322" s="1" t="s">
        <v>497</v>
      </c>
      <c r="R322" s="1" t="s">
        <v>497</v>
      </c>
      <c r="S322" s="1" t="s">
        <v>497</v>
      </c>
      <c r="T322" s="1" t="s">
        <v>497</v>
      </c>
      <c r="U322" s="1" t="s">
        <v>497</v>
      </c>
      <c r="V322" s="1" t="s">
        <v>497</v>
      </c>
      <c r="W322" s="1" t="s">
        <v>497</v>
      </c>
      <c r="X322" s="1" t="s">
        <v>497</v>
      </c>
      <c r="Y322" s="1" t="s">
        <v>497</v>
      </c>
      <c r="Z322" s="1" t="s">
        <v>497</v>
      </c>
      <c r="AA322" s="1" t="s">
        <v>497</v>
      </c>
      <c r="AB322" s="1" t="s">
        <v>497</v>
      </c>
      <c r="AC322" s="1" t="s">
        <v>497</v>
      </c>
      <c r="AD322" s="1" t="s">
        <v>497</v>
      </c>
      <c r="AE322" s="1" t="s">
        <v>497</v>
      </c>
      <c r="AF322" s="1" t="s">
        <v>497</v>
      </c>
      <c r="AG322" s="1" t="s">
        <v>497</v>
      </c>
      <c r="AH322" s="1" t="s">
        <v>497</v>
      </c>
      <c r="AI322" s="1" t="s">
        <v>497</v>
      </c>
      <c r="AJ322" s="1" t="s">
        <v>497</v>
      </c>
      <c r="AK322" s="1" t="s">
        <v>497</v>
      </c>
      <c r="AL322" s="1" t="s">
        <v>497</v>
      </c>
      <c r="AM322" s="1" t="s">
        <v>497</v>
      </c>
      <c r="AN322" s="1" t="s">
        <v>497</v>
      </c>
      <c r="AO322" s="1" t="s">
        <v>497</v>
      </c>
      <c r="AP322" s="1" t="s">
        <v>497</v>
      </c>
      <c r="AQ322" s="1" t="s">
        <v>497</v>
      </c>
      <c r="AR322" s="1" t="s">
        <v>497</v>
      </c>
      <c r="AS322" s="1">
        <f t="shared" si="39"/>
        <v>0</v>
      </c>
    </row>
    <row r="323" spans="1:45" x14ac:dyDescent="0.25">
      <c r="A323" s="1">
        <f>COUNTIF('Value Matchup'!$D$356:$D$423,'Team History'!B323)</f>
        <v>0</v>
      </c>
      <c r="B323" t="s">
        <v>65</v>
      </c>
      <c r="C323" s="1">
        <f t="shared" si="32"/>
        <v>12</v>
      </c>
      <c r="D323" s="1">
        <f t="shared" si="33"/>
        <v>6</v>
      </c>
      <c r="E323" s="1">
        <f t="shared" si="34"/>
        <v>2</v>
      </c>
      <c r="F323" s="1">
        <f t="shared" si="35"/>
        <v>1</v>
      </c>
      <c r="G323" s="1">
        <f t="shared" si="36"/>
        <v>1</v>
      </c>
      <c r="H323" s="1">
        <f t="shared" si="37"/>
        <v>0</v>
      </c>
      <c r="I323" s="63">
        <f t="shared" si="38"/>
        <v>43</v>
      </c>
      <c r="K323" s="1" t="s">
        <v>497</v>
      </c>
      <c r="L323" s="1" t="s">
        <v>497</v>
      </c>
      <c r="M323" s="1">
        <v>1</v>
      </c>
      <c r="N323" s="1">
        <v>2</v>
      </c>
      <c r="O323" s="1" t="s">
        <v>497</v>
      </c>
      <c r="P323" s="1" t="s">
        <v>497</v>
      </c>
      <c r="Q323" s="1" t="s">
        <v>497</v>
      </c>
      <c r="R323" s="1" t="s">
        <v>497</v>
      </c>
      <c r="S323" s="1" t="s">
        <v>497</v>
      </c>
      <c r="T323" s="1">
        <v>0</v>
      </c>
      <c r="U323" s="1" t="s">
        <v>497</v>
      </c>
      <c r="V323" s="1" t="s">
        <v>497</v>
      </c>
      <c r="W323" s="1" t="s">
        <v>497</v>
      </c>
      <c r="X323" s="1">
        <v>2</v>
      </c>
      <c r="Y323" s="1">
        <v>0</v>
      </c>
      <c r="Z323" s="1">
        <v>1</v>
      </c>
      <c r="AA323" s="1">
        <v>0</v>
      </c>
      <c r="AB323" s="1" t="s">
        <v>497</v>
      </c>
      <c r="AC323" s="1">
        <v>1</v>
      </c>
      <c r="AD323" s="1">
        <v>1</v>
      </c>
      <c r="AE323" s="1">
        <v>5</v>
      </c>
      <c r="AF323" s="1">
        <v>3</v>
      </c>
      <c r="AG323" s="1">
        <v>2</v>
      </c>
      <c r="AH323" s="1">
        <v>1</v>
      </c>
      <c r="AI323" s="1" t="s">
        <v>497</v>
      </c>
      <c r="AJ323" s="1">
        <v>1</v>
      </c>
      <c r="AK323" s="1" t="s">
        <v>497</v>
      </c>
      <c r="AL323" s="1">
        <v>2</v>
      </c>
      <c r="AM323" s="1" t="s">
        <v>497</v>
      </c>
      <c r="AN323" s="1" t="s">
        <v>497</v>
      </c>
      <c r="AO323" s="1" t="s">
        <v>497</v>
      </c>
      <c r="AP323" s="1" t="s">
        <v>497</v>
      </c>
      <c r="AQ323" s="1">
        <v>0</v>
      </c>
      <c r="AR323" s="1" t="s">
        <v>497</v>
      </c>
      <c r="AS323" s="1">
        <f t="shared" si="39"/>
        <v>16</v>
      </c>
    </row>
    <row r="324" spans="1:45" x14ac:dyDescent="0.25">
      <c r="A324" s="1">
        <f>COUNTIF('Value Matchup'!$D$356:$D$423,'Team History'!B324)</f>
        <v>1</v>
      </c>
      <c r="B324" t="s">
        <v>401</v>
      </c>
      <c r="C324" s="1">
        <f t="shared" ref="C324:C355" si="40">COUNTIF($J324:$AR324,"&gt;0")</f>
        <v>1</v>
      </c>
      <c r="D324" s="1">
        <f t="shared" ref="D324:D355" si="41">COUNTIF($J324:$AR324,"&gt;1")</f>
        <v>0</v>
      </c>
      <c r="E324" s="1">
        <f t="shared" ref="E324:E355" si="42">COUNTIF($J324:$AR324,"&gt;2")</f>
        <v>0</v>
      </c>
      <c r="F324" s="1">
        <f t="shared" ref="F324:F355" si="43">COUNTIF($J324:$AR324,"&gt;3")</f>
        <v>0</v>
      </c>
      <c r="G324" s="1">
        <f t="shared" ref="G324:G355" si="44">COUNTIF($J324:$AR324,"&gt;4")</f>
        <v>0</v>
      </c>
      <c r="H324" s="1">
        <f t="shared" ref="H324:H355" si="45">COUNTIF($J324:$AR324,"&gt;5")</f>
        <v>0</v>
      </c>
      <c r="I324" s="63">
        <f t="shared" ref="I324:I355" si="46">SUM(J324:AS324)+SUM(J324:X324)</f>
        <v>11</v>
      </c>
      <c r="K324" s="1" t="s">
        <v>497</v>
      </c>
      <c r="L324" s="1" t="s">
        <v>497</v>
      </c>
      <c r="M324" s="1" t="s">
        <v>497</v>
      </c>
      <c r="N324" s="1" t="s">
        <v>497</v>
      </c>
      <c r="O324" s="1" t="s">
        <v>497</v>
      </c>
      <c r="P324" s="1" t="s">
        <v>497</v>
      </c>
      <c r="Q324" s="1" t="s">
        <v>497</v>
      </c>
      <c r="R324" s="1">
        <v>0</v>
      </c>
      <c r="S324" s="1">
        <v>0</v>
      </c>
      <c r="T324" s="1">
        <v>0</v>
      </c>
      <c r="U324" s="1" t="s">
        <v>497</v>
      </c>
      <c r="V324" s="1" t="s">
        <v>497</v>
      </c>
      <c r="W324" s="1">
        <v>0</v>
      </c>
      <c r="X324" s="1">
        <v>0</v>
      </c>
      <c r="Y324" s="1" t="s">
        <v>497</v>
      </c>
      <c r="Z324" s="1">
        <v>0</v>
      </c>
      <c r="AA324" s="1" t="s">
        <v>497</v>
      </c>
      <c r="AB324" s="1">
        <v>1</v>
      </c>
      <c r="AC324" s="1">
        <v>0</v>
      </c>
      <c r="AD324" s="1" t="s">
        <v>497</v>
      </c>
      <c r="AE324" s="1">
        <v>0</v>
      </c>
      <c r="AF324" s="1" t="s">
        <v>497</v>
      </c>
      <c r="AG324" s="1" t="s">
        <v>497</v>
      </c>
      <c r="AH324" s="1" t="s">
        <v>497</v>
      </c>
      <c r="AI324" s="1" t="s">
        <v>497</v>
      </c>
      <c r="AJ324" s="1" t="s">
        <v>497</v>
      </c>
      <c r="AK324" s="1" t="s">
        <v>497</v>
      </c>
      <c r="AL324" s="1" t="s">
        <v>497</v>
      </c>
      <c r="AM324" s="1" t="s">
        <v>497</v>
      </c>
      <c r="AN324" s="1" t="s">
        <v>497</v>
      </c>
      <c r="AO324" s="1">
        <v>0</v>
      </c>
      <c r="AP324" s="1" t="s">
        <v>497</v>
      </c>
      <c r="AQ324" s="1" t="s">
        <v>497</v>
      </c>
      <c r="AR324" s="1" t="s">
        <v>497</v>
      </c>
      <c r="AS324" s="1">
        <f t="shared" ref="AS324:AS355" si="47">COUNT(J324:AR324)</f>
        <v>10</v>
      </c>
    </row>
    <row r="325" spans="1:45" x14ac:dyDescent="0.25">
      <c r="A325" s="1">
        <f>COUNTIF('Value Matchup'!$D$356:$D$423,'Team History'!B325)</f>
        <v>0</v>
      </c>
      <c r="B325" t="s">
        <v>402</v>
      </c>
      <c r="C325" s="1">
        <f t="shared" si="40"/>
        <v>0</v>
      </c>
      <c r="D325" s="1">
        <f t="shared" si="41"/>
        <v>0</v>
      </c>
      <c r="E325" s="1">
        <f t="shared" si="42"/>
        <v>0</v>
      </c>
      <c r="F325" s="1">
        <f t="shared" si="43"/>
        <v>0</v>
      </c>
      <c r="G325" s="1">
        <f t="shared" si="44"/>
        <v>0</v>
      </c>
      <c r="H325" s="1">
        <f t="shared" si="45"/>
        <v>0</v>
      </c>
      <c r="I325" s="63">
        <f t="shared" si="46"/>
        <v>0</v>
      </c>
      <c r="K325" s="1" t="s">
        <v>497</v>
      </c>
      <c r="L325" s="1" t="s">
        <v>497</v>
      </c>
      <c r="M325" s="1" t="s">
        <v>497</v>
      </c>
      <c r="N325" s="1" t="s">
        <v>497</v>
      </c>
      <c r="O325" s="1" t="s">
        <v>497</v>
      </c>
      <c r="P325" s="1" t="s">
        <v>497</v>
      </c>
      <c r="Q325" s="1" t="s">
        <v>497</v>
      </c>
      <c r="R325" s="1" t="s">
        <v>497</v>
      </c>
      <c r="S325" s="1" t="s">
        <v>497</v>
      </c>
      <c r="T325" s="1" t="s">
        <v>497</v>
      </c>
      <c r="U325" s="1" t="s">
        <v>497</v>
      </c>
      <c r="V325" s="1" t="s">
        <v>497</v>
      </c>
      <c r="W325" s="1" t="s">
        <v>497</v>
      </c>
      <c r="X325" s="1" t="s">
        <v>497</v>
      </c>
      <c r="Y325" s="1" t="s">
        <v>497</v>
      </c>
      <c r="Z325" s="1" t="s">
        <v>497</v>
      </c>
      <c r="AA325" s="1" t="s">
        <v>497</v>
      </c>
      <c r="AB325" s="1" t="s">
        <v>497</v>
      </c>
      <c r="AC325" s="1" t="s">
        <v>497</v>
      </c>
      <c r="AD325" s="1" t="s">
        <v>497</v>
      </c>
      <c r="AE325" s="1" t="s">
        <v>497</v>
      </c>
      <c r="AF325" s="1" t="s">
        <v>497</v>
      </c>
      <c r="AG325" s="1" t="s">
        <v>497</v>
      </c>
      <c r="AH325" s="1" t="s">
        <v>497</v>
      </c>
      <c r="AI325" s="1" t="s">
        <v>497</v>
      </c>
      <c r="AJ325" s="1" t="s">
        <v>497</v>
      </c>
      <c r="AK325" s="1" t="s">
        <v>497</v>
      </c>
      <c r="AL325" s="1" t="s">
        <v>497</v>
      </c>
      <c r="AM325" s="1" t="s">
        <v>497</v>
      </c>
      <c r="AN325" s="1" t="s">
        <v>497</v>
      </c>
      <c r="AO325" s="1" t="s">
        <v>497</v>
      </c>
      <c r="AP325" s="1" t="s">
        <v>497</v>
      </c>
      <c r="AQ325" s="1" t="s">
        <v>497</v>
      </c>
      <c r="AR325" s="1" t="s">
        <v>497</v>
      </c>
      <c r="AS325" s="1">
        <f t="shared" si="47"/>
        <v>0</v>
      </c>
    </row>
    <row r="326" spans="1:45" x14ac:dyDescent="0.25">
      <c r="A326" s="1">
        <f>COUNTIF('Value Matchup'!$D$356:$D$423,'Team History'!B326)</f>
        <v>0</v>
      </c>
      <c r="B326" t="s">
        <v>403</v>
      </c>
      <c r="C326" s="1">
        <f t="shared" si="40"/>
        <v>4</v>
      </c>
      <c r="D326" s="1">
        <f t="shared" si="41"/>
        <v>1</v>
      </c>
      <c r="E326" s="1">
        <f t="shared" si="42"/>
        <v>0</v>
      </c>
      <c r="F326" s="1">
        <f t="shared" si="43"/>
        <v>0</v>
      </c>
      <c r="G326" s="1">
        <f t="shared" si="44"/>
        <v>0</v>
      </c>
      <c r="H326" s="1">
        <f t="shared" si="45"/>
        <v>0</v>
      </c>
      <c r="I326" s="63">
        <f t="shared" si="46"/>
        <v>15</v>
      </c>
      <c r="K326" s="1" t="s">
        <v>497</v>
      </c>
      <c r="L326" s="1" t="s">
        <v>497</v>
      </c>
      <c r="M326" s="1" t="s">
        <v>497</v>
      </c>
      <c r="N326" s="1" t="s">
        <v>497</v>
      </c>
      <c r="O326" s="1" t="s">
        <v>497</v>
      </c>
      <c r="P326" s="1" t="s">
        <v>497</v>
      </c>
      <c r="Q326" s="1" t="s">
        <v>497</v>
      </c>
      <c r="R326" s="1" t="s">
        <v>497</v>
      </c>
      <c r="S326" s="1">
        <v>0</v>
      </c>
      <c r="T326" s="1" t="s">
        <v>497</v>
      </c>
      <c r="U326" s="1" t="s">
        <v>497</v>
      </c>
      <c r="V326" s="1" t="s">
        <v>497</v>
      </c>
      <c r="W326" s="1" t="s">
        <v>497</v>
      </c>
      <c r="X326" s="1">
        <v>0</v>
      </c>
      <c r="Y326" s="1">
        <v>0</v>
      </c>
      <c r="Z326" s="1" t="s">
        <v>497</v>
      </c>
      <c r="AA326" s="1" t="s">
        <v>497</v>
      </c>
      <c r="AB326" s="1" t="s">
        <v>497</v>
      </c>
      <c r="AC326" s="1" t="s">
        <v>497</v>
      </c>
      <c r="AD326" s="1" t="s">
        <v>497</v>
      </c>
      <c r="AE326" s="1" t="s">
        <v>497</v>
      </c>
      <c r="AF326" s="1" t="s">
        <v>497</v>
      </c>
      <c r="AG326" s="1" t="s">
        <v>497</v>
      </c>
      <c r="AH326" s="1" t="s">
        <v>497</v>
      </c>
      <c r="AI326" s="1" t="s">
        <v>497</v>
      </c>
      <c r="AJ326" s="1" t="s">
        <v>497</v>
      </c>
      <c r="AK326" s="1">
        <v>2</v>
      </c>
      <c r="AL326" s="1" t="s">
        <v>497</v>
      </c>
      <c r="AM326" s="1">
        <v>0</v>
      </c>
      <c r="AN326" s="1">
        <v>1</v>
      </c>
      <c r="AO326" s="1">
        <v>0</v>
      </c>
      <c r="AP326" s="1">
        <v>1</v>
      </c>
      <c r="AQ326" s="1">
        <v>0</v>
      </c>
      <c r="AR326" s="1">
        <v>1</v>
      </c>
      <c r="AS326" s="1">
        <f t="shared" si="47"/>
        <v>10</v>
      </c>
    </row>
    <row r="327" spans="1:45" x14ac:dyDescent="0.25">
      <c r="A327" s="1">
        <f>COUNTIF('Value Matchup'!$D$356:$D$423,'Team History'!B327)</f>
        <v>0</v>
      </c>
      <c r="B327" t="s">
        <v>404</v>
      </c>
      <c r="C327" s="1">
        <f t="shared" si="40"/>
        <v>0</v>
      </c>
      <c r="D327" s="1">
        <f t="shared" si="41"/>
        <v>0</v>
      </c>
      <c r="E327" s="1">
        <f t="shared" si="42"/>
        <v>0</v>
      </c>
      <c r="F327" s="1">
        <f t="shared" si="43"/>
        <v>0</v>
      </c>
      <c r="G327" s="1">
        <f t="shared" si="44"/>
        <v>0</v>
      </c>
      <c r="H327" s="1">
        <f t="shared" si="45"/>
        <v>0</v>
      </c>
      <c r="I327" s="63">
        <f t="shared" si="46"/>
        <v>4</v>
      </c>
      <c r="K327" s="1" t="s">
        <v>497</v>
      </c>
      <c r="L327" s="1" t="s">
        <v>497</v>
      </c>
      <c r="M327" s="1" t="s">
        <v>497</v>
      </c>
      <c r="N327" s="1" t="s">
        <v>497</v>
      </c>
      <c r="O327" s="1" t="s">
        <v>497</v>
      </c>
      <c r="P327" s="1" t="s">
        <v>497</v>
      </c>
      <c r="Q327" s="1" t="s">
        <v>497</v>
      </c>
      <c r="R327" s="1">
        <v>0</v>
      </c>
      <c r="S327" s="1" t="s">
        <v>497</v>
      </c>
      <c r="T327" s="1" t="s">
        <v>497</v>
      </c>
      <c r="U327" s="1" t="s">
        <v>497</v>
      </c>
      <c r="V327" s="1" t="s">
        <v>497</v>
      </c>
      <c r="W327" s="1" t="s">
        <v>497</v>
      </c>
      <c r="X327" s="1" t="s">
        <v>497</v>
      </c>
      <c r="Y327" s="1">
        <v>0</v>
      </c>
      <c r="Z327" s="1" t="s">
        <v>497</v>
      </c>
      <c r="AA327" s="1" t="s">
        <v>497</v>
      </c>
      <c r="AB327" s="1" t="s">
        <v>497</v>
      </c>
      <c r="AC327" s="1" t="s">
        <v>497</v>
      </c>
      <c r="AD327" s="1">
        <v>0</v>
      </c>
      <c r="AE327" s="1" t="s">
        <v>497</v>
      </c>
      <c r="AF327" s="1" t="s">
        <v>497</v>
      </c>
      <c r="AG327" s="1" t="s">
        <v>497</v>
      </c>
      <c r="AH327" s="1" t="s">
        <v>497</v>
      </c>
      <c r="AI327" s="1" t="s">
        <v>497</v>
      </c>
      <c r="AJ327" s="1" t="s">
        <v>497</v>
      </c>
      <c r="AK327" s="1" t="s">
        <v>497</v>
      </c>
      <c r="AL327" s="1" t="s">
        <v>497</v>
      </c>
      <c r="AM327" s="1" t="s">
        <v>497</v>
      </c>
      <c r="AN327" s="1" t="s">
        <v>497</v>
      </c>
      <c r="AO327" s="1">
        <v>0</v>
      </c>
      <c r="AP327" s="1" t="s">
        <v>497</v>
      </c>
      <c r="AQ327" s="1" t="s">
        <v>497</v>
      </c>
      <c r="AR327" s="1" t="s">
        <v>497</v>
      </c>
      <c r="AS327" s="1">
        <f t="shared" si="47"/>
        <v>4</v>
      </c>
    </row>
    <row r="328" spans="1:45" x14ac:dyDescent="0.25">
      <c r="A328" s="1">
        <f>COUNTIF('Value Matchup'!$D$356:$D$423,'Team History'!B328)</f>
        <v>0</v>
      </c>
      <c r="B328" t="s">
        <v>32</v>
      </c>
      <c r="C328" s="1">
        <f t="shared" si="40"/>
        <v>1</v>
      </c>
      <c r="D328" s="1">
        <f t="shared" si="41"/>
        <v>1</v>
      </c>
      <c r="E328" s="1">
        <f t="shared" si="42"/>
        <v>0</v>
      </c>
      <c r="F328" s="1">
        <f t="shared" si="43"/>
        <v>0</v>
      </c>
      <c r="G328" s="1">
        <f t="shared" si="44"/>
        <v>0</v>
      </c>
      <c r="H328" s="1">
        <f t="shared" si="45"/>
        <v>0</v>
      </c>
      <c r="I328" s="63">
        <f t="shared" si="46"/>
        <v>11</v>
      </c>
      <c r="K328" s="1" t="s">
        <v>497</v>
      </c>
      <c r="L328" s="1" t="s">
        <v>497</v>
      </c>
      <c r="M328" s="1" t="s">
        <v>497</v>
      </c>
      <c r="N328" s="1">
        <v>0</v>
      </c>
      <c r="O328" s="1" t="s">
        <v>497</v>
      </c>
      <c r="P328" s="1">
        <v>0</v>
      </c>
      <c r="Q328" s="1" t="s">
        <v>497</v>
      </c>
      <c r="R328" s="1" t="s">
        <v>497</v>
      </c>
      <c r="S328" s="1" t="s">
        <v>497</v>
      </c>
      <c r="T328" s="1" t="s">
        <v>497</v>
      </c>
      <c r="U328" s="1" t="s">
        <v>497</v>
      </c>
      <c r="V328" s="1" t="s">
        <v>497</v>
      </c>
      <c r="W328" s="1" t="s">
        <v>497</v>
      </c>
      <c r="X328" s="1" t="s">
        <v>497</v>
      </c>
      <c r="Y328" s="1">
        <v>0</v>
      </c>
      <c r="Z328" s="1" t="s">
        <v>497</v>
      </c>
      <c r="AA328" s="1">
        <v>0</v>
      </c>
      <c r="AB328" s="1" t="s">
        <v>497</v>
      </c>
      <c r="AC328" s="1">
        <v>0</v>
      </c>
      <c r="AD328" s="1">
        <v>0</v>
      </c>
      <c r="AE328" s="1">
        <v>2</v>
      </c>
      <c r="AF328" s="1">
        <v>0</v>
      </c>
      <c r="AG328" s="1">
        <v>0</v>
      </c>
      <c r="AH328" s="1" t="s">
        <v>497</v>
      </c>
      <c r="AI328" s="1" t="s">
        <v>497</v>
      </c>
      <c r="AJ328" s="1" t="s">
        <v>497</v>
      </c>
      <c r="AK328" s="1" t="s">
        <v>497</v>
      </c>
      <c r="AL328" s="1" t="s">
        <v>497</v>
      </c>
      <c r="AM328" s="1" t="s">
        <v>497</v>
      </c>
      <c r="AN328" s="1" t="s">
        <v>497</v>
      </c>
      <c r="AO328" s="1" t="s">
        <v>497</v>
      </c>
      <c r="AP328" s="1" t="s">
        <v>497</v>
      </c>
      <c r="AQ328" s="1" t="s">
        <v>497</v>
      </c>
      <c r="AR328" s="1" t="s">
        <v>497</v>
      </c>
      <c r="AS328" s="1">
        <f t="shared" si="47"/>
        <v>9</v>
      </c>
    </row>
    <row r="329" spans="1:45" x14ac:dyDescent="0.25">
      <c r="A329" s="1">
        <f>COUNTIF('Value Matchup'!$D$356:$D$423,'Team History'!B329)</f>
        <v>0</v>
      </c>
      <c r="B329" t="s">
        <v>78</v>
      </c>
      <c r="C329" s="1">
        <f t="shared" si="40"/>
        <v>5</v>
      </c>
      <c r="D329" s="1">
        <f t="shared" si="41"/>
        <v>4</v>
      </c>
      <c r="E329" s="1">
        <f t="shared" si="42"/>
        <v>0</v>
      </c>
      <c r="F329" s="1">
        <f t="shared" si="43"/>
        <v>0</v>
      </c>
      <c r="G329" s="1">
        <f t="shared" si="44"/>
        <v>0</v>
      </c>
      <c r="H329" s="1">
        <f t="shared" si="45"/>
        <v>0</v>
      </c>
      <c r="I329" s="63">
        <f t="shared" si="46"/>
        <v>25</v>
      </c>
      <c r="K329" s="1" t="s">
        <v>497</v>
      </c>
      <c r="L329" s="1">
        <v>0</v>
      </c>
      <c r="M329" s="1">
        <v>0</v>
      </c>
      <c r="N329" s="1" t="s">
        <v>497</v>
      </c>
      <c r="O329" s="1" t="s">
        <v>497</v>
      </c>
      <c r="P329" s="1" t="s">
        <v>497</v>
      </c>
      <c r="Q329" s="1">
        <v>1</v>
      </c>
      <c r="R329" s="1">
        <v>0</v>
      </c>
      <c r="S329" s="1">
        <v>0</v>
      </c>
      <c r="T329" s="1" t="s">
        <v>497</v>
      </c>
      <c r="U329" s="1">
        <v>0</v>
      </c>
      <c r="V329" s="1">
        <v>2</v>
      </c>
      <c r="W329" s="1" t="s">
        <v>497</v>
      </c>
      <c r="X329" s="1" t="s">
        <v>497</v>
      </c>
      <c r="Y329" s="1">
        <v>2</v>
      </c>
      <c r="Z329" s="1" t="s">
        <v>497</v>
      </c>
      <c r="AA329" s="1" t="s">
        <v>497</v>
      </c>
      <c r="AB329" s="1" t="s">
        <v>497</v>
      </c>
      <c r="AC329" s="1" t="s">
        <v>497</v>
      </c>
      <c r="AD329" s="1" t="s">
        <v>497</v>
      </c>
      <c r="AE329" s="1" t="s">
        <v>497</v>
      </c>
      <c r="AF329" s="1">
        <v>0</v>
      </c>
      <c r="AG329" s="1" t="s">
        <v>497</v>
      </c>
      <c r="AH329" s="1" t="s">
        <v>497</v>
      </c>
      <c r="AI329" s="1" t="s">
        <v>497</v>
      </c>
      <c r="AJ329" s="1">
        <v>2</v>
      </c>
      <c r="AK329" s="1" t="s">
        <v>497</v>
      </c>
      <c r="AL329" s="1">
        <v>0</v>
      </c>
      <c r="AM329" s="1" t="s">
        <v>497</v>
      </c>
      <c r="AN329" s="1">
        <v>0</v>
      </c>
      <c r="AO329" s="1">
        <v>2</v>
      </c>
      <c r="AP329" s="1" t="s">
        <v>497</v>
      </c>
      <c r="AQ329" s="1" t="s">
        <v>497</v>
      </c>
      <c r="AR329" s="1" t="s">
        <v>497</v>
      </c>
      <c r="AS329" s="1">
        <f t="shared" si="47"/>
        <v>13</v>
      </c>
    </row>
    <row r="330" spans="1:45" x14ac:dyDescent="0.25">
      <c r="A330" s="1">
        <f>COUNTIF('Value Matchup'!$D$356:$D$423,'Team History'!B330)</f>
        <v>1</v>
      </c>
      <c r="B330" t="s">
        <v>47</v>
      </c>
      <c r="C330" s="1">
        <f t="shared" si="40"/>
        <v>6</v>
      </c>
      <c r="D330" s="1">
        <f t="shared" si="41"/>
        <v>1</v>
      </c>
      <c r="E330" s="1">
        <f t="shared" si="42"/>
        <v>1</v>
      </c>
      <c r="F330" s="1">
        <f t="shared" si="43"/>
        <v>1</v>
      </c>
      <c r="G330" s="1">
        <f t="shared" si="44"/>
        <v>0</v>
      </c>
      <c r="H330" s="1">
        <f t="shared" si="45"/>
        <v>0</v>
      </c>
      <c r="I330" s="63">
        <f t="shared" si="46"/>
        <v>29</v>
      </c>
      <c r="K330" s="1" t="s">
        <v>497</v>
      </c>
      <c r="L330" s="1">
        <v>0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4</v>
      </c>
      <c r="S330" s="1" t="s">
        <v>497</v>
      </c>
      <c r="T330" s="1">
        <v>0</v>
      </c>
      <c r="U330" s="1" t="s">
        <v>497</v>
      </c>
      <c r="V330" s="1">
        <v>1</v>
      </c>
      <c r="W330" s="1" t="s">
        <v>497</v>
      </c>
      <c r="X330" s="1" t="s">
        <v>497</v>
      </c>
      <c r="Y330" s="1">
        <v>0</v>
      </c>
      <c r="Z330" s="1" t="s">
        <v>497</v>
      </c>
      <c r="AA330" s="1" t="s">
        <v>497</v>
      </c>
      <c r="AB330" s="1" t="s">
        <v>497</v>
      </c>
      <c r="AC330" s="1" t="s">
        <v>497</v>
      </c>
      <c r="AD330" s="1" t="s">
        <v>497</v>
      </c>
      <c r="AE330" s="1" t="s">
        <v>497</v>
      </c>
      <c r="AF330" s="1" t="s">
        <v>497</v>
      </c>
      <c r="AG330" s="1">
        <v>0</v>
      </c>
      <c r="AH330" s="1" t="s">
        <v>497</v>
      </c>
      <c r="AI330" s="1" t="s">
        <v>497</v>
      </c>
      <c r="AJ330" s="1" t="s">
        <v>497</v>
      </c>
      <c r="AK330" s="1" t="s">
        <v>497</v>
      </c>
      <c r="AL330" s="1" t="s">
        <v>497</v>
      </c>
      <c r="AM330" s="1" t="s">
        <v>497</v>
      </c>
      <c r="AN330" s="1" t="s">
        <v>497</v>
      </c>
      <c r="AO330" s="1" t="s">
        <v>497</v>
      </c>
      <c r="AP330" s="1" t="s">
        <v>497</v>
      </c>
      <c r="AQ330" s="1" t="s">
        <v>497</v>
      </c>
      <c r="AR330" s="1">
        <v>1</v>
      </c>
      <c r="AS330" s="1">
        <f t="shared" si="47"/>
        <v>12</v>
      </c>
    </row>
    <row r="331" spans="1:45" x14ac:dyDescent="0.25">
      <c r="A331" s="1">
        <f>COUNTIF('Value Matchup'!$D$356:$D$423,'Team History'!B331)</f>
        <v>1</v>
      </c>
      <c r="B331" t="s">
        <v>405</v>
      </c>
      <c r="C331" s="1">
        <f t="shared" si="40"/>
        <v>1</v>
      </c>
      <c r="D331" s="1">
        <f t="shared" si="41"/>
        <v>0</v>
      </c>
      <c r="E331" s="1">
        <f t="shared" si="42"/>
        <v>0</v>
      </c>
      <c r="F331" s="1">
        <f t="shared" si="43"/>
        <v>0</v>
      </c>
      <c r="G331" s="1">
        <f t="shared" si="44"/>
        <v>0</v>
      </c>
      <c r="H331" s="1">
        <f t="shared" si="45"/>
        <v>0</v>
      </c>
      <c r="I331" s="63">
        <f t="shared" si="46"/>
        <v>8</v>
      </c>
      <c r="K331" s="1" t="s">
        <v>497</v>
      </c>
      <c r="L331" s="1">
        <v>0</v>
      </c>
      <c r="M331" s="1" t="s">
        <v>497</v>
      </c>
      <c r="N331" s="1" t="s">
        <v>497</v>
      </c>
      <c r="O331" s="1" t="s">
        <v>497</v>
      </c>
      <c r="P331" s="1" t="s">
        <v>497</v>
      </c>
      <c r="Q331" s="1">
        <v>0</v>
      </c>
      <c r="R331" s="1" t="s">
        <v>497</v>
      </c>
      <c r="S331" s="1">
        <v>0</v>
      </c>
      <c r="T331" s="1" t="s">
        <v>497</v>
      </c>
      <c r="U331" s="1" t="s">
        <v>497</v>
      </c>
      <c r="V331" s="1" t="s">
        <v>497</v>
      </c>
      <c r="W331" s="1" t="s">
        <v>497</v>
      </c>
      <c r="X331" s="1">
        <v>1</v>
      </c>
      <c r="Y331" s="1">
        <v>0</v>
      </c>
      <c r="Z331" s="1">
        <v>0</v>
      </c>
      <c r="AA331" s="1" t="s">
        <v>497</v>
      </c>
      <c r="AB331" s="1" t="s">
        <v>497</v>
      </c>
      <c r="AC331" s="1" t="s">
        <v>497</v>
      </c>
      <c r="AD331" s="1" t="s">
        <v>497</v>
      </c>
      <c r="AE331" s="1" t="s">
        <v>497</v>
      </c>
      <c r="AF331" s="1" t="s">
        <v>497</v>
      </c>
      <c r="AG331" s="1" t="s">
        <v>497</v>
      </c>
      <c r="AH331" s="1" t="s">
        <v>497</v>
      </c>
      <c r="AI331" s="1" t="s">
        <v>497</v>
      </c>
      <c r="AJ331" s="1" t="s">
        <v>497</v>
      </c>
      <c r="AK331" s="1" t="s">
        <v>497</v>
      </c>
      <c r="AL331" s="1" t="s">
        <v>497</v>
      </c>
      <c r="AM331" s="1" t="s">
        <v>497</v>
      </c>
      <c r="AN331" s="1" t="s">
        <v>497</v>
      </c>
      <c r="AO331" s="1" t="s">
        <v>497</v>
      </c>
      <c r="AP331" s="1" t="s">
        <v>497</v>
      </c>
      <c r="AQ331" s="1" t="s">
        <v>497</v>
      </c>
      <c r="AR331" s="1" t="s">
        <v>497</v>
      </c>
      <c r="AS331" s="1">
        <f t="shared" si="47"/>
        <v>6</v>
      </c>
    </row>
    <row r="332" spans="1:45" x14ac:dyDescent="0.25">
      <c r="A332" s="1">
        <f>COUNTIF('Value Matchup'!$D$356:$D$423,'Team History'!B332)</f>
        <v>1</v>
      </c>
      <c r="B332" t="s">
        <v>50</v>
      </c>
      <c r="C332" s="1">
        <f t="shared" si="40"/>
        <v>13</v>
      </c>
      <c r="D332" s="1">
        <f t="shared" si="41"/>
        <v>5</v>
      </c>
      <c r="E332" s="1">
        <f t="shared" si="42"/>
        <v>3</v>
      </c>
      <c r="F332" s="1">
        <f t="shared" si="43"/>
        <v>1</v>
      </c>
      <c r="G332" s="1">
        <f t="shared" si="44"/>
        <v>0</v>
      </c>
      <c r="H332" s="1">
        <f t="shared" si="45"/>
        <v>0</v>
      </c>
      <c r="I332" s="63">
        <f t="shared" si="46"/>
        <v>56</v>
      </c>
      <c r="K332" s="1" t="s">
        <v>497</v>
      </c>
      <c r="L332" s="1">
        <v>1</v>
      </c>
      <c r="M332" s="1" t="s">
        <v>497</v>
      </c>
      <c r="N332" s="1">
        <v>1</v>
      </c>
      <c r="O332" s="1">
        <v>1</v>
      </c>
      <c r="P332" s="1">
        <v>0</v>
      </c>
      <c r="Q332" s="1" t="s">
        <v>497</v>
      </c>
      <c r="R332" s="1">
        <v>0</v>
      </c>
      <c r="S332" s="1">
        <v>1</v>
      </c>
      <c r="T332" s="1">
        <v>4</v>
      </c>
      <c r="U332" s="1">
        <v>2</v>
      </c>
      <c r="V332" s="1">
        <v>0</v>
      </c>
      <c r="W332" s="1">
        <v>3</v>
      </c>
      <c r="X332" s="1">
        <v>2</v>
      </c>
      <c r="Y332" s="1" t="s">
        <v>497</v>
      </c>
      <c r="Z332" s="1" t="s">
        <v>497</v>
      </c>
      <c r="AA332" s="1" t="s">
        <v>497</v>
      </c>
      <c r="AB332" s="1" t="s">
        <v>497</v>
      </c>
      <c r="AC332" s="1" t="s">
        <v>497</v>
      </c>
      <c r="AD332" s="1">
        <v>0</v>
      </c>
      <c r="AE332" s="1" t="s">
        <v>497</v>
      </c>
      <c r="AF332" s="1">
        <v>1</v>
      </c>
      <c r="AG332" s="1">
        <v>1</v>
      </c>
      <c r="AH332" s="1">
        <v>0</v>
      </c>
      <c r="AI332" s="1" t="s">
        <v>497</v>
      </c>
      <c r="AJ332" s="1" t="s">
        <v>497</v>
      </c>
      <c r="AK332" s="1" t="s">
        <v>497</v>
      </c>
      <c r="AL332" s="1">
        <v>1</v>
      </c>
      <c r="AM332" s="1">
        <v>0</v>
      </c>
      <c r="AN332" s="1" t="s">
        <v>497</v>
      </c>
      <c r="AO332" s="1">
        <v>3</v>
      </c>
      <c r="AP332" s="1" t="s">
        <v>497</v>
      </c>
      <c r="AQ332" s="1">
        <v>1</v>
      </c>
      <c r="AR332" s="1" t="s">
        <v>497</v>
      </c>
      <c r="AS332" s="1">
        <f t="shared" si="47"/>
        <v>19</v>
      </c>
    </row>
    <row r="333" spans="1:45" x14ac:dyDescent="0.25">
      <c r="A333" s="1">
        <f>COUNTIF('Value Matchup'!$D$356:$D$423,'Team History'!B333)</f>
        <v>1</v>
      </c>
      <c r="B333" t="s">
        <v>61</v>
      </c>
      <c r="C333" s="1">
        <f t="shared" si="40"/>
        <v>10</v>
      </c>
      <c r="D333" s="1">
        <f t="shared" si="41"/>
        <v>5</v>
      </c>
      <c r="E333" s="1">
        <f t="shared" si="42"/>
        <v>3</v>
      </c>
      <c r="F333" s="1">
        <f t="shared" si="43"/>
        <v>0</v>
      </c>
      <c r="G333" s="1">
        <f t="shared" si="44"/>
        <v>0</v>
      </c>
      <c r="H333" s="1">
        <f t="shared" si="45"/>
        <v>0</v>
      </c>
      <c r="I333" s="63">
        <f t="shared" si="46"/>
        <v>43</v>
      </c>
      <c r="K333" s="1">
        <v>0</v>
      </c>
      <c r="L333" s="1">
        <v>1</v>
      </c>
      <c r="M333" s="1">
        <v>3</v>
      </c>
      <c r="N333" s="1">
        <v>1</v>
      </c>
      <c r="O333" s="1">
        <v>2</v>
      </c>
      <c r="P333" s="1" t="s">
        <v>497</v>
      </c>
      <c r="Q333" s="1">
        <v>0</v>
      </c>
      <c r="R333" s="1" t="s">
        <v>497</v>
      </c>
      <c r="S333" s="1" t="s">
        <v>497</v>
      </c>
      <c r="T333" s="1" t="s">
        <v>497</v>
      </c>
      <c r="U333" s="1" t="s">
        <v>497</v>
      </c>
      <c r="V333" s="1">
        <v>1</v>
      </c>
      <c r="W333" s="1" t="s">
        <v>497</v>
      </c>
      <c r="X333" s="1" t="s">
        <v>497</v>
      </c>
      <c r="Y333" s="1" t="s">
        <v>497</v>
      </c>
      <c r="Z333" s="1" t="s">
        <v>497</v>
      </c>
      <c r="AA333" s="1" t="s">
        <v>497</v>
      </c>
      <c r="AB333" s="1">
        <v>0</v>
      </c>
      <c r="AC333" s="1" t="s">
        <v>497</v>
      </c>
      <c r="AD333" s="1" t="s">
        <v>497</v>
      </c>
      <c r="AE333" s="1" t="s">
        <v>497</v>
      </c>
      <c r="AF333" s="1">
        <v>0</v>
      </c>
      <c r="AG333" s="1" t="s">
        <v>497</v>
      </c>
      <c r="AH333" s="1">
        <v>3</v>
      </c>
      <c r="AI333" s="1">
        <v>1</v>
      </c>
      <c r="AJ333" s="1">
        <v>2</v>
      </c>
      <c r="AK333" s="1" t="s">
        <v>497</v>
      </c>
      <c r="AL333" s="1">
        <v>0</v>
      </c>
      <c r="AM333" s="1">
        <v>1</v>
      </c>
      <c r="AN333" s="1">
        <v>3</v>
      </c>
      <c r="AO333" s="1" t="s">
        <v>497</v>
      </c>
      <c r="AP333" s="1">
        <v>0</v>
      </c>
      <c r="AQ333" s="1">
        <v>0</v>
      </c>
      <c r="AR333" s="1" t="s">
        <v>497</v>
      </c>
      <c r="AS333" s="1">
        <f t="shared" si="47"/>
        <v>17</v>
      </c>
    </row>
    <row r="334" spans="1:45" x14ac:dyDescent="0.25">
      <c r="A334" s="1">
        <f>COUNTIF('Value Matchup'!$D$356:$D$423,'Team History'!B334)</f>
        <v>1</v>
      </c>
      <c r="B334" t="s">
        <v>406</v>
      </c>
      <c r="C334" s="1">
        <f t="shared" si="40"/>
        <v>2</v>
      </c>
      <c r="D334" s="1">
        <f t="shared" si="41"/>
        <v>0</v>
      </c>
      <c r="E334" s="1">
        <f t="shared" si="42"/>
        <v>0</v>
      </c>
      <c r="F334" s="1">
        <f t="shared" si="43"/>
        <v>0</v>
      </c>
      <c r="G334" s="1">
        <f t="shared" si="44"/>
        <v>0</v>
      </c>
      <c r="H334" s="1">
        <f t="shared" si="45"/>
        <v>0</v>
      </c>
      <c r="I334" s="63">
        <f t="shared" si="46"/>
        <v>9</v>
      </c>
      <c r="K334" s="1">
        <v>0</v>
      </c>
      <c r="L334" s="1">
        <v>0</v>
      </c>
      <c r="M334" s="1" t="s">
        <v>497</v>
      </c>
      <c r="N334" s="1" t="s">
        <v>497</v>
      </c>
      <c r="O334" s="1" t="s">
        <v>497</v>
      </c>
      <c r="P334" s="1" t="s">
        <v>497</v>
      </c>
      <c r="Q334" s="1" t="s">
        <v>497</v>
      </c>
      <c r="R334" s="1" t="s">
        <v>497</v>
      </c>
      <c r="S334" s="1" t="s">
        <v>497</v>
      </c>
      <c r="T334" s="1" t="s">
        <v>497</v>
      </c>
      <c r="U334" s="1" t="s">
        <v>497</v>
      </c>
      <c r="V334" s="1">
        <v>1</v>
      </c>
      <c r="W334" s="1" t="s">
        <v>497</v>
      </c>
      <c r="X334" s="1" t="s">
        <v>497</v>
      </c>
      <c r="Y334" s="1" t="s">
        <v>497</v>
      </c>
      <c r="Z334" s="1" t="s">
        <v>497</v>
      </c>
      <c r="AA334" s="1" t="s">
        <v>497</v>
      </c>
      <c r="AB334" s="1" t="s">
        <v>497</v>
      </c>
      <c r="AC334" s="1" t="s">
        <v>497</v>
      </c>
      <c r="AD334" s="1" t="s">
        <v>497</v>
      </c>
      <c r="AE334" s="1" t="s">
        <v>497</v>
      </c>
      <c r="AF334" s="1" t="s">
        <v>497</v>
      </c>
      <c r="AG334" s="1">
        <v>1</v>
      </c>
      <c r="AH334" s="1" t="s">
        <v>497</v>
      </c>
      <c r="AI334" s="1" t="s">
        <v>497</v>
      </c>
      <c r="AJ334" s="1" t="s">
        <v>497</v>
      </c>
      <c r="AK334" s="1" t="s">
        <v>497</v>
      </c>
      <c r="AL334" s="1" t="s">
        <v>497</v>
      </c>
      <c r="AM334" s="1" t="s">
        <v>497</v>
      </c>
      <c r="AN334" s="1" t="s">
        <v>497</v>
      </c>
      <c r="AO334" s="1" t="s">
        <v>497</v>
      </c>
      <c r="AP334" s="1" t="s">
        <v>497</v>
      </c>
      <c r="AQ334" s="1">
        <v>0</v>
      </c>
      <c r="AR334" s="1">
        <v>0</v>
      </c>
      <c r="AS334" s="1">
        <f t="shared" si="47"/>
        <v>6</v>
      </c>
    </row>
    <row r="335" spans="1:45" x14ac:dyDescent="0.25">
      <c r="A335" s="1">
        <f>COUNTIF('Value Matchup'!$D$356:$D$423,'Team History'!B335)</f>
        <v>0</v>
      </c>
      <c r="B335" t="s">
        <v>407</v>
      </c>
      <c r="C335" s="1">
        <f t="shared" si="40"/>
        <v>0</v>
      </c>
      <c r="D335" s="1">
        <f t="shared" si="41"/>
        <v>0</v>
      </c>
      <c r="E335" s="1">
        <f t="shared" si="42"/>
        <v>0</v>
      </c>
      <c r="F335" s="1">
        <f t="shared" si="43"/>
        <v>0</v>
      </c>
      <c r="G335" s="1">
        <f t="shared" si="44"/>
        <v>0</v>
      </c>
      <c r="H335" s="1">
        <f t="shared" si="45"/>
        <v>0</v>
      </c>
      <c r="I335" s="63">
        <f t="shared" si="46"/>
        <v>0</v>
      </c>
      <c r="K335" s="1" t="s">
        <v>497</v>
      </c>
      <c r="L335" s="1" t="s">
        <v>497</v>
      </c>
      <c r="M335" s="1" t="s">
        <v>497</v>
      </c>
      <c r="N335" s="1" t="s">
        <v>497</v>
      </c>
      <c r="O335" s="1" t="s">
        <v>497</v>
      </c>
      <c r="P335" s="1" t="s">
        <v>497</v>
      </c>
      <c r="Q335" s="1" t="s">
        <v>497</v>
      </c>
      <c r="R335" s="1" t="s">
        <v>497</v>
      </c>
      <c r="S335" s="1" t="s">
        <v>497</v>
      </c>
      <c r="T335" s="1" t="s">
        <v>497</v>
      </c>
      <c r="U335" s="1" t="s">
        <v>497</v>
      </c>
      <c r="V335" s="1" t="s">
        <v>497</v>
      </c>
      <c r="W335" s="1" t="s">
        <v>497</v>
      </c>
      <c r="X335" s="1" t="s">
        <v>497</v>
      </c>
      <c r="Y335" s="1" t="s">
        <v>497</v>
      </c>
      <c r="Z335" s="1" t="s">
        <v>497</v>
      </c>
      <c r="AA335" s="1" t="s">
        <v>497</v>
      </c>
      <c r="AB335" s="1" t="s">
        <v>497</v>
      </c>
      <c r="AC335" s="1" t="s">
        <v>497</v>
      </c>
      <c r="AD335" s="1" t="s">
        <v>497</v>
      </c>
      <c r="AE335" s="1" t="s">
        <v>497</v>
      </c>
      <c r="AF335" s="1" t="s">
        <v>497</v>
      </c>
      <c r="AG335" s="1" t="s">
        <v>497</v>
      </c>
      <c r="AH335" s="1" t="s">
        <v>497</v>
      </c>
      <c r="AI335" s="1" t="s">
        <v>497</v>
      </c>
      <c r="AJ335" s="1" t="s">
        <v>497</v>
      </c>
      <c r="AK335" s="1" t="s">
        <v>497</v>
      </c>
      <c r="AL335" s="1" t="s">
        <v>497</v>
      </c>
      <c r="AM335" s="1" t="s">
        <v>497</v>
      </c>
      <c r="AN335" s="1" t="s">
        <v>497</v>
      </c>
      <c r="AO335" s="1" t="s">
        <v>497</v>
      </c>
      <c r="AP335" s="1" t="s">
        <v>497</v>
      </c>
      <c r="AQ335" s="1" t="s">
        <v>497</v>
      </c>
      <c r="AR335" s="1" t="s">
        <v>497</v>
      </c>
      <c r="AS335" s="1">
        <f t="shared" si="47"/>
        <v>0</v>
      </c>
    </row>
    <row r="336" spans="1:45" x14ac:dyDescent="0.25">
      <c r="A336" s="1">
        <f>COUNTIF('Value Matchup'!$D$356:$D$423,'Team History'!B336)</f>
        <v>0</v>
      </c>
      <c r="B336" t="s">
        <v>408</v>
      </c>
      <c r="C336" s="1">
        <f t="shared" si="40"/>
        <v>0</v>
      </c>
      <c r="D336" s="1">
        <f t="shared" si="41"/>
        <v>0</v>
      </c>
      <c r="E336" s="1">
        <f t="shared" si="42"/>
        <v>0</v>
      </c>
      <c r="F336" s="1">
        <f t="shared" si="43"/>
        <v>0</v>
      </c>
      <c r="G336" s="1">
        <f t="shared" si="44"/>
        <v>0</v>
      </c>
      <c r="H336" s="1">
        <f t="shared" si="45"/>
        <v>0</v>
      </c>
      <c r="I336" s="63">
        <f t="shared" si="46"/>
        <v>1</v>
      </c>
      <c r="K336" s="1" t="s">
        <v>497</v>
      </c>
      <c r="L336" s="1" t="s">
        <v>497</v>
      </c>
      <c r="M336" s="1" t="s">
        <v>497</v>
      </c>
      <c r="N336" s="1" t="s">
        <v>497</v>
      </c>
      <c r="O336" s="1" t="s">
        <v>497</v>
      </c>
      <c r="P336" s="1" t="s">
        <v>497</v>
      </c>
      <c r="Q336" s="1" t="s">
        <v>497</v>
      </c>
      <c r="R336" s="1" t="s">
        <v>497</v>
      </c>
      <c r="S336" s="1" t="s">
        <v>497</v>
      </c>
      <c r="T336" s="1" t="s">
        <v>497</v>
      </c>
      <c r="U336" s="1" t="s">
        <v>497</v>
      </c>
      <c r="V336" s="1" t="s">
        <v>497</v>
      </c>
      <c r="W336" s="1" t="s">
        <v>497</v>
      </c>
      <c r="X336" s="1" t="s">
        <v>497</v>
      </c>
      <c r="Y336" s="1" t="s">
        <v>497</v>
      </c>
      <c r="Z336" s="1">
        <v>0</v>
      </c>
      <c r="AA336" s="1" t="s">
        <v>497</v>
      </c>
      <c r="AB336" s="1" t="s">
        <v>497</v>
      </c>
      <c r="AC336" s="1" t="s">
        <v>497</v>
      </c>
      <c r="AD336" s="1" t="s">
        <v>497</v>
      </c>
      <c r="AE336" s="1" t="s">
        <v>497</v>
      </c>
      <c r="AF336" s="1" t="s">
        <v>497</v>
      </c>
      <c r="AG336" s="1" t="s">
        <v>497</v>
      </c>
      <c r="AH336" s="1" t="s">
        <v>497</v>
      </c>
      <c r="AI336" s="1" t="s">
        <v>497</v>
      </c>
      <c r="AJ336" s="1" t="s">
        <v>497</v>
      </c>
      <c r="AK336" s="1" t="s">
        <v>497</v>
      </c>
      <c r="AL336" s="1" t="s">
        <v>497</v>
      </c>
      <c r="AM336" s="1" t="s">
        <v>497</v>
      </c>
      <c r="AN336" s="1" t="s">
        <v>497</v>
      </c>
      <c r="AO336" s="1" t="s">
        <v>497</v>
      </c>
      <c r="AP336" s="1" t="s">
        <v>497</v>
      </c>
      <c r="AQ336" s="1" t="s">
        <v>497</v>
      </c>
      <c r="AR336" s="1" t="s">
        <v>497</v>
      </c>
      <c r="AS336" s="1">
        <f t="shared" si="47"/>
        <v>1</v>
      </c>
    </row>
    <row r="337" spans="1:45" x14ac:dyDescent="0.25">
      <c r="A337" s="1">
        <f>COUNTIF('Value Matchup'!$D$356:$D$423,'Team History'!B337)</f>
        <v>0</v>
      </c>
      <c r="B337" t="s">
        <v>409</v>
      </c>
      <c r="C337" s="1">
        <f t="shared" si="40"/>
        <v>11</v>
      </c>
      <c r="D337" s="1">
        <f t="shared" si="41"/>
        <v>4</v>
      </c>
      <c r="E337" s="1">
        <f t="shared" si="42"/>
        <v>1</v>
      </c>
      <c r="F337" s="1">
        <f t="shared" si="43"/>
        <v>0</v>
      </c>
      <c r="G337" s="1">
        <f t="shared" si="44"/>
        <v>0</v>
      </c>
      <c r="H337" s="1">
        <f t="shared" si="45"/>
        <v>0</v>
      </c>
      <c r="I337" s="63">
        <f t="shared" si="46"/>
        <v>33</v>
      </c>
      <c r="K337" s="1" t="s">
        <v>497</v>
      </c>
      <c r="L337" s="1">
        <v>0</v>
      </c>
      <c r="M337" s="1" t="s">
        <v>497</v>
      </c>
      <c r="N337" s="1" t="s">
        <v>497</v>
      </c>
      <c r="O337" s="1" t="s">
        <v>497</v>
      </c>
      <c r="P337" s="1" t="s">
        <v>497</v>
      </c>
      <c r="Q337" s="1" t="s">
        <v>497</v>
      </c>
      <c r="R337" s="1" t="s">
        <v>497</v>
      </c>
      <c r="S337" s="1">
        <v>1</v>
      </c>
      <c r="T337" s="1">
        <v>0</v>
      </c>
      <c r="U337" s="1" t="s">
        <v>497</v>
      </c>
      <c r="V337" s="1" t="s">
        <v>497</v>
      </c>
      <c r="W337" s="1" t="s">
        <v>497</v>
      </c>
      <c r="X337" s="1">
        <v>1</v>
      </c>
      <c r="Y337" s="1">
        <v>2</v>
      </c>
      <c r="Z337" s="1">
        <v>1</v>
      </c>
      <c r="AA337" s="1">
        <v>1</v>
      </c>
      <c r="AB337" s="1">
        <v>0</v>
      </c>
      <c r="AC337" s="1" t="s">
        <v>497</v>
      </c>
      <c r="AD337" s="1" t="s">
        <v>497</v>
      </c>
      <c r="AE337" s="1" t="s">
        <v>497</v>
      </c>
      <c r="AF337" s="1">
        <v>1</v>
      </c>
      <c r="AG337" s="1">
        <v>3</v>
      </c>
      <c r="AH337" s="1">
        <v>2</v>
      </c>
      <c r="AI337" s="1">
        <v>1</v>
      </c>
      <c r="AJ337" s="1">
        <v>2</v>
      </c>
      <c r="AK337" s="1">
        <v>0</v>
      </c>
      <c r="AL337" s="1">
        <v>1</v>
      </c>
      <c r="AM337" s="1" t="s">
        <v>497</v>
      </c>
      <c r="AN337" s="1" t="s">
        <v>497</v>
      </c>
      <c r="AO337" s="1" t="s">
        <v>497</v>
      </c>
      <c r="AP337" s="1" t="s">
        <v>497</v>
      </c>
      <c r="AQ337" s="1" t="s">
        <v>497</v>
      </c>
      <c r="AR337" s="1" t="s">
        <v>497</v>
      </c>
      <c r="AS337" s="1">
        <f t="shared" si="47"/>
        <v>15</v>
      </c>
    </row>
    <row r="338" spans="1:45" x14ac:dyDescent="0.25">
      <c r="A338" s="1">
        <f>COUNTIF('Value Matchup'!$D$356:$D$423,'Team History'!B338)</f>
        <v>1</v>
      </c>
      <c r="B338" t="s">
        <v>410</v>
      </c>
      <c r="C338" s="1">
        <f t="shared" si="40"/>
        <v>6</v>
      </c>
      <c r="D338" s="1">
        <f t="shared" si="41"/>
        <v>4</v>
      </c>
      <c r="E338" s="1">
        <f t="shared" si="42"/>
        <v>0</v>
      </c>
      <c r="F338" s="1">
        <f t="shared" si="43"/>
        <v>0</v>
      </c>
      <c r="G338" s="1">
        <f t="shared" si="44"/>
        <v>0</v>
      </c>
      <c r="H338" s="1">
        <f t="shared" si="45"/>
        <v>0</v>
      </c>
      <c r="I338" s="63">
        <f t="shared" si="46"/>
        <v>28</v>
      </c>
      <c r="K338" s="1" t="s">
        <v>497</v>
      </c>
      <c r="L338" s="1" t="s">
        <v>497</v>
      </c>
      <c r="M338" s="1" t="s">
        <v>497</v>
      </c>
      <c r="N338" s="1" t="s">
        <v>497</v>
      </c>
      <c r="O338" s="1" t="s">
        <v>497</v>
      </c>
      <c r="P338" s="1" t="s">
        <v>497</v>
      </c>
      <c r="Q338" s="1" t="s">
        <v>497</v>
      </c>
      <c r="R338" s="1">
        <v>1</v>
      </c>
      <c r="S338" s="1">
        <v>2</v>
      </c>
      <c r="T338" s="1">
        <v>1</v>
      </c>
      <c r="U338" s="1" t="s">
        <v>497</v>
      </c>
      <c r="V338" s="1" t="s">
        <v>497</v>
      </c>
      <c r="W338" s="1">
        <v>2</v>
      </c>
      <c r="X338" s="1">
        <v>2</v>
      </c>
      <c r="Y338" s="1">
        <v>0</v>
      </c>
      <c r="Z338" s="1" t="s">
        <v>497</v>
      </c>
      <c r="AA338" s="1" t="s">
        <v>497</v>
      </c>
      <c r="AB338" s="1" t="s">
        <v>497</v>
      </c>
      <c r="AC338" s="1" t="s">
        <v>497</v>
      </c>
      <c r="AD338" s="1">
        <v>0</v>
      </c>
      <c r="AE338" s="1">
        <v>2</v>
      </c>
      <c r="AF338" s="1" t="s">
        <v>497</v>
      </c>
      <c r="AG338" s="1" t="s">
        <v>497</v>
      </c>
      <c r="AH338" s="1" t="s">
        <v>497</v>
      </c>
      <c r="AI338" s="1" t="s">
        <v>497</v>
      </c>
      <c r="AJ338" s="1" t="s">
        <v>497</v>
      </c>
      <c r="AK338" s="1" t="s">
        <v>497</v>
      </c>
      <c r="AL338" s="1" t="s">
        <v>497</v>
      </c>
      <c r="AM338" s="1" t="s">
        <v>497</v>
      </c>
      <c r="AN338" s="1" t="s">
        <v>497</v>
      </c>
      <c r="AO338" s="1" t="s">
        <v>497</v>
      </c>
      <c r="AP338" s="1" t="s">
        <v>497</v>
      </c>
      <c r="AQ338" s="1">
        <v>0</v>
      </c>
      <c r="AR338" s="1">
        <v>0</v>
      </c>
      <c r="AS338" s="1">
        <f t="shared" si="47"/>
        <v>10</v>
      </c>
    </row>
    <row r="339" spans="1:45" x14ac:dyDescent="0.25">
      <c r="A339" s="1">
        <f>COUNTIF('Value Matchup'!$D$356:$D$423,'Team History'!B339)</f>
        <v>0</v>
      </c>
      <c r="B339" t="s">
        <v>411</v>
      </c>
      <c r="C339" s="1">
        <f t="shared" si="40"/>
        <v>2</v>
      </c>
      <c r="D339" s="1">
        <f t="shared" si="41"/>
        <v>1</v>
      </c>
      <c r="E339" s="1">
        <f t="shared" si="42"/>
        <v>0</v>
      </c>
      <c r="F339" s="1">
        <f t="shared" si="43"/>
        <v>0</v>
      </c>
      <c r="G339" s="1">
        <f t="shared" si="44"/>
        <v>0</v>
      </c>
      <c r="H339" s="1">
        <f t="shared" si="45"/>
        <v>0</v>
      </c>
      <c r="I339" s="63">
        <f t="shared" si="46"/>
        <v>9</v>
      </c>
      <c r="K339" s="1" t="s">
        <v>497</v>
      </c>
      <c r="L339" s="1" t="s">
        <v>497</v>
      </c>
      <c r="M339" s="1" t="s">
        <v>497</v>
      </c>
      <c r="N339" s="1" t="s">
        <v>497</v>
      </c>
      <c r="O339" s="1" t="s">
        <v>497</v>
      </c>
      <c r="P339" s="1" t="s">
        <v>497</v>
      </c>
      <c r="Q339" s="1" t="s">
        <v>497</v>
      </c>
      <c r="R339" s="1" t="s">
        <v>497</v>
      </c>
      <c r="S339" s="1" t="s">
        <v>497</v>
      </c>
      <c r="T339" s="1" t="s">
        <v>497</v>
      </c>
      <c r="U339" s="1">
        <v>2</v>
      </c>
      <c r="V339" s="1">
        <v>1</v>
      </c>
      <c r="W339" s="1" t="s">
        <v>497</v>
      </c>
      <c r="X339" s="1" t="s">
        <v>497</v>
      </c>
      <c r="Y339" s="1" t="s">
        <v>497</v>
      </c>
      <c r="Z339" s="1" t="s">
        <v>497</v>
      </c>
      <c r="AA339" s="1" t="s">
        <v>497</v>
      </c>
      <c r="AB339" s="1" t="s">
        <v>497</v>
      </c>
      <c r="AC339" s="1" t="s">
        <v>497</v>
      </c>
      <c r="AD339" s="1" t="s">
        <v>497</v>
      </c>
      <c r="AE339" s="1" t="s">
        <v>497</v>
      </c>
      <c r="AF339" s="1" t="s">
        <v>497</v>
      </c>
      <c r="AG339" s="1" t="s">
        <v>497</v>
      </c>
      <c r="AH339" s="1" t="s">
        <v>497</v>
      </c>
      <c r="AI339" s="1">
        <v>0</v>
      </c>
      <c r="AJ339" s="1" t="s">
        <v>497</v>
      </c>
      <c r="AK339" s="1" t="s">
        <v>497</v>
      </c>
      <c r="AL339" s="1" t="s">
        <v>497</v>
      </c>
      <c r="AM339" s="1" t="s">
        <v>497</v>
      </c>
      <c r="AN339" s="1" t="s">
        <v>497</v>
      </c>
      <c r="AO339" s="1" t="s">
        <v>497</v>
      </c>
      <c r="AP339" s="1" t="s">
        <v>497</v>
      </c>
      <c r="AQ339" s="1" t="s">
        <v>497</v>
      </c>
      <c r="AR339" s="1" t="s">
        <v>497</v>
      </c>
      <c r="AS339" s="1">
        <f t="shared" si="47"/>
        <v>3</v>
      </c>
    </row>
    <row r="340" spans="1:45" x14ac:dyDescent="0.25">
      <c r="A340" s="1">
        <f>COUNTIF('Value Matchup'!$D$356:$D$423,'Team History'!B340)</f>
        <v>0</v>
      </c>
      <c r="B340" t="s">
        <v>412</v>
      </c>
      <c r="C340" s="1">
        <f t="shared" si="40"/>
        <v>2</v>
      </c>
      <c r="D340" s="1">
        <f t="shared" si="41"/>
        <v>0</v>
      </c>
      <c r="E340" s="1">
        <f t="shared" si="42"/>
        <v>0</v>
      </c>
      <c r="F340" s="1">
        <f t="shared" si="43"/>
        <v>0</v>
      </c>
      <c r="G340" s="1">
        <f t="shared" si="44"/>
        <v>0</v>
      </c>
      <c r="H340" s="1">
        <f t="shared" si="45"/>
        <v>0</v>
      </c>
      <c r="I340" s="63">
        <f t="shared" si="46"/>
        <v>8</v>
      </c>
      <c r="K340" s="1" t="s">
        <v>497</v>
      </c>
      <c r="L340" s="1" t="s">
        <v>497</v>
      </c>
      <c r="M340" s="1">
        <v>0</v>
      </c>
      <c r="N340" s="1" t="s">
        <v>497</v>
      </c>
      <c r="O340" s="1">
        <v>0</v>
      </c>
      <c r="P340" s="1" t="s">
        <v>497</v>
      </c>
      <c r="Q340" s="1" t="s">
        <v>497</v>
      </c>
      <c r="R340" s="1" t="s">
        <v>497</v>
      </c>
      <c r="S340" s="1" t="s">
        <v>497</v>
      </c>
      <c r="T340" s="1" t="s">
        <v>497</v>
      </c>
      <c r="U340" s="1" t="s">
        <v>497</v>
      </c>
      <c r="V340" s="1">
        <v>0</v>
      </c>
      <c r="W340" s="1" t="s">
        <v>497</v>
      </c>
      <c r="X340" s="1" t="s">
        <v>497</v>
      </c>
      <c r="Y340" s="1" t="s">
        <v>497</v>
      </c>
      <c r="Z340" s="1">
        <v>0</v>
      </c>
      <c r="AA340" s="1" t="s">
        <v>497</v>
      </c>
      <c r="AB340" s="1" t="s">
        <v>497</v>
      </c>
      <c r="AC340" s="1" t="s">
        <v>497</v>
      </c>
      <c r="AD340" s="1">
        <v>1</v>
      </c>
      <c r="AE340" s="1" t="s">
        <v>497</v>
      </c>
      <c r="AF340" s="1" t="s">
        <v>497</v>
      </c>
      <c r="AG340" s="1" t="s">
        <v>497</v>
      </c>
      <c r="AH340" s="1">
        <v>1</v>
      </c>
      <c r="AI340" s="1" t="s">
        <v>497</v>
      </c>
      <c r="AJ340" s="1" t="s">
        <v>497</v>
      </c>
      <c r="AK340" s="1" t="s">
        <v>497</v>
      </c>
      <c r="AL340" s="1" t="s">
        <v>497</v>
      </c>
      <c r="AM340" s="1" t="s">
        <v>497</v>
      </c>
      <c r="AN340" s="1" t="s">
        <v>497</v>
      </c>
      <c r="AO340" s="1" t="s">
        <v>497</v>
      </c>
      <c r="AP340" s="1" t="s">
        <v>497</v>
      </c>
      <c r="AQ340" s="1" t="s">
        <v>497</v>
      </c>
      <c r="AR340" s="1" t="s">
        <v>497</v>
      </c>
      <c r="AS340" s="1">
        <f t="shared" si="47"/>
        <v>6</v>
      </c>
    </row>
    <row r="341" spans="1:45" x14ac:dyDescent="0.25">
      <c r="A341" s="1">
        <f>COUNTIF('Value Matchup'!$D$356:$D$423,'Team History'!B341)</f>
        <v>0</v>
      </c>
      <c r="B341" t="s">
        <v>413</v>
      </c>
      <c r="C341" s="1">
        <f t="shared" si="40"/>
        <v>10</v>
      </c>
      <c r="D341" s="1">
        <f t="shared" si="41"/>
        <v>8</v>
      </c>
      <c r="E341" s="1">
        <f t="shared" si="42"/>
        <v>2</v>
      </c>
      <c r="F341" s="1">
        <f t="shared" si="43"/>
        <v>1</v>
      </c>
      <c r="G341" s="1">
        <f t="shared" si="44"/>
        <v>0</v>
      </c>
      <c r="H341" s="1">
        <f t="shared" si="45"/>
        <v>0</v>
      </c>
      <c r="I341" s="63">
        <f t="shared" si="46"/>
        <v>55</v>
      </c>
      <c r="K341" s="1">
        <v>2</v>
      </c>
      <c r="L341" s="1">
        <v>2</v>
      </c>
      <c r="M341" s="1">
        <v>0</v>
      </c>
      <c r="N341" s="1">
        <v>2</v>
      </c>
      <c r="O341" s="1" t="s">
        <v>497</v>
      </c>
      <c r="P341" s="1" t="s">
        <v>497</v>
      </c>
      <c r="Q341" s="1">
        <v>0</v>
      </c>
      <c r="R341" s="1">
        <v>1</v>
      </c>
      <c r="S341" s="1">
        <v>4</v>
      </c>
      <c r="T341" s="1">
        <v>0</v>
      </c>
      <c r="U341" s="1">
        <v>2</v>
      </c>
      <c r="V341" s="1" t="s">
        <v>497</v>
      </c>
      <c r="W341" s="1">
        <v>2</v>
      </c>
      <c r="X341" s="1">
        <v>3</v>
      </c>
      <c r="Y341" s="1" t="s">
        <v>497</v>
      </c>
      <c r="Z341" s="1" t="s">
        <v>497</v>
      </c>
      <c r="AA341" s="1" t="s">
        <v>497</v>
      </c>
      <c r="AB341" s="1" t="s">
        <v>497</v>
      </c>
      <c r="AC341" s="1" t="s">
        <v>497</v>
      </c>
      <c r="AD341" s="1" t="s">
        <v>497</v>
      </c>
      <c r="AE341" s="1">
        <v>2</v>
      </c>
      <c r="AF341" s="1" t="s">
        <v>497</v>
      </c>
      <c r="AG341" s="1" t="s">
        <v>497</v>
      </c>
      <c r="AH341" s="1" t="s">
        <v>497</v>
      </c>
      <c r="AI341" s="1" t="s">
        <v>497</v>
      </c>
      <c r="AJ341" s="1" t="s">
        <v>497</v>
      </c>
      <c r="AK341" s="1">
        <v>0</v>
      </c>
      <c r="AL341" s="1" t="s">
        <v>497</v>
      </c>
      <c r="AM341" s="1" t="s">
        <v>497</v>
      </c>
      <c r="AN341" s="1">
        <v>1</v>
      </c>
      <c r="AO341" s="1" t="s">
        <v>497</v>
      </c>
      <c r="AP341" s="1">
        <v>0</v>
      </c>
      <c r="AQ341" s="1">
        <v>0</v>
      </c>
      <c r="AR341" s="1" t="s">
        <v>497</v>
      </c>
      <c r="AS341" s="1">
        <f t="shared" si="47"/>
        <v>16</v>
      </c>
    </row>
    <row r="342" spans="1:45" x14ac:dyDescent="0.25">
      <c r="A342" s="1">
        <f>COUNTIF('Value Matchup'!$D$356:$D$423,'Team History'!B342)</f>
        <v>0</v>
      </c>
      <c r="B342" t="s">
        <v>414</v>
      </c>
      <c r="C342" s="1">
        <f t="shared" si="40"/>
        <v>0</v>
      </c>
      <c r="D342" s="1">
        <f t="shared" si="41"/>
        <v>0</v>
      </c>
      <c r="E342" s="1">
        <f t="shared" si="42"/>
        <v>0</v>
      </c>
      <c r="F342" s="1">
        <f t="shared" si="43"/>
        <v>0</v>
      </c>
      <c r="G342" s="1">
        <f t="shared" si="44"/>
        <v>0</v>
      </c>
      <c r="H342" s="1">
        <f t="shared" si="45"/>
        <v>0</v>
      </c>
      <c r="I342" s="63">
        <f t="shared" si="46"/>
        <v>1</v>
      </c>
      <c r="K342" s="1" t="s">
        <v>497</v>
      </c>
      <c r="L342" s="1" t="s">
        <v>497</v>
      </c>
      <c r="M342" s="1" t="s">
        <v>497</v>
      </c>
      <c r="N342" s="1" t="s">
        <v>497</v>
      </c>
      <c r="O342" s="1" t="s">
        <v>497</v>
      </c>
      <c r="P342" s="1" t="s">
        <v>497</v>
      </c>
      <c r="Q342" s="1" t="s">
        <v>497</v>
      </c>
      <c r="R342" s="1" t="s">
        <v>497</v>
      </c>
      <c r="S342" s="1" t="s">
        <v>497</v>
      </c>
      <c r="T342" s="1" t="s">
        <v>497</v>
      </c>
      <c r="U342" s="1" t="s">
        <v>497</v>
      </c>
      <c r="V342" s="1" t="s">
        <v>497</v>
      </c>
      <c r="W342" s="1" t="s">
        <v>497</v>
      </c>
      <c r="X342" s="1" t="s">
        <v>497</v>
      </c>
      <c r="Y342" s="1" t="s">
        <v>497</v>
      </c>
      <c r="Z342" s="1" t="s">
        <v>497</v>
      </c>
      <c r="AA342" s="1" t="s">
        <v>497</v>
      </c>
      <c r="AB342" s="1" t="s">
        <v>497</v>
      </c>
      <c r="AC342" s="1" t="s">
        <v>497</v>
      </c>
      <c r="AD342" s="1" t="s">
        <v>497</v>
      </c>
      <c r="AE342" s="1" t="s">
        <v>497</v>
      </c>
      <c r="AF342" s="1" t="s">
        <v>497</v>
      </c>
      <c r="AG342" s="1">
        <v>0</v>
      </c>
      <c r="AH342" s="1" t="s">
        <v>497</v>
      </c>
      <c r="AI342" s="1" t="s">
        <v>497</v>
      </c>
      <c r="AJ342" s="1" t="s">
        <v>497</v>
      </c>
      <c r="AK342" s="1" t="s">
        <v>497</v>
      </c>
      <c r="AL342" s="1" t="s">
        <v>497</v>
      </c>
      <c r="AM342" s="1" t="s">
        <v>497</v>
      </c>
      <c r="AN342" s="1" t="s">
        <v>497</v>
      </c>
      <c r="AO342" s="1" t="s">
        <v>497</v>
      </c>
      <c r="AP342" s="1" t="s">
        <v>497</v>
      </c>
      <c r="AQ342" s="1" t="s">
        <v>497</v>
      </c>
      <c r="AR342" s="1" t="s">
        <v>497</v>
      </c>
      <c r="AS342" s="1">
        <f t="shared" si="47"/>
        <v>1</v>
      </c>
    </row>
    <row r="343" spans="1:45" x14ac:dyDescent="0.25">
      <c r="A343" s="1">
        <f>COUNTIF('Value Matchup'!$D$356:$D$423,'Team History'!B343)</f>
        <v>0</v>
      </c>
      <c r="B343" t="s">
        <v>415</v>
      </c>
      <c r="C343" s="1">
        <f t="shared" si="40"/>
        <v>0</v>
      </c>
      <c r="D343" s="1">
        <f t="shared" si="41"/>
        <v>0</v>
      </c>
      <c r="E343" s="1">
        <f t="shared" si="42"/>
        <v>0</v>
      </c>
      <c r="F343" s="1">
        <f t="shared" si="43"/>
        <v>0</v>
      </c>
      <c r="G343" s="1">
        <f t="shared" si="44"/>
        <v>0</v>
      </c>
      <c r="H343" s="1">
        <f t="shared" si="45"/>
        <v>0</v>
      </c>
      <c r="I343" s="63">
        <f t="shared" si="46"/>
        <v>0</v>
      </c>
      <c r="K343" s="1" t="s">
        <v>497</v>
      </c>
      <c r="L343" s="1" t="s">
        <v>497</v>
      </c>
      <c r="M343" s="1" t="s">
        <v>497</v>
      </c>
      <c r="N343" s="1" t="s">
        <v>497</v>
      </c>
      <c r="O343" s="1" t="s">
        <v>497</v>
      </c>
      <c r="P343" s="1" t="s">
        <v>497</v>
      </c>
      <c r="Q343" s="1" t="s">
        <v>497</v>
      </c>
      <c r="R343" s="1" t="s">
        <v>497</v>
      </c>
      <c r="S343" s="1" t="s">
        <v>497</v>
      </c>
      <c r="T343" s="1" t="s">
        <v>497</v>
      </c>
      <c r="U343" s="1" t="s">
        <v>497</v>
      </c>
      <c r="V343" s="1" t="s">
        <v>497</v>
      </c>
      <c r="W343" s="1" t="s">
        <v>497</v>
      </c>
      <c r="X343" s="1" t="s">
        <v>497</v>
      </c>
      <c r="Y343" s="1" t="s">
        <v>497</v>
      </c>
      <c r="Z343" s="1" t="s">
        <v>497</v>
      </c>
      <c r="AA343" s="1" t="s">
        <v>497</v>
      </c>
      <c r="AB343" s="1" t="s">
        <v>497</v>
      </c>
      <c r="AC343" s="1" t="s">
        <v>497</v>
      </c>
      <c r="AD343" s="1" t="s">
        <v>497</v>
      </c>
      <c r="AE343" s="1" t="s">
        <v>497</v>
      </c>
      <c r="AF343" s="1" t="s">
        <v>497</v>
      </c>
      <c r="AG343" s="1" t="s">
        <v>497</v>
      </c>
      <c r="AH343" s="1" t="s">
        <v>497</v>
      </c>
      <c r="AI343" s="1" t="s">
        <v>497</v>
      </c>
      <c r="AJ343" s="1" t="s">
        <v>497</v>
      </c>
      <c r="AK343" s="1" t="s">
        <v>497</v>
      </c>
      <c r="AL343" s="1" t="s">
        <v>497</v>
      </c>
      <c r="AM343" s="1" t="s">
        <v>497</v>
      </c>
      <c r="AN343" s="1" t="s">
        <v>497</v>
      </c>
      <c r="AO343" s="1" t="s">
        <v>497</v>
      </c>
      <c r="AP343" s="1" t="s">
        <v>497</v>
      </c>
      <c r="AQ343" s="1" t="s">
        <v>497</v>
      </c>
      <c r="AR343" s="1" t="s">
        <v>497</v>
      </c>
      <c r="AS343" s="1">
        <f t="shared" si="47"/>
        <v>0</v>
      </c>
    </row>
    <row r="344" spans="1:45" x14ac:dyDescent="0.25">
      <c r="A344" s="1">
        <f>COUNTIF('Value Matchup'!$D$356:$D$423,'Team History'!B344)</f>
        <v>0</v>
      </c>
      <c r="B344" t="s">
        <v>416</v>
      </c>
      <c r="C344" s="1">
        <f t="shared" si="40"/>
        <v>6</v>
      </c>
      <c r="D344" s="1">
        <f t="shared" si="41"/>
        <v>2</v>
      </c>
      <c r="E344" s="1">
        <f t="shared" si="42"/>
        <v>0</v>
      </c>
      <c r="F344" s="1">
        <f t="shared" si="43"/>
        <v>0</v>
      </c>
      <c r="G344" s="1">
        <f t="shared" si="44"/>
        <v>0</v>
      </c>
      <c r="H344" s="1">
        <f t="shared" si="45"/>
        <v>0</v>
      </c>
      <c r="I344" s="63">
        <f t="shared" si="46"/>
        <v>23</v>
      </c>
      <c r="K344" s="1" t="s">
        <v>497</v>
      </c>
      <c r="L344" s="1" t="s">
        <v>497</v>
      </c>
      <c r="M344" s="1" t="s">
        <v>497</v>
      </c>
      <c r="N344" s="1" t="s">
        <v>497</v>
      </c>
      <c r="O344" s="1" t="s">
        <v>497</v>
      </c>
      <c r="P344" s="1">
        <v>0</v>
      </c>
      <c r="Q344" s="1">
        <v>0</v>
      </c>
      <c r="R344" s="1" t="s">
        <v>497</v>
      </c>
      <c r="S344" s="1" t="s">
        <v>497</v>
      </c>
      <c r="T344" s="1">
        <v>1</v>
      </c>
      <c r="U344" s="1">
        <v>2</v>
      </c>
      <c r="V344" s="1" t="s">
        <v>497</v>
      </c>
      <c r="W344" s="1" t="s">
        <v>497</v>
      </c>
      <c r="X344" s="1" t="s">
        <v>497</v>
      </c>
      <c r="Y344" s="1" t="s">
        <v>497</v>
      </c>
      <c r="Z344" s="1">
        <v>0</v>
      </c>
      <c r="AA344" s="1">
        <v>0</v>
      </c>
      <c r="AB344" s="1">
        <v>0</v>
      </c>
      <c r="AC344" s="1" t="s">
        <v>497</v>
      </c>
      <c r="AD344" s="1" t="s">
        <v>497</v>
      </c>
      <c r="AE344" s="1" t="s">
        <v>497</v>
      </c>
      <c r="AF344" s="1" t="s">
        <v>497</v>
      </c>
      <c r="AG344" s="1" t="s">
        <v>497</v>
      </c>
      <c r="AH344" s="1">
        <v>1</v>
      </c>
      <c r="AI344" s="1">
        <v>0</v>
      </c>
      <c r="AJ344" s="1">
        <v>2</v>
      </c>
      <c r="AK344" s="1" t="s">
        <v>497</v>
      </c>
      <c r="AL344" s="1" t="s">
        <v>497</v>
      </c>
      <c r="AM344" s="1" t="s">
        <v>497</v>
      </c>
      <c r="AN344" s="1" t="s">
        <v>497</v>
      </c>
      <c r="AO344" s="1" t="s">
        <v>497</v>
      </c>
      <c r="AP344" s="1">
        <v>1</v>
      </c>
      <c r="AQ344" s="1">
        <v>1</v>
      </c>
      <c r="AR344" s="1" t="s">
        <v>497</v>
      </c>
      <c r="AS344" s="1">
        <f t="shared" si="47"/>
        <v>12</v>
      </c>
    </row>
    <row r="345" spans="1:45" x14ac:dyDescent="0.25">
      <c r="A345" s="1">
        <f>COUNTIF('Value Matchup'!$D$356:$D$423,'Team History'!B345)</f>
        <v>0</v>
      </c>
      <c r="B345" t="s">
        <v>417</v>
      </c>
      <c r="C345" s="1">
        <f t="shared" si="40"/>
        <v>1</v>
      </c>
      <c r="D345" s="1">
        <f t="shared" si="41"/>
        <v>0</v>
      </c>
      <c r="E345" s="1">
        <f t="shared" si="42"/>
        <v>0</v>
      </c>
      <c r="F345" s="1">
        <f t="shared" si="43"/>
        <v>0</v>
      </c>
      <c r="G345" s="1">
        <f t="shared" si="44"/>
        <v>0</v>
      </c>
      <c r="H345" s="1">
        <f t="shared" si="45"/>
        <v>0</v>
      </c>
      <c r="I345" s="63">
        <f t="shared" si="46"/>
        <v>4</v>
      </c>
      <c r="K345" s="1" t="s">
        <v>497</v>
      </c>
      <c r="L345" s="1" t="s">
        <v>497</v>
      </c>
      <c r="M345" s="1" t="s">
        <v>497</v>
      </c>
      <c r="N345" s="1" t="s">
        <v>497</v>
      </c>
      <c r="O345" s="1">
        <v>0</v>
      </c>
      <c r="P345" s="1" t="s">
        <v>497</v>
      </c>
      <c r="Q345" s="1" t="s">
        <v>497</v>
      </c>
      <c r="R345" s="1" t="s">
        <v>497</v>
      </c>
      <c r="S345" s="1" t="s">
        <v>497</v>
      </c>
      <c r="T345" s="1" t="s">
        <v>497</v>
      </c>
      <c r="U345" s="1" t="s">
        <v>497</v>
      </c>
      <c r="V345" s="1" t="s">
        <v>497</v>
      </c>
      <c r="W345" s="1" t="s">
        <v>497</v>
      </c>
      <c r="X345" s="1" t="s">
        <v>497</v>
      </c>
      <c r="Y345" s="1">
        <v>0</v>
      </c>
      <c r="Z345" s="1" t="s">
        <v>497</v>
      </c>
      <c r="AA345" s="1" t="s">
        <v>497</v>
      </c>
      <c r="AB345" s="1" t="s">
        <v>497</v>
      </c>
      <c r="AC345" s="1" t="s">
        <v>497</v>
      </c>
      <c r="AD345" s="1" t="s">
        <v>497</v>
      </c>
      <c r="AE345" s="1">
        <v>1</v>
      </c>
      <c r="AF345" s="1" t="s">
        <v>497</v>
      </c>
      <c r="AG345" s="1" t="s">
        <v>497</v>
      </c>
      <c r="AH345" s="1" t="s">
        <v>497</v>
      </c>
      <c r="AI345" s="1" t="s">
        <v>497</v>
      </c>
      <c r="AJ345" s="1" t="s">
        <v>497</v>
      </c>
      <c r="AK345" s="1" t="s">
        <v>497</v>
      </c>
      <c r="AL345" s="1" t="s">
        <v>497</v>
      </c>
      <c r="AM345" s="1" t="s">
        <v>497</v>
      </c>
      <c r="AN345" s="1" t="s">
        <v>497</v>
      </c>
      <c r="AO345" s="1" t="s">
        <v>497</v>
      </c>
      <c r="AP345" s="1" t="s">
        <v>497</v>
      </c>
      <c r="AQ345" s="1" t="s">
        <v>497</v>
      </c>
      <c r="AR345" s="1" t="s">
        <v>497</v>
      </c>
      <c r="AS345" s="1">
        <f t="shared" si="47"/>
        <v>3</v>
      </c>
    </row>
    <row r="346" spans="1:45" x14ac:dyDescent="0.25">
      <c r="A346" s="1">
        <f>COUNTIF('Value Matchup'!$D$356:$D$423,'Team History'!B346)</f>
        <v>0</v>
      </c>
      <c r="B346" t="s">
        <v>418</v>
      </c>
      <c r="C346" s="1">
        <f t="shared" si="40"/>
        <v>6</v>
      </c>
      <c r="D346" s="1">
        <f t="shared" si="41"/>
        <v>3</v>
      </c>
      <c r="E346" s="1">
        <f t="shared" si="42"/>
        <v>1</v>
      </c>
      <c r="F346" s="1">
        <f t="shared" si="43"/>
        <v>1</v>
      </c>
      <c r="G346" s="1">
        <f t="shared" si="44"/>
        <v>0</v>
      </c>
      <c r="H346" s="1">
        <f t="shared" si="45"/>
        <v>0</v>
      </c>
      <c r="I346" s="63">
        <f t="shared" si="46"/>
        <v>33</v>
      </c>
      <c r="K346" s="1">
        <v>0</v>
      </c>
      <c r="L346" s="1">
        <v>1</v>
      </c>
      <c r="M346" s="1">
        <v>1</v>
      </c>
      <c r="N346" s="1">
        <v>2</v>
      </c>
      <c r="O346" s="1">
        <v>1</v>
      </c>
      <c r="P346" s="1">
        <v>4</v>
      </c>
      <c r="Q346" s="1">
        <v>0</v>
      </c>
      <c r="R346" s="1" t="s">
        <v>497</v>
      </c>
      <c r="S346" s="1" t="s">
        <v>497</v>
      </c>
      <c r="T346" s="1" t="s">
        <v>497</v>
      </c>
      <c r="U346" s="1" t="s">
        <v>497</v>
      </c>
      <c r="V346" s="1" t="s">
        <v>497</v>
      </c>
      <c r="W346" s="1">
        <v>2</v>
      </c>
      <c r="X346" s="1" t="s">
        <v>497</v>
      </c>
      <c r="Y346" s="1" t="s">
        <v>497</v>
      </c>
      <c r="Z346" s="1" t="s">
        <v>497</v>
      </c>
      <c r="AA346" s="1" t="s">
        <v>497</v>
      </c>
      <c r="AB346" s="1" t="s">
        <v>497</v>
      </c>
      <c r="AC346" s="1" t="s">
        <v>497</v>
      </c>
      <c r="AD346" s="1" t="s">
        <v>497</v>
      </c>
      <c r="AE346" s="1" t="s">
        <v>497</v>
      </c>
      <c r="AF346" s="1" t="s">
        <v>497</v>
      </c>
      <c r="AG346" s="1" t="s">
        <v>497</v>
      </c>
      <c r="AH346" s="1" t="s">
        <v>497</v>
      </c>
      <c r="AI346" s="1" t="s">
        <v>497</v>
      </c>
      <c r="AJ346" s="1" t="s">
        <v>497</v>
      </c>
      <c r="AK346" s="1" t="s">
        <v>497</v>
      </c>
      <c r="AL346" s="1" t="s">
        <v>497</v>
      </c>
      <c r="AM346" s="1" t="s">
        <v>497</v>
      </c>
      <c r="AN346" s="1" t="s">
        <v>497</v>
      </c>
      <c r="AO346" s="1">
        <v>0</v>
      </c>
      <c r="AP346" s="1">
        <v>0</v>
      </c>
      <c r="AQ346" s="1" t="s">
        <v>497</v>
      </c>
      <c r="AR346" s="1">
        <v>0</v>
      </c>
      <c r="AS346" s="1">
        <f t="shared" si="47"/>
        <v>11</v>
      </c>
    </row>
    <row r="347" spans="1:45" x14ac:dyDescent="0.25">
      <c r="A347" s="1">
        <f>COUNTIF('Value Matchup'!$D$356:$D$423,'Team History'!B347)</f>
        <v>0</v>
      </c>
      <c r="B347" t="s">
        <v>419</v>
      </c>
      <c r="C347" s="1">
        <f t="shared" si="40"/>
        <v>0</v>
      </c>
      <c r="D347" s="1">
        <f t="shared" si="41"/>
        <v>0</v>
      </c>
      <c r="E347" s="1">
        <f t="shared" si="42"/>
        <v>0</v>
      </c>
      <c r="F347" s="1">
        <f t="shared" si="43"/>
        <v>0</v>
      </c>
      <c r="G347" s="1">
        <f t="shared" si="44"/>
        <v>0</v>
      </c>
      <c r="H347" s="1">
        <f t="shared" si="45"/>
        <v>0</v>
      </c>
      <c r="I347" s="63">
        <f t="shared" si="46"/>
        <v>0</v>
      </c>
      <c r="K347" s="1" t="s">
        <v>497</v>
      </c>
      <c r="L347" s="1" t="s">
        <v>497</v>
      </c>
      <c r="M347" s="1" t="s">
        <v>497</v>
      </c>
      <c r="N347" s="1" t="s">
        <v>497</v>
      </c>
      <c r="O347" s="1" t="s">
        <v>497</v>
      </c>
      <c r="P347" s="1" t="s">
        <v>497</v>
      </c>
      <c r="Q347" s="1" t="s">
        <v>497</v>
      </c>
      <c r="R347" s="1" t="s">
        <v>497</v>
      </c>
      <c r="S347" s="1" t="s">
        <v>497</v>
      </c>
      <c r="T347" s="1" t="s">
        <v>497</v>
      </c>
      <c r="U347" s="1" t="s">
        <v>497</v>
      </c>
      <c r="V347" s="1" t="s">
        <v>497</v>
      </c>
      <c r="W347" s="1" t="s">
        <v>497</v>
      </c>
      <c r="X347" s="1" t="s">
        <v>497</v>
      </c>
      <c r="Y347" s="1" t="s">
        <v>497</v>
      </c>
      <c r="Z347" s="1" t="s">
        <v>497</v>
      </c>
      <c r="AA347" s="1" t="s">
        <v>497</v>
      </c>
      <c r="AB347" s="1" t="s">
        <v>497</v>
      </c>
      <c r="AC347" s="1" t="s">
        <v>497</v>
      </c>
      <c r="AD347" s="1" t="s">
        <v>497</v>
      </c>
      <c r="AE347" s="1" t="s">
        <v>497</v>
      </c>
      <c r="AF347" s="1" t="s">
        <v>497</v>
      </c>
      <c r="AG347" s="1" t="s">
        <v>497</v>
      </c>
      <c r="AH347" s="1" t="s">
        <v>497</v>
      </c>
      <c r="AI347" s="1" t="s">
        <v>497</v>
      </c>
      <c r="AJ347" s="1" t="s">
        <v>497</v>
      </c>
      <c r="AK347" s="1" t="s">
        <v>497</v>
      </c>
      <c r="AL347" s="1" t="s">
        <v>497</v>
      </c>
      <c r="AM347" s="1" t="s">
        <v>497</v>
      </c>
      <c r="AN347" s="1" t="s">
        <v>497</v>
      </c>
      <c r="AO347" s="1" t="s">
        <v>497</v>
      </c>
      <c r="AP347" s="1" t="s">
        <v>497</v>
      </c>
      <c r="AQ347" s="1" t="s">
        <v>497</v>
      </c>
      <c r="AR347" s="1" t="s">
        <v>497</v>
      </c>
      <c r="AS347" s="1">
        <f t="shared" si="47"/>
        <v>0</v>
      </c>
    </row>
    <row r="348" spans="1:45" x14ac:dyDescent="0.25">
      <c r="A348" s="1">
        <f>COUNTIF('Value Matchup'!$D$356:$D$423,'Team History'!B348)</f>
        <v>0</v>
      </c>
      <c r="B348" t="s">
        <v>420</v>
      </c>
      <c r="C348" s="1">
        <f t="shared" si="40"/>
        <v>1</v>
      </c>
      <c r="D348" s="1">
        <f t="shared" si="41"/>
        <v>0</v>
      </c>
      <c r="E348" s="1">
        <f t="shared" si="42"/>
        <v>0</v>
      </c>
      <c r="F348" s="1">
        <f t="shared" si="43"/>
        <v>0</v>
      </c>
      <c r="G348" s="1">
        <f t="shared" si="44"/>
        <v>0</v>
      </c>
      <c r="H348" s="1">
        <f t="shared" si="45"/>
        <v>0</v>
      </c>
      <c r="I348" s="63">
        <f t="shared" si="46"/>
        <v>12</v>
      </c>
      <c r="K348" s="1" t="s">
        <v>497</v>
      </c>
      <c r="L348" s="1">
        <v>0</v>
      </c>
      <c r="M348" s="1" t="s">
        <v>497</v>
      </c>
      <c r="N348" s="1" t="s">
        <v>497</v>
      </c>
      <c r="O348" s="1" t="s">
        <v>497</v>
      </c>
      <c r="P348" s="1" t="s">
        <v>497</v>
      </c>
      <c r="Q348" s="1" t="s">
        <v>497</v>
      </c>
      <c r="R348" s="1" t="s">
        <v>497</v>
      </c>
      <c r="S348" s="1">
        <v>0</v>
      </c>
      <c r="T348" s="1" t="s">
        <v>497</v>
      </c>
      <c r="U348" s="1">
        <v>0</v>
      </c>
      <c r="V348" s="1">
        <v>1</v>
      </c>
      <c r="W348" s="1">
        <v>0</v>
      </c>
      <c r="X348" s="1">
        <v>0</v>
      </c>
      <c r="Y348" s="1" t="s">
        <v>497</v>
      </c>
      <c r="Z348" s="1" t="s">
        <v>497</v>
      </c>
      <c r="AA348" s="1">
        <v>0</v>
      </c>
      <c r="AB348" s="1">
        <v>0</v>
      </c>
      <c r="AC348" s="1">
        <v>0</v>
      </c>
      <c r="AD348" s="1">
        <v>0</v>
      </c>
      <c r="AE348" s="1" t="s">
        <v>497</v>
      </c>
      <c r="AF348" s="1" t="s">
        <v>497</v>
      </c>
      <c r="AG348" s="1" t="s">
        <v>497</v>
      </c>
      <c r="AH348" s="1" t="s">
        <v>497</v>
      </c>
      <c r="AI348" s="1" t="s">
        <v>497</v>
      </c>
      <c r="AJ348" s="1" t="s">
        <v>497</v>
      </c>
      <c r="AK348" s="1" t="s">
        <v>497</v>
      </c>
      <c r="AL348" s="1" t="s">
        <v>497</v>
      </c>
      <c r="AM348" s="1" t="s">
        <v>497</v>
      </c>
      <c r="AN348" s="1" t="s">
        <v>497</v>
      </c>
      <c r="AO348" s="1" t="s">
        <v>497</v>
      </c>
      <c r="AP348" s="1" t="s">
        <v>497</v>
      </c>
      <c r="AQ348" s="1" t="s">
        <v>497</v>
      </c>
      <c r="AR348" s="1" t="s">
        <v>497</v>
      </c>
      <c r="AS348" s="1">
        <f t="shared" si="47"/>
        <v>10</v>
      </c>
    </row>
    <row r="349" spans="1:45" x14ac:dyDescent="0.25">
      <c r="A349" s="1">
        <f>COUNTIF('Value Matchup'!$D$356:$D$423,'Team History'!B349)</f>
        <v>1</v>
      </c>
      <c r="B349" t="s">
        <v>39</v>
      </c>
      <c r="C349" s="1">
        <f t="shared" si="40"/>
        <v>16</v>
      </c>
      <c r="D349" s="1">
        <f t="shared" si="41"/>
        <v>10</v>
      </c>
      <c r="E349" s="1">
        <f t="shared" si="42"/>
        <v>4</v>
      </c>
      <c r="F349" s="1">
        <f t="shared" si="43"/>
        <v>3</v>
      </c>
      <c r="G349" s="1">
        <f t="shared" si="44"/>
        <v>1</v>
      </c>
      <c r="H349" s="1">
        <f t="shared" si="45"/>
        <v>0</v>
      </c>
      <c r="I349" s="63">
        <f t="shared" si="46"/>
        <v>80</v>
      </c>
      <c r="K349" s="1" t="s">
        <v>497</v>
      </c>
      <c r="L349" s="1">
        <v>2</v>
      </c>
      <c r="M349" s="1">
        <v>2</v>
      </c>
      <c r="N349" s="1">
        <v>5</v>
      </c>
      <c r="O349" s="1">
        <v>4</v>
      </c>
      <c r="P349" s="1">
        <v>0</v>
      </c>
      <c r="Q349" s="1">
        <v>2</v>
      </c>
      <c r="R349" s="1">
        <v>2</v>
      </c>
      <c r="S349" s="1">
        <v>1</v>
      </c>
      <c r="T349" s="1">
        <v>1</v>
      </c>
      <c r="U349" s="1">
        <v>2</v>
      </c>
      <c r="V349" s="1">
        <v>1</v>
      </c>
      <c r="W349" s="1">
        <v>0</v>
      </c>
      <c r="X349" s="1">
        <v>3</v>
      </c>
      <c r="Y349" s="1">
        <v>1</v>
      </c>
      <c r="Z349" s="1">
        <v>2</v>
      </c>
      <c r="AA349" s="1">
        <v>1</v>
      </c>
      <c r="AB349" s="1">
        <v>0</v>
      </c>
      <c r="AC349" s="1">
        <v>4</v>
      </c>
      <c r="AD349" s="1">
        <v>0</v>
      </c>
      <c r="AE349" s="1" t="s">
        <v>497</v>
      </c>
      <c r="AF349" s="1">
        <v>0</v>
      </c>
      <c r="AG349" s="1" t="s">
        <v>497</v>
      </c>
      <c r="AH349" s="1" t="s">
        <v>497</v>
      </c>
      <c r="AI349" s="1">
        <v>1</v>
      </c>
      <c r="AJ349" s="1" t="s">
        <v>497</v>
      </c>
      <c r="AK349" s="1" t="s">
        <v>497</v>
      </c>
      <c r="AL349" s="1" t="s">
        <v>497</v>
      </c>
      <c r="AM349" s="1" t="s">
        <v>497</v>
      </c>
      <c r="AN349" s="1" t="s">
        <v>497</v>
      </c>
      <c r="AO349" s="1" t="s">
        <v>497</v>
      </c>
      <c r="AP349" s="1" t="s">
        <v>497</v>
      </c>
      <c r="AQ349" s="1" t="s">
        <v>497</v>
      </c>
      <c r="AR349" s="1" t="s">
        <v>497</v>
      </c>
      <c r="AS349" s="1">
        <f t="shared" si="47"/>
        <v>21</v>
      </c>
    </row>
    <row r="350" spans="1:45" x14ac:dyDescent="0.25">
      <c r="A350" s="1">
        <f>COUNTIF('Value Matchup'!$D$356:$D$423,'Team History'!B350)</f>
        <v>1</v>
      </c>
      <c r="B350" t="s">
        <v>42</v>
      </c>
      <c r="C350" s="1">
        <f t="shared" si="40"/>
        <v>0</v>
      </c>
      <c r="D350" s="1">
        <f t="shared" si="41"/>
        <v>0</v>
      </c>
      <c r="E350" s="1">
        <f t="shared" si="42"/>
        <v>0</v>
      </c>
      <c r="F350" s="1">
        <f t="shared" si="43"/>
        <v>0</v>
      </c>
      <c r="G350" s="1">
        <f t="shared" si="44"/>
        <v>0</v>
      </c>
      <c r="H350" s="1">
        <f t="shared" si="45"/>
        <v>0</v>
      </c>
      <c r="I350" s="63">
        <f t="shared" si="46"/>
        <v>4</v>
      </c>
      <c r="K350" s="1" t="s">
        <v>497</v>
      </c>
      <c r="L350" s="1" t="s">
        <v>497</v>
      </c>
      <c r="M350" s="1" t="s">
        <v>497</v>
      </c>
      <c r="N350" s="1">
        <v>0</v>
      </c>
      <c r="O350" s="1">
        <v>0</v>
      </c>
      <c r="P350" s="1" t="s">
        <v>497</v>
      </c>
      <c r="Q350" s="1" t="s">
        <v>497</v>
      </c>
      <c r="R350" s="1">
        <v>0</v>
      </c>
      <c r="S350" s="1">
        <v>0</v>
      </c>
      <c r="T350" s="1" t="s">
        <v>497</v>
      </c>
      <c r="U350" s="1" t="s">
        <v>497</v>
      </c>
      <c r="V350" s="1" t="s">
        <v>497</v>
      </c>
      <c r="W350" s="1" t="s">
        <v>497</v>
      </c>
      <c r="X350" s="1" t="s">
        <v>497</v>
      </c>
      <c r="Y350" s="1" t="s">
        <v>497</v>
      </c>
      <c r="Z350" s="1" t="s">
        <v>497</v>
      </c>
      <c r="AA350" s="1" t="s">
        <v>497</v>
      </c>
      <c r="AB350" s="1" t="s">
        <v>497</v>
      </c>
      <c r="AC350" s="1" t="s">
        <v>497</v>
      </c>
      <c r="AD350" s="1" t="s">
        <v>497</v>
      </c>
      <c r="AE350" s="1" t="s">
        <v>497</v>
      </c>
      <c r="AF350" s="1" t="s">
        <v>497</v>
      </c>
      <c r="AG350" s="1" t="s">
        <v>497</v>
      </c>
      <c r="AH350" s="1" t="s">
        <v>497</v>
      </c>
      <c r="AI350" s="1" t="s">
        <v>497</v>
      </c>
      <c r="AJ350" s="1" t="s">
        <v>497</v>
      </c>
      <c r="AK350" s="1" t="s">
        <v>497</v>
      </c>
      <c r="AL350" s="1" t="s">
        <v>497</v>
      </c>
      <c r="AM350" s="1" t="s">
        <v>497</v>
      </c>
      <c r="AN350" s="1" t="s">
        <v>497</v>
      </c>
      <c r="AO350" s="1" t="s">
        <v>497</v>
      </c>
      <c r="AP350" s="1" t="s">
        <v>497</v>
      </c>
      <c r="AQ350" s="1" t="s">
        <v>497</v>
      </c>
      <c r="AR350" s="1" t="s">
        <v>497</v>
      </c>
      <c r="AS350" s="1">
        <f t="shared" si="47"/>
        <v>4</v>
      </c>
    </row>
    <row r="351" spans="1:45" x14ac:dyDescent="0.25">
      <c r="A351" s="1">
        <f>COUNTIF('Value Matchup'!$D$356:$D$423,'Team History'!B351)</f>
        <v>0</v>
      </c>
      <c r="B351" t="s">
        <v>421</v>
      </c>
      <c r="C351" s="1">
        <f t="shared" si="40"/>
        <v>0</v>
      </c>
      <c r="D351" s="1">
        <f t="shared" si="41"/>
        <v>0</v>
      </c>
      <c r="E351" s="1">
        <f t="shared" si="42"/>
        <v>0</v>
      </c>
      <c r="F351" s="1">
        <f t="shared" si="43"/>
        <v>0</v>
      </c>
      <c r="G351" s="1">
        <f t="shared" si="44"/>
        <v>0</v>
      </c>
      <c r="H351" s="1">
        <f t="shared" si="45"/>
        <v>0</v>
      </c>
      <c r="I351" s="63">
        <f t="shared" si="46"/>
        <v>3</v>
      </c>
      <c r="K351" s="1">
        <v>0</v>
      </c>
      <c r="L351" s="1" t="s">
        <v>497</v>
      </c>
      <c r="M351" s="1" t="s">
        <v>497</v>
      </c>
      <c r="N351" s="1" t="s">
        <v>497</v>
      </c>
      <c r="O351" s="1" t="s">
        <v>497</v>
      </c>
      <c r="P351" s="1" t="s">
        <v>497</v>
      </c>
      <c r="Q351" s="1" t="s">
        <v>497</v>
      </c>
      <c r="R351" s="1" t="s">
        <v>497</v>
      </c>
      <c r="S351" s="1" t="s">
        <v>497</v>
      </c>
      <c r="T351" s="1" t="s">
        <v>497</v>
      </c>
      <c r="U351" s="1" t="s">
        <v>497</v>
      </c>
      <c r="V351" s="1">
        <v>0</v>
      </c>
      <c r="W351" s="1" t="s">
        <v>497</v>
      </c>
      <c r="X351" s="1" t="s">
        <v>497</v>
      </c>
      <c r="Y351" s="1" t="s">
        <v>497</v>
      </c>
      <c r="Z351" s="1" t="s">
        <v>497</v>
      </c>
      <c r="AA351" s="1" t="s">
        <v>497</v>
      </c>
      <c r="AB351" s="1" t="s">
        <v>497</v>
      </c>
      <c r="AC351" s="1" t="s">
        <v>497</v>
      </c>
      <c r="AD351" s="1" t="s">
        <v>497</v>
      </c>
      <c r="AE351" s="1" t="s">
        <v>497</v>
      </c>
      <c r="AF351" s="1" t="s">
        <v>497</v>
      </c>
      <c r="AG351" s="1" t="s">
        <v>497</v>
      </c>
      <c r="AH351" s="1" t="s">
        <v>497</v>
      </c>
      <c r="AI351" s="1" t="s">
        <v>497</v>
      </c>
      <c r="AJ351" s="1">
        <v>0</v>
      </c>
      <c r="AK351" s="1" t="s">
        <v>497</v>
      </c>
      <c r="AL351" s="1" t="s">
        <v>497</v>
      </c>
      <c r="AM351" s="1" t="s">
        <v>497</v>
      </c>
      <c r="AN351" s="1" t="s">
        <v>497</v>
      </c>
      <c r="AO351" s="1" t="s">
        <v>497</v>
      </c>
      <c r="AP351" s="1" t="s">
        <v>497</v>
      </c>
      <c r="AQ351" s="1" t="s">
        <v>497</v>
      </c>
      <c r="AR351" s="1" t="s">
        <v>497</v>
      </c>
      <c r="AS351" s="1">
        <f t="shared" si="47"/>
        <v>3</v>
      </c>
    </row>
    <row r="352" spans="1:45" x14ac:dyDescent="0.25">
      <c r="A352" s="1">
        <f>COUNTIF('Value Matchup'!$D$356:$D$423,'Team History'!B352)</f>
        <v>0</v>
      </c>
      <c r="B352" t="s">
        <v>53</v>
      </c>
      <c r="C352" s="1">
        <f t="shared" si="40"/>
        <v>2</v>
      </c>
      <c r="D352" s="1">
        <f t="shared" si="41"/>
        <v>1</v>
      </c>
      <c r="E352" s="1">
        <f t="shared" si="42"/>
        <v>0</v>
      </c>
      <c r="F352" s="1">
        <f t="shared" si="43"/>
        <v>0</v>
      </c>
      <c r="G352" s="1">
        <f t="shared" si="44"/>
        <v>0</v>
      </c>
      <c r="H352" s="1">
        <f t="shared" si="45"/>
        <v>0</v>
      </c>
      <c r="I352" s="63">
        <f t="shared" si="46"/>
        <v>7</v>
      </c>
      <c r="K352" s="1" t="s">
        <v>497</v>
      </c>
      <c r="L352" s="1" t="s">
        <v>497</v>
      </c>
      <c r="M352" s="1" t="s">
        <v>497</v>
      </c>
      <c r="N352" s="1">
        <v>0</v>
      </c>
      <c r="O352" s="1" t="s">
        <v>497</v>
      </c>
      <c r="P352" s="1" t="s">
        <v>497</v>
      </c>
      <c r="Q352" s="1" t="s">
        <v>497</v>
      </c>
      <c r="R352" s="1" t="s">
        <v>497</v>
      </c>
      <c r="S352" s="1" t="s">
        <v>497</v>
      </c>
      <c r="T352" s="1" t="s">
        <v>497</v>
      </c>
      <c r="U352" s="1" t="s">
        <v>497</v>
      </c>
      <c r="V352" s="1" t="s">
        <v>497</v>
      </c>
      <c r="W352" s="1" t="s">
        <v>497</v>
      </c>
      <c r="X352" s="1" t="s">
        <v>497</v>
      </c>
      <c r="Y352" s="1" t="s">
        <v>497</v>
      </c>
      <c r="Z352" s="1" t="s">
        <v>497</v>
      </c>
      <c r="AA352" s="1">
        <v>1</v>
      </c>
      <c r="AB352" s="1" t="s">
        <v>497</v>
      </c>
      <c r="AC352" s="1" t="s">
        <v>497</v>
      </c>
      <c r="AD352" s="1" t="s">
        <v>497</v>
      </c>
      <c r="AE352" s="1" t="s">
        <v>497</v>
      </c>
      <c r="AF352" s="1" t="s">
        <v>497</v>
      </c>
      <c r="AG352" s="1" t="s">
        <v>497</v>
      </c>
      <c r="AH352" s="1" t="s">
        <v>497</v>
      </c>
      <c r="AI352" s="1" t="s">
        <v>497</v>
      </c>
      <c r="AJ352" s="1" t="s">
        <v>497</v>
      </c>
      <c r="AK352" s="1" t="s">
        <v>497</v>
      </c>
      <c r="AL352" s="1" t="s">
        <v>497</v>
      </c>
      <c r="AM352" s="1" t="s">
        <v>497</v>
      </c>
      <c r="AN352" s="1" t="s">
        <v>497</v>
      </c>
      <c r="AO352" s="1">
        <v>0</v>
      </c>
      <c r="AP352" s="1">
        <v>2</v>
      </c>
      <c r="AQ352" s="1" t="s">
        <v>497</v>
      </c>
      <c r="AR352" s="1" t="s">
        <v>497</v>
      </c>
      <c r="AS352" s="1">
        <f t="shared" si="47"/>
        <v>4</v>
      </c>
    </row>
    <row r="353" spans="1:45" x14ac:dyDescent="0.25">
      <c r="A353" s="1">
        <f>COUNTIF('Value Matchup'!$D$356:$D$423,'Team History'!B353)</f>
        <v>0</v>
      </c>
      <c r="B353" t="s">
        <v>44</v>
      </c>
      <c r="C353" s="1">
        <f t="shared" si="40"/>
        <v>17</v>
      </c>
      <c r="D353" s="1">
        <f t="shared" si="41"/>
        <v>8</v>
      </c>
      <c r="E353" s="1">
        <f t="shared" si="42"/>
        <v>3</v>
      </c>
      <c r="F353" s="1">
        <f t="shared" si="43"/>
        <v>0</v>
      </c>
      <c r="G353" s="1">
        <f t="shared" si="44"/>
        <v>0</v>
      </c>
      <c r="H353" s="1">
        <f t="shared" si="45"/>
        <v>0</v>
      </c>
      <c r="I353" s="63">
        <f t="shared" si="46"/>
        <v>71</v>
      </c>
      <c r="K353" s="1">
        <v>1</v>
      </c>
      <c r="L353" s="1">
        <v>3</v>
      </c>
      <c r="M353" s="1">
        <v>1</v>
      </c>
      <c r="N353" s="1">
        <v>2</v>
      </c>
      <c r="O353" s="1">
        <v>0</v>
      </c>
      <c r="P353" s="1" t="s">
        <v>497</v>
      </c>
      <c r="Q353" s="1">
        <v>2</v>
      </c>
      <c r="R353" s="1">
        <v>0</v>
      </c>
      <c r="S353" s="1">
        <v>2</v>
      </c>
      <c r="T353" s="1">
        <v>2</v>
      </c>
      <c r="U353" s="1">
        <v>3</v>
      </c>
      <c r="V353" s="1">
        <v>1</v>
      </c>
      <c r="W353" s="1">
        <v>0</v>
      </c>
      <c r="X353" s="1" t="s">
        <v>497</v>
      </c>
      <c r="Y353" s="1">
        <v>3</v>
      </c>
      <c r="Z353" s="1">
        <v>1</v>
      </c>
      <c r="AA353" s="1">
        <v>1</v>
      </c>
      <c r="AB353" s="1">
        <v>0</v>
      </c>
      <c r="AC353" s="1" t="s">
        <v>497</v>
      </c>
      <c r="AD353" s="1" t="s">
        <v>497</v>
      </c>
      <c r="AE353" s="1">
        <v>0</v>
      </c>
      <c r="AF353" s="1">
        <v>1</v>
      </c>
      <c r="AG353" s="1" t="s">
        <v>497</v>
      </c>
      <c r="AH353" s="1">
        <v>0</v>
      </c>
      <c r="AI353" s="1" t="s">
        <v>497</v>
      </c>
      <c r="AJ353" s="1">
        <v>1</v>
      </c>
      <c r="AK353" s="1" t="s">
        <v>497</v>
      </c>
      <c r="AL353" s="1">
        <v>1</v>
      </c>
      <c r="AM353" s="1">
        <v>2</v>
      </c>
      <c r="AN353" s="1">
        <v>0</v>
      </c>
      <c r="AO353" s="1">
        <v>0</v>
      </c>
      <c r="AP353" s="1">
        <v>1</v>
      </c>
      <c r="AQ353" s="1">
        <v>0</v>
      </c>
      <c r="AR353" s="1" t="s">
        <v>497</v>
      </c>
      <c r="AS353" s="1">
        <f t="shared" si="47"/>
        <v>26</v>
      </c>
    </row>
    <row r="354" spans="1:45" x14ac:dyDescent="0.25">
      <c r="A354" s="1">
        <f>COUNTIF('Value Matchup'!$D$356:$D$423,'Team History'!B354)</f>
        <v>1</v>
      </c>
      <c r="B354" t="s">
        <v>93</v>
      </c>
      <c r="C354" s="1">
        <f t="shared" si="40"/>
        <v>1</v>
      </c>
      <c r="D354" s="1">
        <f t="shared" si="41"/>
        <v>0</v>
      </c>
      <c r="E354" s="1">
        <f t="shared" si="42"/>
        <v>0</v>
      </c>
      <c r="F354" s="1">
        <f t="shared" si="43"/>
        <v>0</v>
      </c>
      <c r="G354" s="1">
        <f t="shared" si="44"/>
        <v>0</v>
      </c>
      <c r="H354" s="1">
        <f t="shared" si="45"/>
        <v>0</v>
      </c>
      <c r="I354" s="63">
        <f t="shared" si="46"/>
        <v>3</v>
      </c>
      <c r="K354" s="1" t="s">
        <v>497</v>
      </c>
      <c r="L354" s="1" t="s">
        <v>497</v>
      </c>
      <c r="M354" s="1">
        <v>1</v>
      </c>
      <c r="N354" s="1" t="s">
        <v>497</v>
      </c>
      <c r="O354" s="1" t="s">
        <v>497</v>
      </c>
      <c r="P354" s="1" t="s">
        <v>497</v>
      </c>
      <c r="Q354" s="1" t="s">
        <v>497</v>
      </c>
      <c r="R354" s="1" t="s">
        <v>497</v>
      </c>
      <c r="S354" s="1" t="s">
        <v>497</v>
      </c>
      <c r="T354" s="1" t="s">
        <v>497</v>
      </c>
      <c r="U354" s="1" t="s">
        <v>497</v>
      </c>
      <c r="V354" s="1" t="s">
        <v>497</v>
      </c>
      <c r="W354" s="1" t="s">
        <v>497</v>
      </c>
      <c r="X354" s="1" t="s">
        <v>497</v>
      </c>
      <c r="Y354" s="1" t="s">
        <v>497</v>
      </c>
      <c r="Z354" s="1" t="s">
        <v>497</v>
      </c>
      <c r="AA354" s="1" t="s">
        <v>497</v>
      </c>
      <c r="AB354" s="1" t="s">
        <v>497</v>
      </c>
      <c r="AC354" s="1" t="s">
        <v>497</v>
      </c>
      <c r="AD354" s="1" t="s">
        <v>497</v>
      </c>
      <c r="AE354" s="1" t="s">
        <v>497</v>
      </c>
      <c r="AF354" s="1" t="s">
        <v>497</v>
      </c>
      <c r="AG354" s="1" t="s">
        <v>497</v>
      </c>
      <c r="AH354" s="1" t="s">
        <v>497</v>
      </c>
      <c r="AI354" s="1" t="s">
        <v>497</v>
      </c>
      <c r="AJ354" s="1" t="s">
        <v>497</v>
      </c>
      <c r="AK354" s="1" t="s">
        <v>497</v>
      </c>
      <c r="AL354" s="1" t="s">
        <v>497</v>
      </c>
      <c r="AM354" s="1" t="s">
        <v>497</v>
      </c>
      <c r="AN354" s="1" t="s">
        <v>497</v>
      </c>
      <c r="AO354" s="1" t="s">
        <v>497</v>
      </c>
      <c r="AP354" s="1" t="s">
        <v>497</v>
      </c>
      <c r="AQ354" s="1" t="s">
        <v>497</v>
      </c>
      <c r="AR354" s="1" t="s">
        <v>497</v>
      </c>
      <c r="AS354" s="1">
        <f t="shared" si="47"/>
        <v>1</v>
      </c>
    </row>
    <row r="355" spans="1:45" x14ac:dyDescent="0.25">
      <c r="A355" s="1">
        <f>COUNTIF('Value Matchup'!$D$356:$D$423,'Team History'!B355)</f>
        <v>0</v>
      </c>
      <c r="B355" t="s">
        <v>422</v>
      </c>
      <c r="C355" s="1">
        <f t="shared" si="40"/>
        <v>0</v>
      </c>
      <c r="D355" s="1">
        <f t="shared" si="41"/>
        <v>0</v>
      </c>
      <c r="E355" s="1">
        <f t="shared" si="42"/>
        <v>0</v>
      </c>
      <c r="F355" s="1">
        <f t="shared" si="43"/>
        <v>0</v>
      </c>
      <c r="G355" s="1">
        <f t="shared" si="44"/>
        <v>0</v>
      </c>
      <c r="H355" s="1">
        <f t="shared" si="45"/>
        <v>0</v>
      </c>
      <c r="I355" s="63">
        <f t="shared" si="46"/>
        <v>0</v>
      </c>
      <c r="K355" s="1" t="s">
        <v>497</v>
      </c>
      <c r="L355" s="1" t="s">
        <v>497</v>
      </c>
      <c r="M355" s="1" t="s">
        <v>497</v>
      </c>
      <c r="N355" s="1" t="s">
        <v>497</v>
      </c>
      <c r="O355" s="1" t="s">
        <v>497</v>
      </c>
      <c r="P355" s="1" t="s">
        <v>497</v>
      </c>
      <c r="Q355" s="1" t="s">
        <v>497</v>
      </c>
      <c r="R355" s="1" t="s">
        <v>497</v>
      </c>
      <c r="S355" s="1" t="s">
        <v>497</v>
      </c>
      <c r="T355" s="1" t="s">
        <v>497</v>
      </c>
      <c r="U355" s="1" t="s">
        <v>497</v>
      </c>
      <c r="V355" s="1" t="s">
        <v>497</v>
      </c>
      <c r="W355" s="1" t="s">
        <v>497</v>
      </c>
      <c r="X355" s="1" t="s">
        <v>497</v>
      </c>
      <c r="Y355" s="1" t="s">
        <v>497</v>
      </c>
      <c r="Z355" s="1" t="s">
        <v>497</v>
      </c>
      <c r="AA355" s="1" t="s">
        <v>497</v>
      </c>
      <c r="AB355" s="1" t="s">
        <v>497</v>
      </c>
      <c r="AC355" s="1" t="s">
        <v>497</v>
      </c>
      <c r="AD355" s="1" t="s">
        <v>497</v>
      </c>
      <c r="AE355" s="1" t="s">
        <v>497</v>
      </c>
      <c r="AF355" s="1" t="s">
        <v>497</v>
      </c>
      <c r="AG355" s="1" t="s">
        <v>497</v>
      </c>
      <c r="AH355" s="1" t="s">
        <v>497</v>
      </c>
      <c r="AI355" s="1" t="s">
        <v>497</v>
      </c>
      <c r="AJ355" s="1" t="s">
        <v>497</v>
      </c>
      <c r="AK355" s="1" t="s">
        <v>497</v>
      </c>
      <c r="AL355" s="1" t="s">
        <v>497</v>
      </c>
      <c r="AM355" s="1" t="s">
        <v>497</v>
      </c>
      <c r="AN355" s="1" t="s">
        <v>497</v>
      </c>
      <c r="AO355" s="1" t="s">
        <v>497</v>
      </c>
      <c r="AP355" s="1" t="s">
        <v>497</v>
      </c>
      <c r="AQ355" s="1" t="s">
        <v>497</v>
      </c>
      <c r="AR355" s="1" t="s">
        <v>497</v>
      </c>
      <c r="AS355" s="1">
        <f t="shared" si="47"/>
        <v>0</v>
      </c>
    </row>
    <row r="1048280" spans="10:12" x14ac:dyDescent="0.25">
      <c r="J1048280" s="12"/>
      <c r="K1048280" s="12"/>
      <c r="L1048280" s="12"/>
    </row>
    <row r="1048281" spans="10:12" x14ac:dyDescent="0.25">
      <c r="J1048281" s="46"/>
      <c r="K1048281" s="46"/>
      <c r="L1048281" s="46"/>
    </row>
  </sheetData>
  <autoFilter ref="A2:AS355">
    <sortState ref="A3:AR353">
      <sortCondition ref="B2:B353"/>
    </sortState>
  </autoFilter>
  <hyperlinks>
    <hyperlink ref="B1" r:id="rId1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1048295"/>
  <sheetViews>
    <sheetView zoomScaleNormal="100" workbookViewId="0">
      <pane xSplit="2" ySplit="2" topLeftCell="C3" activePane="bottomRight" state="frozen"/>
      <selection activeCell="R2189" sqref="R2189"/>
      <selection pane="topRight" activeCell="R2189" sqref="R2189"/>
      <selection pane="bottomLeft" activeCell="R2189" sqref="R2189"/>
      <selection pane="bottomRight" activeCell="B10" sqref="B10"/>
    </sheetView>
  </sheetViews>
  <sheetFormatPr defaultColWidth="9.140625" defaultRowHeight="15" x14ac:dyDescent="0.25"/>
  <cols>
    <col min="1" max="1" width="4" style="1" bestFit="1" customWidth="1"/>
    <col min="2" max="2" width="22.7109375" bestFit="1" customWidth="1"/>
    <col min="3" max="3" width="6" style="1" bestFit="1" customWidth="1"/>
    <col min="4" max="38" width="5.85546875" style="52" customWidth="1"/>
  </cols>
  <sheetData>
    <row r="1" spans="1:43" x14ac:dyDescent="0.25">
      <c r="A1" s="1">
        <f>SUM(A3:A356)</f>
        <v>68</v>
      </c>
      <c r="B1" s="12" t="s">
        <v>428</v>
      </c>
      <c r="C1" s="12"/>
      <c r="D1" s="84"/>
      <c r="E1" s="84"/>
      <c r="F1" s="84"/>
      <c r="G1" s="84"/>
      <c r="H1" s="84"/>
      <c r="I1" s="84"/>
      <c r="J1" s="84"/>
      <c r="K1" s="84"/>
      <c r="L1" s="84"/>
      <c r="M1" s="84"/>
      <c r="N1" s="86" t="s">
        <v>931</v>
      </c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</row>
    <row r="2" spans="1:43" s="47" customFormat="1" ht="40.5" customHeight="1" x14ac:dyDescent="0.25">
      <c r="A2" s="46" t="s">
        <v>429</v>
      </c>
      <c r="B2" s="47" t="s">
        <v>11</v>
      </c>
      <c r="C2" s="46" t="s">
        <v>498</v>
      </c>
      <c r="D2" s="67">
        <v>2019</v>
      </c>
      <c r="E2" s="67">
        <v>2018</v>
      </c>
      <c r="F2" s="67">
        <v>2017</v>
      </c>
      <c r="G2" s="67">
        <v>2016</v>
      </c>
      <c r="H2" s="67">
        <v>2015</v>
      </c>
      <c r="I2" s="67">
        <v>2014</v>
      </c>
      <c r="J2" s="67">
        <v>2013</v>
      </c>
      <c r="K2" s="67">
        <v>2012</v>
      </c>
      <c r="L2" s="67">
        <v>2011</v>
      </c>
      <c r="M2" s="67">
        <v>2010</v>
      </c>
      <c r="N2" s="67">
        <v>2009</v>
      </c>
      <c r="O2" s="67">
        <v>2008</v>
      </c>
      <c r="P2" s="67">
        <v>2007</v>
      </c>
      <c r="Q2" s="67">
        <v>2006</v>
      </c>
      <c r="R2" s="67">
        <v>2005</v>
      </c>
      <c r="S2" s="67">
        <v>2004</v>
      </c>
      <c r="T2" s="67">
        <v>2003</v>
      </c>
      <c r="U2" s="67">
        <v>2002</v>
      </c>
      <c r="V2" s="67">
        <v>2001</v>
      </c>
      <c r="W2" s="67">
        <v>2000</v>
      </c>
      <c r="X2" s="67">
        <v>1999</v>
      </c>
      <c r="Y2" s="67">
        <v>1998</v>
      </c>
      <c r="Z2" s="67">
        <v>1997</v>
      </c>
      <c r="AA2" s="67">
        <v>1996</v>
      </c>
      <c r="AB2" s="67">
        <v>1995</v>
      </c>
      <c r="AC2" s="67">
        <v>1994</v>
      </c>
      <c r="AD2" s="67">
        <v>1993</v>
      </c>
      <c r="AE2" s="67">
        <v>1992</v>
      </c>
      <c r="AF2" s="67">
        <v>1991</v>
      </c>
      <c r="AG2" s="67">
        <v>1990</v>
      </c>
      <c r="AH2" s="67">
        <v>1989</v>
      </c>
      <c r="AI2" s="67">
        <v>1988</v>
      </c>
      <c r="AJ2" s="67">
        <v>1987</v>
      </c>
      <c r="AK2" s="67">
        <v>1986</v>
      </c>
      <c r="AL2" s="67">
        <v>1985</v>
      </c>
      <c r="AQ2" s="47" t="s">
        <v>11</v>
      </c>
    </row>
    <row r="3" spans="1:43" x14ac:dyDescent="0.25">
      <c r="A3" s="1">
        <f>COUNTIF('Value Matchup'!$D$356:$D$423,PASE!B3)</f>
        <v>1</v>
      </c>
      <c r="B3" t="s">
        <v>107</v>
      </c>
      <c r="C3" s="63">
        <f>IFERROR(AVERAGE(D3:AL3),0)</f>
        <v>-6.4285714285714279E-2</v>
      </c>
      <c r="D3" s="83">
        <f>IFERROR(LOOKUP(2,1/('All Games'!$J:$J=PASE!$B3)/('All Games'!$B:$B=PASE!D$2),('All Games'!$S:$S)),"")</f>
        <v>-6.4285714285714279E-2</v>
      </c>
      <c r="AP3">
        <f>COUNTIF(B:B,AQ3)</f>
        <v>1</v>
      </c>
      <c r="AQ3" t="s">
        <v>107</v>
      </c>
    </row>
    <row r="4" spans="1:43" x14ac:dyDescent="0.25">
      <c r="A4" s="1">
        <f>COUNTIF('Value Matchup'!$D$356:$D$423,PASE!B4)</f>
        <v>0</v>
      </c>
      <c r="B4" t="s">
        <v>109</v>
      </c>
      <c r="C4" s="63">
        <f t="shared" ref="C4:C67" si="0">IFERROR(AVERAGE(D4:AL4),0)</f>
        <v>-0.4375</v>
      </c>
      <c r="E4" s="52" t="s">
        <v>497</v>
      </c>
      <c r="F4" s="52" t="s">
        <v>497</v>
      </c>
      <c r="G4" s="52" t="s">
        <v>497</v>
      </c>
      <c r="H4" s="52" t="s">
        <v>497</v>
      </c>
      <c r="I4" s="52" t="s">
        <v>497</v>
      </c>
      <c r="J4" s="52" t="s">
        <v>497</v>
      </c>
      <c r="K4" s="52" t="s">
        <v>497</v>
      </c>
      <c r="L4" s="52" t="s">
        <v>497</v>
      </c>
      <c r="M4" s="52" t="s">
        <v>497</v>
      </c>
      <c r="N4" s="52" t="s">
        <v>497</v>
      </c>
      <c r="O4" s="52" t="s">
        <v>497</v>
      </c>
      <c r="P4" s="52" t="s">
        <v>497</v>
      </c>
      <c r="Q4" s="52">
        <v>-0.25</v>
      </c>
      <c r="R4" s="52" t="s">
        <v>497</v>
      </c>
      <c r="S4" s="52">
        <v>-0.625</v>
      </c>
      <c r="T4" s="52" t="s">
        <v>497</v>
      </c>
      <c r="U4" s="52" t="s">
        <v>497</v>
      </c>
      <c r="V4" s="52" t="s">
        <v>497</v>
      </c>
      <c r="W4" s="52" t="s">
        <v>497</v>
      </c>
      <c r="X4" s="52" t="s">
        <v>497</v>
      </c>
      <c r="Y4" s="52" t="s">
        <v>497</v>
      </c>
      <c r="Z4" s="52" t="s">
        <v>497</v>
      </c>
      <c r="AA4" s="52" t="s">
        <v>497</v>
      </c>
      <c r="AB4" s="52" t="s">
        <v>497</v>
      </c>
      <c r="AC4" s="52" t="s">
        <v>497</v>
      </c>
      <c r="AD4" s="52" t="s">
        <v>497</v>
      </c>
      <c r="AE4" s="52" t="s">
        <v>497</v>
      </c>
      <c r="AF4" s="52" t="s">
        <v>497</v>
      </c>
      <c r="AG4" s="52" t="s">
        <v>497</v>
      </c>
      <c r="AH4" s="52" t="s">
        <v>497</v>
      </c>
      <c r="AI4" s="52" t="s">
        <v>497</v>
      </c>
      <c r="AJ4" s="52" t="s">
        <v>497</v>
      </c>
      <c r="AK4" s="52" t="s">
        <v>497</v>
      </c>
      <c r="AL4" s="52" t="s">
        <v>497</v>
      </c>
      <c r="AP4">
        <f t="shared" ref="AP4:AP67" si="1">COUNTIF(B:B,AQ4)</f>
        <v>1</v>
      </c>
      <c r="AQ4" t="s">
        <v>109</v>
      </c>
    </row>
    <row r="5" spans="1:43" x14ac:dyDescent="0.25">
      <c r="A5" s="1">
        <f>COUNTIF('Value Matchup'!$D$356:$D$423,PASE!B5)</f>
        <v>0</v>
      </c>
      <c r="B5" t="s">
        <v>111</v>
      </c>
      <c r="C5" s="63">
        <f t="shared" si="0"/>
        <v>-0.22058823529411764</v>
      </c>
      <c r="E5" s="52" t="s">
        <v>497</v>
      </c>
      <c r="F5" s="52" t="s">
        <v>497</v>
      </c>
      <c r="G5" s="52" t="s">
        <v>497</v>
      </c>
      <c r="H5" s="52" t="s">
        <v>497</v>
      </c>
      <c r="I5" s="52" t="s">
        <v>497</v>
      </c>
      <c r="J5" s="52">
        <v>-0.5</v>
      </c>
      <c r="K5" s="52" t="s">
        <v>497</v>
      </c>
      <c r="L5" s="52">
        <v>-6.6176470588235295E-2</v>
      </c>
      <c r="M5" s="52" t="s">
        <v>497</v>
      </c>
      <c r="N5" s="52">
        <v>-0.25</v>
      </c>
      <c r="O5" s="52" t="s">
        <v>497</v>
      </c>
      <c r="P5" s="52" t="s">
        <v>497</v>
      </c>
      <c r="Q5" s="52" t="s">
        <v>497</v>
      </c>
      <c r="R5" s="52" t="s">
        <v>497</v>
      </c>
      <c r="S5" s="52" t="s">
        <v>497</v>
      </c>
      <c r="T5" s="52" t="s">
        <v>497</v>
      </c>
      <c r="U5" s="52" t="s">
        <v>497</v>
      </c>
      <c r="V5" s="52" t="s">
        <v>497</v>
      </c>
      <c r="W5" s="52" t="s">
        <v>497</v>
      </c>
      <c r="X5" s="52" t="s">
        <v>497</v>
      </c>
      <c r="Y5" s="52" t="s">
        <v>497</v>
      </c>
      <c r="Z5" s="52" t="s">
        <v>497</v>
      </c>
      <c r="AA5" s="52" t="s">
        <v>497</v>
      </c>
      <c r="AB5" s="52" t="s">
        <v>497</v>
      </c>
      <c r="AC5" s="52" t="s">
        <v>497</v>
      </c>
      <c r="AD5" s="52" t="s">
        <v>497</v>
      </c>
      <c r="AE5" s="52" t="s">
        <v>497</v>
      </c>
      <c r="AF5" s="52" t="s">
        <v>497</v>
      </c>
      <c r="AG5" s="52" t="s">
        <v>497</v>
      </c>
      <c r="AH5" s="52" t="s">
        <v>497</v>
      </c>
      <c r="AI5" s="52" t="s">
        <v>497</v>
      </c>
      <c r="AJ5" s="52" t="s">
        <v>497</v>
      </c>
      <c r="AK5" s="52">
        <v>-6.6176470588235295E-2</v>
      </c>
      <c r="AL5" s="52" t="s">
        <v>497</v>
      </c>
      <c r="AP5">
        <f t="shared" si="1"/>
        <v>1</v>
      </c>
      <c r="AQ5" t="s">
        <v>111</v>
      </c>
    </row>
    <row r="6" spans="1:43" x14ac:dyDescent="0.25">
      <c r="A6" s="1">
        <f>COUNTIF('Value Matchup'!$D$356:$D$423,PASE!B6)</f>
        <v>0</v>
      </c>
      <c r="B6" t="s">
        <v>113</v>
      </c>
      <c r="C6" s="63">
        <f t="shared" si="0"/>
        <v>0.10064338235294115</v>
      </c>
      <c r="E6" s="52">
        <v>0.41176470588235292</v>
      </c>
      <c r="F6" s="52" t="s">
        <v>497</v>
      </c>
      <c r="G6" s="52" t="s">
        <v>497</v>
      </c>
      <c r="H6" s="52" t="s">
        <v>497</v>
      </c>
      <c r="I6" s="52" t="s">
        <v>497</v>
      </c>
      <c r="J6" s="52" t="s">
        <v>497</v>
      </c>
      <c r="K6" s="52">
        <v>-0.58823529411764708</v>
      </c>
      <c r="L6" s="52" t="s">
        <v>497</v>
      </c>
      <c r="M6" s="52" t="s">
        <v>497</v>
      </c>
      <c r="N6" s="52" t="s">
        <v>497</v>
      </c>
      <c r="O6" s="52" t="s">
        <v>497</v>
      </c>
      <c r="P6" s="52" t="s">
        <v>497</v>
      </c>
      <c r="Q6" s="52">
        <v>0.38235294117647056</v>
      </c>
      <c r="R6" s="52">
        <v>-1.1176470588235294</v>
      </c>
      <c r="S6" s="52">
        <v>2.2794117647058822</v>
      </c>
      <c r="T6" s="52">
        <v>-0.61764705882352944</v>
      </c>
      <c r="U6" s="52">
        <v>-1.3602941176470589</v>
      </c>
      <c r="V6" s="52" t="s">
        <v>497</v>
      </c>
      <c r="W6" s="52" t="s">
        <v>497</v>
      </c>
      <c r="X6" s="52" t="s">
        <v>497</v>
      </c>
      <c r="Y6" s="52" t="s">
        <v>497</v>
      </c>
      <c r="Z6" s="52" t="s">
        <v>497</v>
      </c>
      <c r="AA6" s="52" t="s">
        <v>497</v>
      </c>
      <c r="AB6" s="52">
        <v>-0.11764705882352944</v>
      </c>
      <c r="AC6" s="52">
        <v>0.41176470588235292</v>
      </c>
      <c r="AD6" s="52" t="s">
        <v>497</v>
      </c>
      <c r="AE6" s="52">
        <v>-0.11764705882352944</v>
      </c>
      <c r="AF6" s="52">
        <v>0.45588235294117641</v>
      </c>
      <c r="AG6" s="52">
        <v>1.0735294117647058</v>
      </c>
      <c r="AH6" s="52">
        <v>-1.0808823529411764</v>
      </c>
      <c r="AI6" s="52" t="s">
        <v>497</v>
      </c>
      <c r="AJ6" s="52">
        <v>-0.36029411764705888</v>
      </c>
      <c r="AK6" s="52">
        <v>0.88235294117647056</v>
      </c>
      <c r="AL6" s="52">
        <v>1.0735294117647058</v>
      </c>
      <c r="AP6">
        <f t="shared" si="1"/>
        <v>1</v>
      </c>
      <c r="AQ6" t="s">
        <v>113</v>
      </c>
    </row>
    <row r="7" spans="1:43" x14ac:dyDescent="0.25">
      <c r="A7" s="1">
        <f>COUNTIF('Value Matchup'!$D$356:$D$423,PASE!B7)</f>
        <v>0</v>
      </c>
      <c r="B7" t="s">
        <v>115</v>
      </c>
      <c r="C7" s="63">
        <f t="shared" si="0"/>
        <v>-7.3529411764705881E-3</v>
      </c>
      <c r="E7" s="52" t="s">
        <v>497</v>
      </c>
      <c r="F7" s="52" t="s">
        <v>497</v>
      </c>
      <c r="G7" s="52" t="s">
        <v>497</v>
      </c>
      <c r="H7" s="52" t="s">
        <v>497</v>
      </c>
      <c r="I7" s="52" t="s">
        <v>497</v>
      </c>
      <c r="J7" s="52" t="s">
        <v>497</v>
      </c>
      <c r="K7" s="52" t="s">
        <v>497</v>
      </c>
      <c r="L7" s="52" t="s">
        <v>497</v>
      </c>
      <c r="M7" s="52" t="s">
        <v>497</v>
      </c>
      <c r="N7" s="52" t="s">
        <v>497</v>
      </c>
      <c r="O7" s="52" t="s">
        <v>497</v>
      </c>
      <c r="P7" s="52" t="s">
        <v>497</v>
      </c>
      <c r="Q7" s="52" t="s">
        <v>497</v>
      </c>
      <c r="R7" s="52">
        <v>-7.3529411764705881E-3</v>
      </c>
      <c r="S7" s="52" t="s">
        <v>497</v>
      </c>
      <c r="T7" s="52" t="s">
        <v>497</v>
      </c>
      <c r="U7" s="52" t="s">
        <v>497</v>
      </c>
      <c r="V7" s="52" t="s">
        <v>497</v>
      </c>
      <c r="W7" s="52" t="s">
        <v>497</v>
      </c>
      <c r="X7" s="52" t="s">
        <v>497</v>
      </c>
      <c r="Y7" s="52" t="s">
        <v>497</v>
      </c>
      <c r="Z7" s="52" t="s">
        <v>497</v>
      </c>
      <c r="AA7" s="52" t="s">
        <v>497</v>
      </c>
      <c r="AB7" s="52" t="s">
        <v>497</v>
      </c>
      <c r="AC7" s="52" t="s">
        <v>497</v>
      </c>
      <c r="AD7" s="52" t="s">
        <v>497</v>
      </c>
      <c r="AE7" s="52" t="s">
        <v>497</v>
      </c>
      <c r="AF7" s="52" t="s">
        <v>497</v>
      </c>
      <c r="AG7" s="52" t="s">
        <v>497</v>
      </c>
      <c r="AH7" s="52" t="s">
        <v>497</v>
      </c>
      <c r="AI7" s="52" t="s">
        <v>497</v>
      </c>
      <c r="AJ7" s="52" t="s">
        <v>497</v>
      </c>
      <c r="AK7" s="52" t="s">
        <v>497</v>
      </c>
      <c r="AL7" s="52" t="s">
        <v>497</v>
      </c>
      <c r="AP7">
        <f t="shared" si="1"/>
        <v>1</v>
      </c>
      <c r="AQ7" t="s">
        <v>115</v>
      </c>
    </row>
    <row r="8" spans="1:43" x14ac:dyDescent="0.25">
      <c r="A8" s="1">
        <f>COUNTIF('Value Matchup'!$D$356:$D$423,PASE!B8)</f>
        <v>0</v>
      </c>
      <c r="B8" t="s">
        <v>117</v>
      </c>
      <c r="C8" s="63">
        <f t="shared" si="0"/>
        <v>-7.3529411764705881E-3</v>
      </c>
      <c r="E8" s="52" t="s">
        <v>497</v>
      </c>
      <c r="F8" s="52" t="s">
        <v>497</v>
      </c>
      <c r="G8" s="52" t="s">
        <v>497</v>
      </c>
      <c r="H8" s="52" t="s">
        <v>497</v>
      </c>
      <c r="I8" s="52" t="s">
        <v>497</v>
      </c>
      <c r="J8" s="52" t="s">
        <v>497</v>
      </c>
      <c r="K8" s="52" t="s">
        <v>497</v>
      </c>
      <c r="L8" s="52">
        <v>-7.3529411764705881E-3</v>
      </c>
      <c r="M8" s="52" t="s">
        <v>497</v>
      </c>
      <c r="N8" s="52">
        <v>-7.3529411764705881E-3</v>
      </c>
      <c r="O8" s="52" t="s">
        <v>497</v>
      </c>
      <c r="P8" s="52" t="s">
        <v>497</v>
      </c>
      <c r="Q8" s="52" t="s">
        <v>497</v>
      </c>
      <c r="R8" s="52" t="s">
        <v>497</v>
      </c>
      <c r="S8" s="52">
        <v>-7.3529411764705881E-3</v>
      </c>
      <c r="T8" s="52" t="s">
        <v>497</v>
      </c>
      <c r="U8" s="52" t="s">
        <v>497</v>
      </c>
      <c r="V8" s="52">
        <v>-7.3529411764705881E-3</v>
      </c>
      <c r="W8" s="52" t="s">
        <v>497</v>
      </c>
      <c r="X8" s="52" t="s">
        <v>497</v>
      </c>
      <c r="Y8" s="52" t="s">
        <v>497</v>
      </c>
      <c r="Z8" s="52" t="s">
        <v>497</v>
      </c>
      <c r="AA8" s="52" t="s">
        <v>497</v>
      </c>
      <c r="AB8" s="52" t="s">
        <v>497</v>
      </c>
      <c r="AC8" s="52" t="s">
        <v>497</v>
      </c>
      <c r="AD8" s="52" t="s">
        <v>497</v>
      </c>
      <c r="AE8" s="52" t="s">
        <v>497</v>
      </c>
      <c r="AF8" s="52" t="s">
        <v>497</v>
      </c>
      <c r="AG8" s="52" t="s">
        <v>497</v>
      </c>
      <c r="AH8" s="52" t="s">
        <v>497</v>
      </c>
      <c r="AI8" s="52" t="s">
        <v>497</v>
      </c>
      <c r="AJ8" s="52" t="s">
        <v>497</v>
      </c>
      <c r="AK8" s="52" t="s">
        <v>497</v>
      </c>
      <c r="AL8" s="52" t="s">
        <v>497</v>
      </c>
      <c r="AP8">
        <f t="shared" si="1"/>
        <v>1</v>
      </c>
      <c r="AQ8" t="s">
        <v>117</v>
      </c>
    </row>
    <row r="9" spans="1:43" x14ac:dyDescent="0.25">
      <c r="A9" s="1">
        <f>COUNTIF('Value Matchup'!$D$356:$D$423,PASE!B9)</f>
        <v>0</v>
      </c>
      <c r="B9" t="s">
        <v>59</v>
      </c>
      <c r="C9" s="63">
        <f t="shared" si="0"/>
        <v>-0.1</v>
      </c>
      <c r="E9" s="52" t="s">
        <v>497</v>
      </c>
      <c r="F9" s="52" t="s">
        <v>497</v>
      </c>
      <c r="G9" s="52" t="s">
        <v>497</v>
      </c>
      <c r="H9" s="52">
        <v>-0.16911764705882354</v>
      </c>
      <c r="I9" s="52">
        <v>-7.3529411764705881E-3</v>
      </c>
      <c r="J9" s="52">
        <v>-6.6176470588235295E-2</v>
      </c>
      <c r="K9" s="52" t="s">
        <v>497</v>
      </c>
      <c r="L9" s="52" t="s">
        <v>497</v>
      </c>
      <c r="M9" s="52" t="s">
        <v>497</v>
      </c>
      <c r="N9" s="52" t="s">
        <v>497</v>
      </c>
      <c r="O9" s="52" t="s">
        <v>497</v>
      </c>
      <c r="P9" s="52">
        <v>-0.25</v>
      </c>
      <c r="Q9" s="52">
        <v>-7.3529411764705881E-3</v>
      </c>
      <c r="R9" s="52" t="s">
        <v>497</v>
      </c>
      <c r="S9" s="52" t="s">
        <v>497</v>
      </c>
      <c r="T9" s="52" t="s">
        <v>497</v>
      </c>
      <c r="U9" s="52" t="s">
        <v>497</v>
      </c>
      <c r="V9" s="52" t="s">
        <v>497</v>
      </c>
      <c r="W9" s="52" t="s">
        <v>497</v>
      </c>
      <c r="X9" s="52" t="s">
        <v>497</v>
      </c>
      <c r="Y9" s="52" t="s">
        <v>497</v>
      </c>
      <c r="Z9" s="52" t="s">
        <v>497</v>
      </c>
      <c r="AA9" s="52" t="s">
        <v>497</v>
      </c>
      <c r="AB9" s="52" t="s">
        <v>497</v>
      </c>
      <c r="AC9" s="52" t="s">
        <v>497</v>
      </c>
      <c r="AD9" s="52" t="s">
        <v>497</v>
      </c>
      <c r="AE9" s="52" t="s">
        <v>497</v>
      </c>
      <c r="AF9" s="52" t="s">
        <v>497</v>
      </c>
      <c r="AG9" s="52" t="s">
        <v>497</v>
      </c>
      <c r="AH9" s="52" t="s">
        <v>497</v>
      </c>
      <c r="AI9" s="52" t="s">
        <v>497</v>
      </c>
      <c r="AJ9" s="52" t="s">
        <v>497</v>
      </c>
      <c r="AK9" s="52" t="s">
        <v>497</v>
      </c>
      <c r="AL9" s="52" t="s">
        <v>497</v>
      </c>
      <c r="AP9">
        <f t="shared" si="1"/>
        <v>1</v>
      </c>
      <c r="AQ9" t="s">
        <v>59</v>
      </c>
    </row>
    <row r="10" spans="1:43" x14ac:dyDescent="0.25">
      <c r="A10" s="1">
        <f>COUNTIF('Value Matchup'!$D$356:$D$423,PASE!B10)</f>
        <v>0</v>
      </c>
      <c r="B10" t="s">
        <v>119</v>
      </c>
      <c r="C10" s="63">
        <f t="shared" si="0"/>
        <v>-3.6764705882352942E-2</v>
      </c>
      <c r="E10" s="52" t="s">
        <v>497</v>
      </c>
      <c r="F10" s="52" t="s">
        <v>497</v>
      </c>
      <c r="G10" s="52" t="s">
        <v>497</v>
      </c>
      <c r="H10" s="52" t="s">
        <v>497</v>
      </c>
      <c r="I10" s="52" t="s">
        <v>497</v>
      </c>
      <c r="J10" s="52" t="s">
        <v>497</v>
      </c>
      <c r="K10" s="52" t="s">
        <v>497</v>
      </c>
      <c r="L10" s="52" t="s">
        <v>497</v>
      </c>
      <c r="M10" s="52" t="s">
        <v>497</v>
      </c>
      <c r="N10" s="52" t="s">
        <v>497</v>
      </c>
      <c r="O10" s="52" t="s">
        <v>497</v>
      </c>
      <c r="P10" s="52" t="s">
        <v>497</v>
      </c>
      <c r="Q10" s="52" t="s">
        <v>497</v>
      </c>
      <c r="R10" s="52" t="s">
        <v>497</v>
      </c>
      <c r="S10" s="52" t="s">
        <v>497</v>
      </c>
      <c r="T10" s="52" t="s">
        <v>497</v>
      </c>
      <c r="U10" s="52">
        <v>-7.3529411764705881E-3</v>
      </c>
      <c r="V10" s="52" t="s">
        <v>497</v>
      </c>
      <c r="W10" s="52" t="s">
        <v>497</v>
      </c>
      <c r="X10" s="52">
        <v>-6.6176470588235295E-2</v>
      </c>
      <c r="Y10" s="52" t="s">
        <v>497</v>
      </c>
      <c r="Z10" s="52" t="s">
        <v>497</v>
      </c>
      <c r="AA10" s="52" t="s">
        <v>497</v>
      </c>
      <c r="AB10" s="52" t="s">
        <v>497</v>
      </c>
      <c r="AC10" s="52" t="s">
        <v>497</v>
      </c>
      <c r="AD10" s="52" t="s">
        <v>497</v>
      </c>
      <c r="AE10" s="52" t="s">
        <v>497</v>
      </c>
      <c r="AF10" s="52" t="s">
        <v>497</v>
      </c>
      <c r="AG10" s="52" t="s">
        <v>497</v>
      </c>
      <c r="AH10" s="52" t="s">
        <v>497</v>
      </c>
      <c r="AI10" s="52" t="s">
        <v>497</v>
      </c>
      <c r="AJ10" s="52" t="s">
        <v>497</v>
      </c>
      <c r="AK10" s="52" t="s">
        <v>497</v>
      </c>
      <c r="AL10" s="52" t="s">
        <v>497</v>
      </c>
      <c r="AP10">
        <f t="shared" si="1"/>
        <v>1</v>
      </c>
      <c r="AQ10" t="s">
        <v>119</v>
      </c>
    </row>
    <row r="11" spans="1:43" x14ac:dyDescent="0.25">
      <c r="A11" s="1">
        <f>COUNTIF('Value Matchup'!$D$356:$D$423,PASE!B11)</f>
        <v>0</v>
      </c>
      <c r="B11" t="s">
        <v>120</v>
      </c>
      <c r="C11" s="63">
        <f t="shared" si="0"/>
        <v>-0.10049019607843136</v>
      </c>
      <c r="E11" s="52" t="s">
        <v>497</v>
      </c>
      <c r="F11" s="52" t="s">
        <v>497</v>
      </c>
      <c r="G11" s="52" t="s">
        <v>497</v>
      </c>
      <c r="H11" s="52" t="s">
        <v>497</v>
      </c>
      <c r="I11" s="52">
        <v>-6.6176470588235295E-2</v>
      </c>
      <c r="J11" s="52" t="s">
        <v>497</v>
      </c>
      <c r="K11" s="52" t="s">
        <v>497</v>
      </c>
      <c r="L11" s="52" t="s">
        <v>497</v>
      </c>
      <c r="M11" s="52" t="s">
        <v>497</v>
      </c>
      <c r="N11" s="52">
        <v>-0.16911764705882354</v>
      </c>
      <c r="O11" s="52">
        <v>-6.6176470588235295E-2</v>
      </c>
      <c r="P11" s="52" t="s">
        <v>497</v>
      </c>
      <c r="Q11" s="52" t="s">
        <v>497</v>
      </c>
      <c r="R11" s="52" t="s">
        <v>497</v>
      </c>
      <c r="S11" s="52" t="s">
        <v>497</v>
      </c>
      <c r="T11" s="52" t="s">
        <v>497</v>
      </c>
      <c r="U11" s="52" t="s">
        <v>497</v>
      </c>
      <c r="V11" s="52" t="s">
        <v>497</v>
      </c>
      <c r="W11" s="52" t="s">
        <v>497</v>
      </c>
      <c r="X11" s="52" t="s">
        <v>497</v>
      </c>
      <c r="Y11" s="52" t="s">
        <v>497</v>
      </c>
      <c r="Z11" s="52" t="s">
        <v>497</v>
      </c>
      <c r="AA11" s="52" t="s">
        <v>497</v>
      </c>
      <c r="AB11" s="52" t="s">
        <v>497</v>
      </c>
      <c r="AC11" s="52" t="s">
        <v>497</v>
      </c>
      <c r="AD11" s="52" t="s">
        <v>497</v>
      </c>
      <c r="AE11" s="52" t="s">
        <v>497</v>
      </c>
      <c r="AF11" s="52" t="s">
        <v>497</v>
      </c>
      <c r="AG11" s="52" t="s">
        <v>497</v>
      </c>
      <c r="AH11" s="52" t="s">
        <v>497</v>
      </c>
      <c r="AI11" s="52" t="s">
        <v>497</v>
      </c>
      <c r="AJ11" s="52" t="s">
        <v>497</v>
      </c>
      <c r="AK11" s="52" t="s">
        <v>497</v>
      </c>
      <c r="AL11" s="52" t="s">
        <v>497</v>
      </c>
      <c r="AP11">
        <f t="shared" si="1"/>
        <v>1</v>
      </c>
      <c r="AQ11" t="s">
        <v>120</v>
      </c>
    </row>
    <row r="12" spans="1:43" x14ac:dyDescent="0.25">
      <c r="A12" s="1">
        <f>COUNTIF('Value Matchup'!$D$356:$D$423,PASE!B12)</f>
        <v>0</v>
      </c>
      <c r="B12" t="s">
        <v>122</v>
      </c>
      <c r="C12" s="63">
        <f t="shared" si="0"/>
        <v>-0.16911764705882354</v>
      </c>
      <c r="E12" s="52" t="s">
        <v>497</v>
      </c>
      <c r="F12" s="52" t="s">
        <v>497</v>
      </c>
      <c r="G12" s="52" t="s">
        <v>497</v>
      </c>
      <c r="H12" s="52" t="s">
        <v>497</v>
      </c>
      <c r="I12" s="52" t="s">
        <v>497</v>
      </c>
      <c r="J12" s="52" t="s">
        <v>497</v>
      </c>
      <c r="K12" s="52" t="s">
        <v>497</v>
      </c>
      <c r="L12" s="52" t="s">
        <v>497</v>
      </c>
      <c r="M12" s="52" t="s">
        <v>497</v>
      </c>
      <c r="N12" s="52" t="s">
        <v>497</v>
      </c>
      <c r="O12" s="52" t="s">
        <v>497</v>
      </c>
      <c r="P12" s="52" t="s">
        <v>497</v>
      </c>
      <c r="Q12" s="52" t="s">
        <v>497</v>
      </c>
      <c r="R12" s="52" t="s">
        <v>497</v>
      </c>
      <c r="S12" s="52" t="s">
        <v>497</v>
      </c>
      <c r="T12" s="52" t="s">
        <v>497</v>
      </c>
      <c r="U12" s="52" t="s">
        <v>497</v>
      </c>
      <c r="V12" s="52" t="s">
        <v>497</v>
      </c>
      <c r="W12" s="52">
        <v>-0.16911764705882354</v>
      </c>
      <c r="X12" s="52" t="s">
        <v>497</v>
      </c>
      <c r="Y12" s="52" t="s">
        <v>497</v>
      </c>
      <c r="Z12" s="52" t="s">
        <v>497</v>
      </c>
      <c r="AA12" s="52" t="s">
        <v>497</v>
      </c>
      <c r="AB12" s="52" t="s">
        <v>497</v>
      </c>
      <c r="AC12" s="52" t="s">
        <v>497</v>
      </c>
      <c r="AD12" s="52" t="s">
        <v>497</v>
      </c>
      <c r="AE12" s="52" t="s">
        <v>497</v>
      </c>
      <c r="AF12" s="52" t="s">
        <v>497</v>
      </c>
      <c r="AG12" s="52" t="s">
        <v>497</v>
      </c>
      <c r="AH12" s="52" t="s">
        <v>497</v>
      </c>
      <c r="AI12" s="52" t="s">
        <v>497</v>
      </c>
      <c r="AJ12" s="52" t="s">
        <v>497</v>
      </c>
      <c r="AK12" s="52" t="s">
        <v>497</v>
      </c>
      <c r="AL12" s="52" t="s">
        <v>497</v>
      </c>
      <c r="AP12">
        <f t="shared" si="1"/>
        <v>1</v>
      </c>
      <c r="AQ12" t="s">
        <v>122</v>
      </c>
    </row>
    <row r="13" spans="1:43" x14ac:dyDescent="0.25">
      <c r="A13" s="1">
        <f>COUNTIF('Value Matchup'!$D$356:$D$423,PASE!B13)</f>
        <v>0</v>
      </c>
      <c r="B13" t="s">
        <v>48</v>
      </c>
      <c r="C13" s="63">
        <f t="shared" si="0"/>
        <v>-0.27016129032258063</v>
      </c>
      <c r="E13" s="52">
        <v>-1.5441176470588236</v>
      </c>
      <c r="F13" s="52">
        <v>-0.36029411764705888</v>
      </c>
      <c r="G13" s="52">
        <v>-1.0808823529411764</v>
      </c>
      <c r="H13" s="52">
        <v>0.63970588235294112</v>
      </c>
      <c r="I13" s="52">
        <v>-0.34558823529411775</v>
      </c>
      <c r="J13" s="52">
        <v>0.91911764705882359</v>
      </c>
      <c r="K13" s="52" t="s">
        <v>497</v>
      </c>
      <c r="L13" s="52">
        <v>1.8823529411764706</v>
      </c>
      <c r="M13" s="52" t="s">
        <v>497</v>
      </c>
      <c r="N13" s="52">
        <v>1.5</v>
      </c>
      <c r="O13" s="52">
        <v>-0.61764705882352944</v>
      </c>
      <c r="P13" s="52">
        <v>-0.72058823529411764</v>
      </c>
      <c r="Q13" s="52">
        <v>0.27941176470588236</v>
      </c>
      <c r="R13" s="52">
        <v>1.1691176470588236</v>
      </c>
      <c r="S13" s="52">
        <v>-0.58823529411764708</v>
      </c>
      <c r="T13" s="52">
        <v>-0.34558823529411775</v>
      </c>
      <c r="U13" s="52">
        <v>0.16911764705882359</v>
      </c>
      <c r="V13" s="52">
        <v>2.6397058823529411</v>
      </c>
      <c r="W13" s="52">
        <v>-2.3455882352941178</v>
      </c>
      <c r="X13" s="52">
        <v>-1.5441176470588236</v>
      </c>
      <c r="Y13" s="52">
        <v>-0.34558823529411775</v>
      </c>
      <c r="Z13" s="52" t="s">
        <v>497</v>
      </c>
      <c r="AA13" s="52">
        <v>0.16911764705882359</v>
      </c>
      <c r="AB13" s="52">
        <v>-1.1176470588235294</v>
      </c>
      <c r="AC13" s="52">
        <v>1.6397058823529411</v>
      </c>
      <c r="AD13" s="52">
        <v>-2.3602941176470589</v>
      </c>
      <c r="AE13" s="52">
        <v>-1.8308823529411764</v>
      </c>
      <c r="AF13" s="52">
        <v>-0.36029411764705888</v>
      </c>
      <c r="AG13" s="52">
        <v>-1.3602941176470589</v>
      </c>
      <c r="AH13" s="52">
        <v>-1.3455882352941178</v>
      </c>
      <c r="AI13" s="52">
        <v>0.65441176470588225</v>
      </c>
      <c r="AJ13" s="52">
        <v>-0.61764705882352944</v>
      </c>
      <c r="AK13" s="52">
        <v>-0.58823529411764708</v>
      </c>
      <c r="AL13" s="52">
        <v>-0.61764705882352944</v>
      </c>
      <c r="AP13">
        <f t="shared" si="1"/>
        <v>1</v>
      </c>
      <c r="AQ13" t="s">
        <v>48</v>
      </c>
    </row>
    <row r="14" spans="1:43" x14ac:dyDescent="0.25">
      <c r="A14" s="1">
        <f>COUNTIF('Value Matchup'!$D$356:$D$423,PASE!B14)</f>
        <v>1</v>
      </c>
      <c r="B14" t="s">
        <v>125</v>
      </c>
      <c r="C14" s="63">
        <f t="shared" si="0"/>
        <v>-5.6242496998799525E-2</v>
      </c>
      <c r="D14" s="83">
        <f>IFERROR(LOOKUP(2,1/('All Games'!$J:$J=PASE!$B14)/('All Games'!$B:$B=PASE!D$2),('All Games'!$S:$S)),"")</f>
        <v>-0.61428571428571432</v>
      </c>
      <c r="E14" s="52">
        <v>-0.625</v>
      </c>
      <c r="F14" s="52" t="s">
        <v>497</v>
      </c>
      <c r="G14" s="52" t="s">
        <v>497</v>
      </c>
      <c r="H14" s="52" t="s">
        <v>497</v>
      </c>
      <c r="I14" s="52">
        <v>-0.61764705882352944</v>
      </c>
      <c r="J14" s="52" t="s">
        <v>497</v>
      </c>
      <c r="K14" s="52" t="s">
        <v>497</v>
      </c>
      <c r="L14" s="52" t="s">
        <v>497</v>
      </c>
      <c r="M14" s="52" t="s">
        <v>497</v>
      </c>
      <c r="N14" s="52">
        <v>-8.0882352941176405E-2</v>
      </c>
      <c r="O14" s="52" t="s">
        <v>497</v>
      </c>
      <c r="P14" s="52" t="s">
        <v>497</v>
      </c>
      <c r="Q14" s="52" t="s">
        <v>497</v>
      </c>
      <c r="R14" s="52" t="s">
        <v>497</v>
      </c>
      <c r="S14" s="52" t="s">
        <v>497</v>
      </c>
      <c r="T14" s="52">
        <v>0.38235294117647056</v>
      </c>
      <c r="U14" s="52" t="s">
        <v>497</v>
      </c>
      <c r="V14" s="52" t="s">
        <v>497</v>
      </c>
      <c r="W14" s="52" t="s">
        <v>497</v>
      </c>
      <c r="X14" s="52" t="s">
        <v>497</v>
      </c>
      <c r="Y14" s="52" t="s">
        <v>497</v>
      </c>
      <c r="Z14" s="52" t="s">
        <v>497</v>
      </c>
      <c r="AA14" s="52" t="s">
        <v>497</v>
      </c>
      <c r="AB14" s="52">
        <v>0.88235294117647056</v>
      </c>
      <c r="AC14" s="52" t="s">
        <v>497</v>
      </c>
      <c r="AD14" s="52" t="s">
        <v>497</v>
      </c>
      <c r="AE14" s="52" t="s">
        <v>497</v>
      </c>
      <c r="AF14" s="52">
        <v>0.27941176470588236</v>
      </c>
      <c r="AG14" s="52" t="s">
        <v>497</v>
      </c>
      <c r="AH14" s="52" t="s">
        <v>497</v>
      </c>
      <c r="AI14" s="52" t="s">
        <v>497</v>
      </c>
      <c r="AJ14" s="52" t="s">
        <v>497</v>
      </c>
      <c r="AK14" s="52" t="s">
        <v>497</v>
      </c>
      <c r="AL14" s="52" t="s">
        <v>497</v>
      </c>
      <c r="AP14">
        <f t="shared" si="1"/>
        <v>1</v>
      </c>
      <c r="AQ14" t="s">
        <v>125</v>
      </c>
    </row>
    <row r="15" spans="1:43" x14ac:dyDescent="0.25">
      <c r="A15" s="1">
        <f>COUNTIF('Value Matchup'!$D$356:$D$423,PASE!B15)</f>
        <v>0</v>
      </c>
      <c r="B15" t="s">
        <v>41</v>
      </c>
      <c r="C15" s="63">
        <f t="shared" si="0"/>
        <v>9.4427244582043338E-2</v>
      </c>
      <c r="E15" s="52">
        <v>-0.92647058823529416</v>
      </c>
      <c r="F15" s="52">
        <v>0.27941176470588236</v>
      </c>
      <c r="G15" s="52" t="s">
        <v>497</v>
      </c>
      <c r="H15" s="52">
        <v>-0.11764705882352944</v>
      </c>
      <c r="I15" s="52" t="s">
        <v>497</v>
      </c>
      <c r="J15" s="52" t="s">
        <v>497</v>
      </c>
      <c r="K15" s="52" t="s">
        <v>497</v>
      </c>
      <c r="L15" s="52" t="s">
        <v>497</v>
      </c>
      <c r="M15" s="52" t="s">
        <v>497</v>
      </c>
      <c r="N15" s="52" t="s">
        <v>497</v>
      </c>
      <c r="O15" s="52">
        <v>0.41176470588235292</v>
      </c>
      <c r="P15" s="52">
        <v>-0.5</v>
      </c>
      <c r="Q15" s="52">
        <v>-0.72058823529411764</v>
      </c>
      <c r="R15" s="52" t="s">
        <v>497</v>
      </c>
      <c r="S15" s="52" t="s">
        <v>497</v>
      </c>
      <c r="T15" s="52" t="s">
        <v>497</v>
      </c>
      <c r="U15" s="52" t="s">
        <v>497</v>
      </c>
      <c r="V15" s="52">
        <v>-0.92647058823529416</v>
      </c>
      <c r="W15" s="52">
        <v>-0.625</v>
      </c>
      <c r="X15" s="52">
        <v>-0.54411764705882359</v>
      </c>
      <c r="Y15" s="52">
        <v>-8.0882352941176405E-2</v>
      </c>
      <c r="Z15" s="52" t="s">
        <v>497</v>
      </c>
      <c r="AA15" s="52">
        <v>1.5</v>
      </c>
      <c r="AB15" s="52">
        <v>2.6397058823529411</v>
      </c>
      <c r="AC15" s="52" t="s">
        <v>497</v>
      </c>
      <c r="AD15" s="52">
        <v>0.45588235294117641</v>
      </c>
      <c r="AE15" s="52">
        <v>-0.83088235294117641</v>
      </c>
      <c r="AF15" s="52">
        <v>-0.34558823529411775</v>
      </c>
      <c r="AG15" s="52">
        <v>2.4558823529411766</v>
      </c>
      <c r="AH15" s="52">
        <v>-0.11764705882352944</v>
      </c>
      <c r="AI15" s="52">
        <v>-0.625</v>
      </c>
      <c r="AJ15" s="52" t="s">
        <v>497</v>
      </c>
      <c r="AK15" s="52" t="s">
        <v>497</v>
      </c>
      <c r="AL15" s="52">
        <v>0.41176470588235292</v>
      </c>
      <c r="AP15">
        <f t="shared" si="1"/>
        <v>1</v>
      </c>
      <c r="AQ15" t="s">
        <v>41</v>
      </c>
    </row>
    <row r="16" spans="1:43" x14ac:dyDescent="0.25">
      <c r="A16" s="1">
        <f>COUNTIF('Value Matchup'!$D$356:$D$423,PASE!B16)</f>
        <v>0</v>
      </c>
      <c r="B16" t="s">
        <v>127</v>
      </c>
      <c r="C16" s="63">
        <f t="shared" si="0"/>
        <v>-7.3529411764705881E-3</v>
      </c>
      <c r="E16" s="52" t="s">
        <v>497</v>
      </c>
      <c r="F16" s="52" t="s">
        <v>497</v>
      </c>
      <c r="G16" s="52" t="s">
        <v>497</v>
      </c>
      <c r="H16" s="52" t="s">
        <v>497</v>
      </c>
      <c r="I16" s="52" t="s">
        <v>497</v>
      </c>
      <c r="J16" s="52" t="s">
        <v>497</v>
      </c>
      <c r="K16" s="52" t="s">
        <v>497</v>
      </c>
      <c r="L16" s="52" t="s">
        <v>497</v>
      </c>
      <c r="M16" s="52">
        <v>-7.3529411764705881E-3</v>
      </c>
      <c r="N16" s="52" t="s">
        <v>497</v>
      </c>
      <c r="O16" s="52" t="s">
        <v>497</v>
      </c>
      <c r="P16" s="52" t="s">
        <v>497</v>
      </c>
      <c r="Q16" s="52" t="s">
        <v>497</v>
      </c>
      <c r="R16" s="52" t="s">
        <v>497</v>
      </c>
      <c r="S16" s="52" t="s">
        <v>497</v>
      </c>
      <c r="T16" s="52" t="s">
        <v>497</v>
      </c>
      <c r="U16" s="52" t="s">
        <v>497</v>
      </c>
      <c r="V16" s="52" t="s">
        <v>497</v>
      </c>
      <c r="W16" s="52" t="s">
        <v>497</v>
      </c>
      <c r="X16" s="52" t="s">
        <v>497</v>
      </c>
      <c r="Y16" s="52" t="s">
        <v>497</v>
      </c>
      <c r="Z16" s="52" t="s">
        <v>497</v>
      </c>
      <c r="AA16" s="52" t="s">
        <v>497</v>
      </c>
      <c r="AB16" s="52" t="s">
        <v>497</v>
      </c>
      <c r="AC16" s="52" t="s">
        <v>497</v>
      </c>
      <c r="AD16" s="52" t="s">
        <v>497</v>
      </c>
      <c r="AE16" s="52" t="s">
        <v>497</v>
      </c>
      <c r="AF16" s="52" t="s">
        <v>497</v>
      </c>
      <c r="AG16" s="52" t="s">
        <v>497</v>
      </c>
      <c r="AH16" s="52" t="s">
        <v>497</v>
      </c>
      <c r="AI16" s="52" t="s">
        <v>497</v>
      </c>
      <c r="AJ16" s="52" t="s">
        <v>497</v>
      </c>
      <c r="AK16" s="52" t="s">
        <v>497</v>
      </c>
      <c r="AL16" s="52" t="s">
        <v>497</v>
      </c>
      <c r="AP16">
        <f t="shared" si="1"/>
        <v>1</v>
      </c>
      <c r="AQ16" t="s">
        <v>127</v>
      </c>
    </row>
    <row r="17" spans="1:43" x14ac:dyDescent="0.25">
      <c r="A17" s="1">
        <f>COUNTIF('Value Matchup'!$D$356:$D$423,PASE!B17)</f>
        <v>0</v>
      </c>
      <c r="B17" t="s">
        <v>128</v>
      </c>
      <c r="C17" s="63">
        <f t="shared" si="0"/>
        <v>-6.6176470588235295E-2</v>
      </c>
      <c r="E17" s="52" t="s">
        <v>497</v>
      </c>
      <c r="F17" s="52" t="s">
        <v>497</v>
      </c>
      <c r="G17" s="52" t="s">
        <v>497</v>
      </c>
      <c r="H17" s="52" t="s">
        <v>497</v>
      </c>
      <c r="I17" s="52" t="s">
        <v>497</v>
      </c>
      <c r="J17" s="52" t="s">
        <v>497</v>
      </c>
      <c r="K17" s="52" t="s">
        <v>497</v>
      </c>
      <c r="L17" s="52" t="s">
        <v>497</v>
      </c>
      <c r="M17" s="52" t="s">
        <v>497</v>
      </c>
      <c r="N17" s="52" t="s">
        <v>497</v>
      </c>
      <c r="O17" s="52" t="s">
        <v>497</v>
      </c>
      <c r="P17" s="52" t="s">
        <v>497</v>
      </c>
      <c r="Q17" s="52" t="s">
        <v>497</v>
      </c>
      <c r="R17" s="52" t="s">
        <v>497</v>
      </c>
      <c r="S17" s="52" t="s">
        <v>497</v>
      </c>
      <c r="T17" s="52" t="s">
        <v>497</v>
      </c>
      <c r="U17" s="52" t="s">
        <v>497</v>
      </c>
      <c r="V17" s="52" t="s">
        <v>497</v>
      </c>
      <c r="W17" s="52" t="s">
        <v>497</v>
      </c>
      <c r="X17" s="52">
        <v>-6.6176470588235295E-2</v>
      </c>
      <c r="Y17" s="52" t="s">
        <v>497</v>
      </c>
      <c r="Z17" s="52" t="s">
        <v>497</v>
      </c>
      <c r="AA17" s="52" t="s">
        <v>497</v>
      </c>
      <c r="AB17" s="52" t="s">
        <v>497</v>
      </c>
      <c r="AC17" s="52" t="s">
        <v>497</v>
      </c>
      <c r="AD17" s="52" t="s">
        <v>497</v>
      </c>
      <c r="AE17" s="52" t="s">
        <v>497</v>
      </c>
      <c r="AF17" s="52" t="s">
        <v>497</v>
      </c>
      <c r="AG17" s="52" t="s">
        <v>497</v>
      </c>
      <c r="AH17" s="52" t="s">
        <v>497</v>
      </c>
      <c r="AI17" s="52" t="s">
        <v>497</v>
      </c>
      <c r="AJ17" s="52" t="s">
        <v>497</v>
      </c>
      <c r="AK17" s="52" t="s">
        <v>497</v>
      </c>
      <c r="AL17" s="52" t="s">
        <v>497</v>
      </c>
      <c r="AP17">
        <f t="shared" si="1"/>
        <v>1</v>
      </c>
      <c r="AQ17" t="s">
        <v>128</v>
      </c>
    </row>
    <row r="18" spans="1:43" x14ac:dyDescent="0.25">
      <c r="A18" s="1">
        <f>COUNTIF('Value Matchup'!$D$356:$D$423,PASE!B18)</f>
        <v>0</v>
      </c>
      <c r="B18" t="s">
        <v>129</v>
      </c>
      <c r="C18" s="63">
        <f t="shared" si="0"/>
        <v>0</v>
      </c>
      <c r="E18" s="52" t="s">
        <v>497</v>
      </c>
      <c r="F18" s="52" t="s">
        <v>497</v>
      </c>
      <c r="G18" s="52" t="s">
        <v>497</v>
      </c>
      <c r="H18" s="52" t="s">
        <v>497</v>
      </c>
      <c r="I18" s="52" t="s">
        <v>497</v>
      </c>
      <c r="J18" s="52" t="s">
        <v>497</v>
      </c>
      <c r="K18" s="52" t="s">
        <v>497</v>
      </c>
      <c r="L18" s="52" t="s">
        <v>497</v>
      </c>
      <c r="M18" s="52" t="s">
        <v>497</v>
      </c>
      <c r="N18" s="52" t="s">
        <v>497</v>
      </c>
      <c r="O18" s="52" t="s">
        <v>497</v>
      </c>
      <c r="P18" s="52" t="s">
        <v>497</v>
      </c>
      <c r="Q18" s="52" t="s">
        <v>497</v>
      </c>
      <c r="R18" s="52" t="s">
        <v>497</v>
      </c>
      <c r="S18" s="52" t="s">
        <v>497</v>
      </c>
      <c r="T18" s="52" t="s">
        <v>497</v>
      </c>
      <c r="U18" s="52" t="s">
        <v>497</v>
      </c>
      <c r="V18" s="52" t="s">
        <v>497</v>
      </c>
      <c r="W18" s="52" t="s">
        <v>497</v>
      </c>
      <c r="X18" s="52" t="s">
        <v>497</v>
      </c>
      <c r="Y18" s="52" t="s">
        <v>497</v>
      </c>
      <c r="Z18" s="52" t="s">
        <v>497</v>
      </c>
      <c r="AA18" s="52" t="s">
        <v>497</v>
      </c>
      <c r="AB18" s="52" t="s">
        <v>497</v>
      </c>
      <c r="AC18" s="52" t="s">
        <v>497</v>
      </c>
      <c r="AD18" s="52" t="s">
        <v>497</v>
      </c>
      <c r="AE18" s="52" t="s">
        <v>497</v>
      </c>
      <c r="AF18" s="52" t="s">
        <v>497</v>
      </c>
      <c r="AG18" s="52" t="s">
        <v>497</v>
      </c>
      <c r="AH18" s="52" t="s">
        <v>497</v>
      </c>
      <c r="AI18" s="52" t="s">
        <v>497</v>
      </c>
      <c r="AJ18" s="52" t="s">
        <v>497</v>
      </c>
      <c r="AK18" s="52" t="s">
        <v>497</v>
      </c>
      <c r="AL18" s="52" t="s">
        <v>497</v>
      </c>
      <c r="AP18">
        <f t="shared" si="1"/>
        <v>1</v>
      </c>
      <c r="AQ18" t="s">
        <v>129</v>
      </c>
    </row>
    <row r="19" spans="1:43" x14ac:dyDescent="0.25">
      <c r="A19" s="1">
        <f>COUNTIF('Value Matchup'!$D$356:$D$423,PASE!B19)</f>
        <v>1</v>
      </c>
      <c r="B19" t="s">
        <v>130</v>
      </c>
      <c r="C19" s="63">
        <f t="shared" si="0"/>
        <v>0.47242647058823528</v>
      </c>
      <c r="E19" s="52">
        <v>-0.54411764705882359</v>
      </c>
      <c r="F19" s="52" t="s">
        <v>497</v>
      </c>
      <c r="G19" s="52" t="s">
        <v>497</v>
      </c>
      <c r="H19" s="52" t="s">
        <v>497</v>
      </c>
      <c r="I19" s="52" t="s">
        <v>497</v>
      </c>
      <c r="J19" s="52" t="s">
        <v>497</v>
      </c>
      <c r="K19" s="52" t="s">
        <v>497</v>
      </c>
      <c r="L19" s="52" t="s">
        <v>497</v>
      </c>
      <c r="M19" s="52" t="s">
        <v>497</v>
      </c>
      <c r="N19" s="52" t="s">
        <v>497</v>
      </c>
      <c r="O19" s="52" t="s">
        <v>497</v>
      </c>
      <c r="P19" s="52" t="s">
        <v>497</v>
      </c>
      <c r="Q19" s="52" t="s">
        <v>497</v>
      </c>
      <c r="R19" s="52" t="s">
        <v>497</v>
      </c>
      <c r="S19" s="52" t="s">
        <v>497</v>
      </c>
      <c r="T19" s="52">
        <v>1.3823529411764706</v>
      </c>
      <c r="U19" s="52" t="s">
        <v>497</v>
      </c>
      <c r="V19" s="52" t="s">
        <v>497</v>
      </c>
      <c r="W19" s="52">
        <v>7.3529411764705843E-2</v>
      </c>
      <c r="X19" s="52">
        <v>-1.3455882352941178</v>
      </c>
      <c r="Y19" s="52" t="s">
        <v>497</v>
      </c>
      <c r="Z19" s="52" t="s">
        <v>497</v>
      </c>
      <c r="AA19" s="52" t="s">
        <v>497</v>
      </c>
      <c r="AB19" s="52" t="s">
        <v>497</v>
      </c>
      <c r="AC19" s="52" t="s">
        <v>497</v>
      </c>
      <c r="AD19" s="52" t="s">
        <v>497</v>
      </c>
      <c r="AE19" s="52" t="s">
        <v>497</v>
      </c>
      <c r="AF19" s="52" t="s">
        <v>497</v>
      </c>
      <c r="AG19" s="52" t="s">
        <v>497</v>
      </c>
      <c r="AH19" s="52" t="s">
        <v>497</v>
      </c>
      <c r="AI19" s="52">
        <v>0.27941176470588236</v>
      </c>
      <c r="AJ19" s="52">
        <v>0.27941176470588236</v>
      </c>
      <c r="AK19" s="52">
        <v>2.2794117647058822</v>
      </c>
      <c r="AL19" s="52">
        <v>1.375</v>
      </c>
      <c r="AP19">
        <f t="shared" si="1"/>
        <v>1</v>
      </c>
      <c r="AQ19" t="s">
        <v>130</v>
      </c>
    </row>
    <row r="20" spans="1:43" x14ac:dyDescent="0.25">
      <c r="A20" s="1">
        <f>COUNTIF('Value Matchup'!$D$356:$D$423,PASE!B20)</f>
        <v>0</v>
      </c>
      <c r="B20" t="s">
        <v>131</v>
      </c>
      <c r="C20" s="63">
        <f t="shared" si="0"/>
        <v>6.7647058823529393E-2</v>
      </c>
      <c r="E20" s="52" t="s">
        <v>497</v>
      </c>
      <c r="F20" s="52" t="s">
        <v>497</v>
      </c>
      <c r="G20" s="52">
        <v>-7.3529411764705881E-3</v>
      </c>
      <c r="H20" s="52" t="s">
        <v>497</v>
      </c>
      <c r="I20" s="52" t="s">
        <v>497</v>
      </c>
      <c r="J20" s="52" t="s">
        <v>497</v>
      </c>
      <c r="K20" s="52" t="s">
        <v>497</v>
      </c>
      <c r="L20" s="52" t="s">
        <v>497</v>
      </c>
      <c r="M20" s="52" t="s">
        <v>497</v>
      </c>
      <c r="N20" s="52" t="s">
        <v>497</v>
      </c>
      <c r="O20" s="52">
        <v>-6.6176470588235295E-2</v>
      </c>
      <c r="P20" s="52" t="s">
        <v>497</v>
      </c>
      <c r="Q20" s="52" t="s">
        <v>497</v>
      </c>
      <c r="R20" s="52" t="s">
        <v>497</v>
      </c>
      <c r="S20" s="52" t="s">
        <v>497</v>
      </c>
      <c r="T20" s="52">
        <v>-0.25</v>
      </c>
      <c r="U20" s="52" t="s">
        <v>497</v>
      </c>
      <c r="V20" s="52" t="s">
        <v>497</v>
      </c>
      <c r="W20" s="52" t="s">
        <v>497</v>
      </c>
      <c r="X20" s="52" t="s">
        <v>497</v>
      </c>
      <c r="Y20" s="52" t="s">
        <v>497</v>
      </c>
      <c r="Z20" s="52" t="s">
        <v>497</v>
      </c>
      <c r="AA20" s="52">
        <v>-0.16911764705882354</v>
      </c>
      <c r="AB20" s="52" t="s">
        <v>497</v>
      </c>
      <c r="AC20" s="52" t="s">
        <v>497</v>
      </c>
      <c r="AD20" s="52" t="s">
        <v>497</v>
      </c>
      <c r="AE20" s="52" t="s">
        <v>497</v>
      </c>
      <c r="AF20" s="52" t="s">
        <v>497</v>
      </c>
      <c r="AG20" s="52" t="s">
        <v>497</v>
      </c>
      <c r="AH20" s="52" t="s">
        <v>497</v>
      </c>
      <c r="AI20" s="52" t="s">
        <v>497</v>
      </c>
      <c r="AJ20" s="52">
        <v>0.83088235294117641</v>
      </c>
      <c r="AK20" s="52" t="s">
        <v>497</v>
      </c>
      <c r="AL20" s="52" t="s">
        <v>497</v>
      </c>
      <c r="AP20">
        <f t="shared" si="1"/>
        <v>1</v>
      </c>
      <c r="AQ20" t="s">
        <v>131</v>
      </c>
    </row>
    <row r="21" spans="1:43" x14ac:dyDescent="0.25">
      <c r="A21" s="1">
        <f>COUNTIF('Value Matchup'!$D$356:$D$423,PASE!B21)</f>
        <v>0</v>
      </c>
      <c r="B21" t="s">
        <v>133</v>
      </c>
      <c r="C21" s="63">
        <f t="shared" si="0"/>
        <v>9.1911764705882359E-2</v>
      </c>
      <c r="E21" s="52" t="s">
        <v>497</v>
      </c>
      <c r="F21" s="52" t="s">
        <v>497</v>
      </c>
      <c r="G21" s="52" t="s">
        <v>497</v>
      </c>
      <c r="H21" s="52" t="s">
        <v>497</v>
      </c>
      <c r="I21" s="52" t="s">
        <v>497</v>
      </c>
      <c r="J21" s="52" t="s">
        <v>497</v>
      </c>
      <c r="K21" s="52" t="s">
        <v>497</v>
      </c>
      <c r="L21" s="52" t="s">
        <v>497</v>
      </c>
      <c r="M21" s="52" t="s">
        <v>497</v>
      </c>
      <c r="N21" s="52" t="s">
        <v>497</v>
      </c>
      <c r="O21" s="52" t="s">
        <v>497</v>
      </c>
      <c r="P21" s="52" t="s">
        <v>497</v>
      </c>
      <c r="Q21" s="52" t="s">
        <v>497</v>
      </c>
      <c r="R21" s="52" t="s">
        <v>497</v>
      </c>
      <c r="S21" s="52" t="s">
        <v>497</v>
      </c>
      <c r="T21" s="52" t="s">
        <v>497</v>
      </c>
      <c r="U21" s="52" t="s">
        <v>497</v>
      </c>
      <c r="V21" s="52" t="s">
        <v>497</v>
      </c>
      <c r="W21" s="52">
        <v>-0.625</v>
      </c>
      <c r="X21" s="52" t="s">
        <v>497</v>
      </c>
      <c r="Y21" s="52" t="s">
        <v>497</v>
      </c>
      <c r="Z21" s="52" t="s">
        <v>497</v>
      </c>
      <c r="AA21" s="52" t="s">
        <v>497</v>
      </c>
      <c r="AB21" s="52">
        <v>-0.5</v>
      </c>
      <c r="AC21" s="52" t="s">
        <v>497</v>
      </c>
      <c r="AD21" s="52">
        <v>-6.6176470588235295E-2</v>
      </c>
      <c r="AE21" s="52" t="s">
        <v>497</v>
      </c>
      <c r="AF21" s="52" t="s">
        <v>497</v>
      </c>
      <c r="AG21" s="52">
        <v>1.5</v>
      </c>
      <c r="AH21" s="52">
        <v>0.41176470588235292</v>
      </c>
      <c r="AI21" s="52" t="s">
        <v>497</v>
      </c>
      <c r="AJ21" s="52" t="s">
        <v>497</v>
      </c>
      <c r="AK21" s="52">
        <v>-0.16911764705882354</v>
      </c>
      <c r="AL21" s="52" t="s">
        <v>497</v>
      </c>
      <c r="AP21">
        <f t="shared" si="1"/>
        <v>1</v>
      </c>
      <c r="AQ21" t="s">
        <v>133</v>
      </c>
    </row>
    <row r="22" spans="1:43" x14ac:dyDescent="0.25">
      <c r="A22" s="1">
        <f>COUNTIF('Value Matchup'!$D$356:$D$423,PASE!B22)</f>
        <v>1</v>
      </c>
      <c r="B22" t="s">
        <v>46</v>
      </c>
      <c r="C22" s="63">
        <f t="shared" si="0"/>
        <v>-0.10845588235294114</v>
      </c>
      <c r="E22" s="52" t="s">
        <v>497</v>
      </c>
      <c r="F22" s="52">
        <v>0.16911764705882359</v>
      </c>
      <c r="G22" s="52">
        <v>-1.1176470588235294</v>
      </c>
      <c r="H22" s="52">
        <v>-1.8308823529411764</v>
      </c>
      <c r="I22" s="52">
        <v>0.91911764705882359</v>
      </c>
      <c r="J22" s="52" t="s">
        <v>497</v>
      </c>
      <c r="K22" s="52">
        <v>1.1691176470588236</v>
      </c>
      <c r="L22" s="52" t="s">
        <v>497</v>
      </c>
      <c r="M22" s="52">
        <v>1.1691176470588236</v>
      </c>
      <c r="N22" s="52" t="s">
        <v>497</v>
      </c>
      <c r="O22" s="52">
        <v>-0.625</v>
      </c>
      <c r="P22" s="52" t="s">
        <v>497</v>
      </c>
      <c r="Q22" s="52" t="s">
        <v>497</v>
      </c>
      <c r="R22" s="52" t="s">
        <v>497</v>
      </c>
      <c r="S22" s="52" t="s">
        <v>497</v>
      </c>
      <c r="T22" s="52" t="s">
        <v>497</v>
      </c>
      <c r="U22" s="52" t="s">
        <v>497</v>
      </c>
      <c r="V22" s="52" t="s">
        <v>497</v>
      </c>
      <c r="W22" s="52" t="s">
        <v>497</v>
      </c>
      <c r="X22" s="52" t="s">
        <v>497</v>
      </c>
      <c r="Y22" s="52" t="s">
        <v>497</v>
      </c>
      <c r="Z22" s="52" t="s">
        <v>497</v>
      </c>
      <c r="AA22" s="52" t="s">
        <v>497</v>
      </c>
      <c r="AB22" s="52" t="s">
        <v>497</v>
      </c>
      <c r="AC22" s="52" t="s">
        <v>497</v>
      </c>
      <c r="AD22" s="52" t="s">
        <v>497</v>
      </c>
      <c r="AE22" s="52" t="s">
        <v>497</v>
      </c>
      <c r="AF22" s="52" t="s">
        <v>497</v>
      </c>
      <c r="AG22" s="52" t="s">
        <v>497</v>
      </c>
      <c r="AH22" s="52" t="s">
        <v>497</v>
      </c>
      <c r="AI22" s="52">
        <v>-0.72058823529411764</v>
      </c>
      <c r="AJ22" s="52" t="s">
        <v>497</v>
      </c>
      <c r="AK22" s="52" t="s">
        <v>497</v>
      </c>
      <c r="AL22" s="52" t="s">
        <v>497</v>
      </c>
      <c r="AP22">
        <f t="shared" si="1"/>
        <v>1</v>
      </c>
      <c r="AQ22" t="s">
        <v>46</v>
      </c>
    </row>
    <row r="23" spans="1:43" x14ac:dyDescent="0.25">
      <c r="A23" s="1">
        <f>COUNTIF('Value Matchup'!$D$356:$D$423,PASE!B23)</f>
        <v>1</v>
      </c>
      <c r="B23" t="s">
        <v>62</v>
      </c>
      <c r="C23" s="63">
        <f t="shared" si="0"/>
        <v>-0.18697478991596639</v>
      </c>
      <c r="E23" s="52" t="s">
        <v>497</v>
      </c>
      <c r="F23" s="52" t="s">
        <v>497</v>
      </c>
      <c r="G23" s="52" t="s">
        <v>497</v>
      </c>
      <c r="H23" s="52">
        <v>-6.6176470588235295E-2</v>
      </c>
      <c r="I23" s="52" t="s">
        <v>497</v>
      </c>
      <c r="J23" s="52">
        <v>-0.625</v>
      </c>
      <c r="K23" s="52">
        <v>-0.16911764705882354</v>
      </c>
      <c r="L23" s="52">
        <v>-0.25</v>
      </c>
      <c r="M23" s="52" t="s">
        <v>497</v>
      </c>
      <c r="N23" s="52" t="s">
        <v>497</v>
      </c>
      <c r="O23" s="52">
        <v>-6.6176470588235295E-2</v>
      </c>
      <c r="P23" s="52">
        <v>-6.6176470588235295E-2</v>
      </c>
      <c r="Q23" s="52">
        <v>-6.6176470588235295E-2</v>
      </c>
      <c r="R23" s="52" t="s">
        <v>497</v>
      </c>
      <c r="S23" s="52" t="s">
        <v>497</v>
      </c>
      <c r="T23" s="52" t="s">
        <v>497</v>
      </c>
      <c r="U23" s="52" t="s">
        <v>497</v>
      </c>
      <c r="V23" s="52" t="s">
        <v>497</v>
      </c>
      <c r="W23" s="52" t="s">
        <v>497</v>
      </c>
      <c r="X23" s="52" t="s">
        <v>497</v>
      </c>
      <c r="Y23" s="52" t="s">
        <v>497</v>
      </c>
      <c r="Z23" s="52" t="s">
        <v>497</v>
      </c>
      <c r="AA23" s="52" t="s">
        <v>497</v>
      </c>
      <c r="AB23" s="52" t="s">
        <v>497</v>
      </c>
      <c r="AC23" s="52" t="s">
        <v>497</v>
      </c>
      <c r="AD23" s="52" t="s">
        <v>497</v>
      </c>
      <c r="AE23" s="52" t="s">
        <v>497</v>
      </c>
      <c r="AF23" s="52" t="s">
        <v>497</v>
      </c>
      <c r="AG23" s="52" t="s">
        <v>497</v>
      </c>
      <c r="AH23" s="52" t="s">
        <v>497</v>
      </c>
      <c r="AI23" s="52" t="s">
        <v>497</v>
      </c>
      <c r="AJ23" s="52" t="s">
        <v>497</v>
      </c>
      <c r="AK23" s="52" t="s">
        <v>497</v>
      </c>
      <c r="AL23" s="52" t="s">
        <v>497</v>
      </c>
      <c r="AP23">
        <f t="shared" si="1"/>
        <v>1</v>
      </c>
      <c r="AQ23" t="s">
        <v>62</v>
      </c>
    </row>
    <row r="24" spans="1:43" x14ac:dyDescent="0.25">
      <c r="A24" s="1">
        <f>COUNTIF('Value Matchup'!$D$356:$D$423,PASE!B24)</f>
        <v>0</v>
      </c>
      <c r="B24" t="s">
        <v>135</v>
      </c>
      <c r="C24" s="63">
        <f t="shared" si="0"/>
        <v>0</v>
      </c>
      <c r="E24" s="52" t="s">
        <v>497</v>
      </c>
      <c r="F24" s="52" t="s">
        <v>497</v>
      </c>
      <c r="G24" s="52" t="s">
        <v>497</v>
      </c>
      <c r="H24" s="52" t="s">
        <v>497</v>
      </c>
      <c r="I24" s="52" t="s">
        <v>497</v>
      </c>
      <c r="J24" s="52" t="s">
        <v>497</v>
      </c>
      <c r="K24" s="52" t="s">
        <v>497</v>
      </c>
      <c r="L24" s="52" t="s">
        <v>497</v>
      </c>
      <c r="M24" s="52" t="s">
        <v>497</v>
      </c>
      <c r="N24" s="52" t="s">
        <v>497</v>
      </c>
      <c r="O24" s="52" t="s">
        <v>497</v>
      </c>
      <c r="P24" s="52" t="s">
        <v>497</v>
      </c>
      <c r="Q24" s="52" t="s">
        <v>497</v>
      </c>
      <c r="R24" s="52" t="s">
        <v>497</v>
      </c>
      <c r="S24" s="52" t="s">
        <v>497</v>
      </c>
      <c r="T24" s="52" t="s">
        <v>497</v>
      </c>
      <c r="U24" s="52" t="s">
        <v>497</v>
      </c>
      <c r="V24" s="52" t="s">
        <v>497</v>
      </c>
      <c r="W24" s="52" t="s">
        <v>497</v>
      </c>
      <c r="X24" s="52" t="s">
        <v>497</v>
      </c>
      <c r="Y24" s="52" t="s">
        <v>497</v>
      </c>
      <c r="Z24" s="52" t="s">
        <v>497</v>
      </c>
      <c r="AA24" s="52" t="s">
        <v>497</v>
      </c>
      <c r="AB24" s="52" t="s">
        <v>497</v>
      </c>
      <c r="AC24" s="52" t="s">
        <v>497</v>
      </c>
      <c r="AD24" s="52" t="s">
        <v>497</v>
      </c>
      <c r="AE24" s="52" t="s">
        <v>497</v>
      </c>
      <c r="AF24" s="52" t="s">
        <v>497</v>
      </c>
      <c r="AG24" s="52" t="s">
        <v>497</v>
      </c>
      <c r="AH24" s="52" t="s">
        <v>497</v>
      </c>
      <c r="AI24" s="52" t="s">
        <v>497</v>
      </c>
      <c r="AJ24" s="52" t="s">
        <v>497</v>
      </c>
      <c r="AK24" s="52" t="s">
        <v>497</v>
      </c>
      <c r="AL24" s="52" t="s">
        <v>497</v>
      </c>
      <c r="AP24">
        <f t="shared" si="1"/>
        <v>1</v>
      </c>
      <c r="AQ24" t="s">
        <v>135</v>
      </c>
    </row>
    <row r="25" spans="1:43" x14ac:dyDescent="0.25">
      <c r="A25" s="1">
        <f>COUNTIF('Value Matchup'!$D$356:$D$423,PASE!B25)</f>
        <v>0</v>
      </c>
      <c r="B25" t="s">
        <v>137</v>
      </c>
      <c r="C25" s="63">
        <f t="shared" si="0"/>
        <v>-6.6176470588235295E-2</v>
      </c>
      <c r="E25" s="52" t="s">
        <v>497</v>
      </c>
      <c r="F25" s="52" t="s">
        <v>497</v>
      </c>
      <c r="G25" s="52" t="s">
        <v>497</v>
      </c>
      <c r="H25" s="52" t="s">
        <v>497</v>
      </c>
      <c r="I25" s="52" t="s">
        <v>497</v>
      </c>
      <c r="J25" s="52" t="s">
        <v>497</v>
      </c>
      <c r="K25" s="52" t="s">
        <v>497</v>
      </c>
      <c r="L25" s="52" t="s">
        <v>497</v>
      </c>
      <c r="M25" s="52" t="s">
        <v>497</v>
      </c>
      <c r="N25" s="52">
        <v>-6.6176470588235295E-2</v>
      </c>
      <c r="O25" s="52" t="s">
        <v>497</v>
      </c>
      <c r="P25" s="52" t="s">
        <v>497</v>
      </c>
      <c r="Q25" s="52" t="s">
        <v>497</v>
      </c>
      <c r="R25" s="52" t="s">
        <v>497</v>
      </c>
      <c r="S25" s="52" t="s">
        <v>497</v>
      </c>
      <c r="T25" s="52" t="s">
        <v>497</v>
      </c>
      <c r="U25" s="52" t="s">
        <v>497</v>
      </c>
      <c r="V25" s="52" t="s">
        <v>497</v>
      </c>
      <c r="W25" s="52" t="s">
        <v>497</v>
      </c>
      <c r="X25" s="52" t="s">
        <v>497</v>
      </c>
      <c r="Y25" s="52" t="s">
        <v>497</v>
      </c>
      <c r="Z25" s="52" t="s">
        <v>497</v>
      </c>
      <c r="AA25" s="52" t="s">
        <v>497</v>
      </c>
      <c r="AB25" s="52" t="s">
        <v>497</v>
      </c>
      <c r="AC25" s="52" t="s">
        <v>497</v>
      </c>
      <c r="AD25" s="52" t="s">
        <v>497</v>
      </c>
      <c r="AE25" s="52" t="s">
        <v>497</v>
      </c>
      <c r="AF25" s="52" t="s">
        <v>497</v>
      </c>
      <c r="AG25" s="52" t="s">
        <v>497</v>
      </c>
      <c r="AH25" s="52" t="s">
        <v>497</v>
      </c>
      <c r="AI25" s="52" t="s">
        <v>497</v>
      </c>
      <c r="AJ25" s="52" t="s">
        <v>497</v>
      </c>
      <c r="AK25" s="52" t="s">
        <v>497</v>
      </c>
      <c r="AL25" s="52" t="s">
        <v>497</v>
      </c>
      <c r="AP25">
        <f t="shared" si="1"/>
        <v>1</v>
      </c>
      <c r="AQ25" t="s">
        <v>137</v>
      </c>
    </row>
    <row r="26" spans="1:43" x14ac:dyDescent="0.25">
      <c r="A26" s="1">
        <f>COUNTIF('Value Matchup'!$D$356:$D$423,PASE!B26)</f>
        <v>0</v>
      </c>
      <c r="B26" t="s">
        <v>138</v>
      </c>
      <c r="C26" s="63">
        <f t="shared" si="0"/>
        <v>-0.25857843137254904</v>
      </c>
      <c r="E26" s="52" t="s">
        <v>497</v>
      </c>
      <c r="F26" s="52" t="s">
        <v>497</v>
      </c>
      <c r="G26" s="52" t="s">
        <v>497</v>
      </c>
      <c r="H26" s="52">
        <v>-0.625</v>
      </c>
      <c r="I26" s="52" t="s">
        <v>497</v>
      </c>
      <c r="J26" s="52">
        <v>-0.25</v>
      </c>
      <c r="K26" s="52" t="s">
        <v>497</v>
      </c>
      <c r="L26" s="52" t="s">
        <v>497</v>
      </c>
      <c r="M26" s="52" t="s">
        <v>497</v>
      </c>
      <c r="N26" s="52" t="s">
        <v>497</v>
      </c>
      <c r="O26" s="52">
        <v>-0.16911764705882354</v>
      </c>
      <c r="P26" s="52" t="s">
        <v>497</v>
      </c>
      <c r="Q26" s="52" t="s">
        <v>497</v>
      </c>
      <c r="R26" s="52" t="s">
        <v>497</v>
      </c>
      <c r="S26" s="52" t="s">
        <v>497</v>
      </c>
      <c r="T26" s="52" t="s">
        <v>497</v>
      </c>
      <c r="U26" s="52" t="s">
        <v>497</v>
      </c>
      <c r="V26" s="52" t="s">
        <v>497</v>
      </c>
      <c r="W26" s="52" t="s">
        <v>497</v>
      </c>
      <c r="X26" s="52" t="s">
        <v>497</v>
      </c>
      <c r="Y26" s="52" t="s">
        <v>497</v>
      </c>
      <c r="Z26" s="52" t="s">
        <v>497</v>
      </c>
      <c r="AA26" s="52" t="s">
        <v>497</v>
      </c>
      <c r="AB26" s="52" t="s">
        <v>497</v>
      </c>
      <c r="AC26" s="52">
        <v>-0.16911764705882354</v>
      </c>
      <c r="AD26" s="52">
        <v>-0.16911764705882354</v>
      </c>
      <c r="AE26" s="52" t="s">
        <v>497</v>
      </c>
      <c r="AF26" s="52" t="s">
        <v>497</v>
      </c>
      <c r="AG26" s="52" t="s">
        <v>497</v>
      </c>
      <c r="AH26" s="52" t="s">
        <v>497</v>
      </c>
      <c r="AI26" s="52">
        <v>-0.16911764705882354</v>
      </c>
      <c r="AJ26" s="52" t="s">
        <v>497</v>
      </c>
      <c r="AK26" s="52" t="s">
        <v>497</v>
      </c>
      <c r="AL26" s="52" t="s">
        <v>497</v>
      </c>
      <c r="AP26">
        <f t="shared" si="1"/>
        <v>1</v>
      </c>
      <c r="AQ26" t="s">
        <v>138</v>
      </c>
    </row>
    <row r="27" spans="1:43" x14ac:dyDescent="0.25">
      <c r="A27" s="1">
        <f>COUNTIF('Value Matchup'!$D$356:$D$423,PASE!B27)</f>
        <v>0</v>
      </c>
      <c r="B27" t="s">
        <v>139</v>
      </c>
      <c r="C27" s="63">
        <f t="shared" si="0"/>
        <v>0.14237967914438501</v>
      </c>
      <c r="E27" s="52" t="s">
        <v>497</v>
      </c>
      <c r="F27" s="52" t="s">
        <v>497</v>
      </c>
      <c r="G27" s="52" t="s">
        <v>497</v>
      </c>
      <c r="H27" s="52" t="s">
        <v>497</v>
      </c>
      <c r="I27" s="52" t="s">
        <v>497</v>
      </c>
      <c r="J27" s="52" t="s">
        <v>497</v>
      </c>
      <c r="K27" s="52" t="s">
        <v>497</v>
      </c>
      <c r="L27" s="52" t="s">
        <v>497</v>
      </c>
      <c r="M27" s="52" t="s">
        <v>497</v>
      </c>
      <c r="N27" s="52">
        <v>-0.92647058823529416</v>
      </c>
      <c r="O27" s="52" t="s">
        <v>497</v>
      </c>
      <c r="P27" s="52">
        <v>7.3529411764705843E-2</v>
      </c>
      <c r="Q27" s="52">
        <v>0.45588235294117641</v>
      </c>
      <c r="R27" s="52">
        <v>-0.54411764705882359</v>
      </c>
      <c r="S27" s="52">
        <v>-8.0882352941176405E-2</v>
      </c>
      <c r="T27" s="52" t="s">
        <v>497</v>
      </c>
      <c r="U27" s="52">
        <v>-0.625</v>
      </c>
      <c r="V27" s="52">
        <v>-0.83088235294117641</v>
      </c>
      <c r="W27" s="52" t="s">
        <v>497</v>
      </c>
      <c r="X27" s="52" t="s">
        <v>497</v>
      </c>
      <c r="Y27" s="52" t="s">
        <v>497</v>
      </c>
      <c r="Z27" s="52">
        <v>-0.11764705882352944</v>
      </c>
      <c r="AA27" s="52">
        <v>0.375</v>
      </c>
      <c r="AB27" s="52" t="s">
        <v>497</v>
      </c>
      <c r="AC27" s="52">
        <v>2.4117647058823528</v>
      </c>
      <c r="AD27" s="52" t="s">
        <v>497</v>
      </c>
      <c r="AE27" s="52" t="s">
        <v>497</v>
      </c>
      <c r="AF27" s="52" t="s">
        <v>497</v>
      </c>
      <c r="AG27" s="52" t="s">
        <v>497</v>
      </c>
      <c r="AH27" s="52" t="s">
        <v>497</v>
      </c>
      <c r="AI27" s="52" t="s">
        <v>497</v>
      </c>
      <c r="AJ27" s="52" t="s">
        <v>497</v>
      </c>
      <c r="AK27" s="52" t="s">
        <v>497</v>
      </c>
      <c r="AL27" s="52">
        <v>1.375</v>
      </c>
      <c r="AP27">
        <f t="shared" si="1"/>
        <v>1</v>
      </c>
      <c r="AQ27" t="s">
        <v>139</v>
      </c>
    </row>
    <row r="28" spans="1:43" x14ac:dyDescent="0.25">
      <c r="A28" s="1">
        <f>COUNTIF('Value Matchup'!$D$356:$D$423,PASE!B28)</f>
        <v>0</v>
      </c>
      <c r="B28" t="s">
        <v>141</v>
      </c>
      <c r="C28" s="63">
        <f t="shared" si="0"/>
        <v>-0.1176470588235294</v>
      </c>
      <c r="E28" s="52" t="s">
        <v>497</v>
      </c>
      <c r="F28" s="52" t="s">
        <v>497</v>
      </c>
      <c r="G28" s="52" t="s">
        <v>497</v>
      </c>
      <c r="H28" s="52" t="s">
        <v>497</v>
      </c>
      <c r="I28" s="52" t="s">
        <v>497</v>
      </c>
      <c r="J28" s="52" t="s">
        <v>497</v>
      </c>
      <c r="K28" s="52" t="s">
        <v>497</v>
      </c>
      <c r="L28" s="52">
        <v>-7.3529411764705881E-3</v>
      </c>
      <c r="M28" s="52" t="s">
        <v>497</v>
      </c>
      <c r="N28" s="52" t="s">
        <v>497</v>
      </c>
      <c r="O28" s="52" t="s">
        <v>497</v>
      </c>
      <c r="P28" s="52" t="s">
        <v>497</v>
      </c>
      <c r="Q28" s="52" t="s">
        <v>497</v>
      </c>
      <c r="R28" s="52" t="s">
        <v>497</v>
      </c>
      <c r="S28" s="52" t="s">
        <v>497</v>
      </c>
      <c r="T28" s="52" t="s">
        <v>497</v>
      </c>
      <c r="U28" s="52">
        <v>-7.3529411764705881E-3</v>
      </c>
      <c r="V28" s="52" t="s">
        <v>497</v>
      </c>
      <c r="W28" s="52" t="s">
        <v>497</v>
      </c>
      <c r="X28" s="52" t="s">
        <v>497</v>
      </c>
      <c r="Y28" s="52" t="s">
        <v>497</v>
      </c>
      <c r="Z28" s="52">
        <v>-0.5</v>
      </c>
      <c r="AA28" s="52" t="s">
        <v>497</v>
      </c>
      <c r="AB28" s="52" t="s">
        <v>497</v>
      </c>
      <c r="AC28" s="52" t="s">
        <v>497</v>
      </c>
      <c r="AD28" s="52" t="s">
        <v>497</v>
      </c>
      <c r="AE28" s="52" t="s">
        <v>497</v>
      </c>
      <c r="AF28" s="52" t="s">
        <v>497</v>
      </c>
      <c r="AG28" s="52">
        <v>-7.3529411764705881E-3</v>
      </c>
      <c r="AH28" s="52" t="s">
        <v>497</v>
      </c>
      <c r="AI28" s="52">
        <v>-6.6176470588235295E-2</v>
      </c>
      <c r="AJ28" s="52" t="s">
        <v>497</v>
      </c>
      <c r="AK28" s="52" t="s">
        <v>497</v>
      </c>
      <c r="AL28" s="52" t="s">
        <v>497</v>
      </c>
      <c r="AP28">
        <f t="shared" si="1"/>
        <v>1</v>
      </c>
      <c r="AQ28" t="s">
        <v>141</v>
      </c>
    </row>
    <row r="29" spans="1:43" x14ac:dyDescent="0.25">
      <c r="A29" s="1">
        <f>COUNTIF('Value Matchup'!$D$356:$D$423,PASE!B29)</f>
        <v>0</v>
      </c>
      <c r="B29" t="s">
        <v>142</v>
      </c>
      <c r="C29" s="63">
        <f t="shared" si="0"/>
        <v>0</v>
      </c>
      <c r="E29" s="52" t="s">
        <v>497</v>
      </c>
      <c r="F29" s="52" t="s">
        <v>497</v>
      </c>
      <c r="G29" s="52" t="s">
        <v>497</v>
      </c>
      <c r="H29" s="52" t="s">
        <v>497</v>
      </c>
      <c r="I29" s="52" t="s">
        <v>497</v>
      </c>
      <c r="J29" s="52" t="s">
        <v>497</v>
      </c>
      <c r="K29" s="52" t="s">
        <v>497</v>
      </c>
      <c r="L29" s="52" t="s">
        <v>497</v>
      </c>
      <c r="M29" s="52" t="s">
        <v>497</v>
      </c>
      <c r="N29" s="52" t="s">
        <v>497</v>
      </c>
      <c r="O29" s="52" t="s">
        <v>497</v>
      </c>
      <c r="P29" s="52" t="s">
        <v>497</v>
      </c>
      <c r="Q29" s="52" t="s">
        <v>497</v>
      </c>
      <c r="R29" s="52" t="s">
        <v>497</v>
      </c>
      <c r="S29" s="52" t="s">
        <v>497</v>
      </c>
      <c r="T29" s="52" t="s">
        <v>497</v>
      </c>
      <c r="U29" s="52" t="s">
        <v>497</v>
      </c>
      <c r="V29" s="52" t="s">
        <v>497</v>
      </c>
      <c r="W29" s="52" t="s">
        <v>497</v>
      </c>
      <c r="X29" s="52" t="s">
        <v>497</v>
      </c>
      <c r="Y29" s="52" t="s">
        <v>497</v>
      </c>
      <c r="Z29" s="52" t="s">
        <v>497</v>
      </c>
      <c r="AA29" s="52" t="s">
        <v>497</v>
      </c>
      <c r="AB29" s="52" t="s">
        <v>497</v>
      </c>
      <c r="AC29" s="52" t="s">
        <v>497</v>
      </c>
      <c r="AD29" s="52" t="s">
        <v>497</v>
      </c>
      <c r="AE29" s="52" t="s">
        <v>497</v>
      </c>
      <c r="AF29" s="52" t="s">
        <v>497</v>
      </c>
      <c r="AG29" s="52" t="s">
        <v>497</v>
      </c>
      <c r="AH29" s="52" t="s">
        <v>497</v>
      </c>
      <c r="AI29" s="52" t="s">
        <v>497</v>
      </c>
      <c r="AJ29" s="52" t="s">
        <v>497</v>
      </c>
      <c r="AK29" s="52" t="s">
        <v>497</v>
      </c>
      <c r="AL29" s="52" t="s">
        <v>497</v>
      </c>
      <c r="AP29">
        <f t="shared" si="1"/>
        <v>1</v>
      </c>
      <c r="AQ29" t="s">
        <v>142</v>
      </c>
    </row>
    <row r="30" spans="1:43" x14ac:dyDescent="0.25">
      <c r="A30" s="1">
        <f>COUNTIF('Value Matchup'!$D$356:$D$423,PASE!B30)</f>
        <v>1</v>
      </c>
      <c r="B30" t="s">
        <v>143</v>
      </c>
      <c r="C30" s="63">
        <f t="shared" si="0"/>
        <v>0.12867647058823525</v>
      </c>
      <c r="E30" s="52" t="s">
        <v>497</v>
      </c>
      <c r="F30" s="52" t="s">
        <v>497</v>
      </c>
      <c r="G30" s="52" t="s">
        <v>497</v>
      </c>
      <c r="H30" s="52" t="s">
        <v>497</v>
      </c>
      <c r="I30" s="52" t="s">
        <v>497</v>
      </c>
      <c r="J30" s="52" t="s">
        <v>497</v>
      </c>
      <c r="K30" s="52" t="s">
        <v>497</v>
      </c>
      <c r="L30" s="52" t="s">
        <v>497</v>
      </c>
      <c r="M30" s="52" t="s">
        <v>497</v>
      </c>
      <c r="N30" s="52" t="s">
        <v>497</v>
      </c>
      <c r="O30" s="52" t="s">
        <v>497</v>
      </c>
      <c r="P30" s="52" t="s">
        <v>497</v>
      </c>
      <c r="Q30" s="52">
        <v>1.75</v>
      </c>
      <c r="R30" s="52" t="s">
        <v>497</v>
      </c>
      <c r="S30" s="52" t="s">
        <v>497</v>
      </c>
      <c r="T30" s="52" t="s">
        <v>497</v>
      </c>
      <c r="U30" s="52" t="s">
        <v>497</v>
      </c>
      <c r="V30" s="52" t="s">
        <v>497</v>
      </c>
      <c r="W30" s="52" t="s">
        <v>497</v>
      </c>
      <c r="X30" s="52" t="s">
        <v>497</v>
      </c>
      <c r="Y30" s="52" t="s">
        <v>497</v>
      </c>
      <c r="Z30" s="52" t="s">
        <v>497</v>
      </c>
      <c r="AA30" s="52">
        <v>-0.72058823529411764</v>
      </c>
      <c r="AB30" s="52" t="s">
        <v>497</v>
      </c>
      <c r="AC30" s="52" t="s">
        <v>497</v>
      </c>
      <c r="AD30" s="52" t="s">
        <v>497</v>
      </c>
      <c r="AE30" s="52" t="s">
        <v>497</v>
      </c>
      <c r="AF30" s="52" t="s">
        <v>497</v>
      </c>
      <c r="AG30" s="52" t="s">
        <v>497</v>
      </c>
      <c r="AH30" s="52" t="s">
        <v>497</v>
      </c>
      <c r="AI30" s="52">
        <v>-0.58823529411764708</v>
      </c>
      <c r="AJ30" s="52" t="s">
        <v>497</v>
      </c>
      <c r="AK30" s="52">
        <v>7.3529411764705843E-2</v>
      </c>
      <c r="AL30" s="52" t="s">
        <v>497</v>
      </c>
      <c r="AP30">
        <f t="shared" si="1"/>
        <v>1</v>
      </c>
      <c r="AQ30" t="s">
        <v>143</v>
      </c>
    </row>
    <row r="31" spans="1:43" x14ac:dyDescent="0.25">
      <c r="A31" s="1">
        <f>COUNTIF('Value Matchup'!$D$356:$D$423,PASE!B31)</f>
        <v>0</v>
      </c>
      <c r="B31" t="s">
        <v>145</v>
      </c>
      <c r="C31" s="63">
        <f t="shared" si="0"/>
        <v>-6.6176470588235295E-2</v>
      </c>
      <c r="E31" s="52" t="s">
        <v>497</v>
      </c>
      <c r="F31" s="52" t="s">
        <v>497</v>
      </c>
      <c r="G31" s="52" t="s">
        <v>497</v>
      </c>
      <c r="H31" s="52" t="s">
        <v>497</v>
      </c>
      <c r="I31" s="52" t="s">
        <v>497</v>
      </c>
      <c r="J31" s="52" t="s">
        <v>497</v>
      </c>
      <c r="K31" s="52" t="s">
        <v>497</v>
      </c>
      <c r="L31" s="52" t="s">
        <v>497</v>
      </c>
      <c r="M31" s="52" t="s">
        <v>497</v>
      </c>
      <c r="N31" s="52" t="s">
        <v>497</v>
      </c>
      <c r="O31" s="52" t="s">
        <v>497</v>
      </c>
      <c r="P31" s="52" t="s">
        <v>497</v>
      </c>
      <c r="Q31" s="52" t="s">
        <v>497</v>
      </c>
      <c r="R31" s="52" t="s">
        <v>497</v>
      </c>
      <c r="S31" s="52" t="s">
        <v>497</v>
      </c>
      <c r="T31" s="52" t="s">
        <v>497</v>
      </c>
      <c r="U31" s="52" t="s">
        <v>497</v>
      </c>
      <c r="V31" s="52" t="s">
        <v>497</v>
      </c>
      <c r="W31" s="52" t="s">
        <v>497</v>
      </c>
      <c r="X31" s="52" t="s">
        <v>497</v>
      </c>
      <c r="Y31" s="52" t="s">
        <v>497</v>
      </c>
      <c r="Z31" s="52" t="s">
        <v>497</v>
      </c>
      <c r="AA31" s="52" t="s">
        <v>497</v>
      </c>
      <c r="AB31" s="52" t="s">
        <v>497</v>
      </c>
      <c r="AC31" s="52" t="s">
        <v>497</v>
      </c>
      <c r="AD31" s="52" t="s">
        <v>497</v>
      </c>
      <c r="AE31" s="52" t="s">
        <v>497</v>
      </c>
      <c r="AF31" s="52" t="s">
        <v>497</v>
      </c>
      <c r="AG31" s="52" t="s">
        <v>497</v>
      </c>
      <c r="AH31" s="52" t="s">
        <v>497</v>
      </c>
      <c r="AI31" s="52" t="s">
        <v>497</v>
      </c>
      <c r="AJ31" s="52" t="s">
        <v>497</v>
      </c>
      <c r="AK31" s="52">
        <v>-6.6176470588235295E-2</v>
      </c>
      <c r="AL31" s="52" t="s">
        <v>497</v>
      </c>
      <c r="AP31">
        <f t="shared" si="1"/>
        <v>1</v>
      </c>
      <c r="AQ31" t="s">
        <v>145</v>
      </c>
    </row>
    <row r="32" spans="1:43" x14ac:dyDescent="0.25">
      <c r="A32" s="1">
        <f>COUNTIF('Value Matchup'!$D$356:$D$423,PASE!B32)</f>
        <v>0</v>
      </c>
      <c r="B32" t="s">
        <v>147</v>
      </c>
      <c r="C32" s="63">
        <f t="shared" si="0"/>
        <v>0</v>
      </c>
      <c r="E32" s="52" t="s">
        <v>497</v>
      </c>
      <c r="F32" s="52" t="s">
        <v>497</v>
      </c>
      <c r="G32" s="52" t="s">
        <v>497</v>
      </c>
      <c r="H32" s="52" t="s">
        <v>497</v>
      </c>
      <c r="I32" s="52" t="s">
        <v>497</v>
      </c>
      <c r="J32" s="52" t="s">
        <v>497</v>
      </c>
      <c r="K32" s="52" t="s">
        <v>497</v>
      </c>
      <c r="L32" s="52" t="s">
        <v>497</v>
      </c>
      <c r="M32" s="52" t="s">
        <v>497</v>
      </c>
      <c r="N32" s="52" t="s">
        <v>497</v>
      </c>
      <c r="O32" s="52" t="s">
        <v>497</v>
      </c>
      <c r="P32" s="52" t="s">
        <v>497</v>
      </c>
      <c r="Q32" s="52" t="s">
        <v>497</v>
      </c>
      <c r="R32" s="52" t="s">
        <v>497</v>
      </c>
      <c r="S32" s="52" t="s">
        <v>497</v>
      </c>
      <c r="T32" s="52" t="s">
        <v>497</v>
      </c>
      <c r="U32" s="52" t="s">
        <v>497</v>
      </c>
      <c r="V32" s="52" t="s">
        <v>497</v>
      </c>
      <c r="W32" s="52" t="s">
        <v>497</v>
      </c>
      <c r="X32" s="52" t="s">
        <v>497</v>
      </c>
      <c r="Y32" s="52" t="s">
        <v>497</v>
      </c>
      <c r="Z32" s="52" t="s">
        <v>497</v>
      </c>
      <c r="AA32" s="52" t="s">
        <v>497</v>
      </c>
      <c r="AB32" s="52" t="s">
        <v>497</v>
      </c>
      <c r="AC32" s="52" t="s">
        <v>497</v>
      </c>
      <c r="AD32" s="52" t="s">
        <v>497</v>
      </c>
      <c r="AE32" s="52" t="s">
        <v>497</v>
      </c>
      <c r="AF32" s="52" t="s">
        <v>497</v>
      </c>
      <c r="AG32" s="52" t="s">
        <v>497</v>
      </c>
      <c r="AH32" s="52" t="s">
        <v>497</v>
      </c>
      <c r="AI32" s="52" t="s">
        <v>497</v>
      </c>
      <c r="AJ32" s="52" t="s">
        <v>497</v>
      </c>
      <c r="AK32" s="52" t="s">
        <v>497</v>
      </c>
      <c r="AL32" s="52" t="s">
        <v>497</v>
      </c>
      <c r="AP32">
        <f t="shared" si="1"/>
        <v>1</v>
      </c>
      <c r="AQ32" t="s">
        <v>147</v>
      </c>
    </row>
    <row r="33" spans="1:43" x14ac:dyDescent="0.25">
      <c r="A33" s="1">
        <f>COUNTIF('Value Matchup'!$D$356:$D$423,PASE!B33)</f>
        <v>0</v>
      </c>
      <c r="B33" t="s">
        <v>149</v>
      </c>
      <c r="C33" s="63">
        <f t="shared" si="0"/>
        <v>-5.5147058823529684E-3</v>
      </c>
      <c r="E33" s="52">
        <v>-0.16911764705882354</v>
      </c>
      <c r="F33" s="52">
        <v>-0.25</v>
      </c>
      <c r="G33" s="52" t="s">
        <v>497</v>
      </c>
      <c r="H33" s="52" t="s">
        <v>497</v>
      </c>
      <c r="I33" s="52" t="s">
        <v>497</v>
      </c>
      <c r="J33" s="52">
        <v>-0.625</v>
      </c>
      <c r="K33" s="52" t="s">
        <v>497</v>
      </c>
      <c r="L33" s="52">
        <v>-0.16911764705882354</v>
      </c>
      <c r="M33" s="52" t="s">
        <v>497</v>
      </c>
      <c r="N33" s="52" t="s">
        <v>497</v>
      </c>
      <c r="O33" s="52" t="s">
        <v>497</v>
      </c>
      <c r="P33" s="52" t="s">
        <v>497</v>
      </c>
      <c r="Q33" s="52">
        <v>0.41176470588235292</v>
      </c>
      <c r="R33" s="52">
        <v>0.83088235294117641</v>
      </c>
      <c r="S33" s="52" t="s">
        <v>497</v>
      </c>
      <c r="T33" s="52" t="s">
        <v>497</v>
      </c>
      <c r="U33" s="52" t="s">
        <v>497</v>
      </c>
      <c r="V33" s="52" t="s">
        <v>497</v>
      </c>
      <c r="W33" s="52" t="s">
        <v>497</v>
      </c>
      <c r="X33" s="52" t="s">
        <v>497</v>
      </c>
      <c r="Y33" s="52" t="s">
        <v>497</v>
      </c>
      <c r="Z33" s="52" t="s">
        <v>497</v>
      </c>
      <c r="AA33" s="52" t="s">
        <v>497</v>
      </c>
      <c r="AB33" s="52" t="s">
        <v>497</v>
      </c>
      <c r="AC33" s="52" t="s">
        <v>497</v>
      </c>
      <c r="AD33" s="52" t="s">
        <v>497</v>
      </c>
      <c r="AE33" s="52" t="s">
        <v>497</v>
      </c>
      <c r="AF33" s="52" t="s">
        <v>497</v>
      </c>
      <c r="AG33" s="52" t="s">
        <v>497</v>
      </c>
      <c r="AH33" s="52">
        <v>-6.6176470588235295E-2</v>
      </c>
      <c r="AI33" s="52" t="s">
        <v>497</v>
      </c>
      <c r="AJ33" s="52">
        <v>-7.3529411764705881E-3</v>
      </c>
      <c r="AK33" s="52" t="s">
        <v>497</v>
      </c>
      <c r="AL33" s="52" t="s">
        <v>497</v>
      </c>
      <c r="AP33">
        <f t="shared" si="1"/>
        <v>1</v>
      </c>
      <c r="AQ33" t="s">
        <v>149</v>
      </c>
    </row>
    <row r="34" spans="1:43" x14ac:dyDescent="0.25">
      <c r="A34" s="1">
        <f>COUNTIF('Value Matchup'!$D$356:$D$423,PASE!B34)</f>
        <v>1</v>
      </c>
      <c r="B34" t="s">
        <v>30</v>
      </c>
      <c r="C34" s="63">
        <f t="shared" si="0"/>
        <v>2.6960784313725467E-2</v>
      </c>
      <c r="E34" s="52">
        <v>0.75</v>
      </c>
      <c r="F34" s="52" t="s">
        <v>497</v>
      </c>
      <c r="G34" s="52">
        <v>-0.16911764705882354</v>
      </c>
      <c r="H34" s="52">
        <v>-0.5</v>
      </c>
      <c r="I34" s="52" t="s">
        <v>497</v>
      </c>
      <c r="J34" s="52" t="s">
        <v>497</v>
      </c>
      <c r="K34" s="52" t="s">
        <v>497</v>
      </c>
      <c r="L34" s="52" t="s">
        <v>497</v>
      </c>
      <c r="M34" s="52" t="s">
        <v>497</v>
      </c>
      <c r="N34" s="52" t="s">
        <v>497</v>
      </c>
      <c r="O34" s="52" t="s">
        <v>497</v>
      </c>
      <c r="P34" s="52" t="s">
        <v>497</v>
      </c>
      <c r="Q34" s="52" t="s">
        <v>497</v>
      </c>
      <c r="R34" s="52" t="s">
        <v>497</v>
      </c>
      <c r="S34" s="52" t="s">
        <v>497</v>
      </c>
      <c r="T34" s="52" t="s">
        <v>497</v>
      </c>
      <c r="U34" s="52" t="s">
        <v>497</v>
      </c>
      <c r="V34" s="52" t="s">
        <v>497</v>
      </c>
      <c r="W34" s="52" t="s">
        <v>497</v>
      </c>
      <c r="X34" s="52" t="s">
        <v>497</v>
      </c>
      <c r="Y34" s="52" t="s">
        <v>497</v>
      </c>
      <c r="Z34" s="52" t="s">
        <v>497</v>
      </c>
      <c r="AA34" s="52" t="s">
        <v>497</v>
      </c>
      <c r="AB34" s="52" t="s">
        <v>497</v>
      </c>
      <c r="AC34" s="52" t="s">
        <v>497</v>
      </c>
      <c r="AD34" s="52" t="s">
        <v>497</v>
      </c>
      <c r="AE34" s="52" t="s">
        <v>497</v>
      </c>
      <c r="AF34" s="52" t="s">
        <v>497</v>
      </c>
      <c r="AG34" s="52" t="s">
        <v>497</v>
      </c>
      <c r="AH34" s="52" t="s">
        <v>497</v>
      </c>
      <c r="AI34" s="52" t="s">
        <v>497</v>
      </c>
      <c r="AJ34" s="52" t="s">
        <v>497</v>
      </c>
      <c r="AK34" s="52" t="s">
        <v>497</v>
      </c>
      <c r="AL34" s="52" t="s">
        <v>497</v>
      </c>
      <c r="AP34">
        <f t="shared" si="1"/>
        <v>1</v>
      </c>
      <c r="AQ34" t="s">
        <v>30</v>
      </c>
    </row>
    <row r="35" spans="1:43" x14ac:dyDescent="0.25">
      <c r="A35" s="1">
        <f>COUNTIF('Value Matchup'!$D$356:$D$423,PASE!B35)</f>
        <v>0</v>
      </c>
      <c r="B35" t="s">
        <v>33</v>
      </c>
      <c r="C35" s="63">
        <f t="shared" si="0"/>
        <v>0.70539215686274515</v>
      </c>
      <c r="E35" s="52">
        <v>0.38235294117647056</v>
      </c>
      <c r="F35" s="52">
        <v>0.45588235294117641</v>
      </c>
      <c r="G35" s="52">
        <v>0.41176470588235292</v>
      </c>
      <c r="H35" s="52">
        <v>-8.0882352941176405E-2</v>
      </c>
      <c r="I35" s="52" t="s">
        <v>497</v>
      </c>
      <c r="J35" s="52">
        <v>-8.0882352941176405E-2</v>
      </c>
      <c r="K35" s="52" t="s">
        <v>497</v>
      </c>
      <c r="L35" s="52">
        <v>4.2794117647058822</v>
      </c>
      <c r="M35" s="52">
        <v>3.8823529411764706</v>
      </c>
      <c r="N35" s="52">
        <v>-0.58823529411764708</v>
      </c>
      <c r="O35" s="52">
        <v>7.3529411764705843E-2</v>
      </c>
      <c r="P35" s="52">
        <v>0.88235294117647056</v>
      </c>
      <c r="Q35" s="52" t="s">
        <v>497</v>
      </c>
      <c r="R35" s="52" t="s">
        <v>497</v>
      </c>
      <c r="S35" s="52" t="s">
        <v>497</v>
      </c>
      <c r="T35" s="52">
        <v>1.5</v>
      </c>
      <c r="U35" s="52" t="s">
        <v>497</v>
      </c>
      <c r="V35" s="52">
        <v>0.38235294117647056</v>
      </c>
      <c r="W35" s="52">
        <v>-0.5</v>
      </c>
      <c r="X35" s="52" t="s">
        <v>497</v>
      </c>
      <c r="Y35" s="52">
        <v>-0.25</v>
      </c>
      <c r="Z35" s="52">
        <v>-0.16911764705882354</v>
      </c>
      <c r="AA35" s="52" t="s">
        <v>497</v>
      </c>
      <c r="AB35" s="52" t="s">
        <v>497</v>
      </c>
      <c r="AC35" s="52" t="s">
        <v>497</v>
      </c>
      <c r="AD35" s="52" t="s">
        <v>497</v>
      </c>
      <c r="AE35" s="52" t="s">
        <v>497</v>
      </c>
      <c r="AF35" s="52" t="s">
        <v>497</v>
      </c>
      <c r="AG35" s="52" t="s">
        <v>497</v>
      </c>
      <c r="AH35" s="52" t="s">
        <v>497</v>
      </c>
      <c r="AI35" s="52" t="s">
        <v>497</v>
      </c>
      <c r="AJ35" s="52" t="s">
        <v>497</v>
      </c>
      <c r="AK35" s="52" t="s">
        <v>497</v>
      </c>
      <c r="AL35" s="52" t="s">
        <v>497</v>
      </c>
      <c r="AP35">
        <f t="shared" si="1"/>
        <v>1</v>
      </c>
      <c r="AQ35" t="s">
        <v>33</v>
      </c>
    </row>
    <row r="36" spans="1:43" x14ac:dyDescent="0.25">
      <c r="A36" s="1">
        <f>COUNTIF('Value Matchup'!$D$356:$D$423,PASE!B36)</f>
        <v>0</v>
      </c>
      <c r="B36" t="s">
        <v>72</v>
      </c>
      <c r="C36" s="63">
        <f t="shared" si="0"/>
        <v>-0.40972222222222221</v>
      </c>
      <c r="E36" s="52" t="s">
        <v>497</v>
      </c>
      <c r="F36" s="52" t="s">
        <v>497</v>
      </c>
      <c r="G36" s="52" t="s">
        <v>497</v>
      </c>
      <c r="H36" s="52">
        <v>-0.625</v>
      </c>
      <c r="I36" s="52">
        <v>-0.61764705882352944</v>
      </c>
      <c r="J36" s="52" t="s">
        <v>497</v>
      </c>
      <c r="K36" s="52">
        <v>-0.16911764705882354</v>
      </c>
      <c r="L36" s="52">
        <v>0.16911764705882359</v>
      </c>
      <c r="M36" s="52">
        <v>7.3529411764705843E-2</v>
      </c>
      <c r="N36" s="52">
        <v>-0.72058823529411764</v>
      </c>
      <c r="O36" s="52">
        <v>-0.72058823529411764</v>
      </c>
      <c r="P36" s="52">
        <v>-0.72058823529411764</v>
      </c>
      <c r="Q36" s="52" t="s">
        <v>497</v>
      </c>
      <c r="R36" s="52" t="s">
        <v>497</v>
      </c>
      <c r="S36" s="52">
        <v>-0.5</v>
      </c>
      <c r="T36" s="52">
        <v>-0.5</v>
      </c>
      <c r="U36" s="52" t="s">
        <v>497</v>
      </c>
      <c r="V36" s="52">
        <v>-0.5</v>
      </c>
      <c r="W36" s="52" t="s">
        <v>497</v>
      </c>
      <c r="X36" s="52" t="s">
        <v>497</v>
      </c>
      <c r="Y36" s="52" t="s">
        <v>497</v>
      </c>
      <c r="Z36" s="52" t="s">
        <v>497</v>
      </c>
      <c r="AA36" s="52" t="s">
        <v>497</v>
      </c>
      <c r="AB36" s="52">
        <v>-0.72058823529411764</v>
      </c>
      <c r="AC36" s="52" t="s">
        <v>497</v>
      </c>
      <c r="AD36" s="52">
        <v>7.3529411764705843E-2</v>
      </c>
      <c r="AE36" s="52">
        <v>-0.61764705882352944</v>
      </c>
      <c r="AF36" s="52">
        <v>0.38235294117647056</v>
      </c>
      <c r="AG36" s="52">
        <v>-0.5</v>
      </c>
      <c r="AH36" s="52" t="s">
        <v>497</v>
      </c>
      <c r="AI36" s="52">
        <v>-0.54411764705882359</v>
      </c>
      <c r="AJ36" s="52">
        <v>-0.61764705882352944</v>
      </c>
      <c r="AK36" s="52" t="s">
        <v>497</v>
      </c>
      <c r="AL36" s="52" t="s">
        <v>497</v>
      </c>
      <c r="AP36">
        <f t="shared" si="1"/>
        <v>1</v>
      </c>
      <c r="AQ36" t="s">
        <v>72</v>
      </c>
    </row>
    <row r="37" spans="1:43" x14ac:dyDescent="0.25">
      <c r="A37" s="1">
        <f>COUNTIF('Value Matchup'!$D$356:$D$423,PASE!B37)</f>
        <v>0</v>
      </c>
      <c r="B37" t="s">
        <v>505</v>
      </c>
      <c r="C37" s="63">
        <f t="shared" si="0"/>
        <v>0</v>
      </c>
      <c r="E37" s="52" t="s">
        <v>497</v>
      </c>
      <c r="F37" s="52" t="s">
        <v>497</v>
      </c>
      <c r="G37" s="52" t="s">
        <v>497</v>
      </c>
      <c r="H37" s="52" t="s">
        <v>497</v>
      </c>
      <c r="I37" s="52" t="s">
        <v>497</v>
      </c>
      <c r="J37" s="52" t="s">
        <v>497</v>
      </c>
      <c r="K37" s="52" t="s">
        <v>497</v>
      </c>
      <c r="L37" s="52" t="s">
        <v>497</v>
      </c>
      <c r="M37" s="52" t="s">
        <v>497</v>
      </c>
      <c r="N37" s="52" t="s">
        <v>497</v>
      </c>
      <c r="O37" s="52" t="s">
        <v>497</v>
      </c>
      <c r="P37" s="52" t="s">
        <v>497</v>
      </c>
      <c r="Q37" s="52" t="s">
        <v>497</v>
      </c>
      <c r="R37" s="52" t="s">
        <v>497</v>
      </c>
      <c r="S37" s="52" t="s">
        <v>497</v>
      </c>
      <c r="T37" s="52" t="s">
        <v>497</v>
      </c>
      <c r="U37" s="52" t="s">
        <v>497</v>
      </c>
      <c r="V37" s="52" t="s">
        <v>497</v>
      </c>
      <c r="W37" s="52" t="s">
        <v>497</v>
      </c>
      <c r="X37" s="52" t="s">
        <v>497</v>
      </c>
      <c r="Y37" s="52" t="s">
        <v>497</v>
      </c>
      <c r="Z37" s="52" t="s">
        <v>497</v>
      </c>
      <c r="AA37" s="52" t="s">
        <v>497</v>
      </c>
      <c r="AB37" s="52" t="s">
        <v>497</v>
      </c>
      <c r="AC37" s="52" t="s">
        <v>497</v>
      </c>
      <c r="AD37" s="52" t="s">
        <v>497</v>
      </c>
      <c r="AE37" s="52" t="s">
        <v>497</v>
      </c>
      <c r="AF37" s="52" t="s">
        <v>497</v>
      </c>
      <c r="AG37" s="52" t="s">
        <v>497</v>
      </c>
      <c r="AH37" s="52" t="s">
        <v>497</v>
      </c>
      <c r="AI37" s="52" t="s">
        <v>497</v>
      </c>
      <c r="AJ37" s="52" t="s">
        <v>497</v>
      </c>
      <c r="AK37" s="52" t="s">
        <v>497</v>
      </c>
      <c r="AL37" s="52" t="s">
        <v>497</v>
      </c>
      <c r="AP37">
        <f t="shared" si="1"/>
        <v>1</v>
      </c>
      <c r="AQ37" t="s">
        <v>505</v>
      </c>
    </row>
    <row r="38" spans="1:43" x14ac:dyDescent="0.25">
      <c r="A38" s="1">
        <f>COUNTIF('Value Matchup'!$D$356:$D$423,PASE!B38)</f>
        <v>0</v>
      </c>
      <c r="B38" t="s">
        <v>152</v>
      </c>
      <c r="C38" s="63">
        <f t="shared" si="0"/>
        <v>-7.3529411764705881E-3</v>
      </c>
      <c r="E38" s="52" t="s">
        <v>497</v>
      </c>
      <c r="F38" s="52" t="s">
        <v>497</v>
      </c>
      <c r="G38" s="52" t="s">
        <v>497</v>
      </c>
      <c r="H38" s="52" t="s">
        <v>497</v>
      </c>
      <c r="I38" s="52">
        <v>-7.3529411764705881E-3</v>
      </c>
      <c r="J38" s="52" t="s">
        <v>497</v>
      </c>
      <c r="K38" s="52" t="s">
        <v>497</v>
      </c>
      <c r="L38" s="52" t="s">
        <v>497</v>
      </c>
      <c r="M38" s="52" t="s">
        <v>497</v>
      </c>
      <c r="N38" s="52" t="s">
        <v>497</v>
      </c>
      <c r="O38" s="52" t="s">
        <v>497</v>
      </c>
      <c r="P38" s="52" t="s">
        <v>497</v>
      </c>
      <c r="Q38" s="52" t="s">
        <v>497</v>
      </c>
      <c r="R38" s="52" t="s">
        <v>497</v>
      </c>
      <c r="S38" s="52" t="s">
        <v>497</v>
      </c>
      <c r="T38" s="52" t="s">
        <v>497</v>
      </c>
      <c r="U38" s="52" t="s">
        <v>497</v>
      </c>
      <c r="V38" s="52" t="s">
        <v>497</v>
      </c>
      <c r="W38" s="52" t="s">
        <v>497</v>
      </c>
      <c r="X38" s="52" t="s">
        <v>497</v>
      </c>
      <c r="Y38" s="52" t="s">
        <v>497</v>
      </c>
      <c r="Z38" s="52" t="s">
        <v>497</v>
      </c>
      <c r="AA38" s="52" t="s">
        <v>497</v>
      </c>
      <c r="AB38" s="52" t="s">
        <v>497</v>
      </c>
      <c r="AC38" s="52" t="s">
        <v>497</v>
      </c>
      <c r="AD38" s="52" t="s">
        <v>497</v>
      </c>
      <c r="AE38" s="52" t="s">
        <v>497</v>
      </c>
      <c r="AF38" s="52" t="s">
        <v>497</v>
      </c>
      <c r="AG38" s="52" t="s">
        <v>497</v>
      </c>
      <c r="AH38" s="52" t="s">
        <v>497</v>
      </c>
      <c r="AI38" s="52" t="s">
        <v>497</v>
      </c>
      <c r="AJ38" s="52" t="s">
        <v>497</v>
      </c>
      <c r="AK38" s="52" t="s">
        <v>497</v>
      </c>
      <c r="AL38" s="52" t="s">
        <v>497</v>
      </c>
      <c r="AP38">
        <f t="shared" si="1"/>
        <v>1</v>
      </c>
      <c r="AQ38" t="s">
        <v>152</v>
      </c>
    </row>
    <row r="39" spans="1:43" x14ac:dyDescent="0.25">
      <c r="A39" s="1">
        <f>COUNTIF('Value Matchup'!$D$356:$D$423,PASE!B39)</f>
        <v>0</v>
      </c>
      <c r="B39" t="s">
        <v>154</v>
      </c>
      <c r="C39" s="63">
        <f t="shared" si="0"/>
        <v>-6.6176470588235295E-2</v>
      </c>
      <c r="E39" s="52" t="s">
        <v>497</v>
      </c>
      <c r="F39" s="52" t="s">
        <v>497</v>
      </c>
      <c r="G39" s="52">
        <v>-6.6176470588235295E-2</v>
      </c>
      <c r="H39" s="52" t="s">
        <v>497</v>
      </c>
      <c r="I39" s="52" t="s">
        <v>497</v>
      </c>
      <c r="J39" s="52" t="s">
        <v>497</v>
      </c>
      <c r="K39" s="52" t="s">
        <v>497</v>
      </c>
      <c r="L39" s="52" t="s">
        <v>497</v>
      </c>
      <c r="M39" s="52" t="s">
        <v>497</v>
      </c>
      <c r="N39" s="52" t="s">
        <v>497</v>
      </c>
      <c r="O39" s="52" t="s">
        <v>497</v>
      </c>
      <c r="P39" s="52" t="s">
        <v>497</v>
      </c>
      <c r="Q39" s="52" t="s">
        <v>497</v>
      </c>
      <c r="R39" s="52" t="s">
        <v>497</v>
      </c>
      <c r="S39" s="52" t="s">
        <v>497</v>
      </c>
      <c r="T39" s="52" t="s">
        <v>497</v>
      </c>
      <c r="U39" s="52" t="s">
        <v>497</v>
      </c>
      <c r="V39" s="52" t="s">
        <v>497</v>
      </c>
      <c r="W39" s="52" t="s">
        <v>497</v>
      </c>
      <c r="X39" s="52" t="s">
        <v>497</v>
      </c>
      <c r="Y39" s="52" t="s">
        <v>497</v>
      </c>
      <c r="Z39" s="52" t="s">
        <v>497</v>
      </c>
      <c r="AA39" s="52" t="s">
        <v>497</v>
      </c>
      <c r="AB39" s="52" t="s">
        <v>497</v>
      </c>
      <c r="AC39" s="52" t="s">
        <v>497</v>
      </c>
      <c r="AD39" s="52" t="s">
        <v>497</v>
      </c>
      <c r="AE39" s="52" t="s">
        <v>497</v>
      </c>
      <c r="AF39" s="52" t="s">
        <v>497</v>
      </c>
      <c r="AG39" s="52" t="s">
        <v>497</v>
      </c>
      <c r="AH39" s="52" t="s">
        <v>497</v>
      </c>
      <c r="AI39" s="52" t="s">
        <v>497</v>
      </c>
      <c r="AJ39" s="52" t="s">
        <v>497</v>
      </c>
      <c r="AK39" s="52" t="s">
        <v>497</v>
      </c>
      <c r="AL39" s="52" t="s">
        <v>497</v>
      </c>
      <c r="AP39">
        <f t="shared" si="1"/>
        <v>1</v>
      </c>
      <c r="AQ39" t="s">
        <v>154</v>
      </c>
    </row>
    <row r="40" spans="1:43" x14ac:dyDescent="0.25">
      <c r="A40" s="1">
        <f>COUNTIF('Value Matchup'!$D$356:$D$423,PASE!B40)</f>
        <v>0</v>
      </c>
      <c r="B40" t="s">
        <v>156</v>
      </c>
      <c r="C40" s="63">
        <f t="shared" si="0"/>
        <v>-0.11764705882352941</v>
      </c>
      <c r="E40" s="52">
        <v>-6.6176470588235295E-2</v>
      </c>
      <c r="F40" s="52" t="s">
        <v>497</v>
      </c>
      <c r="G40" s="52" t="s">
        <v>497</v>
      </c>
      <c r="H40" s="52" t="s">
        <v>497</v>
      </c>
      <c r="I40" s="52" t="s">
        <v>497</v>
      </c>
      <c r="J40" s="52" t="s">
        <v>497</v>
      </c>
      <c r="K40" s="52" t="s">
        <v>497</v>
      </c>
      <c r="L40" s="52" t="s">
        <v>497</v>
      </c>
      <c r="M40" s="52" t="s">
        <v>497</v>
      </c>
      <c r="N40" s="52" t="s">
        <v>497</v>
      </c>
      <c r="O40" s="52">
        <v>-0.16911764705882354</v>
      </c>
      <c r="P40" s="52" t="s">
        <v>497</v>
      </c>
      <c r="Q40" s="52" t="s">
        <v>497</v>
      </c>
      <c r="R40" s="52" t="s">
        <v>497</v>
      </c>
      <c r="S40" s="52" t="s">
        <v>497</v>
      </c>
      <c r="T40" s="52" t="s">
        <v>497</v>
      </c>
      <c r="U40" s="52" t="s">
        <v>497</v>
      </c>
      <c r="V40" s="52" t="s">
        <v>497</v>
      </c>
      <c r="W40" s="52" t="s">
        <v>497</v>
      </c>
      <c r="X40" s="52" t="s">
        <v>497</v>
      </c>
      <c r="Y40" s="52" t="s">
        <v>497</v>
      </c>
      <c r="Z40" s="52" t="s">
        <v>497</v>
      </c>
      <c r="AA40" s="52" t="s">
        <v>497</v>
      </c>
      <c r="AB40" s="52" t="s">
        <v>497</v>
      </c>
      <c r="AC40" s="52" t="s">
        <v>497</v>
      </c>
      <c r="AD40" s="52" t="s">
        <v>497</v>
      </c>
      <c r="AE40" s="52" t="s">
        <v>497</v>
      </c>
      <c r="AF40" s="52" t="s">
        <v>497</v>
      </c>
      <c r="AG40" s="52" t="s">
        <v>497</v>
      </c>
      <c r="AH40" s="52" t="s">
        <v>497</v>
      </c>
      <c r="AI40" s="52" t="s">
        <v>497</v>
      </c>
      <c r="AJ40" s="52" t="s">
        <v>497</v>
      </c>
      <c r="AK40" s="52" t="s">
        <v>497</v>
      </c>
      <c r="AL40" s="52" t="s">
        <v>497</v>
      </c>
      <c r="AP40">
        <f t="shared" si="1"/>
        <v>1</v>
      </c>
      <c r="AQ40" t="s">
        <v>156</v>
      </c>
    </row>
    <row r="41" spans="1:43" x14ac:dyDescent="0.25">
      <c r="A41" s="1">
        <f>COUNTIF('Value Matchup'!$D$356:$D$423,PASE!B41)</f>
        <v>0</v>
      </c>
      <c r="B41" t="s">
        <v>157</v>
      </c>
      <c r="C41" s="63">
        <f t="shared" si="0"/>
        <v>-0.15808823529411764</v>
      </c>
      <c r="E41" s="52" t="s">
        <v>497</v>
      </c>
      <c r="F41" s="52" t="s">
        <v>497</v>
      </c>
      <c r="G41" s="52" t="s">
        <v>497</v>
      </c>
      <c r="H41" s="52" t="s">
        <v>497</v>
      </c>
      <c r="I41" s="52" t="s">
        <v>497</v>
      </c>
      <c r="J41" s="52" t="s">
        <v>497</v>
      </c>
      <c r="K41" s="52" t="s">
        <v>497</v>
      </c>
      <c r="L41" s="52" t="s">
        <v>497</v>
      </c>
      <c r="M41" s="52" t="s">
        <v>497</v>
      </c>
      <c r="N41" s="52">
        <v>-6.6176470588235295E-2</v>
      </c>
      <c r="O41" s="52" t="s">
        <v>497</v>
      </c>
      <c r="P41" s="52" t="s">
        <v>497</v>
      </c>
      <c r="Q41" s="52" t="s">
        <v>497</v>
      </c>
      <c r="R41" s="52" t="s">
        <v>497</v>
      </c>
      <c r="S41" s="52" t="s">
        <v>497</v>
      </c>
      <c r="T41" s="52" t="s">
        <v>497</v>
      </c>
      <c r="U41" s="52" t="s">
        <v>497</v>
      </c>
      <c r="V41" s="52">
        <v>-0.25</v>
      </c>
      <c r="W41" s="52" t="s">
        <v>497</v>
      </c>
      <c r="X41" s="52" t="s">
        <v>497</v>
      </c>
      <c r="Y41" s="52" t="s">
        <v>497</v>
      </c>
      <c r="Z41" s="52" t="s">
        <v>497</v>
      </c>
      <c r="AA41" s="52" t="s">
        <v>497</v>
      </c>
      <c r="AB41" s="52" t="s">
        <v>497</v>
      </c>
      <c r="AC41" s="52" t="s">
        <v>497</v>
      </c>
      <c r="AD41" s="52" t="s">
        <v>497</v>
      </c>
      <c r="AE41" s="52" t="s">
        <v>497</v>
      </c>
      <c r="AF41" s="52" t="s">
        <v>497</v>
      </c>
      <c r="AG41" s="52" t="s">
        <v>497</v>
      </c>
      <c r="AH41" s="52" t="s">
        <v>497</v>
      </c>
      <c r="AI41" s="52" t="s">
        <v>497</v>
      </c>
      <c r="AJ41" s="52" t="s">
        <v>497</v>
      </c>
      <c r="AK41" s="52" t="s">
        <v>497</v>
      </c>
      <c r="AL41" s="52" t="s">
        <v>497</v>
      </c>
      <c r="AP41">
        <f t="shared" si="1"/>
        <v>1</v>
      </c>
      <c r="AQ41" t="s">
        <v>157</v>
      </c>
    </row>
    <row r="42" spans="1:43" x14ac:dyDescent="0.25">
      <c r="A42" s="1">
        <f>COUNTIF('Value Matchup'!$D$356:$D$423,PASE!B42)</f>
        <v>0</v>
      </c>
      <c r="B42" t="s">
        <v>84</v>
      </c>
      <c r="C42" s="63">
        <f t="shared" si="0"/>
        <v>-0.21743697478991605</v>
      </c>
      <c r="E42" s="52" t="s">
        <v>497</v>
      </c>
      <c r="F42" s="52" t="s">
        <v>497</v>
      </c>
      <c r="G42" s="52">
        <v>-1.5441176470588236</v>
      </c>
      <c r="H42" s="52" t="s">
        <v>497</v>
      </c>
      <c r="I42" s="52" t="s">
        <v>497</v>
      </c>
      <c r="J42" s="52">
        <v>0.5</v>
      </c>
      <c r="K42" s="52">
        <v>-0.5</v>
      </c>
      <c r="L42" s="52" t="s">
        <v>497</v>
      </c>
      <c r="M42" s="52">
        <v>0.27941176470588236</v>
      </c>
      <c r="N42" s="52">
        <v>-0.92647058823529416</v>
      </c>
      <c r="O42" s="52" t="s">
        <v>497</v>
      </c>
      <c r="P42" s="52" t="s">
        <v>497</v>
      </c>
      <c r="Q42" s="52">
        <v>-0.92647058823529416</v>
      </c>
      <c r="R42" s="52" t="s">
        <v>497</v>
      </c>
      <c r="S42" s="52" t="s">
        <v>497</v>
      </c>
      <c r="T42" s="52">
        <v>0.27941176470588236</v>
      </c>
      <c r="U42" s="52">
        <v>-8.0882352941176405E-2</v>
      </c>
      <c r="V42" s="52">
        <v>-0.72058823529411764</v>
      </c>
      <c r="W42" s="52" t="s">
        <v>497</v>
      </c>
      <c r="X42" s="52" t="s">
        <v>497</v>
      </c>
      <c r="Y42" s="52" t="s">
        <v>497</v>
      </c>
      <c r="Z42" s="52">
        <v>0.88235294117647056</v>
      </c>
      <c r="AA42" s="52">
        <v>-0.5</v>
      </c>
      <c r="AB42" s="52" t="s">
        <v>497</v>
      </c>
      <c r="AC42" s="52">
        <v>-1.1176470588235294</v>
      </c>
      <c r="AD42" s="52">
        <v>0.91911764705882359</v>
      </c>
      <c r="AE42" s="52" t="s">
        <v>497</v>
      </c>
      <c r="AF42" s="52" t="s">
        <v>497</v>
      </c>
      <c r="AG42" s="52">
        <v>0.41176470588235292</v>
      </c>
      <c r="AH42" s="52" t="s">
        <v>497</v>
      </c>
      <c r="AI42" s="52" t="s">
        <v>497</v>
      </c>
      <c r="AJ42" s="52" t="s">
        <v>497</v>
      </c>
      <c r="AK42" s="52" t="s">
        <v>497</v>
      </c>
      <c r="AL42" s="52" t="s">
        <v>497</v>
      </c>
      <c r="AP42">
        <f t="shared" si="1"/>
        <v>1</v>
      </c>
      <c r="AQ42" t="s">
        <v>84</v>
      </c>
    </row>
    <row r="43" spans="1:43" x14ac:dyDescent="0.25">
      <c r="A43" s="1">
        <f>COUNTIF('Value Matchup'!$D$356:$D$423,PASE!B43)</f>
        <v>0</v>
      </c>
      <c r="B43" t="s">
        <v>158</v>
      </c>
      <c r="C43" s="63">
        <f t="shared" si="0"/>
        <v>-7.3529411764705881E-3</v>
      </c>
      <c r="E43" s="52" t="s">
        <v>497</v>
      </c>
      <c r="F43" s="52" t="s">
        <v>497</v>
      </c>
      <c r="G43" s="52" t="s">
        <v>497</v>
      </c>
      <c r="H43" s="52" t="s">
        <v>497</v>
      </c>
      <c r="I43" s="52" t="s">
        <v>497</v>
      </c>
      <c r="J43" s="52" t="s">
        <v>497</v>
      </c>
      <c r="K43" s="52" t="s">
        <v>497</v>
      </c>
      <c r="L43" s="52" t="s">
        <v>497</v>
      </c>
      <c r="M43" s="52" t="s">
        <v>497</v>
      </c>
      <c r="N43" s="52" t="s">
        <v>497</v>
      </c>
      <c r="O43" s="52" t="s">
        <v>497</v>
      </c>
      <c r="P43" s="52" t="s">
        <v>497</v>
      </c>
      <c r="Q43" s="52" t="s">
        <v>497</v>
      </c>
      <c r="R43" s="52" t="s">
        <v>497</v>
      </c>
      <c r="S43" s="52" t="s">
        <v>497</v>
      </c>
      <c r="T43" s="52" t="s">
        <v>497</v>
      </c>
      <c r="U43" s="52" t="s">
        <v>497</v>
      </c>
      <c r="V43" s="52" t="s">
        <v>497</v>
      </c>
      <c r="W43" s="52" t="s">
        <v>497</v>
      </c>
      <c r="X43" s="52" t="s">
        <v>497</v>
      </c>
      <c r="Y43" s="52" t="s">
        <v>497</v>
      </c>
      <c r="Z43" s="52" t="s">
        <v>497</v>
      </c>
      <c r="AA43" s="52" t="s">
        <v>497</v>
      </c>
      <c r="AB43" s="52" t="s">
        <v>497</v>
      </c>
      <c r="AC43" s="52" t="s">
        <v>497</v>
      </c>
      <c r="AD43" s="52" t="s">
        <v>497</v>
      </c>
      <c r="AE43" s="52">
        <v>-7.3529411764705881E-3</v>
      </c>
      <c r="AF43" s="52" t="s">
        <v>497</v>
      </c>
      <c r="AG43" s="52" t="s">
        <v>497</v>
      </c>
      <c r="AH43" s="52" t="s">
        <v>497</v>
      </c>
      <c r="AI43" s="52" t="s">
        <v>497</v>
      </c>
      <c r="AJ43" s="52" t="s">
        <v>497</v>
      </c>
      <c r="AK43" s="52" t="s">
        <v>497</v>
      </c>
      <c r="AL43" s="52" t="s">
        <v>497</v>
      </c>
      <c r="AP43">
        <f t="shared" si="1"/>
        <v>1</v>
      </c>
      <c r="AQ43" t="s">
        <v>158</v>
      </c>
    </row>
    <row r="44" spans="1:43" x14ac:dyDescent="0.25">
      <c r="A44" s="1">
        <f>COUNTIF('Value Matchup'!$D$356:$D$423,PASE!B44)</f>
        <v>0</v>
      </c>
      <c r="B44" t="s">
        <v>160</v>
      </c>
      <c r="C44" s="63">
        <f t="shared" si="0"/>
        <v>-0.25</v>
      </c>
      <c r="E44" s="52" t="s">
        <v>497</v>
      </c>
      <c r="F44" s="52" t="s">
        <v>497</v>
      </c>
      <c r="G44" s="52" t="s">
        <v>497</v>
      </c>
      <c r="H44" s="52" t="s">
        <v>497</v>
      </c>
      <c r="I44" s="52" t="s">
        <v>497</v>
      </c>
      <c r="J44" s="52" t="s">
        <v>497</v>
      </c>
      <c r="K44" s="52" t="s">
        <v>497</v>
      </c>
      <c r="L44" s="52" t="s">
        <v>497</v>
      </c>
      <c r="M44" s="52" t="s">
        <v>497</v>
      </c>
      <c r="N44" s="52" t="s">
        <v>497</v>
      </c>
      <c r="O44" s="52" t="s">
        <v>497</v>
      </c>
      <c r="P44" s="52" t="s">
        <v>497</v>
      </c>
      <c r="Q44" s="52" t="s">
        <v>497</v>
      </c>
      <c r="R44" s="52" t="s">
        <v>497</v>
      </c>
      <c r="S44" s="52" t="s">
        <v>497</v>
      </c>
      <c r="T44" s="52" t="s">
        <v>497</v>
      </c>
      <c r="U44" s="52" t="s">
        <v>497</v>
      </c>
      <c r="V44" s="52" t="s">
        <v>497</v>
      </c>
      <c r="W44" s="52" t="s">
        <v>497</v>
      </c>
      <c r="X44" s="52" t="s">
        <v>497</v>
      </c>
      <c r="Y44" s="52" t="s">
        <v>497</v>
      </c>
      <c r="Z44" s="52" t="s">
        <v>497</v>
      </c>
      <c r="AA44" s="52">
        <v>-0.25</v>
      </c>
      <c r="AB44" s="52" t="s">
        <v>497</v>
      </c>
      <c r="AC44" s="52" t="s">
        <v>497</v>
      </c>
      <c r="AD44" s="52" t="s">
        <v>497</v>
      </c>
      <c r="AE44" s="52" t="s">
        <v>497</v>
      </c>
      <c r="AF44" s="52" t="s">
        <v>497</v>
      </c>
      <c r="AG44" s="52" t="s">
        <v>497</v>
      </c>
      <c r="AH44" s="52" t="s">
        <v>497</v>
      </c>
      <c r="AI44" s="52" t="s">
        <v>497</v>
      </c>
      <c r="AJ44" s="52" t="s">
        <v>497</v>
      </c>
      <c r="AK44" s="52" t="s">
        <v>497</v>
      </c>
      <c r="AL44" s="52" t="s">
        <v>497</v>
      </c>
      <c r="AP44">
        <f t="shared" si="1"/>
        <v>1</v>
      </c>
      <c r="AQ44" t="s">
        <v>160</v>
      </c>
    </row>
    <row r="45" spans="1:43" x14ac:dyDescent="0.25">
      <c r="A45" s="1">
        <f>COUNTIF('Value Matchup'!$D$356:$D$423,PASE!B45)</f>
        <v>0</v>
      </c>
      <c r="B45" t="s">
        <v>162</v>
      </c>
      <c r="C45" s="63">
        <f t="shared" si="0"/>
        <v>0</v>
      </c>
      <c r="E45" s="52" t="s">
        <v>497</v>
      </c>
      <c r="F45" s="52" t="s">
        <v>497</v>
      </c>
      <c r="G45" s="52" t="s">
        <v>497</v>
      </c>
      <c r="H45" s="52" t="s">
        <v>497</v>
      </c>
      <c r="I45" s="52" t="s">
        <v>497</v>
      </c>
      <c r="J45" s="52" t="s">
        <v>497</v>
      </c>
      <c r="K45" s="52" t="s">
        <v>497</v>
      </c>
      <c r="L45" s="52" t="s">
        <v>497</v>
      </c>
      <c r="M45" s="52" t="s">
        <v>497</v>
      </c>
      <c r="N45" s="52" t="s">
        <v>497</v>
      </c>
      <c r="O45" s="52" t="s">
        <v>497</v>
      </c>
      <c r="P45" s="52" t="s">
        <v>497</v>
      </c>
      <c r="Q45" s="52" t="s">
        <v>497</v>
      </c>
      <c r="R45" s="52" t="s">
        <v>497</v>
      </c>
      <c r="S45" s="52" t="s">
        <v>497</v>
      </c>
      <c r="T45" s="52" t="s">
        <v>497</v>
      </c>
      <c r="U45" s="52" t="s">
        <v>497</v>
      </c>
      <c r="V45" s="52" t="s">
        <v>497</v>
      </c>
      <c r="W45" s="52" t="s">
        <v>497</v>
      </c>
      <c r="X45" s="52" t="s">
        <v>497</v>
      </c>
      <c r="Y45" s="52" t="s">
        <v>497</v>
      </c>
      <c r="Z45" s="52" t="s">
        <v>497</v>
      </c>
      <c r="AA45" s="52" t="s">
        <v>497</v>
      </c>
      <c r="AB45" s="52" t="s">
        <v>497</v>
      </c>
      <c r="AC45" s="52" t="s">
        <v>497</v>
      </c>
      <c r="AD45" s="52" t="s">
        <v>497</v>
      </c>
      <c r="AE45" s="52" t="s">
        <v>497</v>
      </c>
      <c r="AF45" s="52" t="s">
        <v>497</v>
      </c>
      <c r="AG45" s="52" t="s">
        <v>497</v>
      </c>
      <c r="AH45" s="52" t="s">
        <v>497</v>
      </c>
      <c r="AI45" s="52" t="s">
        <v>497</v>
      </c>
      <c r="AJ45" s="52" t="s">
        <v>497</v>
      </c>
      <c r="AK45" s="52" t="s">
        <v>497</v>
      </c>
      <c r="AL45" s="52" t="s">
        <v>497</v>
      </c>
      <c r="AP45">
        <f t="shared" si="1"/>
        <v>1</v>
      </c>
      <c r="AQ45" t="s">
        <v>162</v>
      </c>
    </row>
    <row r="46" spans="1:43" x14ac:dyDescent="0.25">
      <c r="A46" s="1">
        <f>COUNTIF('Value Matchup'!$D$356:$D$423,PASE!B46)</f>
        <v>0</v>
      </c>
      <c r="B46" t="s">
        <v>163</v>
      </c>
      <c r="C46" s="63">
        <f t="shared" si="0"/>
        <v>-8.0882352941176475E-2</v>
      </c>
      <c r="E46" s="52" t="s">
        <v>497</v>
      </c>
      <c r="F46" s="52" t="s">
        <v>497</v>
      </c>
      <c r="G46" s="52" t="s">
        <v>497</v>
      </c>
      <c r="H46" s="52" t="s">
        <v>497</v>
      </c>
      <c r="I46" s="52" t="s">
        <v>497</v>
      </c>
      <c r="J46" s="52" t="s">
        <v>497</v>
      </c>
      <c r="K46" s="52" t="s">
        <v>497</v>
      </c>
      <c r="L46" s="52" t="s">
        <v>497</v>
      </c>
      <c r="M46" s="52" t="s">
        <v>497</v>
      </c>
      <c r="N46" s="52" t="s">
        <v>497</v>
      </c>
      <c r="O46" s="52" t="s">
        <v>497</v>
      </c>
      <c r="P46" s="52">
        <v>-7.3529411764705881E-3</v>
      </c>
      <c r="Q46" s="52" t="s">
        <v>497</v>
      </c>
      <c r="R46" s="52" t="s">
        <v>497</v>
      </c>
      <c r="S46" s="52" t="s">
        <v>497</v>
      </c>
      <c r="T46" s="52" t="s">
        <v>497</v>
      </c>
      <c r="U46" s="52">
        <v>-0.16911764705882354</v>
      </c>
      <c r="V46" s="52" t="s">
        <v>497</v>
      </c>
      <c r="W46" s="52">
        <v>-6.6176470588235295E-2</v>
      </c>
      <c r="X46" s="52" t="s">
        <v>497</v>
      </c>
      <c r="Y46" s="52" t="s">
        <v>497</v>
      </c>
      <c r="Z46" s="52" t="s">
        <v>497</v>
      </c>
      <c r="AA46" s="52" t="s">
        <v>497</v>
      </c>
      <c r="AB46" s="52" t="s">
        <v>497</v>
      </c>
      <c r="AC46" s="52" t="s">
        <v>497</v>
      </c>
      <c r="AD46" s="52" t="s">
        <v>497</v>
      </c>
      <c r="AE46" s="52" t="s">
        <v>497</v>
      </c>
      <c r="AF46" s="52" t="s">
        <v>497</v>
      </c>
      <c r="AG46" s="52" t="s">
        <v>497</v>
      </c>
      <c r="AH46" s="52" t="s">
        <v>497</v>
      </c>
      <c r="AI46" s="52" t="s">
        <v>497</v>
      </c>
      <c r="AJ46" s="52" t="s">
        <v>497</v>
      </c>
      <c r="AK46" s="52" t="s">
        <v>497</v>
      </c>
      <c r="AL46" s="52" t="s">
        <v>497</v>
      </c>
      <c r="AP46">
        <f t="shared" si="1"/>
        <v>1</v>
      </c>
      <c r="AQ46" t="s">
        <v>163</v>
      </c>
    </row>
    <row r="47" spans="1:43" x14ac:dyDescent="0.25">
      <c r="A47" s="1">
        <f>COUNTIF('Value Matchup'!$D$356:$D$423,PASE!B47)</f>
        <v>0</v>
      </c>
      <c r="B47" t="s">
        <v>164</v>
      </c>
      <c r="C47" s="63">
        <f t="shared" si="0"/>
        <v>6.25E-2</v>
      </c>
      <c r="E47" s="52" t="s">
        <v>497</v>
      </c>
      <c r="F47" s="52" t="s">
        <v>497</v>
      </c>
      <c r="G47" s="52" t="s">
        <v>497</v>
      </c>
      <c r="H47" s="52" t="s">
        <v>497</v>
      </c>
      <c r="I47" s="52" t="s">
        <v>497</v>
      </c>
      <c r="J47" s="52" t="s">
        <v>497</v>
      </c>
      <c r="K47" s="52" t="s">
        <v>497</v>
      </c>
      <c r="L47" s="52" t="s">
        <v>497</v>
      </c>
      <c r="M47" s="52" t="s">
        <v>497</v>
      </c>
      <c r="N47" s="52" t="s">
        <v>497</v>
      </c>
      <c r="O47" s="52" t="s">
        <v>497</v>
      </c>
      <c r="P47" s="52" t="s">
        <v>497</v>
      </c>
      <c r="Q47" s="52" t="s">
        <v>497</v>
      </c>
      <c r="R47" s="52" t="s">
        <v>497</v>
      </c>
      <c r="S47" s="52" t="s">
        <v>497</v>
      </c>
      <c r="T47" s="52">
        <v>0.375</v>
      </c>
      <c r="U47" s="52" t="s">
        <v>497</v>
      </c>
      <c r="V47" s="52" t="s">
        <v>497</v>
      </c>
      <c r="W47" s="52" t="s">
        <v>497</v>
      </c>
      <c r="X47" s="52" t="s">
        <v>497</v>
      </c>
      <c r="Y47" s="52" t="s">
        <v>497</v>
      </c>
      <c r="Z47" s="52" t="s">
        <v>497</v>
      </c>
      <c r="AA47" s="52" t="s">
        <v>497</v>
      </c>
      <c r="AB47" s="52" t="s">
        <v>497</v>
      </c>
      <c r="AC47" s="52" t="s">
        <v>497</v>
      </c>
      <c r="AD47" s="52" t="s">
        <v>497</v>
      </c>
      <c r="AE47" s="52" t="s">
        <v>497</v>
      </c>
      <c r="AF47" s="52" t="s">
        <v>497</v>
      </c>
      <c r="AG47" s="52" t="s">
        <v>497</v>
      </c>
      <c r="AH47" s="52" t="s">
        <v>497</v>
      </c>
      <c r="AI47" s="52" t="s">
        <v>497</v>
      </c>
      <c r="AJ47" s="52">
        <v>-0.25</v>
      </c>
      <c r="AK47" s="52" t="s">
        <v>497</v>
      </c>
      <c r="AL47" s="52" t="s">
        <v>497</v>
      </c>
      <c r="AP47">
        <f t="shared" si="1"/>
        <v>1</v>
      </c>
      <c r="AQ47" t="s">
        <v>164</v>
      </c>
    </row>
    <row r="48" spans="1:43" x14ac:dyDescent="0.25">
      <c r="A48" s="1">
        <f>COUNTIF('Value Matchup'!$D$356:$D$423,PASE!B48)</f>
        <v>0</v>
      </c>
      <c r="B48" t="s">
        <v>506</v>
      </c>
      <c r="C48" s="63">
        <f t="shared" si="0"/>
        <v>0</v>
      </c>
      <c r="E48" s="52" t="s">
        <v>497</v>
      </c>
      <c r="F48" s="52" t="s">
        <v>497</v>
      </c>
      <c r="G48" s="52" t="s">
        <v>497</v>
      </c>
      <c r="H48" s="52" t="s">
        <v>497</v>
      </c>
      <c r="I48" s="52" t="s">
        <v>497</v>
      </c>
      <c r="J48" s="52" t="s">
        <v>497</v>
      </c>
      <c r="K48" s="52" t="s">
        <v>497</v>
      </c>
      <c r="L48" s="52" t="s">
        <v>497</v>
      </c>
      <c r="M48" s="52" t="s">
        <v>497</v>
      </c>
      <c r="N48" s="52" t="s">
        <v>497</v>
      </c>
      <c r="O48" s="52" t="s">
        <v>497</v>
      </c>
      <c r="P48" s="52" t="s">
        <v>497</v>
      </c>
      <c r="Q48" s="52" t="s">
        <v>497</v>
      </c>
      <c r="R48" s="52" t="s">
        <v>497</v>
      </c>
      <c r="S48" s="52" t="s">
        <v>497</v>
      </c>
      <c r="T48" s="52" t="s">
        <v>497</v>
      </c>
      <c r="U48" s="52" t="s">
        <v>497</v>
      </c>
      <c r="V48" s="52" t="s">
        <v>497</v>
      </c>
      <c r="W48" s="52" t="s">
        <v>497</v>
      </c>
      <c r="X48" s="52" t="s">
        <v>497</v>
      </c>
      <c r="Y48" s="52" t="s">
        <v>497</v>
      </c>
      <c r="Z48" s="52" t="s">
        <v>497</v>
      </c>
      <c r="AA48" s="52" t="s">
        <v>497</v>
      </c>
      <c r="AB48" s="52" t="s">
        <v>497</v>
      </c>
      <c r="AC48" s="52" t="s">
        <v>497</v>
      </c>
      <c r="AD48" s="52" t="s">
        <v>497</v>
      </c>
      <c r="AE48" s="52" t="s">
        <v>497</v>
      </c>
      <c r="AF48" s="52" t="s">
        <v>497</v>
      </c>
      <c r="AG48" s="52" t="s">
        <v>497</v>
      </c>
      <c r="AH48" s="52" t="s">
        <v>497</v>
      </c>
      <c r="AI48" s="52" t="s">
        <v>497</v>
      </c>
      <c r="AJ48" s="52" t="s">
        <v>497</v>
      </c>
      <c r="AK48" s="52" t="s">
        <v>497</v>
      </c>
      <c r="AL48" s="52" t="s">
        <v>497</v>
      </c>
      <c r="AP48">
        <f t="shared" si="1"/>
        <v>1</v>
      </c>
      <c r="AQ48" t="s">
        <v>506</v>
      </c>
    </row>
    <row r="49" spans="1:43" x14ac:dyDescent="0.25">
      <c r="A49" s="1">
        <f>COUNTIF('Value Matchup'!$D$356:$D$423,PASE!B49)</f>
        <v>0</v>
      </c>
      <c r="B49" t="s">
        <v>165</v>
      </c>
      <c r="C49" s="63">
        <f t="shared" si="0"/>
        <v>-0.22242647058823528</v>
      </c>
      <c r="E49" s="52" t="s">
        <v>497</v>
      </c>
      <c r="F49" s="52" t="s">
        <v>497</v>
      </c>
      <c r="G49" s="52" t="s">
        <v>497</v>
      </c>
      <c r="H49" s="52" t="s">
        <v>497</v>
      </c>
      <c r="I49" s="52" t="s">
        <v>497</v>
      </c>
      <c r="J49" s="52" t="s">
        <v>497</v>
      </c>
      <c r="K49" s="52" t="s">
        <v>497</v>
      </c>
      <c r="L49" s="52" t="s">
        <v>497</v>
      </c>
      <c r="M49" s="52" t="s">
        <v>497</v>
      </c>
      <c r="N49" s="52" t="s">
        <v>497</v>
      </c>
      <c r="O49" s="52" t="s">
        <v>497</v>
      </c>
      <c r="P49" s="52" t="s">
        <v>497</v>
      </c>
      <c r="Q49" s="52" t="s">
        <v>497</v>
      </c>
      <c r="R49" s="52" t="s">
        <v>497</v>
      </c>
      <c r="S49" s="52" t="s">
        <v>497</v>
      </c>
      <c r="T49" s="52" t="s">
        <v>497</v>
      </c>
      <c r="U49" s="52" t="s">
        <v>497</v>
      </c>
      <c r="V49" s="52" t="s">
        <v>497</v>
      </c>
      <c r="W49" s="52" t="s">
        <v>497</v>
      </c>
      <c r="X49" s="52">
        <v>-0.72058823529411764</v>
      </c>
      <c r="Y49" s="52">
        <v>-0.16911764705882354</v>
      </c>
      <c r="Z49" s="52">
        <v>0.5</v>
      </c>
      <c r="AA49" s="52" t="s">
        <v>497</v>
      </c>
      <c r="AB49" s="52" t="s">
        <v>497</v>
      </c>
      <c r="AC49" s="52">
        <v>-0.5</v>
      </c>
      <c r="AD49" s="52" t="s">
        <v>497</v>
      </c>
      <c r="AE49" s="52" t="s">
        <v>497</v>
      </c>
      <c r="AF49" s="52" t="s">
        <v>497</v>
      </c>
      <c r="AG49" s="52" t="s">
        <v>497</v>
      </c>
      <c r="AH49" s="52" t="s">
        <v>497</v>
      </c>
      <c r="AI49" s="52" t="s">
        <v>497</v>
      </c>
      <c r="AJ49" s="52" t="s">
        <v>497</v>
      </c>
      <c r="AK49" s="52" t="s">
        <v>497</v>
      </c>
      <c r="AL49" s="52" t="s">
        <v>497</v>
      </c>
      <c r="AP49">
        <f t="shared" si="1"/>
        <v>1</v>
      </c>
      <c r="AQ49" t="s">
        <v>165</v>
      </c>
    </row>
    <row r="50" spans="1:43" x14ac:dyDescent="0.25">
      <c r="A50" s="1">
        <f>COUNTIF('Value Matchup'!$D$356:$D$423,PASE!B50)</f>
        <v>0</v>
      </c>
      <c r="B50" t="s">
        <v>166</v>
      </c>
      <c r="C50" s="63">
        <f t="shared" si="0"/>
        <v>-0.35588235294117654</v>
      </c>
      <c r="E50" s="52" t="s">
        <v>497</v>
      </c>
      <c r="F50" s="52" t="s">
        <v>497</v>
      </c>
      <c r="G50" s="52" t="s">
        <v>497</v>
      </c>
      <c r="H50" s="52" t="s">
        <v>497</v>
      </c>
      <c r="I50" s="52" t="s">
        <v>497</v>
      </c>
      <c r="J50" s="52" t="s">
        <v>497</v>
      </c>
      <c r="K50" s="52" t="s">
        <v>497</v>
      </c>
      <c r="L50" s="52" t="s">
        <v>497</v>
      </c>
      <c r="M50" s="52" t="s">
        <v>497</v>
      </c>
      <c r="N50" s="52" t="s">
        <v>497</v>
      </c>
      <c r="O50" s="52" t="s">
        <v>497</v>
      </c>
      <c r="P50" s="52" t="s">
        <v>497</v>
      </c>
      <c r="Q50" s="52" t="s">
        <v>497</v>
      </c>
      <c r="R50" s="52">
        <v>-0.92647058823529416</v>
      </c>
      <c r="S50" s="52">
        <v>-0.58823529411764708</v>
      </c>
      <c r="T50" s="52" t="s">
        <v>497</v>
      </c>
      <c r="U50" s="52">
        <v>-0.58823529411764708</v>
      </c>
      <c r="V50" s="52">
        <v>0.41176470588235292</v>
      </c>
      <c r="W50" s="52" t="s">
        <v>497</v>
      </c>
      <c r="X50" s="52">
        <v>-0.11764705882352944</v>
      </c>
      <c r="Y50" s="52">
        <v>0.27941176470588236</v>
      </c>
      <c r="Z50" s="52">
        <v>7.3529411764705843E-2</v>
      </c>
      <c r="AA50" s="52" t="s">
        <v>497</v>
      </c>
      <c r="AB50" s="52">
        <v>-0.92647058823529416</v>
      </c>
      <c r="AC50" s="52" t="s">
        <v>497</v>
      </c>
      <c r="AD50" s="52" t="s">
        <v>497</v>
      </c>
      <c r="AE50" s="52">
        <v>-0.92647058823529416</v>
      </c>
      <c r="AF50" s="52" t="s">
        <v>497</v>
      </c>
      <c r="AG50" s="52" t="s">
        <v>497</v>
      </c>
      <c r="AH50" s="52" t="s">
        <v>497</v>
      </c>
      <c r="AI50" s="52">
        <v>-0.25</v>
      </c>
      <c r="AJ50" s="52" t="s">
        <v>497</v>
      </c>
      <c r="AK50" s="52" t="s">
        <v>497</v>
      </c>
      <c r="AL50" s="52" t="s">
        <v>497</v>
      </c>
      <c r="AP50">
        <f t="shared" si="1"/>
        <v>1</v>
      </c>
      <c r="AQ50" t="s">
        <v>166</v>
      </c>
    </row>
    <row r="51" spans="1:43" x14ac:dyDescent="0.25">
      <c r="A51" s="1">
        <f>COUNTIF('Value Matchup'!$D$356:$D$423,PASE!B51)</f>
        <v>0</v>
      </c>
      <c r="B51" t="s">
        <v>168</v>
      </c>
      <c r="C51" s="63">
        <f t="shared" si="0"/>
        <v>5.422794117647059E-2</v>
      </c>
      <c r="E51" s="52" t="s">
        <v>497</v>
      </c>
      <c r="F51" s="52" t="s">
        <v>497</v>
      </c>
      <c r="G51" s="52">
        <v>-0.5</v>
      </c>
      <c r="H51" s="52" t="s">
        <v>497</v>
      </c>
      <c r="I51" s="52" t="s">
        <v>497</v>
      </c>
      <c r="J51" s="52" t="s">
        <v>497</v>
      </c>
      <c r="K51" s="52" t="s">
        <v>497</v>
      </c>
      <c r="L51" s="52" t="s">
        <v>497</v>
      </c>
      <c r="M51" s="52" t="s">
        <v>497</v>
      </c>
      <c r="N51" s="52">
        <v>-7.3529411764705881E-3</v>
      </c>
      <c r="O51" s="52" t="s">
        <v>497</v>
      </c>
      <c r="P51" s="52" t="s">
        <v>497</v>
      </c>
      <c r="Q51" s="52" t="s">
        <v>497</v>
      </c>
      <c r="R51" s="52">
        <v>-6.6176470588235295E-2</v>
      </c>
      <c r="S51" s="52" t="s">
        <v>497</v>
      </c>
      <c r="T51" s="52" t="s">
        <v>497</v>
      </c>
      <c r="U51" s="52" t="s">
        <v>497</v>
      </c>
      <c r="V51" s="52" t="s">
        <v>497</v>
      </c>
      <c r="W51" s="52" t="s">
        <v>497</v>
      </c>
      <c r="X51" s="52" t="s">
        <v>497</v>
      </c>
      <c r="Y51" s="52" t="s">
        <v>497</v>
      </c>
      <c r="Z51" s="52">
        <v>1.8308823529411764</v>
      </c>
      <c r="AA51" s="52" t="s">
        <v>497</v>
      </c>
      <c r="AB51" s="52">
        <v>-6.6176470588235295E-2</v>
      </c>
      <c r="AC51" s="52">
        <v>-0.25</v>
      </c>
      <c r="AD51" s="52">
        <v>-0.5</v>
      </c>
      <c r="AE51" s="52" t="s">
        <v>497</v>
      </c>
      <c r="AF51" s="52" t="s">
        <v>497</v>
      </c>
      <c r="AG51" s="52" t="s">
        <v>497</v>
      </c>
      <c r="AH51" s="52" t="s">
        <v>497</v>
      </c>
      <c r="AI51" s="52">
        <v>-7.3529411764705881E-3</v>
      </c>
      <c r="AJ51" s="52" t="s">
        <v>497</v>
      </c>
      <c r="AK51" s="52" t="s">
        <v>497</v>
      </c>
      <c r="AL51" s="52" t="s">
        <v>497</v>
      </c>
      <c r="AP51">
        <f t="shared" si="1"/>
        <v>1</v>
      </c>
      <c r="AQ51" t="s">
        <v>168</v>
      </c>
    </row>
    <row r="52" spans="1:43" x14ac:dyDescent="0.25">
      <c r="A52" s="1">
        <f>COUNTIF('Value Matchup'!$D$356:$D$423,PASE!B52)</f>
        <v>0</v>
      </c>
      <c r="B52" t="s">
        <v>170</v>
      </c>
      <c r="C52" s="63">
        <f t="shared" si="0"/>
        <v>0</v>
      </c>
      <c r="E52" s="52" t="s">
        <v>497</v>
      </c>
      <c r="F52" s="52" t="s">
        <v>497</v>
      </c>
      <c r="G52" s="52" t="s">
        <v>497</v>
      </c>
      <c r="H52" s="52" t="s">
        <v>497</v>
      </c>
      <c r="I52" s="52" t="s">
        <v>497</v>
      </c>
      <c r="J52" s="52" t="s">
        <v>497</v>
      </c>
      <c r="K52" s="52" t="s">
        <v>497</v>
      </c>
      <c r="L52" s="52" t="s">
        <v>497</v>
      </c>
      <c r="M52" s="52" t="s">
        <v>497</v>
      </c>
      <c r="N52" s="52" t="s">
        <v>497</v>
      </c>
      <c r="O52" s="52" t="s">
        <v>497</v>
      </c>
      <c r="P52" s="52" t="s">
        <v>497</v>
      </c>
      <c r="Q52" s="52" t="s">
        <v>497</v>
      </c>
      <c r="R52" s="52" t="s">
        <v>497</v>
      </c>
      <c r="S52" s="52" t="s">
        <v>497</v>
      </c>
      <c r="T52" s="52" t="s">
        <v>497</v>
      </c>
      <c r="U52" s="52" t="s">
        <v>497</v>
      </c>
      <c r="V52" s="52" t="s">
        <v>497</v>
      </c>
      <c r="W52" s="52" t="s">
        <v>497</v>
      </c>
      <c r="X52" s="52" t="s">
        <v>497</v>
      </c>
      <c r="Y52" s="52" t="s">
        <v>497</v>
      </c>
      <c r="Z52" s="52" t="s">
        <v>497</v>
      </c>
      <c r="AA52" s="52" t="s">
        <v>497</v>
      </c>
      <c r="AB52" s="52" t="s">
        <v>497</v>
      </c>
      <c r="AC52" s="52" t="s">
        <v>497</v>
      </c>
      <c r="AD52" s="52" t="s">
        <v>497</v>
      </c>
      <c r="AE52" s="52" t="s">
        <v>497</v>
      </c>
      <c r="AF52" s="52" t="s">
        <v>497</v>
      </c>
      <c r="AG52" s="52" t="s">
        <v>497</v>
      </c>
      <c r="AH52" s="52" t="s">
        <v>497</v>
      </c>
      <c r="AI52" s="52" t="s">
        <v>497</v>
      </c>
      <c r="AJ52" s="52" t="s">
        <v>497</v>
      </c>
      <c r="AK52" s="52" t="s">
        <v>497</v>
      </c>
      <c r="AL52" s="52" t="s">
        <v>497</v>
      </c>
      <c r="AP52">
        <f t="shared" si="1"/>
        <v>1</v>
      </c>
      <c r="AQ52" t="s">
        <v>170</v>
      </c>
    </row>
    <row r="53" spans="1:43" x14ac:dyDescent="0.25">
      <c r="A53" s="1">
        <f>COUNTIF('Value Matchup'!$D$356:$D$423,PASE!B53)</f>
        <v>1</v>
      </c>
      <c r="B53" t="s">
        <v>28</v>
      </c>
      <c r="C53" s="63">
        <f t="shared" si="0"/>
        <v>-0.29979946524064183</v>
      </c>
      <c r="E53" s="52">
        <v>-1.3602941176470589</v>
      </c>
      <c r="F53" s="52">
        <v>-8.0882352941176405E-2</v>
      </c>
      <c r="G53" s="52">
        <v>-0.58823529411764708</v>
      </c>
      <c r="H53" s="52">
        <v>0.27941176470588236</v>
      </c>
      <c r="I53" s="52">
        <v>-1.1176470588235294</v>
      </c>
      <c r="J53" s="52">
        <v>-0.61764705882352944</v>
      </c>
      <c r="K53" s="52">
        <v>0.91911764705882359</v>
      </c>
      <c r="L53" s="52">
        <v>-8.0882352941176405E-2</v>
      </c>
      <c r="M53" s="52" t="s">
        <v>497</v>
      </c>
      <c r="N53" s="52" t="s">
        <v>497</v>
      </c>
      <c r="O53" s="52" t="s">
        <v>497</v>
      </c>
      <c r="P53" s="52" t="s">
        <v>497</v>
      </c>
      <c r="Q53" s="52" t="s">
        <v>497</v>
      </c>
      <c r="R53" s="52">
        <v>7.3529411764705843E-2</v>
      </c>
      <c r="S53" s="52">
        <v>-0.54411764705882359</v>
      </c>
      <c r="T53" s="52">
        <v>-0.72058823529411764</v>
      </c>
      <c r="U53" s="52">
        <v>-2.3455882352941178</v>
      </c>
      <c r="V53" s="52">
        <v>0.88235294117647056</v>
      </c>
      <c r="W53" s="52">
        <v>-1.3602941176470589</v>
      </c>
      <c r="X53" s="52">
        <v>-0.83088235294117641</v>
      </c>
      <c r="Y53" s="52">
        <v>-1.3602941176470589</v>
      </c>
      <c r="Z53" s="52">
        <v>-0.83088235294117641</v>
      </c>
      <c r="AA53" s="52">
        <v>0.63970588235294112</v>
      </c>
      <c r="AB53" s="52">
        <v>7.3529411764705843E-2</v>
      </c>
      <c r="AC53" s="52">
        <v>-0.72058823529411764</v>
      </c>
      <c r="AD53" s="52">
        <v>0.63970588235294112</v>
      </c>
      <c r="AE53" s="52">
        <v>2.4558823529411766</v>
      </c>
      <c r="AF53" s="52" t="s">
        <v>497</v>
      </c>
      <c r="AG53" s="52" t="s">
        <v>497</v>
      </c>
      <c r="AH53" s="52" t="s">
        <v>497</v>
      </c>
      <c r="AI53" s="52" t="s">
        <v>497</v>
      </c>
      <c r="AJ53" s="52" t="s">
        <v>497</v>
      </c>
      <c r="AK53" s="52" t="s">
        <v>497</v>
      </c>
      <c r="AL53" s="52" t="s">
        <v>497</v>
      </c>
      <c r="AP53">
        <f t="shared" si="1"/>
        <v>1</v>
      </c>
      <c r="AQ53" t="s">
        <v>28</v>
      </c>
    </row>
    <row r="54" spans="1:43" x14ac:dyDescent="0.25">
      <c r="A54" s="1">
        <f>COUNTIF('Value Matchup'!$D$356:$D$423,PASE!B54)</f>
        <v>0</v>
      </c>
      <c r="B54" t="s">
        <v>89</v>
      </c>
      <c r="C54" s="63">
        <f t="shared" si="0"/>
        <v>-0.3683155080213904</v>
      </c>
      <c r="E54" s="52">
        <v>0.88235294117647056</v>
      </c>
      <c r="F54" s="52" t="s">
        <v>497</v>
      </c>
      <c r="G54" s="52" t="s">
        <v>497</v>
      </c>
      <c r="H54" s="52" t="s">
        <v>497</v>
      </c>
      <c r="I54" s="52" t="s">
        <v>497</v>
      </c>
      <c r="J54" s="52" t="s">
        <v>497</v>
      </c>
      <c r="K54" s="52" t="s">
        <v>497</v>
      </c>
      <c r="L54" s="52">
        <v>-0.5</v>
      </c>
      <c r="M54" s="52">
        <v>-0.92647058823529416</v>
      </c>
      <c r="N54" s="52">
        <v>-0.92647058823529416</v>
      </c>
      <c r="O54" s="52">
        <v>-1.1176470588235294</v>
      </c>
      <c r="P54" s="52" t="s">
        <v>497</v>
      </c>
      <c r="Q54" s="52" t="s">
        <v>497</v>
      </c>
      <c r="R54" s="52" t="s">
        <v>497</v>
      </c>
      <c r="S54" s="52" t="s">
        <v>497</v>
      </c>
      <c r="T54" s="52" t="s">
        <v>497</v>
      </c>
      <c r="U54" s="52" t="s">
        <v>497</v>
      </c>
      <c r="V54" s="52" t="s">
        <v>497</v>
      </c>
      <c r="W54" s="52" t="s">
        <v>497</v>
      </c>
      <c r="X54" s="52" t="s">
        <v>497</v>
      </c>
      <c r="Y54" s="52">
        <v>-1.0808823529411764</v>
      </c>
      <c r="Z54" s="52">
        <v>0.45588235294117641</v>
      </c>
      <c r="AA54" s="52">
        <v>-0.58823529411764708</v>
      </c>
      <c r="AB54" s="52" t="s">
        <v>497</v>
      </c>
      <c r="AC54" s="52" t="s">
        <v>497</v>
      </c>
      <c r="AD54" s="52" t="s">
        <v>497</v>
      </c>
      <c r="AE54" s="52" t="s">
        <v>497</v>
      </c>
      <c r="AF54" s="52" t="s">
        <v>497</v>
      </c>
      <c r="AG54" s="52">
        <v>0.88235294117647056</v>
      </c>
      <c r="AH54" s="52">
        <v>0.41176470588235292</v>
      </c>
      <c r="AI54" s="52" t="s">
        <v>497</v>
      </c>
      <c r="AJ54" s="52">
        <v>-1.5441176470588236</v>
      </c>
      <c r="AK54" s="52" t="s">
        <v>497</v>
      </c>
      <c r="AL54" s="52" t="s">
        <v>497</v>
      </c>
      <c r="AP54">
        <f t="shared" si="1"/>
        <v>1</v>
      </c>
      <c r="AQ54" t="s">
        <v>89</v>
      </c>
    </row>
    <row r="55" spans="1:43" x14ac:dyDescent="0.25">
      <c r="A55" s="1">
        <f>COUNTIF('Value Matchup'!$D$356:$D$423,PASE!B55)</f>
        <v>0</v>
      </c>
      <c r="B55" t="s">
        <v>172</v>
      </c>
      <c r="C55" s="63">
        <f t="shared" si="0"/>
        <v>1.2904411764705883</v>
      </c>
      <c r="E55" s="52" t="s">
        <v>497</v>
      </c>
      <c r="F55" s="52" t="s">
        <v>497</v>
      </c>
      <c r="G55" s="52" t="s">
        <v>497</v>
      </c>
      <c r="H55" s="52" t="s">
        <v>497</v>
      </c>
      <c r="I55" s="52" t="s">
        <v>497</v>
      </c>
      <c r="J55" s="52" t="s">
        <v>497</v>
      </c>
      <c r="K55" s="52" t="s">
        <v>497</v>
      </c>
      <c r="L55" s="52" t="s">
        <v>497</v>
      </c>
      <c r="M55" s="52" t="s">
        <v>497</v>
      </c>
      <c r="N55" s="52">
        <v>0.75</v>
      </c>
      <c r="O55" s="52" t="s">
        <v>497</v>
      </c>
      <c r="P55" s="52" t="s">
        <v>497</v>
      </c>
      <c r="Q55" s="52" t="s">
        <v>497</v>
      </c>
      <c r="R55" s="52" t="s">
        <v>497</v>
      </c>
      <c r="S55" s="52" t="s">
        <v>497</v>
      </c>
      <c r="T55" s="52" t="s">
        <v>497</v>
      </c>
      <c r="U55" s="52" t="s">
        <v>497</v>
      </c>
      <c r="V55" s="52" t="s">
        <v>497</v>
      </c>
      <c r="W55" s="52" t="s">
        <v>497</v>
      </c>
      <c r="X55" s="52" t="s">
        <v>497</v>
      </c>
      <c r="Y55" s="52" t="s">
        <v>497</v>
      </c>
      <c r="Z55" s="52" t="s">
        <v>497</v>
      </c>
      <c r="AA55" s="52" t="s">
        <v>497</v>
      </c>
      <c r="AB55" s="52" t="s">
        <v>497</v>
      </c>
      <c r="AC55" s="52" t="s">
        <v>497</v>
      </c>
      <c r="AD55" s="52" t="s">
        <v>497</v>
      </c>
      <c r="AE55" s="52" t="s">
        <v>497</v>
      </c>
      <c r="AF55" s="52" t="s">
        <v>497</v>
      </c>
      <c r="AG55" s="52" t="s">
        <v>497</v>
      </c>
      <c r="AH55" s="52" t="s">
        <v>497</v>
      </c>
      <c r="AI55" s="52" t="s">
        <v>497</v>
      </c>
      <c r="AJ55" s="52" t="s">
        <v>497</v>
      </c>
      <c r="AK55" s="52">
        <v>1.8308823529411764</v>
      </c>
      <c r="AL55" s="52" t="s">
        <v>497</v>
      </c>
      <c r="AP55">
        <f t="shared" si="1"/>
        <v>1</v>
      </c>
      <c r="AQ55" t="s">
        <v>172</v>
      </c>
    </row>
    <row r="56" spans="1:43" x14ac:dyDescent="0.25">
      <c r="A56" s="1">
        <f>COUNTIF('Value Matchup'!$D$356:$D$423,PASE!B56)</f>
        <v>0</v>
      </c>
      <c r="B56" t="s">
        <v>174</v>
      </c>
      <c r="C56" s="63">
        <f t="shared" si="0"/>
        <v>-2.2058823529411763E-2</v>
      </c>
      <c r="E56" s="52" t="s">
        <v>497</v>
      </c>
      <c r="F56" s="52" t="s">
        <v>497</v>
      </c>
      <c r="G56" s="52" t="s">
        <v>497</v>
      </c>
      <c r="H56" s="52">
        <v>-7.3529411764705881E-3</v>
      </c>
      <c r="I56" s="52">
        <v>-7.3529411764705881E-3</v>
      </c>
      <c r="J56" s="52" t="s">
        <v>497</v>
      </c>
      <c r="K56" s="52" t="s">
        <v>497</v>
      </c>
      <c r="L56" s="52" t="s">
        <v>497</v>
      </c>
      <c r="M56" s="52" t="s">
        <v>497</v>
      </c>
      <c r="N56" s="52" t="s">
        <v>497</v>
      </c>
      <c r="O56" s="52" t="s">
        <v>497</v>
      </c>
      <c r="P56" s="52" t="s">
        <v>497</v>
      </c>
      <c r="Q56" s="52" t="s">
        <v>497</v>
      </c>
      <c r="R56" s="52" t="s">
        <v>497</v>
      </c>
      <c r="S56" s="52" t="s">
        <v>497</v>
      </c>
      <c r="T56" s="52" t="s">
        <v>497</v>
      </c>
      <c r="U56" s="52" t="s">
        <v>497</v>
      </c>
      <c r="V56" s="52" t="s">
        <v>497</v>
      </c>
      <c r="W56" s="52" t="s">
        <v>497</v>
      </c>
      <c r="X56" s="52" t="s">
        <v>497</v>
      </c>
      <c r="Y56" s="52" t="s">
        <v>497</v>
      </c>
      <c r="Z56" s="52" t="s">
        <v>497</v>
      </c>
      <c r="AA56" s="52" t="s">
        <v>497</v>
      </c>
      <c r="AB56" s="52" t="s">
        <v>497</v>
      </c>
      <c r="AC56" s="52" t="s">
        <v>497</v>
      </c>
      <c r="AD56" s="52">
        <v>-7.3529411764705881E-3</v>
      </c>
      <c r="AE56" s="52" t="s">
        <v>497</v>
      </c>
      <c r="AF56" s="52">
        <v>-6.6176470588235295E-2</v>
      </c>
      <c r="AG56" s="52" t="s">
        <v>497</v>
      </c>
      <c r="AH56" s="52" t="s">
        <v>497</v>
      </c>
      <c r="AI56" s="52" t="s">
        <v>497</v>
      </c>
      <c r="AJ56" s="52" t="s">
        <v>497</v>
      </c>
      <c r="AK56" s="52" t="s">
        <v>497</v>
      </c>
      <c r="AL56" s="52" t="s">
        <v>497</v>
      </c>
      <c r="AP56">
        <f t="shared" si="1"/>
        <v>1</v>
      </c>
      <c r="AQ56" t="s">
        <v>174</v>
      </c>
    </row>
    <row r="57" spans="1:43" x14ac:dyDescent="0.25">
      <c r="A57" s="1">
        <f>COUNTIF('Value Matchup'!$D$356:$D$423,PASE!B57)</f>
        <v>1</v>
      </c>
      <c r="B57" t="s">
        <v>175</v>
      </c>
      <c r="C57" s="63">
        <f t="shared" si="0"/>
        <v>-7.3529411764705881E-3</v>
      </c>
      <c r="E57" s="52" t="s">
        <v>497</v>
      </c>
      <c r="F57" s="52" t="s">
        <v>497</v>
      </c>
      <c r="G57" s="52" t="s">
        <v>497</v>
      </c>
      <c r="H57" s="52" t="s">
        <v>497</v>
      </c>
      <c r="I57" s="52" t="s">
        <v>497</v>
      </c>
      <c r="J57" s="52" t="s">
        <v>497</v>
      </c>
      <c r="K57" s="52" t="s">
        <v>497</v>
      </c>
      <c r="L57" s="52" t="s">
        <v>497</v>
      </c>
      <c r="M57" s="52" t="s">
        <v>497</v>
      </c>
      <c r="N57" s="52" t="s">
        <v>497</v>
      </c>
      <c r="O57" s="52" t="s">
        <v>497</v>
      </c>
      <c r="P57" s="52" t="s">
        <v>497</v>
      </c>
      <c r="Q57" s="52" t="s">
        <v>497</v>
      </c>
      <c r="R57" s="52" t="s">
        <v>497</v>
      </c>
      <c r="S57" s="52" t="s">
        <v>497</v>
      </c>
      <c r="T57" s="52" t="s">
        <v>497</v>
      </c>
      <c r="U57" s="52" t="s">
        <v>497</v>
      </c>
      <c r="V57" s="52" t="s">
        <v>497</v>
      </c>
      <c r="W57" s="52" t="s">
        <v>497</v>
      </c>
      <c r="X57" s="52" t="s">
        <v>497</v>
      </c>
      <c r="Y57" s="52" t="s">
        <v>497</v>
      </c>
      <c r="Z57" s="52" t="s">
        <v>497</v>
      </c>
      <c r="AA57" s="52">
        <v>-7.3529411764705881E-3</v>
      </c>
      <c r="AB57" s="52">
        <v>-7.3529411764705881E-3</v>
      </c>
      <c r="AC57" s="52" t="s">
        <v>497</v>
      </c>
      <c r="AD57" s="52" t="s">
        <v>497</v>
      </c>
      <c r="AE57" s="52" t="s">
        <v>497</v>
      </c>
      <c r="AF57" s="52" t="s">
        <v>497</v>
      </c>
      <c r="AG57" s="52" t="s">
        <v>497</v>
      </c>
      <c r="AH57" s="52" t="s">
        <v>497</v>
      </c>
      <c r="AI57" s="52" t="s">
        <v>497</v>
      </c>
      <c r="AJ57" s="52" t="s">
        <v>497</v>
      </c>
      <c r="AK57" s="52" t="s">
        <v>497</v>
      </c>
      <c r="AL57" s="52" t="s">
        <v>497</v>
      </c>
      <c r="AP57">
        <f t="shared" si="1"/>
        <v>1</v>
      </c>
      <c r="AQ57" t="s">
        <v>175</v>
      </c>
    </row>
    <row r="58" spans="1:43" x14ac:dyDescent="0.25">
      <c r="A58" s="1">
        <f>COUNTIF('Value Matchup'!$D$356:$D$423,PASE!B58)</f>
        <v>0</v>
      </c>
      <c r="B58" t="s">
        <v>95</v>
      </c>
      <c r="C58" s="63">
        <f t="shared" si="0"/>
        <v>-0.31495098039215685</v>
      </c>
      <c r="E58" s="52" t="s">
        <v>497</v>
      </c>
      <c r="F58" s="52" t="s">
        <v>497</v>
      </c>
      <c r="G58" s="52">
        <v>-0.72058823529411764</v>
      </c>
      <c r="H58" s="52" t="s">
        <v>497</v>
      </c>
      <c r="I58" s="52">
        <v>-0.72058823529411764</v>
      </c>
      <c r="J58" s="52">
        <v>-0.61764705882352944</v>
      </c>
      <c r="K58" s="52">
        <v>0.375</v>
      </c>
      <c r="L58" s="52" t="s">
        <v>497</v>
      </c>
      <c r="M58" s="52" t="s">
        <v>497</v>
      </c>
      <c r="N58" s="52" t="s">
        <v>497</v>
      </c>
      <c r="O58" s="52" t="s">
        <v>497</v>
      </c>
      <c r="P58" s="52" t="s">
        <v>497</v>
      </c>
      <c r="Q58" s="52" t="s">
        <v>497</v>
      </c>
      <c r="R58" s="52" t="s">
        <v>497</v>
      </c>
      <c r="S58" s="52" t="s">
        <v>497</v>
      </c>
      <c r="T58" s="52">
        <v>-0.61764705882352944</v>
      </c>
      <c r="U58" s="52" t="s">
        <v>497</v>
      </c>
      <c r="V58" s="52" t="s">
        <v>497</v>
      </c>
      <c r="W58" s="52" t="s">
        <v>497</v>
      </c>
      <c r="X58" s="52" t="s">
        <v>497</v>
      </c>
      <c r="Y58" s="52" t="s">
        <v>497</v>
      </c>
      <c r="Z58" s="52">
        <v>0.41176470588235292</v>
      </c>
      <c r="AA58" s="52" t="s">
        <v>497</v>
      </c>
      <c r="AB58" s="52" t="s">
        <v>497</v>
      </c>
      <c r="AC58" s="52" t="s">
        <v>497</v>
      </c>
      <c r="AD58" s="52" t="s">
        <v>497</v>
      </c>
      <c r="AE58" s="52" t="s">
        <v>497</v>
      </c>
      <c r="AF58" s="52" t="s">
        <v>497</v>
      </c>
      <c r="AG58" s="52" t="s">
        <v>497</v>
      </c>
      <c r="AH58" s="52" t="s">
        <v>497</v>
      </c>
      <c r="AI58" s="52" t="s">
        <v>497</v>
      </c>
      <c r="AJ58" s="52" t="s">
        <v>497</v>
      </c>
      <c r="AK58" s="52" t="s">
        <v>497</v>
      </c>
      <c r="AL58" s="52" t="s">
        <v>497</v>
      </c>
      <c r="AP58">
        <f t="shared" si="1"/>
        <v>1</v>
      </c>
      <c r="AQ58" t="s">
        <v>95</v>
      </c>
    </row>
    <row r="59" spans="1:43" x14ac:dyDescent="0.25">
      <c r="A59" s="1">
        <f>COUNTIF('Value Matchup'!$D$356:$D$423,PASE!B59)</f>
        <v>0</v>
      </c>
      <c r="B59" t="s">
        <v>177</v>
      </c>
      <c r="C59" s="63">
        <f t="shared" si="0"/>
        <v>-0.15</v>
      </c>
      <c r="E59" s="52" t="s">
        <v>497</v>
      </c>
      <c r="F59" s="52" t="s">
        <v>497</v>
      </c>
      <c r="G59" s="52" t="s">
        <v>497</v>
      </c>
      <c r="H59" s="52" t="s">
        <v>497</v>
      </c>
      <c r="I59" s="52" t="s">
        <v>497</v>
      </c>
      <c r="J59" s="52">
        <v>0.27941176470588236</v>
      </c>
      <c r="K59" s="52">
        <v>-0.625</v>
      </c>
      <c r="L59" s="52" t="s">
        <v>497</v>
      </c>
      <c r="M59" s="52" t="s">
        <v>497</v>
      </c>
      <c r="N59" s="52" t="s">
        <v>497</v>
      </c>
      <c r="O59" s="52" t="s">
        <v>497</v>
      </c>
      <c r="P59" s="52" t="s">
        <v>497</v>
      </c>
      <c r="Q59" s="52" t="s">
        <v>497</v>
      </c>
      <c r="R59" s="52" t="s">
        <v>497</v>
      </c>
      <c r="S59" s="52" t="s">
        <v>497</v>
      </c>
      <c r="T59" s="52">
        <v>-0.16911764705882354</v>
      </c>
      <c r="U59" s="52" t="s">
        <v>497</v>
      </c>
      <c r="V59" s="52" t="s">
        <v>497</v>
      </c>
      <c r="W59" s="52" t="s">
        <v>497</v>
      </c>
      <c r="X59" s="52" t="s">
        <v>497</v>
      </c>
      <c r="Y59" s="52" t="s">
        <v>497</v>
      </c>
      <c r="Z59" s="52" t="s">
        <v>497</v>
      </c>
      <c r="AA59" s="52" t="s">
        <v>497</v>
      </c>
      <c r="AB59" s="52" t="s">
        <v>497</v>
      </c>
      <c r="AC59" s="52" t="s">
        <v>497</v>
      </c>
      <c r="AD59" s="52" t="s">
        <v>497</v>
      </c>
      <c r="AE59" s="52" t="s">
        <v>497</v>
      </c>
      <c r="AF59" s="52" t="s">
        <v>497</v>
      </c>
      <c r="AG59" s="52">
        <v>-0.61764705882352944</v>
      </c>
      <c r="AH59" s="52">
        <v>0.38235294117647056</v>
      </c>
      <c r="AI59" s="52" t="s">
        <v>497</v>
      </c>
      <c r="AJ59" s="52" t="s">
        <v>497</v>
      </c>
      <c r="AK59" s="52" t="s">
        <v>497</v>
      </c>
      <c r="AL59" s="52" t="s">
        <v>497</v>
      </c>
      <c r="AP59">
        <f t="shared" si="1"/>
        <v>1</v>
      </c>
      <c r="AQ59" t="s">
        <v>177</v>
      </c>
    </row>
    <row r="60" spans="1:43" x14ac:dyDescent="0.25">
      <c r="A60" s="1">
        <f>COUNTIF('Value Matchup'!$D$356:$D$423,PASE!B60)</f>
        <v>0</v>
      </c>
      <c r="B60" t="s">
        <v>178</v>
      </c>
      <c r="C60" s="63">
        <f t="shared" si="0"/>
        <v>0</v>
      </c>
      <c r="E60" s="52" t="s">
        <v>497</v>
      </c>
      <c r="F60" s="52" t="s">
        <v>497</v>
      </c>
      <c r="G60" s="52" t="s">
        <v>497</v>
      </c>
      <c r="H60" s="52" t="s">
        <v>497</v>
      </c>
      <c r="I60" s="52" t="s">
        <v>497</v>
      </c>
      <c r="J60" s="52" t="s">
        <v>497</v>
      </c>
      <c r="K60" s="52" t="s">
        <v>497</v>
      </c>
      <c r="L60" s="52" t="s">
        <v>497</v>
      </c>
      <c r="M60" s="52" t="s">
        <v>497</v>
      </c>
      <c r="N60" s="52" t="s">
        <v>497</v>
      </c>
      <c r="O60" s="52" t="s">
        <v>497</v>
      </c>
      <c r="P60" s="52" t="s">
        <v>497</v>
      </c>
      <c r="Q60" s="52" t="s">
        <v>497</v>
      </c>
      <c r="R60" s="52" t="s">
        <v>497</v>
      </c>
      <c r="S60" s="52" t="s">
        <v>497</v>
      </c>
      <c r="T60" s="52" t="s">
        <v>497</v>
      </c>
      <c r="U60" s="52" t="s">
        <v>497</v>
      </c>
      <c r="V60" s="52" t="s">
        <v>497</v>
      </c>
      <c r="W60" s="52" t="s">
        <v>497</v>
      </c>
      <c r="X60" s="52" t="s">
        <v>497</v>
      </c>
      <c r="Y60" s="52" t="s">
        <v>497</v>
      </c>
      <c r="Z60" s="52" t="s">
        <v>497</v>
      </c>
      <c r="AA60" s="52" t="s">
        <v>497</v>
      </c>
      <c r="AB60" s="52" t="s">
        <v>497</v>
      </c>
      <c r="AC60" s="52" t="s">
        <v>497</v>
      </c>
      <c r="AD60" s="52" t="s">
        <v>497</v>
      </c>
      <c r="AE60" s="52" t="s">
        <v>497</v>
      </c>
      <c r="AF60" s="52" t="s">
        <v>497</v>
      </c>
      <c r="AG60" s="52" t="s">
        <v>497</v>
      </c>
      <c r="AH60" s="52" t="s">
        <v>497</v>
      </c>
      <c r="AI60" s="52" t="s">
        <v>497</v>
      </c>
      <c r="AJ60" s="52" t="s">
        <v>497</v>
      </c>
      <c r="AK60" s="52" t="s">
        <v>497</v>
      </c>
      <c r="AL60" s="52" t="s">
        <v>497</v>
      </c>
      <c r="AP60">
        <f t="shared" si="1"/>
        <v>1</v>
      </c>
      <c r="AQ60" t="s">
        <v>178</v>
      </c>
    </row>
    <row r="61" spans="1:43" x14ac:dyDescent="0.25">
      <c r="A61" s="1">
        <f>COUNTIF('Value Matchup'!$D$356:$D$423,PASE!B61)</f>
        <v>0</v>
      </c>
      <c r="B61" t="s">
        <v>80</v>
      </c>
      <c r="C61" s="63">
        <f t="shared" si="0"/>
        <v>-2.2058823529411825E-2</v>
      </c>
      <c r="E61" s="52" t="s">
        <v>497</v>
      </c>
      <c r="F61" s="52" t="s">
        <v>497</v>
      </c>
      <c r="G61" s="52">
        <v>0.41176470588235292</v>
      </c>
      <c r="H61" s="52" t="s">
        <v>497</v>
      </c>
      <c r="I61" s="52" t="s">
        <v>497</v>
      </c>
      <c r="J61" s="52" t="s">
        <v>497</v>
      </c>
      <c r="K61" s="52">
        <v>-0.58823529411764708</v>
      </c>
      <c r="L61" s="52" t="s">
        <v>497</v>
      </c>
      <c r="M61" s="52" t="s">
        <v>497</v>
      </c>
      <c r="N61" s="52">
        <v>0.65441176470588225</v>
      </c>
      <c r="O61" s="52">
        <v>-1.5441176470588236</v>
      </c>
      <c r="P61" s="52" t="s">
        <v>497</v>
      </c>
      <c r="Q61" s="52">
        <v>-0.34558823529411775</v>
      </c>
      <c r="R61" s="52">
        <v>-1.3602941176470589</v>
      </c>
      <c r="S61" s="52" t="s">
        <v>497</v>
      </c>
      <c r="T61" s="52">
        <v>0.88235294117647056</v>
      </c>
      <c r="U61" s="52">
        <v>0.63970588235294112</v>
      </c>
      <c r="V61" s="52" t="s">
        <v>497</v>
      </c>
      <c r="W61" s="52">
        <v>-0.11764705882352944</v>
      </c>
      <c r="X61" s="52" t="s">
        <v>497</v>
      </c>
      <c r="Y61" s="52">
        <v>0.63970588235294112</v>
      </c>
      <c r="Z61" s="52" t="s">
        <v>497</v>
      </c>
      <c r="AA61" s="52">
        <v>-1.3455882352941178</v>
      </c>
      <c r="AB61" s="52">
        <v>0.63970588235294112</v>
      </c>
      <c r="AC61" s="52">
        <v>-0.36029411764705888</v>
      </c>
      <c r="AD61" s="52" t="s">
        <v>497</v>
      </c>
      <c r="AE61" s="52">
        <v>0.41176470588235292</v>
      </c>
      <c r="AF61" s="52">
        <v>1.375</v>
      </c>
      <c r="AG61" s="52">
        <v>-0.34558823529411775</v>
      </c>
      <c r="AH61" s="52" t="s">
        <v>497</v>
      </c>
      <c r="AI61" s="52" t="s">
        <v>497</v>
      </c>
      <c r="AJ61" s="52" t="s">
        <v>497</v>
      </c>
      <c r="AK61" s="52" t="s">
        <v>497</v>
      </c>
      <c r="AL61" s="52" t="s">
        <v>497</v>
      </c>
      <c r="AP61">
        <f t="shared" si="1"/>
        <v>1</v>
      </c>
      <c r="AQ61" t="s">
        <v>80</v>
      </c>
    </row>
    <row r="62" spans="1:43" x14ac:dyDescent="0.25">
      <c r="A62" s="1">
        <f>COUNTIF('Value Matchup'!$D$356:$D$423,PASE!B62)</f>
        <v>0</v>
      </c>
      <c r="B62" t="s">
        <v>179</v>
      </c>
      <c r="C62" s="63">
        <f t="shared" si="0"/>
        <v>0.1985294117647059</v>
      </c>
      <c r="E62" s="52" t="s">
        <v>497</v>
      </c>
      <c r="F62" s="52" t="s">
        <v>497</v>
      </c>
      <c r="G62" s="52" t="s">
        <v>497</v>
      </c>
      <c r="H62" s="52" t="s">
        <v>497</v>
      </c>
      <c r="I62" s="52" t="s">
        <v>497</v>
      </c>
      <c r="J62" s="52" t="s">
        <v>497</v>
      </c>
      <c r="K62" s="52" t="s">
        <v>497</v>
      </c>
      <c r="L62" s="52" t="s">
        <v>497</v>
      </c>
      <c r="M62" s="52" t="s">
        <v>497</v>
      </c>
      <c r="N62" s="52" t="s">
        <v>497</v>
      </c>
      <c r="O62" s="52">
        <v>-7.3529411764705881E-3</v>
      </c>
      <c r="P62" s="52" t="s">
        <v>497</v>
      </c>
      <c r="Q62" s="52" t="s">
        <v>497</v>
      </c>
      <c r="R62" s="52" t="s">
        <v>497</v>
      </c>
      <c r="S62" s="52" t="s">
        <v>497</v>
      </c>
      <c r="T62" s="52" t="s">
        <v>497</v>
      </c>
      <c r="U62" s="52" t="s">
        <v>497</v>
      </c>
      <c r="V62" s="52" t="s">
        <v>497</v>
      </c>
      <c r="W62" s="52" t="s">
        <v>497</v>
      </c>
      <c r="X62" s="52" t="s">
        <v>497</v>
      </c>
      <c r="Y62" s="52" t="s">
        <v>497</v>
      </c>
      <c r="Z62" s="52">
        <v>0.93382352941176472</v>
      </c>
      <c r="AA62" s="52" t="s">
        <v>497</v>
      </c>
      <c r="AB62" s="52" t="s">
        <v>497</v>
      </c>
      <c r="AC62" s="52" t="s">
        <v>497</v>
      </c>
      <c r="AD62" s="52">
        <v>-6.6176470588235295E-2</v>
      </c>
      <c r="AE62" s="52" t="s">
        <v>497</v>
      </c>
      <c r="AF62" s="52" t="s">
        <v>497</v>
      </c>
      <c r="AG62" s="52">
        <v>-6.6176470588235295E-2</v>
      </c>
      <c r="AH62" s="52" t="s">
        <v>497</v>
      </c>
      <c r="AI62" s="52" t="s">
        <v>497</v>
      </c>
      <c r="AJ62" s="52" t="s">
        <v>497</v>
      </c>
      <c r="AK62" s="52" t="s">
        <v>497</v>
      </c>
      <c r="AL62" s="52" t="s">
        <v>497</v>
      </c>
      <c r="AP62">
        <f t="shared" si="1"/>
        <v>1</v>
      </c>
      <c r="AQ62" t="s">
        <v>179</v>
      </c>
    </row>
    <row r="63" spans="1:43" x14ac:dyDescent="0.25">
      <c r="A63" s="1">
        <f>COUNTIF('Value Matchup'!$D$356:$D$423,PASE!B63)</f>
        <v>0</v>
      </c>
      <c r="B63" t="s">
        <v>180</v>
      </c>
      <c r="C63" s="63">
        <f t="shared" si="0"/>
        <v>0.28860294117647056</v>
      </c>
      <c r="E63" s="52" t="s">
        <v>497</v>
      </c>
      <c r="F63" s="52" t="s">
        <v>497</v>
      </c>
      <c r="G63" s="52" t="s">
        <v>497</v>
      </c>
      <c r="H63" s="52" t="s">
        <v>497</v>
      </c>
      <c r="I63" s="52" t="s">
        <v>497</v>
      </c>
      <c r="J63" s="52" t="s">
        <v>497</v>
      </c>
      <c r="K63" s="52" t="s">
        <v>497</v>
      </c>
      <c r="L63" s="52" t="s">
        <v>497</v>
      </c>
      <c r="M63" s="52">
        <v>1.5</v>
      </c>
      <c r="N63" s="52">
        <v>-0.16911764705882354</v>
      </c>
      <c r="O63" s="52">
        <v>-0.16911764705882354</v>
      </c>
      <c r="P63" s="52" t="s">
        <v>497</v>
      </c>
      <c r="Q63" s="52" t="s">
        <v>497</v>
      </c>
      <c r="R63" s="52" t="s">
        <v>497</v>
      </c>
      <c r="S63" s="52" t="s">
        <v>497</v>
      </c>
      <c r="T63" s="52" t="s">
        <v>497</v>
      </c>
      <c r="U63" s="52" t="s">
        <v>497</v>
      </c>
      <c r="V63" s="52" t="s">
        <v>497</v>
      </c>
      <c r="W63" s="52" t="s">
        <v>497</v>
      </c>
      <c r="X63" s="52" t="s">
        <v>497</v>
      </c>
      <c r="Y63" s="52" t="s">
        <v>497</v>
      </c>
      <c r="Z63" s="52" t="s">
        <v>497</v>
      </c>
      <c r="AA63" s="52" t="s">
        <v>497</v>
      </c>
      <c r="AB63" s="52" t="s">
        <v>497</v>
      </c>
      <c r="AC63" s="52" t="s">
        <v>497</v>
      </c>
      <c r="AD63" s="52" t="s">
        <v>497</v>
      </c>
      <c r="AE63" s="52" t="s">
        <v>497</v>
      </c>
      <c r="AF63" s="52" t="s">
        <v>497</v>
      </c>
      <c r="AG63" s="52" t="s">
        <v>497</v>
      </c>
      <c r="AH63" s="52" t="s">
        <v>497</v>
      </c>
      <c r="AI63" s="52">
        <v>-7.3529411764705881E-3</v>
      </c>
      <c r="AJ63" s="52" t="s">
        <v>497</v>
      </c>
      <c r="AK63" s="52" t="s">
        <v>497</v>
      </c>
      <c r="AL63" s="52" t="s">
        <v>497</v>
      </c>
      <c r="AP63">
        <f t="shared" si="1"/>
        <v>1</v>
      </c>
      <c r="AQ63" t="s">
        <v>180</v>
      </c>
    </row>
    <row r="64" spans="1:43" x14ac:dyDescent="0.25">
      <c r="A64" s="1">
        <f>COUNTIF('Value Matchup'!$D$356:$D$423,PASE!B64)</f>
        <v>0</v>
      </c>
      <c r="B64" t="s">
        <v>88</v>
      </c>
      <c r="C64" s="63">
        <f t="shared" si="0"/>
        <v>-0.33876050420168058</v>
      </c>
      <c r="E64" s="52">
        <v>-0.72058823529411764</v>
      </c>
      <c r="F64" s="52">
        <v>-1.0808823529411764</v>
      </c>
      <c r="G64" s="52" t="s">
        <v>497</v>
      </c>
      <c r="H64" s="52" t="s">
        <v>497</v>
      </c>
      <c r="I64" s="52">
        <v>-0.83088235294117641</v>
      </c>
      <c r="J64" s="52">
        <v>7.3529411764705843E-2</v>
      </c>
      <c r="K64" s="52">
        <v>0.27941176470588236</v>
      </c>
      <c r="L64" s="52" t="s">
        <v>497</v>
      </c>
      <c r="M64" s="52" t="s">
        <v>497</v>
      </c>
      <c r="N64" s="52" t="s">
        <v>497</v>
      </c>
      <c r="O64" s="52" t="s">
        <v>497</v>
      </c>
      <c r="P64" s="52">
        <v>-0.61764705882352944</v>
      </c>
      <c r="Q64" s="52" t="s">
        <v>497</v>
      </c>
      <c r="R64" s="52">
        <v>-0.61764705882352944</v>
      </c>
      <c r="S64" s="52" t="s">
        <v>497</v>
      </c>
      <c r="T64" s="52">
        <v>-1.0808823529411764</v>
      </c>
      <c r="U64" s="52">
        <v>0.5</v>
      </c>
      <c r="V64" s="52">
        <v>-0.61764705882352944</v>
      </c>
      <c r="W64" s="52">
        <v>-0.61764705882352944</v>
      </c>
      <c r="X64" s="52">
        <v>0.38235294117647056</v>
      </c>
      <c r="Y64" s="52" t="s">
        <v>497</v>
      </c>
      <c r="Z64" s="52" t="s">
        <v>497</v>
      </c>
      <c r="AA64" s="52" t="s">
        <v>497</v>
      </c>
      <c r="AB64" s="52" t="s">
        <v>497</v>
      </c>
      <c r="AC64" s="52" t="s">
        <v>497</v>
      </c>
      <c r="AD64" s="52" t="s">
        <v>497</v>
      </c>
      <c r="AE64" s="52" t="s">
        <v>497</v>
      </c>
      <c r="AF64" s="52">
        <v>0.375</v>
      </c>
      <c r="AG64" s="52" t="s">
        <v>497</v>
      </c>
      <c r="AH64" s="52">
        <v>-0.16911764705882354</v>
      </c>
      <c r="AI64" s="52" t="s">
        <v>497</v>
      </c>
      <c r="AJ64" s="52" t="s">
        <v>497</v>
      </c>
      <c r="AK64" s="52" t="s">
        <v>497</v>
      </c>
      <c r="AL64" s="52" t="s">
        <v>497</v>
      </c>
      <c r="AP64">
        <f t="shared" si="1"/>
        <v>1</v>
      </c>
      <c r="AQ64" t="s">
        <v>88</v>
      </c>
    </row>
    <row r="65" spans="1:43" x14ac:dyDescent="0.25">
      <c r="A65" s="1">
        <f>COUNTIF('Value Matchup'!$D$356:$D$423,PASE!B65)</f>
        <v>0</v>
      </c>
      <c r="B65" t="s">
        <v>181</v>
      </c>
      <c r="C65" s="63">
        <f t="shared" si="0"/>
        <v>0</v>
      </c>
      <c r="E65" s="52" t="s">
        <v>497</v>
      </c>
      <c r="F65" s="52" t="s">
        <v>497</v>
      </c>
      <c r="G65" s="52" t="s">
        <v>497</v>
      </c>
      <c r="H65" s="52" t="s">
        <v>497</v>
      </c>
      <c r="I65" s="52" t="s">
        <v>497</v>
      </c>
      <c r="J65" s="52" t="s">
        <v>497</v>
      </c>
      <c r="K65" s="52" t="s">
        <v>497</v>
      </c>
      <c r="L65" s="52" t="s">
        <v>497</v>
      </c>
      <c r="M65" s="52" t="s">
        <v>497</v>
      </c>
      <c r="N65" s="52" t="s">
        <v>497</v>
      </c>
      <c r="O65" s="52" t="s">
        <v>497</v>
      </c>
      <c r="P65" s="52" t="s">
        <v>497</v>
      </c>
      <c r="Q65" s="52" t="s">
        <v>497</v>
      </c>
      <c r="R65" s="52" t="s">
        <v>497</v>
      </c>
      <c r="S65" s="52" t="s">
        <v>497</v>
      </c>
      <c r="T65" s="52" t="s">
        <v>497</v>
      </c>
      <c r="U65" s="52" t="s">
        <v>497</v>
      </c>
      <c r="V65" s="52" t="s">
        <v>497</v>
      </c>
      <c r="W65" s="52" t="s">
        <v>497</v>
      </c>
      <c r="X65" s="52" t="s">
        <v>497</v>
      </c>
      <c r="Y65" s="52" t="s">
        <v>497</v>
      </c>
      <c r="Z65" s="52" t="s">
        <v>497</v>
      </c>
      <c r="AA65" s="52" t="s">
        <v>497</v>
      </c>
      <c r="AB65" s="52" t="s">
        <v>497</v>
      </c>
      <c r="AC65" s="52" t="s">
        <v>497</v>
      </c>
      <c r="AD65" s="52" t="s">
        <v>497</v>
      </c>
      <c r="AE65" s="52" t="s">
        <v>497</v>
      </c>
      <c r="AF65" s="52" t="s">
        <v>497</v>
      </c>
      <c r="AG65" s="52" t="s">
        <v>497</v>
      </c>
      <c r="AH65" s="52" t="s">
        <v>497</v>
      </c>
      <c r="AI65" s="52" t="s">
        <v>497</v>
      </c>
      <c r="AJ65" s="52" t="s">
        <v>497</v>
      </c>
      <c r="AK65" s="52" t="s">
        <v>497</v>
      </c>
      <c r="AL65" s="52" t="s">
        <v>497</v>
      </c>
      <c r="AP65">
        <f t="shared" si="1"/>
        <v>1</v>
      </c>
      <c r="AQ65" t="s">
        <v>181</v>
      </c>
    </row>
    <row r="66" spans="1:43" x14ac:dyDescent="0.25">
      <c r="A66" s="1">
        <f>COUNTIF('Value Matchup'!$D$356:$D$423,PASE!B66)</f>
        <v>0</v>
      </c>
      <c r="B66" t="s">
        <v>70</v>
      </c>
      <c r="C66" s="63">
        <f t="shared" si="0"/>
        <v>1.0294117647058811E-2</v>
      </c>
      <c r="E66" s="52">
        <v>-0.5</v>
      </c>
      <c r="F66" s="52" t="s">
        <v>497</v>
      </c>
      <c r="G66" s="52" t="s">
        <v>497</v>
      </c>
      <c r="H66" s="52">
        <v>-0.61764705882352944</v>
      </c>
      <c r="I66" s="52" t="s">
        <v>497</v>
      </c>
      <c r="J66" s="52">
        <v>-0.16911764705882354</v>
      </c>
      <c r="K66" s="52">
        <v>-0.25</v>
      </c>
      <c r="L66" s="52" t="s">
        <v>497</v>
      </c>
      <c r="M66" s="52" t="s">
        <v>497</v>
      </c>
      <c r="N66" s="52" t="s">
        <v>497</v>
      </c>
      <c r="O66" s="52">
        <v>2.3823529411764706</v>
      </c>
      <c r="P66" s="52">
        <v>-0.25</v>
      </c>
      <c r="Q66" s="52">
        <v>-6.6176470588235295E-2</v>
      </c>
      <c r="R66" s="52" t="s">
        <v>497</v>
      </c>
      <c r="S66" s="52" t="s">
        <v>497</v>
      </c>
      <c r="T66" s="52" t="s">
        <v>497</v>
      </c>
      <c r="U66" s="52">
        <v>-0.25</v>
      </c>
      <c r="V66" s="52" t="s">
        <v>497</v>
      </c>
      <c r="W66" s="52" t="s">
        <v>497</v>
      </c>
      <c r="X66" s="52" t="s">
        <v>497</v>
      </c>
      <c r="Y66" s="52">
        <v>-0.16911764705882354</v>
      </c>
      <c r="Z66" s="52" t="s">
        <v>497</v>
      </c>
      <c r="AA66" s="52" t="s">
        <v>497</v>
      </c>
      <c r="AB66" s="52" t="s">
        <v>497</v>
      </c>
      <c r="AC66" s="52" t="s">
        <v>497</v>
      </c>
      <c r="AD66" s="52" t="s">
        <v>497</v>
      </c>
      <c r="AE66" s="52" t="s">
        <v>497</v>
      </c>
      <c r="AF66" s="52" t="s">
        <v>497</v>
      </c>
      <c r="AG66" s="52" t="s">
        <v>497</v>
      </c>
      <c r="AH66" s="52" t="s">
        <v>497</v>
      </c>
      <c r="AI66" s="52" t="s">
        <v>497</v>
      </c>
      <c r="AJ66" s="52" t="s">
        <v>497</v>
      </c>
      <c r="AK66" s="52">
        <v>-7.3529411764705881E-3</v>
      </c>
      <c r="AL66" s="52" t="s">
        <v>497</v>
      </c>
      <c r="AP66">
        <f t="shared" si="1"/>
        <v>1</v>
      </c>
      <c r="AQ66" t="s">
        <v>70</v>
      </c>
    </row>
    <row r="67" spans="1:43" x14ac:dyDescent="0.25">
      <c r="A67" s="1">
        <f>COUNTIF('Value Matchup'!$D$356:$D$423,PASE!B67)</f>
        <v>0</v>
      </c>
      <c r="B67" t="s">
        <v>57</v>
      </c>
      <c r="C67" s="63">
        <f t="shared" si="0"/>
        <v>-0.16029411764705884</v>
      </c>
      <c r="E67" s="52" t="s">
        <v>497</v>
      </c>
      <c r="F67" s="52">
        <v>-0.92647058823529416</v>
      </c>
      <c r="G67" s="52">
        <v>-0.92647058823529416</v>
      </c>
      <c r="H67" s="52">
        <v>0.375</v>
      </c>
      <c r="I67" s="52">
        <v>2.375</v>
      </c>
      <c r="J67" s="52" t="s">
        <v>497</v>
      </c>
      <c r="K67" s="52" t="s">
        <v>497</v>
      </c>
      <c r="L67" s="52" t="s">
        <v>497</v>
      </c>
      <c r="M67" s="52" t="s">
        <v>497</v>
      </c>
      <c r="N67" s="52">
        <v>0.375</v>
      </c>
      <c r="O67" s="52" t="s">
        <v>497</v>
      </c>
      <c r="P67" s="52" t="s">
        <v>497</v>
      </c>
      <c r="Q67" s="52" t="s">
        <v>497</v>
      </c>
      <c r="R67" s="52" t="s">
        <v>497</v>
      </c>
      <c r="S67" s="52">
        <v>-0.61764705882352944</v>
      </c>
      <c r="T67" s="52">
        <v>-1.5441176470588236</v>
      </c>
      <c r="U67" s="52" t="s">
        <v>497</v>
      </c>
      <c r="V67" s="52" t="s">
        <v>497</v>
      </c>
      <c r="W67" s="52">
        <v>-0.625</v>
      </c>
      <c r="X67" s="52" t="s">
        <v>497</v>
      </c>
      <c r="Y67" s="52" t="s">
        <v>497</v>
      </c>
      <c r="Z67" s="52" t="s">
        <v>497</v>
      </c>
      <c r="AA67" s="52" t="s">
        <v>497</v>
      </c>
      <c r="AB67" s="52" t="s">
        <v>497</v>
      </c>
      <c r="AC67" s="52" t="s">
        <v>497</v>
      </c>
      <c r="AD67" s="52" t="s">
        <v>497</v>
      </c>
      <c r="AE67" s="52" t="s">
        <v>497</v>
      </c>
      <c r="AF67" s="52" t="s">
        <v>497</v>
      </c>
      <c r="AG67" s="52">
        <v>0.5</v>
      </c>
      <c r="AH67" s="52" t="s">
        <v>497</v>
      </c>
      <c r="AI67" s="52" t="s">
        <v>497</v>
      </c>
      <c r="AJ67" s="52" t="s">
        <v>497</v>
      </c>
      <c r="AK67" s="52" t="s">
        <v>497</v>
      </c>
      <c r="AL67" s="52">
        <v>-0.58823529411764708</v>
      </c>
      <c r="AP67">
        <f t="shared" si="1"/>
        <v>1</v>
      </c>
      <c r="AQ67" t="s">
        <v>57</v>
      </c>
    </row>
    <row r="68" spans="1:43" x14ac:dyDescent="0.25">
      <c r="A68" s="1">
        <f>COUNTIF('Value Matchup'!$D$356:$D$423,PASE!B68)</f>
        <v>0</v>
      </c>
      <c r="B68" t="s">
        <v>183</v>
      </c>
      <c r="C68" s="63">
        <f t="shared" ref="C68:C131" si="2">IFERROR(AVERAGE(D68:AL68),0)</f>
        <v>-0.21323529411764705</v>
      </c>
      <c r="E68" s="52" t="s">
        <v>497</v>
      </c>
      <c r="F68" s="52" t="s">
        <v>497</v>
      </c>
      <c r="G68" s="52" t="s">
        <v>497</v>
      </c>
      <c r="H68" s="52" t="s">
        <v>497</v>
      </c>
      <c r="I68" s="52">
        <v>-0.25</v>
      </c>
      <c r="J68" s="52" t="s">
        <v>497</v>
      </c>
      <c r="K68" s="52" t="s">
        <v>497</v>
      </c>
      <c r="L68" s="52" t="s">
        <v>497</v>
      </c>
      <c r="M68" s="52" t="s">
        <v>497</v>
      </c>
      <c r="N68" s="52" t="s">
        <v>497</v>
      </c>
      <c r="O68" s="52" t="s">
        <v>497</v>
      </c>
      <c r="P68" s="52" t="s">
        <v>497</v>
      </c>
      <c r="Q68" s="52" t="s">
        <v>497</v>
      </c>
      <c r="R68" s="52" t="s">
        <v>497</v>
      </c>
      <c r="S68" s="52" t="s">
        <v>497</v>
      </c>
      <c r="T68" s="52" t="s">
        <v>497</v>
      </c>
      <c r="U68" s="52" t="s">
        <v>497</v>
      </c>
      <c r="V68" s="52" t="s">
        <v>497</v>
      </c>
      <c r="W68" s="52" t="s">
        <v>497</v>
      </c>
      <c r="X68" s="52">
        <v>-0.25</v>
      </c>
      <c r="Y68" s="52">
        <v>-6.6176470588235295E-2</v>
      </c>
      <c r="Z68" s="52" t="s">
        <v>497</v>
      </c>
      <c r="AA68" s="52" t="s">
        <v>497</v>
      </c>
      <c r="AB68" s="52" t="s">
        <v>497</v>
      </c>
      <c r="AC68" s="52" t="s">
        <v>497</v>
      </c>
      <c r="AD68" s="52">
        <v>-0.25</v>
      </c>
      <c r="AE68" s="52">
        <v>-0.25</v>
      </c>
      <c r="AF68" s="52" t="s">
        <v>497</v>
      </c>
      <c r="AG68" s="52" t="s">
        <v>497</v>
      </c>
      <c r="AH68" s="52" t="s">
        <v>497</v>
      </c>
      <c r="AI68" s="52" t="s">
        <v>497</v>
      </c>
      <c r="AJ68" s="52" t="s">
        <v>497</v>
      </c>
      <c r="AK68" s="52" t="s">
        <v>497</v>
      </c>
      <c r="AL68" s="52" t="s">
        <v>497</v>
      </c>
      <c r="AP68">
        <f t="shared" ref="AP68:AP131" si="3">COUNTIF(B:B,AQ68)</f>
        <v>1</v>
      </c>
      <c r="AQ68" t="s">
        <v>183</v>
      </c>
    </row>
    <row r="69" spans="1:43" x14ac:dyDescent="0.25">
      <c r="A69" s="1">
        <f>COUNTIF('Value Matchup'!$D$356:$D$423,PASE!B69)</f>
        <v>0</v>
      </c>
      <c r="B69" t="s">
        <v>184</v>
      </c>
      <c r="C69" s="63">
        <f t="shared" si="2"/>
        <v>-7.3529411764705881E-3</v>
      </c>
      <c r="E69" s="52" t="s">
        <v>497</v>
      </c>
      <c r="F69" s="52" t="s">
        <v>497</v>
      </c>
      <c r="G69" s="52" t="s">
        <v>497</v>
      </c>
      <c r="H69" s="52" t="s">
        <v>497</v>
      </c>
      <c r="I69" s="52" t="s">
        <v>497</v>
      </c>
      <c r="J69" s="52" t="s">
        <v>497</v>
      </c>
      <c r="K69" s="52" t="s">
        <v>497</v>
      </c>
      <c r="L69" s="52" t="s">
        <v>497</v>
      </c>
      <c r="M69" s="52" t="s">
        <v>497</v>
      </c>
      <c r="N69" s="52" t="s">
        <v>497</v>
      </c>
      <c r="O69" s="52" t="s">
        <v>497</v>
      </c>
      <c r="P69" s="52" t="s">
        <v>497</v>
      </c>
      <c r="Q69" s="52" t="s">
        <v>497</v>
      </c>
      <c r="R69" s="52">
        <v>-7.3529411764705881E-3</v>
      </c>
      <c r="S69" s="52" t="s">
        <v>497</v>
      </c>
      <c r="T69" s="52" t="s">
        <v>497</v>
      </c>
      <c r="U69" s="52" t="s">
        <v>497</v>
      </c>
      <c r="V69" s="52" t="s">
        <v>497</v>
      </c>
      <c r="W69" s="52" t="s">
        <v>497</v>
      </c>
      <c r="X69" s="52" t="s">
        <v>497</v>
      </c>
      <c r="Y69" s="52" t="s">
        <v>497</v>
      </c>
      <c r="Z69" s="52" t="s">
        <v>497</v>
      </c>
      <c r="AA69" s="52" t="s">
        <v>497</v>
      </c>
      <c r="AB69" s="52" t="s">
        <v>497</v>
      </c>
      <c r="AC69" s="52" t="s">
        <v>497</v>
      </c>
      <c r="AD69" s="52" t="s">
        <v>497</v>
      </c>
      <c r="AE69" s="52" t="s">
        <v>497</v>
      </c>
      <c r="AF69" s="52" t="s">
        <v>497</v>
      </c>
      <c r="AG69" s="52" t="s">
        <v>497</v>
      </c>
      <c r="AH69" s="52" t="s">
        <v>497</v>
      </c>
      <c r="AI69" s="52" t="s">
        <v>497</v>
      </c>
      <c r="AJ69" s="52" t="s">
        <v>497</v>
      </c>
      <c r="AK69" s="52" t="s">
        <v>497</v>
      </c>
      <c r="AL69" s="52" t="s">
        <v>497</v>
      </c>
      <c r="AP69">
        <f t="shared" si="3"/>
        <v>1</v>
      </c>
      <c r="AQ69" t="s">
        <v>184</v>
      </c>
    </row>
    <row r="70" spans="1:43" x14ac:dyDescent="0.25">
      <c r="A70" s="1">
        <f>COUNTIF('Value Matchup'!$D$356:$D$423,PASE!B70)</f>
        <v>0</v>
      </c>
      <c r="B70" t="s">
        <v>185</v>
      </c>
      <c r="C70" s="63">
        <f t="shared" si="2"/>
        <v>0</v>
      </c>
      <c r="E70" s="52" t="s">
        <v>497</v>
      </c>
      <c r="F70" s="52" t="s">
        <v>497</v>
      </c>
      <c r="G70" s="52" t="s">
        <v>497</v>
      </c>
      <c r="H70" s="52" t="s">
        <v>497</v>
      </c>
      <c r="I70" s="52" t="s">
        <v>497</v>
      </c>
      <c r="J70" s="52" t="s">
        <v>497</v>
      </c>
      <c r="K70" s="52" t="s">
        <v>497</v>
      </c>
      <c r="L70" s="52" t="s">
        <v>497</v>
      </c>
      <c r="M70" s="52" t="s">
        <v>497</v>
      </c>
      <c r="N70" s="52" t="s">
        <v>497</v>
      </c>
      <c r="O70" s="52" t="s">
        <v>497</v>
      </c>
      <c r="P70" s="52" t="s">
        <v>497</v>
      </c>
      <c r="Q70" s="52" t="s">
        <v>497</v>
      </c>
      <c r="R70" s="52" t="s">
        <v>497</v>
      </c>
      <c r="S70" s="52" t="s">
        <v>497</v>
      </c>
      <c r="T70" s="52" t="s">
        <v>497</v>
      </c>
      <c r="U70" s="52" t="s">
        <v>497</v>
      </c>
      <c r="V70" s="52" t="s">
        <v>497</v>
      </c>
      <c r="W70" s="52" t="s">
        <v>497</v>
      </c>
      <c r="X70" s="52" t="s">
        <v>497</v>
      </c>
      <c r="Y70" s="52" t="s">
        <v>497</v>
      </c>
      <c r="Z70" s="52" t="s">
        <v>497</v>
      </c>
      <c r="AA70" s="52" t="s">
        <v>497</v>
      </c>
      <c r="AB70" s="52" t="s">
        <v>497</v>
      </c>
      <c r="AC70" s="52" t="s">
        <v>497</v>
      </c>
      <c r="AD70" s="52" t="s">
        <v>497</v>
      </c>
      <c r="AE70" s="52" t="s">
        <v>497</v>
      </c>
      <c r="AF70" s="52" t="s">
        <v>497</v>
      </c>
      <c r="AG70" s="52" t="s">
        <v>497</v>
      </c>
      <c r="AH70" s="52" t="s">
        <v>497</v>
      </c>
      <c r="AI70" s="52" t="s">
        <v>497</v>
      </c>
      <c r="AJ70" s="52" t="s">
        <v>497</v>
      </c>
      <c r="AK70" s="52" t="s">
        <v>497</v>
      </c>
      <c r="AL70" s="52" t="s">
        <v>497</v>
      </c>
      <c r="AP70">
        <f t="shared" si="3"/>
        <v>1</v>
      </c>
      <c r="AQ70" t="s">
        <v>185</v>
      </c>
    </row>
    <row r="71" spans="1:43" x14ac:dyDescent="0.25">
      <c r="A71" s="1">
        <f>COUNTIF('Value Matchup'!$D$356:$D$423,PASE!B71)</f>
        <v>0</v>
      </c>
      <c r="B71" t="s">
        <v>187</v>
      </c>
      <c r="C71" s="63">
        <f t="shared" si="2"/>
        <v>-8.741830065359478E-2</v>
      </c>
      <c r="E71" s="52" t="s">
        <v>497</v>
      </c>
      <c r="F71" s="52" t="s">
        <v>497</v>
      </c>
      <c r="G71" s="52" t="s">
        <v>497</v>
      </c>
      <c r="H71" s="52" t="s">
        <v>497</v>
      </c>
      <c r="I71" s="52" t="s">
        <v>497</v>
      </c>
      <c r="J71" s="52" t="s">
        <v>497</v>
      </c>
      <c r="K71" s="52" t="s">
        <v>497</v>
      </c>
      <c r="L71" s="52" t="s">
        <v>497</v>
      </c>
      <c r="M71" s="52" t="s">
        <v>497</v>
      </c>
      <c r="N71" s="52" t="s">
        <v>497</v>
      </c>
      <c r="O71" s="52" t="s">
        <v>497</v>
      </c>
      <c r="P71" s="52" t="s">
        <v>497</v>
      </c>
      <c r="Q71" s="52" t="s">
        <v>497</v>
      </c>
      <c r="R71" s="52" t="s">
        <v>497</v>
      </c>
      <c r="S71" s="52">
        <v>7.3529411764705843E-2</v>
      </c>
      <c r="T71" s="52" t="s">
        <v>497</v>
      </c>
      <c r="U71" s="52" t="s">
        <v>497</v>
      </c>
      <c r="V71" s="52" t="s">
        <v>497</v>
      </c>
      <c r="W71" s="52">
        <v>-0.58823529411764708</v>
      </c>
      <c r="X71" s="52" t="s">
        <v>497</v>
      </c>
      <c r="Y71" s="52" t="s">
        <v>497</v>
      </c>
      <c r="Z71" s="52" t="s">
        <v>497</v>
      </c>
      <c r="AA71" s="52" t="s">
        <v>497</v>
      </c>
      <c r="AB71" s="52" t="s">
        <v>497</v>
      </c>
      <c r="AC71" s="52" t="s">
        <v>497</v>
      </c>
      <c r="AD71" s="52" t="s">
        <v>497</v>
      </c>
      <c r="AE71" s="52">
        <v>-1.1176470588235294</v>
      </c>
      <c r="AF71" s="52">
        <v>-0.58823529411764708</v>
      </c>
      <c r="AG71" s="52" t="s">
        <v>497</v>
      </c>
      <c r="AH71" s="52">
        <v>0.5</v>
      </c>
      <c r="AI71" s="52">
        <v>-0.11764705882352944</v>
      </c>
      <c r="AJ71" s="52">
        <v>0.16911764705882359</v>
      </c>
      <c r="AK71" s="52">
        <v>1.5</v>
      </c>
      <c r="AL71" s="52">
        <v>-0.61764705882352944</v>
      </c>
      <c r="AP71">
        <f t="shared" si="3"/>
        <v>1</v>
      </c>
      <c r="AQ71" t="s">
        <v>187</v>
      </c>
    </row>
    <row r="72" spans="1:43" x14ac:dyDescent="0.25">
      <c r="A72" s="1">
        <f>COUNTIF('Value Matchup'!$D$356:$D$423,PASE!B72)</f>
        <v>0</v>
      </c>
      <c r="B72" t="s">
        <v>188</v>
      </c>
      <c r="C72" s="63">
        <f t="shared" si="2"/>
        <v>0.27205882352941174</v>
      </c>
      <c r="E72" s="52" t="s">
        <v>497</v>
      </c>
      <c r="F72" s="52" t="s">
        <v>497</v>
      </c>
      <c r="G72" s="52" t="s">
        <v>497</v>
      </c>
      <c r="H72" s="52" t="s">
        <v>497</v>
      </c>
      <c r="I72" s="52" t="s">
        <v>497</v>
      </c>
      <c r="J72" s="52" t="s">
        <v>497</v>
      </c>
      <c r="K72" s="52">
        <v>-6.6176470588235295E-2</v>
      </c>
      <c r="L72" s="52" t="s">
        <v>497</v>
      </c>
      <c r="M72" s="52" t="s">
        <v>497</v>
      </c>
      <c r="N72" s="52" t="s">
        <v>497</v>
      </c>
      <c r="O72" s="52" t="s">
        <v>497</v>
      </c>
      <c r="P72" s="52" t="s">
        <v>497</v>
      </c>
      <c r="Q72" s="52" t="s">
        <v>497</v>
      </c>
      <c r="R72" s="52" t="s">
        <v>497</v>
      </c>
      <c r="S72" s="52" t="s">
        <v>497</v>
      </c>
      <c r="T72" s="52" t="s">
        <v>497</v>
      </c>
      <c r="U72" s="52" t="s">
        <v>497</v>
      </c>
      <c r="V72" s="52" t="s">
        <v>497</v>
      </c>
      <c r="W72" s="52" t="s">
        <v>497</v>
      </c>
      <c r="X72" s="52">
        <v>0.5</v>
      </c>
      <c r="Y72" s="52">
        <v>0.38235294117647056</v>
      </c>
      <c r="Z72" s="52" t="s">
        <v>497</v>
      </c>
      <c r="AA72" s="52" t="s">
        <v>497</v>
      </c>
      <c r="AB72" s="52" t="s">
        <v>497</v>
      </c>
      <c r="AC72" s="52" t="s">
        <v>497</v>
      </c>
      <c r="AD72" s="52" t="s">
        <v>497</v>
      </c>
      <c r="AE72" s="52" t="s">
        <v>497</v>
      </c>
      <c r="AF72" s="52" t="s">
        <v>497</v>
      </c>
      <c r="AG72" s="52" t="s">
        <v>497</v>
      </c>
      <c r="AH72" s="52" t="s">
        <v>497</v>
      </c>
      <c r="AI72" s="52" t="s">
        <v>497</v>
      </c>
      <c r="AJ72" s="52" t="s">
        <v>497</v>
      </c>
      <c r="AK72" s="52" t="s">
        <v>497</v>
      </c>
      <c r="AL72" s="52" t="s">
        <v>497</v>
      </c>
      <c r="AP72">
        <f t="shared" si="3"/>
        <v>1</v>
      </c>
      <c r="AQ72" t="s">
        <v>188</v>
      </c>
    </row>
    <row r="73" spans="1:43" x14ac:dyDescent="0.25">
      <c r="A73" s="1">
        <f>COUNTIF('Value Matchup'!$D$356:$D$423,PASE!B73)</f>
        <v>0</v>
      </c>
      <c r="B73" t="s">
        <v>189</v>
      </c>
      <c r="C73" s="63">
        <f t="shared" si="2"/>
        <v>-1.1176470588235294</v>
      </c>
      <c r="E73" s="52" t="s">
        <v>497</v>
      </c>
      <c r="F73" s="52" t="s">
        <v>497</v>
      </c>
      <c r="G73" s="52" t="s">
        <v>497</v>
      </c>
      <c r="H73" s="52" t="s">
        <v>497</v>
      </c>
      <c r="I73" s="52" t="s">
        <v>497</v>
      </c>
      <c r="J73" s="52" t="s">
        <v>497</v>
      </c>
      <c r="K73" s="52" t="s">
        <v>497</v>
      </c>
      <c r="L73" s="52" t="s">
        <v>497</v>
      </c>
      <c r="M73" s="52" t="s">
        <v>497</v>
      </c>
      <c r="N73" s="52" t="s">
        <v>497</v>
      </c>
      <c r="O73" s="52">
        <v>-1.1176470588235294</v>
      </c>
      <c r="P73" s="52" t="s">
        <v>497</v>
      </c>
      <c r="Q73" s="52" t="s">
        <v>497</v>
      </c>
      <c r="R73" s="52" t="s">
        <v>497</v>
      </c>
      <c r="S73" s="52" t="s">
        <v>497</v>
      </c>
      <c r="T73" s="52" t="s">
        <v>497</v>
      </c>
      <c r="U73" s="52" t="s">
        <v>497</v>
      </c>
      <c r="V73" s="52" t="s">
        <v>497</v>
      </c>
      <c r="W73" s="52" t="s">
        <v>497</v>
      </c>
      <c r="X73" s="52" t="s">
        <v>497</v>
      </c>
      <c r="Y73" s="52" t="s">
        <v>497</v>
      </c>
      <c r="Z73" s="52" t="s">
        <v>497</v>
      </c>
      <c r="AA73" s="52" t="s">
        <v>497</v>
      </c>
      <c r="AB73" s="52" t="s">
        <v>497</v>
      </c>
      <c r="AC73" s="52" t="s">
        <v>497</v>
      </c>
      <c r="AD73" s="52" t="s">
        <v>497</v>
      </c>
      <c r="AE73" s="52" t="s">
        <v>497</v>
      </c>
      <c r="AF73" s="52" t="s">
        <v>497</v>
      </c>
      <c r="AG73" s="52" t="s">
        <v>497</v>
      </c>
      <c r="AH73" s="52" t="s">
        <v>497</v>
      </c>
      <c r="AI73" s="52" t="s">
        <v>497</v>
      </c>
      <c r="AJ73" s="52" t="s">
        <v>497</v>
      </c>
      <c r="AK73" s="52" t="s">
        <v>497</v>
      </c>
      <c r="AL73" s="52" t="s">
        <v>497</v>
      </c>
      <c r="AP73">
        <f t="shared" si="3"/>
        <v>1</v>
      </c>
      <c r="AQ73" t="s">
        <v>189</v>
      </c>
    </row>
    <row r="74" spans="1:43" x14ac:dyDescent="0.25">
      <c r="A74" s="1">
        <f>COUNTIF('Value Matchup'!$D$356:$D$423,PASE!B74)</f>
        <v>0</v>
      </c>
      <c r="B74" t="s">
        <v>190</v>
      </c>
      <c r="C74" s="63">
        <f t="shared" si="2"/>
        <v>-1.6544117647058824E-2</v>
      </c>
      <c r="E74" s="52" t="s">
        <v>497</v>
      </c>
      <c r="F74" s="52" t="s">
        <v>497</v>
      </c>
      <c r="G74" s="52" t="s">
        <v>497</v>
      </c>
      <c r="H74" s="52" t="s">
        <v>497</v>
      </c>
      <c r="I74" s="52" t="s">
        <v>497</v>
      </c>
      <c r="J74" s="52" t="s">
        <v>497</v>
      </c>
      <c r="K74" s="52" t="s">
        <v>497</v>
      </c>
      <c r="L74" s="52" t="s">
        <v>497</v>
      </c>
      <c r="M74" s="52" t="s">
        <v>497</v>
      </c>
      <c r="N74" s="52" t="s">
        <v>497</v>
      </c>
      <c r="O74" s="52" t="s">
        <v>497</v>
      </c>
      <c r="P74" s="52" t="s">
        <v>497</v>
      </c>
      <c r="Q74" s="52" t="s">
        <v>497</v>
      </c>
      <c r="R74" s="52" t="s">
        <v>497</v>
      </c>
      <c r="S74" s="52" t="s">
        <v>497</v>
      </c>
      <c r="T74" s="52" t="s">
        <v>497</v>
      </c>
      <c r="U74" s="52" t="s">
        <v>497</v>
      </c>
      <c r="V74" s="52" t="s">
        <v>497</v>
      </c>
      <c r="W74" s="52" t="s">
        <v>497</v>
      </c>
      <c r="X74" s="52" t="s">
        <v>497</v>
      </c>
      <c r="Y74" s="52" t="s">
        <v>497</v>
      </c>
      <c r="Z74" s="52" t="s">
        <v>497</v>
      </c>
      <c r="AA74" s="52">
        <v>0.5</v>
      </c>
      <c r="AB74" s="52">
        <v>-0.25</v>
      </c>
      <c r="AC74" s="52">
        <v>-0.25</v>
      </c>
      <c r="AD74" s="52" t="s">
        <v>497</v>
      </c>
      <c r="AE74" s="52" t="s">
        <v>497</v>
      </c>
      <c r="AF74" s="52" t="s">
        <v>497</v>
      </c>
      <c r="AG74" s="52" t="s">
        <v>497</v>
      </c>
      <c r="AH74" s="52" t="s">
        <v>497</v>
      </c>
      <c r="AI74" s="52" t="s">
        <v>497</v>
      </c>
      <c r="AJ74" s="52" t="s">
        <v>497</v>
      </c>
      <c r="AK74" s="52">
        <v>-6.6176470588235295E-2</v>
      </c>
      <c r="AL74" s="52" t="s">
        <v>497</v>
      </c>
      <c r="AP74">
        <f t="shared" si="3"/>
        <v>1</v>
      </c>
      <c r="AQ74" t="s">
        <v>190</v>
      </c>
    </row>
    <row r="75" spans="1:43" x14ac:dyDescent="0.25">
      <c r="A75" s="1">
        <f>COUNTIF('Value Matchup'!$D$356:$D$423,PASE!B75)</f>
        <v>1</v>
      </c>
      <c r="B75" t="s">
        <v>64</v>
      </c>
      <c r="C75" s="63">
        <f t="shared" si="2"/>
        <v>-0.11896008403361345</v>
      </c>
      <c r="E75" s="52">
        <v>0.63970588235294112</v>
      </c>
      <c r="F75" s="52">
        <v>-1.3602941176470589</v>
      </c>
      <c r="G75" s="52">
        <v>0.45588235294117641</v>
      </c>
      <c r="H75" s="52" t="s">
        <v>497</v>
      </c>
      <c r="I75" s="52">
        <v>-1.8308823529411764</v>
      </c>
      <c r="J75" s="52">
        <v>0.63970588235294112</v>
      </c>
      <c r="K75" s="52">
        <v>-2.3602941176470589</v>
      </c>
      <c r="L75" s="52">
        <v>-1.3455882352941178</v>
      </c>
      <c r="M75" s="52" t="s">
        <v>497</v>
      </c>
      <c r="N75" s="52">
        <v>-0.36029411764705888</v>
      </c>
      <c r="O75" s="52">
        <v>-1.3602941176470589</v>
      </c>
      <c r="P75" s="52">
        <v>-1.0808823529411764</v>
      </c>
      <c r="Q75" s="52">
        <v>-1.3455882352941178</v>
      </c>
      <c r="R75" s="52">
        <v>-1.3455882352941178</v>
      </c>
      <c r="S75" s="52">
        <v>0.65441176470588225</v>
      </c>
      <c r="T75" s="52">
        <v>0.16911764705882359</v>
      </c>
      <c r="U75" s="52">
        <v>-1.3455882352941178</v>
      </c>
      <c r="V75" s="52" t="s">
        <v>497</v>
      </c>
      <c r="W75" s="52">
        <v>-1.3455882352941178</v>
      </c>
      <c r="X75" s="52">
        <v>1.6544117647058822</v>
      </c>
      <c r="Y75" s="52">
        <v>-0.34558823529411775</v>
      </c>
      <c r="Z75" s="52">
        <v>-1.3602941176470589</v>
      </c>
      <c r="AA75" s="52">
        <v>-0.72058823529411764</v>
      </c>
      <c r="AB75" s="52" t="s">
        <v>497</v>
      </c>
      <c r="AC75" s="52">
        <v>2.6397058823529411</v>
      </c>
      <c r="AD75" s="52">
        <v>-0.83088235294117641</v>
      </c>
      <c r="AE75" s="52" t="s">
        <v>497</v>
      </c>
      <c r="AF75" s="52" t="s">
        <v>497</v>
      </c>
      <c r="AG75" s="52">
        <v>3.1691176470588234</v>
      </c>
      <c r="AH75" s="52">
        <v>1.6397058823529411</v>
      </c>
      <c r="AI75" s="52">
        <v>1.6397058823529411</v>
      </c>
      <c r="AJ75" s="52">
        <v>0.88235294117647056</v>
      </c>
      <c r="AK75" s="52">
        <v>1.6544117647058822</v>
      </c>
      <c r="AL75" s="52">
        <v>-0.83088235294117641</v>
      </c>
      <c r="AP75">
        <f t="shared" si="3"/>
        <v>1</v>
      </c>
      <c r="AQ75" t="s">
        <v>64</v>
      </c>
    </row>
    <row r="76" spans="1:43" x14ac:dyDescent="0.25">
      <c r="A76" s="1">
        <f>COUNTIF('Value Matchup'!$D$356:$D$423,PASE!B76)</f>
        <v>0</v>
      </c>
      <c r="B76" t="s">
        <v>191</v>
      </c>
      <c r="C76" s="63">
        <f t="shared" si="2"/>
        <v>0</v>
      </c>
      <c r="E76" s="52" t="s">
        <v>497</v>
      </c>
      <c r="F76" s="52" t="s">
        <v>497</v>
      </c>
      <c r="G76" s="52" t="s">
        <v>497</v>
      </c>
      <c r="H76" s="52" t="s">
        <v>497</v>
      </c>
      <c r="I76" s="52" t="s">
        <v>497</v>
      </c>
      <c r="J76" s="52" t="s">
        <v>497</v>
      </c>
      <c r="K76" s="52" t="s">
        <v>497</v>
      </c>
      <c r="L76" s="52" t="s">
        <v>497</v>
      </c>
      <c r="M76" s="52" t="s">
        <v>497</v>
      </c>
      <c r="N76" s="52" t="s">
        <v>497</v>
      </c>
      <c r="O76" s="52" t="s">
        <v>497</v>
      </c>
      <c r="P76" s="52" t="s">
        <v>497</v>
      </c>
      <c r="Q76" s="52" t="s">
        <v>497</v>
      </c>
      <c r="R76" s="52" t="s">
        <v>497</v>
      </c>
      <c r="S76" s="52" t="s">
        <v>497</v>
      </c>
      <c r="T76" s="52" t="s">
        <v>497</v>
      </c>
      <c r="U76" s="52" t="s">
        <v>497</v>
      </c>
      <c r="V76" s="52" t="s">
        <v>497</v>
      </c>
      <c r="W76" s="52" t="s">
        <v>497</v>
      </c>
      <c r="X76" s="52" t="s">
        <v>497</v>
      </c>
      <c r="Y76" s="52" t="s">
        <v>497</v>
      </c>
      <c r="Z76" s="52" t="s">
        <v>497</v>
      </c>
      <c r="AA76" s="52" t="s">
        <v>497</v>
      </c>
      <c r="AB76" s="52" t="s">
        <v>497</v>
      </c>
      <c r="AC76" s="52" t="s">
        <v>497</v>
      </c>
      <c r="AD76" s="52" t="s">
        <v>497</v>
      </c>
      <c r="AE76" s="52" t="s">
        <v>497</v>
      </c>
      <c r="AF76" s="52" t="s">
        <v>497</v>
      </c>
      <c r="AG76" s="52" t="s">
        <v>497</v>
      </c>
      <c r="AH76" s="52" t="s">
        <v>497</v>
      </c>
      <c r="AI76" s="52" t="s">
        <v>497</v>
      </c>
      <c r="AJ76" s="52" t="s">
        <v>497</v>
      </c>
      <c r="AK76" s="52" t="s">
        <v>497</v>
      </c>
      <c r="AL76" s="52" t="s">
        <v>497</v>
      </c>
      <c r="AP76">
        <f t="shared" si="3"/>
        <v>1</v>
      </c>
      <c r="AQ76" t="s">
        <v>191</v>
      </c>
    </row>
    <row r="77" spans="1:43" x14ac:dyDescent="0.25">
      <c r="A77" s="1">
        <f>COUNTIF('Value Matchup'!$D$356:$D$423,PASE!B77)</f>
        <v>0</v>
      </c>
      <c r="B77" t="s">
        <v>192</v>
      </c>
      <c r="C77" s="63">
        <f t="shared" si="2"/>
        <v>-7.3529411764705881E-3</v>
      </c>
      <c r="E77" s="52" t="s">
        <v>497</v>
      </c>
      <c r="F77" s="52" t="s">
        <v>497</v>
      </c>
      <c r="G77" s="52" t="s">
        <v>497</v>
      </c>
      <c r="H77" s="52" t="s">
        <v>497</v>
      </c>
      <c r="I77" s="52" t="s">
        <v>497</v>
      </c>
      <c r="J77" s="52" t="s">
        <v>497</v>
      </c>
      <c r="K77" s="52" t="s">
        <v>497</v>
      </c>
      <c r="L77" s="52" t="s">
        <v>497</v>
      </c>
      <c r="M77" s="52" t="s">
        <v>497</v>
      </c>
      <c r="N77" s="52" t="s">
        <v>497</v>
      </c>
      <c r="O77" s="52" t="s">
        <v>497</v>
      </c>
      <c r="P77" s="52" t="s">
        <v>497</v>
      </c>
      <c r="Q77" s="52" t="s">
        <v>497</v>
      </c>
      <c r="R77" s="52" t="s">
        <v>497</v>
      </c>
      <c r="S77" s="52" t="s">
        <v>497</v>
      </c>
      <c r="T77" s="52" t="s">
        <v>497</v>
      </c>
      <c r="U77" s="52" t="s">
        <v>497</v>
      </c>
      <c r="V77" s="52" t="s">
        <v>497</v>
      </c>
      <c r="W77" s="52" t="s">
        <v>497</v>
      </c>
      <c r="X77" s="52" t="s">
        <v>497</v>
      </c>
      <c r="Y77" s="52" t="s">
        <v>497</v>
      </c>
      <c r="Z77" s="52" t="s">
        <v>497</v>
      </c>
      <c r="AA77" s="52" t="s">
        <v>497</v>
      </c>
      <c r="AB77" s="52" t="s">
        <v>497</v>
      </c>
      <c r="AC77" s="52" t="s">
        <v>497</v>
      </c>
      <c r="AD77" s="52">
        <v>-7.3529411764705881E-3</v>
      </c>
      <c r="AE77" s="52" t="s">
        <v>497</v>
      </c>
      <c r="AF77" s="52" t="s">
        <v>497</v>
      </c>
      <c r="AG77" s="52" t="s">
        <v>497</v>
      </c>
      <c r="AH77" s="52" t="s">
        <v>497</v>
      </c>
      <c r="AI77" s="52" t="s">
        <v>497</v>
      </c>
      <c r="AJ77" s="52" t="s">
        <v>497</v>
      </c>
      <c r="AK77" s="52" t="s">
        <v>497</v>
      </c>
      <c r="AL77" s="52" t="s">
        <v>497</v>
      </c>
      <c r="AP77">
        <f t="shared" si="3"/>
        <v>1</v>
      </c>
      <c r="AQ77" t="s">
        <v>192</v>
      </c>
    </row>
    <row r="78" spans="1:43" x14ac:dyDescent="0.25">
      <c r="A78" s="1">
        <f>COUNTIF('Value Matchup'!$D$356:$D$423,PASE!B78)</f>
        <v>0</v>
      </c>
      <c r="B78" t="s">
        <v>193</v>
      </c>
      <c r="C78" s="63">
        <f t="shared" si="2"/>
        <v>-6.9444444444444448E-2</v>
      </c>
      <c r="E78" s="52" t="s">
        <v>497</v>
      </c>
      <c r="F78" s="52">
        <v>-0.25</v>
      </c>
      <c r="G78" s="52" t="s">
        <v>497</v>
      </c>
      <c r="H78" s="52" t="s">
        <v>497</v>
      </c>
      <c r="I78" s="52" t="s">
        <v>497</v>
      </c>
      <c r="J78" s="52" t="s">
        <v>497</v>
      </c>
      <c r="K78" s="52" t="s">
        <v>497</v>
      </c>
      <c r="L78" s="52" t="s">
        <v>497</v>
      </c>
      <c r="M78" s="52">
        <v>-7.3529411764705881E-3</v>
      </c>
      <c r="N78" s="52">
        <v>-7.3529411764705881E-3</v>
      </c>
      <c r="O78" s="52" t="s">
        <v>497</v>
      </c>
      <c r="P78" s="52" t="s">
        <v>497</v>
      </c>
      <c r="Q78" s="52" t="s">
        <v>497</v>
      </c>
      <c r="R78" s="52" t="s">
        <v>497</v>
      </c>
      <c r="S78" s="52">
        <v>-0.25</v>
      </c>
      <c r="T78" s="52">
        <v>-6.6176470588235295E-2</v>
      </c>
      <c r="U78" s="52" t="s">
        <v>497</v>
      </c>
      <c r="V78" s="52" t="s">
        <v>497</v>
      </c>
      <c r="W78" s="52" t="s">
        <v>497</v>
      </c>
      <c r="X78" s="52" t="s">
        <v>497</v>
      </c>
      <c r="Y78" s="52" t="s">
        <v>497</v>
      </c>
      <c r="Z78" s="52" t="s">
        <v>497</v>
      </c>
      <c r="AA78" s="52" t="s">
        <v>497</v>
      </c>
      <c r="AB78" s="52" t="s">
        <v>497</v>
      </c>
      <c r="AC78" s="52" t="s">
        <v>497</v>
      </c>
      <c r="AD78" s="52" t="s">
        <v>497</v>
      </c>
      <c r="AE78" s="52">
        <v>0.83088235294117641</v>
      </c>
      <c r="AF78" s="52">
        <v>-0.61764705882352944</v>
      </c>
      <c r="AG78" s="52">
        <v>-0.25</v>
      </c>
      <c r="AH78" s="52">
        <v>-7.3529411764705881E-3</v>
      </c>
      <c r="AI78" s="52" t="s">
        <v>497</v>
      </c>
      <c r="AJ78" s="52" t="s">
        <v>497</v>
      </c>
      <c r="AK78" s="52" t="s">
        <v>497</v>
      </c>
      <c r="AL78" s="52" t="s">
        <v>497</v>
      </c>
      <c r="AP78">
        <f t="shared" si="3"/>
        <v>1</v>
      </c>
      <c r="AQ78" t="s">
        <v>193</v>
      </c>
    </row>
    <row r="79" spans="1:43" x14ac:dyDescent="0.25">
      <c r="A79" s="1">
        <f>COUNTIF('Value Matchup'!$D$356:$D$423,PASE!B79)</f>
        <v>0</v>
      </c>
      <c r="B79" t="s">
        <v>194</v>
      </c>
      <c r="C79" s="63">
        <f t="shared" si="2"/>
        <v>-6.6176470588235295E-2</v>
      </c>
      <c r="E79" s="52" t="s">
        <v>497</v>
      </c>
      <c r="F79" s="52" t="s">
        <v>497</v>
      </c>
      <c r="G79" s="52" t="s">
        <v>497</v>
      </c>
      <c r="H79" s="52" t="s">
        <v>497</v>
      </c>
      <c r="I79" s="52" t="s">
        <v>497</v>
      </c>
      <c r="J79" s="52" t="s">
        <v>497</v>
      </c>
      <c r="K79" s="52" t="s">
        <v>497</v>
      </c>
      <c r="L79" s="52" t="s">
        <v>497</v>
      </c>
      <c r="M79" s="52" t="s">
        <v>497</v>
      </c>
      <c r="N79" s="52" t="s">
        <v>497</v>
      </c>
      <c r="O79" s="52" t="s">
        <v>497</v>
      </c>
      <c r="P79" s="52" t="s">
        <v>497</v>
      </c>
      <c r="Q79" s="52" t="s">
        <v>497</v>
      </c>
      <c r="R79" s="52" t="s">
        <v>497</v>
      </c>
      <c r="S79" s="52" t="s">
        <v>497</v>
      </c>
      <c r="T79" s="52" t="s">
        <v>497</v>
      </c>
      <c r="U79" s="52" t="s">
        <v>497</v>
      </c>
      <c r="V79" s="52">
        <v>-6.6176470588235295E-2</v>
      </c>
      <c r="W79" s="52" t="s">
        <v>497</v>
      </c>
      <c r="X79" s="52" t="s">
        <v>497</v>
      </c>
      <c r="Y79" s="52" t="s">
        <v>497</v>
      </c>
      <c r="Z79" s="52" t="s">
        <v>497</v>
      </c>
      <c r="AA79" s="52" t="s">
        <v>497</v>
      </c>
      <c r="AB79" s="52" t="s">
        <v>497</v>
      </c>
      <c r="AC79" s="52" t="s">
        <v>497</v>
      </c>
      <c r="AD79" s="52" t="s">
        <v>497</v>
      </c>
      <c r="AE79" s="52">
        <v>-6.6176470588235295E-2</v>
      </c>
      <c r="AF79" s="52" t="s">
        <v>497</v>
      </c>
      <c r="AG79" s="52" t="s">
        <v>497</v>
      </c>
      <c r="AH79" s="52" t="s">
        <v>497</v>
      </c>
      <c r="AI79" s="52" t="s">
        <v>497</v>
      </c>
      <c r="AJ79" s="52" t="s">
        <v>497</v>
      </c>
      <c r="AK79" s="52" t="s">
        <v>497</v>
      </c>
      <c r="AL79" s="52" t="s">
        <v>497</v>
      </c>
      <c r="AP79">
        <f t="shared" si="3"/>
        <v>1</v>
      </c>
      <c r="AQ79" t="s">
        <v>194</v>
      </c>
    </row>
    <row r="80" spans="1:43" x14ac:dyDescent="0.25">
      <c r="A80" s="1">
        <f>COUNTIF('Value Matchup'!$D$356:$D$423,PASE!B80)</f>
        <v>0</v>
      </c>
      <c r="B80" t="s">
        <v>195</v>
      </c>
      <c r="C80" s="63">
        <f t="shared" si="2"/>
        <v>-4.6568627450980393E-2</v>
      </c>
      <c r="E80" s="52" t="s">
        <v>497</v>
      </c>
      <c r="F80" s="52" t="s">
        <v>497</v>
      </c>
      <c r="G80" s="52" t="s">
        <v>497</v>
      </c>
      <c r="H80" s="52" t="s">
        <v>497</v>
      </c>
      <c r="I80" s="52">
        <v>-6.6176470588235295E-2</v>
      </c>
      <c r="J80" s="52" t="s">
        <v>497</v>
      </c>
      <c r="K80" s="52" t="s">
        <v>497</v>
      </c>
      <c r="L80" s="52" t="s">
        <v>497</v>
      </c>
      <c r="M80" s="52" t="s">
        <v>497</v>
      </c>
      <c r="N80" s="52" t="s">
        <v>497</v>
      </c>
      <c r="O80" s="52" t="s">
        <v>497</v>
      </c>
      <c r="P80" s="52">
        <v>-7.3529411764705881E-3</v>
      </c>
      <c r="Q80" s="52" t="s">
        <v>497</v>
      </c>
      <c r="R80" s="52">
        <v>-6.6176470588235295E-2</v>
      </c>
      <c r="S80" s="52" t="s">
        <v>497</v>
      </c>
      <c r="T80" s="52" t="s">
        <v>497</v>
      </c>
      <c r="U80" s="52" t="s">
        <v>497</v>
      </c>
      <c r="V80" s="52" t="s">
        <v>497</v>
      </c>
      <c r="W80" s="52" t="s">
        <v>497</v>
      </c>
      <c r="X80" s="52" t="s">
        <v>497</v>
      </c>
      <c r="Y80" s="52" t="s">
        <v>497</v>
      </c>
      <c r="Z80" s="52" t="s">
        <v>497</v>
      </c>
      <c r="AA80" s="52" t="s">
        <v>497</v>
      </c>
      <c r="AB80" s="52" t="s">
        <v>497</v>
      </c>
      <c r="AC80" s="52" t="s">
        <v>497</v>
      </c>
      <c r="AD80" s="52" t="s">
        <v>497</v>
      </c>
      <c r="AE80" s="52" t="s">
        <v>497</v>
      </c>
      <c r="AF80" s="52" t="s">
        <v>497</v>
      </c>
      <c r="AG80" s="52" t="s">
        <v>497</v>
      </c>
      <c r="AH80" s="52" t="s">
        <v>497</v>
      </c>
      <c r="AI80" s="52" t="s">
        <v>497</v>
      </c>
      <c r="AJ80" s="52" t="s">
        <v>497</v>
      </c>
      <c r="AK80" s="52" t="s">
        <v>497</v>
      </c>
      <c r="AL80" s="52" t="s">
        <v>497</v>
      </c>
      <c r="AP80">
        <f t="shared" si="3"/>
        <v>1</v>
      </c>
      <c r="AQ80" t="s">
        <v>195</v>
      </c>
    </row>
    <row r="81" spans="1:43" x14ac:dyDescent="0.25">
      <c r="A81" s="1">
        <f>COUNTIF('Value Matchup'!$D$356:$D$423,PASE!B81)</f>
        <v>0</v>
      </c>
      <c r="B81" t="s">
        <v>196</v>
      </c>
      <c r="C81" s="63">
        <f t="shared" si="2"/>
        <v>0.39889705882352938</v>
      </c>
      <c r="E81" s="52" t="s">
        <v>497</v>
      </c>
      <c r="F81" s="52" t="s">
        <v>497</v>
      </c>
      <c r="G81" s="52" t="s">
        <v>497</v>
      </c>
      <c r="H81" s="52" t="s">
        <v>497</v>
      </c>
      <c r="I81" s="52" t="s">
        <v>497</v>
      </c>
      <c r="J81" s="52" t="s">
        <v>497</v>
      </c>
      <c r="K81" s="52" t="s">
        <v>497</v>
      </c>
      <c r="L81" s="52" t="s">
        <v>497</v>
      </c>
      <c r="M81" s="52" t="s">
        <v>497</v>
      </c>
      <c r="N81" s="52" t="s">
        <v>497</v>
      </c>
      <c r="O81" s="52" t="s">
        <v>497</v>
      </c>
      <c r="P81" s="52" t="s">
        <v>497</v>
      </c>
      <c r="Q81" s="52" t="s">
        <v>497</v>
      </c>
      <c r="R81" s="52" t="s">
        <v>497</v>
      </c>
      <c r="S81" s="52" t="s">
        <v>497</v>
      </c>
      <c r="T81" s="52" t="s">
        <v>497</v>
      </c>
      <c r="U81" s="52" t="s">
        <v>497</v>
      </c>
      <c r="V81" s="52" t="s">
        <v>497</v>
      </c>
      <c r="W81" s="52" t="s">
        <v>497</v>
      </c>
      <c r="X81" s="52" t="s">
        <v>497</v>
      </c>
      <c r="Y81" s="52">
        <v>-0.25</v>
      </c>
      <c r="Z81" s="52" t="s">
        <v>497</v>
      </c>
      <c r="AA81" s="52">
        <v>0.41176470588235292</v>
      </c>
      <c r="AB81" s="52" t="s">
        <v>497</v>
      </c>
      <c r="AC81" s="52" t="s">
        <v>497</v>
      </c>
      <c r="AD81" s="52" t="s">
        <v>497</v>
      </c>
      <c r="AE81" s="52" t="s">
        <v>497</v>
      </c>
      <c r="AF81" s="52">
        <v>1.5</v>
      </c>
      <c r="AG81" s="52" t="s">
        <v>497</v>
      </c>
      <c r="AH81" s="52" t="s">
        <v>497</v>
      </c>
      <c r="AI81" s="52">
        <v>-6.6176470588235295E-2</v>
      </c>
      <c r="AJ81" s="52" t="s">
        <v>497</v>
      </c>
      <c r="AK81" s="52" t="s">
        <v>497</v>
      </c>
      <c r="AL81" s="52" t="s">
        <v>497</v>
      </c>
      <c r="AP81">
        <f t="shared" si="3"/>
        <v>1</v>
      </c>
      <c r="AQ81" t="s">
        <v>196</v>
      </c>
    </row>
    <row r="82" spans="1:43" x14ac:dyDescent="0.25">
      <c r="A82" s="1">
        <f>COUNTIF('Value Matchup'!$D$356:$D$423,PASE!B82)</f>
        <v>0</v>
      </c>
      <c r="B82" t="s">
        <v>197</v>
      </c>
      <c r="C82" s="63">
        <f t="shared" si="2"/>
        <v>-0.15808823529411764</v>
      </c>
      <c r="E82" s="52" t="s">
        <v>497</v>
      </c>
      <c r="F82" s="52" t="s">
        <v>497</v>
      </c>
      <c r="G82" s="52" t="s">
        <v>497</v>
      </c>
      <c r="H82" s="52">
        <v>-0.25</v>
      </c>
      <c r="I82" s="52" t="s">
        <v>497</v>
      </c>
      <c r="J82" s="52" t="s">
        <v>497</v>
      </c>
      <c r="K82" s="52" t="s">
        <v>497</v>
      </c>
      <c r="L82" s="52" t="s">
        <v>497</v>
      </c>
      <c r="M82" s="52" t="s">
        <v>497</v>
      </c>
      <c r="N82" s="52" t="s">
        <v>497</v>
      </c>
      <c r="O82" s="52" t="s">
        <v>497</v>
      </c>
      <c r="P82" s="52" t="s">
        <v>497</v>
      </c>
      <c r="Q82" s="52" t="s">
        <v>497</v>
      </c>
      <c r="R82" s="52" t="s">
        <v>497</v>
      </c>
      <c r="S82" s="52">
        <v>-6.6176470588235295E-2</v>
      </c>
      <c r="T82" s="52" t="s">
        <v>497</v>
      </c>
      <c r="U82" s="52" t="s">
        <v>497</v>
      </c>
      <c r="V82" s="52" t="s">
        <v>497</v>
      </c>
      <c r="W82" s="52" t="s">
        <v>497</v>
      </c>
      <c r="X82" s="52" t="s">
        <v>497</v>
      </c>
      <c r="Y82" s="52" t="s">
        <v>497</v>
      </c>
      <c r="Z82" s="52" t="s">
        <v>497</v>
      </c>
      <c r="AA82" s="52" t="s">
        <v>497</v>
      </c>
      <c r="AB82" s="52" t="s">
        <v>497</v>
      </c>
      <c r="AC82" s="52" t="s">
        <v>497</v>
      </c>
      <c r="AD82" s="52" t="s">
        <v>497</v>
      </c>
      <c r="AE82" s="52" t="s">
        <v>497</v>
      </c>
      <c r="AF82" s="52" t="s">
        <v>497</v>
      </c>
      <c r="AG82" s="52" t="s">
        <v>497</v>
      </c>
      <c r="AH82" s="52" t="s">
        <v>497</v>
      </c>
      <c r="AI82" s="52" t="s">
        <v>497</v>
      </c>
      <c r="AJ82" s="52" t="s">
        <v>497</v>
      </c>
      <c r="AK82" s="52" t="s">
        <v>497</v>
      </c>
      <c r="AL82" s="52" t="s">
        <v>497</v>
      </c>
      <c r="AP82">
        <f t="shared" si="3"/>
        <v>1</v>
      </c>
      <c r="AQ82" t="s">
        <v>197</v>
      </c>
    </row>
    <row r="83" spans="1:43" x14ac:dyDescent="0.25">
      <c r="A83" s="1">
        <f>COUNTIF('Value Matchup'!$D$356:$D$423,PASE!B83)</f>
        <v>0</v>
      </c>
      <c r="B83" t="s">
        <v>199</v>
      </c>
      <c r="C83" s="63">
        <f t="shared" si="2"/>
        <v>0</v>
      </c>
      <c r="E83" s="52" t="s">
        <v>497</v>
      </c>
      <c r="F83" s="52" t="s">
        <v>497</v>
      </c>
      <c r="G83" s="52" t="s">
        <v>497</v>
      </c>
      <c r="H83" s="52" t="s">
        <v>497</v>
      </c>
      <c r="I83" s="52" t="s">
        <v>497</v>
      </c>
      <c r="J83" s="52" t="s">
        <v>497</v>
      </c>
      <c r="K83" s="52" t="s">
        <v>497</v>
      </c>
      <c r="L83" s="52" t="s">
        <v>497</v>
      </c>
      <c r="M83" s="52" t="s">
        <v>497</v>
      </c>
      <c r="N83" s="52" t="s">
        <v>497</v>
      </c>
      <c r="O83" s="52" t="s">
        <v>497</v>
      </c>
      <c r="P83" s="52" t="s">
        <v>497</v>
      </c>
      <c r="Q83" s="52" t="s">
        <v>497</v>
      </c>
      <c r="R83" s="52" t="s">
        <v>497</v>
      </c>
      <c r="S83" s="52" t="s">
        <v>497</v>
      </c>
      <c r="T83" s="52" t="s">
        <v>497</v>
      </c>
      <c r="U83" s="52" t="s">
        <v>497</v>
      </c>
      <c r="V83" s="52" t="s">
        <v>497</v>
      </c>
      <c r="W83" s="52" t="s">
        <v>497</v>
      </c>
      <c r="X83" s="52" t="s">
        <v>497</v>
      </c>
      <c r="Y83" s="52" t="s">
        <v>497</v>
      </c>
      <c r="Z83" s="52" t="s">
        <v>497</v>
      </c>
      <c r="AA83" s="52" t="s">
        <v>497</v>
      </c>
      <c r="AB83" s="52" t="s">
        <v>497</v>
      </c>
      <c r="AC83" s="52" t="s">
        <v>497</v>
      </c>
      <c r="AD83" s="52" t="s">
        <v>497</v>
      </c>
      <c r="AE83" s="52" t="s">
        <v>497</v>
      </c>
      <c r="AF83" s="52" t="s">
        <v>497</v>
      </c>
      <c r="AG83" s="52" t="s">
        <v>497</v>
      </c>
      <c r="AH83" s="52" t="s">
        <v>497</v>
      </c>
      <c r="AI83" s="52" t="s">
        <v>497</v>
      </c>
      <c r="AJ83" s="52" t="s">
        <v>497</v>
      </c>
      <c r="AK83" s="52" t="s">
        <v>497</v>
      </c>
      <c r="AL83" s="52" t="s">
        <v>497</v>
      </c>
      <c r="AP83">
        <f t="shared" si="3"/>
        <v>1</v>
      </c>
      <c r="AQ83" t="s">
        <v>199</v>
      </c>
    </row>
    <row r="84" spans="1:43" x14ac:dyDescent="0.25">
      <c r="A84" s="1">
        <f>COUNTIF('Value Matchup'!$D$356:$D$423,PASE!B84)</f>
        <v>0</v>
      </c>
      <c r="B84" t="s">
        <v>200</v>
      </c>
      <c r="C84" s="63">
        <f t="shared" si="2"/>
        <v>-0.28492647058823528</v>
      </c>
      <c r="E84" s="52" t="s">
        <v>497</v>
      </c>
      <c r="F84" s="52" t="s">
        <v>497</v>
      </c>
      <c r="G84" s="52" t="s">
        <v>497</v>
      </c>
      <c r="H84" s="52" t="s">
        <v>497</v>
      </c>
      <c r="I84" s="52" t="s">
        <v>497</v>
      </c>
      <c r="J84" s="52" t="s">
        <v>497</v>
      </c>
      <c r="K84" s="52" t="s">
        <v>497</v>
      </c>
      <c r="L84" s="52" t="s">
        <v>497</v>
      </c>
      <c r="M84" s="52" t="s">
        <v>497</v>
      </c>
      <c r="N84" s="52" t="s">
        <v>497</v>
      </c>
      <c r="O84" s="52" t="s">
        <v>497</v>
      </c>
      <c r="P84" s="52" t="s">
        <v>497</v>
      </c>
      <c r="Q84" s="52" t="s">
        <v>497</v>
      </c>
      <c r="R84" s="52" t="s">
        <v>497</v>
      </c>
      <c r="S84" s="52" t="s">
        <v>497</v>
      </c>
      <c r="T84" s="52" t="s">
        <v>497</v>
      </c>
      <c r="U84" s="52" t="s">
        <v>497</v>
      </c>
      <c r="V84" s="52" t="s">
        <v>497</v>
      </c>
      <c r="W84" s="52" t="s">
        <v>497</v>
      </c>
      <c r="X84" s="52">
        <v>-0.625</v>
      </c>
      <c r="Y84" s="52" t="s">
        <v>497</v>
      </c>
      <c r="Z84" s="52" t="s">
        <v>497</v>
      </c>
      <c r="AA84" s="52" t="s">
        <v>497</v>
      </c>
      <c r="AB84" s="52" t="s">
        <v>497</v>
      </c>
      <c r="AC84" s="52" t="s">
        <v>497</v>
      </c>
      <c r="AD84" s="52">
        <v>-0.16911764705882354</v>
      </c>
      <c r="AE84" s="52">
        <v>-0.72058823529411764</v>
      </c>
      <c r="AF84" s="52" t="s">
        <v>497</v>
      </c>
      <c r="AG84" s="52" t="s">
        <v>497</v>
      </c>
      <c r="AH84" s="52">
        <v>0.375</v>
      </c>
      <c r="AI84" s="52" t="s">
        <v>497</v>
      </c>
      <c r="AJ84" s="52" t="s">
        <v>497</v>
      </c>
      <c r="AK84" s="52" t="s">
        <v>497</v>
      </c>
      <c r="AL84" s="52" t="s">
        <v>497</v>
      </c>
      <c r="AP84">
        <f t="shared" si="3"/>
        <v>1</v>
      </c>
      <c r="AQ84" t="s">
        <v>200</v>
      </c>
    </row>
    <row r="85" spans="1:43" x14ac:dyDescent="0.25">
      <c r="A85" s="1">
        <f>COUNTIF('Value Matchup'!$D$356:$D$423,PASE!B85)</f>
        <v>0</v>
      </c>
      <c r="B85" t="s">
        <v>201</v>
      </c>
      <c r="C85" s="63">
        <f t="shared" si="2"/>
        <v>-8.8235294117647065E-2</v>
      </c>
      <c r="E85" s="52" t="s">
        <v>497</v>
      </c>
      <c r="F85" s="52" t="s">
        <v>497</v>
      </c>
      <c r="G85" s="52" t="s">
        <v>497</v>
      </c>
      <c r="H85" s="52" t="s">
        <v>497</v>
      </c>
      <c r="I85" s="52" t="s">
        <v>497</v>
      </c>
      <c r="J85" s="52" t="s">
        <v>497</v>
      </c>
      <c r="K85" s="52" t="s">
        <v>497</v>
      </c>
      <c r="L85" s="52" t="s">
        <v>497</v>
      </c>
      <c r="M85" s="52" t="s">
        <v>497</v>
      </c>
      <c r="N85" s="52" t="s">
        <v>497</v>
      </c>
      <c r="O85" s="52" t="s">
        <v>497</v>
      </c>
      <c r="P85" s="52" t="s">
        <v>497</v>
      </c>
      <c r="Q85" s="52" t="s">
        <v>497</v>
      </c>
      <c r="R85" s="52" t="s">
        <v>497</v>
      </c>
      <c r="S85" s="52" t="s">
        <v>497</v>
      </c>
      <c r="T85" s="52" t="s">
        <v>497</v>
      </c>
      <c r="U85" s="52" t="s">
        <v>497</v>
      </c>
      <c r="V85" s="52" t="s">
        <v>497</v>
      </c>
      <c r="W85" s="52" t="s">
        <v>497</v>
      </c>
      <c r="X85" s="52" t="s">
        <v>497</v>
      </c>
      <c r="Y85" s="52" t="s">
        <v>497</v>
      </c>
      <c r="Z85" s="52">
        <v>-7.3529411764705881E-3</v>
      </c>
      <c r="AA85" s="52" t="s">
        <v>497</v>
      </c>
      <c r="AB85" s="52" t="s">
        <v>497</v>
      </c>
      <c r="AC85" s="52" t="s">
        <v>497</v>
      </c>
      <c r="AD85" s="52" t="s">
        <v>497</v>
      </c>
      <c r="AE85" s="52" t="s">
        <v>497</v>
      </c>
      <c r="AF85" s="52" t="s">
        <v>497</v>
      </c>
      <c r="AG85" s="52" t="s">
        <v>497</v>
      </c>
      <c r="AH85" s="52" t="s">
        <v>497</v>
      </c>
      <c r="AI85" s="52" t="s">
        <v>497</v>
      </c>
      <c r="AJ85" s="52">
        <v>-7.3529411764705881E-3</v>
      </c>
      <c r="AK85" s="52">
        <v>-0.25</v>
      </c>
      <c r="AL85" s="52" t="s">
        <v>497</v>
      </c>
      <c r="AP85">
        <f t="shared" si="3"/>
        <v>1</v>
      </c>
      <c r="AQ85" t="s">
        <v>201</v>
      </c>
    </row>
    <row r="86" spans="1:43" x14ac:dyDescent="0.25">
      <c r="A86" s="1">
        <f>COUNTIF('Value Matchup'!$D$356:$D$423,PASE!B86)</f>
        <v>1</v>
      </c>
      <c r="B86" t="s">
        <v>202</v>
      </c>
      <c r="C86" s="63">
        <f t="shared" si="2"/>
        <v>-1.9117647058823531E-2</v>
      </c>
      <c r="E86" s="52" t="s">
        <v>497</v>
      </c>
      <c r="F86" s="52" t="s">
        <v>497</v>
      </c>
      <c r="G86" s="52">
        <v>-7.3529411764705881E-3</v>
      </c>
      <c r="H86" s="52" t="s">
        <v>497</v>
      </c>
      <c r="I86" s="52" t="s">
        <v>497</v>
      </c>
      <c r="J86" s="52" t="s">
        <v>497</v>
      </c>
      <c r="K86" s="52" t="s">
        <v>497</v>
      </c>
      <c r="L86" s="52" t="s">
        <v>497</v>
      </c>
      <c r="M86" s="52" t="s">
        <v>497</v>
      </c>
      <c r="N86" s="52" t="s">
        <v>497</v>
      </c>
      <c r="O86" s="52" t="s">
        <v>497</v>
      </c>
      <c r="P86" s="52" t="s">
        <v>497</v>
      </c>
      <c r="Q86" s="52" t="s">
        <v>497</v>
      </c>
      <c r="R86" s="52">
        <v>-7.3529411764705881E-3</v>
      </c>
      <c r="S86" s="52" t="s">
        <v>497</v>
      </c>
      <c r="T86" s="52" t="s">
        <v>497</v>
      </c>
      <c r="U86" s="52" t="s">
        <v>497</v>
      </c>
      <c r="V86" s="52" t="s">
        <v>497</v>
      </c>
      <c r="W86" s="52" t="s">
        <v>497</v>
      </c>
      <c r="X86" s="52" t="s">
        <v>497</v>
      </c>
      <c r="Y86" s="52">
        <v>-6.6176470588235295E-2</v>
      </c>
      <c r="Z86" s="52" t="s">
        <v>497</v>
      </c>
      <c r="AA86" s="52" t="s">
        <v>497</v>
      </c>
      <c r="AB86" s="52" t="s">
        <v>497</v>
      </c>
      <c r="AC86" s="52" t="s">
        <v>497</v>
      </c>
      <c r="AD86" s="52" t="s">
        <v>497</v>
      </c>
      <c r="AE86" s="52" t="s">
        <v>497</v>
      </c>
      <c r="AF86" s="52" t="s">
        <v>497</v>
      </c>
      <c r="AG86" s="52" t="s">
        <v>497</v>
      </c>
      <c r="AH86" s="52" t="s">
        <v>497</v>
      </c>
      <c r="AI86" s="52">
        <v>-7.3529411764705881E-3</v>
      </c>
      <c r="AJ86" s="52" t="s">
        <v>497</v>
      </c>
      <c r="AK86" s="52" t="s">
        <v>497</v>
      </c>
      <c r="AL86" s="52">
        <v>-7.3529411764705881E-3</v>
      </c>
      <c r="AP86">
        <f t="shared" si="3"/>
        <v>1</v>
      </c>
      <c r="AQ86" t="s">
        <v>202</v>
      </c>
    </row>
    <row r="87" spans="1:43" x14ac:dyDescent="0.25">
      <c r="A87" s="1">
        <f>COUNTIF('Value Matchup'!$D$356:$D$423,PASE!B87)</f>
        <v>0</v>
      </c>
      <c r="B87" t="s">
        <v>203</v>
      </c>
      <c r="C87" s="63">
        <f t="shared" si="2"/>
        <v>-7.3529411764705881E-3</v>
      </c>
      <c r="E87" s="52" t="s">
        <v>497</v>
      </c>
      <c r="F87" s="52" t="s">
        <v>497</v>
      </c>
      <c r="G87" s="52" t="s">
        <v>497</v>
      </c>
      <c r="H87" s="52" t="s">
        <v>497</v>
      </c>
      <c r="I87" s="52" t="s">
        <v>497</v>
      </c>
      <c r="J87" s="52" t="s">
        <v>497</v>
      </c>
      <c r="K87" s="52" t="s">
        <v>497</v>
      </c>
      <c r="L87" s="52" t="s">
        <v>497</v>
      </c>
      <c r="M87" s="52" t="s">
        <v>497</v>
      </c>
      <c r="N87" s="52" t="s">
        <v>497</v>
      </c>
      <c r="O87" s="52" t="s">
        <v>497</v>
      </c>
      <c r="P87" s="52" t="s">
        <v>497</v>
      </c>
      <c r="Q87" s="52" t="s">
        <v>497</v>
      </c>
      <c r="R87" s="52" t="s">
        <v>497</v>
      </c>
      <c r="S87" s="52" t="s">
        <v>497</v>
      </c>
      <c r="T87" s="52" t="s">
        <v>497</v>
      </c>
      <c r="U87" s="52" t="s">
        <v>497</v>
      </c>
      <c r="V87" s="52" t="s">
        <v>497</v>
      </c>
      <c r="W87" s="52" t="s">
        <v>497</v>
      </c>
      <c r="X87" s="52" t="s">
        <v>497</v>
      </c>
      <c r="Y87" s="52" t="s">
        <v>497</v>
      </c>
      <c r="Z87" s="52" t="s">
        <v>497</v>
      </c>
      <c r="AA87" s="52" t="s">
        <v>497</v>
      </c>
      <c r="AB87" s="52">
        <v>-7.3529411764705881E-3</v>
      </c>
      <c r="AC87" s="52" t="s">
        <v>497</v>
      </c>
      <c r="AD87" s="52" t="s">
        <v>497</v>
      </c>
      <c r="AE87" s="52" t="s">
        <v>497</v>
      </c>
      <c r="AF87" s="52" t="s">
        <v>497</v>
      </c>
      <c r="AG87" s="52" t="s">
        <v>497</v>
      </c>
      <c r="AH87" s="52" t="s">
        <v>497</v>
      </c>
      <c r="AI87" s="52" t="s">
        <v>497</v>
      </c>
      <c r="AJ87" s="52" t="s">
        <v>497</v>
      </c>
      <c r="AK87" s="52" t="s">
        <v>497</v>
      </c>
      <c r="AL87" s="52" t="s">
        <v>497</v>
      </c>
      <c r="AP87">
        <f t="shared" si="3"/>
        <v>1</v>
      </c>
      <c r="AQ87" t="s">
        <v>203</v>
      </c>
    </row>
    <row r="88" spans="1:43" x14ac:dyDescent="0.25">
      <c r="A88" s="1">
        <f>COUNTIF('Value Matchup'!$D$356:$D$423,PASE!B88)</f>
        <v>1</v>
      </c>
      <c r="B88" t="s">
        <v>81</v>
      </c>
      <c r="C88" s="63">
        <f t="shared" si="2"/>
        <v>0.34674922600619185</v>
      </c>
      <c r="E88" s="52">
        <v>-8.0882352941176405E-2</v>
      </c>
      <c r="F88" s="52">
        <v>1.4558823529411764</v>
      </c>
      <c r="G88" s="52" t="s">
        <v>497</v>
      </c>
      <c r="H88" s="52" t="s">
        <v>497</v>
      </c>
      <c r="I88" s="52">
        <v>0.65441176470588225</v>
      </c>
      <c r="J88" s="52">
        <v>1.1691176470588236</v>
      </c>
      <c r="K88" s="52">
        <v>2.0735294117647056</v>
      </c>
      <c r="L88" s="52">
        <v>0.63970588235294112</v>
      </c>
      <c r="M88" s="52">
        <v>-0.61764705882352944</v>
      </c>
      <c r="N88" s="52" t="s">
        <v>497</v>
      </c>
      <c r="O88" s="52" t="s">
        <v>497</v>
      </c>
      <c r="P88" s="52" t="s">
        <v>497</v>
      </c>
      <c r="Q88" s="52" t="s">
        <v>497</v>
      </c>
      <c r="R88" s="52">
        <v>-0.54411764705882359</v>
      </c>
      <c r="S88" s="52">
        <v>-1.1176470588235294</v>
      </c>
      <c r="T88" s="52">
        <v>-1.3602941176470589</v>
      </c>
      <c r="U88" s="52">
        <v>-1.1176470588235294</v>
      </c>
      <c r="V88" s="52">
        <v>-0.83088235294117641</v>
      </c>
      <c r="W88" s="52">
        <v>3.8823529411764706</v>
      </c>
      <c r="X88" s="52">
        <v>0.91911764705882359</v>
      </c>
      <c r="Y88" s="52" t="s">
        <v>497</v>
      </c>
      <c r="Z88" s="52" t="s">
        <v>497</v>
      </c>
      <c r="AA88" s="52" t="s">
        <v>497</v>
      </c>
      <c r="AB88" s="52">
        <v>-0.61764705882352944</v>
      </c>
      <c r="AC88" s="52">
        <v>2.1691176470588234</v>
      </c>
      <c r="AD88" s="52" t="s">
        <v>497</v>
      </c>
      <c r="AE88" s="52" t="s">
        <v>497</v>
      </c>
      <c r="AF88" s="52" t="s">
        <v>497</v>
      </c>
      <c r="AG88" s="52" t="s">
        <v>497</v>
      </c>
      <c r="AH88" s="52">
        <v>-0.92647058823529416</v>
      </c>
      <c r="AI88" s="52">
        <v>-8.0882352941176405E-2</v>
      </c>
      <c r="AJ88" s="52">
        <v>0.91911764705882359</v>
      </c>
      <c r="AK88" s="52" t="s">
        <v>497</v>
      </c>
      <c r="AL88" s="52" t="s">
        <v>497</v>
      </c>
      <c r="AP88">
        <f t="shared" si="3"/>
        <v>1</v>
      </c>
      <c r="AQ88" t="s">
        <v>81</v>
      </c>
    </row>
    <row r="89" spans="1:43" x14ac:dyDescent="0.25">
      <c r="A89" s="1">
        <f>COUNTIF('Value Matchup'!$D$356:$D$423,PASE!B89)</f>
        <v>0</v>
      </c>
      <c r="B89" t="s">
        <v>204</v>
      </c>
      <c r="C89" s="63">
        <f t="shared" si="2"/>
        <v>-7.3529411764705873E-3</v>
      </c>
      <c r="E89" s="52" t="s">
        <v>497</v>
      </c>
      <c r="F89" s="52" t="s">
        <v>497</v>
      </c>
      <c r="G89" s="52" t="s">
        <v>497</v>
      </c>
      <c r="H89" s="52" t="s">
        <v>497</v>
      </c>
      <c r="I89" s="52" t="s">
        <v>497</v>
      </c>
      <c r="J89" s="52" t="s">
        <v>497</v>
      </c>
      <c r="K89" s="52" t="s">
        <v>497</v>
      </c>
      <c r="L89" s="52" t="s">
        <v>497</v>
      </c>
      <c r="M89" s="52" t="s">
        <v>497</v>
      </c>
      <c r="N89" s="52" t="s">
        <v>497</v>
      </c>
      <c r="O89" s="52" t="s">
        <v>497</v>
      </c>
      <c r="P89" s="52">
        <v>-7.3529411764705881E-3</v>
      </c>
      <c r="Q89" s="52" t="s">
        <v>497</v>
      </c>
      <c r="R89" s="52" t="s">
        <v>497</v>
      </c>
      <c r="S89" s="52">
        <v>-7.3529411764705881E-3</v>
      </c>
      <c r="T89" s="52" t="s">
        <v>497</v>
      </c>
      <c r="U89" s="52" t="s">
        <v>497</v>
      </c>
      <c r="V89" s="52" t="s">
        <v>497</v>
      </c>
      <c r="W89" s="52" t="s">
        <v>497</v>
      </c>
      <c r="X89" s="52">
        <v>-7.3529411764705881E-3</v>
      </c>
      <c r="Y89" s="52" t="s">
        <v>497</v>
      </c>
      <c r="Z89" s="52" t="s">
        <v>497</v>
      </c>
      <c r="AA89" s="52" t="s">
        <v>497</v>
      </c>
      <c r="AB89" s="52" t="s">
        <v>497</v>
      </c>
      <c r="AC89" s="52" t="s">
        <v>497</v>
      </c>
      <c r="AD89" s="52" t="s">
        <v>497</v>
      </c>
      <c r="AE89" s="52" t="s">
        <v>497</v>
      </c>
      <c r="AF89" s="52" t="s">
        <v>497</v>
      </c>
      <c r="AG89" s="52" t="s">
        <v>497</v>
      </c>
      <c r="AH89" s="52" t="s">
        <v>497</v>
      </c>
      <c r="AI89" s="52" t="s">
        <v>497</v>
      </c>
      <c r="AJ89" s="52" t="s">
        <v>497</v>
      </c>
      <c r="AK89" s="52" t="s">
        <v>497</v>
      </c>
      <c r="AL89" s="52" t="s">
        <v>497</v>
      </c>
      <c r="AP89">
        <f t="shared" si="3"/>
        <v>1</v>
      </c>
      <c r="AQ89" t="s">
        <v>204</v>
      </c>
    </row>
    <row r="90" spans="1:43" x14ac:dyDescent="0.25">
      <c r="A90" s="1">
        <f>COUNTIF('Value Matchup'!$D$356:$D$423,PASE!B90)</f>
        <v>0</v>
      </c>
      <c r="B90" t="s">
        <v>205</v>
      </c>
      <c r="C90" s="63">
        <f t="shared" si="2"/>
        <v>-6.6176470588235295E-2</v>
      </c>
      <c r="E90" s="52" t="s">
        <v>497</v>
      </c>
      <c r="F90" s="52" t="s">
        <v>497</v>
      </c>
      <c r="G90" s="52" t="s">
        <v>497</v>
      </c>
      <c r="H90" s="52" t="s">
        <v>497</v>
      </c>
      <c r="I90" s="52" t="s">
        <v>497</v>
      </c>
      <c r="J90" s="52" t="s">
        <v>497</v>
      </c>
      <c r="K90" s="52" t="s">
        <v>497</v>
      </c>
      <c r="L90" s="52" t="s">
        <v>497</v>
      </c>
      <c r="M90" s="52" t="s">
        <v>497</v>
      </c>
      <c r="N90" s="52" t="s">
        <v>497</v>
      </c>
      <c r="O90" s="52" t="s">
        <v>497</v>
      </c>
      <c r="P90" s="52" t="s">
        <v>497</v>
      </c>
      <c r="Q90" s="52" t="s">
        <v>497</v>
      </c>
      <c r="R90" s="52" t="s">
        <v>497</v>
      </c>
      <c r="S90" s="52" t="s">
        <v>497</v>
      </c>
      <c r="T90" s="52" t="s">
        <v>497</v>
      </c>
      <c r="U90" s="52">
        <v>-6.6176470588235295E-2</v>
      </c>
      <c r="V90" s="52" t="s">
        <v>497</v>
      </c>
      <c r="W90" s="52" t="s">
        <v>497</v>
      </c>
      <c r="X90" s="52" t="s">
        <v>497</v>
      </c>
      <c r="Y90" s="52" t="s">
        <v>497</v>
      </c>
      <c r="Z90" s="52" t="s">
        <v>497</v>
      </c>
      <c r="AA90" s="52" t="s">
        <v>497</v>
      </c>
      <c r="AB90" s="52" t="s">
        <v>497</v>
      </c>
      <c r="AC90" s="52" t="s">
        <v>497</v>
      </c>
      <c r="AD90" s="52" t="s">
        <v>497</v>
      </c>
      <c r="AE90" s="52" t="s">
        <v>497</v>
      </c>
      <c r="AF90" s="52" t="s">
        <v>497</v>
      </c>
      <c r="AG90" s="52" t="s">
        <v>497</v>
      </c>
      <c r="AH90" s="52" t="s">
        <v>497</v>
      </c>
      <c r="AI90" s="52" t="s">
        <v>497</v>
      </c>
      <c r="AJ90" s="52" t="s">
        <v>497</v>
      </c>
      <c r="AK90" s="52" t="s">
        <v>497</v>
      </c>
      <c r="AL90" s="52" t="s">
        <v>497</v>
      </c>
      <c r="AP90">
        <f t="shared" si="3"/>
        <v>1</v>
      </c>
      <c r="AQ90" t="s">
        <v>205</v>
      </c>
    </row>
    <row r="91" spans="1:43" x14ac:dyDescent="0.25">
      <c r="A91" s="1">
        <f>COUNTIF('Value Matchup'!$D$356:$D$423,PASE!B91)</f>
        <v>0</v>
      </c>
      <c r="B91" t="s">
        <v>206</v>
      </c>
      <c r="C91" s="63">
        <f t="shared" si="2"/>
        <v>0.58578431372549022</v>
      </c>
      <c r="E91" s="52" t="s">
        <v>497</v>
      </c>
      <c r="F91" s="52">
        <v>-0.16911764705882354</v>
      </c>
      <c r="G91" s="52">
        <v>-7.3529411764705881E-3</v>
      </c>
      <c r="H91" s="52" t="s">
        <v>497</v>
      </c>
      <c r="I91" s="52" t="s">
        <v>497</v>
      </c>
      <c r="J91" s="52">
        <v>1.9338235294117647</v>
      </c>
      <c r="K91" s="52" t="s">
        <v>497</v>
      </c>
      <c r="L91" s="52" t="s">
        <v>497</v>
      </c>
      <c r="M91" s="52" t="s">
        <v>497</v>
      </c>
      <c r="N91" s="52" t="s">
        <v>497</v>
      </c>
      <c r="O91" s="52" t="s">
        <v>497</v>
      </c>
      <c r="P91" s="52" t="s">
        <v>497</v>
      </c>
      <c r="Q91" s="52" t="s">
        <v>497</v>
      </c>
      <c r="R91" s="52" t="s">
        <v>497</v>
      </c>
      <c r="S91" s="52" t="s">
        <v>497</v>
      </c>
      <c r="T91" s="52" t="s">
        <v>497</v>
      </c>
      <c r="U91" s="52" t="s">
        <v>497</v>
      </c>
      <c r="V91" s="52" t="s">
        <v>497</v>
      </c>
      <c r="W91" s="52" t="s">
        <v>497</v>
      </c>
      <c r="X91" s="52" t="s">
        <v>497</v>
      </c>
      <c r="Y91" s="52" t="s">
        <v>497</v>
      </c>
      <c r="Z91" s="52" t="s">
        <v>497</v>
      </c>
      <c r="AA91" s="52" t="s">
        <v>497</v>
      </c>
      <c r="AB91" s="52" t="s">
        <v>497</v>
      </c>
      <c r="AC91" s="52" t="s">
        <v>497</v>
      </c>
      <c r="AD91" s="52" t="s">
        <v>497</v>
      </c>
      <c r="AE91" s="52" t="s">
        <v>497</v>
      </c>
      <c r="AF91" s="52" t="s">
        <v>497</v>
      </c>
      <c r="AG91" s="52" t="s">
        <v>497</v>
      </c>
      <c r="AH91" s="52" t="s">
        <v>497</v>
      </c>
      <c r="AI91" s="52" t="s">
        <v>497</v>
      </c>
      <c r="AJ91" s="52" t="s">
        <v>497</v>
      </c>
      <c r="AK91" s="52" t="s">
        <v>497</v>
      </c>
      <c r="AL91" s="52" t="s">
        <v>497</v>
      </c>
      <c r="AP91">
        <f t="shared" si="3"/>
        <v>1</v>
      </c>
      <c r="AQ91" t="s">
        <v>206</v>
      </c>
    </row>
    <row r="92" spans="1:43" x14ac:dyDescent="0.25">
      <c r="A92" s="1">
        <f>COUNTIF('Value Matchup'!$D$356:$D$423,PASE!B92)</f>
        <v>1</v>
      </c>
      <c r="B92" t="s">
        <v>208</v>
      </c>
      <c r="C92" s="63">
        <f t="shared" si="2"/>
        <v>2.4509803921568596E-2</v>
      </c>
      <c r="E92" s="52">
        <v>2.4117647058823528</v>
      </c>
      <c r="F92" s="52">
        <v>-0.83088235294117641</v>
      </c>
      <c r="G92" s="52" t="s">
        <v>497</v>
      </c>
      <c r="H92" s="52" t="s">
        <v>497</v>
      </c>
      <c r="I92" s="52" t="s">
        <v>497</v>
      </c>
      <c r="J92" s="52" t="s">
        <v>497</v>
      </c>
      <c r="K92" s="52">
        <v>-0.83088235294117641</v>
      </c>
      <c r="L92" s="52">
        <v>1.3823529411764706</v>
      </c>
      <c r="M92" s="52">
        <v>-0.58823529411764708</v>
      </c>
      <c r="N92" s="52">
        <v>-1.1176470588235294</v>
      </c>
      <c r="O92" s="52" t="s">
        <v>497</v>
      </c>
      <c r="P92" s="52" t="s">
        <v>497</v>
      </c>
      <c r="Q92" s="52" t="s">
        <v>497</v>
      </c>
      <c r="R92" s="52" t="s">
        <v>497</v>
      </c>
      <c r="S92" s="52" t="s">
        <v>497</v>
      </c>
      <c r="T92" s="52" t="s">
        <v>497</v>
      </c>
      <c r="U92" s="52" t="s">
        <v>497</v>
      </c>
      <c r="V92" s="52" t="s">
        <v>497</v>
      </c>
      <c r="W92" s="52" t="s">
        <v>497</v>
      </c>
      <c r="X92" s="52" t="s">
        <v>497</v>
      </c>
      <c r="Y92" s="52">
        <v>0.5</v>
      </c>
      <c r="Z92" s="52" t="s">
        <v>497</v>
      </c>
      <c r="AA92" s="52" t="s">
        <v>497</v>
      </c>
      <c r="AB92" s="52" t="s">
        <v>497</v>
      </c>
      <c r="AC92" s="52" t="s">
        <v>497</v>
      </c>
      <c r="AD92" s="52">
        <v>1.1691176470588236</v>
      </c>
      <c r="AE92" s="52">
        <v>0.16911764705882359</v>
      </c>
      <c r="AF92" s="52">
        <v>7.3529411764705843E-2</v>
      </c>
      <c r="AG92" s="52" t="s">
        <v>497</v>
      </c>
      <c r="AH92" s="52">
        <v>-1.5441176470588236</v>
      </c>
      <c r="AI92" s="52">
        <v>-0.5</v>
      </c>
      <c r="AJ92" s="52" t="s">
        <v>497</v>
      </c>
      <c r="AK92" s="52" t="s">
        <v>497</v>
      </c>
      <c r="AL92" s="52" t="s">
        <v>497</v>
      </c>
      <c r="AP92">
        <f t="shared" si="3"/>
        <v>1</v>
      </c>
      <c r="AQ92" t="s">
        <v>208</v>
      </c>
    </row>
    <row r="93" spans="1:43" x14ac:dyDescent="0.25">
      <c r="A93" s="1">
        <f>COUNTIF('Value Matchup'!$D$356:$D$423,PASE!B93)</f>
        <v>0</v>
      </c>
      <c r="B93" t="s">
        <v>209</v>
      </c>
      <c r="C93" s="63">
        <f t="shared" si="2"/>
        <v>-0.16911764705882354</v>
      </c>
      <c r="E93" s="52" t="s">
        <v>497</v>
      </c>
      <c r="F93" s="52" t="s">
        <v>497</v>
      </c>
      <c r="G93" s="52" t="s">
        <v>497</v>
      </c>
      <c r="H93" s="52" t="s">
        <v>497</v>
      </c>
      <c r="I93" s="52" t="s">
        <v>497</v>
      </c>
      <c r="J93" s="52" t="s">
        <v>497</v>
      </c>
      <c r="K93" s="52" t="s">
        <v>497</v>
      </c>
      <c r="L93" s="52" t="s">
        <v>497</v>
      </c>
      <c r="M93" s="52" t="s">
        <v>497</v>
      </c>
      <c r="N93" s="52" t="s">
        <v>497</v>
      </c>
      <c r="O93" s="52" t="s">
        <v>497</v>
      </c>
      <c r="P93" s="52" t="s">
        <v>497</v>
      </c>
      <c r="Q93" s="52" t="s">
        <v>497</v>
      </c>
      <c r="R93" s="52" t="s">
        <v>497</v>
      </c>
      <c r="S93" s="52" t="s">
        <v>497</v>
      </c>
      <c r="T93" s="52" t="s">
        <v>497</v>
      </c>
      <c r="U93" s="52" t="s">
        <v>497</v>
      </c>
      <c r="V93" s="52" t="s">
        <v>497</v>
      </c>
      <c r="W93" s="52" t="s">
        <v>497</v>
      </c>
      <c r="X93" s="52" t="s">
        <v>497</v>
      </c>
      <c r="Y93" s="52" t="s">
        <v>497</v>
      </c>
      <c r="Z93" s="52" t="s">
        <v>497</v>
      </c>
      <c r="AA93" s="52" t="s">
        <v>497</v>
      </c>
      <c r="AB93" s="52" t="s">
        <v>497</v>
      </c>
      <c r="AC93" s="52" t="s">
        <v>497</v>
      </c>
      <c r="AD93" s="52" t="s">
        <v>497</v>
      </c>
      <c r="AE93" s="52">
        <v>-0.16911764705882354</v>
      </c>
      <c r="AF93" s="52" t="s">
        <v>497</v>
      </c>
      <c r="AG93" s="52" t="s">
        <v>497</v>
      </c>
      <c r="AH93" s="52" t="s">
        <v>497</v>
      </c>
      <c r="AI93" s="52" t="s">
        <v>497</v>
      </c>
      <c r="AJ93" s="52" t="s">
        <v>497</v>
      </c>
      <c r="AK93" s="52" t="s">
        <v>497</v>
      </c>
      <c r="AL93" s="52" t="s">
        <v>497</v>
      </c>
      <c r="AP93">
        <f t="shared" si="3"/>
        <v>1</v>
      </c>
      <c r="AQ93" t="s">
        <v>209</v>
      </c>
    </row>
    <row r="94" spans="1:43" x14ac:dyDescent="0.25">
      <c r="A94" s="1">
        <f>COUNTIF('Value Matchup'!$D$356:$D$423,PASE!B94)</f>
        <v>0</v>
      </c>
      <c r="B94" t="s">
        <v>210</v>
      </c>
      <c r="C94" s="63">
        <f t="shared" si="2"/>
        <v>-0.11519607843137257</v>
      </c>
      <c r="E94" s="52" t="s">
        <v>497</v>
      </c>
      <c r="F94" s="52" t="s">
        <v>497</v>
      </c>
      <c r="G94" s="52">
        <v>-0.16911764705882354</v>
      </c>
      <c r="H94" s="52" t="s">
        <v>497</v>
      </c>
      <c r="I94" s="52" t="s">
        <v>497</v>
      </c>
      <c r="J94" s="52" t="s">
        <v>497</v>
      </c>
      <c r="K94" s="52" t="s">
        <v>497</v>
      </c>
      <c r="L94" s="52" t="s">
        <v>497</v>
      </c>
      <c r="M94" s="52" t="s">
        <v>497</v>
      </c>
      <c r="N94" s="52" t="s">
        <v>497</v>
      </c>
      <c r="O94" s="52" t="s">
        <v>497</v>
      </c>
      <c r="P94" s="52" t="s">
        <v>497</v>
      </c>
      <c r="Q94" s="52" t="s">
        <v>497</v>
      </c>
      <c r="R94" s="52" t="s">
        <v>497</v>
      </c>
      <c r="S94" s="52" t="s">
        <v>497</v>
      </c>
      <c r="T94" s="52" t="s">
        <v>497</v>
      </c>
      <c r="U94" s="52" t="s">
        <v>497</v>
      </c>
      <c r="V94" s="52">
        <v>0.41176470588235292</v>
      </c>
      <c r="W94" s="52">
        <v>-0.58823529411764708</v>
      </c>
      <c r="X94" s="52" t="s">
        <v>497</v>
      </c>
      <c r="Y94" s="52" t="s">
        <v>497</v>
      </c>
      <c r="Z94" s="52" t="s">
        <v>497</v>
      </c>
      <c r="AA94" s="52" t="s">
        <v>497</v>
      </c>
      <c r="AB94" s="52" t="s">
        <v>497</v>
      </c>
      <c r="AC94" s="52" t="s">
        <v>497</v>
      </c>
      <c r="AD94" s="52" t="s">
        <v>497</v>
      </c>
      <c r="AE94" s="52" t="s">
        <v>497</v>
      </c>
      <c r="AF94" s="52" t="s">
        <v>497</v>
      </c>
      <c r="AG94" s="52" t="s">
        <v>497</v>
      </c>
      <c r="AH94" s="52" t="s">
        <v>497</v>
      </c>
      <c r="AI94" s="52" t="s">
        <v>497</v>
      </c>
      <c r="AJ94" s="52" t="s">
        <v>497</v>
      </c>
      <c r="AK94" s="52" t="s">
        <v>497</v>
      </c>
      <c r="AL94" s="52" t="s">
        <v>497</v>
      </c>
      <c r="AP94">
        <f t="shared" si="3"/>
        <v>1</v>
      </c>
      <c r="AQ94" t="s">
        <v>210</v>
      </c>
    </row>
    <row r="95" spans="1:43" x14ac:dyDescent="0.25">
      <c r="A95" s="1">
        <f>COUNTIF('Value Matchup'!$D$356:$D$423,PASE!B95)</f>
        <v>0</v>
      </c>
      <c r="B95" t="s">
        <v>211</v>
      </c>
      <c r="C95" s="63">
        <f t="shared" si="2"/>
        <v>0</v>
      </c>
      <c r="E95" s="52" t="s">
        <v>497</v>
      </c>
      <c r="F95" s="52" t="s">
        <v>497</v>
      </c>
      <c r="G95" s="52" t="s">
        <v>497</v>
      </c>
      <c r="H95" s="52" t="s">
        <v>497</v>
      </c>
      <c r="I95" s="52" t="s">
        <v>497</v>
      </c>
      <c r="J95" s="52" t="s">
        <v>497</v>
      </c>
      <c r="K95" s="52" t="s">
        <v>497</v>
      </c>
      <c r="L95" s="52" t="s">
        <v>497</v>
      </c>
      <c r="M95" s="52" t="s">
        <v>497</v>
      </c>
      <c r="N95" s="52" t="s">
        <v>497</v>
      </c>
      <c r="O95" s="52" t="s">
        <v>497</v>
      </c>
      <c r="P95" s="52" t="s">
        <v>497</v>
      </c>
      <c r="Q95" s="52" t="s">
        <v>497</v>
      </c>
      <c r="R95" s="52" t="s">
        <v>497</v>
      </c>
      <c r="S95" s="52" t="s">
        <v>497</v>
      </c>
      <c r="T95" s="52" t="s">
        <v>497</v>
      </c>
      <c r="U95" s="52" t="s">
        <v>497</v>
      </c>
      <c r="V95" s="52" t="s">
        <v>497</v>
      </c>
      <c r="W95" s="52" t="s">
        <v>497</v>
      </c>
      <c r="X95" s="52" t="s">
        <v>497</v>
      </c>
      <c r="Y95" s="52" t="s">
        <v>497</v>
      </c>
      <c r="Z95" s="52" t="s">
        <v>497</v>
      </c>
      <c r="AA95" s="52" t="s">
        <v>497</v>
      </c>
      <c r="AB95" s="52" t="s">
        <v>497</v>
      </c>
      <c r="AC95" s="52" t="s">
        <v>497</v>
      </c>
      <c r="AD95" s="52" t="s">
        <v>497</v>
      </c>
      <c r="AE95" s="52" t="s">
        <v>497</v>
      </c>
      <c r="AF95" s="52" t="s">
        <v>497</v>
      </c>
      <c r="AG95" s="52" t="s">
        <v>497</v>
      </c>
      <c r="AH95" s="52" t="s">
        <v>497</v>
      </c>
      <c r="AI95" s="52" t="s">
        <v>497</v>
      </c>
      <c r="AJ95" s="52" t="s">
        <v>497</v>
      </c>
      <c r="AK95" s="52" t="s">
        <v>497</v>
      </c>
      <c r="AL95" s="52" t="s">
        <v>497</v>
      </c>
      <c r="AP95">
        <f t="shared" si="3"/>
        <v>1</v>
      </c>
      <c r="AQ95" t="s">
        <v>211</v>
      </c>
    </row>
    <row r="96" spans="1:43" x14ac:dyDescent="0.25">
      <c r="A96" s="1">
        <f>COUNTIF('Value Matchup'!$D$356:$D$423,PASE!B96)</f>
        <v>1</v>
      </c>
      <c r="B96" t="s">
        <v>212</v>
      </c>
      <c r="C96" s="63">
        <f t="shared" si="2"/>
        <v>0</v>
      </c>
      <c r="E96" s="52" t="s">
        <v>497</v>
      </c>
      <c r="F96" s="52" t="s">
        <v>497</v>
      </c>
      <c r="G96" s="52" t="s">
        <v>497</v>
      </c>
      <c r="H96" s="52" t="s">
        <v>497</v>
      </c>
      <c r="I96" s="52" t="s">
        <v>497</v>
      </c>
      <c r="J96" s="52" t="s">
        <v>497</v>
      </c>
      <c r="K96" s="52" t="s">
        <v>497</v>
      </c>
      <c r="L96" s="52" t="s">
        <v>497</v>
      </c>
      <c r="M96" s="52" t="s">
        <v>497</v>
      </c>
      <c r="N96" s="52" t="s">
        <v>497</v>
      </c>
      <c r="O96" s="52" t="s">
        <v>497</v>
      </c>
      <c r="P96" s="52" t="s">
        <v>497</v>
      </c>
      <c r="Q96" s="52" t="s">
        <v>497</v>
      </c>
      <c r="R96" s="52" t="s">
        <v>497</v>
      </c>
      <c r="S96" s="52" t="s">
        <v>497</v>
      </c>
      <c r="T96" s="52" t="s">
        <v>497</v>
      </c>
      <c r="U96" s="52" t="s">
        <v>497</v>
      </c>
      <c r="V96" s="52" t="s">
        <v>497</v>
      </c>
      <c r="W96" s="52" t="s">
        <v>497</v>
      </c>
      <c r="X96" s="52" t="s">
        <v>497</v>
      </c>
      <c r="Y96" s="52" t="s">
        <v>497</v>
      </c>
      <c r="Z96" s="52" t="s">
        <v>497</v>
      </c>
      <c r="AA96" s="52" t="s">
        <v>497</v>
      </c>
      <c r="AB96" s="52" t="s">
        <v>497</v>
      </c>
      <c r="AC96" s="52" t="s">
        <v>497</v>
      </c>
      <c r="AD96" s="52" t="s">
        <v>497</v>
      </c>
      <c r="AE96" s="52" t="s">
        <v>497</v>
      </c>
      <c r="AF96" s="52" t="s">
        <v>497</v>
      </c>
      <c r="AG96" s="52" t="s">
        <v>497</v>
      </c>
      <c r="AH96" s="52" t="s">
        <v>497</v>
      </c>
      <c r="AI96" s="52" t="s">
        <v>497</v>
      </c>
      <c r="AJ96" s="52" t="s">
        <v>497</v>
      </c>
      <c r="AK96" s="52" t="s">
        <v>497</v>
      </c>
      <c r="AL96" s="52" t="s">
        <v>497</v>
      </c>
      <c r="AP96">
        <f t="shared" si="3"/>
        <v>1</v>
      </c>
      <c r="AQ96" t="s">
        <v>212</v>
      </c>
    </row>
    <row r="97" spans="1:43" x14ac:dyDescent="0.25">
      <c r="A97" s="1">
        <f>COUNTIF('Value Matchup'!$D$356:$D$423,PASE!B97)</f>
        <v>0</v>
      </c>
      <c r="B97" t="s">
        <v>213</v>
      </c>
      <c r="C97" s="63">
        <f t="shared" si="2"/>
        <v>0.45833333333333331</v>
      </c>
      <c r="E97" s="52" t="s">
        <v>497</v>
      </c>
      <c r="F97" s="52" t="s">
        <v>497</v>
      </c>
      <c r="G97" s="52" t="s">
        <v>497</v>
      </c>
      <c r="H97" s="52" t="s">
        <v>497</v>
      </c>
      <c r="I97" s="52" t="s">
        <v>497</v>
      </c>
      <c r="J97" s="52" t="s">
        <v>497</v>
      </c>
      <c r="K97" s="52" t="s">
        <v>497</v>
      </c>
      <c r="L97" s="52">
        <v>0.27941176470588236</v>
      </c>
      <c r="M97" s="52" t="s">
        <v>497</v>
      </c>
      <c r="N97" s="52" t="s">
        <v>497</v>
      </c>
      <c r="O97" s="52">
        <v>-0.5</v>
      </c>
      <c r="P97" s="52" t="s">
        <v>497</v>
      </c>
      <c r="Q97" s="52">
        <v>3.375</v>
      </c>
      <c r="R97" s="52" t="s">
        <v>497</v>
      </c>
      <c r="S97" s="52" t="s">
        <v>497</v>
      </c>
      <c r="T97" s="52" t="s">
        <v>497</v>
      </c>
      <c r="U97" s="52" t="s">
        <v>497</v>
      </c>
      <c r="V97" s="52">
        <v>-0.16911764705882354</v>
      </c>
      <c r="W97" s="52" t="s">
        <v>497</v>
      </c>
      <c r="X97" s="52">
        <v>-0.16911764705882354</v>
      </c>
      <c r="Y97" s="52" t="s">
        <v>497</v>
      </c>
      <c r="Z97" s="52" t="s">
        <v>497</v>
      </c>
      <c r="AA97" s="52" t="s">
        <v>497</v>
      </c>
      <c r="AB97" s="52" t="s">
        <v>497</v>
      </c>
      <c r="AC97" s="52" t="s">
        <v>497</v>
      </c>
      <c r="AD97" s="52" t="s">
        <v>497</v>
      </c>
      <c r="AE97" s="52" t="s">
        <v>497</v>
      </c>
      <c r="AF97" s="52" t="s">
        <v>497</v>
      </c>
      <c r="AG97" s="52" t="s">
        <v>497</v>
      </c>
      <c r="AH97" s="52">
        <v>-6.6176470588235295E-2</v>
      </c>
      <c r="AI97" s="52" t="s">
        <v>497</v>
      </c>
      <c r="AJ97" s="52" t="s">
        <v>497</v>
      </c>
      <c r="AK97" s="52" t="s">
        <v>497</v>
      </c>
      <c r="AL97" s="52" t="s">
        <v>497</v>
      </c>
      <c r="AP97">
        <f t="shared" si="3"/>
        <v>1</v>
      </c>
      <c r="AQ97" t="s">
        <v>213</v>
      </c>
    </row>
    <row r="98" spans="1:43" x14ac:dyDescent="0.25">
      <c r="A98" s="1">
        <f>COUNTIF('Value Matchup'!$D$356:$D$423,PASE!B98)</f>
        <v>0</v>
      </c>
      <c r="B98" t="s">
        <v>214</v>
      </c>
      <c r="C98" s="63">
        <f t="shared" si="2"/>
        <v>-0.15441176470588239</v>
      </c>
      <c r="E98" s="52" t="s">
        <v>497</v>
      </c>
      <c r="F98" s="52" t="s">
        <v>497</v>
      </c>
      <c r="G98" s="52" t="s">
        <v>497</v>
      </c>
      <c r="H98" s="52" t="s">
        <v>497</v>
      </c>
      <c r="I98" s="52">
        <v>-0.58823529411764708</v>
      </c>
      <c r="J98" s="52" t="s">
        <v>497</v>
      </c>
      <c r="K98" s="52" t="s">
        <v>497</v>
      </c>
      <c r="L98" s="52" t="s">
        <v>497</v>
      </c>
      <c r="M98" s="52" t="s">
        <v>497</v>
      </c>
      <c r="N98" s="52" t="s">
        <v>497</v>
      </c>
      <c r="O98" s="52" t="s">
        <v>497</v>
      </c>
      <c r="P98" s="52">
        <v>-0.625</v>
      </c>
      <c r="Q98" s="52">
        <v>0.27941176470588236</v>
      </c>
      <c r="R98" s="52">
        <v>-0.5</v>
      </c>
      <c r="S98" s="52" t="s">
        <v>497</v>
      </c>
      <c r="T98" s="52" t="s">
        <v>497</v>
      </c>
      <c r="U98" s="52" t="s">
        <v>497</v>
      </c>
      <c r="V98" s="52" t="s">
        <v>497</v>
      </c>
      <c r="W98" s="52" t="s">
        <v>497</v>
      </c>
      <c r="X98" s="52">
        <v>-0.625</v>
      </c>
      <c r="Y98" s="52">
        <v>-0.58823529411764708</v>
      </c>
      <c r="Z98" s="52" t="s">
        <v>497</v>
      </c>
      <c r="AA98" s="52">
        <v>-0.625</v>
      </c>
      <c r="AB98" s="52" t="s">
        <v>497</v>
      </c>
      <c r="AC98" s="52">
        <v>0.38235294117647056</v>
      </c>
      <c r="AD98" s="52">
        <v>1.5</v>
      </c>
      <c r="AE98" s="52" t="s">
        <v>497</v>
      </c>
      <c r="AF98" s="52" t="s">
        <v>497</v>
      </c>
      <c r="AG98" s="52" t="s">
        <v>497</v>
      </c>
      <c r="AH98" s="52" t="s">
        <v>497</v>
      </c>
      <c r="AI98" s="52" t="s">
        <v>497</v>
      </c>
      <c r="AJ98" s="52" t="s">
        <v>497</v>
      </c>
      <c r="AK98" s="52" t="s">
        <v>497</v>
      </c>
      <c r="AL98" s="52" t="s">
        <v>497</v>
      </c>
      <c r="AP98">
        <f t="shared" si="3"/>
        <v>1</v>
      </c>
      <c r="AQ98" t="s">
        <v>214</v>
      </c>
    </row>
    <row r="99" spans="1:43" x14ac:dyDescent="0.25">
      <c r="A99" s="1">
        <f>COUNTIF('Value Matchup'!$D$356:$D$423,PASE!B99)</f>
        <v>0</v>
      </c>
      <c r="B99" t="s">
        <v>66</v>
      </c>
      <c r="C99" s="63">
        <f t="shared" si="2"/>
        <v>-0.1186974789915967</v>
      </c>
      <c r="E99" s="52" t="s">
        <v>497</v>
      </c>
      <c r="F99" s="52" t="s">
        <v>497</v>
      </c>
      <c r="G99" s="52" t="s">
        <v>497</v>
      </c>
      <c r="H99" s="52">
        <v>-0.54411764705882359</v>
      </c>
      <c r="I99" s="52" t="s">
        <v>497</v>
      </c>
      <c r="J99" s="52">
        <v>-2.3602941176470589</v>
      </c>
      <c r="K99" s="52">
        <v>-0.83088235294117641</v>
      </c>
      <c r="L99" s="52">
        <v>-1.0808823529411764</v>
      </c>
      <c r="M99" s="52">
        <v>-1.8308823529411764</v>
      </c>
      <c r="N99" s="52" t="s">
        <v>497</v>
      </c>
      <c r="O99" s="52">
        <v>-1.3602941176470589</v>
      </c>
      <c r="P99" s="52">
        <v>1.6397058823529411</v>
      </c>
      <c r="Q99" s="52">
        <v>1.0735294117647058</v>
      </c>
      <c r="R99" s="52" t="s">
        <v>497</v>
      </c>
      <c r="S99" s="52" t="s">
        <v>497</v>
      </c>
      <c r="T99" s="52" t="s">
        <v>497</v>
      </c>
      <c r="U99" s="52" t="s">
        <v>497</v>
      </c>
      <c r="V99" s="52">
        <v>1.3823529411764706</v>
      </c>
      <c r="W99" s="52" t="s">
        <v>497</v>
      </c>
      <c r="X99" s="52" t="s">
        <v>497</v>
      </c>
      <c r="Y99" s="52" t="s">
        <v>497</v>
      </c>
      <c r="Z99" s="52">
        <v>-0.61764705882352944</v>
      </c>
      <c r="AA99" s="52">
        <v>0.63970588235294112</v>
      </c>
      <c r="AB99" s="52">
        <v>0.91911764705882359</v>
      </c>
      <c r="AC99" s="52">
        <v>0.41176470588235292</v>
      </c>
      <c r="AD99" s="52" t="s">
        <v>497</v>
      </c>
      <c r="AE99" s="52">
        <v>-8.0882352941176405E-2</v>
      </c>
      <c r="AF99" s="52">
        <v>0.27941176470588236</v>
      </c>
      <c r="AG99" s="52">
        <v>-0.83088235294117641</v>
      </c>
      <c r="AH99" s="52">
        <v>-0.34558823529411775</v>
      </c>
      <c r="AI99" s="52">
        <v>0.27941176470588236</v>
      </c>
      <c r="AJ99" s="52">
        <v>-0.34558823529411775</v>
      </c>
      <c r="AK99" s="52">
        <v>-0.54411764705882359</v>
      </c>
      <c r="AL99" s="52">
        <v>1.6544117647058822</v>
      </c>
      <c r="AP99">
        <f t="shared" si="3"/>
        <v>1</v>
      </c>
      <c r="AQ99" t="s">
        <v>66</v>
      </c>
    </row>
    <row r="100" spans="1:43" x14ac:dyDescent="0.25">
      <c r="A100" s="1">
        <f>COUNTIF('Value Matchup'!$D$356:$D$423,PASE!B100)</f>
        <v>0</v>
      </c>
      <c r="B100" t="s">
        <v>60</v>
      </c>
      <c r="C100" s="63">
        <f t="shared" si="2"/>
        <v>-0.53275401069518724</v>
      </c>
      <c r="E100" s="52" t="s">
        <v>497</v>
      </c>
      <c r="F100" s="52" t="s">
        <v>497</v>
      </c>
      <c r="G100" s="52" t="s">
        <v>497</v>
      </c>
      <c r="H100" s="52">
        <v>-0.61764705882352944</v>
      </c>
      <c r="I100" s="52" t="s">
        <v>497</v>
      </c>
      <c r="J100" s="52" t="s">
        <v>497</v>
      </c>
      <c r="K100" s="52" t="s">
        <v>497</v>
      </c>
      <c r="L100" s="52">
        <v>-0.61764705882352944</v>
      </c>
      <c r="M100" s="52" t="s">
        <v>497</v>
      </c>
      <c r="N100" s="52" t="s">
        <v>497</v>
      </c>
      <c r="O100" s="52">
        <v>-0.16911764705882354</v>
      </c>
      <c r="P100" s="52" t="s">
        <v>497</v>
      </c>
      <c r="Q100" s="52" t="s">
        <v>497</v>
      </c>
      <c r="R100" s="52" t="s">
        <v>497</v>
      </c>
      <c r="S100" s="52" t="s">
        <v>497</v>
      </c>
      <c r="T100" s="52" t="s">
        <v>497</v>
      </c>
      <c r="U100" s="52">
        <v>-0.83088235294117641</v>
      </c>
      <c r="V100" s="52">
        <v>-0.72058823529411764</v>
      </c>
      <c r="W100" s="52" t="s">
        <v>497</v>
      </c>
      <c r="X100" s="52" t="s">
        <v>497</v>
      </c>
      <c r="Y100" s="52" t="s">
        <v>497</v>
      </c>
      <c r="Z100" s="52">
        <v>-1.8308823529411764</v>
      </c>
      <c r="AA100" s="52">
        <v>1.2794117647058822</v>
      </c>
      <c r="AB100" s="52" t="s">
        <v>497</v>
      </c>
      <c r="AC100" s="52" t="s">
        <v>497</v>
      </c>
      <c r="AD100" s="52" t="s">
        <v>497</v>
      </c>
      <c r="AE100" s="52" t="s">
        <v>497</v>
      </c>
      <c r="AF100" s="52">
        <v>-0.625</v>
      </c>
      <c r="AG100" s="52">
        <v>-0.92647058823529416</v>
      </c>
      <c r="AH100" s="52" t="s">
        <v>497</v>
      </c>
      <c r="AI100" s="52" t="s">
        <v>497</v>
      </c>
      <c r="AJ100" s="52">
        <v>-0.72058823529411764</v>
      </c>
      <c r="AK100" s="52" t="s">
        <v>497</v>
      </c>
      <c r="AL100" s="52">
        <v>-8.0882352941176405E-2</v>
      </c>
      <c r="AP100">
        <f t="shared" si="3"/>
        <v>1</v>
      </c>
      <c r="AQ100" t="s">
        <v>60</v>
      </c>
    </row>
    <row r="101" spans="1:43" x14ac:dyDescent="0.25">
      <c r="A101" s="1">
        <f>COUNTIF('Value Matchup'!$D$356:$D$423,PASE!B101)</f>
        <v>0</v>
      </c>
      <c r="B101" t="s">
        <v>215</v>
      </c>
      <c r="C101" s="63">
        <f t="shared" si="2"/>
        <v>-6.6176470588235295E-2</v>
      </c>
      <c r="E101" s="52" t="s">
        <v>497</v>
      </c>
      <c r="F101" s="52" t="s">
        <v>497</v>
      </c>
      <c r="G101" s="52" t="s">
        <v>497</v>
      </c>
      <c r="H101" s="52" t="s">
        <v>497</v>
      </c>
      <c r="I101" s="52" t="s">
        <v>497</v>
      </c>
      <c r="J101" s="52" t="s">
        <v>497</v>
      </c>
      <c r="K101" s="52" t="s">
        <v>497</v>
      </c>
      <c r="L101" s="52" t="s">
        <v>497</v>
      </c>
      <c r="M101" s="52" t="s">
        <v>497</v>
      </c>
      <c r="N101" s="52" t="s">
        <v>497</v>
      </c>
      <c r="O101" s="52" t="s">
        <v>497</v>
      </c>
      <c r="P101" s="52" t="s">
        <v>497</v>
      </c>
      <c r="Q101" s="52" t="s">
        <v>497</v>
      </c>
      <c r="R101" s="52" t="s">
        <v>497</v>
      </c>
      <c r="S101" s="52" t="s">
        <v>497</v>
      </c>
      <c r="T101" s="52" t="s">
        <v>497</v>
      </c>
      <c r="U101" s="52" t="s">
        <v>497</v>
      </c>
      <c r="V101" s="52" t="s">
        <v>497</v>
      </c>
      <c r="W101" s="52" t="s">
        <v>497</v>
      </c>
      <c r="X101" s="52" t="s">
        <v>497</v>
      </c>
      <c r="Y101" s="52" t="s">
        <v>497</v>
      </c>
      <c r="Z101" s="52" t="s">
        <v>497</v>
      </c>
      <c r="AA101" s="52" t="s">
        <v>497</v>
      </c>
      <c r="AB101" s="52" t="s">
        <v>497</v>
      </c>
      <c r="AC101" s="52" t="s">
        <v>497</v>
      </c>
      <c r="AD101" s="52" t="s">
        <v>497</v>
      </c>
      <c r="AE101" s="52">
        <v>-6.6176470588235295E-2</v>
      </c>
      <c r="AF101" s="52" t="s">
        <v>497</v>
      </c>
      <c r="AG101" s="52" t="s">
        <v>497</v>
      </c>
      <c r="AH101" s="52" t="s">
        <v>497</v>
      </c>
      <c r="AI101" s="52" t="s">
        <v>497</v>
      </c>
      <c r="AJ101" s="52">
        <v>-6.6176470588235295E-2</v>
      </c>
      <c r="AK101" s="52" t="s">
        <v>497</v>
      </c>
      <c r="AL101" s="52" t="s">
        <v>497</v>
      </c>
      <c r="AP101">
        <f t="shared" si="3"/>
        <v>1</v>
      </c>
      <c r="AQ101" t="s">
        <v>215</v>
      </c>
    </row>
    <row r="102" spans="1:43" x14ac:dyDescent="0.25">
      <c r="A102" s="1">
        <f>COUNTIF('Value Matchup'!$D$356:$D$423,PASE!B102)</f>
        <v>1</v>
      </c>
      <c r="B102" t="s">
        <v>216</v>
      </c>
      <c r="C102" s="63">
        <f t="shared" si="2"/>
        <v>0.28308823529411764</v>
      </c>
      <c r="E102" s="52">
        <v>-6.6176470588235295E-2</v>
      </c>
      <c r="F102" s="52" t="s">
        <v>497</v>
      </c>
      <c r="G102" s="52" t="s">
        <v>497</v>
      </c>
      <c r="H102" s="52">
        <v>0.83088235294117641</v>
      </c>
      <c r="I102" s="52" t="s">
        <v>497</v>
      </c>
      <c r="J102" s="52" t="s">
        <v>497</v>
      </c>
      <c r="K102" s="52" t="s">
        <v>497</v>
      </c>
      <c r="L102" s="52" t="s">
        <v>497</v>
      </c>
      <c r="M102" s="52" t="s">
        <v>497</v>
      </c>
      <c r="N102" s="52" t="s">
        <v>497</v>
      </c>
      <c r="O102" s="52" t="s">
        <v>497</v>
      </c>
      <c r="P102" s="52" t="s">
        <v>497</v>
      </c>
      <c r="Q102" s="52" t="s">
        <v>497</v>
      </c>
      <c r="R102" s="52" t="s">
        <v>497</v>
      </c>
      <c r="S102" s="52" t="s">
        <v>497</v>
      </c>
      <c r="T102" s="52" t="s">
        <v>497</v>
      </c>
      <c r="U102" s="52" t="s">
        <v>497</v>
      </c>
      <c r="V102" s="52">
        <v>0.375</v>
      </c>
      <c r="W102" s="52" t="s">
        <v>497</v>
      </c>
      <c r="X102" s="52" t="s">
        <v>497</v>
      </c>
      <c r="Y102" s="52" t="s">
        <v>497</v>
      </c>
      <c r="Z102" s="52" t="s">
        <v>497</v>
      </c>
      <c r="AA102" s="52" t="s">
        <v>497</v>
      </c>
      <c r="AB102" s="52" t="s">
        <v>497</v>
      </c>
      <c r="AC102" s="52" t="s">
        <v>497</v>
      </c>
      <c r="AD102" s="52" t="s">
        <v>497</v>
      </c>
      <c r="AE102" s="52" t="s">
        <v>497</v>
      </c>
      <c r="AF102" s="52">
        <v>-7.3529411764705881E-3</v>
      </c>
      <c r="AG102" s="52" t="s">
        <v>497</v>
      </c>
      <c r="AH102" s="52" t="s">
        <v>497</v>
      </c>
      <c r="AI102" s="52" t="s">
        <v>497</v>
      </c>
      <c r="AJ102" s="52" t="s">
        <v>497</v>
      </c>
      <c r="AK102" s="52" t="s">
        <v>497</v>
      </c>
      <c r="AL102" s="52" t="s">
        <v>497</v>
      </c>
      <c r="AP102">
        <f t="shared" si="3"/>
        <v>1</v>
      </c>
      <c r="AQ102" t="s">
        <v>216</v>
      </c>
    </row>
    <row r="103" spans="1:43" x14ac:dyDescent="0.25">
      <c r="A103" s="1">
        <f>COUNTIF('Value Matchup'!$D$356:$D$423,PASE!B103)</f>
        <v>0</v>
      </c>
      <c r="B103" t="s">
        <v>217</v>
      </c>
      <c r="C103" s="63">
        <f t="shared" si="2"/>
        <v>0.17892156862745096</v>
      </c>
      <c r="E103" s="52" t="s">
        <v>497</v>
      </c>
      <c r="F103" s="52" t="s">
        <v>497</v>
      </c>
      <c r="G103" s="52" t="s">
        <v>497</v>
      </c>
      <c r="H103" s="52" t="s">
        <v>497</v>
      </c>
      <c r="I103" s="52" t="s">
        <v>497</v>
      </c>
      <c r="J103" s="52" t="s">
        <v>497</v>
      </c>
      <c r="K103" s="52" t="s">
        <v>497</v>
      </c>
      <c r="L103" s="52" t="s">
        <v>497</v>
      </c>
      <c r="M103" s="52">
        <v>0.38235294117647056</v>
      </c>
      <c r="N103" s="52" t="s">
        <v>497</v>
      </c>
      <c r="O103" s="52" t="s">
        <v>497</v>
      </c>
      <c r="P103" s="52">
        <v>-0.61764705882352944</v>
      </c>
      <c r="Q103" s="52" t="s">
        <v>497</v>
      </c>
      <c r="R103" s="52">
        <v>-0.11764705882352944</v>
      </c>
      <c r="S103" s="52">
        <v>3.1691176470588234</v>
      </c>
      <c r="T103" s="52" t="s">
        <v>497</v>
      </c>
      <c r="U103" s="52" t="s">
        <v>497</v>
      </c>
      <c r="V103" s="52">
        <v>-0.72058823529411764</v>
      </c>
      <c r="W103" s="52" t="s">
        <v>497</v>
      </c>
      <c r="X103" s="52" t="s">
        <v>497</v>
      </c>
      <c r="Y103" s="52" t="s">
        <v>497</v>
      </c>
      <c r="Z103" s="52" t="s">
        <v>497</v>
      </c>
      <c r="AA103" s="52">
        <v>0.16911764705882359</v>
      </c>
      <c r="AB103" s="52" t="s">
        <v>497</v>
      </c>
      <c r="AC103" s="52" t="s">
        <v>497</v>
      </c>
      <c r="AD103" s="52">
        <v>-1.5441176470588236</v>
      </c>
      <c r="AE103" s="52">
        <v>1.0735294117647058</v>
      </c>
      <c r="AF103" s="52">
        <v>0.27941176470588236</v>
      </c>
      <c r="AG103" s="52">
        <v>2.4558823529411766</v>
      </c>
      <c r="AH103" s="52">
        <v>-1.0808823529411764</v>
      </c>
      <c r="AI103" s="52">
        <v>-0.11764705882352944</v>
      </c>
      <c r="AJ103" s="52">
        <v>-0.92647058823529416</v>
      </c>
      <c r="AK103" s="52">
        <v>-0.36029411764705888</v>
      </c>
      <c r="AL103" s="52">
        <v>0.63970588235294112</v>
      </c>
      <c r="AP103">
        <f t="shared" si="3"/>
        <v>1</v>
      </c>
      <c r="AQ103" t="s">
        <v>217</v>
      </c>
    </row>
    <row r="104" spans="1:43" x14ac:dyDescent="0.25">
      <c r="A104" s="1">
        <f>COUNTIF('Value Matchup'!$D$356:$D$423,PASE!B104)</f>
        <v>1</v>
      </c>
      <c r="B104" t="s">
        <v>71</v>
      </c>
      <c r="C104" s="63">
        <f t="shared" si="2"/>
        <v>0.19537815126050417</v>
      </c>
      <c r="E104" s="52">
        <v>0.45588235294117641</v>
      </c>
      <c r="F104" s="52">
        <v>1.6544117647058822</v>
      </c>
      <c r="G104" s="52">
        <v>1.375</v>
      </c>
      <c r="H104" s="52">
        <v>0.63970588235294112</v>
      </c>
      <c r="I104" s="52">
        <v>0.27941176470588236</v>
      </c>
      <c r="J104" s="52">
        <v>-2.3455882352941178</v>
      </c>
      <c r="K104" s="52">
        <v>7.3529411764705843E-2</v>
      </c>
      <c r="L104" s="52">
        <v>0.375</v>
      </c>
      <c r="M104" s="52">
        <v>0.27941176470588236</v>
      </c>
      <c r="N104" s="52">
        <v>0.45588235294117641</v>
      </c>
      <c r="O104" s="52">
        <v>-0.92647058823529416</v>
      </c>
      <c r="P104" s="52">
        <v>-0.61764705882352944</v>
      </c>
      <c r="Q104" s="52">
        <v>0.16911764705882359</v>
      </c>
      <c r="R104" s="52">
        <v>-0.83088235294117641</v>
      </c>
      <c r="S104" s="52">
        <v>-1.3602941176470589</v>
      </c>
      <c r="T104" s="52">
        <v>0.41176470588235292</v>
      </c>
      <c r="U104" s="52">
        <v>-1.0808823529411764</v>
      </c>
      <c r="V104" s="52">
        <v>1.5</v>
      </c>
      <c r="W104" s="52">
        <v>1.3823529411764706</v>
      </c>
      <c r="X104" s="52">
        <v>2.3823529411764706</v>
      </c>
      <c r="Y104" s="52" t="s">
        <v>497</v>
      </c>
      <c r="Z104" s="52" t="s">
        <v>497</v>
      </c>
      <c r="AA104" s="52" t="s">
        <v>497</v>
      </c>
      <c r="AB104" s="52">
        <v>-0.16911764705882354</v>
      </c>
      <c r="AC104" s="52" t="s">
        <v>497</v>
      </c>
      <c r="AD104" s="52" t="s">
        <v>497</v>
      </c>
      <c r="AE104" s="52" t="s">
        <v>497</v>
      </c>
      <c r="AF104" s="52" t="s">
        <v>497</v>
      </c>
      <c r="AG104" s="52" t="s">
        <v>497</v>
      </c>
      <c r="AH104" s="52" t="s">
        <v>497</v>
      </c>
      <c r="AI104" s="52" t="s">
        <v>497</v>
      </c>
      <c r="AJ104" s="52" t="s">
        <v>497</v>
      </c>
      <c r="AK104" s="52" t="s">
        <v>497</v>
      </c>
      <c r="AL104" s="52" t="s">
        <v>497</v>
      </c>
      <c r="AP104">
        <f t="shared" si="3"/>
        <v>1</v>
      </c>
      <c r="AQ104" t="s">
        <v>71</v>
      </c>
    </row>
    <row r="105" spans="1:43" x14ac:dyDescent="0.25">
      <c r="A105" s="1">
        <f>COUNTIF('Value Matchup'!$D$356:$D$423,PASE!B105)</f>
        <v>0</v>
      </c>
      <c r="B105" t="s">
        <v>218</v>
      </c>
      <c r="C105" s="63">
        <f t="shared" si="2"/>
        <v>0</v>
      </c>
      <c r="E105" s="52" t="s">
        <v>497</v>
      </c>
      <c r="F105" s="52" t="s">
        <v>497</v>
      </c>
      <c r="G105" s="52" t="s">
        <v>497</v>
      </c>
      <c r="H105" s="52" t="s">
        <v>497</v>
      </c>
      <c r="I105" s="52" t="s">
        <v>497</v>
      </c>
      <c r="J105" s="52" t="s">
        <v>497</v>
      </c>
      <c r="K105" s="52" t="s">
        <v>497</v>
      </c>
      <c r="L105" s="52" t="s">
        <v>497</v>
      </c>
      <c r="M105" s="52" t="s">
        <v>497</v>
      </c>
      <c r="N105" s="52" t="s">
        <v>497</v>
      </c>
      <c r="O105" s="52" t="s">
        <v>497</v>
      </c>
      <c r="P105" s="52" t="s">
        <v>497</v>
      </c>
      <c r="Q105" s="52" t="s">
        <v>497</v>
      </c>
      <c r="R105" s="52" t="s">
        <v>497</v>
      </c>
      <c r="S105" s="52" t="s">
        <v>497</v>
      </c>
      <c r="T105" s="52" t="s">
        <v>497</v>
      </c>
      <c r="U105" s="52" t="s">
        <v>497</v>
      </c>
      <c r="V105" s="52" t="s">
        <v>497</v>
      </c>
      <c r="W105" s="52" t="s">
        <v>497</v>
      </c>
      <c r="X105" s="52" t="s">
        <v>497</v>
      </c>
      <c r="Y105" s="52" t="s">
        <v>497</v>
      </c>
      <c r="Z105" s="52" t="s">
        <v>497</v>
      </c>
      <c r="AA105" s="52" t="s">
        <v>497</v>
      </c>
      <c r="AB105" s="52" t="s">
        <v>497</v>
      </c>
      <c r="AC105" s="52" t="s">
        <v>497</v>
      </c>
      <c r="AD105" s="52" t="s">
        <v>497</v>
      </c>
      <c r="AE105" s="52" t="s">
        <v>497</v>
      </c>
      <c r="AF105" s="52" t="s">
        <v>497</v>
      </c>
      <c r="AG105" s="52" t="s">
        <v>497</v>
      </c>
      <c r="AH105" s="52" t="s">
        <v>497</v>
      </c>
      <c r="AI105" s="52" t="s">
        <v>497</v>
      </c>
      <c r="AJ105" s="52" t="s">
        <v>497</v>
      </c>
      <c r="AK105" s="52" t="s">
        <v>497</v>
      </c>
      <c r="AL105" s="52" t="s">
        <v>497</v>
      </c>
      <c r="AP105">
        <f t="shared" si="3"/>
        <v>1</v>
      </c>
      <c r="AQ105" t="s">
        <v>218</v>
      </c>
    </row>
    <row r="106" spans="1:43" x14ac:dyDescent="0.25">
      <c r="A106" s="1">
        <f>COUNTIF('Value Matchup'!$D$356:$D$423,PASE!B106)</f>
        <v>0</v>
      </c>
      <c r="B106" t="s">
        <v>219</v>
      </c>
      <c r="C106" s="63">
        <f t="shared" si="2"/>
        <v>0</v>
      </c>
      <c r="E106" s="52" t="s">
        <v>497</v>
      </c>
      <c r="F106" s="52" t="s">
        <v>497</v>
      </c>
      <c r="G106" s="52" t="s">
        <v>497</v>
      </c>
      <c r="H106" s="52" t="s">
        <v>497</v>
      </c>
      <c r="I106" s="52" t="s">
        <v>497</v>
      </c>
      <c r="J106" s="52" t="s">
        <v>497</v>
      </c>
      <c r="K106" s="52" t="s">
        <v>497</v>
      </c>
      <c r="L106" s="52" t="s">
        <v>497</v>
      </c>
      <c r="M106" s="52" t="s">
        <v>497</v>
      </c>
      <c r="N106" s="52" t="s">
        <v>497</v>
      </c>
      <c r="O106" s="52" t="s">
        <v>497</v>
      </c>
      <c r="P106" s="52" t="s">
        <v>497</v>
      </c>
      <c r="Q106" s="52" t="s">
        <v>497</v>
      </c>
      <c r="R106" s="52" t="s">
        <v>497</v>
      </c>
      <c r="S106" s="52" t="s">
        <v>497</v>
      </c>
      <c r="T106" s="52" t="s">
        <v>497</v>
      </c>
      <c r="U106" s="52" t="s">
        <v>497</v>
      </c>
      <c r="V106" s="52" t="s">
        <v>497</v>
      </c>
      <c r="W106" s="52" t="s">
        <v>497</v>
      </c>
      <c r="X106" s="52" t="s">
        <v>497</v>
      </c>
      <c r="Y106" s="52" t="s">
        <v>497</v>
      </c>
      <c r="Z106" s="52" t="s">
        <v>497</v>
      </c>
      <c r="AA106" s="52" t="s">
        <v>497</v>
      </c>
      <c r="AB106" s="52" t="s">
        <v>497</v>
      </c>
      <c r="AC106" s="52" t="s">
        <v>497</v>
      </c>
      <c r="AD106" s="52" t="s">
        <v>497</v>
      </c>
      <c r="AE106" s="52" t="s">
        <v>497</v>
      </c>
      <c r="AF106" s="52" t="s">
        <v>497</v>
      </c>
      <c r="AG106" s="52" t="s">
        <v>497</v>
      </c>
      <c r="AH106" s="52" t="s">
        <v>497</v>
      </c>
      <c r="AI106" s="52" t="s">
        <v>497</v>
      </c>
      <c r="AJ106" s="52" t="s">
        <v>497</v>
      </c>
      <c r="AK106" s="52" t="s">
        <v>497</v>
      </c>
      <c r="AL106" s="52" t="s">
        <v>497</v>
      </c>
      <c r="AP106">
        <f t="shared" si="3"/>
        <v>1</v>
      </c>
      <c r="AQ106" t="s">
        <v>219</v>
      </c>
    </row>
    <row r="107" spans="1:43" x14ac:dyDescent="0.25">
      <c r="A107" s="1">
        <f>COUNTIF('Value Matchup'!$D$356:$D$423,PASE!B107)</f>
        <v>0</v>
      </c>
      <c r="B107" t="s">
        <v>220</v>
      </c>
      <c r="C107" s="63">
        <f t="shared" si="2"/>
        <v>-0.21176470588235294</v>
      </c>
      <c r="E107" s="52" t="s">
        <v>497</v>
      </c>
      <c r="F107" s="52" t="s">
        <v>497</v>
      </c>
      <c r="G107" s="52">
        <v>-0.16911764705882354</v>
      </c>
      <c r="H107" s="52" t="s">
        <v>497</v>
      </c>
      <c r="I107" s="52" t="s">
        <v>497</v>
      </c>
      <c r="J107" s="52" t="s">
        <v>497</v>
      </c>
      <c r="K107" s="52" t="s">
        <v>497</v>
      </c>
      <c r="L107" s="52" t="s">
        <v>497</v>
      </c>
      <c r="M107" s="52" t="s">
        <v>497</v>
      </c>
      <c r="N107" s="52" t="s">
        <v>497</v>
      </c>
      <c r="O107" s="52" t="s">
        <v>497</v>
      </c>
      <c r="P107" s="52" t="s">
        <v>497</v>
      </c>
      <c r="Q107" s="52" t="s">
        <v>497</v>
      </c>
      <c r="R107" s="52" t="s">
        <v>497</v>
      </c>
      <c r="S107" s="52" t="s">
        <v>497</v>
      </c>
      <c r="T107" s="52" t="s">
        <v>497</v>
      </c>
      <c r="U107" s="52" t="s">
        <v>497</v>
      </c>
      <c r="V107" s="52" t="s">
        <v>497</v>
      </c>
      <c r="W107" s="52" t="s">
        <v>497</v>
      </c>
      <c r="X107" s="52" t="s">
        <v>497</v>
      </c>
      <c r="Y107" s="52" t="s">
        <v>497</v>
      </c>
      <c r="Z107" s="52" t="s">
        <v>497</v>
      </c>
      <c r="AA107" s="52">
        <v>-0.72058823529411764</v>
      </c>
      <c r="AB107" s="52">
        <v>-0.16911764705882354</v>
      </c>
      <c r="AC107" s="52">
        <v>0.5</v>
      </c>
      <c r="AD107" s="52" t="s">
        <v>497</v>
      </c>
      <c r="AE107" s="52" t="s">
        <v>497</v>
      </c>
      <c r="AF107" s="52">
        <v>-0.5</v>
      </c>
      <c r="AG107" s="52" t="s">
        <v>497</v>
      </c>
      <c r="AH107" s="52" t="s">
        <v>497</v>
      </c>
      <c r="AI107" s="52" t="s">
        <v>497</v>
      </c>
      <c r="AJ107" s="52" t="s">
        <v>497</v>
      </c>
      <c r="AK107" s="52" t="s">
        <v>497</v>
      </c>
      <c r="AL107" s="52" t="s">
        <v>497</v>
      </c>
      <c r="AP107">
        <f t="shared" si="3"/>
        <v>1</v>
      </c>
      <c r="AQ107" t="s">
        <v>220</v>
      </c>
    </row>
    <row r="108" spans="1:43" x14ac:dyDescent="0.25">
      <c r="A108" s="1">
        <f>COUNTIF('Value Matchup'!$D$356:$D$423,PASE!B108)</f>
        <v>0</v>
      </c>
      <c r="B108" t="s">
        <v>27</v>
      </c>
      <c r="C108" s="63">
        <f t="shared" si="2"/>
        <v>0.13970588235294118</v>
      </c>
      <c r="E108" s="52" t="s">
        <v>497</v>
      </c>
      <c r="F108" s="52" t="s">
        <v>497</v>
      </c>
      <c r="G108" s="52">
        <v>-7.3529411764705881E-3</v>
      </c>
      <c r="H108" s="52">
        <v>-7.3529411764705881E-3</v>
      </c>
      <c r="I108" s="52" t="s">
        <v>497</v>
      </c>
      <c r="J108" s="52" t="s">
        <v>497</v>
      </c>
      <c r="K108" s="52" t="s">
        <v>497</v>
      </c>
      <c r="L108" s="52">
        <v>-7.3529411764705881E-3</v>
      </c>
      <c r="M108" s="52" t="s">
        <v>497</v>
      </c>
      <c r="N108" s="52" t="s">
        <v>497</v>
      </c>
      <c r="O108" s="52" t="s">
        <v>497</v>
      </c>
      <c r="P108" s="52" t="s">
        <v>497</v>
      </c>
      <c r="Q108" s="52">
        <v>-7.3529411764705881E-3</v>
      </c>
      <c r="R108" s="52" t="s">
        <v>497</v>
      </c>
      <c r="S108" s="52" t="s">
        <v>497</v>
      </c>
      <c r="T108" s="52" t="s">
        <v>497</v>
      </c>
      <c r="U108" s="52">
        <v>-6.6176470588235295E-2</v>
      </c>
      <c r="V108" s="52">
        <v>0.93382352941176472</v>
      </c>
      <c r="W108" s="52" t="s">
        <v>497</v>
      </c>
      <c r="X108" s="52" t="s">
        <v>497</v>
      </c>
      <c r="Y108" s="52" t="s">
        <v>497</v>
      </c>
      <c r="Z108" s="52" t="s">
        <v>497</v>
      </c>
      <c r="AA108" s="52" t="s">
        <v>497</v>
      </c>
      <c r="AB108" s="52" t="s">
        <v>497</v>
      </c>
      <c r="AC108" s="52" t="s">
        <v>497</v>
      </c>
      <c r="AD108" s="52" t="s">
        <v>497</v>
      </c>
      <c r="AE108" s="52" t="s">
        <v>497</v>
      </c>
      <c r="AF108" s="52" t="s">
        <v>497</v>
      </c>
      <c r="AG108" s="52" t="s">
        <v>497</v>
      </c>
      <c r="AH108" s="52" t="s">
        <v>497</v>
      </c>
      <c r="AI108" s="52" t="s">
        <v>497</v>
      </c>
      <c r="AJ108" s="52" t="s">
        <v>497</v>
      </c>
      <c r="AK108" s="52" t="s">
        <v>497</v>
      </c>
      <c r="AL108" s="52" t="s">
        <v>497</v>
      </c>
      <c r="AP108">
        <f t="shared" si="3"/>
        <v>1</v>
      </c>
      <c r="AQ108" t="s">
        <v>27</v>
      </c>
    </row>
    <row r="109" spans="1:43" x14ac:dyDescent="0.25">
      <c r="A109" s="1">
        <f>COUNTIF('Value Matchup'!$D$356:$D$423,PASE!B109)</f>
        <v>0</v>
      </c>
      <c r="B109" t="s">
        <v>221</v>
      </c>
      <c r="C109" s="63">
        <f t="shared" si="2"/>
        <v>0</v>
      </c>
      <c r="E109" s="52" t="s">
        <v>497</v>
      </c>
      <c r="F109" s="52" t="s">
        <v>497</v>
      </c>
      <c r="G109" s="52" t="s">
        <v>497</v>
      </c>
      <c r="H109" s="52" t="s">
        <v>497</v>
      </c>
      <c r="I109" s="52" t="s">
        <v>497</v>
      </c>
      <c r="J109" s="52" t="s">
        <v>497</v>
      </c>
      <c r="K109" s="52" t="s">
        <v>497</v>
      </c>
      <c r="L109" s="52" t="s">
        <v>497</v>
      </c>
      <c r="M109" s="52" t="s">
        <v>497</v>
      </c>
      <c r="N109" s="52" t="s">
        <v>497</v>
      </c>
      <c r="O109" s="52" t="s">
        <v>497</v>
      </c>
      <c r="P109" s="52" t="s">
        <v>497</v>
      </c>
      <c r="Q109" s="52" t="s">
        <v>497</v>
      </c>
      <c r="R109" s="52" t="s">
        <v>497</v>
      </c>
      <c r="S109" s="52" t="s">
        <v>497</v>
      </c>
      <c r="T109" s="52" t="s">
        <v>497</v>
      </c>
      <c r="U109" s="52" t="s">
        <v>497</v>
      </c>
      <c r="V109" s="52" t="s">
        <v>497</v>
      </c>
      <c r="W109" s="52" t="s">
        <v>497</v>
      </c>
      <c r="X109" s="52" t="s">
        <v>497</v>
      </c>
      <c r="Y109" s="52" t="s">
        <v>497</v>
      </c>
      <c r="Z109" s="52" t="s">
        <v>497</v>
      </c>
      <c r="AA109" s="52" t="s">
        <v>497</v>
      </c>
      <c r="AB109" s="52" t="s">
        <v>497</v>
      </c>
      <c r="AC109" s="52" t="s">
        <v>497</v>
      </c>
      <c r="AD109" s="52" t="s">
        <v>497</v>
      </c>
      <c r="AE109" s="52" t="s">
        <v>497</v>
      </c>
      <c r="AF109" s="52" t="s">
        <v>497</v>
      </c>
      <c r="AG109" s="52" t="s">
        <v>497</v>
      </c>
      <c r="AH109" s="52" t="s">
        <v>497</v>
      </c>
      <c r="AI109" s="52" t="s">
        <v>497</v>
      </c>
      <c r="AJ109" s="52" t="s">
        <v>497</v>
      </c>
      <c r="AK109" s="52" t="s">
        <v>497</v>
      </c>
      <c r="AL109" s="52" t="s">
        <v>497</v>
      </c>
      <c r="AP109">
        <f t="shared" si="3"/>
        <v>1</v>
      </c>
      <c r="AQ109" t="s">
        <v>221</v>
      </c>
    </row>
    <row r="110" spans="1:43" x14ac:dyDescent="0.25">
      <c r="A110" s="1">
        <f>COUNTIF('Value Matchup'!$D$356:$D$423,PASE!B110)</f>
        <v>0</v>
      </c>
      <c r="B110" t="s">
        <v>43</v>
      </c>
      <c r="C110" s="63">
        <f t="shared" si="2"/>
        <v>0.1452205882352941</v>
      </c>
      <c r="E110" s="52" t="s">
        <v>497</v>
      </c>
      <c r="F110" s="52" t="s">
        <v>497</v>
      </c>
      <c r="G110" s="52" t="s">
        <v>497</v>
      </c>
      <c r="H110" s="52">
        <v>-0.25</v>
      </c>
      <c r="I110" s="52">
        <v>0.5</v>
      </c>
      <c r="J110" s="52">
        <v>0.83088235294117641</v>
      </c>
      <c r="K110" s="52">
        <v>-0.5</v>
      </c>
      <c r="L110" s="52" t="s">
        <v>497</v>
      </c>
      <c r="M110" s="52" t="s">
        <v>497</v>
      </c>
      <c r="N110" s="52" t="s">
        <v>497</v>
      </c>
      <c r="O110" s="52" t="s">
        <v>497</v>
      </c>
      <c r="P110" s="52" t="s">
        <v>497</v>
      </c>
      <c r="Q110" s="52" t="s">
        <v>497</v>
      </c>
      <c r="R110" s="52" t="s">
        <v>497</v>
      </c>
      <c r="S110" s="52" t="s">
        <v>497</v>
      </c>
      <c r="T110" s="52" t="s">
        <v>497</v>
      </c>
      <c r="U110" s="52" t="s">
        <v>497</v>
      </c>
      <c r="V110" s="52" t="s">
        <v>497</v>
      </c>
      <c r="W110" s="52" t="s">
        <v>497</v>
      </c>
      <c r="X110" s="52" t="s">
        <v>497</v>
      </c>
      <c r="Y110" s="52" t="s">
        <v>497</v>
      </c>
      <c r="Z110" s="52" t="s">
        <v>497</v>
      </c>
      <c r="AA110" s="52" t="s">
        <v>497</v>
      </c>
      <c r="AB110" s="52" t="s">
        <v>497</v>
      </c>
      <c r="AC110" s="52" t="s">
        <v>497</v>
      </c>
      <c r="AD110" s="52" t="s">
        <v>497</v>
      </c>
      <c r="AE110" s="52" t="s">
        <v>497</v>
      </c>
      <c r="AF110" s="52" t="s">
        <v>497</v>
      </c>
      <c r="AG110" s="52" t="s">
        <v>497</v>
      </c>
      <c r="AH110" s="52" t="s">
        <v>497</v>
      </c>
      <c r="AI110" s="52" t="s">
        <v>497</v>
      </c>
      <c r="AJ110" s="52" t="s">
        <v>497</v>
      </c>
      <c r="AK110" s="52" t="s">
        <v>497</v>
      </c>
      <c r="AL110" s="52" t="s">
        <v>497</v>
      </c>
      <c r="AP110">
        <f t="shared" si="3"/>
        <v>1</v>
      </c>
      <c r="AQ110" t="s">
        <v>43</v>
      </c>
    </row>
    <row r="111" spans="1:43" x14ac:dyDescent="0.25">
      <c r="A111" s="1">
        <f>COUNTIF('Value Matchup'!$D$356:$D$423,PASE!B111)</f>
        <v>0</v>
      </c>
      <c r="B111" t="s">
        <v>222</v>
      </c>
      <c r="C111" s="63">
        <f t="shared" si="2"/>
        <v>-0.15441176470588236</v>
      </c>
      <c r="E111" s="52" t="s">
        <v>497</v>
      </c>
      <c r="F111" s="52" t="s">
        <v>497</v>
      </c>
      <c r="G111" s="52">
        <v>0.75</v>
      </c>
      <c r="H111" s="52" t="s">
        <v>497</v>
      </c>
      <c r="I111" s="52" t="s">
        <v>497</v>
      </c>
      <c r="J111" s="52" t="s">
        <v>497</v>
      </c>
      <c r="K111" s="52" t="s">
        <v>497</v>
      </c>
      <c r="L111" s="52" t="s">
        <v>497</v>
      </c>
      <c r="M111" s="52" t="s">
        <v>497</v>
      </c>
      <c r="N111" s="52" t="s">
        <v>497</v>
      </c>
      <c r="O111" s="52" t="s">
        <v>497</v>
      </c>
      <c r="P111" s="52" t="s">
        <v>497</v>
      </c>
      <c r="Q111" s="52" t="s">
        <v>497</v>
      </c>
      <c r="R111" s="52" t="s">
        <v>497</v>
      </c>
      <c r="S111" s="52" t="s">
        <v>497</v>
      </c>
      <c r="T111" s="52" t="s">
        <v>497</v>
      </c>
      <c r="U111" s="52">
        <v>-0.61764705882352944</v>
      </c>
      <c r="V111" s="52">
        <v>-0.5</v>
      </c>
      <c r="W111" s="52" t="s">
        <v>497</v>
      </c>
      <c r="X111" s="52" t="s">
        <v>497</v>
      </c>
      <c r="Y111" s="52" t="s">
        <v>497</v>
      </c>
      <c r="Z111" s="52" t="s">
        <v>497</v>
      </c>
      <c r="AA111" s="52" t="s">
        <v>497</v>
      </c>
      <c r="AB111" s="52" t="s">
        <v>497</v>
      </c>
      <c r="AC111" s="52">
        <v>-0.25</v>
      </c>
      <c r="AD111" s="52" t="s">
        <v>497</v>
      </c>
      <c r="AE111" s="52" t="s">
        <v>497</v>
      </c>
      <c r="AF111" s="52" t="s">
        <v>497</v>
      </c>
      <c r="AG111" s="52" t="s">
        <v>497</v>
      </c>
      <c r="AH111" s="52" t="s">
        <v>497</v>
      </c>
      <c r="AI111" s="52" t="s">
        <v>497</v>
      </c>
      <c r="AJ111" s="52" t="s">
        <v>497</v>
      </c>
      <c r="AK111" s="52" t="s">
        <v>497</v>
      </c>
      <c r="AL111" s="52" t="s">
        <v>497</v>
      </c>
      <c r="AP111">
        <f t="shared" si="3"/>
        <v>1</v>
      </c>
      <c r="AQ111" t="s">
        <v>222</v>
      </c>
    </row>
    <row r="112" spans="1:43" x14ac:dyDescent="0.25">
      <c r="A112" s="1">
        <f>COUNTIF('Value Matchup'!$D$356:$D$423,PASE!B112)</f>
        <v>0</v>
      </c>
      <c r="B112" t="s">
        <v>223</v>
      </c>
      <c r="C112" s="63">
        <f t="shared" si="2"/>
        <v>0</v>
      </c>
      <c r="E112" s="52" t="s">
        <v>497</v>
      </c>
      <c r="F112" s="52" t="s">
        <v>497</v>
      </c>
      <c r="G112" s="52" t="s">
        <v>497</v>
      </c>
      <c r="H112" s="52" t="s">
        <v>497</v>
      </c>
      <c r="I112" s="52" t="s">
        <v>497</v>
      </c>
      <c r="J112" s="52" t="s">
        <v>497</v>
      </c>
      <c r="K112" s="52" t="s">
        <v>497</v>
      </c>
      <c r="L112" s="52" t="s">
        <v>497</v>
      </c>
      <c r="M112" s="52" t="s">
        <v>497</v>
      </c>
      <c r="N112" s="52" t="s">
        <v>497</v>
      </c>
      <c r="O112" s="52" t="s">
        <v>497</v>
      </c>
      <c r="P112" s="52" t="s">
        <v>497</v>
      </c>
      <c r="Q112" s="52" t="s">
        <v>497</v>
      </c>
      <c r="R112" s="52" t="s">
        <v>497</v>
      </c>
      <c r="S112" s="52" t="s">
        <v>497</v>
      </c>
      <c r="T112" s="52" t="s">
        <v>497</v>
      </c>
      <c r="U112" s="52" t="s">
        <v>497</v>
      </c>
      <c r="V112" s="52" t="s">
        <v>497</v>
      </c>
      <c r="W112" s="52" t="s">
        <v>497</v>
      </c>
      <c r="X112" s="52" t="s">
        <v>497</v>
      </c>
      <c r="Y112" s="52" t="s">
        <v>497</v>
      </c>
      <c r="Z112" s="52" t="s">
        <v>497</v>
      </c>
      <c r="AA112" s="52" t="s">
        <v>497</v>
      </c>
      <c r="AB112" s="52" t="s">
        <v>497</v>
      </c>
      <c r="AC112" s="52" t="s">
        <v>497</v>
      </c>
      <c r="AD112" s="52" t="s">
        <v>497</v>
      </c>
      <c r="AE112" s="52" t="s">
        <v>497</v>
      </c>
      <c r="AF112" s="52" t="s">
        <v>497</v>
      </c>
      <c r="AG112" s="52" t="s">
        <v>497</v>
      </c>
      <c r="AH112" s="52" t="s">
        <v>497</v>
      </c>
      <c r="AI112" s="52" t="s">
        <v>497</v>
      </c>
      <c r="AJ112" s="52" t="s">
        <v>497</v>
      </c>
      <c r="AK112" s="52" t="s">
        <v>497</v>
      </c>
      <c r="AL112" s="52" t="s">
        <v>497</v>
      </c>
      <c r="AP112">
        <f t="shared" si="3"/>
        <v>1</v>
      </c>
      <c r="AQ112" t="s">
        <v>223</v>
      </c>
    </row>
    <row r="113" spans="1:43" x14ac:dyDescent="0.25">
      <c r="A113" s="1">
        <f>COUNTIF('Value Matchup'!$D$356:$D$423,PASE!B113)</f>
        <v>0</v>
      </c>
      <c r="B113" t="s">
        <v>224</v>
      </c>
      <c r="C113" s="63">
        <f t="shared" si="2"/>
        <v>-0.20955882352941177</v>
      </c>
      <c r="E113" s="52" t="s">
        <v>497</v>
      </c>
      <c r="F113" s="52" t="s">
        <v>497</v>
      </c>
      <c r="G113" s="52" t="s">
        <v>497</v>
      </c>
      <c r="H113" s="52" t="s">
        <v>497</v>
      </c>
      <c r="I113" s="52" t="s">
        <v>497</v>
      </c>
      <c r="J113" s="52" t="s">
        <v>497</v>
      </c>
      <c r="K113" s="52" t="s">
        <v>497</v>
      </c>
      <c r="L113" s="52" t="s">
        <v>497</v>
      </c>
      <c r="M113" s="52" t="s">
        <v>497</v>
      </c>
      <c r="N113" s="52" t="s">
        <v>497</v>
      </c>
      <c r="O113" s="52" t="s">
        <v>497</v>
      </c>
      <c r="P113" s="52" t="s">
        <v>497</v>
      </c>
      <c r="Q113" s="52" t="s">
        <v>497</v>
      </c>
      <c r="R113" s="52" t="s">
        <v>497</v>
      </c>
      <c r="S113" s="52" t="s">
        <v>497</v>
      </c>
      <c r="T113" s="52" t="s">
        <v>497</v>
      </c>
      <c r="U113" s="52" t="s">
        <v>497</v>
      </c>
      <c r="V113" s="52">
        <v>-0.25</v>
      </c>
      <c r="W113" s="52">
        <v>-0.16911764705882354</v>
      </c>
      <c r="X113" s="52" t="s">
        <v>497</v>
      </c>
      <c r="Y113" s="52" t="s">
        <v>497</v>
      </c>
      <c r="Z113" s="52" t="s">
        <v>497</v>
      </c>
      <c r="AA113" s="52" t="s">
        <v>497</v>
      </c>
      <c r="AB113" s="52" t="s">
        <v>497</v>
      </c>
      <c r="AC113" s="52" t="s">
        <v>497</v>
      </c>
      <c r="AD113" s="52" t="s">
        <v>497</v>
      </c>
      <c r="AE113" s="52" t="s">
        <v>497</v>
      </c>
      <c r="AF113" s="52" t="s">
        <v>497</v>
      </c>
      <c r="AG113" s="52" t="s">
        <v>497</v>
      </c>
      <c r="AH113" s="52" t="s">
        <v>497</v>
      </c>
      <c r="AI113" s="52" t="s">
        <v>497</v>
      </c>
      <c r="AJ113" s="52" t="s">
        <v>497</v>
      </c>
      <c r="AK113" s="52" t="s">
        <v>497</v>
      </c>
      <c r="AL113" s="52" t="s">
        <v>497</v>
      </c>
      <c r="AP113">
        <f t="shared" si="3"/>
        <v>1</v>
      </c>
      <c r="AQ113" t="s">
        <v>224</v>
      </c>
    </row>
    <row r="114" spans="1:43" x14ac:dyDescent="0.25">
      <c r="A114" s="1">
        <f>COUNTIF('Value Matchup'!$D$356:$D$423,PASE!B114)</f>
        <v>0</v>
      </c>
      <c r="B114" t="s">
        <v>225</v>
      </c>
      <c r="C114" s="63">
        <f t="shared" si="2"/>
        <v>-0.125</v>
      </c>
      <c r="E114" s="52" t="s">
        <v>497</v>
      </c>
      <c r="F114" s="52" t="s">
        <v>497</v>
      </c>
      <c r="G114" s="52">
        <v>-7.3529411764705881E-3</v>
      </c>
      <c r="H114" s="52" t="s">
        <v>497</v>
      </c>
      <c r="I114" s="52" t="s">
        <v>497</v>
      </c>
      <c r="J114" s="52" t="s">
        <v>497</v>
      </c>
      <c r="K114" s="52" t="s">
        <v>497</v>
      </c>
      <c r="L114" s="52" t="s">
        <v>497</v>
      </c>
      <c r="M114" s="52" t="s">
        <v>497</v>
      </c>
      <c r="N114" s="52" t="s">
        <v>497</v>
      </c>
      <c r="O114" s="52" t="s">
        <v>497</v>
      </c>
      <c r="P114" s="52">
        <v>-0.25</v>
      </c>
      <c r="Q114" s="52" t="s">
        <v>497</v>
      </c>
      <c r="R114" s="52" t="s">
        <v>497</v>
      </c>
      <c r="S114" s="52" t="s">
        <v>497</v>
      </c>
      <c r="T114" s="52">
        <v>-0.16911764705882354</v>
      </c>
      <c r="U114" s="52">
        <v>-7.3529411764705881E-3</v>
      </c>
      <c r="V114" s="52">
        <v>-6.6176470588235295E-2</v>
      </c>
      <c r="W114" s="52" t="s">
        <v>497</v>
      </c>
      <c r="X114" s="52" t="s">
        <v>497</v>
      </c>
      <c r="Y114" s="52" t="s">
        <v>497</v>
      </c>
      <c r="Z114" s="52" t="s">
        <v>497</v>
      </c>
      <c r="AA114" s="52" t="s">
        <v>497</v>
      </c>
      <c r="AB114" s="52" t="s">
        <v>497</v>
      </c>
      <c r="AC114" s="52" t="s">
        <v>497</v>
      </c>
      <c r="AD114" s="52">
        <v>-0.25</v>
      </c>
      <c r="AE114" s="52" t="s">
        <v>497</v>
      </c>
      <c r="AF114" s="52" t="s">
        <v>497</v>
      </c>
      <c r="AG114" s="52" t="s">
        <v>497</v>
      </c>
      <c r="AH114" s="52" t="s">
        <v>497</v>
      </c>
      <c r="AI114" s="52" t="s">
        <v>497</v>
      </c>
      <c r="AJ114" s="52" t="s">
        <v>497</v>
      </c>
      <c r="AK114" s="52" t="s">
        <v>497</v>
      </c>
      <c r="AL114" s="52" t="s">
        <v>497</v>
      </c>
      <c r="AP114">
        <f t="shared" si="3"/>
        <v>1</v>
      </c>
      <c r="AQ114" t="s">
        <v>225</v>
      </c>
    </row>
    <row r="115" spans="1:43" x14ac:dyDescent="0.25">
      <c r="A115" s="1">
        <f>COUNTIF('Value Matchup'!$D$356:$D$423,PASE!B115)</f>
        <v>1</v>
      </c>
      <c r="B115" t="s">
        <v>226</v>
      </c>
      <c r="C115" s="63">
        <f t="shared" si="2"/>
        <v>-0.43382352941176466</v>
      </c>
      <c r="E115" s="52">
        <v>-8.0882352941176405E-2</v>
      </c>
      <c r="F115" s="52" t="s">
        <v>497</v>
      </c>
      <c r="G115" s="52" t="s">
        <v>497</v>
      </c>
      <c r="H115" s="52" t="s">
        <v>497</v>
      </c>
      <c r="I115" s="52" t="s">
        <v>497</v>
      </c>
      <c r="J115" s="52" t="s">
        <v>497</v>
      </c>
      <c r="K115" s="52" t="s">
        <v>497</v>
      </c>
      <c r="L115" s="52" t="s">
        <v>497</v>
      </c>
      <c r="M115" s="52">
        <v>-0.25</v>
      </c>
      <c r="N115" s="52" t="s">
        <v>497</v>
      </c>
      <c r="O115" s="52" t="s">
        <v>497</v>
      </c>
      <c r="P115" s="52" t="s">
        <v>497</v>
      </c>
      <c r="Q115" s="52" t="s">
        <v>497</v>
      </c>
      <c r="R115" s="52" t="s">
        <v>497</v>
      </c>
      <c r="S115" s="52" t="s">
        <v>497</v>
      </c>
      <c r="T115" s="52" t="s">
        <v>497</v>
      </c>
      <c r="U115" s="52" t="s">
        <v>497</v>
      </c>
      <c r="V115" s="52" t="s">
        <v>497</v>
      </c>
      <c r="W115" s="52" t="s">
        <v>497</v>
      </c>
      <c r="X115" s="52" t="s">
        <v>497</v>
      </c>
      <c r="Y115" s="52" t="s">
        <v>497</v>
      </c>
      <c r="Z115" s="52" t="s">
        <v>497</v>
      </c>
      <c r="AA115" s="52" t="s">
        <v>497</v>
      </c>
      <c r="AB115" s="52" t="s">
        <v>497</v>
      </c>
      <c r="AC115" s="52" t="s">
        <v>497</v>
      </c>
      <c r="AD115" s="52" t="s">
        <v>497</v>
      </c>
      <c r="AE115" s="52">
        <v>-0.61764705882352944</v>
      </c>
      <c r="AF115" s="52" t="s">
        <v>497</v>
      </c>
      <c r="AG115" s="52">
        <v>-0.72058823529411764</v>
      </c>
      <c r="AH115" s="52" t="s">
        <v>497</v>
      </c>
      <c r="AI115" s="52" t="s">
        <v>497</v>
      </c>
      <c r="AJ115" s="52">
        <v>-0.5</v>
      </c>
      <c r="AK115" s="52" t="s">
        <v>497</v>
      </c>
      <c r="AL115" s="52" t="s">
        <v>497</v>
      </c>
      <c r="AP115">
        <f t="shared" si="3"/>
        <v>1</v>
      </c>
      <c r="AQ115" t="s">
        <v>226</v>
      </c>
    </row>
    <row r="116" spans="1:43" x14ac:dyDescent="0.25">
      <c r="A116" s="1">
        <f>COUNTIF('Value Matchup'!$D$356:$D$423,PASE!B116)</f>
        <v>0</v>
      </c>
      <c r="B116" t="s">
        <v>227</v>
      </c>
      <c r="C116" s="63">
        <f t="shared" si="2"/>
        <v>0</v>
      </c>
      <c r="E116" s="52" t="s">
        <v>497</v>
      </c>
      <c r="F116" s="52" t="s">
        <v>497</v>
      </c>
      <c r="G116" s="52" t="s">
        <v>497</v>
      </c>
      <c r="H116" s="52" t="s">
        <v>497</v>
      </c>
      <c r="I116" s="52" t="s">
        <v>497</v>
      </c>
      <c r="J116" s="52" t="s">
        <v>497</v>
      </c>
      <c r="K116" s="52" t="s">
        <v>497</v>
      </c>
      <c r="L116" s="52" t="s">
        <v>497</v>
      </c>
      <c r="M116" s="52" t="s">
        <v>497</v>
      </c>
      <c r="N116" s="52" t="s">
        <v>497</v>
      </c>
      <c r="O116" s="52" t="s">
        <v>497</v>
      </c>
      <c r="P116" s="52" t="s">
        <v>497</v>
      </c>
      <c r="Q116" s="52" t="s">
        <v>497</v>
      </c>
      <c r="R116" s="52" t="s">
        <v>497</v>
      </c>
      <c r="S116" s="52" t="s">
        <v>497</v>
      </c>
      <c r="T116" s="52" t="s">
        <v>497</v>
      </c>
      <c r="U116" s="52" t="s">
        <v>497</v>
      </c>
      <c r="V116" s="52" t="s">
        <v>497</v>
      </c>
      <c r="W116" s="52" t="s">
        <v>497</v>
      </c>
      <c r="X116" s="52" t="s">
        <v>497</v>
      </c>
      <c r="Y116" s="52" t="s">
        <v>497</v>
      </c>
      <c r="Z116" s="52" t="s">
        <v>497</v>
      </c>
      <c r="AA116" s="52" t="s">
        <v>497</v>
      </c>
      <c r="AB116" s="52" t="s">
        <v>497</v>
      </c>
      <c r="AC116" s="52" t="s">
        <v>497</v>
      </c>
      <c r="AD116" s="52" t="s">
        <v>497</v>
      </c>
      <c r="AE116" s="52" t="s">
        <v>497</v>
      </c>
      <c r="AF116" s="52" t="s">
        <v>497</v>
      </c>
      <c r="AG116" s="52" t="s">
        <v>497</v>
      </c>
      <c r="AH116" s="52" t="s">
        <v>497</v>
      </c>
      <c r="AI116" s="52" t="s">
        <v>497</v>
      </c>
      <c r="AJ116" s="52" t="s">
        <v>497</v>
      </c>
      <c r="AK116" s="52" t="s">
        <v>497</v>
      </c>
      <c r="AL116" s="52" t="s">
        <v>497</v>
      </c>
      <c r="AP116">
        <f t="shared" si="3"/>
        <v>1</v>
      </c>
      <c r="AQ116" t="s">
        <v>227</v>
      </c>
    </row>
    <row r="117" spans="1:43" x14ac:dyDescent="0.25">
      <c r="A117" s="1">
        <f>COUNTIF('Value Matchup'!$D$356:$D$423,PASE!B117)</f>
        <v>0</v>
      </c>
      <c r="B117" t="s">
        <v>228</v>
      </c>
      <c r="C117" s="63">
        <f t="shared" si="2"/>
        <v>-7.3529411764705881E-3</v>
      </c>
      <c r="E117" s="52" t="s">
        <v>497</v>
      </c>
      <c r="F117" s="52" t="s">
        <v>497</v>
      </c>
      <c r="G117" s="52" t="s">
        <v>497</v>
      </c>
      <c r="H117" s="52" t="s">
        <v>497</v>
      </c>
      <c r="I117" s="52" t="s">
        <v>497</v>
      </c>
      <c r="J117" s="52" t="s">
        <v>497</v>
      </c>
      <c r="K117" s="52" t="s">
        <v>497</v>
      </c>
      <c r="L117" s="52" t="s">
        <v>497</v>
      </c>
      <c r="M117" s="52" t="s">
        <v>497</v>
      </c>
      <c r="N117" s="52" t="s">
        <v>497</v>
      </c>
      <c r="O117" s="52" t="s">
        <v>497</v>
      </c>
      <c r="P117" s="52" t="s">
        <v>497</v>
      </c>
      <c r="Q117" s="52" t="s">
        <v>497</v>
      </c>
      <c r="R117" s="52" t="s">
        <v>497</v>
      </c>
      <c r="S117" s="52" t="s">
        <v>497</v>
      </c>
      <c r="T117" s="52" t="s">
        <v>497</v>
      </c>
      <c r="U117" s="52" t="s">
        <v>497</v>
      </c>
      <c r="V117" s="52" t="s">
        <v>497</v>
      </c>
      <c r="W117" s="52" t="s">
        <v>497</v>
      </c>
      <c r="X117" s="52" t="s">
        <v>497</v>
      </c>
      <c r="Y117" s="52" t="s">
        <v>497</v>
      </c>
      <c r="Z117" s="52" t="s">
        <v>497</v>
      </c>
      <c r="AA117" s="52" t="s">
        <v>497</v>
      </c>
      <c r="AB117" s="52" t="s">
        <v>497</v>
      </c>
      <c r="AC117" s="52" t="s">
        <v>497</v>
      </c>
      <c r="AD117" s="52" t="s">
        <v>497</v>
      </c>
      <c r="AE117" s="52">
        <v>-7.3529411764705881E-3</v>
      </c>
      <c r="AF117" s="52" t="s">
        <v>497</v>
      </c>
      <c r="AG117" s="52" t="s">
        <v>497</v>
      </c>
      <c r="AH117" s="52" t="s">
        <v>497</v>
      </c>
      <c r="AI117" s="52" t="s">
        <v>497</v>
      </c>
      <c r="AJ117" s="52" t="s">
        <v>497</v>
      </c>
      <c r="AK117" s="52" t="s">
        <v>497</v>
      </c>
      <c r="AL117" s="52" t="s">
        <v>497</v>
      </c>
      <c r="AP117">
        <f t="shared" si="3"/>
        <v>1</v>
      </c>
      <c r="AQ117" t="s">
        <v>228</v>
      </c>
    </row>
    <row r="118" spans="1:43" x14ac:dyDescent="0.25">
      <c r="A118" s="1">
        <f>COUNTIF('Value Matchup'!$D$356:$D$423,PASE!B118)</f>
        <v>0</v>
      </c>
      <c r="B118" t="s">
        <v>229</v>
      </c>
      <c r="C118" s="63">
        <f t="shared" si="2"/>
        <v>-0.25</v>
      </c>
      <c r="E118" s="52" t="s">
        <v>497</v>
      </c>
      <c r="F118" s="52" t="s">
        <v>497</v>
      </c>
      <c r="G118" s="52" t="s">
        <v>497</v>
      </c>
      <c r="H118" s="52" t="s">
        <v>497</v>
      </c>
      <c r="I118" s="52" t="s">
        <v>497</v>
      </c>
      <c r="J118" s="52" t="s">
        <v>497</v>
      </c>
      <c r="K118" s="52" t="s">
        <v>497</v>
      </c>
      <c r="L118" s="52" t="s">
        <v>497</v>
      </c>
      <c r="M118" s="52" t="s">
        <v>497</v>
      </c>
      <c r="N118" s="52" t="s">
        <v>497</v>
      </c>
      <c r="O118" s="52" t="s">
        <v>497</v>
      </c>
      <c r="P118" s="52" t="s">
        <v>497</v>
      </c>
      <c r="Q118" s="52" t="s">
        <v>497</v>
      </c>
      <c r="R118" s="52" t="s">
        <v>497</v>
      </c>
      <c r="S118" s="52" t="s">
        <v>497</v>
      </c>
      <c r="T118" s="52" t="s">
        <v>497</v>
      </c>
      <c r="U118" s="52" t="s">
        <v>497</v>
      </c>
      <c r="V118" s="52" t="s">
        <v>497</v>
      </c>
      <c r="W118" s="52" t="s">
        <v>497</v>
      </c>
      <c r="X118" s="52" t="s">
        <v>497</v>
      </c>
      <c r="Y118" s="52" t="s">
        <v>497</v>
      </c>
      <c r="Z118" s="52" t="s">
        <v>497</v>
      </c>
      <c r="AA118" s="52" t="s">
        <v>497</v>
      </c>
      <c r="AB118" s="52" t="s">
        <v>497</v>
      </c>
      <c r="AC118" s="52" t="s">
        <v>497</v>
      </c>
      <c r="AD118" s="52" t="s">
        <v>497</v>
      </c>
      <c r="AE118" s="52" t="s">
        <v>497</v>
      </c>
      <c r="AF118" s="52" t="s">
        <v>497</v>
      </c>
      <c r="AG118" s="52">
        <v>-0.25</v>
      </c>
      <c r="AH118" s="52">
        <v>-0.25</v>
      </c>
      <c r="AI118" s="52" t="s">
        <v>497</v>
      </c>
      <c r="AJ118" s="52" t="s">
        <v>497</v>
      </c>
      <c r="AK118" s="52" t="s">
        <v>497</v>
      </c>
      <c r="AL118" s="52" t="s">
        <v>497</v>
      </c>
      <c r="AP118">
        <f t="shared" si="3"/>
        <v>1</v>
      </c>
      <c r="AQ118" t="s">
        <v>229</v>
      </c>
    </row>
    <row r="119" spans="1:43" x14ac:dyDescent="0.25">
      <c r="A119" s="1">
        <f>COUNTIF('Value Matchup'!$D$356:$D$423,PASE!B119)</f>
        <v>0</v>
      </c>
      <c r="B119" t="s">
        <v>230</v>
      </c>
      <c r="C119" s="63">
        <f t="shared" si="2"/>
        <v>-7.3529411764705881E-3</v>
      </c>
      <c r="E119" s="52" t="s">
        <v>497</v>
      </c>
      <c r="F119" s="52" t="s">
        <v>497</v>
      </c>
      <c r="G119" s="52" t="s">
        <v>497</v>
      </c>
      <c r="H119" s="52" t="s">
        <v>497</v>
      </c>
      <c r="I119" s="52" t="s">
        <v>497</v>
      </c>
      <c r="J119" s="52" t="s">
        <v>497</v>
      </c>
      <c r="K119" s="52" t="s">
        <v>497</v>
      </c>
      <c r="L119" s="52" t="s">
        <v>497</v>
      </c>
      <c r="M119" s="52" t="s">
        <v>497</v>
      </c>
      <c r="N119" s="52" t="s">
        <v>497</v>
      </c>
      <c r="O119" s="52" t="s">
        <v>497</v>
      </c>
      <c r="P119" s="52" t="s">
        <v>497</v>
      </c>
      <c r="Q119" s="52" t="s">
        <v>497</v>
      </c>
      <c r="R119" s="52" t="s">
        <v>497</v>
      </c>
      <c r="S119" s="52" t="s">
        <v>497</v>
      </c>
      <c r="T119" s="52" t="s">
        <v>497</v>
      </c>
      <c r="U119" s="52" t="s">
        <v>497</v>
      </c>
      <c r="V119" s="52" t="s">
        <v>497</v>
      </c>
      <c r="W119" s="52" t="s">
        <v>497</v>
      </c>
      <c r="X119" s="52" t="s">
        <v>497</v>
      </c>
      <c r="Y119" s="52" t="s">
        <v>497</v>
      </c>
      <c r="Z119" s="52" t="s">
        <v>497</v>
      </c>
      <c r="AA119" s="52" t="s">
        <v>497</v>
      </c>
      <c r="AB119" s="52" t="s">
        <v>497</v>
      </c>
      <c r="AC119" s="52" t="s">
        <v>497</v>
      </c>
      <c r="AD119" s="52" t="s">
        <v>497</v>
      </c>
      <c r="AE119" s="52" t="s">
        <v>497</v>
      </c>
      <c r="AF119" s="52" t="s">
        <v>497</v>
      </c>
      <c r="AG119" s="52" t="s">
        <v>497</v>
      </c>
      <c r="AH119" s="52" t="s">
        <v>497</v>
      </c>
      <c r="AI119" s="52" t="s">
        <v>497</v>
      </c>
      <c r="AJ119" s="52">
        <v>-7.3529411764705881E-3</v>
      </c>
      <c r="AK119" s="52" t="s">
        <v>497</v>
      </c>
      <c r="AL119" s="52" t="s">
        <v>497</v>
      </c>
      <c r="AP119">
        <f t="shared" si="3"/>
        <v>1</v>
      </c>
      <c r="AQ119" t="s">
        <v>230</v>
      </c>
    </row>
    <row r="120" spans="1:43" x14ac:dyDescent="0.25">
      <c r="A120" s="1">
        <f>COUNTIF('Value Matchup'!$D$356:$D$423,PASE!B120)</f>
        <v>0</v>
      </c>
      <c r="B120" t="s">
        <v>231</v>
      </c>
      <c r="C120" s="63">
        <f t="shared" si="2"/>
        <v>-0.23830213903743316</v>
      </c>
      <c r="E120" s="52" t="s">
        <v>497</v>
      </c>
      <c r="F120" s="52" t="s">
        <v>497</v>
      </c>
      <c r="G120" s="52" t="s">
        <v>497</v>
      </c>
      <c r="H120" s="52" t="s">
        <v>497</v>
      </c>
      <c r="I120" s="52" t="s">
        <v>497</v>
      </c>
      <c r="J120" s="52">
        <v>7.3529411764705843E-2</v>
      </c>
      <c r="K120" s="52" t="s">
        <v>497</v>
      </c>
      <c r="L120" s="52">
        <v>0.41176470588235292</v>
      </c>
      <c r="M120" s="52" t="s">
        <v>497</v>
      </c>
      <c r="N120" s="52">
        <v>-1.1176470588235294</v>
      </c>
      <c r="O120" s="52" t="s">
        <v>497</v>
      </c>
      <c r="P120" s="52">
        <v>-0.5</v>
      </c>
      <c r="Q120" s="52">
        <v>-0.54411764705882359</v>
      </c>
      <c r="R120" s="52">
        <v>1.6544117647058822</v>
      </c>
      <c r="S120" s="52">
        <v>0.88235294117647056</v>
      </c>
      <c r="T120" s="52">
        <v>-0.54411764705882359</v>
      </c>
      <c r="U120" s="52">
        <v>0.45588235294117641</v>
      </c>
      <c r="V120" s="52">
        <v>-0.34558823529411775</v>
      </c>
      <c r="W120" s="52">
        <v>-0.54411764705882359</v>
      </c>
      <c r="X120" s="52" t="s">
        <v>497</v>
      </c>
      <c r="Y120" s="52">
        <v>-0.11764705882352944</v>
      </c>
      <c r="Z120" s="52">
        <v>-8.0882352941176405E-2</v>
      </c>
      <c r="AA120" s="52" t="s">
        <v>497</v>
      </c>
      <c r="AB120" s="52">
        <v>-0.625</v>
      </c>
      <c r="AC120" s="52">
        <v>-0.72058823529411764</v>
      </c>
      <c r="AD120" s="52">
        <v>-8.0882352941176405E-2</v>
      </c>
      <c r="AE120" s="52" t="s">
        <v>497</v>
      </c>
      <c r="AF120" s="52" t="s">
        <v>497</v>
      </c>
      <c r="AG120" s="52">
        <v>-1.1176470588235294</v>
      </c>
      <c r="AH120" s="52">
        <v>0.65441176470588225</v>
      </c>
      <c r="AI120" s="52">
        <v>-0.83088235294117641</v>
      </c>
      <c r="AJ120" s="52">
        <v>-1.8308823529411764</v>
      </c>
      <c r="AK120" s="52">
        <v>-0.54411764705882359</v>
      </c>
      <c r="AL120" s="52">
        <v>0.16911764705882359</v>
      </c>
      <c r="AP120">
        <f t="shared" si="3"/>
        <v>1</v>
      </c>
      <c r="AQ120" t="s">
        <v>231</v>
      </c>
    </row>
    <row r="121" spans="1:43" x14ac:dyDescent="0.25">
      <c r="A121" s="1">
        <f>COUNTIF('Value Matchup'!$D$356:$D$423,PASE!B121)</f>
        <v>0</v>
      </c>
      <c r="B121" t="s">
        <v>233</v>
      </c>
      <c r="C121" s="63">
        <f t="shared" si="2"/>
        <v>-0.3014705882352941</v>
      </c>
      <c r="E121" s="52" t="s">
        <v>497</v>
      </c>
      <c r="F121" s="52" t="s">
        <v>497</v>
      </c>
      <c r="G121" s="52" t="s">
        <v>497</v>
      </c>
      <c r="H121" s="52" t="s">
        <v>497</v>
      </c>
      <c r="I121" s="52" t="s">
        <v>497</v>
      </c>
      <c r="J121" s="52" t="s">
        <v>497</v>
      </c>
      <c r="K121" s="52" t="s">
        <v>497</v>
      </c>
      <c r="L121" s="52" t="s">
        <v>497</v>
      </c>
      <c r="M121" s="52" t="s">
        <v>497</v>
      </c>
      <c r="N121" s="52" t="s">
        <v>497</v>
      </c>
      <c r="O121" s="52" t="s">
        <v>497</v>
      </c>
      <c r="P121" s="52" t="s">
        <v>497</v>
      </c>
      <c r="Q121" s="52" t="s">
        <v>497</v>
      </c>
      <c r="R121" s="52" t="s">
        <v>497</v>
      </c>
      <c r="S121" s="52">
        <v>-0.25</v>
      </c>
      <c r="T121" s="52" t="s">
        <v>497</v>
      </c>
      <c r="U121" s="52">
        <v>-6.6176470588235295E-2</v>
      </c>
      <c r="V121" s="52" t="s">
        <v>497</v>
      </c>
      <c r="W121" s="52" t="s">
        <v>497</v>
      </c>
      <c r="X121" s="52" t="s">
        <v>497</v>
      </c>
      <c r="Y121" s="52">
        <v>-0.58823529411764708</v>
      </c>
      <c r="Z121" s="52" t="s">
        <v>497</v>
      </c>
      <c r="AA121" s="52" t="s">
        <v>497</v>
      </c>
      <c r="AB121" s="52" t="s">
        <v>497</v>
      </c>
      <c r="AC121" s="52" t="s">
        <v>497</v>
      </c>
      <c r="AD121" s="52" t="s">
        <v>497</v>
      </c>
      <c r="AE121" s="52" t="s">
        <v>497</v>
      </c>
      <c r="AF121" s="52" t="s">
        <v>497</v>
      </c>
      <c r="AG121" s="52" t="s">
        <v>497</v>
      </c>
      <c r="AH121" s="52" t="s">
        <v>497</v>
      </c>
      <c r="AI121" s="52" t="s">
        <v>497</v>
      </c>
      <c r="AJ121" s="52" t="s">
        <v>497</v>
      </c>
      <c r="AK121" s="52" t="s">
        <v>497</v>
      </c>
      <c r="AL121" s="52" t="s">
        <v>497</v>
      </c>
      <c r="AP121">
        <f t="shared" si="3"/>
        <v>1</v>
      </c>
      <c r="AQ121" t="s">
        <v>233</v>
      </c>
    </row>
    <row r="122" spans="1:43" x14ac:dyDescent="0.25">
      <c r="A122" s="1">
        <f>COUNTIF('Value Matchup'!$D$356:$D$423,PASE!B122)</f>
        <v>0</v>
      </c>
      <c r="B122" t="s">
        <v>234</v>
      </c>
      <c r="C122" s="63">
        <f t="shared" si="2"/>
        <v>7.352941176470576E-3</v>
      </c>
      <c r="E122" s="52" t="s">
        <v>497</v>
      </c>
      <c r="F122" s="52" t="s">
        <v>497</v>
      </c>
      <c r="G122" s="52" t="s">
        <v>497</v>
      </c>
      <c r="H122" s="52" t="s">
        <v>497</v>
      </c>
      <c r="I122" s="52" t="s">
        <v>497</v>
      </c>
      <c r="J122" s="52" t="s">
        <v>497</v>
      </c>
      <c r="K122" s="52" t="s">
        <v>497</v>
      </c>
      <c r="L122" s="52" t="s">
        <v>497</v>
      </c>
      <c r="M122" s="52" t="s">
        <v>497</v>
      </c>
      <c r="N122" s="52" t="s">
        <v>497</v>
      </c>
      <c r="O122" s="52" t="s">
        <v>497</v>
      </c>
      <c r="P122" s="52" t="s">
        <v>497</v>
      </c>
      <c r="Q122" s="52" t="s">
        <v>497</v>
      </c>
      <c r="R122" s="52" t="s">
        <v>497</v>
      </c>
      <c r="S122" s="52" t="s">
        <v>497</v>
      </c>
      <c r="T122" s="52" t="s">
        <v>497</v>
      </c>
      <c r="U122" s="52" t="s">
        <v>497</v>
      </c>
      <c r="V122" s="52" t="s">
        <v>497</v>
      </c>
      <c r="W122" s="52" t="s">
        <v>497</v>
      </c>
      <c r="X122" s="52" t="s">
        <v>497</v>
      </c>
      <c r="Y122" s="52">
        <v>0.41176470588235292</v>
      </c>
      <c r="Z122" s="52">
        <v>-0.625</v>
      </c>
      <c r="AA122" s="52" t="s">
        <v>497</v>
      </c>
      <c r="AB122" s="52" t="s">
        <v>497</v>
      </c>
      <c r="AC122" s="52" t="s">
        <v>497</v>
      </c>
      <c r="AD122" s="52" t="s">
        <v>497</v>
      </c>
      <c r="AE122" s="52" t="s">
        <v>497</v>
      </c>
      <c r="AF122" s="52" t="s">
        <v>497</v>
      </c>
      <c r="AG122" s="52">
        <v>-0.16911764705882354</v>
      </c>
      <c r="AH122" s="52" t="s">
        <v>497</v>
      </c>
      <c r="AI122" s="52" t="s">
        <v>497</v>
      </c>
      <c r="AJ122" s="52" t="s">
        <v>497</v>
      </c>
      <c r="AK122" s="52" t="s">
        <v>497</v>
      </c>
      <c r="AL122" s="52">
        <v>0.41176470588235292</v>
      </c>
      <c r="AP122">
        <f t="shared" si="3"/>
        <v>1</v>
      </c>
      <c r="AQ122" t="s">
        <v>234</v>
      </c>
    </row>
    <row r="123" spans="1:43" x14ac:dyDescent="0.25">
      <c r="A123" s="1">
        <f>COUNTIF('Value Matchup'!$D$356:$D$423,PASE!B123)</f>
        <v>0</v>
      </c>
      <c r="B123" t="s">
        <v>235</v>
      </c>
      <c r="C123" s="63">
        <f t="shared" si="2"/>
        <v>0</v>
      </c>
      <c r="E123" s="52" t="s">
        <v>497</v>
      </c>
      <c r="F123" s="52" t="s">
        <v>497</v>
      </c>
      <c r="G123" s="52" t="s">
        <v>497</v>
      </c>
      <c r="H123" s="52" t="s">
        <v>497</v>
      </c>
      <c r="I123" s="52" t="s">
        <v>497</v>
      </c>
      <c r="J123" s="52" t="s">
        <v>497</v>
      </c>
      <c r="K123" s="52" t="s">
        <v>497</v>
      </c>
      <c r="L123" s="52" t="s">
        <v>497</v>
      </c>
      <c r="M123" s="52" t="s">
        <v>497</v>
      </c>
      <c r="N123" s="52" t="s">
        <v>497</v>
      </c>
      <c r="O123" s="52" t="s">
        <v>497</v>
      </c>
      <c r="P123" s="52" t="s">
        <v>497</v>
      </c>
      <c r="Q123" s="52" t="s">
        <v>497</v>
      </c>
      <c r="R123" s="52" t="s">
        <v>497</v>
      </c>
      <c r="S123" s="52" t="s">
        <v>497</v>
      </c>
      <c r="T123" s="52" t="s">
        <v>497</v>
      </c>
      <c r="U123" s="52" t="s">
        <v>497</v>
      </c>
      <c r="V123" s="52" t="s">
        <v>497</v>
      </c>
      <c r="W123" s="52" t="s">
        <v>497</v>
      </c>
      <c r="X123" s="52" t="s">
        <v>497</v>
      </c>
      <c r="Y123" s="52" t="s">
        <v>497</v>
      </c>
      <c r="Z123" s="52" t="s">
        <v>497</v>
      </c>
      <c r="AA123" s="52" t="s">
        <v>497</v>
      </c>
      <c r="AB123" s="52" t="s">
        <v>497</v>
      </c>
      <c r="AC123" s="52" t="s">
        <v>497</v>
      </c>
      <c r="AD123" s="52" t="s">
        <v>497</v>
      </c>
      <c r="AE123" s="52" t="s">
        <v>497</v>
      </c>
      <c r="AF123" s="52" t="s">
        <v>497</v>
      </c>
      <c r="AG123" s="52" t="s">
        <v>497</v>
      </c>
      <c r="AH123" s="52" t="s">
        <v>497</v>
      </c>
      <c r="AI123" s="52" t="s">
        <v>497</v>
      </c>
      <c r="AJ123" s="52" t="s">
        <v>497</v>
      </c>
      <c r="AK123" s="52" t="s">
        <v>497</v>
      </c>
      <c r="AL123" s="52" t="s">
        <v>497</v>
      </c>
      <c r="AP123">
        <f t="shared" si="3"/>
        <v>1</v>
      </c>
      <c r="AQ123" t="s">
        <v>235</v>
      </c>
    </row>
    <row r="124" spans="1:43" x14ac:dyDescent="0.25">
      <c r="A124" s="1">
        <f>COUNTIF('Value Matchup'!$D$356:$D$423,PASE!B124)</f>
        <v>0</v>
      </c>
      <c r="B124" t="s">
        <v>36</v>
      </c>
      <c r="C124" s="63">
        <f t="shared" si="2"/>
        <v>-0.21078431372549022</v>
      </c>
      <c r="E124" s="52" t="s">
        <v>497</v>
      </c>
      <c r="F124" s="52" t="s">
        <v>497</v>
      </c>
      <c r="G124" s="52">
        <v>0.88235294117647056</v>
      </c>
      <c r="H124" s="52">
        <v>-0.61764705882352944</v>
      </c>
      <c r="I124" s="52" t="s">
        <v>497</v>
      </c>
      <c r="J124" s="52">
        <v>-1.3455882352941178</v>
      </c>
      <c r="K124" s="52">
        <v>0.45588235294117641</v>
      </c>
      <c r="L124" s="52" t="s">
        <v>497</v>
      </c>
      <c r="M124" s="52" t="s">
        <v>497</v>
      </c>
      <c r="N124" s="52" t="s">
        <v>497</v>
      </c>
      <c r="O124" s="52">
        <v>-0.72058823529411764</v>
      </c>
      <c r="P124" s="52">
        <v>7.3529411764705843E-2</v>
      </c>
      <c r="Q124" s="52">
        <v>-8.0882352941176405E-2</v>
      </c>
      <c r="R124" s="52" t="s">
        <v>497</v>
      </c>
      <c r="S124" s="52" t="s">
        <v>497</v>
      </c>
      <c r="T124" s="52">
        <v>7.3529411764705843E-2</v>
      </c>
      <c r="U124" s="52">
        <v>3.8823529411764706</v>
      </c>
      <c r="V124" s="52">
        <v>-1.5441176470588236</v>
      </c>
      <c r="W124" s="52">
        <v>-1.0808823529411764</v>
      </c>
      <c r="X124" s="52">
        <v>-8.0882352941176405E-2</v>
      </c>
      <c r="Y124" s="52">
        <v>7.3529411764705843E-2</v>
      </c>
      <c r="Z124" s="52">
        <v>-0.72058823529411764</v>
      </c>
      <c r="AA124" s="52">
        <v>-1.0808823529411764</v>
      </c>
      <c r="AB124" s="52">
        <v>-0.58823529411764708</v>
      </c>
      <c r="AC124" s="52">
        <v>0.88235294117647056</v>
      </c>
      <c r="AD124" s="52">
        <v>-0.34558823529411775</v>
      </c>
      <c r="AE124" s="52">
        <v>1.6397058823529411</v>
      </c>
      <c r="AF124" s="52">
        <v>-0.36029411764705888</v>
      </c>
      <c r="AG124" s="52">
        <v>-0.72058823529411764</v>
      </c>
      <c r="AH124" s="52">
        <v>-0.36029411764705888</v>
      </c>
      <c r="AI124" s="52">
        <v>-1.5441176470588236</v>
      </c>
      <c r="AJ124" s="52" t="s">
        <v>497</v>
      </c>
      <c r="AK124" s="52">
        <v>-1.8308823529411764</v>
      </c>
      <c r="AL124" s="52" t="s">
        <v>497</v>
      </c>
      <c r="AP124">
        <f t="shared" si="3"/>
        <v>1</v>
      </c>
      <c r="AQ124" t="s">
        <v>36</v>
      </c>
    </row>
    <row r="125" spans="1:43" x14ac:dyDescent="0.25">
      <c r="A125" s="1">
        <f>COUNTIF('Value Matchup'!$D$356:$D$423,PASE!B125)</f>
        <v>0</v>
      </c>
      <c r="B125" t="s">
        <v>236</v>
      </c>
      <c r="C125" s="63">
        <f t="shared" si="2"/>
        <v>2.6960784313725467E-2</v>
      </c>
      <c r="E125" s="52" t="s">
        <v>497</v>
      </c>
      <c r="F125" s="52" t="s">
        <v>497</v>
      </c>
      <c r="G125" s="52" t="s">
        <v>497</v>
      </c>
      <c r="H125" s="52" t="s">
        <v>497</v>
      </c>
      <c r="I125" s="52" t="s">
        <v>497</v>
      </c>
      <c r="J125" s="52" t="s">
        <v>497</v>
      </c>
      <c r="K125" s="52" t="s">
        <v>497</v>
      </c>
      <c r="L125" s="52">
        <v>-0.16911764705882354</v>
      </c>
      <c r="M125" s="52" t="s">
        <v>497</v>
      </c>
      <c r="N125" s="52" t="s">
        <v>497</v>
      </c>
      <c r="O125" s="52" t="s">
        <v>497</v>
      </c>
      <c r="P125" s="52" t="s">
        <v>497</v>
      </c>
      <c r="Q125" s="52" t="s">
        <v>497</v>
      </c>
      <c r="R125" s="52" t="s">
        <v>497</v>
      </c>
      <c r="S125" s="52" t="s">
        <v>497</v>
      </c>
      <c r="T125" s="52" t="s">
        <v>497</v>
      </c>
      <c r="U125" s="52" t="s">
        <v>497</v>
      </c>
      <c r="V125" s="52">
        <v>0.75</v>
      </c>
      <c r="W125" s="52">
        <v>-0.5</v>
      </c>
      <c r="X125" s="52" t="s">
        <v>497</v>
      </c>
      <c r="Y125" s="52" t="s">
        <v>497</v>
      </c>
      <c r="Z125" s="52" t="s">
        <v>497</v>
      </c>
      <c r="AA125" s="52" t="s">
        <v>497</v>
      </c>
      <c r="AB125" s="52" t="s">
        <v>497</v>
      </c>
      <c r="AC125" s="52" t="s">
        <v>497</v>
      </c>
      <c r="AD125" s="52" t="s">
        <v>497</v>
      </c>
      <c r="AE125" s="52" t="s">
        <v>497</v>
      </c>
      <c r="AF125" s="52" t="s">
        <v>497</v>
      </c>
      <c r="AG125" s="52" t="s">
        <v>497</v>
      </c>
      <c r="AH125" s="52" t="s">
        <v>497</v>
      </c>
      <c r="AI125" s="52" t="s">
        <v>497</v>
      </c>
      <c r="AJ125" s="52" t="s">
        <v>497</v>
      </c>
      <c r="AK125" s="52" t="s">
        <v>497</v>
      </c>
      <c r="AL125" s="52" t="s">
        <v>497</v>
      </c>
      <c r="AP125">
        <f t="shared" si="3"/>
        <v>1</v>
      </c>
      <c r="AQ125" t="s">
        <v>236</v>
      </c>
    </row>
    <row r="126" spans="1:43" x14ac:dyDescent="0.25">
      <c r="A126" s="1">
        <f>COUNTIF('Value Matchup'!$D$356:$D$423,PASE!B126)</f>
        <v>1</v>
      </c>
      <c r="B126" t="s">
        <v>237</v>
      </c>
      <c r="C126" s="63">
        <f t="shared" si="2"/>
        <v>-0.20588235294117649</v>
      </c>
      <c r="E126" s="52">
        <v>-6.6176470588235295E-2</v>
      </c>
      <c r="F126" s="52">
        <v>-0.16911764705882354</v>
      </c>
      <c r="G126" s="52">
        <v>-0.25</v>
      </c>
      <c r="H126" s="52" t="s">
        <v>497</v>
      </c>
      <c r="I126" s="52" t="s">
        <v>497</v>
      </c>
      <c r="J126" s="52">
        <v>-6.6176470588235295E-2</v>
      </c>
      <c r="K126" s="52">
        <v>-0.16911764705882354</v>
      </c>
      <c r="L126" s="52" t="s">
        <v>497</v>
      </c>
      <c r="M126" s="52" t="s">
        <v>497</v>
      </c>
      <c r="N126" s="52" t="s">
        <v>497</v>
      </c>
      <c r="O126" s="52" t="s">
        <v>497</v>
      </c>
      <c r="P126" s="52" t="s">
        <v>497</v>
      </c>
      <c r="Q126" s="52">
        <v>-0.25</v>
      </c>
      <c r="R126" s="52" t="s">
        <v>497</v>
      </c>
      <c r="S126" s="52" t="s">
        <v>497</v>
      </c>
      <c r="T126" s="52" t="s">
        <v>497</v>
      </c>
      <c r="U126" s="52" t="s">
        <v>497</v>
      </c>
      <c r="V126" s="52">
        <v>-0.16911764705882354</v>
      </c>
      <c r="W126" s="52">
        <v>-0.16911764705882354</v>
      </c>
      <c r="X126" s="52" t="s">
        <v>497</v>
      </c>
      <c r="Y126" s="52">
        <v>-0.5</v>
      </c>
      <c r="Z126" s="52" t="s">
        <v>497</v>
      </c>
      <c r="AA126" s="52" t="s">
        <v>497</v>
      </c>
      <c r="AB126" s="52" t="s">
        <v>497</v>
      </c>
      <c r="AC126" s="52" t="s">
        <v>497</v>
      </c>
      <c r="AD126" s="52" t="s">
        <v>497</v>
      </c>
      <c r="AE126" s="52" t="s">
        <v>497</v>
      </c>
      <c r="AF126" s="52" t="s">
        <v>497</v>
      </c>
      <c r="AG126" s="52" t="s">
        <v>497</v>
      </c>
      <c r="AH126" s="52" t="s">
        <v>497</v>
      </c>
      <c r="AI126" s="52" t="s">
        <v>497</v>
      </c>
      <c r="AJ126" s="52" t="s">
        <v>497</v>
      </c>
      <c r="AK126" s="52" t="s">
        <v>497</v>
      </c>
      <c r="AL126" s="52">
        <v>-0.25</v>
      </c>
      <c r="AP126">
        <f t="shared" si="3"/>
        <v>1</v>
      </c>
      <c r="AQ126" t="s">
        <v>237</v>
      </c>
    </row>
    <row r="127" spans="1:43" x14ac:dyDescent="0.25">
      <c r="A127" s="1">
        <f>COUNTIF('Value Matchup'!$D$356:$D$423,PASE!B127)</f>
        <v>1</v>
      </c>
      <c r="B127" t="s">
        <v>69</v>
      </c>
      <c r="C127" s="63">
        <f t="shared" si="2"/>
        <v>-0.12932525951557095</v>
      </c>
      <c r="E127" s="52" t="s">
        <v>497</v>
      </c>
      <c r="F127" s="52" t="s">
        <v>497</v>
      </c>
      <c r="G127" s="52">
        <v>7.3529411764705843E-2</v>
      </c>
      <c r="H127" s="52">
        <v>7.3529411764705843E-2</v>
      </c>
      <c r="I127" s="52">
        <v>-0.625</v>
      </c>
      <c r="J127" s="52" t="s">
        <v>497</v>
      </c>
      <c r="K127" s="52" t="s">
        <v>497</v>
      </c>
      <c r="L127" s="52" t="s">
        <v>497</v>
      </c>
      <c r="M127" s="52" t="s">
        <v>497</v>
      </c>
      <c r="N127" s="52" t="s">
        <v>497</v>
      </c>
      <c r="O127" s="52" t="s">
        <v>497</v>
      </c>
      <c r="P127" s="52" t="s">
        <v>497</v>
      </c>
      <c r="Q127" s="52">
        <v>-1.8308823529411764</v>
      </c>
      <c r="R127" s="52">
        <v>-0.61764705882352944</v>
      </c>
      <c r="S127" s="52" t="s">
        <v>497</v>
      </c>
      <c r="T127" s="52" t="s">
        <v>497</v>
      </c>
      <c r="U127" s="52" t="s">
        <v>497</v>
      </c>
      <c r="V127" s="52">
        <v>7.3529411764705843E-2</v>
      </c>
      <c r="W127" s="52" t="s">
        <v>497</v>
      </c>
      <c r="X127" s="52">
        <v>0.88235294117647056</v>
      </c>
      <c r="Y127" s="52" t="s">
        <v>497</v>
      </c>
      <c r="Z127" s="52">
        <v>0.27941176470588236</v>
      </c>
      <c r="AA127" s="52">
        <v>-8.0882352941176405E-2</v>
      </c>
      <c r="AB127" s="52" t="s">
        <v>497</v>
      </c>
      <c r="AC127" s="52" t="s">
        <v>497</v>
      </c>
      <c r="AD127" s="52">
        <v>-0.54411764705882359</v>
      </c>
      <c r="AE127" s="52">
        <v>0.41176470588235292</v>
      </c>
      <c r="AF127" s="52">
        <v>7.3529411764705843E-2</v>
      </c>
      <c r="AG127" s="52" t="s">
        <v>497</v>
      </c>
      <c r="AH127" s="52">
        <v>-0.54411764705882359</v>
      </c>
      <c r="AI127" s="52">
        <v>0.88235294117647056</v>
      </c>
      <c r="AJ127" s="52">
        <v>0.63970588235294112</v>
      </c>
      <c r="AK127" s="52">
        <v>-0.625</v>
      </c>
      <c r="AL127" s="52">
        <v>-0.72058823529411764</v>
      </c>
      <c r="AP127">
        <f t="shared" si="3"/>
        <v>1</v>
      </c>
      <c r="AQ127" t="s">
        <v>69</v>
      </c>
    </row>
    <row r="128" spans="1:43" x14ac:dyDescent="0.25">
      <c r="A128" s="1">
        <f>COUNTIF('Value Matchup'!$D$356:$D$423,PASE!B128)</f>
        <v>1</v>
      </c>
      <c r="B128" t="s">
        <v>238</v>
      </c>
      <c r="C128" s="63">
        <f t="shared" si="2"/>
        <v>-9.5996732026143811E-2</v>
      </c>
      <c r="E128" s="52" t="s">
        <v>497</v>
      </c>
      <c r="F128" s="52">
        <v>-0.11764705882352944</v>
      </c>
      <c r="G128" s="52">
        <v>0.45588235294117641</v>
      </c>
      <c r="H128" s="52">
        <v>-1.8308823529411764</v>
      </c>
      <c r="I128" s="52">
        <v>0.16911764705882359</v>
      </c>
      <c r="J128" s="52">
        <v>0.38235294117647056</v>
      </c>
      <c r="K128" s="52">
        <v>0.27941176470588236</v>
      </c>
      <c r="L128" s="52" t="s">
        <v>497</v>
      </c>
      <c r="M128" s="52" t="s">
        <v>497</v>
      </c>
      <c r="N128" s="52" t="s">
        <v>497</v>
      </c>
      <c r="O128" s="52" t="s">
        <v>497</v>
      </c>
      <c r="P128" s="52" t="s">
        <v>497</v>
      </c>
      <c r="Q128" s="52" t="s">
        <v>497</v>
      </c>
      <c r="R128" s="52">
        <v>0.41176470588235292</v>
      </c>
      <c r="S128" s="52" t="s">
        <v>497</v>
      </c>
      <c r="T128" s="52" t="s">
        <v>497</v>
      </c>
      <c r="U128" s="52" t="s">
        <v>497</v>
      </c>
      <c r="V128" s="52">
        <v>-2.3602941176470589</v>
      </c>
      <c r="W128" s="52">
        <v>0.63970588235294112</v>
      </c>
      <c r="X128" s="52" t="s">
        <v>497</v>
      </c>
      <c r="Y128" s="52" t="s">
        <v>497</v>
      </c>
      <c r="Z128" s="52">
        <v>0.91911764705882359</v>
      </c>
      <c r="AA128" s="52">
        <v>-0.11764705882352944</v>
      </c>
      <c r="AB128" s="52">
        <v>7.3529411764705843E-2</v>
      </c>
      <c r="AC128" s="52" t="s">
        <v>497</v>
      </c>
      <c r="AD128" s="52">
        <v>-0.72058823529411764</v>
      </c>
      <c r="AE128" s="52">
        <v>0.38235294117647056</v>
      </c>
      <c r="AF128" s="52" t="s">
        <v>497</v>
      </c>
      <c r="AG128" s="52" t="s">
        <v>497</v>
      </c>
      <c r="AH128" s="52">
        <v>-0.61764705882352944</v>
      </c>
      <c r="AI128" s="52">
        <v>-0.5</v>
      </c>
      <c r="AJ128" s="52" t="s">
        <v>497</v>
      </c>
      <c r="AK128" s="52">
        <v>1.0735294117647058</v>
      </c>
      <c r="AL128" s="52">
        <v>-0.25</v>
      </c>
      <c r="AP128">
        <f t="shared" si="3"/>
        <v>1</v>
      </c>
      <c r="AQ128" t="s">
        <v>238</v>
      </c>
    </row>
    <row r="129" spans="1:43" x14ac:dyDescent="0.25">
      <c r="A129" s="1">
        <f>COUNTIF('Value Matchup'!$D$356:$D$423,PASE!B129)</f>
        <v>0</v>
      </c>
      <c r="B129" t="s">
        <v>239</v>
      </c>
      <c r="C129" s="63">
        <f t="shared" si="2"/>
        <v>-7.3529411764705881E-3</v>
      </c>
      <c r="E129" s="52" t="s">
        <v>497</v>
      </c>
      <c r="F129" s="52" t="s">
        <v>497</v>
      </c>
      <c r="G129" s="52" t="s">
        <v>497</v>
      </c>
      <c r="H129" s="52" t="s">
        <v>497</v>
      </c>
      <c r="I129" s="52" t="s">
        <v>497</v>
      </c>
      <c r="J129" s="52" t="s">
        <v>497</v>
      </c>
      <c r="K129" s="52" t="s">
        <v>497</v>
      </c>
      <c r="L129" s="52" t="s">
        <v>497</v>
      </c>
      <c r="M129" s="52" t="s">
        <v>497</v>
      </c>
      <c r="N129" s="52" t="s">
        <v>497</v>
      </c>
      <c r="O129" s="52" t="s">
        <v>497</v>
      </c>
      <c r="P129" s="52" t="s">
        <v>497</v>
      </c>
      <c r="Q129" s="52" t="s">
        <v>497</v>
      </c>
      <c r="R129" s="52" t="s">
        <v>497</v>
      </c>
      <c r="S129" s="52" t="s">
        <v>497</v>
      </c>
      <c r="T129" s="52">
        <v>-7.3529411764705881E-3</v>
      </c>
      <c r="U129" s="52" t="s">
        <v>497</v>
      </c>
      <c r="V129" s="52" t="s">
        <v>497</v>
      </c>
      <c r="W129" s="52" t="s">
        <v>497</v>
      </c>
      <c r="X129" s="52" t="s">
        <v>497</v>
      </c>
      <c r="Y129" s="52" t="s">
        <v>497</v>
      </c>
      <c r="Z129" s="52" t="s">
        <v>497</v>
      </c>
      <c r="AA129" s="52" t="s">
        <v>497</v>
      </c>
      <c r="AB129" s="52" t="s">
        <v>497</v>
      </c>
      <c r="AC129" s="52" t="s">
        <v>497</v>
      </c>
      <c r="AD129" s="52" t="s">
        <v>497</v>
      </c>
      <c r="AE129" s="52" t="s">
        <v>497</v>
      </c>
      <c r="AF129" s="52" t="s">
        <v>497</v>
      </c>
      <c r="AG129" s="52" t="s">
        <v>497</v>
      </c>
      <c r="AH129" s="52" t="s">
        <v>497</v>
      </c>
      <c r="AI129" s="52" t="s">
        <v>497</v>
      </c>
      <c r="AJ129" s="52" t="s">
        <v>497</v>
      </c>
      <c r="AK129" s="52" t="s">
        <v>497</v>
      </c>
      <c r="AL129" s="52" t="s">
        <v>497</v>
      </c>
      <c r="AP129">
        <f t="shared" si="3"/>
        <v>1</v>
      </c>
      <c r="AQ129" t="s">
        <v>239</v>
      </c>
    </row>
    <row r="130" spans="1:43" x14ac:dyDescent="0.25">
      <c r="A130" s="1">
        <f>COUNTIF('Value Matchup'!$D$356:$D$423,PASE!B130)</f>
        <v>0</v>
      </c>
      <c r="B130" t="s">
        <v>240</v>
      </c>
      <c r="C130" s="63">
        <f t="shared" si="2"/>
        <v>-7.3529411764705873E-3</v>
      </c>
      <c r="E130" s="52" t="s">
        <v>497</v>
      </c>
      <c r="F130" s="52" t="s">
        <v>497</v>
      </c>
      <c r="G130" s="52" t="s">
        <v>497</v>
      </c>
      <c r="H130" s="52" t="s">
        <v>497</v>
      </c>
      <c r="I130" s="52" t="s">
        <v>497</v>
      </c>
      <c r="J130" s="52" t="s">
        <v>497</v>
      </c>
      <c r="K130" s="52" t="s">
        <v>497</v>
      </c>
      <c r="L130" s="52" t="s">
        <v>497</v>
      </c>
      <c r="M130" s="52" t="s">
        <v>497</v>
      </c>
      <c r="N130" s="52" t="s">
        <v>497</v>
      </c>
      <c r="O130" s="52" t="s">
        <v>497</v>
      </c>
      <c r="P130" s="52">
        <v>-7.3529411764705881E-3</v>
      </c>
      <c r="Q130" s="52" t="s">
        <v>497</v>
      </c>
      <c r="R130" s="52" t="s">
        <v>497</v>
      </c>
      <c r="S130" s="52" t="s">
        <v>497</v>
      </c>
      <c r="T130" s="52" t="s">
        <v>497</v>
      </c>
      <c r="U130" s="52" t="s">
        <v>497</v>
      </c>
      <c r="V130" s="52" t="s">
        <v>497</v>
      </c>
      <c r="W130" s="52">
        <v>-7.3529411764705881E-3</v>
      </c>
      <c r="X130" s="52" t="s">
        <v>497</v>
      </c>
      <c r="Y130" s="52" t="s">
        <v>497</v>
      </c>
      <c r="Z130" s="52">
        <v>-7.3529411764705881E-3</v>
      </c>
      <c r="AA130" s="52" t="s">
        <v>497</v>
      </c>
      <c r="AB130" s="52" t="s">
        <v>497</v>
      </c>
      <c r="AC130" s="52" t="s">
        <v>497</v>
      </c>
      <c r="AD130" s="52" t="s">
        <v>497</v>
      </c>
      <c r="AE130" s="52" t="s">
        <v>497</v>
      </c>
      <c r="AF130" s="52" t="s">
        <v>497</v>
      </c>
      <c r="AG130" s="52" t="s">
        <v>497</v>
      </c>
      <c r="AH130" s="52" t="s">
        <v>497</v>
      </c>
      <c r="AI130" s="52" t="s">
        <v>497</v>
      </c>
      <c r="AJ130" s="52" t="s">
        <v>497</v>
      </c>
      <c r="AK130" s="52" t="s">
        <v>497</v>
      </c>
      <c r="AL130" s="52" t="s">
        <v>497</v>
      </c>
      <c r="AP130">
        <f t="shared" si="3"/>
        <v>1</v>
      </c>
      <c r="AQ130" t="s">
        <v>240</v>
      </c>
    </row>
    <row r="131" spans="1:43" x14ac:dyDescent="0.25">
      <c r="A131" s="1">
        <f>COUNTIF('Value Matchup'!$D$356:$D$423,PASE!B131)</f>
        <v>0</v>
      </c>
      <c r="B131" t="s">
        <v>241</v>
      </c>
      <c r="C131" s="63">
        <f t="shared" si="2"/>
        <v>-0.72058823529411764</v>
      </c>
      <c r="E131" s="52" t="s">
        <v>497</v>
      </c>
      <c r="F131" s="52" t="s">
        <v>497</v>
      </c>
      <c r="G131" s="52" t="s">
        <v>497</v>
      </c>
      <c r="H131" s="52" t="s">
        <v>497</v>
      </c>
      <c r="I131" s="52" t="s">
        <v>497</v>
      </c>
      <c r="J131" s="52" t="s">
        <v>497</v>
      </c>
      <c r="K131" s="52" t="s">
        <v>497</v>
      </c>
      <c r="L131" s="52" t="s">
        <v>497</v>
      </c>
      <c r="M131" s="52" t="s">
        <v>497</v>
      </c>
      <c r="N131" s="52" t="s">
        <v>497</v>
      </c>
      <c r="O131" s="52" t="s">
        <v>497</v>
      </c>
      <c r="P131" s="52" t="s">
        <v>497</v>
      </c>
      <c r="Q131" s="52" t="s">
        <v>497</v>
      </c>
      <c r="R131" s="52" t="s">
        <v>497</v>
      </c>
      <c r="S131" s="52" t="s">
        <v>497</v>
      </c>
      <c r="T131" s="52" t="s">
        <v>497</v>
      </c>
      <c r="U131" s="52" t="s">
        <v>497</v>
      </c>
      <c r="V131" s="52" t="s">
        <v>497</v>
      </c>
      <c r="W131" s="52" t="s">
        <v>497</v>
      </c>
      <c r="X131" s="52" t="s">
        <v>497</v>
      </c>
      <c r="Y131" s="52" t="s">
        <v>497</v>
      </c>
      <c r="Z131" s="52" t="s">
        <v>497</v>
      </c>
      <c r="AA131" s="52" t="s">
        <v>497</v>
      </c>
      <c r="AB131" s="52" t="s">
        <v>497</v>
      </c>
      <c r="AC131" s="52" t="s">
        <v>497</v>
      </c>
      <c r="AD131" s="52" t="s">
        <v>497</v>
      </c>
      <c r="AE131" s="52" t="s">
        <v>497</v>
      </c>
      <c r="AF131" s="52" t="s">
        <v>497</v>
      </c>
      <c r="AG131" s="52" t="s">
        <v>497</v>
      </c>
      <c r="AH131" s="52" t="s">
        <v>497</v>
      </c>
      <c r="AI131" s="52" t="s">
        <v>497</v>
      </c>
      <c r="AJ131" s="52" t="s">
        <v>497</v>
      </c>
      <c r="AK131" s="52">
        <v>-0.72058823529411764</v>
      </c>
      <c r="AL131" s="52" t="s">
        <v>497</v>
      </c>
      <c r="AP131">
        <f t="shared" si="3"/>
        <v>1</v>
      </c>
      <c r="AQ131" t="s">
        <v>241</v>
      </c>
    </row>
    <row r="132" spans="1:43" x14ac:dyDescent="0.25">
      <c r="A132" s="1">
        <f>COUNTIF('Value Matchup'!$D$356:$D$423,PASE!B132)</f>
        <v>0</v>
      </c>
      <c r="B132" t="s">
        <v>242</v>
      </c>
      <c r="C132" s="63">
        <f t="shared" ref="C132:C195" si="4">IFERROR(AVERAGE(D132:AL132),0)</f>
        <v>-6.6176470588235295E-2</v>
      </c>
      <c r="E132" s="52" t="s">
        <v>497</v>
      </c>
      <c r="F132" s="52">
        <v>-6.6176470588235295E-2</v>
      </c>
      <c r="G132" s="52" t="s">
        <v>497</v>
      </c>
      <c r="H132" s="52" t="s">
        <v>497</v>
      </c>
      <c r="I132" s="52" t="s">
        <v>497</v>
      </c>
      <c r="J132" s="52" t="s">
        <v>497</v>
      </c>
      <c r="K132" s="52" t="s">
        <v>497</v>
      </c>
      <c r="L132" s="52" t="s">
        <v>497</v>
      </c>
      <c r="M132" s="52" t="s">
        <v>497</v>
      </c>
      <c r="N132" s="52" t="s">
        <v>497</v>
      </c>
      <c r="O132" s="52" t="s">
        <v>497</v>
      </c>
      <c r="P132" s="52" t="s">
        <v>497</v>
      </c>
      <c r="Q132" s="52" t="s">
        <v>497</v>
      </c>
      <c r="R132" s="52" t="s">
        <v>497</v>
      </c>
      <c r="S132" s="52" t="s">
        <v>497</v>
      </c>
      <c r="T132" s="52" t="s">
        <v>497</v>
      </c>
      <c r="U132" s="52" t="s">
        <v>497</v>
      </c>
      <c r="V132" s="52" t="s">
        <v>497</v>
      </c>
      <c r="W132" s="52" t="s">
        <v>497</v>
      </c>
      <c r="X132" s="52" t="s">
        <v>497</v>
      </c>
      <c r="Y132" s="52" t="s">
        <v>497</v>
      </c>
      <c r="Z132" s="52" t="s">
        <v>497</v>
      </c>
      <c r="AA132" s="52" t="s">
        <v>497</v>
      </c>
      <c r="AB132" s="52" t="s">
        <v>497</v>
      </c>
      <c r="AC132" s="52" t="s">
        <v>497</v>
      </c>
      <c r="AD132" s="52" t="s">
        <v>497</v>
      </c>
      <c r="AE132" s="52" t="s">
        <v>497</v>
      </c>
      <c r="AF132" s="52" t="s">
        <v>497</v>
      </c>
      <c r="AG132" s="52" t="s">
        <v>497</v>
      </c>
      <c r="AH132" s="52" t="s">
        <v>497</v>
      </c>
      <c r="AI132" s="52" t="s">
        <v>497</v>
      </c>
      <c r="AJ132" s="52" t="s">
        <v>497</v>
      </c>
      <c r="AK132" s="52" t="s">
        <v>497</v>
      </c>
      <c r="AL132" s="52" t="s">
        <v>497</v>
      </c>
      <c r="AP132">
        <f t="shared" ref="AP132:AP195" si="5">COUNTIF(B:B,AQ132)</f>
        <v>1</v>
      </c>
      <c r="AQ132" t="s">
        <v>242</v>
      </c>
    </row>
    <row r="133" spans="1:43" x14ac:dyDescent="0.25">
      <c r="A133" s="1">
        <f>COUNTIF('Value Matchup'!$D$356:$D$423,PASE!B133)</f>
        <v>0</v>
      </c>
      <c r="B133" t="s">
        <v>243</v>
      </c>
      <c r="C133" s="63">
        <f t="shared" si="4"/>
        <v>-8.8235294117647065E-2</v>
      </c>
      <c r="E133" s="52" t="s">
        <v>497</v>
      </c>
      <c r="F133" s="52" t="s">
        <v>497</v>
      </c>
      <c r="G133" s="52" t="s">
        <v>497</v>
      </c>
      <c r="H133" s="52" t="s">
        <v>497</v>
      </c>
      <c r="I133" s="52" t="s">
        <v>497</v>
      </c>
      <c r="J133" s="52">
        <v>-7.3529411764705881E-3</v>
      </c>
      <c r="K133" s="52" t="s">
        <v>497</v>
      </c>
      <c r="L133" s="52" t="s">
        <v>497</v>
      </c>
      <c r="M133" s="52" t="s">
        <v>497</v>
      </c>
      <c r="N133" s="52" t="s">
        <v>497</v>
      </c>
      <c r="O133" s="52" t="s">
        <v>497</v>
      </c>
      <c r="P133" s="52" t="s">
        <v>497</v>
      </c>
      <c r="Q133" s="52" t="s">
        <v>497</v>
      </c>
      <c r="R133" s="52" t="s">
        <v>497</v>
      </c>
      <c r="S133" s="52" t="s">
        <v>497</v>
      </c>
      <c r="T133" s="52" t="s">
        <v>497</v>
      </c>
      <c r="U133" s="52" t="s">
        <v>497</v>
      </c>
      <c r="V133" s="52" t="s">
        <v>497</v>
      </c>
      <c r="W133" s="52" t="s">
        <v>497</v>
      </c>
      <c r="X133" s="52" t="s">
        <v>497</v>
      </c>
      <c r="Y133" s="52" t="s">
        <v>497</v>
      </c>
      <c r="Z133" s="52" t="s">
        <v>497</v>
      </c>
      <c r="AA133" s="52" t="s">
        <v>497</v>
      </c>
      <c r="AB133" s="52" t="s">
        <v>497</v>
      </c>
      <c r="AC133" s="52">
        <v>-0.16911764705882354</v>
      </c>
      <c r="AD133" s="52" t="s">
        <v>497</v>
      </c>
      <c r="AE133" s="52" t="s">
        <v>497</v>
      </c>
      <c r="AF133" s="52" t="s">
        <v>497</v>
      </c>
      <c r="AG133" s="52" t="s">
        <v>497</v>
      </c>
      <c r="AH133" s="52" t="s">
        <v>497</v>
      </c>
      <c r="AI133" s="52" t="s">
        <v>497</v>
      </c>
      <c r="AJ133" s="52" t="s">
        <v>497</v>
      </c>
      <c r="AK133" s="52" t="s">
        <v>497</v>
      </c>
      <c r="AL133" s="52" t="s">
        <v>497</v>
      </c>
      <c r="AP133">
        <f t="shared" si="5"/>
        <v>1</v>
      </c>
      <c r="AQ133" t="s">
        <v>243</v>
      </c>
    </row>
    <row r="134" spans="1:43" x14ac:dyDescent="0.25">
      <c r="A134" s="1">
        <f>COUNTIF('Value Matchup'!$D$356:$D$423,PASE!B134)</f>
        <v>1</v>
      </c>
      <c r="B134" t="s">
        <v>37</v>
      </c>
      <c r="C134" s="63">
        <f t="shared" si="4"/>
        <v>-0.14302656546489573</v>
      </c>
      <c r="E134" s="52">
        <v>0.65441176470588225</v>
      </c>
      <c r="F134" s="52">
        <v>-0.34558823529411775</v>
      </c>
      <c r="G134" s="52">
        <v>-0.34558823529411775</v>
      </c>
      <c r="H134" s="52">
        <v>-1.3602941176470589</v>
      </c>
      <c r="I134" s="52">
        <v>-1.3602941176470589</v>
      </c>
      <c r="J134" s="52">
        <v>-1.3455882352941178</v>
      </c>
      <c r="K134" s="52">
        <v>2.6397058823529411</v>
      </c>
      <c r="L134" s="52">
        <v>-0.34558823529411775</v>
      </c>
      <c r="M134" s="52">
        <v>-2.3455882352941178</v>
      </c>
      <c r="N134" s="52">
        <v>0.16911764705882359</v>
      </c>
      <c r="O134" s="52" t="s">
        <v>497</v>
      </c>
      <c r="P134" s="52">
        <v>-0.34558823529411775</v>
      </c>
      <c r="Q134" s="52">
        <v>-1.5441176470588236</v>
      </c>
      <c r="R134" s="52">
        <v>-1.8308823529411764</v>
      </c>
      <c r="S134" s="52">
        <v>1.4558823529411764</v>
      </c>
      <c r="T134" s="52">
        <v>2.6397058823529411</v>
      </c>
      <c r="U134" s="52">
        <v>0.65441176470588225</v>
      </c>
      <c r="V134" s="52">
        <v>0.45588235294117641</v>
      </c>
      <c r="W134" s="52">
        <v>0.27941176470588236</v>
      </c>
      <c r="X134" s="52">
        <v>-8.0882352941176405E-2</v>
      </c>
      <c r="Y134" s="52">
        <v>-2.3455882352941178</v>
      </c>
      <c r="Z134" s="52">
        <v>-1.3455882352941178</v>
      </c>
      <c r="AA134" s="52">
        <v>0.63970588235294112</v>
      </c>
      <c r="AB134" s="52">
        <v>-1.3455882352941178</v>
      </c>
      <c r="AC134" s="52">
        <v>0.45588235294117641</v>
      </c>
      <c r="AD134" s="52">
        <v>1.6397058823529411</v>
      </c>
      <c r="AE134" s="52">
        <v>-2.3455882352941178</v>
      </c>
      <c r="AF134" s="52">
        <v>3.1691176470588234</v>
      </c>
      <c r="AG134" s="52">
        <v>-1.3602941176470589</v>
      </c>
      <c r="AH134" s="52" t="s">
        <v>497</v>
      </c>
      <c r="AI134" s="52" t="s">
        <v>497</v>
      </c>
      <c r="AJ134" s="52">
        <v>0.88235294117647056</v>
      </c>
      <c r="AK134" s="52">
        <v>0.65441176470588225</v>
      </c>
      <c r="AL134" s="52">
        <v>-0.83088235294117641</v>
      </c>
      <c r="AP134">
        <f t="shared" si="5"/>
        <v>1</v>
      </c>
      <c r="AQ134" t="s">
        <v>37</v>
      </c>
    </row>
    <row r="135" spans="1:43" x14ac:dyDescent="0.25">
      <c r="A135" s="1">
        <f>COUNTIF('Value Matchup'!$D$356:$D$423,PASE!B135)</f>
        <v>1</v>
      </c>
      <c r="B135" t="s">
        <v>244</v>
      </c>
      <c r="C135" s="63">
        <f t="shared" si="4"/>
        <v>-5.0420168067226941E-2</v>
      </c>
      <c r="E135" s="52">
        <v>2.4117647058823528</v>
      </c>
      <c r="F135" s="52">
        <v>-0.625</v>
      </c>
      <c r="G135" s="52" t="s">
        <v>497</v>
      </c>
      <c r="H135" s="52" t="s">
        <v>497</v>
      </c>
      <c r="I135" s="52">
        <v>-0.58823529411764708</v>
      </c>
      <c r="J135" s="52">
        <v>-1.5441176470588236</v>
      </c>
      <c r="K135" s="52">
        <v>0.27941176470588236</v>
      </c>
      <c r="L135" s="52">
        <v>-0.11764705882352944</v>
      </c>
      <c r="M135" s="52">
        <v>0.63970588235294112</v>
      </c>
      <c r="N135" s="52" t="s">
        <v>497</v>
      </c>
      <c r="O135" s="52">
        <v>0.375</v>
      </c>
      <c r="P135" s="52" t="s">
        <v>497</v>
      </c>
      <c r="Q135" s="52" t="s">
        <v>497</v>
      </c>
      <c r="R135" s="52" t="s">
        <v>497</v>
      </c>
      <c r="S135" s="52" t="s">
        <v>497</v>
      </c>
      <c r="T135" s="52" t="s">
        <v>497</v>
      </c>
      <c r="U135" s="52" t="s">
        <v>497</v>
      </c>
      <c r="V135" s="52" t="s">
        <v>497</v>
      </c>
      <c r="W135" s="52" t="s">
        <v>497</v>
      </c>
      <c r="X135" s="52" t="s">
        <v>497</v>
      </c>
      <c r="Y135" s="52" t="s">
        <v>497</v>
      </c>
      <c r="Z135" s="52" t="s">
        <v>497</v>
      </c>
      <c r="AA135" s="52">
        <v>-0.61764705882352944</v>
      </c>
      <c r="AB135" s="52" t="s">
        <v>497</v>
      </c>
      <c r="AC135" s="52" t="s">
        <v>497</v>
      </c>
      <c r="AD135" s="52">
        <v>-1.0808823529411764</v>
      </c>
      <c r="AE135" s="52" t="s">
        <v>497</v>
      </c>
      <c r="AF135" s="52" t="s">
        <v>497</v>
      </c>
      <c r="AG135" s="52">
        <v>-0.625</v>
      </c>
      <c r="AH135" s="52">
        <v>-1.0808823529411764</v>
      </c>
      <c r="AI135" s="52">
        <v>1.4558823529411764</v>
      </c>
      <c r="AJ135" s="52">
        <v>0.41176470588235292</v>
      </c>
      <c r="AK135" s="52" t="s">
        <v>497</v>
      </c>
      <c r="AL135" s="52" t="s">
        <v>497</v>
      </c>
      <c r="AP135">
        <f t="shared" si="5"/>
        <v>1</v>
      </c>
      <c r="AQ135" t="s">
        <v>244</v>
      </c>
    </row>
    <row r="136" spans="1:43" x14ac:dyDescent="0.25">
      <c r="A136" s="1">
        <f>COUNTIF('Value Matchup'!$D$356:$D$423,PASE!B136)</f>
        <v>0</v>
      </c>
      <c r="B136" t="s">
        <v>245</v>
      </c>
      <c r="C136" s="63">
        <f t="shared" si="4"/>
        <v>0</v>
      </c>
      <c r="E136" s="52" t="s">
        <v>497</v>
      </c>
      <c r="F136" s="52" t="s">
        <v>497</v>
      </c>
      <c r="G136" s="52" t="s">
        <v>497</v>
      </c>
      <c r="H136" s="52" t="s">
        <v>497</v>
      </c>
      <c r="I136" s="52" t="s">
        <v>497</v>
      </c>
      <c r="J136" s="52" t="s">
        <v>497</v>
      </c>
      <c r="K136" s="52" t="s">
        <v>497</v>
      </c>
      <c r="L136" s="52" t="s">
        <v>497</v>
      </c>
      <c r="M136" s="52" t="s">
        <v>497</v>
      </c>
      <c r="N136" s="52" t="s">
        <v>497</v>
      </c>
      <c r="O136" s="52" t="s">
        <v>497</v>
      </c>
      <c r="P136" s="52" t="s">
        <v>497</v>
      </c>
      <c r="Q136" s="52" t="s">
        <v>497</v>
      </c>
      <c r="R136" s="52" t="s">
        <v>497</v>
      </c>
      <c r="S136" s="52" t="s">
        <v>497</v>
      </c>
      <c r="T136" s="52" t="s">
        <v>497</v>
      </c>
      <c r="U136" s="52" t="s">
        <v>497</v>
      </c>
      <c r="V136" s="52" t="s">
        <v>497</v>
      </c>
      <c r="W136" s="52" t="s">
        <v>497</v>
      </c>
      <c r="X136" s="52" t="s">
        <v>497</v>
      </c>
      <c r="Y136" s="52" t="s">
        <v>497</v>
      </c>
      <c r="Z136" s="52" t="s">
        <v>497</v>
      </c>
      <c r="AA136" s="52" t="s">
        <v>497</v>
      </c>
      <c r="AB136" s="52" t="s">
        <v>497</v>
      </c>
      <c r="AC136" s="52" t="s">
        <v>497</v>
      </c>
      <c r="AD136" s="52" t="s">
        <v>497</v>
      </c>
      <c r="AE136" s="52" t="s">
        <v>497</v>
      </c>
      <c r="AF136" s="52" t="s">
        <v>497</v>
      </c>
      <c r="AG136" s="52" t="s">
        <v>497</v>
      </c>
      <c r="AH136" s="52" t="s">
        <v>497</v>
      </c>
      <c r="AI136" s="52" t="s">
        <v>497</v>
      </c>
      <c r="AJ136" s="52" t="s">
        <v>497</v>
      </c>
      <c r="AK136" s="52" t="s">
        <v>497</v>
      </c>
      <c r="AL136" s="52" t="s">
        <v>497</v>
      </c>
      <c r="AP136">
        <f t="shared" si="5"/>
        <v>1</v>
      </c>
      <c r="AQ136" t="s">
        <v>245</v>
      </c>
    </row>
    <row r="137" spans="1:43" x14ac:dyDescent="0.25">
      <c r="A137" s="1">
        <f>COUNTIF('Value Matchup'!$D$356:$D$423,PASE!B137)</f>
        <v>0</v>
      </c>
      <c r="B137" t="s">
        <v>246</v>
      </c>
      <c r="C137" s="63">
        <f t="shared" si="4"/>
        <v>0.20833333333333334</v>
      </c>
      <c r="E137" s="52" t="s">
        <v>497</v>
      </c>
      <c r="F137" s="52">
        <v>-0.16911764705882354</v>
      </c>
      <c r="G137" s="52" t="s">
        <v>497</v>
      </c>
      <c r="H137" s="52" t="s">
        <v>497</v>
      </c>
      <c r="I137" s="52" t="s">
        <v>497</v>
      </c>
      <c r="J137" s="52" t="s">
        <v>497</v>
      </c>
      <c r="K137" s="52" t="s">
        <v>497</v>
      </c>
      <c r="L137" s="52" t="s">
        <v>497</v>
      </c>
      <c r="M137" s="52" t="s">
        <v>497</v>
      </c>
      <c r="N137" s="52" t="s">
        <v>497</v>
      </c>
      <c r="O137" s="52">
        <v>-0.58823529411764708</v>
      </c>
      <c r="P137" s="52" t="s">
        <v>497</v>
      </c>
      <c r="Q137" s="52">
        <v>-0.5</v>
      </c>
      <c r="R137" s="52" t="s">
        <v>497</v>
      </c>
      <c r="S137" s="52" t="s">
        <v>497</v>
      </c>
      <c r="T137" s="52" t="s">
        <v>497</v>
      </c>
      <c r="U137" s="52">
        <v>2.3823529411764706</v>
      </c>
      <c r="V137" s="52">
        <v>0.75</v>
      </c>
      <c r="W137" s="52" t="s">
        <v>497</v>
      </c>
      <c r="X137" s="52">
        <v>-0.625</v>
      </c>
      <c r="Y137" s="52" t="s">
        <v>497</v>
      </c>
      <c r="Z137" s="52" t="s">
        <v>497</v>
      </c>
      <c r="AA137" s="52" t="s">
        <v>497</v>
      </c>
      <c r="AB137" s="52" t="s">
        <v>497</v>
      </c>
      <c r="AC137" s="52" t="s">
        <v>497</v>
      </c>
      <c r="AD137" s="52" t="s">
        <v>497</v>
      </c>
      <c r="AE137" s="52" t="s">
        <v>497</v>
      </c>
      <c r="AF137" s="52" t="s">
        <v>497</v>
      </c>
      <c r="AG137" s="52" t="s">
        <v>497</v>
      </c>
      <c r="AH137" s="52" t="s">
        <v>497</v>
      </c>
      <c r="AI137" s="52" t="s">
        <v>497</v>
      </c>
      <c r="AJ137" s="52" t="s">
        <v>497</v>
      </c>
      <c r="AK137" s="52" t="s">
        <v>497</v>
      </c>
      <c r="AL137" s="52" t="s">
        <v>497</v>
      </c>
      <c r="AP137">
        <f t="shared" si="5"/>
        <v>1</v>
      </c>
      <c r="AQ137" t="s">
        <v>246</v>
      </c>
    </row>
    <row r="138" spans="1:43" x14ac:dyDescent="0.25">
      <c r="A138" s="1">
        <f>COUNTIF('Value Matchup'!$D$356:$D$423,PASE!B138)</f>
        <v>1</v>
      </c>
      <c r="B138" t="s">
        <v>26</v>
      </c>
      <c r="C138" s="63">
        <f t="shared" si="4"/>
        <v>0.3421945701357465</v>
      </c>
      <c r="E138" s="52">
        <v>0.88235294117647056</v>
      </c>
      <c r="F138" s="52">
        <v>0.63970588235294112</v>
      </c>
      <c r="G138" s="52">
        <v>-0.54411764705882359</v>
      </c>
      <c r="H138" s="52">
        <v>0.65441176470588225</v>
      </c>
      <c r="I138" s="52">
        <v>4.2794117647058822</v>
      </c>
      <c r="J138" s="52" t="s">
        <v>497</v>
      </c>
      <c r="K138" s="52" t="s">
        <v>497</v>
      </c>
      <c r="L138" s="52">
        <v>2.4558823529411766</v>
      </c>
      <c r="M138" s="52">
        <v>-0.34558823529411775</v>
      </c>
      <c r="N138" s="52" t="s">
        <v>497</v>
      </c>
      <c r="O138" s="52">
        <v>-0.625</v>
      </c>
      <c r="P138" s="52">
        <v>0.27941176470588236</v>
      </c>
      <c r="Q138" s="52">
        <v>0.27941176470588236</v>
      </c>
      <c r="R138" s="52">
        <v>0.63970588235294112</v>
      </c>
      <c r="S138" s="52">
        <v>-2.3455882352941178</v>
      </c>
      <c r="T138" s="52">
        <v>-0.34558823529411775</v>
      </c>
      <c r="U138" s="52">
        <v>0.45588235294117641</v>
      </c>
      <c r="V138" s="52">
        <v>-0.36029411764705888</v>
      </c>
      <c r="W138" s="52">
        <v>-0.11764705882352944</v>
      </c>
      <c r="X138" s="52">
        <v>1.1691176470588236</v>
      </c>
      <c r="Y138" s="52" t="s">
        <v>497</v>
      </c>
      <c r="Z138" s="52">
        <v>1.6544117647058822</v>
      </c>
      <c r="AA138" s="52" t="s">
        <v>497</v>
      </c>
      <c r="AB138" s="52">
        <v>-0.34558823529411775</v>
      </c>
      <c r="AC138" s="52">
        <v>-0.83088235294117641</v>
      </c>
      <c r="AD138" s="52">
        <v>0.65441176470588225</v>
      </c>
      <c r="AE138" s="52">
        <v>0.63970588235294112</v>
      </c>
      <c r="AF138" s="52" t="s">
        <v>497</v>
      </c>
      <c r="AG138" s="52" t="s">
        <v>497</v>
      </c>
      <c r="AH138" s="52" t="s">
        <v>497</v>
      </c>
      <c r="AI138" s="52">
        <v>-0.36029411764705888</v>
      </c>
      <c r="AJ138" s="52">
        <v>-0.72058823529411764</v>
      </c>
      <c r="AK138" s="52">
        <v>-0.34558823529411775</v>
      </c>
      <c r="AL138" s="52">
        <v>1.5</v>
      </c>
      <c r="AP138">
        <f t="shared" si="5"/>
        <v>1</v>
      </c>
      <c r="AQ138" t="s">
        <v>26</v>
      </c>
    </row>
    <row r="139" spans="1:43" x14ac:dyDescent="0.25">
      <c r="A139" s="1">
        <f>COUNTIF('Value Matchup'!$D$356:$D$423,PASE!B139)</f>
        <v>0</v>
      </c>
      <c r="B139" t="s">
        <v>247</v>
      </c>
      <c r="C139" s="63">
        <f t="shared" si="4"/>
        <v>-2.941176470588247E-3</v>
      </c>
      <c r="E139" s="52" t="s">
        <v>497</v>
      </c>
      <c r="F139" s="52" t="s">
        <v>497</v>
      </c>
      <c r="G139" s="52" t="s">
        <v>497</v>
      </c>
      <c r="H139" s="52" t="s">
        <v>497</v>
      </c>
      <c r="I139" s="52" t="s">
        <v>497</v>
      </c>
      <c r="J139" s="52">
        <v>1.75</v>
      </c>
      <c r="K139" s="52" t="s">
        <v>497</v>
      </c>
      <c r="L139" s="52" t="s">
        <v>497</v>
      </c>
      <c r="M139" s="52" t="s">
        <v>497</v>
      </c>
      <c r="N139" s="52" t="s">
        <v>497</v>
      </c>
      <c r="O139" s="52" t="s">
        <v>497</v>
      </c>
      <c r="P139" s="52" t="s">
        <v>497</v>
      </c>
      <c r="Q139" s="52" t="s">
        <v>497</v>
      </c>
      <c r="R139" s="52" t="s">
        <v>497</v>
      </c>
      <c r="S139" s="52" t="s">
        <v>497</v>
      </c>
      <c r="T139" s="52" t="s">
        <v>497</v>
      </c>
      <c r="U139" s="52" t="s">
        <v>497</v>
      </c>
      <c r="V139" s="52" t="s">
        <v>497</v>
      </c>
      <c r="W139" s="52" t="s">
        <v>497</v>
      </c>
      <c r="X139" s="52" t="s">
        <v>497</v>
      </c>
      <c r="Y139" s="52" t="s">
        <v>497</v>
      </c>
      <c r="Z139" s="52" t="s">
        <v>497</v>
      </c>
      <c r="AA139" s="52" t="s">
        <v>497</v>
      </c>
      <c r="AB139" s="52" t="s">
        <v>497</v>
      </c>
      <c r="AC139" s="52" t="s">
        <v>497</v>
      </c>
      <c r="AD139" s="52" t="s">
        <v>497</v>
      </c>
      <c r="AE139" s="52">
        <v>-0.25</v>
      </c>
      <c r="AF139" s="52" t="s">
        <v>497</v>
      </c>
      <c r="AG139" s="52">
        <v>-0.54411764705882359</v>
      </c>
      <c r="AH139" s="52">
        <v>-0.72058823529411764</v>
      </c>
      <c r="AI139" s="52">
        <v>-0.25</v>
      </c>
      <c r="AJ139" s="52" t="s">
        <v>497</v>
      </c>
      <c r="AK139" s="52" t="s">
        <v>497</v>
      </c>
      <c r="AL139" s="52" t="s">
        <v>497</v>
      </c>
      <c r="AP139">
        <f t="shared" si="5"/>
        <v>1</v>
      </c>
      <c r="AQ139" t="s">
        <v>247</v>
      </c>
    </row>
    <row r="140" spans="1:43" x14ac:dyDescent="0.25">
      <c r="A140" s="1">
        <f>COUNTIF('Value Matchup'!$D$356:$D$423,PASE!B140)</f>
        <v>0</v>
      </c>
      <c r="B140" t="s">
        <v>51</v>
      </c>
      <c r="C140" s="63">
        <f t="shared" si="4"/>
        <v>-4.6568627450980393E-2</v>
      </c>
      <c r="E140" s="52" t="s">
        <v>497</v>
      </c>
      <c r="F140" s="52" t="s">
        <v>497</v>
      </c>
      <c r="G140" s="52" t="s">
        <v>497</v>
      </c>
      <c r="H140" s="52">
        <v>-7.3529411764705881E-3</v>
      </c>
      <c r="I140" s="52" t="s">
        <v>497</v>
      </c>
      <c r="J140" s="52" t="s">
        <v>497</v>
      </c>
      <c r="K140" s="52" t="s">
        <v>497</v>
      </c>
      <c r="L140" s="52" t="s">
        <v>497</v>
      </c>
      <c r="M140" s="52" t="s">
        <v>497</v>
      </c>
      <c r="N140" s="52" t="s">
        <v>497</v>
      </c>
      <c r="O140" s="52" t="s">
        <v>497</v>
      </c>
      <c r="P140" s="52" t="s">
        <v>497</v>
      </c>
      <c r="Q140" s="52" t="s">
        <v>497</v>
      </c>
      <c r="R140" s="52" t="s">
        <v>497</v>
      </c>
      <c r="S140" s="52" t="s">
        <v>497</v>
      </c>
      <c r="T140" s="52" t="s">
        <v>497</v>
      </c>
      <c r="U140" s="52" t="s">
        <v>497</v>
      </c>
      <c r="V140" s="52" t="s">
        <v>497</v>
      </c>
      <c r="W140" s="52">
        <v>-6.6176470588235295E-2</v>
      </c>
      <c r="X140" s="52">
        <v>-6.6176470588235295E-2</v>
      </c>
      <c r="Y140" s="52" t="s">
        <v>497</v>
      </c>
      <c r="Z140" s="52" t="s">
        <v>497</v>
      </c>
      <c r="AA140" s="52" t="s">
        <v>497</v>
      </c>
      <c r="AB140" s="52" t="s">
        <v>497</v>
      </c>
      <c r="AC140" s="52" t="s">
        <v>497</v>
      </c>
      <c r="AD140" s="52" t="s">
        <v>497</v>
      </c>
      <c r="AE140" s="52" t="s">
        <v>497</v>
      </c>
      <c r="AF140" s="52" t="s">
        <v>497</v>
      </c>
      <c r="AG140" s="52" t="s">
        <v>497</v>
      </c>
      <c r="AH140" s="52" t="s">
        <v>497</v>
      </c>
      <c r="AI140" s="52" t="s">
        <v>497</v>
      </c>
      <c r="AJ140" s="52" t="s">
        <v>497</v>
      </c>
      <c r="AK140" s="52" t="s">
        <v>497</v>
      </c>
      <c r="AL140" s="52" t="s">
        <v>497</v>
      </c>
      <c r="AP140">
        <f t="shared" si="5"/>
        <v>1</v>
      </c>
      <c r="AQ140" t="s">
        <v>51</v>
      </c>
    </row>
    <row r="141" spans="1:43" x14ac:dyDescent="0.25">
      <c r="A141" s="1">
        <f>COUNTIF('Value Matchup'!$D$356:$D$423,PASE!B141)</f>
        <v>0</v>
      </c>
      <c r="B141" t="s">
        <v>248</v>
      </c>
      <c r="C141" s="63">
        <f t="shared" si="4"/>
        <v>-7.3529411764705881E-3</v>
      </c>
      <c r="E141" s="52" t="s">
        <v>497</v>
      </c>
      <c r="F141" s="52" t="s">
        <v>497</v>
      </c>
      <c r="G141" s="52" t="s">
        <v>497</v>
      </c>
      <c r="H141" s="52" t="s">
        <v>497</v>
      </c>
      <c r="I141" s="52" t="s">
        <v>497</v>
      </c>
      <c r="J141" s="52" t="s">
        <v>497</v>
      </c>
      <c r="K141" s="52">
        <v>-7.3529411764705881E-3</v>
      </c>
      <c r="L141" s="52" t="s">
        <v>497</v>
      </c>
      <c r="M141" s="52" t="s">
        <v>497</v>
      </c>
      <c r="N141" s="52" t="s">
        <v>497</v>
      </c>
      <c r="O141" s="52" t="s">
        <v>497</v>
      </c>
      <c r="P141" s="52" t="s">
        <v>497</v>
      </c>
      <c r="Q141" s="52" t="s">
        <v>497</v>
      </c>
      <c r="R141" s="52" t="s">
        <v>497</v>
      </c>
      <c r="S141" s="52" t="s">
        <v>497</v>
      </c>
      <c r="T141" s="52" t="s">
        <v>497</v>
      </c>
      <c r="U141" s="52" t="s">
        <v>497</v>
      </c>
      <c r="V141" s="52" t="s">
        <v>497</v>
      </c>
      <c r="W141" s="52">
        <v>-7.3529411764705881E-3</v>
      </c>
      <c r="X141" s="52" t="s">
        <v>497</v>
      </c>
      <c r="Y141" s="52" t="s">
        <v>497</v>
      </c>
      <c r="Z141" s="52" t="s">
        <v>497</v>
      </c>
      <c r="AA141" s="52" t="s">
        <v>497</v>
      </c>
      <c r="AB141" s="52" t="s">
        <v>497</v>
      </c>
      <c r="AC141" s="52" t="s">
        <v>497</v>
      </c>
      <c r="AD141" s="52" t="s">
        <v>497</v>
      </c>
      <c r="AE141" s="52" t="s">
        <v>497</v>
      </c>
      <c r="AF141" s="52" t="s">
        <v>497</v>
      </c>
      <c r="AG141" s="52" t="s">
        <v>497</v>
      </c>
      <c r="AH141" s="52" t="s">
        <v>497</v>
      </c>
      <c r="AI141" s="52" t="s">
        <v>497</v>
      </c>
      <c r="AJ141" s="52" t="s">
        <v>497</v>
      </c>
      <c r="AK141" s="52" t="s">
        <v>497</v>
      </c>
      <c r="AL141" s="52" t="s">
        <v>497</v>
      </c>
      <c r="AP141">
        <f t="shared" si="5"/>
        <v>1</v>
      </c>
      <c r="AQ141" t="s">
        <v>248</v>
      </c>
    </row>
    <row r="142" spans="1:43" x14ac:dyDescent="0.25">
      <c r="A142" s="1">
        <f>COUNTIF('Value Matchup'!$D$356:$D$423,PASE!B142)</f>
        <v>0</v>
      </c>
      <c r="B142" t="s">
        <v>249</v>
      </c>
      <c r="C142" s="63">
        <f t="shared" si="4"/>
        <v>0.18088235294117649</v>
      </c>
      <c r="E142" s="52" t="s">
        <v>497</v>
      </c>
      <c r="F142" s="52" t="s">
        <v>497</v>
      </c>
      <c r="G142" s="52" t="s">
        <v>497</v>
      </c>
      <c r="H142" s="52" t="s">
        <v>497</v>
      </c>
      <c r="I142" s="52" t="s">
        <v>497</v>
      </c>
      <c r="J142" s="52" t="s">
        <v>497</v>
      </c>
      <c r="K142" s="52">
        <v>0.93382352941176472</v>
      </c>
      <c r="L142" s="52" t="s">
        <v>497</v>
      </c>
      <c r="M142" s="52">
        <v>-7.3529411764705881E-3</v>
      </c>
      <c r="N142" s="52" t="s">
        <v>497</v>
      </c>
      <c r="O142" s="52" t="s">
        <v>497</v>
      </c>
      <c r="P142" s="52" t="s">
        <v>497</v>
      </c>
      <c r="Q142" s="52" t="s">
        <v>497</v>
      </c>
      <c r="R142" s="52" t="s">
        <v>497</v>
      </c>
      <c r="S142" s="52">
        <v>-7.3529411764705881E-3</v>
      </c>
      <c r="T142" s="52" t="s">
        <v>497</v>
      </c>
      <c r="U142" s="52" t="s">
        <v>497</v>
      </c>
      <c r="V142" s="52" t="s">
        <v>497</v>
      </c>
      <c r="W142" s="52" t="s">
        <v>497</v>
      </c>
      <c r="X142" s="52" t="s">
        <v>497</v>
      </c>
      <c r="Y142" s="52" t="s">
        <v>497</v>
      </c>
      <c r="Z142" s="52" t="s">
        <v>497</v>
      </c>
      <c r="AA142" s="52" t="s">
        <v>497</v>
      </c>
      <c r="AB142" s="52" t="s">
        <v>497</v>
      </c>
      <c r="AC142" s="52" t="s">
        <v>497</v>
      </c>
      <c r="AD142" s="52" t="s">
        <v>497</v>
      </c>
      <c r="AE142" s="52" t="s">
        <v>497</v>
      </c>
      <c r="AF142" s="52" t="s">
        <v>497</v>
      </c>
      <c r="AG142" s="52" t="s">
        <v>497</v>
      </c>
      <c r="AH142" s="52" t="s">
        <v>497</v>
      </c>
      <c r="AI142" s="52">
        <v>-7.3529411764705881E-3</v>
      </c>
      <c r="AJ142" s="52" t="s">
        <v>497</v>
      </c>
      <c r="AK142" s="52" t="s">
        <v>497</v>
      </c>
      <c r="AL142" s="52">
        <v>-7.3529411764705881E-3</v>
      </c>
      <c r="AP142">
        <f t="shared" si="5"/>
        <v>1</v>
      </c>
      <c r="AQ142" t="s">
        <v>249</v>
      </c>
    </row>
    <row r="143" spans="1:43" x14ac:dyDescent="0.25">
      <c r="A143" s="1">
        <f>COUNTIF('Value Matchup'!$D$356:$D$423,PASE!B143)</f>
        <v>1</v>
      </c>
      <c r="B143" t="s">
        <v>250</v>
      </c>
      <c r="C143" s="63">
        <f t="shared" si="4"/>
        <v>-7.3529411764705873E-3</v>
      </c>
      <c r="E143" s="52" t="s">
        <v>497</v>
      </c>
      <c r="F143" s="52" t="s">
        <v>497</v>
      </c>
      <c r="G143" s="52" t="s">
        <v>497</v>
      </c>
      <c r="H143" s="52" t="s">
        <v>497</v>
      </c>
      <c r="I143" s="52" t="s">
        <v>497</v>
      </c>
      <c r="J143" s="52">
        <v>-7.3529411764705881E-3</v>
      </c>
      <c r="K143" s="52" t="s">
        <v>497</v>
      </c>
      <c r="L143" s="52" t="s">
        <v>497</v>
      </c>
      <c r="M143" s="52" t="s">
        <v>497</v>
      </c>
      <c r="N143" s="52" t="s">
        <v>497</v>
      </c>
      <c r="O143" s="52" t="s">
        <v>497</v>
      </c>
      <c r="P143" s="52" t="s">
        <v>497</v>
      </c>
      <c r="Q143" s="52" t="s">
        <v>497</v>
      </c>
      <c r="R143" s="52" t="s">
        <v>497</v>
      </c>
      <c r="S143" s="52">
        <v>-7.3529411764705881E-3</v>
      </c>
      <c r="T143" s="52" t="s">
        <v>497</v>
      </c>
      <c r="U143" s="52" t="s">
        <v>497</v>
      </c>
      <c r="V143" s="52" t="s">
        <v>497</v>
      </c>
      <c r="W143" s="52" t="s">
        <v>497</v>
      </c>
      <c r="X143" s="52" t="s">
        <v>497</v>
      </c>
      <c r="Y143" s="52" t="s">
        <v>497</v>
      </c>
      <c r="Z143" s="52" t="s">
        <v>497</v>
      </c>
      <c r="AA143" s="52" t="s">
        <v>497</v>
      </c>
      <c r="AB143" s="52" t="s">
        <v>497</v>
      </c>
      <c r="AC143" s="52">
        <v>-7.3529411764705881E-3</v>
      </c>
      <c r="AD143" s="52" t="s">
        <v>497</v>
      </c>
      <c r="AE143" s="52" t="s">
        <v>497</v>
      </c>
      <c r="AF143" s="52" t="s">
        <v>497</v>
      </c>
      <c r="AG143" s="52" t="s">
        <v>497</v>
      </c>
      <c r="AH143" s="52" t="s">
        <v>497</v>
      </c>
      <c r="AI143" s="52" t="s">
        <v>497</v>
      </c>
      <c r="AJ143" s="52" t="s">
        <v>497</v>
      </c>
      <c r="AK143" s="52" t="s">
        <v>497</v>
      </c>
      <c r="AL143" s="52" t="s">
        <v>497</v>
      </c>
      <c r="AP143">
        <f t="shared" si="5"/>
        <v>1</v>
      </c>
      <c r="AQ143" t="s">
        <v>250</v>
      </c>
    </row>
    <row r="144" spans="1:43" x14ac:dyDescent="0.25">
      <c r="A144" s="1">
        <f>COUNTIF('Value Matchup'!$D$356:$D$423,PASE!B144)</f>
        <v>0</v>
      </c>
      <c r="B144" t="s">
        <v>251</v>
      </c>
      <c r="C144" s="63">
        <f t="shared" si="4"/>
        <v>-6.6176470588235295E-2</v>
      </c>
      <c r="E144" s="52">
        <v>-6.6176470588235295E-2</v>
      </c>
      <c r="F144" s="52" t="s">
        <v>497</v>
      </c>
      <c r="G144" s="52" t="s">
        <v>497</v>
      </c>
      <c r="H144" s="52" t="s">
        <v>497</v>
      </c>
      <c r="I144" s="52" t="s">
        <v>497</v>
      </c>
      <c r="J144" s="52" t="s">
        <v>497</v>
      </c>
      <c r="K144" s="52" t="s">
        <v>497</v>
      </c>
      <c r="L144" s="52" t="s">
        <v>497</v>
      </c>
      <c r="M144" s="52" t="s">
        <v>497</v>
      </c>
      <c r="N144" s="52" t="s">
        <v>497</v>
      </c>
      <c r="O144" s="52" t="s">
        <v>497</v>
      </c>
      <c r="P144" s="52" t="s">
        <v>497</v>
      </c>
      <c r="Q144" s="52" t="s">
        <v>497</v>
      </c>
      <c r="R144" s="52" t="s">
        <v>497</v>
      </c>
      <c r="S144" s="52" t="s">
        <v>497</v>
      </c>
      <c r="T144" s="52" t="s">
        <v>497</v>
      </c>
      <c r="U144" s="52" t="s">
        <v>497</v>
      </c>
      <c r="V144" s="52" t="s">
        <v>497</v>
      </c>
      <c r="W144" s="52" t="s">
        <v>497</v>
      </c>
      <c r="X144" s="52" t="s">
        <v>497</v>
      </c>
      <c r="Y144" s="52" t="s">
        <v>497</v>
      </c>
      <c r="Z144" s="52" t="s">
        <v>497</v>
      </c>
      <c r="AA144" s="52" t="s">
        <v>497</v>
      </c>
      <c r="AB144" s="52" t="s">
        <v>497</v>
      </c>
      <c r="AC144" s="52" t="s">
        <v>497</v>
      </c>
      <c r="AD144" s="52" t="s">
        <v>497</v>
      </c>
      <c r="AE144" s="52" t="s">
        <v>497</v>
      </c>
      <c r="AF144" s="52" t="s">
        <v>497</v>
      </c>
      <c r="AG144" s="52" t="s">
        <v>497</v>
      </c>
      <c r="AH144" s="52" t="s">
        <v>497</v>
      </c>
      <c r="AI144" s="52" t="s">
        <v>497</v>
      </c>
      <c r="AJ144" s="52" t="s">
        <v>497</v>
      </c>
      <c r="AK144" s="52" t="s">
        <v>497</v>
      </c>
      <c r="AL144" s="52" t="s">
        <v>497</v>
      </c>
      <c r="AP144">
        <f t="shared" si="5"/>
        <v>1</v>
      </c>
      <c r="AQ144" t="s">
        <v>251</v>
      </c>
    </row>
    <row r="145" spans="1:43" x14ac:dyDescent="0.25">
      <c r="A145" s="1">
        <f>COUNTIF('Value Matchup'!$D$356:$D$423,PASE!B145)</f>
        <v>0</v>
      </c>
      <c r="B145" t="s">
        <v>489</v>
      </c>
      <c r="C145" s="63">
        <f t="shared" si="4"/>
        <v>0</v>
      </c>
      <c r="E145" s="52" t="s">
        <v>497</v>
      </c>
      <c r="F145" s="52" t="s">
        <v>497</v>
      </c>
      <c r="G145" s="52" t="s">
        <v>497</v>
      </c>
      <c r="H145" s="52" t="s">
        <v>497</v>
      </c>
      <c r="I145" s="52" t="s">
        <v>497</v>
      </c>
      <c r="J145" s="52" t="s">
        <v>497</v>
      </c>
      <c r="K145" s="52" t="s">
        <v>497</v>
      </c>
      <c r="L145" s="52" t="s">
        <v>497</v>
      </c>
      <c r="M145" s="52" t="s">
        <v>497</v>
      </c>
      <c r="N145" s="52" t="s">
        <v>497</v>
      </c>
      <c r="O145" s="52" t="s">
        <v>497</v>
      </c>
      <c r="P145" s="52" t="s">
        <v>497</v>
      </c>
      <c r="Q145" s="52" t="s">
        <v>497</v>
      </c>
      <c r="R145" s="52" t="s">
        <v>497</v>
      </c>
      <c r="S145" s="52" t="s">
        <v>497</v>
      </c>
      <c r="T145" s="52" t="s">
        <v>497</v>
      </c>
      <c r="U145" s="52" t="s">
        <v>497</v>
      </c>
      <c r="V145" s="52" t="s">
        <v>497</v>
      </c>
      <c r="W145" s="52" t="s">
        <v>497</v>
      </c>
      <c r="X145" s="52" t="s">
        <v>497</v>
      </c>
      <c r="Y145" s="52" t="s">
        <v>497</v>
      </c>
      <c r="Z145" s="52" t="s">
        <v>497</v>
      </c>
      <c r="AA145" s="52" t="s">
        <v>497</v>
      </c>
      <c r="AB145" s="52" t="s">
        <v>497</v>
      </c>
      <c r="AC145" s="52" t="s">
        <v>497</v>
      </c>
      <c r="AD145" s="52" t="s">
        <v>497</v>
      </c>
      <c r="AE145" s="52" t="s">
        <v>497</v>
      </c>
      <c r="AF145" s="52" t="s">
        <v>497</v>
      </c>
      <c r="AG145" s="52" t="s">
        <v>497</v>
      </c>
      <c r="AH145" s="52" t="s">
        <v>497</v>
      </c>
      <c r="AI145" s="52" t="s">
        <v>497</v>
      </c>
      <c r="AJ145" s="52" t="s">
        <v>497</v>
      </c>
      <c r="AK145" s="52" t="s">
        <v>497</v>
      </c>
      <c r="AL145" s="52" t="s">
        <v>497</v>
      </c>
      <c r="AP145">
        <f t="shared" si="5"/>
        <v>1</v>
      </c>
      <c r="AQ145" t="s">
        <v>489</v>
      </c>
    </row>
    <row r="146" spans="1:43" x14ac:dyDescent="0.25">
      <c r="A146" s="1">
        <f>COUNTIF('Value Matchup'!$D$356:$D$423,PASE!B146)</f>
        <v>0</v>
      </c>
      <c r="B146" t="s">
        <v>252</v>
      </c>
      <c r="C146" s="63">
        <f t="shared" si="4"/>
        <v>-6.7647058823529421E-2</v>
      </c>
      <c r="E146" s="52">
        <v>-7.3529411764705881E-3</v>
      </c>
      <c r="F146" s="52" t="s">
        <v>497</v>
      </c>
      <c r="G146" s="52" t="s">
        <v>497</v>
      </c>
      <c r="H146" s="52" t="s">
        <v>497</v>
      </c>
      <c r="I146" s="52" t="s">
        <v>497</v>
      </c>
      <c r="J146" s="52">
        <v>-7.3529411764705881E-3</v>
      </c>
      <c r="K146" s="52">
        <v>-7.3529411764705881E-3</v>
      </c>
      <c r="L146" s="52">
        <v>-6.6176470588235295E-2</v>
      </c>
      <c r="M146" s="52" t="s">
        <v>497</v>
      </c>
      <c r="N146" s="52" t="s">
        <v>497</v>
      </c>
      <c r="O146" s="52" t="s">
        <v>497</v>
      </c>
      <c r="P146" s="52" t="s">
        <v>497</v>
      </c>
      <c r="Q146" s="52" t="s">
        <v>497</v>
      </c>
      <c r="R146" s="52" t="s">
        <v>497</v>
      </c>
      <c r="S146" s="52" t="s">
        <v>497</v>
      </c>
      <c r="T146" s="52" t="s">
        <v>497</v>
      </c>
      <c r="U146" s="52" t="s">
        <v>497</v>
      </c>
      <c r="V146" s="52" t="s">
        <v>497</v>
      </c>
      <c r="W146" s="52" t="s">
        <v>497</v>
      </c>
      <c r="X146" s="52" t="s">
        <v>497</v>
      </c>
      <c r="Y146" s="52" t="s">
        <v>497</v>
      </c>
      <c r="Z146" s="52">
        <v>-0.25</v>
      </c>
      <c r="AA146" s="52" t="s">
        <v>497</v>
      </c>
      <c r="AB146" s="52" t="s">
        <v>497</v>
      </c>
      <c r="AC146" s="52" t="s">
        <v>497</v>
      </c>
      <c r="AD146" s="52" t="s">
        <v>497</v>
      </c>
      <c r="AE146" s="52" t="s">
        <v>497</v>
      </c>
      <c r="AF146" s="52" t="s">
        <v>497</v>
      </c>
      <c r="AG146" s="52" t="s">
        <v>497</v>
      </c>
      <c r="AH146" s="52" t="s">
        <v>497</v>
      </c>
      <c r="AI146" s="52" t="s">
        <v>497</v>
      </c>
      <c r="AJ146" s="52" t="s">
        <v>497</v>
      </c>
      <c r="AK146" s="52" t="s">
        <v>497</v>
      </c>
      <c r="AL146" s="52" t="s">
        <v>497</v>
      </c>
      <c r="AP146">
        <f t="shared" si="5"/>
        <v>1</v>
      </c>
      <c r="AQ146" t="s">
        <v>252</v>
      </c>
    </row>
    <row r="147" spans="1:43" x14ac:dyDescent="0.25">
      <c r="A147" s="1">
        <f>COUNTIF('Value Matchup'!$D$356:$D$423,PASE!B147)</f>
        <v>0</v>
      </c>
      <c r="B147" t="s">
        <v>253</v>
      </c>
      <c r="C147" s="63">
        <f t="shared" si="4"/>
        <v>-0.46875</v>
      </c>
      <c r="E147" s="52" t="s">
        <v>497</v>
      </c>
      <c r="F147" s="52" t="s">
        <v>497</v>
      </c>
      <c r="G147" s="52" t="s">
        <v>497</v>
      </c>
      <c r="H147" s="52" t="s">
        <v>497</v>
      </c>
      <c r="I147" s="52" t="s">
        <v>497</v>
      </c>
      <c r="J147" s="52" t="s">
        <v>497</v>
      </c>
      <c r="K147" s="52">
        <v>-0.5</v>
      </c>
      <c r="L147" s="52" t="s">
        <v>497</v>
      </c>
      <c r="M147" s="52" t="s">
        <v>497</v>
      </c>
      <c r="N147" s="52" t="s">
        <v>497</v>
      </c>
      <c r="O147" s="52" t="s">
        <v>497</v>
      </c>
      <c r="P147" s="52">
        <v>-0.5</v>
      </c>
      <c r="Q147" s="52" t="s">
        <v>497</v>
      </c>
      <c r="R147" s="52" t="s">
        <v>497</v>
      </c>
      <c r="S147" s="52" t="s">
        <v>497</v>
      </c>
      <c r="T147" s="52" t="s">
        <v>497</v>
      </c>
      <c r="U147" s="52" t="s">
        <v>497</v>
      </c>
      <c r="V147" s="52" t="s">
        <v>497</v>
      </c>
      <c r="W147" s="52" t="s">
        <v>497</v>
      </c>
      <c r="X147" s="52" t="s">
        <v>497</v>
      </c>
      <c r="Y147" s="52" t="s">
        <v>497</v>
      </c>
      <c r="Z147" s="52" t="s">
        <v>497</v>
      </c>
      <c r="AA147" s="52" t="s">
        <v>497</v>
      </c>
      <c r="AB147" s="52">
        <v>-0.25</v>
      </c>
      <c r="AC147" s="52" t="s">
        <v>497</v>
      </c>
      <c r="AD147" s="52">
        <v>-0.625</v>
      </c>
      <c r="AE147" s="52" t="s">
        <v>497</v>
      </c>
      <c r="AF147" s="52" t="s">
        <v>497</v>
      </c>
      <c r="AG147" s="52" t="s">
        <v>497</v>
      </c>
      <c r="AH147" s="52" t="s">
        <v>497</v>
      </c>
      <c r="AI147" s="52" t="s">
        <v>497</v>
      </c>
      <c r="AJ147" s="52" t="s">
        <v>497</v>
      </c>
      <c r="AK147" s="52" t="s">
        <v>497</v>
      </c>
      <c r="AL147" s="52" t="s">
        <v>497</v>
      </c>
      <c r="AP147">
        <f t="shared" si="5"/>
        <v>1</v>
      </c>
      <c r="AQ147" t="s">
        <v>253</v>
      </c>
    </row>
    <row r="148" spans="1:43" x14ac:dyDescent="0.25">
      <c r="A148" s="1">
        <f>COUNTIF('Value Matchup'!$D$356:$D$423,PASE!B148)</f>
        <v>0</v>
      </c>
      <c r="B148" t="s">
        <v>254</v>
      </c>
      <c r="C148" s="63">
        <f t="shared" si="4"/>
        <v>0</v>
      </c>
      <c r="E148" s="52" t="s">
        <v>497</v>
      </c>
      <c r="F148" s="52" t="s">
        <v>497</v>
      </c>
      <c r="G148" s="52" t="s">
        <v>497</v>
      </c>
      <c r="H148" s="52" t="s">
        <v>497</v>
      </c>
      <c r="I148" s="52" t="s">
        <v>497</v>
      </c>
      <c r="J148" s="52" t="s">
        <v>497</v>
      </c>
      <c r="K148" s="52" t="s">
        <v>497</v>
      </c>
      <c r="L148" s="52" t="s">
        <v>497</v>
      </c>
      <c r="M148" s="52" t="s">
        <v>497</v>
      </c>
      <c r="N148" s="52" t="s">
        <v>497</v>
      </c>
      <c r="O148" s="52" t="s">
        <v>497</v>
      </c>
      <c r="P148" s="52" t="s">
        <v>497</v>
      </c>
      <c r="Q148" s="52" t="s">
        <v>497</v>
      </c>
      <c r="R148" s="52" t="s">
        <v>497</v>
      </c>
      <c r="S148" s="52" t="s">
        <v>497</v>
      </c>
      <c r="T148" s="52" t="s">
        <v>497</v>
      </c>
      <c r="U148" s="52" t="s">
        <v>497</v>
      </c>
      <c r="V148" s="52" t="s">
        <v>497</v>
      </c>
      <c r="W148" s="52" t="s">
        <v>497</v>
      </c>
      <c r="X148" s="52" t="s">
        <v>497</v>
      </c>
      <c r="Y148" s="52" t="s">
        <v>497</v>
      </c>
      <c r="Z148" s="52" t="s">
        <v>497</v>
      </c>
      <c r="AA148" s="52" t="s">
        <v>497</v>
      </c>
      <c r="AB148" s="52" t="s">
        <v>497</v>
      </c>
      <c r="AC148" s="52" t="s">
        <v>497</v>
      </c>
      <c r="AD148" s="52" t="s">
        <v>497</v>
      </c>
      <c r="AE148" s="52" t="s">
        <v>497</v>
      </c>
      <c r="AF148" s="52" t="s">
        <v>497</v>
      </c>
      <c r="AG148" s="52" t="s">
        <v>497</v>
      </c>
      <c r="AH148" s="52" t="s">
        <v>497</v>
      </c>
      <c r="AI148" s="52" t="s">
        <v>497</v>
      </c>
      <c r="AJ148" s="52" t="s">
        <v>497</v>
      </c>
      <c r="AK148" s="52" t="s">
        <v>497</v>
      </c>
      <c r="AL148" s="52" t="s">
        <v>497</v>
      </c>
      <c r="AP148">
        <f t="shared" si="5"/>
        <v>1</v>
      </c>
      <c r="AQ148" t="s">
        <v>254</v>
      </c>
    </row>
    <row r="149" spans="1:43" x14ac:dyDescent="0.25">
      <c r="A149" s="1">
        <f>COUNTIF('Value Matchup'!$D$356:$D$423,PASE!B149)</f>
        <v>0</v>
      </c>
      <c r="B149" t="s">
        <v>507</v>
      </c>
      <c r="C149" s="63">
        <f t="shared" si="4"/>
        <v>0</v>
      </c>
      <c r="E149" s="52" t="s">
        <v>497</v>
      </c>
      <c r="F149" s="52" t="s">
        <v>497</v>
      </c>
      <c r="G149" s="52" t="s">
        <v>497</v>
      </c>
      <c r="H149" s="52" t="s">
        <v>497</v>
      </c>
      <c r="I149" s="52" t="s">
        <v>497</v>
      </c>
      <c r="J149" s="52" t="s">
        <v>497</v>
      </c>
      <c r="K149" s="52" t="s">
        <v>497</v>
      </c>
      <c r="L149" s="52" t="s">
        <v>497</v>
      </c>
      <c r="M149" s="52" t="s">
        <v>497</v>
      </c>
      <c r="N149" s="52" t="s">
        <v>497</v>
      </c>
      <c r="O149" s="52" t="s">
        <v>497</v>
      </c>
      <c r="P149" s="52" t="s">
        <v>497</v>
      </c>
      <c r="Q149" s="52" t="s">
        <v>497</v>
      </c>
      <c r="R149" s="52" t="s">
        <v>497</v>
      </c>
      <c r="S149" s="52" t="s">
        <v>497</v>
      </c>
      <c r="T149" s="52" t="s">
        <v>497</v>
      </c>
      <c r="U149" s="52" t="s">
        <v>497</v>
      </c>
      <c r="V149" s="52" t="s">
        <v>497</v>
      </c>
      <c r="W149" s="52" t="s">
        <v>497</v>
      </c>
      <c r="X149" s="52" t="s">
        <v>497</v>
      </c>
      <c r="Y149" s="52" t="s">
        <v>497</v>
      </c>
      <c r="Z149" s="52" t="s">
        <v>497</v>
      </c>
      <c r="AA149" s="52" t="s">
        <v>497</v>
      </c>
      <c r="AB149" s="52" t="s">
        <v>497</v>
      </c>
      <c r="AC149" s="52" t="s">
        <v>497</v>
      </c>
      <c r="AD149" s="52" t="s">
        <v>497</v>
      </c>
      <c r="AE149" s="52" t="s">
        <v>497</v>
      </c>
      <c r="AF149" s="52" t="s">
        <v>497</v>
      </c>
      <c r="AG149" s="52" t="s">
        <v>497</v>
      </c>
      <c r="AH149" s="52" t="s">
        <v>497</v>
      </c>
      <c r="AI149" s="52" t="s">
        <v>497</v>
      </c>
      <c r="AJ149" s="52" t="s">
        <v>497</v>
      </c>
      <c r="AK149" s="52" t="s">
        <v>497</v>
      </c>
      <c r="AL149" s="52" t="s">
        <v>497</v>
      </c>
      <c r="AP149">
        <f t="shared" si="5"/>
        <v>1</v>
      </c>
      <c r="AQ149" t="s">
        <v>507</v>
      </c>
    </row>
    <row r="150" spans="1:43" x14ac:dyDescent="0.25">
      <c r="A150" s="1">
        <f>COUNTIF('Value Matchup'!$D$356:$D$423,PASE!B150)</f>
        <v>0</v>
      </c>
      <c r="B150" t="s">
        <v>256</v>
      </c>
      <c r="C150" s="63">
        <f t="shared" si="4"/>
        <v>-0.12745098039215685</v>
      </c>
      <c r="E150" s="52" t="s">
        <v>497</v>
      </c>
      <c r="F150" s="52" t="s">
        <v>497</v>
      </c>
      <c r="G150" s="52" t="s">
        <v>497</v>
      </c>
      <c r="H150" s="52" t="s">
        <v>497</v>
      </c>
      <c r="I150" s="52" t="s">
        <v>497</v>
      </c>
      <c r="J150" s="52" t="s">
        <v>497</v>
      </c>
      <c r="K150" s="52" t="s">
        <v>497</v>
      </c>
      <c r="L150" s="52" t="s">
        <v>497</v>
      </c>
      <c r="M150" s="52" t="s">
        <v>497</v>
      </c>
      <c r="N150" s="52" t="s">
        <v>497</v>
      </c>
      <c r="O150" s="52" t="s">
        <v>497</v>
      </c>
      <c r="P150" s="52" t="s">
        <v>497</v>
      </c>
      <c r="Q150" s="52" t="s">
        <v>497</v>
      </c>
      <c r="R150" s="52" t="s">
        <v>497</v>
      </c>
      <c r="S150" s="52" t="s">
        <v>497</v>
      </c>
      <c r="T150" s="52" t="s">
        <v>497</v>
      </c>
      <c r="U150" s="52" t="s">
        <v>497</v>
      </c>
      <c r="V150" s="52" t="s">
        <v>497</v>
      </c>
      <c r="W150" s="52" t="s">
        <v>497</v>
      </c>
      <c r="X150" s="52" t="s">
        <v>497</v>
      </c>
      <c r="Y150" s="52" t="s">
        <v>497</v>
      </c>
      <c r="Z150" s="52" t="s">
        <v>497</v>
      </c>
      <c r="AA150" s="52">
        <v>-6.6176470588235295E-2</v>
      </c>
      <c r="AB150" s="52" t="s">
        <v>497</v>
      </c>
      <c r="AC150" s="52" t="s">
        <v>497</v>
      </c>
      <c r="AD150" s="52">
        <v>-0.25</v>
      </c>
      <c r="AE150" s="52">
        <v>-6.6176470588235295E-2</v>
      </c>
      <c r="AF150" s="52">
        <v>-6.6176470588235295E-2</v>
      </c>
      <c r="AG150" s="52">
        <v>-6.6176470588235295E-2</v>
      </c>
      <c r="AH150" s="52" t="s">
        <v>497</v>
      </c>
      <c r="AI150" s="52" t="s">
        <v>497</v>
      </c>
      <c r="AJ150" s="52" t="s">
        <v>497</v>
      </c>
      <c r="AK150" s="52">
        <v>-0.25</v>
      </c>
      <c r="AL150" s="52" t="s">
        <v>497</v>
      </c>
      <c r="AP150">
        <f t="shared" si="5"/>
        <v>1</v>
      </c>
      <c r="AQ150" t="s">
        <v>256</v>
      </c>
    </row>
    <row r="151" spans="1:43" x14ac:dyDescent="0.25">
      <c r="A151" s="1">
        <f>COUNTIF('Value Matchup'!$D$356:$D$423,PASE!B151)</f>
        <v>0</v>
      </c>
      <c r="B151" t="s">
        <v>257</v>
      </c>
      <c r="C151" s="63">
        <f t="shared" si="4"/>
        <v>0.15625</v>
      </c>
      <c r="E151" s="52" t="s">
        <v>497</v>
      </c>
      <c r="F151" s="52" t="s">
        <v>497</v>
      </c>
      <c r="G151" s="52" t="s">
        <v>497</v>
      </c>
      <c r="H151" s="52" t="s">
        <v>497</v>
      </c>
      <c r="I151" s="52" t="s">
        <v>497</v>
      </c>
      <c r="J151" s="52" t="s">
        <v>497</v>
      </c>
      <c r="K151" s="52" t="s">
        <v>497</v>
      </c>
      <c r="L151" s="52" t="s">
        <v>497</v>
      </c>
      <c r="M151" s="52" t="s">
        <v>497</v>
      </c>
      <c r="N151" s="52" t="s">
        <v>497</v>
      </c>
      <c r="O151" s="52" t="s">
        <v>497</v>
      </c>
      <c r="P151" s="52" t="s">
        <v>497</v>
      </c>
      <c r="Q151" s="52" t="s">
        <v>497</v>
      </c>
      <c r="R151" s="52" t="s">
        <v>497</v>
      </c>
      <c r="S151" s="52" t="s">
        <v>497</v>
      </c>
      <c r="T151" s="52" t="s">
        <v>497</v>
      </c>
      <c r="U151" s="52" t="s">
        <v>497</v>
      </c>
      <c r="V151" s="52" t="s">
        <v>497</v>
      </c>
      <c r="W151" s="52" t="s">
        <v>497</v>
      </c>
      <c r="X151" s="52" t="s">
        <v>497</v>
      </c>
      <c r="Y151" s="52" t="s">
        <v>497</v>
      </c>
      <c r="Z151" s="52" t="s">
        <v>497</v>
      </c>
      <c r="AA151" s="52" t="s">
        <v>497</v>
      </c>
      <c r="AB151" s="52" t="s">
        <v>497</v>
      </c>
      <c r="AC151" s="52" t="s">
        <v>497</v>
      </c>
      <c r="AD151" s="52" t="s">
        <v>497</v>
      </c>
      <c r="AE151" s="52" t="s">
        <v>497</v>
      </c>
      <c r="AF151" s="52">
        <v>-0.5</v>
      </c>
      <c r="AG151" s="52" t="s">
        <v>497</v>
      </c>
      <c r="AH151" s="52">
        <v>0.41176470588235292</v>
      </c>
      <c r="AI151" s="52" t="s">
        <v>497</v>
      </c>
      <c r="AJ151" s="52">
        <v>-0.16911764705882354</v>
      </c>
      <c r="AK151" s="52" t="s">
        <v>497</v>
      </c>
      <c r="AL151" s="52">
        <v>0.88235294117647056</v>
      </c>
      <c r="AP151">
        <f t="shared" si="5"/>
        <v>1</v>
      </c>
      <c r="AQ151" t="s">
        <v>257</v>
      </c>
    </row>
    <row r="152" spans="1:43" x14ac:dyDescent="0.25">
      <c r="A152" s="1">
        <f>COUNTIF('Value Matchup'!$D$356:$D$423,PASE!B152)</f>
        <v>1</v>
      </c>
      <c r="B152" t="s">
        <v>54</v>
      </c>
      <c r="C152" s="63">
        <f t="shared" si="4"/>
        <v>0.21611253196930946</v>
      </c>
      <c r="E152" s="52" t="s">
        <v>497</v>
      </c>
      <c r="F152" s="52">
        <v>-1.3602941176470589</v>
      </c>
      <c r="G152" s="52" t="s">
        <v>497</v>
      </c>
      <c r="H152" s="52">
        <v>1.4558823529411764</v>
      </c>
      <c r="I152" s="52">
        <v>0.45588235294117641</v>
      </c>
      <c r="J152" s="52" t="s">
        <v>497</v>
      </c>
      <c r="K152" s="52">
        <v>2.4558823529411766</v>
      </c>
      <c r="L152" s="52">
        <v>-1.5441176470588236</v>
      </c>
      <c r="M152" s="52">
        <v>-0.58823529411764708</v>
      </c>
      <c r="N152" s="52">
        <v>-0.34558823529411775</v>
      </c>
      <c r="O152" s="52">
        <v>1.1691176470588236</v>
      </c>
      <c r="P152" s="52">
        <v>-8.0882352941176405E-2</v>
      </c>
      <c r="Q152" s="52" t="s">
        <v>497</v>
      </c>
      <c r="R152" s="52">
        <v>2.4558823529411766</v>
      </c>
      <c r="S152" s="52">
        <v>-0.61764705882352944</v>
      </c>
      <c r="T152" s="52">
        <v>-0.54411764705882359</v>
      </c>
      <c r="U152" s="52" t="s">
        <v>497</v>
      </c>
      <c r="V152" s="52" t="s">
        <v>497</v>
      </c>
      <c r="W152" s="52">
        <v>-0.92647058823529416</v>
      </c>
      <c r="X152" s="52">
        <v>-0.92647058823529416</v>
      </c>
      <c r="Y152" s="52" t="s">
        <v>497</v>
      </c>
      <c r="Z152" s="52">
        <v>1.9191176470588236</v>
      </c>
      <c r="AA152" s="52">
        <v>0.91911764705882359</v>
      </c>
      <c r="AB152" s="52">
        <v>-0.625</v>
      </c>
      <c r="AC152" s="52">
        <v>0.16911764705882359</v>
      </c>
      <c r="AD152" s="52">
        <v>0.45588235294117641</v>
      </c>
      <c r="AE152" s="52">
        <v>0.27941176470588236</v>
      </c>
      <c r="AF152" s="52" t="s">
        <v>497</v>
      </c>
      <c r="AG152" s="52">
        <v>-0.54411764705882359</v>
      </c>
      <c r="AH152" s="52">
        <v>0.45588235294117641</v>
      </c>
      <c r="AI152" s="52">
        <v>0.88235294117647056</v>
      </c>
      <c r="AJ152" s="52" t="s">
        <v>497</v>
      </c>
      <c r="AK152" s="52" t="s">
        <v>497</v>
      </c>
      <c r="AL152" s="52" t="s">
        <v>497</v>
      </c>
      <c r="AP152">
        <f t="shared" si="5"/>
        <v>1</v>
      </c>
      <c r="AQ152" t="s">
        <v>54</v>
      </c>
    </row>
    <row r="153" spans="1:43" x14ac:dyDescent="0.25">
      <c r="A153" s="1">
        <f>COUNTIF('Value Matchup'!$D$356:$D$423,PASE!B153)</f>
        <v>0</v>
      </c>
      <c r="B153" t="s">
        <v>258</v>
      </c>
      <c r="C153" s="63">
        <f t="shared" si="4"/>
        <v>1.9154411764705883</v>
      </c>
      <c r="E153" s="52">
        <v>3.375</v>
      </c>
      <c r="F153" s="52" t="s">
        <v>497</v>
      </c>
      <c r="G153" s="52" t="s">
        <v>497</v>
      </c>
      <c r="H153" s="52" t="s">
        <v>497</v>
      </c>
      <c r="I153" s="52" t="s">
        <v>497</v>
      </c>
      <c r="J153" s="52" t="s">
        <v>497</v>
      </c>
      <c r="K153" s="52" t="s">
        <v>497</v>
      </c>
      <c r="L153" s="52" t="s">
        <v>497</v>
      </c>
      <c r="M153" s="52" t="s">
        <v>497</v>
      </c>
      <c r="N153" s="52" t="s">
        <v>497</v>
      </c>
      <c r="O153" s="52" t="s">
        <v>497</v>
      </c>
      <c r="P153" s="52" t="s">
        <v>497</v>
      </c>
      <c r="Q153" s="52" t="s">
        <v>497</v>
      </c>
      <c r="R153" s="52" t="s">
        <v>497</v>
      </c>
      <c r="S153" s="52" t="s">
        <v>497</v>
      </c>
      <c r="T153" s="52" t="s">
        <v>497</v>
      </c>
      <c r="U153" s="52" t="s">
        <v>497</v>
      </c>
      <c r="V153" s="52" t="s">
        <v>497</v>
      </c>
      <c r="W153" s="52" t="s">
        <v>497</v>
      </c>
      <c r="X153" s="52" t="s">
        <v>497</v>
      </c>
      <c r="Y153" s="52" t="s">
        <v>497</v>
      </c>
      <c r="Z153" s="52" t="s">
        <v>497</v>
      </c>
      <c r="AA153" s="52" t="s">
        <v>497</v>
      </c>
      <c r="AB153" s="52" t="s">
        <v>497</v>
      </c>
      <c r="AC153" s="52" t="s">
        <v>497</v>
      </c>
      <c r="AD153" s="52" t="s">
        <v>497</v>
      </c>
      <c r="AE153" s="52" t="s">
        <v>497</v>
      </c>
      <c r="AF153" s="52" t="s">
        <v>497</v>
      </c>
      <c r="AG153" s="52" t="s">
        <v>497</v>
      </c>
      <c r="AH153" s="52" t="s">
        <v>497</v>
      </c>
      <c r="AI153" s="52" t="s">
        <v>497</v>
      </c>
      <c r="AJ153" s="52" t="s">
        <v>497</v>
      </c>
      <c r="AK153" s="52" t="s">
        <v>497</v>
      </c>
      <c r="AL153" s="52">
        <v>0.45588235294117641</v>
      </c>
      <c r="AP153">
        <f t="shared" si="5"/>
        <v>1</v>
      </c>
      <c r="AQ153" t="s">
        <v>258</v>
      </c>
    </row>
    <row r="154" spans="1:43" x14ac:dyDescent="0.25">
      <c r="A154" s="1">
        <f>COUNTIF('Value Matchup'!$D$356:$D$423,PASE!B154)</f>
        <v>0</v>
      </c>
      <c r="B154" t="s">
        <v>259</v>
      </c>
      <c r="C154" s="63">
        <f t="shared" si="4"/>
        <v>0.75245098039215685</v>
      </c>
      <c r="E154" s="52" t="s">
        <v>497</v>
      </c>
      <c r="F154" s="52" t="s">
        <v>497</v>
      </c>
      <c r="G154" s="52" t="s">
        <v>497</v>
      </c>
      <c r="H154" s="52" t="s">
        <v>497</v>
      </c>
      <c r="I154" s="52" t="s">
        <v>497</v>
      </c>
      <c r="J154" s="52" t="s">
        <v>497</v>
      </c>
      <c r="K154" s="52" t="s">
        <v>497</v>
      </c>
      <c r="L154" s="52" t="s">
        <v>497</v>
      </c>
      <c r="M154" s="52" t="s">
        <v>497</v>
      </c>
      <c r="N154" s="52" t="s">
        <v>497</v>
      </c>
      <c r="O154" s="52" t="s">
        <v>497</v>
      </c>
      <c r="P154" s="52" t="s">
        <v>497</v>
      </c>
      <c r="Q154" s="52" t="s">
        <v>497</v>
      </c>
      <c r="R154" s="52" t="s">
        <v>497</v>
      </c>
      <c r="S154" s="52" t="s">
        <v>497</v>
      </c>
      <c r="T154" s="52" t="s">
        <v>497</v>
      </c>
      <c r="U154" s="52" t="s">
        <v>497</v>
      </c>
      <c r="V154" s="52" t="s">
        <v>497</v>
      </c>
      <c r="W154" s="52" t="s">
        <v>497</v>
      </c>
      <c r="X154" s="52" t="s">
        <v>497</v>
      </c>
      <c r="Y154" s="52" t="s">
        <v>497</v>
      </c>
      <c r="Z154" s="52" t="s">
        <v>497</v>
      </c>
      <c r="AA154" s="52" t="s">
        <v>497</v>
      </c>
      <c r="AB154" s="52" t="s">
        <v>497</v>
      </c>
      <c r="AC154" s="52" t="s">
        <v>497</v>
      </c>
      <c r="AD154" s="52" t="s">
        <v>497</v>
      </c>
      <c r="AE154" s="52" t="s">
        <v>497</v>
      </c>
      <c r="AF154" s="52" t="s">
        <v>497</v>
      </c>
      <c r="AG154" s="52">
        <v>2.375</v>
      </c>
      <c r="AH154" s="52">
        <v>-0.5</v>
      </c>
      <c r="AI154" s="52">
        <v>0.38235294117647056</v>
      </c>
      <c r="AJ154" s="52" t="s">
        <v>497</v>
      </c>
      <c r="AK154" s="52" t="s">
        <v>497</v>
      </c>
      <c r="AL154" s="52" t="s">
        <v>497</v>
      </c>
      <c r="AP154">
        <f t="shared" si="5"/>
        <v>1</v>
      </c>
      <c r="AQ154" t="s">
        <v>259</v>
      </c>
    </row>
    <row r="155" spans="1:43" x14ac:dyDescent="0.25">
      <c r="A155" s="1">
        <f>COUNTIF('Value Matchup'!$D$356:$D$423,PASE!B155)</f>
        <v>0</v>
      </c>
      <c r="B155" t="s">
        <v>260</v>
      </c>
      <c r="C155" s="63">
        <f t="shared" si="4"/>
        <v>-6.6176470588235295E-2</v>
      </c>
      <c r="E155" s="52" t="s">
        <v>497</v>
      </c>
      <c r="F155" s="52" t="s">
        <v>497</v>
      </c>
      <c r="G155" s="52" t="s">
        <v>497</v>
      </c>
      <c r="H155" s="52" t="s">
        <v>497</v>
      </c>
      <c r="I155" s="52" t="s">
        <v>497</v>
      </c>
      <c r="J155" s="52" t="s">
        <v>497</v>
      </c>
      <c r="K155" s="52">
        <v>-6.6176470588235295E-2</v>
      </c>
      <c r="L155" s="52" t="s">
        <v>497</v>
      </c>
      <c r="M155" s="52" t="s">
        <v>497</v>
      </c>
      <c r="N155" s="52" t="s">
        <v>497</v>
      </c>
      <c r="O155" s="52" t="s">
        <v>497</v>
      </c>
      <c r="P155" s="52" t="s">
        <v>497</v>
      </c>
      <c r="Q155" s="52" t="s">
        <v>497</v>
      </c>
      <c r="R155" s="52" t="s">
        <v>497</v>
      </c>
      <c r="S155" s="52" t="s">
        <v>497</v>
      </c>
      <c r="T155" s="52" t="s">
        <v>497</v>
      </c>
      <c r="U155" s="52" t="s">
        <v>497</v>
      </c>
      <c r="V155" s="52" t="s">
        <v>497</v>
      </c>
      <c r="W155" s="52" t="s">
        <v>497</v>
      </c>
      <c r="X155" s="52" t="s">
        <v>497</v>
      </c>
      <c r="Y155" s="52" t="s">
        <v>497</v>
      </c>
      <c r="Z155" s="52" t="s">
        <v>497</v>
      </c>
      <c r="AA155" s="52" t="s">
        <v>497</v>
      </c>
      <c r="AB155" s="52" t="s">
        <v>497</v>
      </c>
      <c r="AC155" s="52">
        <v>-6.6176470588235295E-2</v>
      </c>
      <c r="AD155" s="52" t="s">
        <v>497</v>
      </c>
      <c r="AE155" s="52" t="s">
        <v>497</v>
      </c>
      <c r="AF155" s="52" t="s">
        <v>497</v>
      </c>
      <c r="AG155" s="52" t="s">
        <v>497</v>
      </c>
      <c r="AH155" s="52" t="s">
        <v>497</v>
      </c>
      <c r="AI155" s="52" t="s">
        <v>497</v>
      </c>
      <c r="AJ155" s="52" t="s">
        <v>497</v>
      </c>
      <c r="AK155" s="52" t="s">
        <v>497</v>
      </c>
      <c r="AL155" s="52" t="s">
        <v>497</v>
      </c>
      <c r="AP155">
        <f t="shared" si="5"/>
        <v>1</v>
      </c>
      <c r="AQ155" t="s">
        <v>260</v>
      </c>
    </row>
    <row r="156" spans="1:43" x14ac:dyDescent="0.25">
      <c r="A156" s="1">
        <f>COUNTIF('Value Matchup'!$D$356:$D$423,PASE!B156)</f>
        <v>1</v>
      </c>
      <c r="B156" t="s">
        <v>52</v>
      </c>
      <c r="C156" s="63">
        <f t="shared" si="4"/>
        <v>0.1372549019607843</v>
      </c>
      <c r="E156" s="52" t="s">
        <v>497</v>
      </c>
      <c r="F156" s="52" t="s">
        <v>497</v>
      </c>
      <c r="G156" s="52" t="s">
        <v>497</v>
      </c>
      <c r="H156" s="52">
        <v>-0.58823529411764708</v>
      </c>
      <c r="I156" s="52" t="s">
        <v>497</v>
      </c>
      <c r="J156" s="52" t="s">
        <v>497</v>
      </c>
      <c r="K156" s="52" t="s">
        <v>497</v>
      </c>
      <c r="L156" s="52" t="s">
        <v>497</v>
      </c>
      <c r="M156" s="52" t="s">
        <v>497</v>
      </c>
      <c r="N156" s="52">
        <v>0.27941176470588236</v>
      </c>
      <c r="O156" s="52" t="s">
        <v>497</v>
      </c>
      <c r="P156" s="52" t="s">
        <v>497</v>
      </c>
      <c r="Q156" s="52">
        <v>2.4558823529411766</v>
      </c>
      <c r="R156" s="52">
        <v>-1.0808823529411764</v>
      </c>
      <c r="S156" s="52" t="s">
        <v>497</v>
      </c>
      <c r="T156" s="52">
        <v>-0.72058823529411764</v>
      </c>
      <c r="U156" s="52" t="s">
        <v>497</v>
      </c>
      <c r="V156" s="52" t="s">
        <v>497</v>
      </c>
      <c r="W156" s="52">
        <v>0.45588235294117641</v>
      </c>
      <c r="X156" s="52" t="s">
        <v>497</v>
      </c>
      <c r="Y156" s="52" t="s">
        <v>497</v>
      </c>
      <c r="Z156" s="52" t="s">
        <v>497</v>
      </c>
      <c r="AA156" s="52" t="s">
        <v>497</v>
      </c>
      <c r="AB156" s="52" t="s">
        <v>497</v>
      </c>
      <c r="AC156" s="52" t="s">
        <v>497</v>
      </c>
      <c r="AD156" s="52">
        <v>-0.625</v>
      </c>
      <c r="AE156" s="52">
        <v>7.3529411764705843E-2</v>
      </c>
      <c r="AF156" s="52">
        <v>-1.0808823529411764</v>
      </c>
      <c r="AG156" s="52">
        <v>-0.11764705882352944</v>
      </c>
      <c r="AH156" s="52">
        <v>-0.61764705882352944</v>
      </c>
      <c r="AI156" s="52">
        <v>-0.58823529411764708</v>
      </c>
      <c r="AJ156" s="52">
        <v>2.3823529411764706</v>
      </c>
      <c r="AK156" s="52">
        <v>3.375</v>
      </c>
      <c r="AL156" s="52">
        <v>-1.5441176470588236</v>
      </c>
      <c r="AP156">
        <f t="shared" si="5"/>
        <v>1</v>
      </c>
      <c r="AQ156" t="s">
        <v>52</v>
      </c>
    </row>
    <row r="157" spans="1:43" x14ac:dyDescent="0.25">
      <c r="A157" s="1">
        <f>COUNTIF('Value Matchup'!$D$356:$D$423,PASE!B157)</f>
        <v>0</v>
      </c>
      <c r="B157" t="s">
        <v>261</v>
      </c>
      <c r="C157" s="63">
        <f t="shared" si="4"/>
        <v>0</v>
      </c>
      <c r="E157" s="52" t="s">
        <v>497</v>
      </c>
      <c r="F157" s="52" t="s">
        <v>497</v>
      </c>
      <c r="G157" s="52" t="s">
        <v>497</v>
      </c>
      <c r="H157" s="52" t="s">
        <v>497</v>
      </c>
      <c r="I157" s="52" t="s">
        <v>497</v>
      </c>
      <c r="J157" s="52" t="s">
        <v>497</v>
      </c>
      <c r="K157" s="52" t="s">
        <v>497</v>
      </c>
      <c r="L157" s="52" t="s">
        <v>497</v>
      </c>
      <c r="M157" s="52" t="s">
        <v>497</v>
      </c>
      <c r="N157" s="52" t="s">
        <v>497</v>
      </c>
      <c r="O157" s="52" t="s">
        <v>497</v>
      </c>
      <c r="P157" s="52" t="s">
        <v>497</v>
      </c>
      <c r="Q157" s="52" t="s">
        <v>497</v>
      </c>
      <c r="R157" s="52" t="s">
        <v>497</v>
      </c>
      <c r="S157" s="52" t="s">
        <v>497</v>
      </c>
      <c r="T157" s="52" t="s">
        <v>497</v>
      </c>
      <c r="U157" s="52" t="s">
        <v>497</v>
      </c>
      <c r="V157" s="52" t="s">
        <v>497</v>
      </c>
      <c r="W157" s="52" t="s">
        <v>497</v>
      </c>
      <c r="X157" s="52" t="s">
        <v>497</v>
      </c>
      <c r="Y157" s="52" t="s">
        <v>497</v>
      </c>
      <c r="Z157" s="52" t="s">
        <v>497</v>
      </c>
      <c r="AA157" s="52" t="s">
        <v>497</v>
      </c>
      <c r="AB157" s="52" t="s">
        <v>497</v>
      </c>
      <c r="AC157" s="52" t="s">
        <v>497</v>
      </c>
      <c r="AD157" s="52" t="s">
        <v>497</v>
      </c>
      <c r="AE157" s="52" t="s">
        <v>497</v>
      </c>
      <c r="AF157" s="52" t="s">
        <v>497</v>
      </c>
      <c r="AG157" s="52" t="s">
        <v>497</v>
      </c>
      <c r="AH157" s="52" t="s">
        <v>497</v>
      </c>
      <c r="AI157" s="52" t="s">
        <v>497</v>
      </c>
      <c r="AJ157" s="52" t="s">
        <v>497</v>
      </c>
      <c r="AK157" s="52" t="s">
        <v>497</v>
      </c>
      <c r="AL157" s="52" t="s">
        <v>497</v>
      </c>
      <c r="AP157">
        <f t="shared" si="5"/>
        <v>1</v>
      </c>
      <c r="AQ157" t="s">
        <v>261</v>
      </c>
    </row>
    <row r="158" spans="1:43" x14ac:dyDescent="0.25">
      <c r="A158" s="1">
        <f>COUNTIF('Value Matchup'!$D$356:$D$423,PASE!B158)</f>
        <v>0</v>
      </c>
      <c r="B158" t="s">
        <v>73</v>
      </c>
      <c r="C158" s="63">
        <f t="shared" si="4"/>
        <v>3.3088235294117641E-2</v>
      </c>
      <c r="E158" s="52" t="s">
        <v>497</v>
      </c>
      <c r="F158" s="52" t="s">
        <v>497</v>
      </c>
      <c r="G158" s="52" t="s">
        <v>497</v>
      </c>
      <c r="H158" s="52">
        <v>-7.3529411764705881E-3</v>
      </c>
      <c r="I158" s="52">
        <v>-0.25</v>
      </c>
      <c r="J158" s="52" t="s">
        <v>497</v>
      </c>
      <c r="K158" s="52" t="s">
        <v>497</v>
      </c>
      <c r="L158" s="52" t="s">
        <v>497</v>
      </c>
      <c r="M158" s="52" t="s">
        <v>497</v>
      </c>
      <c r="N158" s="52" t="s">
        <v>497</v>
      </c>
      <c r="O158" s="52" t="s">
        <v>497</v>
      </c>
      <c r="P158" s="52" t="s">
        <v>497</v>
      </c>
      <c r="Q158" s="52" t="s">
        <v>497</v>
      </c>
      <c r="R158" s="52" t="s">
        <v>497</v>
      </c>
      <c r="S158" s="52">
        <v>0.5</v>
      </c>
      <c r="T158" s="52">
        <v>-0.16911764705882354</v>
      </c>
      <c r="U158" s="52" t="s">
        <v>497</v>
      </c>
      <c r="V158" s="52" t="s">
        <v>497</v>
      </c>
      <c r="W158" s="52" t="s">
        <v>497</v>
      </c>
      <c r="X158" s="52" t="s">
        <v>497</v>
      </c>
      <c r="Y158" s="52" t="s">
        <v>497</v>
      </c>
      <c r="Z158" s="52" t="s">
        <v>497</v>
      </c>
      <c r="AA158" s="52" t="s">
        <v>497</v>
      </c>
      <c r="AB158" s="52">
        <v>0.75</v>
      </c>
      <c r="AC158" s="52" t="s">
        <v>497</v>
      </c>
      <c r="AD158" s="52">
        <v>-0.625</v>
      </c>
      <c r="AE158" s="52" t="s">
        <v>497</v>
      </c>
      <c r="AF158" s="52" t="s">
        <v>497</v>
      </c>
      <c r="AG158" s="52" t="s">
        <v>497</v>
      </c>
      <c r="AH158" s="52" t="s">
        <v>497</v>
      </c>
      <c r="AI158" s="52" t="s">
        <v>497</v>
      </c>
      <c r="AJ158" s="52" t="s">
        <v>497</v>
      </c>
      <c r="AK158" s="52" t="s">
        <v>497</v>
      </c>
      <c r="AL158" s="52" t="s">
        <v>497</v>
      </c>
      <c r="AP158">
        <f t="shared" si="5"/>
        <v>1</v>
      </c>
      <c r="AQ158" t="s">
        <v>73</v>
      </c>
    </row>
    <row r="159" spans="1:43" x14ac:dyDescent="0.25">
      <c r="A159" s="1">
        <f>COUNTIF('Value Matchup'!$D$356:$D$423,PASE!B159)</f>
        <v>0</v>
      </c>
      <c r="B159" t="s">
        <v>262</v>
      </c>
      <c r="C159" s="63">
        <f t="shared" si="4"/>
        <v>-0.11764705882352941</v>
      </c>
      <c r="E159" s="52" t="s">
        <v>497</v>
      </c>
      <c r="F159" s="52" t="s">
        <v>497</v>
      </c>
      <c r="G159" s="52" t="s">
        <v>497</v>
      </c>
      <c r="H159" s="52" t="s">
        <v>497</v>
      </c>
      <c r="I159" s="52" t="s">
        <v>497</v>
      </c>
      <c r="J159" s="52" t="s">
        <v>497</v>
      </c>
      <c r="K159" s="52" t="s">
        <v>497</v>
      </c>
      <c r="L159" s="52" t="s">
        <v>497</v>
      </c>
      <c r="M159" s="52" t="s">
        <v>497</v>
      </c>
      <c r="N159" s="52" t="s">
        <v>497</v>
      </c>
      <c r="O159" s="52" t="s">
        <v>497</v>
      </c>
      <c r="P159" s="52" t="s">
        <v>497</v>
      </c>
      <c r="Q159" s="52" t="s">
        <v>497</v>
      </c>
      <c r="R159" s="52" t="s">
        <v>497</v>
      </c>
      <c r="S159" s="52" t="s">
        <v>497</v>
      </c>
      <c r="T159" s="52" t="s">
        <v>497</v>
      </c>
      <c r="U159" s="52" t="s">
        <v>497</v>
      </c>
      <c r="V159" s="52" t="s">
        <v>497</v>
      </c>
      <c r="W159" s="52" t="s">
        <v>497</v>
      </c>
      <c r="X159" s="52" t="s">
        <v>497</v>
      </c>
      <c r="Y159" s="52" t="s">
        <v>497</v>
      </c>
      <c r="Z159" s="52" t="s">
        <v>497</v>
      </c>
      <c r="AA159" s="52" t="s">
        <v>497</v>
      </c>
      <c r="AB159" s="52" t="s">
        <v>497</v>
      </c>
      <c r="AC159" s="52" t="s">
        <v>497</v>
      </c>
      <c r="AD159" s="52" t="s">
        <v>497</v>
      </c>
      <c r="AE159" s="52" t="s">
        <v>497</v>
      </c>
      <c r="AF159" s="52" t="s">
        <v>497</v>
      </c>
      <c r="AG159" s="52" t="s">
        <v>497</v>
      </c>
      <c r="AH159" s="52" t="s">
        <v>497</v>
      </c>
      <c r="AI159" s="52" t="s">
        <v>497</v>
      </c>
      <c r="AJ159" s="52">
        <v>-0.16911764705882354</v>
      </c>
      <c r="AK159" s="52">
        <v>-6.6176470588235295E-2</v>
      </c>
      <c r="AL159" s="52" t="s">
        <v>497</v>
      </c>
      <c r="AP159">
        <f t="shared" si="5"/>
        <v>1</v>
      </c>
      <c r="AQ159" t="s">
        <v>262</v>
      </c>
    </row>
    <row r="160" spans="1:43" x14ac:dyDescent="0.25">
      <c r="A160" s="1">
        <f>COUNTIF('Value Matchup'!$D$356:$D$423,PASE!B160)</f>
        <v>1</v>
      </c>
      <c r="B160" t="s">
        <v>263</v>
      </c>
      <c r="C160" s="63">
        <f t="shared" si="4"/>
        <v>-5.2941176470588241E-2</v>
      </c>
      <c r="E160" s="52" t="s">
        <v>497</v>
      </c>
      <c r="F160" s="52">
        <v>-0.61764705882352944</v>
      </c>
      <c r="G160" s="52" t="s">
        <v>497</v>
      </c>
      <c r="H160" s="52" t="s">
        <v>497</v>
      </c>
      <c r="I160" s="52" t="s">
        <v>497</v>
      </c>
      <c r="J160" s="52">
        <v>1.1691176470588236</v>
      </c>
      <c r="K160" s="52">
        <v>0.16911764705882359</v>
      </c>
      <c r="L160" s="52">
        <v>1.375</v>
      </c>
      <c r="M160" s="52">
        <v>-1.0808823529411764</v>
      </c>
      <c r="N160" s="52">
        <v>-8.0882352941176405E-2</v>
      </c>
      <c r="O160" s="52">
        <v>-8.0882352941176405E-2</v>
      </c>
      <c r="P160" s="52">
        <v>-0.72058823529411764</v>
      </c>
      <c r="Q160" s="52">
        <v>-0.92647058823529416</v>
      </c>
      <c r="R160" s="52" t="s">
        <v>497</v>
      </c>
      <c r="S160" s="52" t="s">
        <v>497</v>
      </c>
      <c r="T160" s="52">
        <v>2.1691176470588234</v>
      </c>
      <c r="U160" s="52">
        <v>-1.1176470588235294</v>
      </c>
      <c r="V160" s="52" t="s">
        <v>497</v>
      </c>
      <c r="W160" s="52" t="s">
        <v>497</v>
      </c>
      <c r="X160" s="52" t="s">
        <v>497</v>
      </c>
      <c r="Y160" s="52" t="s">
        <v>497</v>
      </c>
      <c r="Z160" s="52">
        <v>-0.92647058823529416</v>
      </c>
      <c r="AA160" s="52">
        <v>-0.54411764705882359</v>
      </c>
      <c r="AB160" s="52" t="s">
        <v>497</v>
      </c>
      <c r="AC160" s="52">
        <v>0.91911764705882359</v>
      </c>
      <c r="AD160" s="52">
        <v>-0.5</v>
      </c>
      <c r="AE160" s="52" t="s">
        <v>497</v>
      </c>
      <c r="AF160" s="52" t="s">
        <v>497</v>
      </c>
      <c r="AG160" s="52" t="s">
        <v>497</v>
      </c>
      <c r="AH160" s="52" t="s">
        <v>497</v>
      </c>
      <c r="AI160" s="52" t="s">
        <v>497</v>
      </c>
      <c r="AJ160" s="52" t="s">
        <v>497</v>
      </c>
      <c r="AK160" s="52" t="s">
        <v>497</v>
      </c>
      <c r="AL160" s="52" t="s">
        <v>497</v>
      </c>
      <c r="AP160">
        <f t="shared" si="5"/>
        <v>1</v>
      </c>
      <c r="AQ160" t="s">
        <v>263</v>
      </c>
    </row>
    <row r="161" spans="1:43" x14ac:dyDescent="0.25">
      <c r="A161" s="1">
        <f>COUNTIF('Value Matchup'!$D$356:$D$423,PASE!B161)</f>
        <v>0</v>
      </c>
      <c r="B161" t="s">
        <v>264</v>
      </c>
      <c r="C161" s="63">
        <f t="shared" si="4"/>
        <v>0.14460784313725492</v>
      </c>
      <c r="E161" s="52">
        <v>0.75</v>
      </c>
      <c r="F161" s="52" t="s">
        <v>497</v>
      </c>
      <c r="G161" s="52" t="s">
        <v>497</v>
      </c>
      <c r="H161" s="52" t="s">
        <v>497</v>
      </c>
      <c r="I161" s="52" t="s">
        <v>497</v>
      </c>
      <c r="J161" s="52" t="s">
        <v>497</v>
      </c>
      <c r="K161" s="52" t="s">
        <v>497</v>
      </c>
      <c r="L161" s="52" t="s">
        <v>497</v>
      </c>
      <c r="M161" s="52" t="s">
        <v>497</v>
      </c>
      <c r="N161" s="52" t="s">
        <v>497</v>
      </c>
      <c r="O161" s="52" t="s">
        <v>497</v>
      </c>
      <c r="P161" s="52" t="s">
        <v>497</v>
      </c>
      <c r="Q161" s="52" t="s">
        <v>497</v>
      </c>
      <c r="R161" s="52" t="s">
        <v>497</v>
      </c>
      <c r="S161" s="52" t="s">
        <v>497</v>
      </c>
      <c r="T161" s="52" t="s">
        <v>497</v>
      </c>
      <c r="U161" s="52" t="s">
        <v>497</v>
      </c>
      <c r="V161" s="52" t="s">
        <v>497</v>
      </c>
      <c r="W161" s="52" t="s">
        <v>497</v>
      </c>
      <c r="X161" s="52" t="s">
        <v>497</v>
      </c>
      <c r="Y161" s="52" t="s">
        <v>497</v>
      </c>
      <c r="Z161" s="52" t="s">
        <v>497</v>
      </c>
      <c r="AA161" s="52" t="s">
        <v>497</v>
      </c>
      <c r="AB161" s="52" t="s">
        <v>497</v>
      </c>
      <c r="AC161" s="52" t="s">
        <v>497</v>
      </c>
      <c r="AD161" s="52" t="s">
        <v>497</v>
      </c>
      <c r="AE161" s="52" t="s">
        <v>497</v>
      </c>
      <c r="AF161" s="52" t="s">
        <v>497</v>
      </c>
      <c r="AG161" s="52" t="s">
        <v>497</v>
      </c>
      <c r="AH161" s="52" t="s">
        <v>497</v>
      </c>
      <c r="AI161" s="52" t="s">
        <v>497</v>
      </c>
      <c r="AJ161" s="52">
        <v>-0.25</v>
      </c>
      <c r="AK161" s="52" t="s">
        <v>497</v>
      </c>
      <c r="AL161" s="52">
        <v>-6.6176470588235295E-2</v>
      </c>
      <c r="AP161">
        <f t="shared" si="5"/>
        <v>1</v>
      </c>
      <c r="AQ161" t="s">
        <v>264</v>
      </c>
    </row>
    <row r="162" spans="1:43" x14ac:dyDescent="0.25">
      <c r="A162" s="1">
        <f>COUNTIF('Value Matchup'!$D$356:$D$423,PASE!B162)</f>
        <v>1</v>
      </c>
      <c r="B162" t="s">
        <v>31</v>
      </c>
      <c r="C162" s="63">
        <f t="shared" si="4"/>
        <v>3.715170278637768E-2</v>
      </c>
      <c r="E162" s="52" t="s">
        <v>497</v>
      </c>
      <c r="F162" s="52">
        <v>-1.0808823529411764</v>
      </c>
      <c r="G162" s="52">
        <v>0.88235294117647056</v>
      </c>
      <c r="H162" s="52">
        <v>-0.54411764705882359</v>
      </c>
      <c r="I162" s="52" t="s">
        <v>497</v>
      </c>
      <c r="J162" s="52" t="s">
        <v>497</v>
      </c>
      <c r="K162" s="52" t="s">
        <v>497</v>
      </c>
      <c r="L162" s="52" t="s">
        <v>497</v>
      </c>
      <c r="M162" s="52">
        <v>-0.54411764705882359</v>
      </c>
      <c r="N162" s="52">
        <v>0.38235294117647056</v>
      </c>
      <c r="O162" s="52" t="s">
        <v>497</v>
      </c>
      <c r="P162" s="52">
        <v>-0.54411764705882359</v>
      </c>
      <c r="Q162" s="52" t="s">
        <v>497</v>
      </c>
      <c r="R162" s="52" t="s">
        <v>497</v>
      </c>
      <c r="S162" s="52">
        <v>-0.54411764705882359</v>
      </c>
      <c r="T162" s="52">
        <v>0.91911764705882359</v>
      </c>
      <c r="U162" s="52" t="s">
        <v>497</v>
      </c>
      <c r="V162" s="52">
        <v>2.1691176470588234</v>
      </c>
      <c r="W162" s="52">
        <v>-0.83088235294117641</v>
      </c>
      <c r="X162" s="52">
        <v>-0.36029411764705888</v>
      </c>
      <c r="Y162" s="52">
        <v>0.45588235294117641</v>
      </c>
      <c r="Z162" s="52">
        <v>-1.1176470588235294</v>
      </c>
      <c r="AA162" s="52">
        <v>-0.92647058823529416</v>
      </c>
      <c r="AB162" s="52">
        <v>0.16911764705882359</v>
      </c>
      <c r="AC162" s="52">
        <v>1.3823529411764706</v>
      </c>
      <c r="AD162" s="52" t="s">
        <v>497</v>
      </c>
      <c r="AE162" s="52" t="s">
        <v>497</v>
      </c>
      <c r="AF162" s="52" t="s">
        <v>497</v>
      </c>
      <c r="AG162" s="52" t="s">
        <v>497</v>
      </c>
      <c r="AH162" s="52" t="s">
        <v>497</v>
      </c>
      <c r="AI162" s="52">
        <v>7.3529411764705843E-2</v>
      </c>
      <c r="AJ162" s="52" t="s">
        <v>497</v>
      </c>
      <c r="AK162" s="52">
        <v>-0.11764705882352944</v>
      </c>
      <c r="AL162" s="52">
        <v>0.88235294117647056</v>
      </c>
      <c r="AP162">
        <f t="shared" si="5"/>
        <v>1</v>
      </c>
      <c r="AQ162" t="s">
        <v>31</v>
      </c>
    </row>
    <row r="163" spans="1:43" x14ac:dyDescent="0.25">
      <c r="A163" s="1">
        <f>COUNTIF('Value Matchup'!$D$356:$D$423,PASE!B163)</f>
        <v>0</v>
      </c>
      <c r="B163" t="s">
        <v>265</v>
      </c>
      <c r="C163" s="63">
        <f t="shared" si="4"/>
        <v>0</v>
      </c>
      <c r="E163" s="52" t="s">
        <v>497</v>
      </c>
      <c r="F163" s="52" t="s">
        <v>497</v>
      </c>
      <c r="G163" s="52" t="s">
        <v>497</v>
      </c>
      <c r="H163" s="52" t="s">
        <v>497</v>
      </c>
      <c r="I163" s="52" t="s">
        <v>497</v>
      </c>
      <c r="J163" s="52" t="s">
        <v>497</v>
      </c>
      <c r="K163" s="52" t="s">
        <v>497</v>
      </c>
      <c r="L163" s="52" t="s">
        <v>497</v>
      </c>
      <c r="M163" s="52" t="s">
        <v>497</v>
      </c>
      <c r="N163" s="52" t="s">
        <v>497</v>
      </c>
      <c r="O163" s="52" t="s">
        <v>497</v>
      </c>
      <c r="P163" s="52" t="s">
        <v>497</v>
      </c>
      <c r="Q163" s="52" t="s">
        <v>497</v>
      </c>
      <c r="R163" s="52" t="s">
        <v>497</v>
      </c>
      <c r="S163" s="52" t="s">
        <v>497</v>
      </c>
      <c r="T163" s="52" t="s">
        <v>497</v>
      </c>
      <c r="U163" s="52" t="s">
        <v>497</v>
      </c>
      <c r="V163" s="52" t="s">
        <v>497</v>
      </c>
      <c r="W163" s="52" t="s">
        <v>497</v>
      </c>
      <c r="X163" s="52" t="s">
        <v>497</v>
      </c>
      <c r="Y163" s="52" t="s">
        <v>497</v>
      </c>
      <c r="Z163" s="52" t="s">
        <v>497</v>
      </c>
      <c r="AA163" s="52" t="s">
        <v>497</v>
      </c>
      <c r="AB163" s="52" t="s">
        <v>497</v>
      </c>
      <c r="AC163" s="52" t="s">
        <v>497</v>
      </c>
      <c r="AD163" s="52" t="s">
        <v>497</v>
      </c>
      <c r="AE163" s="52" t="s">
        <v>497</v>
      </c>
      <c r="AF163" s="52" t="s">
        <v>497</v>
      </c>
      <c r="AG163" s="52" t="s">
        <v>497</v>
      </c>
      <c r="AH163" s="52" t="s">
        <v>497</v>
      </c>
      <c r="AI163" s="52" t="s">
        <v>497</v>
      </c>
      <c r="AJ163" s="52" t="s">
        <v>497</v>
      </c>
      <c r="AK163" s="52" t="s">
        <v>497</v>
      </c>
      <c r="AL163" s="52" t="s">
        <v>497</v>
      </c>
      <c r="AP163">
        <f t="shared" si="5"/>
        <v>1</v>
      </c>
      <c r="AQ163" t="s">
        <v>265</v>
      </c>
    </row>
    <row r="164" spans="1:43" x14ac:dyDescent="0.25">
      <c r="A164" s="1">
        <f>COUNTIF('Value Matchup'!$D$356:$D$423,PASE!B164)</f>
        <v>0</v>
      </c>
      <c r="B164" t="s">
        <v>266</v>
      </c>
      <c r="C164" s="63">
        <f t="shared" si="4"/>
        <v>-0.42003676470588236</v>
      </c>
      <c r="E164" s="52" t="s">
        <v>497</v>
      </c>
      <c r="F164" s="52" t="s">
        <v>497</v>
      </c>
      <c r="G164" s="52" t="s">
        <v>497</v>
      </c>
      <c r="H164" s="52" t="s">
        <v>497</v>
      </c>
      <c r="I164" s="52">
        <v>-1.0808823529411764</v>
      </c>
      <c r="J164" s="52" t="s">
        <v>497</v>
      </c>
      <c r="K164" s="52" t="s">
        <v>497</v>
      </c>
      <c r="L164" s="52" t="s">
        <v>497</v>
      </c>
      <c r="M164" s="52" t="s">
        <v>497</v>
      </c>
      <c r="N164" s="52" t="s">
        <v>497</v>
      </c>
      <c r="O164" s="52" t="s">
        <v>497</v>
      </c>
      <c r="P164" s="52" t="s">
        <v>497</v>
      </c>
      <c r="Q164" s="52" t="s">
        <v>497</v>
      </c>
      <c r="R164" s="52" t="s">
        <v>497</v>
      </c>
      <c r="S164" s="52" t="s">
        <v>497</v>
      </c>
      <c r="T164" s="52" t="s">
        <v>497</v>
      </c>
      <c r="U164" s="52" t="s">
        <v>497</v>
      </c>
      <c r="V164" s="52" t="s">
        <v>497</v>
      </c>
      <c r="W164" s="52" t="s">
        <v>497</v>
      </c>
      <c r="X164" s="52" t="s">
        <v>497</v>
      </c>
      <c r="Y164" s="52">
        <v>-0.92647058823529416</v>
      </c>
      <c r="Z164" s="52">
        <v>-0.625</v>
      </c>
      <c r="AA164" s="52">
        <v>0.65441176470588225</v>
      </c>
      <c r="AB164" s="52">
        <v>0.63970588235294112</v>
      </c>
      <c r="AC164" s="52">
        <v>-1.3602941176470589</v>
      </c>
      <c r="AD164" s="52">
        <v>-0.83088235294117641</v>
      </c>
      <c r="AE164" s="52">
        <v>0.16911764705882359</v>
      </c>
      <c r="AF164" s="52" t="s">
        <v>497</v>
      </c>
      <c r="AG164" s="52" t="s">
        <v>497</v>
      </c>
      <c r="AH164" s="52" t="s">
        <v>497</v>
      </c>
      <c r="AI164" s="52" t="s">
        <v>497</v>
      </c>
      <c r="AJ164" s="52" t="s">
        <v>497</v>
      </c>
      <c r="AK164" s="52" t="s">
        <v>497</v>
      </c>
      <c r="AL164" s="52" t="s">
        <v>497</v>
      </c>
      <c r="AP164">
        <f t="shared" si="5"/>
        <v>1</v>
      </c>
      <c r="AQ164" t="s">
        <v>266</v>
      </c>
    </row>
    <row r="165" spans="1:43" x14ac:dyDescent="0.25">
      <c r="A165" s="1">
        <f>COUNTIF('Value Matchup'!$D$356:$D$423,PASE!B165)</f>
        <v>0</v>
      </c>
      <c r="B165" t="s">
        <v>267</v>
      </c>
      <c r="C165" s="63">
        <f t="shared" si="4"/>
        <v>-8.8235294117647065E-2</v>
      </c>
      <c r="E165" s="52" t="s">
        <v>497</v>
      </c>
      <c r="F165" s="52" t="s">
        <v>497</v>
      </c>
      <c r="G165" s="52" t="s">
        <v>497</v>
      </c>
      <c r="H165" s="52" t="s">
        <v>497</v>
      </c>
      <c r="I165" s="52" t="s">
        <v>497</v>
      </c>
      <c r="J165" s="52" t="s">
        <v>497</v>
      </c>
      <c r="K165" s="52" t="s">
        <v>497</v>
      </c>
      <c r="L165" s="52" t="s">
        <v>497</v>
      </c>
      <c r="M165" s="52" t="s">
        <v>497</v>
      </c>
      <c r="N165" s="52" t="s">
        <v>497</v>
      </c>
      <c r="O165" s="52" t="s">
        <v>497</v>
      </c>
      <c r="P165" s="52" t="s">
        <v>497</v>
      </c>
      <c r="Q165" s="52" t="s">
        <v>497</v>
      </c>
      <c r="R165" s="52" t="s">
        <v>497</v>
      </c>
      <c r="S165" s="52" t="s">
        <v>497</v>
      </c>
      <c r="T165" s="52" t="s">
        <v>497</v>
      </c>
      <c r="U165" s="52">
        <v>-0.16911764705882354</v>
      </c>
      <c r="V165" s="52" t="s">
        <v>497</v>
      </c>
      <c r="W165" s="52" t="s">
        <v>497</v>
      </c>
      <c r="X165" s="52" t="s">
        <v>497</v>
      </c>
      <c r="Y165" s="52" t="s">
        <v>497</v>
      </c>
      <c r="Z165" s="52" t="s">
        <v>497</v>
      </c>
      <c r="AA165" s="52" t="s">
        <v>497</v>
      </c>
      <c r="AB165" s="52" t="s">
        <v>497</v>
      </c>
      <c r="AC165" s="52" t="s">
        <v>497</v>
      </c>
      <c r="AD165" s="52" t="s">
        <v>497</v>
      </c>
      <c r="AE165" s="52" t="s">
        <v>497</v>
      </c>
      <c r="AF165" s="52" t="s">
        <v>497</v>
      </c>
      <c r="AG165" s="52" t="s">
        <v>497</v>
      </c>
      <c r="AH165" s="52">
        <v>-7.3529411764705881E-3</v>
      </c>
      <c r="AI165" s="52" t="s">
        <v>497</v>
      </c>
      <c r="AJ165" s="52" t="s">
        <v>497</v>
      </c>
      <c r="AK165" s="52" t="s">
        <v>497</v>
      </c>
      <c r="AL165" s="52" t="s">
        <v>497</v>
      </c>
      <c r="AP165">
        <f t="shared" si="5"/>
        <v>1</v>
      </c>
      <c r="AQ165" t="s">
        <v>267</v>
      </c>
    </row>
    <row r="166" spans="1:43" x14ac:dyDescent="0.25">
      <c r="A166" s="1">
        <f>COUNTIF('Value Matchup'!$D$356:$D$423,PASE!B166)</f>
        <v>0</v>
      </c>
      <c r="B166" t="s">
        <v>268</v>
      </c>
      <c r="C166" s="63">
        <f t="shared" si="4"/>
        <v>5.1062091503267959E-2</v>
      </c>
      <c r="E166" s="52" t="s">
        <v>497</v>
      </c>
      <c r="F166" s="52" t="s">
        <v>497</v>
      </c>
      <c r="G166" s="52" t="s">
        <v>497</v>
      </c>
      <c r="H166" s="52" t="s">
        <v>497</v>
      </c>
      <c r="I166" s="52">
        <v>0.27941176470588236</v>
      </c>
      <c r="J166" s="52">
        <v>-8.0882352941176405E-2</v>
      </c>
      <c r="K166" s="52">
        <v>-0.72058823529411764</v>
      </c>
      <c r="L166" s="52">
        <v>-0.5</v>
      </c>
      <c r="M166" s="52" t="s">
        <v>497</v>
      </c>
      <c r="N166" s="52">
        <v>-0.36029411764705888</v>
      </c>
      <c r="O166" s="52">
        <v>1.6544117647058822</v>
      </c>
      <c r="P166" s="52">
        <v>0.63970588235294112</v>
      </c>
      <c r="Q166" s="52">
        <v>-0.34558823529411775</v>
      </c>
      <c r="R166" s="52" t="s">
        <v>497</v>
      </c>
      <c r="S166" s="52">
        <v>7.3529411764705843E-2</v>
      </c>
      <c r="T166" s="52">
        <v>-0.92647058823529416</v>
      </c>
      <c r="U166" s="52" t="s">
        <v>497</v>
      </c>
      <c r="V166" s="52" t="s">
        <v>497</v>
      </c>
      <c r="W166" s="52" t="s">
        <v>497</v>
      </c>
      <c r="X166" s="52" t="s">
        <v>497</v>
      </c>
      <c r="Y166" s="52" t="s">
        <v>497</v>
      </c>
      <c r="Z166" s="52" t="s">
        <v>497</v>
      </c>
      <c r="AA166" s="52">
        <v>-1.1176470588235294</v>
      </c>
      <c r="AB166" s="52">
        <v>0.91911764705882359</v>
      </c>
      <c r="AC166" s="52" t="s">
        <v>497</v>
      </c>
      <c r="AD166" s="52">
        <v>-0.61764705882352944</v>
      </c>
      <c r="AE166" s="52">
        <v>1.9191176470588236</v>
      </c>
      <c r="AF166" s="52" t="s">
        <v>497</v>
      </c>
      <c r="AG166" s="52" t="s">
        <v>497</v>
      </c>
      <c r="AH166" s="52">
        <v>-1.1176470588235294</v>
      </c>
      <c r="AI166" s="52">
        <v>0.41176470588235292</v>
      </c>
      <c r="AJ166" s="52" t="s">
        <v>497</v>
      </c>
      <c r="AK166" s="52">
        <v>-0.83088235294117641</v>
      </c>
      <c r="AL166" s="52">
        <v>1.6397058823529411</v>
      </c>
      <c r="AP166">
        <f t="shared" si="5"/>
        <v>1</v>
      </c>
      <c r="AQ166" t="s">
        <v>268</v>
      </c>
    </row>
    <row r="167" spans="1:43" x14ac:dyDescent="0.25">
      <c r="A167" s="1">
        <f>COUNTIF('Value Matchup'!$D$356:$D$423,PASE!B167)</f>
        <v>0</v>
      </c>
      <c r="B167" t="s">
        <v>269</v>
      </c>
      <c r="C167" s="63">
        <f t="shared" si="4"/>
        <v>0.38235294117647056</v>
      </c>
      <c r="E167" s="52" t="s">
        <v>497</v>
      </c>
      <c r="F167" s="52" t="s">
        <v>497</v>
      </c>
      <c r="G167" s="52" t="s">
        <v>497</v>
      </c>
      <c r="H167" s="52" t="s">
        <v>497</v>
      </c>
      <c r="I167" s="52">
        <v>0.83088235294117641</v>
      </c>
      <c r="J167" s="52" t="s">
        <v>497</v>
      </c>
      <c r="K167" s="52" t="s">
        <v>497</v>
      </c>
      <c r="L167" s="52" t="s">
        <v>497</v>
      </c>
      <c r="M167" s="52" t="s">
        <v>497</v>
      </c>
      <c r="N167" s="52" t="s">
        <v>497</v>
      </c>
      <c r="O167" s="52" t="s">
        <v>497</v>
      </c>
      <c r="P167" s="52" t="s">
        <v>497</v>
      </c>
      <c r="Q167" s="52" t="s">
        <v>497</v>
      </c>
      <c r="R167" s="52" t="s">
        <v>497</v>
      </c>
      <c r="S167" s="52" t="s">
        <v>497</v>
      </c>
      <c r="T167" s="52" t="s">
        <v>497</v>
      </c>
      <c r="U167" s="52" t="s">
        <v>497</v>
      </c>
      <c r="V167" s="52" t="s">
        <v>497</v>
      </c>
      <c r="W167" s="52" t="s">
        <v>497</v>
      </c>
      <c r="X167" s="52" t="s">
        <v>497</v>
      </c>
      <c r="Y167" s="52" t="s">
        <v>497</v>
      </c>
      <c r="Z167" s="52" t="s">
        <v>497</v>
      </c>
      <c r="AA167" s="52" t="s">
        <v>497</v>
      </c>
      <c r="AB167" s="52" t="s">
        <v>497</v>
      </c>
      <c r="AC167" s="52" t="s">
        <v>497</v>
      </c>
      <c r="AD167" s="52" t="s">
        <v>497</v>
      </c>
      <c r="AE167" s="52" t="s">
        <v>497</v>
      </c>
      <c r="AF167" s="52" t="s">
        <v>497</v>
      </c>
      <c r="AG167" s="52" t="s">
        <v>497</v>
      </c>
      <c r="AH167" s="52" t="s">
        <v>497</v>
      </c>
      <c r="AI167" s="52" t="s">
        <v>497</v>
      </c>
      <c r="AJ167" s="52" t="s">
        <v>497</v>
      </c>
      <c r="AK167" s="52" t="s">
        <v>497</v>
      </c>
      <c r="AL167" s="52">
        <v>-6.6176470588235295E-2</v>
      </c>
      <c r="AP167">
        <f t="shared" si="5"/>
        <v>1</v>
      </c>
      <c r="AQ167" t="s">
        <v>269</v>
      </c>
    </row>
    <row r="168" spans="1:43" x14ac:dyDescent="0.25">
      <c r="A168" s="1">
        <f>COUNTIF('Value Matchup'!$D$356:$D$423,PASE!B168)</f>
        <v>0</v>
      </c>
      <c r="B168" t="s">
        <v>270</v>
      </c>
      <c r="C168" s="63">
        <f t="shared" si="4"/>
        <v>-0.45588235294117641</v>
      </c>
      <c r="E168" s="52">
        <v>-1.0808823529411764</v>
      </c>
      <c r="F168" s="52">
        <v>-0.72058823529411764</v>
      </c>
      <c r="G168" s="52">
        <v>0.16911764705882359</v>
      </c>
      <c r="H168" s="52" t="s">
        <v>497</v>
      </c>
      <c r="I168" s="52" t="s">
        <v>497</v>
      </c>
      <c r="J168" s="52">
        <v>-0.36029411764705888</v>
      </c>
      <c r="K168" s="52" t="s">
        <v>497</v>
      </c>
      <c r="L168" s="52" t="s">
        <v>497</v>
      </c>
      <c r="M168" s="52" t="s">
        <v>497</v>
      </c>
      <c r="N168" s="52" t="s">
        <v>497</v>
      </c>
      <c r="O168" s="52">
        <v>7.3529411764705843E-2</v>
      </c>
      <c r="P168" s="52" t="s">
        <v>497</v>
      </c>
      <c r="Q168" s="52" t="s">
        <v>497</v>
      </c>
      <c r="R168" s="52" t="s">
        <v>497</v>
      </c>
      <c r="S168" s="52" t="s">
        <v>497</v>
      </c>
      <c r="T168" s="52" t="s">
        <v>497</v>
      </c>
      <c r="U168" s="52">
        <v>-1.1176470588235294</v>
      </c>
      <c r="V168" s="52" t="s">
        <v>497</v>
      </c>
      <c r="W168" s="52">
        <v>0.91911764705882359</v>
      </c>
      <c r="X168" s="52">
        <v>-1.3602941176470589</v>
      </c>
      <c r="Y168" s="52">
        <v>-0.625</v>
      </c>
      <c r="Z168" s="52" t="s">
        <v>497</v>
      </c>
      <c r="AA168" s="52" t="s">
        <v>497</v>
      </c>
      <c r="AB168" s="52" t="s">
        <v>497</v>
      </c>
      <c r="AC168" s="52" t="s">
        <v>497</v>
      </c>
      <c r="AD168" s="52" t="s">
        <v>497</v>
      </c>
      <c r="AE168" s="52" t="s">
        <v>497</v>
      </c>
      <c r="AF168" s="52" t="s">
        <v>497</v>
      </c>
      <c r="AG168" s="52" t="s">
        <v>497</v>
      </c>
      <c r="AH168" s="52" t="s">
        <v>497</v>
      </c>
      <c r="AI168" s="52" t="s">
        <v>497</v>
      </c>
      <c r="AJ168" s="52" t="s">
        <v>497</v>
      </c>
      <c r="AK168" s="52" t="s">
        <v>497</v>
      </c>
      <c r="AL168" s="52" t="s">
        <v>497</v>
      </c>
      <c r="AP168">
        <f t="shared" si="5"/>
        <v>1</v>
      </c>
      <c r="AQ168" t="s">
        <v>270</v>
      </c>
    </row>
    <row r="169" spans="1:43" x14ac:dyDescent="0.25">
      <c r="A169" s="1">
        <f>COUNTIF('Value Matchup'!$D$356:$D$423,PASE!B169)</f>
        <v>0</v>
      </c>
      <c r="B169" t="s">
        <v>271</v>
      </c>
      <c r="C169" s="63">
        <f t="shared" si="4"/>
        <v>1.3655462184873932E-2</v>
      </c>
      <c r="E169" s="52" t="s">
        <v>497</v>
      </c>
      <c r="F169" s="52" t="s">
        <v>497</v>
      </c>
      <c r="G169" s="52" t="s">
        <v>497</v>
      </c>
      <c r="H169" s="52" t="s">
        <v>497</v>
      </c>
      <c r="I169" s="52" t="s">
        <v>497</v>
      </c>
      <c r="J169" s="52" t="s">
        <v>497</v>
      </c>
      <c r="K169" s="52" t="s">
        <v>497</v>
      </c>
      <c r="L169" s="52" t="s">
        <v>497</v>
      </c>
      <c r="M169" s="52" t="s">
        <v>497</v>
      </c>
      <c r="N169" s="52" t="s">
        <v>497</v>
      </c>
      <c r="O169" s="52" t="s">
        <v>497</v>
      </c>
      <c r="P169" s="52">
        <v>-0.16911764705882354</v>
      </c>
      <c r="Q169" s="52" t="s">
        <v>497</v>
      </c>
      <c r="R169" s="52" t="s">
        <v>497</v>
      </c>
      <c r="S169" s="52" t="s">
        <v>497</v>
      </c>
      <c r="T169" s="52" t="s">
        <v>497</v>
      </c>
      <c r="U169" s="52" t="s">
        <v>497</v>
      </c>
      <c r="V169" s="52" t="s">
        <v>497</v>
      </c>
      <c r="W169" s="52" t="s">
        <v>497</v>
      </c>
      <c r="X169" s="52">
        <v>1.3823529411764706</v>
      </c>
      <c r="Y169" s="52" t="s">
        <v>497</v>
      </c>
      <c r="Z169" s="52">
        <v>-0.25</v>
      </c>
      <c r="AA169" s="52" t="s">
        <v>497</v>
      </c>
      <c r="AB169" s="52">
        <v>0.5</v>
      </c>
      <c r="AC169" s="52" t="s">
        <v>497</v>
      </c>
      <c r="AD169" s="52" t="s">
        <v>497</v>
      </c>
      <c r="AE169" s="52">
        <v>-0.25</v>
      </c>
      <c r="AF169" s="52" t="s">
        <v>497</v>
      </c>
      <c r="AG169" s="52" t="s">
        <v>497</v>
      </c>
      <c r="AH169" s="52" t="s">
        <v>497</v>
      </c>
      <c r="AI169" s="52" t="s">
        <v>497</v>
      </c>
      <c r="AJ169" s="52" t="s">
        <v>497</v>
      </c>
      <c r="AK169" s="52">
        <v>-0.61764705882352944</v>
      </c>
      <c r="AL169" s="52">
        <v>-0.5</v>
      </c>
      <c r="AP169">
        <f t="shared" si="5"/>
        <v>1</v>
      </c>
      <c r="AQ169" t="s">
        <v>271</v>
      </c>
    </row>
    <row r="170" spans="1:43" x14ac:dyDescent="0.25">
      <c r="A170" s="1">
        <f>COUNTIF('Value Matchup'!$D$356:$D$423,PASE!B170)</f>
        <v>1</v>
      </c>
      <c r="B170" t="s">
        <v>82</v>
      </c>
      <c r="C170" s="63">
        <f t="shared" si="4"/>
        <v>0.38273993808049533</v>
      </c>
      <c r="E170" s="52">
        <v>3.1691176470588234</v>
      </c>
      <c r="F170" s="52">
        <v>1.0735294117647058</v>
      </c>
      <c r="G170" s="52">
        <v>-0.625</v>
      </c>
      <c r="H170" s="52" t="s">
        <v>497</v>
      </c>
      <c r="I170" s="52">
        <v>0.63970588235294112</v>
      </c>
      <c r="J170" s="52">
        <v>3.4558823529411766</v>
      </c>
      <c r="K170" s="52">
        <v>-1.5441176470588236</v>
      </c>
      <c r="L170" s="52">
        <v>0.27941176470588236</v>
      </c>
      <c r="M170" s="52" t="s">
        <v>497</v>
      </c>
      <c r="N170" s="52">
        <v>0.38235294117647056</v>
      </c>
      <c r="O170" s="52" t="s">
        <v>497</v>
      </c>
      <c r="P170" s="52" t="s">
        <v>497</v>
      </c>
      <c r="Q170" s="52" t="s">
        <v>497</v>
      </c>
      <c r="R170" s="52" t="s">
        <v>497</v>
      </c>
      <c r="S170" s="52" t="s">
        <v>497</v>
      </c>
      <c r="T170" s="52" t="s">
        <v>497</v>
      </c>
      <c r="U170" s="52" t="s">
        <v>497</v>
      </c>
      <c r="V170" s="52" t="s">
        <v>497</v>
      </c>
      <c r="W170" s="52" t="s">
        <v>497</v>
      </c>
      <c r="X170" s="52" t="s">
        <v>497</v>
      </c>
      <c r="Y170" s="52">
        <v>-0.83088235294117641</v>
      </c>
      <c r="Z170" s="52" t="s">
        <v>497</v>
      </c>
      <c r="AA170" s="52">
        <v>-0.92647058823529416</v>
      </c>
      <c r="AB170" s="52">
        <v>-0.58823529411764708</v>
      </c>
      <c r="AC170" s="52">
        <v>1.1691176470588236</v>
      </c>
      <c r="AD170" s="52">
        <v>1.6544117647058822</v>
      </c>
      <c r="AE170" s="52">
        <v>3.9191176470588234</v>
      </c>
      <c r="AF170" s="52" t="s">
        <v>497</v>
      </c>
      <c r="AG170" s="52">
        <v>-0.83088235294117641</v>
      </c>
      <c r="AH170" s="52" t="s">
        <v>497</v>
      </c>
      <c r="AI170" s="52">
        <v>0.16911764705882359</v>
      </c>
      <c r="AJ170" s="52">
        <v>0.41176470588235292</v>
      </c>
      <c r="AK170" s="52">
        <v>-1.3602941176470589</v>
      </c>
      <c r="AL170" s="52">
        <v>-2.3455882352941178</v>
      </c>
      <c r="AP170">
        <f t="shared" si="5"/>
        <v>1</v>
      </c>
      <c r="AQ170" t="s">
        <v>82</v>
      </c>
    </row>
    <row r="171" spans="1:43" x14ac:dyDescent="0.25">
      <c r="A171" s="1">
        <f>COUNTIF('Value Matchup'!$D$356:$D$423,PASE!B171)</f>
        <v>1</v>
      </c>
      <c r="B171" t="s">
        <v>272</v>
      </c>
      <c r="C171" s="63">
        <f t="shared" si="4"/>
        <v>0.28867102396514166</v>
      </c>
      <c r="E171" s="52">
        <v>-0.83088235294117641</v>
      </c>
      <c r="F171" s="52">
        <v>0.41176470588235292</v>
      </c>
      <c r="G171" s="52">
        <v>-2.3602941176470589</v>
      </c>
      <c r="H171" s="52">
        <v>3.0735294117647056</v>
      </c>
      <c r="I171" s="52">
        <v>1.4558823529411764</v>
      </c>
      <c r="J171" s="52">
        <v>0.16911764705882359</v>
      </c>
      <c r="K171" s="52">
        <v>-1.3455882352941178</v>
      </c>
      <c r="L171" s="52">
        <v>-0.61764705882352944</v>
      </c>
      <c r="M171" s="52">
        <v>2.8823529411764706</v>
      </c>
      <c r="N171" s="52">
        <v>2.6397058823529411</v>
      </c>
      <c r="O171" s="52">
        <v>0.88235294117647056</v>
      </c>
      <c r="P171" s="52">
        <v>0.41176470588235292</v>
      </c>
      <c r="Q171" s="52">
        <v>-1.0808823529411764</v>
      </c>
      <c r="R171" s="52">
        <v>2.8823529411764706</v>
      </c>
      <c r="S171" s="52">
        <v>-0.92647058823529416</v>
      </c>
      <c r="T171" s="52">
        <v>2.0735294117647056</v>
      </c>
      <c r="U171" s="52">
        <v>-0.61764705882352944</v>
      </c>
      <c r="V171" s="52">
        <v>0.65441176470588225</v>
      </c>
      <c r="W171" s="52" t="s">
        <v>497</v>
      </c>
      <c r="X171" s="52">
        <v>0.65441176470588225</v>
      </c>
      <c r="Y171" s="52">
        <v>0.45588235294117641</v>
      </c>
      <c r="Z171" s="52" t="s">
        <v>497</v>
      </c>
      <c r="AA171" s="52" t="s">
        <v>497</v>
      </c>
      <c r="AB171" s="52">
        <v>-1.8308823529411764</v>
      </c>
      <c r="AC171" s="52">
        <v>7.3529411764705843E-2</v>
      </c>
      <c r="AD171" s="52" t="s">
        <v>497</v>
      </c>
      <c r="AE171" s="52">
        <v>-0.11764705882352944</v>
      </c>
      <c r="AF171" s="52">
        <v>-0.11764705882352944</v>
      </c>
      <c r="AG171" s="52">
        <v>-1.3455882352941178</v>
      </c>
      <c r="AH171" s="52" t="s">
        <v>497</v>
      </c>
      <c r="AI171" s="52" t="s">
        <v>497</v>
      </c>
      <c r="AJ171" s="52" t="s">
        <v>497</v>
      </c>
      <c r="AK171" s="52">
        <v>0.88235294117647056</v>
      </c>
      <c r="AL171" s="52">
        <v>-0.61764705882352944</v>
      </c>
      <c r="AP171">
        <f t="shared" si="5"/>
        <v>1</v>
      </c>
      <c r="AQ171" t="s">
        <v>272</v>
      </c>
    </row>
    <row r="172" spans="1:43" x14ac:dyDescent="0.25">
      <c r="A172" s="1">
        <f>COUNTIF('Value Matchup'!$D$356:$D$423,PASE!B172)</f>
        <v>0</v>
      </c>
      <c r="B172" t="s">
        <v>273</v>
      </c>
      <c r="C172" s="63">
        <f t="shared" si="4"/>
        <v>0.16544117647058823</v>
      </c>
      <c r="E172" s="52" t="s">
        <v>497</v>
      </c>
      <c r="F172" s="52">
        <v>0.5</v>
      </c>
      <c r="G172" s="52">
        <v>0.93382352941176472</v>
      </c>
      <c r="H172" s="52" t="s">
        <v>497</v>
      </c>
      <c r="I172" s="52" t="s">
        <v>497</v>
      </c>
      <c r="J172" s="52">
        <v>-0.625</v>
      </c>
      <c r="K172" s="52" t="s">
        <v>497</v>
      </c>
      <c r="L172" s="52" t="s">
        <v>497</v>
      </c>
      <c r="M172" s="52" t="s">
        <v>497</v>
      </c>
      <c r="N172" s="52" t="s">
        <v>497</v>
      </c>
      <c r="O172" s="52" t="s">
        <v>497</v>
      </c>
      <c r="P172" s="52" t="s">
        <v>497</v>
      </c>
      <c r="Q172" s="52" t="s">
        <v>497</v>
      </c>
      <c r="R172" s="52" t="s">
        <v>497</v>
      </c>
      <c r="S172" s="52" t="s">
        <v>497</v>
      </c>
      <c r="T172" s="52" t="s">
        <v>497</v>
      </c>
      <c r="U172" s="52" t="s">
        <v>497</v>
      </c>
      <c r="V172" s="52" t="s">
        <v>497</v>
      </c>
      <c r="W172" s="52" t="s">
        <v>497</v>
      </c>
      <c r="X172" s="52" t="s">
        <v>497</v>
      </c>
      <c r="Y172" s="52" t="s">
        <v>497</v>
      </c>
      <c r="Z172" s="52" t="s">
        <v>497</v>
      </c>
      <c r="AA172" s="52" t="s">
        <v>497</v>
      </c>
      <c r="AB172" s="52" t="s">
        <v>497</v>
      </c>
      <c r="AC172" s="52" t="s">
        <v>497</v>
      </c>
      <c r="AD172" s="52" t="s">
        <v>497</v>
      </c>
      <c r="AE172" s="52" t="s">
        <v>497</v>
      </c>
      <c r="AF172" s="52" t="s">
        <v>497</v>
      </c>
      <c r="AG172" s="52" t="s">
        <v>497</v>
      </c>
      <c r="AH172" s="52">
        <v>0.75</v>
      </c>
      <c r="AI172" s="52" t="s">
        <v>497</v>
      </c>
      <c r="AJ172" s="52">
        <v>-0.5</v>
      </c>
      <c r="AK172" s="52" t="s">
        <v>497</v>
      </c>
      <c r="AL172" s="52">
        <v>-6.6176470588235295E-2</v>
      </c>
      <c r="AP172">
        <f t="shared" si="5"/>
        <v>1</v>
      </c>
      <c r="AQ172" t="s">
        <v>273</v>
      </c>
    </row>
    <row r="173" spans="1:43" x14ac:dyDescent="0.25">
      <c r="A173" s="1">
        <f>COUNTIF('Value Matchup'!$D$356:$D$423,PASE!B173)</f>
        <v>0</v>
      </c>
      <c r="B173" t="s">
        <v>274</v>
      </c>
      <c r="C173" s="63">
        <f t="shared" si="4"/>
        <v>0.32720588235294118</v>
      </c>
      <c r="E173" s="52" t="s">
        <v>497</v>
      </c>
      <c r="F173" s="52" t="s">
        <v>497</v>
      </c>
      <c r="G173" s="52" t="s">
        <v>497</v>
      </c>
      <c r="H173" s="52" t="s">
        <v>497</v>
      </c>
      <c r="I173" s="52">
        <v>-6.6176470588235295E-2</v>
      </c>
      <c r="J173" s="52" t="s">
        <v>497</v>
      </c>
      <c r="K173" s="52" t="s">
        <v>497</v>
      </c>
      <c r="L173" s="52" t="s">
        <v>497</v>
      </c>
      <c r="M173" s="52" t="s">
        <v>497</v>
      </c>
      <c r="N173" s="52" t="s">
        <v>497</v>
      </c>
      <c r="O173" s="52" t="s">
        <v>497</v>
      </c>
      <c r="P173" s="52" t="s">
        <v>497</v>
      </c>
      <c r="Q173" s="52">
        <v>0.375</v>
      </c>
      <c r="R173" s="52">
        <v>1.5</v>
      </c>
      <c r="S173" s="52" t="s">
        <v>497</v>
      </c>
      <c r="T173" s="52">
        <v>-0.5</v>
      </c>
      <c r="U173" s="52" t="s">
        <v>497</v>
      </c>
      <c r="V173" s="52" t="s">
        <v>497</v>
      </c>
      <c r="W173" s="52" t="s">
        <v>497</v>
      </c>
      <c r="X173" s="52" t="s">
        <v>497</v>
      </c>
      <c r="Y173" s="52" t="s">
        <v>497</v>
      </c>
      <c r="Z173" s="52" t="s">
        <v>497</v>
      </c>
      <c r="AA173" s="52" t="s">
        <v>497</v>
      </c>
      <c r="AB173" s="52" t="s">
        <v>497</v>
      </c>
      <c r="AC173" s="52" t="s">
        <v>497</v>
      </c>
      <c r="AD173" s="52" t="s">
        <v>497</v>
      </c>
      <c r="AE173" s="52" t="s">
        <v>497</v>
      </c>
      <c r="AF173" s="52" t="s">
        <v>497</v>
      </c>
      <c r="AG173" s="52" t="s">
        <v>497</v>
      </c>
      <c r="AH173" s="52" t="s">
        <v>497</v>
      </c>
      <c r="AI173" s="52" t="s">
        <v>497</v>
      </c>
      <c r="AJ173" s="52" t="s">
        <v>497</v>
      </c>
      <c r="AK173" s="52" t="s">
        <v>497</v>
      </c>
      <c r="AL173" s="52" t="s">
        <v>497</v>
      </c>
      <c r="AP173">
        <f t="shared" si="5"/>
        <v>1</v>
      </c>
      <c r="AQ173" t="s">
        <v>274</v>
      </c>
    </row>
    <row r="174" spans="1:43" x14ac:dyDescent="0.25">
      <c r="A174" s="1">
        <f>COUNTIF('Value Matchup'!$D$356:$D$423,PASE!B174)</f>
        <v>1</v>
      </c>
      <c r="B174" t="s">
        <v>275</v>
      </c>
      <c r="C174" s="63">
        <f t="shared" si="4"/>
        <v>-4.4117647058823595E-2</v>
      </c>
      <c r="E174" s="52" t="s">
        <v>497</v>
      </c>
      <c r="F174" s="52">
        <v>-1.1176470588235294</v>
      </c>
      <c r="G174" s="52" t="s">
        <v>497</v>
      </c>
      <c r="H174" s="52" t="s">
        <v>497</v>
      </c>
      <c r="I174" s="52" t="s">
        <v>497</v>
      </c>
      <c r="J174" s="52">
        <v>0.375</v>
      </c>
      <c r="K174" s="52" t="s">
        <v>497</v>
      </c>
      <c r="L174" s="52" t="s">
        <v>497</v>
      </c>
      <c r="M174" s="52">
        <v>-0.625</v>
      </c>
      <c r="N174" s="52">
        <v>-0.61764705882352944</v>
      </c>
      <c r="O174" s="52" t="s">
        <v>497</v>
      </c>
      <c r="P174" s="52" t="s">
        <v>497</v>
      </c>
      <c r="Q174" s="52" t="s">
        <v>497</v>
      </c>
      <c r="R174" s="52">
        <v>-0.72058823529411764</v>
      </c>
      <c r="S174" s="52" t="s">
        <v>497</v>
      </c>
      <c r="T174" s="52" t="s">
        <v>497</v>
      </c>
      <c r="U174" s="52" t="s">
        <v>497</v>
      </c>
      <c r="V174" s="52" t="s">
        <v>497</v>
      </c>
      <c r="W174" s="52" t="s">
        <v>497</v>
      </c>
      <c r="X174" s="52">
        <v>-0.92647058823529416</v>
      </c>
      <c r="Y174" s="52" t="s">
        <v>497</v>
      </c>
      <c r="Z174" s="52">
        <v>0.65441176470588225</v>
      </c>
      <c r="AA174" s="52" t="s">
        <v>497</v>
      </c>
      <c r="AB174" s="52">
        <v>-0.72058823529411764</v>
      </c>
      <c r="AC174" s="52">
        <v>-8.0882352941176405E-2</v>
      </c>
      <c r="AD174" s="52" t="s">
        <v>497</v>
      </c>
      <c r="AE174" s="52" t="s">
        <v>497</v>
      </c>
      <c r="AF174" s="52" t="s">
        <v>497</v>
      </c>
      <c r="AG174" s="52">
        <v>1.9191176470588236</v>
      </c>
      <c r="AH174" s="52">
        <v>1.375</v>
      </c>
      <c r="AI174" s="52" t="s">
        <v>497</v>
      </c>
      <c r="AJ174" s="52" t="s">
        <v>497</v>
      </c>
      <c r="AK174" s="52" t="s">
        <v>497</v>
      </c>
      <c r="AL174" s="52" t="s">
        <v>497</v>
      </c>
      <c r="AP174">
        <f t="shared" si="5"/>
        <v>1</v>
      </c>
      <c r="AQ174" t="s">
        <v>275</v>
      </c>
    </row>
    <row r="175" spans="1:43" x14ac:dyDescent="0.25">
      <c r="A175" s="1">
        <f>COUNTIF('Value Matchup'!$D$356:$D$423,PASE!B175)</f>
        <v>1</v>
      </c>
      <c r="B175" t="s">
        <v>45</v>
      </c>
      <c r="C175" s="63">
        <f t="shared" si="4"/>
        <v>-0.34243697478991597</v>
      </c>
      <c r="E175" s="52" t="s">
        <v>497</v>
      </c>
      <c r="F175" s="52" t="s">
        <v>497</v>
      </c>
      <c r="G175" s="52" t="s">
        <v>497</v>
      </c>
      <c r="H175" s="52">
        <v>-0.625</v>
      </c>
      <c r="I175" s="52" t="s">
        <v>497</v>
      </c>
      <c r="J175" s="52">
        <v>0.5</v>
      </c>
      <c r="K175" s="52" t="s">
        <v>497</v>
      </c>
      <c r="L175" s="52" t="s">
        <v>497</v>
      </c>
      <c r="M175" s="52" t="s">
        <v>497</v>
      </c>
      <c r="N175" s="52" t="s">
        <v>497</v>
      </c>
      <c r="O175" s="52" t="s">
        <v>497</v>
      </c>
      <c r="P175" s="52" t="s">
        <v>497</v>
      </c>
      <c r="Q175" s="52" t="s">
        <v>497</v>
      </c>
      <c r="R175" s="52" t="s">
        <v>497</v>
      </c>
      <c r="S175" s="52" t="s">
        <v>497</v>
      </c>
      <c r="T175" s="52" t="s">
        <v>497</v>
      </c>
      <c r="U175" s="52">
        <v>-0.58823529411764708</v>
      </c>
      <c r="V175" s="52">
        <v>0.16911764705882359</v>
      </c>
      <c r="W175" s="52" t="s">
        <v>497</v>
      </c>
      <c r="X175" s="52">
        <v>0.41176470588235292</v>
      </c>
      <c r="Y175" s="52">
        <v>-1.5441176470588236</v>
      </c>
      <c r="Z175" s="52">
        <v>-0.72058823529411764</v>
      </c>
      <c r="AA175" s="52" t="s">
        <v>497</v>
      </c>
      <c r="AB175" s="52" t="s">
        <v>497</v>
      </c>
      <c r="AC175" s="52" t="s">
        <v>497</v>
      </c>
      <c r="AD175" s="52" t="s">
        <v>497</v>
      </c>
      <c r="AE175" s="52" t="s">
        <v>497</v>
      </c>
      <c r="AF175" s="52" t="s">
        <v>497</v>
      </c>
      <c r="AG175" s="52" t="s">
        <v>497</v>
      </c>
      <c r="AH175" s="52" t="s">
        <v>497</v>
      </c>
      <c r="AI175" s="52" t="s">
        <v>497</v>
      </c>
      <c r="AJ175" s="52" t="s">
        <v>497</v>
      </c>
      <c r="AK175" s="52" t="s">
        <v>497</v>
      </c>
      <c r="AL175" s="52" t="s">
        <v>497</v>
      </c>
      <c r="AP175">
        <f t="shared" si="5"/>
        <v>1</v>
      </c>
      <c r="AQ175" t="s">
        <v>45</v>
      </c>
    </row>
    <row r="176" spans="1:43" x14ac:dyDescent="0.25">
      <c r="A176" s="1">
        <f>COUNTIF('Value Matchup'!$D$356:$D$423,PASE!B176)</f>
        <v>1</v>
      </c>
      <c r="B176" t="s">
        <v>276</v>
      </c>
      <c r="C176" s="63">
        <f t="shared" si="4"/>
        <v>-2.450980392156869E-2</v>
      </c>
      <c r="E176" s="52" t="s">
        <v>497</v>
      </c>
      <c r="F176" s="52" t="s">
        <v>497</v>
      </c>
      <c r="G176" s="52" t="s">
        <v>497</v>
      </c>
      <c r="H176" s="52" t="s">
        <v>497</v>
      </c>
      <c r="I176" s="52" t="s">
        <v>497</v>
      </c>
      <c r="J176" s="52" t="s">
        <v>497</v>
      </c>
      <c r="K176" s="52" t="s">
        <v>497</v>
      </c>
      <c r="L176" s="52" t="s">
        <v>497</v>
      </c>
      <c r="M176" s="52" t="s">
        <v>497</v>
      </c>
      <c r="N176" s="52">
        <v>-0.25</v>
      </c>
      <c r="O176" s="52">
        <v>0.27941176470588236</v>
      </c>
      <c r="P176" s="52" t="s">
        <v>497</v>
      </c>
      <c r="Q176" s="52" t="s">
        <v>497</v>
      </c>
      <c r="R176" s="52">
        <v>0.41176470588235292</v>
      </c>
      <c r="S176" s="52">
        <v>-1.3602941176470589</v>
      </c>
      <c r="T176" s="52">
        <v>-1.1176470588235294</v>
      </c>
      <c r="U176" s="52">
        <v>-0.83088235294117641</v>
      </c>
      <c r="V176" s="52" t="s">
        <v>497</v>
      </c>
      <c r="W176" s="52" t="s">
        <v>497</v>
      </c>
      <c r="X176" s="52" t="s">
        <v>497</v>
      </c>
      <c r="Y176" s="52" t="s">
        <v>497</v>
      </c>
      <c r="Z176" s="52" t="s">
        <v>497</v>
      </c>
      <c r="AA176" s="52">
        <v>2.8823529411764706</v>
      </c>
      <c r="AB176" s="52">
        <v>0.88235294117647056</v>
      </c>
      <c r="AC176" s="52" t="s">
        <v>497</v>
      </c>
      <c r="AD176" s="52" t="s">
        <v>497</v>
      </c>
      <c r="AE176" s="52" t="s">
        <v>497</v>
      </c>
      <c r="AF176" s="52">
        <v>-1.1176470588235294</v>
      </c>
      <c r="AG176" s="52" t="s">
        <v>497</v>
      </c>
      <c r="AH176" s="52" t="s">
        <v>497</v>
      </c>
      <c r="AI176" s="52" t="s">
        <v>497</v>
      </c>
      <c r="AJ176" s="52" t="s">
        <v>497</v>
      </c>
      <c r="AK176" s="52" t="s">
        <v>497</v>
      </c>
      <c r="AL176" s="52" t="s">
        <v>497</v>
      </c>
      <c r="AP176">
        <f t="shared" si="5"/>
        <v>1</v>
      </c>
      <c r="AQ176" t="s">
        <v>276</v>
      </c>
    </row>
    <row r="177" spans="1:43" x14ac:dyDescent="0.25">
      <c r="A177" s="1">
        <f>COUNTIF('Value Matchup'!$D$356:$D$423,PASE!B177)</f>
        <v>0</v>
      </c>
      <c r="B177" t="s">
        <v>277</v>
      </c>
      <c r="C177" s="63">
        <f t="shared" si="4"/>
        <v>-1.9117647058823531E-2</v>
      </c>
      <c r="E177" s="52" t="s">
        <v>497</v>
      </c>
      <c r="F177" s="52" t="s">
        <v>497</v>
      </c>
      <c r="G177" s="52" t="s">
        <v>497</v>
      </c>
      <c r="H177" s="52" t="s">
        <v>497</v>
      </c>
      <c r="I177" s="52" t="s">
        <v>497</v>
      </c>
      <c r="J177" s="52" t="s">
        <v>497</v>
      </c>
      <c r="K177" s="52">
        <v>-7.3529411764705881E-3</v>
      </c>
      <c r="L177" s="52" t="s">
        <v>497</v>
      </c>
      <c r="M177" s="52" t="s">
        <v>497</v>
      </c>
      <c r="N177" s="52" t="s">
        <v>497</v>
      </c>
      <c r="O177" s="52">
        <v>-7.3529411764705881E-3</v>
      </c>
      <c r="P177" s="52" t="s">
        <v>497</v>
      </c>
      <c r="Q177" s="52" t="s">
        <v>497</v>
      </c>
      <c r="R177" s="52" t="s">
        <v>497</v>
      </c>
      <c r="S177" s="52" t="s">
        <v>497</v>
      </c>
      <c r="T177" s="52" t="s">
        <v>497</v>
      </c>
      <c r="U177" s="52" t="s">
        <v>497</v>
      </c>
      <c r="V177" s="52" t="s">
        <v>497</v>
      </c>
      <c r="W177" s="52" t="s">
        <v>497</v>
      </c>
      <c r="X177" s="52" t="s">
        <v>497</v>
      </c>
      <c r="Y177" s="52" t="s">
        <v>497</v>
      </c>
      <c r="Z177" s="52" t="s">
        <v>497</v>
      </c>
      <c r="AA177" s="52">
        <v>-6.6176470588235295E-2</v>
      </c>
      <c r="AB177" s="52" t="s">
        <v>497</v>
      </c>
      <c r="AC177" s="52" t="s">
        <v>497</v>
      </c>
      <c r="AD177" s="52" t="s">
        <v>497</v>
      </c>
      <c r="AE177" s="52">
        <v>-7.3529411764705881E-3</v>
      </c>
      <c r="AF177" s="52" t="s">
        <v>497</v>
      </c>
      <c r="AG177" s="52" t="s">
        <v>497</v>
      </c>
      <c r="AH177" s="52" t="s">
        <v>497</v>
      </c>
      <c r="AI177" s="52" t="s">
        <v>497</v>
      </c>
      <c r="AJ177" s="52" t="s">
        <v>497</v>
      </c>
      <c r="AK177" s="52">
        <v>-7.3529411764705881E-3</v>
      </c>
      <c r="AL177" s="52" t="s">
        <v>497</v>
      </c>
      <c r="AP177">
        <f t="shared" si="5"/>
        <v>1</v>
      </c>
      <c r="AQ177" t="s">
        <v>277</v>
      </c>
    </row>
    <row r="178" spans="1:43" x14ac:dyDescent="0.25">
      <c r="A178" s="1">
        <f>COUNTIF('Value Matchup'!$D$356:$D$423,PASE!B178)</f>
        <v>0</v>
      </c>
      <c r="B178" t="s">
        <v>278</v>
      </c>
      <c r="C178" s="63">
        <f t="shared" si="4"/>
        <v>-0.34669117647058822</v>
      </c>
      <c r="E178" s="52">
        <v>-0.72058823529411764</v>
      </c>
      <c r="F178" s="52" t="s">
        <v>497</v>
      </c>
      <c r="G178" s="52" t="s">
        <v>497</v>
      </c>
      <c r="H178" s="52" t="s">
        <v>497</v>
      </c>
      <c r="I178" s="52" t="s">
        <v>497</v>
      </c>
      <c r="J178" s="52">
        <v>-0.58823529411764708</v>
      </c>
      <c r="K178" s="52">
        <v>-2.3602941176470589</v>
      </c>
      <c r="L178" s="52">
        <v>-0.625</v>
      </c>
      <c r="M178" s="52">
        <v>0.38235294117647056</v>
      </c>
      <c r="N178" s="52">
        <v>1.1691176470588236</v>
      </c>
      <c r="O178" s="52" t="s">
        <v>497</v>
      </c>
      <c r="P178" s="52" t="s">
        <v>497</v>
      </c>
      <c r="Q178" s="52" t="s">
        <v>497</v>
      </c>
      <c r="R178" s="52" t="s">
        <v>497</v>
      </c>
      <c r="S178" s="52" t="s">
        <v>497</v>
      </c>
      <c r="T178" s="52">
        <v>-8.0882352941176405E-2</v>
      </c>
      <c r="U178" s="52">
        <v>2.5</v>
      </c>
      <c r="V178" s="52">
        <v>0.41176470588235292</v>
      </c>
      <c r="W178" s="52">
        <v>-0.58823529411764708</v>
      </c>
      <c r="X178" s="52">
        <v>-0.72058823529411764</v>
      </c>
      <c r="Y178" s="52" t="s">
        <v>497</v>
      </c>
      <c r="Z178" s="52" t="s">
        <v>497</v>
      </c>
      <c r="AA178" s="52" t="s">
        <v>497</v>
      </c>
      <c r="AB178" s="52">
        <v>0.27941176470588236</v>
      </c>
      <c r="AC178" s="52">
        <v>-0.34558823529411775</v>
      </c>
      <c r="AD178" s="52">
        <v>-0.61764705882352944</v>
      </c>
      <c r="AE178" s="52">
        <v>-0.11764705882352944</v>
      </c>
      <c r="AF178" s="52" t="s">
        <v>497</v>
      </c>
      <c r="AG178" s="52">
        <v>-1.8308823529411764</v>
      </c>
      <c r="AH178" s="52">
        <v>0.16911764705882359</v>
      </c>
      <c r="AI178" s="52">
        <v>-1.0808823529411764</v>
      </c>
      <c r="AJ178" s="52">
        <v>-1.5441176470588236</v>
      </c>
      <c r="AK178" s="52">
        <v>-0.625</v>
      </c>
      <c r="AL178" s="52" t="s">
        <v>497</v>
      </c>
      <c r="AP178">
        <f t="shared" si="5"/>
        <v>1</v>
      </c>
      <c r="AQ178" t="s">
        <v>278</v>
      </c>
    </row>
    <row r="179" spans="1:43" x14ac:dyDescent="0.25">
      <c r="A179" s="1">
        <f>COUNTIF('Value Matchup'!$D$356:$D$423,PASE!B179)</f>
        <v>0</v>
      </c>
      <c r="B179" t="s">
        <v>279</v>
      </c>
      <c r="C179" s="63">
        <f t="shared" si="4"/>
        <v>0.12377450980392157</v>
      </c>
      <c r="E179" s="52" t="s">
        <v>497</v>
      </c>
      <c r="F179" s="52" t="s">
        <v>497</v>
      </c>
      <c r="G179" s="52" t="s">
        <v>497</v>
      </c>
      <c r="H179" s="52" t="s">
        <v>497</v>
      </c>
      <c r="I179" s="52" t="s">
        <v>497</v>
      </c>
      <c r="J179" s="52" t="s">
        <v>497</v>
      </c>
      <c r="K179" s="52" t="s">
        <v>497</v>
      </c>
      <c r="L179" s="52" t="s">
        <v>497</v>
      </c>
      <c r="M179" s="52" t="s">
        <v>497</v>
      </c>
      <c r="N179" s="52" t="s">
        <v>497</v>
      </c>
      <c r="O179" s="52" t="s">
        <v>497</v>
      </c>
      <c r="P179" s="52" t="s">
        <v>497</v>
      </c>
      <c r="Q179" s="52" t="s">
        <v>497</v>
      </c>
      <c r="R179" s="52" t="s">
        <v>497</v>
      </c>
      <c r="S179" s="52" t="s">
        <v>497</v>
      </c>
      <c r="T179" s="52" t="s">
        <v>497</v>
      </c>
      <c r="U179" s="52" t="s">
        <v>497</v>
      </c>
      <c r="V179" s="52" t="s">
        <v>497</v>
      </c>
      <c r="W179" s="52" t="s">
        <v>497</v>
      </c>
      <c r="X179" s="52">
        <v>1.5</v>
      </c>
      <c r="Y179" s="52" t="s">
        <v>497</v>
      </c>
      <c r="Z179" s="52" t="s">
        <v>497</v>
      </c>
      <c r="AA179" s="52" t="s">
        <v>497</v>
      </c>
      <c r="AB179" s="52" t="s">
        <v>497</v>
      </c>
      <c r="AC179" s="52" t="s">
        <v>497</v>
      </c>
      <c r="AD179" s="52" t="s">
        <v>497</v>
      </c>
      <c r="AE179" s="52">
        <v>-0.5</v>
      </c>
      <c r="AF179" s="52" t="s">
        <v>497</v>
      </c>
      <c r="AG179" s="52">
        <v>-0.58823529411764708</v>
      </c>
      <c r="AH179" s="52">
        <v>-0.16911764705882354</v>
      </c>
      <c r="AI179" s="52">
        <v>-0.25</v>
      </c>
      <c r="AJ179" s="52">
        <v>0.75</v>
      </c>
      <c r="AK179" s="52" t="s">
        <v>497</v>
      </c>
      <c r="AL179" s="52" t="s">
        <v>497</v>
      </c>
      <c r="AP179">
        <f t="shared" si="5"/>
        <v>1</v>
      </c>
      <c r="AQ179" t="s">
        <v>279</v>
      </c>
    </row>
    <row r="180" spans="1:43" x14ac:dyDescent="0.25">
      <c r="A180" s="1">
        <f>COUNTIF('Value Matchup'!$D$356:$D$423,PASE!B180)</f>
        <v>0</v>
      </c>
      <c r="B180" t="s">
        <v>280</v>
      </c>
      <c r="C180" s="63">
        <f t="shared" si="4"/>
        <v>-8.2720588235294115E-2</v>
      </c>
      <c r="E180" s="52" t="s">
        <v>497</v>
      </c>
      <c r="F180" s="52" t="s">
        <v>497</v>
      </c>
      <c r="G180" s="52" t="s">
        <v>497</v>
      </c>
      <c r="H180" s="52" t="s">
        <v>497</v>
      </c>
      <c r="I180" s="52" t="s">
        <v>497</v>
      </c>
      <c r="J180" s="52" t="s">
        <v>497</v>
      </c>
      <c r="K180" s="52" t="s">
        <v>497</v>
      </c>
      <c r="L180" s="52" t="s">
        <v>497</v>
      </c>
      <c r="M180" s="52" t="s">
        <v>497</v>
      </c>
      <c r="N180" s="52" t="s">
        <v>497</v>
      </c>
      <c r="O180" s="52" t="s">
        <v>497</v>
      </c>
      <c r="P180" s="52" t="s">
        <v>497</v>
      </c>
      <c r="Q180" s="52">
        <v>-7.3529411764705881E-3</v>
      </c>
      <c r="R180" s="52" t="s">
        <v>497</v>
      </c>
      <c r="S180" s="52">
        <v>-6.6176470588235295E-2</v>
      </c>
      <c r="T180" s="52" t="s">
        <v>497</v>
      </c>
      <c r="U180" s="52" t="s">
        <v>497</v>
      </c>
      <c r="V180" s="52">
        <v>-7.3529411764705881E-3</v>
      </c>
      <c r="W180" s="52" t="s">
        <v>497</v>
      </c>
      <c r="X180" s="52" t="s">
        <v>497</v>
      </c>
      <c r="Y180" s="52" t="s">
        <v>497</v>
      </c>
      <c r="Z180" s="52" t="s">
        <v>497</v>
      </c>
      <c r="AA180" s="52">
        <v>-0.25</v>
      </c>
      <c r="AB180" s="52" t="s">
        <v>497</v>
      </c>
      <c r="AC180" s="52" t="s">
        <v>497</v>
      </c>
      <c r="AD180" s="52" t="s">
        <v>497</v>
      </c>
      <c r="AE180" s="52" t="s">
        <v>497</v>
      </c>
      <c r="AF180" s="52" t="s">
        <v>497</v>
      </c>
      <c r="AG180" s="52" t="s">
        <v>497</v>
      </c>
      <c r="AH180" s="52" t="s">
        <v>497</v>
      </c>
      <c r="AI180" s="52" t="s">
        <v>497</v>
      </c>
      <c r="AJ180" s="52" t="s">
        <v>497</v>
      </c>
      <c r="AK180" s="52" t="s">
        <v>497</v>
      </c>
      <c r="AL180" s="52" t="s">
        <v>497</v>
      </c>
      <c r="AP180">
        <f t="shared" si="5"/>
        <v>1</v>
      </c>
      <c r="AQ180" t="s">
        <v>280</v>
      </c>
    </row>
    <row r="181" spans="1:43" x14ac:dyDescent="0.25">
      <c r="A181" s="1">
        <f>COUNTIF('Value Matchup'!$D$356:$D$423,PASE!B181)</f>
        <v>1</v>
      </c>
      <c r="B181" t="s">
        <v>281</v>
      </c>
      <c r="C181" s="63">
        <f t="shared" si="4"/>
        <v>-5.9558823529411775E-2</v>
      </c>
      <c r="E181" s="52">
        <v>-0.16911764705882354</v>
      </c>
      <c r="F181" s="52" t="s">
        <v>497</v>
      </c>
      <c r="G181" s="52" t="s">
        <v>497</v>
      </c>
      <c r="H181" s="52" t="s">
        <v>497</v>
      </c>
      <c r="I181" s="52" t="s">
        <v>497</v>
      </c>
      <c r="J181" s="52">
        <v>-0.25</v>
      </c>
      <c r="K181" s="52">
        <v>-0.25</v>
      </c>
      <c r="L181" s="52" t="s">
        <v>497</v>
      </c>
      <c r="M181" s="52">
        <v>-0.16911764705882354</v>
      </c>
      <c r="N181" s="52" t="s">
        <v>497</v>
      </c>
      <c r="O181" s="52" t="s">
        <v>497</v>
      </c>
      <c r="P181" s="52" t="s">
        <v>497</v>
      </c>
      <c r="Q181" s="52">
        <v>0.5</v>
      </c>
      <c r="R181" s="52">
        <v>-7.3529411764705881E-3</v>
      </c>
      <c r="S181" s="52" t="s">
        <v>497</v>
      </c>
      <c r="T181" s="52" t="s">
        <v>497</v>
      </c>
      <c r="U181" s="52">
        <v>-6.6176470588235295E-2</v>
      </c>
      <c r="V181" s="52" t="s">
        <v>497</v>
      </c>
      <c r="W181" s="52" t="s">
        <v>497</v>
      </c>
      <c r="X181" s="52" t="s">
        <v>497</v>
      </c>
      <c r="Y181" s="52" t="s">
        <v>497</v>
      </c>
      <c r="Z181" s="52">
        <v>-7.3529411764705881E-3</v>
      </c>
      <c r="AA181" s="52" t="s">
        <v>497</v>
      </c>
      <c r="AB181" s="52" t="s">
        <v>497</v>
      </c>
      <c r="AC181" s="52" t="s">
        <v>497</v>
      </c>
      <c r="AD181" s="52" t="s">
        <v>497</v>
      </c>
      <c r="AE181" s="52">
        <v>-0.16911764705882354</v>
      </c>
      <c r="AF181" s="52">
        <v>-7.3529411764705881E-3</v>
      </c>
      <c r="AG181" s="52" t="s">
        <v>497</v>
      </c>
      <c r="AH181" s="52" t="s">
        <v>497</v>
      </c>
      <c r="AI181" s="52" t="s">
        <v>497</v>
      </c>
      <c r="AJ181" s="52" t="s">
        <v>497</v>
      </c>
      <c r="AK181" s="52" t="s">
        <v>497</v>
      </c>
      <c r="AL181" s="52" t="s">
        <v>497</v>
      </c>
      <c r="AP181">
        <f t="shared" si="5"/>
        <v>1</v>
      </c>
      <c r="AQ181" t="s">
        <v>281</v>
      </c>
    </row>
    <row r="182" spans="1:43" x14ac:dyDescent="0.25">
      <c r="A182" s="1">
        <f>COUNTIF('Value Matchup'!$D$356:$D$423,PASE!B182)</f>
        <v>0</v>
      </c>
      <c r="B182" t="s">
        <v>282</v>
      </c>
      <c r="C182" s="63">
        <f t="shared" si="4"/>
        <v>-0.12867647058823528</v>
      </c>
      <c r="E182" s="52" t="s">
        <v>497</v>
      </c>
      <c r="F182" s="52" t="s">
        <v>497</v>
      </c>
      <c r="G182" s="52" t="s">
        <v>497</v>
      </c>
      <c r="H182" s="52" t="s">
        <v>497</v>
      </c>
      <c r="I182" s="52" t="s">
        <v>497</v>
      </c>
      <c r="J182" s="52" t="s">
        <v>497</v>
      </c>
      <c r="K182" s="52" t="s">
        <v>497</v>
      </c>
      <c r="L182" s="52" t="s">
        <v>497</v>
      </c>
      <c r="M182" s="52" t="s">
        <v>497</v>
      </c>
      <c r="N182" s="52" t="s">
        <v>497</v>
      </c>
      <c r="O182" s="52" t="s">
        <v>497</v>
      </c>
      <c r="P182" s="52" t="s">
        <v>497</v>
      </c>
      <c r="Q182" s="52" t="s">
        <v>497</v>
      </c>
      <c r="R182" s="52" t="s">
        <v>497</v>
      </c>
      <c r="S182" s="52" t="s">
        <v>497</v>
      </c>
      <c r="T182" s="52" t="s">
        <v>497</v>
      </c>
      <c r="U182" s="52" t="s">
        <v>497</v>
      </c>
      <c r="V182" s="52" t="s">
        <v>497</v>
      </c>
      <c r="W182" s="52" t="s">
        <v>497</v>
      </c>
      <c r="X182" s="52" t="s">
        <v>497</v>
      </c>
      <c r="Y182" s="52" t="s">
        <v>497</v>
      </c>
      <c r="Z182" s="52" t="s">
        <v>497</v>
      </c>
      <c r="AA182" s="52">
        <v>-0.25</v>
      </c>
      <c r="AB182" s="52" t="s">
        <v>497</v>
      </c>
      <c r="AC182" s="52" t="s">
        <v>497</v>
      </c>
      <c r="AD182" s="52" t="s">
        <v>497</v>
      </c>
      <c r="AE182" s="52" t="s">
        <v>497</v>
      </c>
      <c r="AF182" s="52" t="s">
        <v>497</v>
      </c>
      <c r="AG182" s="52" t="s">
        <v>497</v>
      </c>
      <c r="AH182" s="52" t="s">
        <v>497</v>
      </c>
      <c r="AI182" s="52" t="s">
        <v>497</v>
      </c>
      <c r="AJ182" s="52" t="s">
        <v>497</v>
      </c>
      <c r="AK182" s="52">
        <v>-7.3529411764705881E-3</v>
      </c>
      <c r="AL182" s="52" t="s">
        <v>497</v>
      </c>
      <c r="AP182">
        <f t="shared" si="5"/>
        <v>1</v>
      </c>
      <c r="AQ182" t="s">
        <v>282</v>
      </c>
    </row>
    <row r="183" spans="1:43" x14ac:dyDescent="0.25">
      <c r="A183" s="1">
        <f>COUNTIF('Value Matchup'!$D$356:$D$423,PASE!B183)</f>
        <v>0</v>
      </c>
      <c r="B183" t="s">
        <v>283</v>
      </c>
      <c r="C183" s="63">
        <f t="shared" si="4"/>
        <v>0.37132352941176472</v>
      </c>
      <c r="E183" s="52" t="s">
        <v>497</v>
      </c>
      <c r="F183" s="52" t="s">
        <v>497</v>
      </c>
      <c r="G183" s="52" t="s">
        <v>497</v>
      </c>
      <c r="H183" s="52" t="s">
        <v>497</v>
      </c>
      <c r="I183" s="52" t="s">
        <v>497</v>
      </c>
      <c r="J183" s="52" t="s">
        <v>497</v>
      </c>
      <c r="K183" s="52" t="s">
        <v>497</v>
      </c>
      <c r="L183" s="52">
        <v>0.75</v>
      </c>
      <c r="M183" s="52" t="s">
        <v>497</v>
      </c>
      <c r="N183" s="52">
        <v>-7.3529411764705881E-3</v>
      </c>
      <c r="O183" s="52" t="s">
        <v>497</v>
      </c>
      <c r="P183" s="52" t="s">
        <v>497</v>
      </c>
      <c r="Q183" s="52" t="s">
        <v>497</v>
      </c>
      <c r="R183" s="52" t="s">
        <v>497</v>
      </c>
      <c r="S183" s="52" t="s">
        <v>497</v>
      </c>
      <c r="T183" s="52" t="s">
        <v>497</v>
      </c>
      <c r="U183" s="52" t="s">
        <v>497</v>
      </c>
      <c r="V183" s="52" t="s">
        <v>497</v>
      </c>
      <c r="W183" s="52" t="s">
        <v>497</v>
      </c>
      <c r="X183" s="52" t="s">
        <v>497</v>
      </c>
      <c r="Y183" s="52" t="s">
        <v>497</v>
      </c>
      <c r="Z183" s="52" t="s">
        <v>497</v>
      </c>
      <c r="AA183" s="52" t="s">
        <v>497</v>
      </c>
      <c r="AB183" s="52" t="s">
        <v>497</v>
      </c>
      <c r="AC183" s="52" t="s">
        <v>497</v>
      </c>
      <c r="AD183" s="52" t="s">
        <v>497</v>
      </c>
      <c r="AE183" s="52" t="s">
        <v>497</v>
      </c>
      <c r="AF183" s="52" t="s">
        <v>497</v>
      </c>
      <c r="AG183" s="52" t="s">
        <v>497</v>
      </c>
      <c r="AH183" s="52" t="s">
        <v>497</v>
      </c>
      <c r="AI183" s="52" t="s">
        <v>497</v>
      </c>
      <c r="AJ183" s="52" t="s">
        <v>497</v>
      </c>
      <c r="AK183" s="52" t="s">
        <v>497</v>
      </c>
      <c r="AL183" s="52" t="s">
        <v>497</v>
      </c>
      <c r="AP183">
        <f t="shared" si="5"/>
        <v>1</v>
      </c>
      <c r="AQ183" t="s">
        <v>283</v>
      </c>
    </row>
    <row r="184" spans="1:43" x14ac:dyDescent="0.25">
      <c r="A184" s="1">
        <f>COUNTIF('Value Matchup'!$D$356:$D$423,PASE!B184)</f>
        <v>0</v>
      </c>
      <c r="B184" t="s">
        <v>284</v>
      </c>
      <c r="C184" s="63">
        <f t="shared" si="4"/>
        <v>-6.6176470588235295E-2</v>
      </c>
      <c r="E184" s="52" t="s">
        <v>497</v>
      </c>
      <c r="F184" s="52" t="s">
        <v>497</v>
      </c>
      <c r="G184" s="52" t="s">
        <v>497</v>
      </c>
      <c r="H184" s="52" t="s">
        <v>497</v>
      </c>
      <c r="I184" s="52" t="s">
        <v>497</v>
      </c>
      <c r="J184" s="52" t="s">
        <v>497</v>
      </c>
      <c r="K184" s="52" t="s">
        <v>497</v>
      </c>
      <c r="L184" s="52" t="s">
        <v>497</v>
      </c>
      <c r="M184" s="52">
        <v>-6.6176470588235295E-2</v>
      </c>
      <c r="N184" s="52">
        <v>-6.6176470588235295E-2</v>
      </c>
      <c r="O184" s="52" t="s">
        <v>497</v>
      </c>
      <c r="P184" s="52" t="s">
        <v>497</v>
      </c>
      <c r="Q184" s="52" t="s">
        <v>497</v>
      </c>
      <c r="R184" s="52" t="s">
        <v>497</v>
      </c>
      <c r="S184" s="52" t="s">
        <v>497</v>
      </c>
      <c r="T184" s="52" t="s">
        <v>497</v>
      </c>
      <c r="U184" s="52" t="s">
        <v>497</v>
      </c>
      <c r="V184" s="52" t="s">
        <v>497</v>
      </c>
      <c r="W184" s="52" t="s">
        <v>497</v>
      </c>
      <c r="X184" s="52" t="s">
        <v>497</v>
      </c>
      <c r="Y184" s="52" t="s">
        <v>497</v>
      </c>
      <c r="Z184" s="52" t="s">
        <v>497</v>
      </c>
      <c r="AA184" s="52" t="s">
        <v>497</v>
      </c>
      <c r="AB184" s="52" t="s">
        <v>497</v>
      </c>
      <c r="AC184" s="52" t="s">
        <v>497</v>
      </c>
      <c r="AD184" s="52" t="s">
        <v>497</v>
      </c>
      <c r="AE184" s="52" t="s">
        <v>497</v>
      </c>
      <c r="AF184" s="52" t="s">
        <v>497</v>
      </c>
      <c r="AG184" s="52" t="s">
        <v>497</v>
      </c>
      <c r="AH184" s="52" t="s">
        <v>497</v>
      </c>
      <c r="AI184" s="52" t="s">
        <v>497</v>
      </c>
      <c r="AJ184" s="52" t="s">
        <v>497</v>
      </c>
      <c r="AK184" s="52" t="s">
        <v>497</v>
      </c>
      <c r="AL184" s="52" t="s">
        <v>497</v>
      </c>
      <c r="AP184">
        <f t="shared" si="5"/>
        <v>1</v>
      </c>
      <c r="AQ184" t="s">
        <v>284</v>
      </c>
    </row>
    <row r="185" spans="1:43" x14ac:dyDescent="0.25">
      <c r="A185" s="1">
        <f>COUNTIF('Value Matchup'!$D$356:$D$423,PASE!B185)</f>
        <v>0</v>
      </c>
      <c r="B185" t="s">
        <v>285</v>
      </c>
      <c r="C185" s="63">
        <f t="shared" si="4"/>
        <v>-7.3529411764705881E-3</v>
      </c>
      <c r="E185" s="52" t="s">
        <v>497</v>
      </c>
      <c r="F185" s="52">
        <v>-7.3529411764705881E-3</v>
      </c>
      <c r="G185" s="52" t="s">
        <v>497</v>
      </c>
      <c r="H185" s="52" t="s">
        <v>497</v>
      </c>
      <c r="I185" s="52">
        <v>-7.3529411764705881E-3</v>
      </c>
      <c r="J185" s="52" t="s">
        <v>497</v>
      </c>
      <c r="K185" s="52" t="s">
        <v>497</v>
      </c>
      <c r="L185" s="52" t="s">
        <v>497</v>
      </c>
      <c r="M185" s="52" t="s">
        <v>497</v>
      </c>
      <c r="N185" s="52" t="s">
        <v>497</v>
      </c>
      <c r="O185" s="52">
        <v>-7.3529411764705881E-3</v>
      </c>
      <c r="P185" s="52" t="s">
        <v>497</v>
      </c>
      <c r="Q185" s="52" t="s">
        <v>497</v>
      </c>
      <c r="R185" s="52" t="s">
        <v>497</v>
      </c>
      <c r="S185" s="52" t="s">
        <v>497</v>
      </c>
      <c r="T185" s="52" t="s">
        <v>497</v>
      </c>
      <c r="U185" s="52" t="s">
        <v>497</v>
      </c>
      <c r="V185" s="52" t="s">
        <v>497</v>
      </c>
      <c r="W185" s="52" t="s">
        <v>497</v>
      </c>
      <c r="X185" s="52">
        <v>-7.3529411764705881E-3</v>
      </c>
      <c r="Y185" s="52" t="s">
        <v>497</v>
      </c>
      <c r="Z185" s="52" t="s">
        <v>497</v>
      </c>
      <c r="AA185" s="52" t="s">
        <v>497</v>
      </c>
      <c r="AB185" s="52">
        <v>-7.3529411764705881E-3</v>
      </c>
      <c r="AC185" s="52" t="s">
        <v>497</v>
      </c>
      <c r="AD185" s="52" t="s">
        <v>497</v>
      </c>
      <c r="AE185" s="52" t="s">
        <v>497</v>
      </c>
      <c r="AF185" s="52" t="s">
        <v>497</v>
      </c>
      <c r="AG185" s="52" t="s">
        <v>497</v>
      </c>
      <c r="AH185" s="52" t="s">
        <v>497</v>
      </c>
      <c r="AI185" s="52" t="s">
        <v>497</v>
      </c>
      <c r="AJ185" s="52" t="s">
        <v>497</v>
      </c>
      <c r="AK185" s="52" t="s">
        <v>497</v>
      </c>
      <c r="AL185" s="52" t="s">
        <v>497</v>
      </c>
      <c r="AP185">
        <f t="shared" si="5"/>
        <v>1</v>
      </c>
      <c r="AQ185" t="s">
        <v>285</v>
      </c>
    </row>
    <row r="186" spans="1:43" x14ac:dyDescent="0.25">
      <c r="A186" s="1">
        <f>COUNTIF('Value Matchup'!$D$356:$D$423,PASE!B186)</f>
        <v>1</v>
      </c>
      <c r="B186" t="s">
        <v>286</v>
      </c>
      <c r="C186" s="63">
        <f t="shared" si="4"/>
        <v>-8.8235294117647051E-2</v>
      </c>
      <c r="E186" s="52">
        <v>-0.5</v>
      </c>
      <c r="F186" s="52" t="s">
        <v>497</v>
      </c>
      <c r="G186" s="52" t="s">
        <v>497</v>
      </c>
      <c r="H186" s="52" t="s">
        <v>497</v>
      </c>
      <c r="I186" s="52" t="s">
        <v>497</v>
      </c>
      <c r="J186" s="52" t="s">
        <v>497</v>
      </c>
      <c r="K186" s="52">
        <v>-8.0882352941176405E-2</v>
      </c>
      <c r="L186" s="52" t="s">
        <v>497</v>
      </c>
      <c r="M186" s="52">
        <v>0.75</v>
      </c>
      <c r="N186" s="52" t="s">
        <v>497</v>
      </c>
      <c r="O186" s="52" t="s">
        <v>497</v>
      </c>
      <c r="P186" s="52" t="s">
        <v>497</v>
      </c>
      <c r="Q186" s="52">
        <v>-0.16911764705882354</v>
      </c>
      <c r="R186" s="52" t="s">
        <v>497</v>
      </c>
      <c r="S186" s="52">
        <v>-0.5</v>
      </c>
      <c r="T186" s="52" t="s">
        <v>497</v>
      </c>
      <c r="U186" s="52">
        <v>-0.16911764705882354</v>
      </c>
      <c r="V186" s="52" t="s">
        <v>497</v>
      </c>
      <c r="W186" s="52" t="s">
        <v>497</v>
      </c>
      <c r="X186" s="52">
        <v>-0.25</v>
      </c>
      <c r="Y186" s="52">
        <v>-0.58823529411764708</v>
      </c>
      <c r="Z186" s="52">
        <v>-6.6176470588235295E-2</v>
      </c>
      <c r="AA186" s="52" t="s">
        <v>497</v>
      </c>
      <c r="AB186" s="52">
        <v>-6.6176470588235295E-2</v>
      </c>
      <c r="AC186" s="52" t="s">
        <v>497</v>
      </c>
      <c r="AD186" s="52" t="s">
        <v>497</v>
      </c>
      <c r="AE186" s="52">
        <v>-0.16911764705882354</v>
      </c>
      <c r="AF186" s="52">
        <v>-0.25</v>
      </c>
      <c r="AG186" s="52">
        <v>-7.3529411764705881E-3</v>
      </c>
      <c r="AH186" s="52" t="s">
        <v>497</v>
      </c>
      <c r="AI186" s="52">
        <v>0.83088235294117641</v>
      </c>
      <c r="AJ186" s="52" t="s">
        <v>497</v>
      </c>
      <c r="AK186" s="52" t="s">
        <v>497</v>
      </c>
      <c r="AL186" s="52" t="s">
        <v>497</v>
      </c>
      <c r="AP186">
        <f t="shared" si="5"/>
        <v>1</v>
      </c>
      <c r="AQ186" t="s">
        <v>286</v>
      </c>
    </row>
    <row r="187" spans="1:43" x14ac:dyDescent="0.25">
      <c r="A187" s="1">
        <f>COUNTIF('Value Matchup'!$D$356:$D$423,PASE!B187)</f>
        <v>0</v>
      </c>
      <c r="B187" t="s">
        <v>287</v>
      </c>
      <c r="C187" s="63">
        <f t="shared" si="4"/>
        <v>0.33700980392156854</v>
      </c>
      <c r="E187" s="52" t="s">
        <v>497</v>
      </c>
      <c r="F187" s="52" t="s">
        <v>497</v>
      </c>
      <c r="G187" s="52" t="s">
        <v>497</v>
      </c>
      <c r="H187" s="52" t="s">
        <v>497</v>
      </c>
      <c r="I187" s="52" t="s">
        <v>497</v>
      </c>
      <c r="J187" s="52" t="s">
        <v>497</v>
      </c>
      <c r="K187" s="52" t="s">
        <v>497</v>
      </c>
      <c r="L187" s="52" t="s">
        <v>497</v>
      </c>
      <c r="M187" s="52" t="s">
        <v>497</v>
      </c>
      <c r="N187" s="52" t="s">
        <v>497</v>
      </c>
      <c r="O187" s="52" t="s">
        <v>497</v>
      </c>
      <c r="P187" s="52" t="s">
        <v>497</v>
      </c>
      <c r="Q187" s="52" t="s">
        <v>497</v>
      </c>
      <c r="R187" s="52" t="s">
        <v>497</v>
      </c>
      <c r="S187" s="52" t="s">
        <v>497</v>
      </c>
      <c r="T187" s="52" t="s">
        <v>497</v>
      </c>
      <c r="U187" s="52" t="s">
        <v>497</v>
      </c>
      <c r="V187" s="52" t="s">
        <v>497</v>
      </c>
      <c r="W187" s="52" t="s">
        <v>497</v>
      </c>
      <c r="X187" s="52" t="s">
        <v>497</v>
      </c>
      <c r="Y187" s="52">
        <v>-7.3529411764705881E-3</v>
      </c>
      <c r="Z187" s="52">
        <v>-6.6176470588235295E-2</v>
      </c>
      <c r="AA187" s="52" t="s">
        <v>497</v>
      </c>
      <c r="AB187" s="52" t="s">
        <v>497</v>
      </c>
      <c r="AC187" s="52">
        <v>-7.3529411764705881E-3</v>
      </c>
      <c r="AD187" s="52" t="s">
        <v>497</v>
      </c>
      <c r="AE187" s="52" t="s">
        <v>497</v>
      </c>
      <c r="AF187" s="52" t="s">
        <v>497</v>
      </c>
      <c r="AG187" s="52" t="s">
        <v>497</v>
      </c>
      <c r="AH187" s="52" t="s">
        <v>497</v>
      </c>
      <c r="AI187" s="52" t="s">
        <v>497</v>
      </c>
      <c r="AJ187" s="52">
        <v>-0.72058823529411764</v>
      </c>
      <c r="AK187" s="52">
        <v>2.0735294117647056</v>
      </c>
      <c r="AL187" s="52">
        <v>0.75</v>
      </c>
      <c r="AP187">
        <f t="shared" si="5"/>
        <v>1</v>
      </c>
      <c r="AQ187" t="s">
        <v>287</v>
      </c>
    </row>
    <row r="188" spans="1:43" x14ac:dyDescent="0.25">
      <c r="A188" s="1">
        <f>COUNTIF('Value Matchup'!$D$356:$D$423,PASE!B188)</f>
        <v>0</v>
      </c>
      <c r="B188" t="s">
        <v>288</v>
      </c>
      <c r="C188" s="63">
        <f t="shared" si="4"/>
        <v>-0.86974789915966377</v>
      </c>
      <c r="E188" s="52" t="s">
        <v>497</v>
      </c>
      <c r="F188" s="52" t="s">
        <v>497</v>
      </c>
      <c r="G188" s="52" t="s">
        <v>497</v>
      </c>
      <c r="H188" s="52" t="s">
        <v>497</v>
      </c>
      <c r="I188" s="52">
        <v>-0.625</v>
      </c>
      <c r="J188" s="52" t="s">
        <v>497</v>
      </c>
      <c r="K188" s="52" t="s">
        <v>497</v>
      </c>
      <c r="L188" s="52" t="s">
        <v>497</v>
      </c>
      <c r="M188" s="52" t="s">
        <v>497</v>
      </c>
      <c r="N188" s="52" t="s">
        <v>497</v>
      </c>
      <c r="O188" s="52" t="s">
        <v>497</v>
      </c>
      <c r="P188" s="52" t="s">
        <v>497</v>
      </c>
      <c r="Q188" s="52" t="s">
        <v>497</v>
      </c>
      <c r="R188" s="52" t="s">
        <v>497</v>
      </c>
      <c r="S188" s="52" t="s">
        <v>497</v>
      </c>
      <c r="T188" s="52" t="s">
        <v>497</v>
      </c>
      <c r="U188" s="52" t="s">
        <v>497</v>
      </c>
      <c r="V188" s="52" t="s">
        <v>497</v>
      </c>
      <c r="W188" s="52" t="s">
        <v>497</v>
      </c>
      <c r="X188" s="52" t="s">
        <v>497</v>
      </c>
      <c r="Y188" s="52">
        <v>-0.625</v>
      </c>
      <c r="Z188" s="52" t="s">
        <v>497</v>
      </c>
      <c r="AA188" s="52" t="s">
        <v>497</v>
      </c>
      <c r="AB188" s="52" t="s">
        <v>497</v>
      </c>
      <c r="AC188" s="52">
        <v>-1.0808823529411764</v>
      </c>
      <c r="AD188" s="52">
        <v>-0.61764705882352944</v>
      </c>
      <c r="AE188" s="52">
        <v>-0.72058823529411764</v>
      </c>
      <c r="AF188" s="52">
        <v>-1.8308823529411764</v>
      </c>
      <c r="AG188" s="52" t="s">
        <v>497</v>
      </c>
      <c r="AH188" s="52" t="s">
        <v>497</v>
      </c>
      <c r="AI188" s="52" t="s">
        <v>497</v>
      </c>
      <c r="AJ188" s="52" t="s">
        <v>497</v>
      </c>
      <c r="AK188" s="52">
        <v>-0.58823529411764708</v>
      </c>
      <c r="AL188" s="52" t="s">
        <v>497</v>
      </c>
      <c r="AP188">
        <f t="shared" si="5"/>
        <v>1</v>
      </c>
      <c r="AQ188" t="s">
        <v>288</v>
      </c>
    </row>
    <row r="189" spans="1:43" x14ac:dyDescent="0.25">
      <c r="A189" s="1">
        <f>COUNTIF('Value Matchup'!$D$356:$D$423,PASE!B189)</f>
        <v>0</v>
      </c>
      <c r="B189" t="s">
        <v>289</v>
      </c>
      <c r="C189" s="63">
        <f t="shared" si="4"/>
        <v>0</v>
      </c>
      <c r="E189" s="52" t="s">
        <v>497</v>
      </c>
      <c r="F189" s="52" t="s">
        <v>497</v>
      </c>
      <c r="G189" s="52" t="s">
        <v>497</v>
      </c>
      <c r="H189" s="52" t="s">
        <v>497</v>
      </c>
      <c r="I189" s="52" t="s">
        <v>497</v>
      </c>
      <c r="J189" s="52" t="s">
        <v>497</v>
      </c>
      <c r="K189" s="52" t="s">
        <v>497</v>
      </c>
      <c r="L189" s="52" t="s">
        <v>497</v>
      </c>
      <c r="M189" s="52" t="s">
        <v>497</v>
      </c>
      <c r="N189" s="52" t="s">
        <v>497</v>
      </c>
      <c r="O189" s="52" t="s">
        <v>497</v>
      </c>
      <c r="P189" s="52" t="s">
        <v>497</v>
      </c>
      <c r="Q189" s="52" t="s">
        <v>497</v>
      </c>
      <c r="R189" s="52" t="s">
        <v>497</v>
      </c>
      <c r="S189" s="52" t="s">
        <v>497</v>
      </c>
      <c r="T189" s="52" t="s">
        <v>497</v>
      </c>
      <c r="U189" s="52" t="s">
        <v>497</v>
      </c>
      <c r="V189" s="52" t="s">
        <v>497</v>
      </c>
      <c r="W189" s="52" t="s">
        <v>497</v>
      </c>
      <c r="X189" s="52" t="s">
        <v>497</v>
      </c>
      <c r="Y189" s="52" t="s">
        <v>497</v>
      </c>
      <c r="Z189" s="52" t="s">
        <v>497</v>
      </c>
      <c r="AA189" s="52" t="s">
        <v>497</v>
      </c>
      <c r="AB189" s="52" t="s">
        <v>497</v>
      </c>
      <c r="AC189" s="52" t="s">
        <v>497</v>
      </c>
      <c r="AD189" s="52" t="s">
        <v>497</v>
      </c>
      <c r="AE189" s="52" t="s">
        <v>497</v>
      </c>
      <c r="AF189" s="52" t="s">
        <v>497</v>
      </c>
      <c r="AG189" s="52" t="s">
        <v>497</v>
      </c>
      <c r="AH189" s="52" t="s">
        <v>497</v>
      </c>
      <c r="AI189" s="52" t="s">
        <v>497</v>
      </c>
      <c r="AJ189" s="52" t="s">
        <v>497</v>
      </c>
      <c r="AK189" s="52" t="s">
        <v>497</v>
      </c>
      <c r="AL189" s="52" t="s">
        <v>497</v>
      </c>
      <c r="AP189">
        <f t="shared" si="5"/>
        <v>1</v>
      </c>
      <c r="AQ189" t="s">
        <v>289</v>
      </c>
    </row>
    <row r="190" spans="1:43" x14ac:dyDescent="0.25">
      <c r="A190" s="1">
        <f>COUNTIF('Value Matchup'!$D$356:$D$423,PASE!B190)</f>
        <v>1</v>
      </c>
      <c r="B190" t="s">
        <v>290</v>
      </c>
      <c r="C190" s="63">
        <f t="shared" si="4"/>
        <v>0.16491596638655456</v>
      </c>
      <c r="E190" s="52">
        <v>1.0735294117647058</v>
      </c>
      <c r="F190" s="52">
        <v>-0.5</v>
      </c>
      <c r="G190" s="52" t="s">
        <v>497</v>
      </c>
      <c r="H190" s="52" t="s">
        <v>497</v>
      </c>
      <c r="I190" s="52" t="s">
        <v>497</v>
      </c>
      <c r="J190" s="52" t="s">
        <v>497</v>
      </c>
      <c r="K190" s="52" t="s">
        <v>497</v>
      </c>
      <c r="L190" s="52" t="s">
        <v>497</v>
      </c>
      <c r="M190" s="52" t="s">
        <v>497</v>
      </c>
      <c r="N190" s="52" t="s">
        <v>497</v>
      </c>
      <c r="O190" s="52" t="s">
        <v>497</v>
      </c>
      <c r="P190" s="52">
        <v>7.3529411764705843E-2</v>
      </c>
      <c r="Q190" s="52">
        <v>-1.1176470588235294</v>
      </c>
      <c r="R190" s="52">
        <v>0.41176470588235292</v>
      </c>
      <c r="S190" s="52">
        <v>1.3823529411764706</v>
      </c>
      <c r="T190" s="52" t="s">
        <v>497</v>
      </c>
      <c r="U190" s="52" t="s">
        <v>497</v>
      </c>
      <c r="V190" s="52" t="s">
        <v>497</v>
      </c>
      <c r="W190" s="52" t="s">
        <v>497</v>
      </c>
      <c r="X190" s="52" t="s">
        <v>497</v>
      </c>
      <c r="Y190" s="52" t="s">
        <v>497</v>
      </c>
      <c r="Z190" s="52" t="s">
        <v>497</v>
      </c>
      <c r="AA190" s="52" t="s">
        <v>497</v>
      </c>
      <c r="AB190" s="52" t="s">
        <v>497</v>
      </c>
      <c r="AC190" s="52" t="s">
        <v>497</v>
      </c>
      <c r="AD190" s="52" t="s">
        <v>497</v>
      </c>
      <c r="AE190" s="52" t="s">
        <v>497</v>
      </c>
      <c r="AF190" s="52" t="s">
        <v>497</v>
      </c>
      <c r="AG190" s="52" t="s">
        <v>497</v>
      </c>
      <c r="AH190" s="52" t="s">
        <v>497</v>
      </c>
      <c r="AI190" s="52" t="s">
        <v>497</v>
      </c>
      <c r="AJ190" s="52" t="s">
        <v>497</v>
      </c>
      <c r="AK190" s="52" t="s">
        <v>497</v>
      </c>
      <c r="AL190" s="52">
        <v>-0.16911764705882354</v>
      </c>
      <c r="AP190">
        <f t="shared" si="5"/>
        <v>1</v>
      </c>
      <c r="AQ190" t="s">
        <v>290</v>
      </c>
    </row>
    <row r="191" spans="1:43" x14ac:dyDescent="0.25">
      <c r="A191" s="1">
        <f>COUNTIF('Value Matchup'!$D$356:$D$423,PASE!B191)</f>
        <v>0</v>
      </c>
      <c r="B191" t="s">
        <v>291</v>
      </c>
      <c r="C191" s="63">
        <f t="shared" si="4"/>
        <v>0</v>
      </c>
      <c r="E191" s="52" t="s">
        <v>497</v>
      </c>
      <c r="F191" s="52" t="s">
        <v>497</v>
      </c>
      <c r="G191" s="52" t="s">
        <v>497</v>
      </c>
      <c r="H191" s="52" t="s">
        <v>497</v>
      </c>
      <c r="I191" s="52" t="s">
        <v>497</v>
      </c>
      <c r="J191" s="52" t="s">
        <v>497</v>
      </c>
      <c r="K191" s="52" t="s">
        <v>497</v>
      </c>
      <c r="L191" s="52" t="s">
        <v>497</v>
      </c>
      <c r="M191" s="52" t="s">
        <v>497</v>
      </c>
      <c r="N191" s="52" t="s">
        <v>497</v>
      </c>
      <c r="O191" s="52" t="s">
        <v>497</v>
      </c>
      <c r="P191" s="52" t="s">
        <v>497</v>
      </c>
      <c r="Q191" s="52" t="s">
        <v>497</v>
      </c>
      <c r="R191" s="52" t="s">
        <v>497</v>
      </c>
      <c r="S191" s="52" t="s">
        <v>497</v>
      </c>
      <c r="T191" s="52" t="s">
        <v>497</v>
      </c>
      <c r="U191" s="52" t="s">
        <v>497</v>
      </c>
      <c r="V191" s="52" t="s">
        <v>497</v>
      </c>
      <c r="W191" s="52" t="s">
        <v>497</v>
      </c>
      <c r="X191" s="52" t="s">
        <v>497</v>
      </c>
      <c r="Y191" s="52" t="s">
        <v>497</v>
      </c>
      <c r="Z191" s="52" t="s">
        <v>497</v>
      </c>
      <c r="AA191" s="52" t="s">
        <v>497</v>
      </c>
      <c r="AB191" s="52" t="s">
        <v>497</v>
      </c>
      <c r="AC191" s="52" t="s">
        <v>497</v>
      </c>
      <c r="AD191" s="52" t="s">
        <v>497</v>
      </c>
      <c r="AE191" s="52" t="s">
        <v>497</v>
      </c>
      <c r="AF191" s="52" t="s">
        <v>497</v>
      </c>
      <c r="AG191" s="52" t="s">
        <v>497</v>
      </c>
      <c r="AH191" s="52" t="s">
        <v>497</v>
      </c>
      <c r="AI191" s="52" t="s">
        <v>497</v>
      </c>
      <c r="AJ191" s="52" t="s">
        <v>497</v>
      </c>
      <c r="AK191" s="52" t="s">
        <v>497</v>
      </c>
      <c r="AL191" s="52" t="s">
        <v>497</v>
      </c>
      <c r="AP191">
        <f t="shared" si="5"/>
        <v>1</v>
      </c>
      <c r="AQ191" t="s">
        <v>291</v>
      </c>
    </row>
    <row r="192" spans="1:43" x14ac:dyDescent="0.25">
      <c r="A192" s="1">
        <f>COUNTIF('Value Matchup'!$D$356:$D$423,PASE!B192)</f>
        <v>0</v>
      </c>
      <c r="B192" t="s">
        <v>292</v>
      </c>
      <c r="C192" s="63">
        <f t="shared" si="4"/>
        <v>-0.58333333333333337</v>
      </c>
      <c r="E192" s="52" t="s">
        <v>497</v>
      </c>
      <c r="F192" s="52" t="s">
        <v>497</v>
      </c>
      <c r="G192" s="52" t="s">
        <v>497</v>
      </c>
      <c r="H192" s="52" t="s">
        <v>497</v>
      </c>
      <c r="I192" s="52">
        <v>-0.92647058823529416</v>
      </c>
      <c r="J192" s="52">
        <v>-1.8308823529411764</v>
      </c>
      <c r="K192" s="52">
        <v>-0.11764705882352944</v>
      </c>
      <c r="L192" s="52" t="s">
        <v>497</v>
      </c>
      <c r="M192" s="52">
        <v>-0.83088235294117641</v>
      </c>
      <c r="N192" s="52" t="s">
        <v>497</v>
      </c>
      <c r="O192" s="52" t="s">
        <v>497</v>
      </c>
      <c r="P192" s="52" t="s">
        <v>497</v>
      </c>
      <c r="Q192" s="52" t="s">
        <v>497</v>
      </c>
      <c r="R192" s="52">
        <v>-0.5</v>
      </c>
      <c r="S192" s="52" t="s">
        <v>497</v>
      </c>
      <c r="T192" s="52" t="s">
        <v>497</v>
      </c>
      <c r="U192" s="52" t="s">
        <v>497</v>
      </c>
      <c r="V192" s="52" t="s">
        <v>497</v>
      </c>
      <c r="W192" s="52" t="s">
        <v>497</v>
      </c>
      <c r="X192" s="52">
        <v>0.41176470588235292</v>
      </c>
      <c r="Y192" s="52">
        <v>-0.54411764705882359</v>
      </c>
      <c r="Z192" s="52">
        <v>-0.83088235294117641</v>
      </c>
      <c r="AA192" s="52">
        <v>7.3529411764705843E-2</v>
      </c>
      <c r="AB192" s="52" t="s">
        <v>497</v>
      </c>
      <c r="AC192" s="52">
        <v>-0.61764705882352944</v>
      </c>
      <c r="AD192" s="52">
        <v>-1.1176470588235294</v>
      </c>
      <c r="AE192" s="52" t="s">
        <v>497</v>
      </c>
      <c r="AF192" s="52">
        <v>-0.16911764705882354</v>
      </c>
      <c r="AG192" s="52" t="s">
        <v>497</v>
      </c>
      <c r="AH192" s="52" t="s">
        <v>497</v>
      </c>
      <c r="AI192" s="52" t="s">
        <v>497</v>
      </c>
      <c r="AJ192" s="52" t="s">
        <v>497</v>
      </c>
      <c r="AK192" s="52" t="s">
        <v>497</v>
      </c>
      <c r="AL192" s="52" t="s">
        <v>497</v>
      </c>
      <c r="AP192">
        <f t="shared" si="5"/>
        <v>1</v>
      </c>
      <c r="AQ192" t="s">
        <v>292</v>
      </c>
    </row>
    <row r="193" spans="1:43" x14ac:dyDescent="0.25">
      <c r="A193" s="1">
        <f>COUNTIF('Value Matchup'!$D$356:$D$423,PASE!B193)</f>
        <v>1</v>
      </c>
      <c r="B193" t="s">
        <v>293</v>
      </c>
      <c r="C193" s="63">
        <f t="shared" si="4"/>
        <v>-0.23161764705882357</v>
      </c>
      <c r="E193" s="52">
        <v>-0.5</v>
      </c>
      <c r="F193" s="52">
        <v>-0.16911764705882354</v>
      </c>
      <c r="G193" s="52" t="s">
        <v>497</v>
      </c>
      <c r="H193" s="52">
        <v>-6.6176470588235295E-2</v>
      </c>
      <c r="I193" s="52">
        <v>-0.25</v>
      </c>
      <c r="J193" s="52">
        <v>-0.25</v>
      </c>
      <c r="K193" s="52">
        <v>-0.25</v>
      </c>
      <c r="L193" s="52" t="s">
        <v>497</v>
      </c>
      <c r="M193" s="52">
        <v>-0.5</v>
      </c>
      <c r="N193" s="52" t="s">
        <v>497</v>
      </c>
      <c r="O193" s="52" t="s">
        <v>497</v>
      </c>
      <c r="P193" s="52">
        <v>-0.25</v>
      </c>
      <c r="Q193" s="52" t="s">
        <v>497</v>
      </c>
      <c r="R193" s="52" t="s">
        <v>497</v>
      </c>
      <c r="S193" s="52" t="s">
        <v>497</v>
      </c>
      <c r="T193" s="52" t="s">
        <v>497</v>
      </c>
      <c r="U193" s="52" t="s">
        <v>497</v>
      </c>
      <c r="V193" s="52" t="s">
        <v>497</v>
      </c>
      <c r="W193" s="52" t="s">
        <v>497</v>
      </c>
      <c r="X193" s="52">
        <v>-0.16911764705882354</v>
      </c>
      <c r="Y193" s="52" t="s">
        <v>497</v>
      </c>
      <c r="Z193" s="52" t="s">
        <v>497</v>
      </c>
      <c r="AA193" s="52" t="s">
        <v>497</v>
      </c>
      <c r="AB193" s="52" t="s">
        <v>497</v>
      </c>
      <c r="AC193" s="52">
        <v>-0.25</v>
      </c>
      <c r="AD193" s="52">
        <v>7.3529411764705843E-2</v>
      </c>
      <c r="AE193" s="52">
        <v>1.5</v>
      </c>
      <c r="AF193" s="52">
        <v>-1.0808823529411764</v>
      </c>
      <c r="AG193" s="52">
        <v>-1.0808823529411764</v>
      </c>
      <c r="AH193" s="52" t="s">
        <v>497</v>
      </c>
      <c r="AI193" s="52" t="s">
        <v>497</v>
      </c>
      <c r="AJ193" s="52" t="s">
        <v>497</v>
      </c>
      <c r="AK193" s="52" t="s">
        <v>497</v>
      </c>
      <c r="AL193" s="52" t="s">
        <v>497</v>
      </c>
      <c r="AP193">
        <f t="shared" si="5"/>
        <v>1</v>
      </c>
      <c r="AQ193" t="s">
        <v>293</v>
      </c>
    </row>
    <row r="194" spans="1:43" x14ac:dyDescent="0.25">
      <c r="A194" s="1">
        <f>COUNTIF('Value Matchup'!$D$356:$D$423,PASE!B194)</f>
        <v>0</v>
      </c>
      <c r="B194" t="s">
        <v>294</v>
      </c>
      <c r="C194" s="63">
        <f t="shared" si="4"/>
        <v>-0.2897058823529412</v>
      </c>
      <c r="E194" s="52" t="s">
        <v>497</v>
      </c>
      <c r="F194" s="52">
        <v>-7.3529411764705881E-3</v>
      </c>
      <c r="G194" s="52" t="s">
        <v>497</v>
      </c>
      <c r="H194" s="52" t="s">
        <v>497</v>
      </c>
      <c r="I194" s="52" t="s">
        <v>497</v>
      </c>
      <c r="J194" s="52" t="s">
        <v>497</v>
      </c>
      <c r="K194" s="52" t="s">
        <v>497</v>
      </c>
      <c r="L194" s="52" t="s">
        <v>497</v>
      </c>
      <c r="M194" s="52" t="s">
        <v>497</v>
      </c>
      <c r="N194" s="52" t="s">
        <v>497</v>
      </c>
      <c r="O194" s="52" t="s">
        <v>497</v>
      </c>
      <c r="P194" s="52" t="s">
        <v>497</v>
      </c>
      <c r="Q194" s="52" t="s">
        <v>497</v>
      </c>
      <c r="R194" s="52" t="s">
        <v>497</v>
      </c>
      <c r="S194" s="52" t="s">
        <v>497</v>
      </c>
      <c r="T194" s="52" t="s">
        <v>497</v>
      </c>
      <c r="U194" s="52" t="s">
        <v>497</v>
      </c>
      <c r="V194" s="52" t="s">
        <v>497</v>
      </c>
      <c r="W194" s="52" t="s">
        <v>497</v>
      </c>
      <c r="X194" s="52" t="s">
        <v>497</v>
      </c>
      <c r="Y194" s="52" t="s">
        <v>497</v>
      </c>
      <c r="Z194" s="52" t="s">
        <v>497</v>
      </c>
      <c r="AA194" s="52">
        <v>-0.625</v>
      </c>
      <c r="AB194" s="52" t="s">
        <v>497</v>
      </c>
      <c r="AC194" s="52" t="s">
        <v>497</v>
      </c>
      <c r="AD194" s="52">
        <v>-0.72058823529411764</v>
      </c>
      <c r="AE194" s="52" t="s">
        <v>497</v>
      </c>
      <c r="AF194" s="52">
        <v>-0.16911764705882354</v>
      </c>
      <c r="AG194" s="52" t="s">
        <v>497</v>
      </c>
      <c r="AH194" s="52" t="s">
        <v>497</v>
      </c>
      <c r="AI194" s="52" t="s">
        <v>497</v>
      </c>
      <c r="AJ194" s="52">
        <v>7.3529411764705843E-2</v>
      </c>
      <c r="AK194" s="52" t="s">
        <v>497</v>
      </c>
      <c r="AL194" s="52" t="s">
        <v>497</v>
      </c>
      <c r="AP194">
        <f t="shared" si="5"/>
        <v>1</v>
      </c>
      <c r="AQ194" t="s">
        <v>294</v>
      </c>
    </row>
    <row r="195" spans="1:43" x14ac:dyDescent="0.25">
      <c r="A195" s="1">
        <f>COUNTIF('Value Matchup'!$D$356:$D$423,PASE!B195)</f>
        <v>0</v>
      </c>
      <c r="B195" t="s">
        <v>295</v>
      </c>
      <c r="C195" s="63">
        <f t="shared" si="4"/>
        <v>-8.8235294117647065E-2</v>
      </c>
      <c r="E195" s="52" t="s">
        <v>497</v>
      </c>
      <c r="F195" s="52" t="s">
        <v>497</v>
      </c>
      <c r="G195" s="52" t="s">
        <v>497</v>
      </c>
      <c r="H195" s="52" t="s">
        <v>497</v>
      </c>
      <c r="I195" s="52" t="s">
        <v>497</v>
      </c>
      <c r="J195" s="52" t="s">
        <v>497</v>
      </c>
      <c r="K195" s="52" t="s">
        <v>497</v>
      </c>
      <c r="L195" s="52" t="s">
        <v>497</v>
      </c>
      <c r="M195" s="52" t="s">
        <v>497</v>
      </c>
      <c r="N195" s="52" t="s">
        <v>497</v>
      </c>
      <c r="O195" s="52" t="s">
        <v>497</v>
      </c>
      <c r="P195" s="52">
        <v>-7.3529411764705881E-3</v>
      </c>
      <c r="Q195" s="52" t="s">
        <v>497</v>
      </c>
      <c r="R195" s="52">
        <v>-0.16911764705882354</v>
      </c>
      <c r="S195" s="52" t="s">
        <v>497</v>
      </c>
      <c r="T195" s="52" t="s">
        <v>497</v>
      </c>
      <c r="U195" s="52" t="s">
        <v>497</v>
      </c>
      <c r="V195" s="52" t="s">
        <v>497</v>
      </c>
      <c r="W195" s="52" t="s">
        <v>497</v>
      </c>
      <c r="X195" s="52" t="s">
        <v>497</v>
      </c>
      <c r="Y195" s="52" t="s">
        <v>497</v>
      </c>
      <c r="Z195" s="52" t="s">
        <v>497</v>
      </c>
      <c r="AA195" s="52" t="s">
        <v>497</v>
      </c>
      <c r="AB195" s="52" t="s">
        <v>497</v>
      </c>
      <c r="AC195" s="52" t="s">
        <v>497</v>
      </c>
      <c r="AD195" s="52" t="s">
        <v>497</v>
      </c>
      <c r="AE195" s="52" t="s">
        <v>497</v>
      </c>
      <c r="AF195" s="52" t="s">
        <v>497</v>
      </c>
      <c r="AG195" s="52" t="s">
        <v>497</v>
      </c>
      <c r="AH195" s="52" t="s">
        <v>497</v>
      </c>
      <c r="AI195" s="52" t="s">
        <v>497</v>
      </c>
      <c r="AJ195" s="52" t="s">
        <v>497</v>
      </c>
      <c r="AK195" s="52" t="s">
        <v>497</v>
      </c>
      <c r="AL195" s="52" t="s">
        <v>497</v>
      </c>
      <c r="AP195">
        <f t="shared" si="5"/>
        <v>1</v>
      </c>
      <c r="AQ195" t="s">
        <v>295</v>
      </c>
    </row>
    <row r="196" spans="1:43" x14ac:dyDescent="0.25">
      <c r="A196" s="1">
        <f>COUNTIF('Value Matchup'!$D$356:$D$423,PASE!B196)</f>
        <v>0</v>
      </c>
      <c r="B196" t="s">
        <v>296</v>
      </c>
      <c r="C196" s="63">
        <f t="shared" ref="C196:C259" si="6">IFERROR(AVERAGE(D196:AL196),0)</f>
        <v>-0.12867647058823528</v>
      </c>
      <c r="E196" s="52" t="s">
        <v>497</v>
      </c>
      <c r="F196" s="52" t="s">
        <v>497</v>
      </c>
      <c r="G196" s="52" t="s">
        <v>497</v>
      </c>
      <c r="H196" s="52" t="s">
        <v>497</v>
      </c>
      <c r="I196" s="52" t="s">
        <v>497</v>
      </c>
      <c r="J196" s="52" t="s">
        <v>497</v>
      </c>
      <c r="K196" s="52" t="s">
        <v>497</v>
      </c>
      <c r="L196" s="52" t="s">
        <v>497</v>
      </c>
      <c r="M196" s="52" t="s">
        <v>497</v>
      </c>
      <c r="N196" s="52" t="s">
        <v>497</v>
      </c>
      <c r="O196" s="52" t="s">
        <v>497</v>
      </c>
      <c r="P196" s="52" t="s">
        <v>497</v>
      </c>
      <c r="Q196" s="52" t="s">
        <v>497</v>
      </c>
      <c r="R196" s="52" t="s">
        <v>497</v>
      </c>
      <c r="S196" s="52" t="s">
        <v>497</v>
      </c>
      <c r="T196" s="52" t="s">
        <v>497</v>
      </c>
      <c r="U196" s="52" t="s">
        <v>497</v>
      </c>
      <c r="V196" s="52" t="s">
        <v>497</v>
      </c>
      <c r="W196" s="52" t="s">
        <v>497</v>
      </c>
      <c r="X196" s="52" t="s">
        <v>497</v>
      </c>
      <c r="Y196" s="52">
        <v>-7.3529411764705881E-3</v>
      </c>
      <c r="Z196" s="52" t="s">
        <v>497</v>
      </c>
      <c r="AA196" s="52" t="s">
        <v>497</v>
      </c>
      <c r="AB196" s="52">
        <v>-0.25</v>
      </c>
      <c r="AC196" s="52" t="s">
        <v>497</v>
      </c>
      <c r="AD196" s="52" t="s">
        <v>497</v>
      </c>
      <c r="AE196" s="52" t="s">
        <v>497</v>
      </c>
      <c r="AF196" s="52" t="s">
        <v>497</v>
      </c>
      <c r="AG196" s="52" t="s">
        <v>497</v>
      </c>
      <c r="AH196" s="52" t="s">
        <v>497</v>
      </c>
      <c r="AI196" s="52" t="s">
        <v>497</v>
      </c>
      <c r="AJ196" s="52" t="s">
        <v>497</v>
      </c>
      <c r="AK196" s="52" t="s">
        <v>497</v>
      </c>
      <c r="AL196" s="52" t="s">
        <v>497</v>
      </c>
      <c r="AP196">
        <f t="shared" ref="AP196:AP259" si="7">COUNTIF(B:B,AQ196)</f>
        <v>1</v>
      </c>
      <c r="AQ196" t="s">
        <v>296</v>
      </c>
    </row>
    <row r="197" spans="1:43" x14ac:dyDescent="0.25">
      <c r="A197" s="1">
        <f>COUNTIF('Value Matchup'!$D$356:$D$423,PASE!B197)</f>
        <v>0</v>
      </c>
      <c r="B197" t="s">
        <v>297</v>
      </c>
      <c r="C197" s="63">
        <f t="shared" si="6"/>
        <v>0</v>
      </c>
      <c r="E197" s="52" t="s">
        <v>497</v>
      </c>
      <c r="F197" s="52" t="s">
        <v>497</v>
      </c>
      <c r="G197" s="52" t="s">
        <v>497</v>
      </c>
      <c r="H197" s="52" t="s">
        <v>497</v>
      </c>
      <c r="I197" s="52" t="s">
        <v>497</v>
      </c>
      <c r="J197" s="52" t="s">
        <v>497</v>
      </c>
      <c r="K197" s="52" t="s">
        <v>497</v>
      </c>
      <c r="L197" s="52" t="s">
        <v>497</v>
      </c>
      <c r="M197" s="52" t="s">
        <v>497</v>
      </c>
      <c r="N197" s="52" t="s">
        <v>497</v>
      </c>
      <c r="O197" s="52" t="s">
        <v>497</v>
      </c>
      <c r="P197" s="52" t="s">
        <v>497</v>
      </c>
      <c r="Q197" s="52" t="s">
        <v>497</v>
      </c>
      <c r="R197" s="52" t="s">
        <v>497</v>
      </c>
      <c r="S197" s="52" t="s">
        <v>497</v>
      </c>
      <c r="T197" s="52" t="s">
        <v>497</v>
      </c>
      <c r="U197" s="52" t="s">
        <v>497</v>
      </c>
      <c r="V197" s="52" t="s">
        <v>497</v>
      </c>
      <c r="W197" s="52" t="s">
        <v>497</v>
      </c>
      <c r="X197" s="52" t="s">
        <v>497</v>
      </c>
      <c r="Y197" s="52" t="s">
        <v>497</v>
      </c>
      <c r="Z197" s="52" t="s">
        <v>497</v>
      </c>
      <c r="AA197" s="52" t="s">
        <v>497</v>
      </c>
      <c r="AB197" s="52" t="s">
        <v>497</v>
      </c>
      <c r="AC197" s="52" t="s">
        <v>497</v>
      </c>
      <c r="AD197" s="52" t="s">
        <v>497</v>
      </c>
      <c r="AE197" s="52" t="s">
        <v>497</v>
      </c>
      <c r="AF197" s="52" t="s">
        <v>497</v>
      </c>
      <c r="AG197" s="52" t="s">
        <v>497</v>
      </c>
      <c r="AH197" s="52" t="s">
        <v>497</v>
      </c>
      <c r="AI197" s="52" t="s">
        <v>497</v>
      </c>
      <c r="AJ197" s="52" t="s">
        <v>497</v>
      </c>
      <c r="AK197" s="52" t="s">
        <v>497</v>
      </c>
      <c r="AL197" s="52" t="s">
        <v>497</v>
      </c>
      <c r="AP197">
        <f t="shared" si="7"/>
        <v>1</v>
      </c>
      <c r="AQ197" t="s">
        <v>297</v>
      </c>
    </row>
    <row r="198" spans="1:43" x14ac:dyDescent="0.25">
      <c r="A198" s="1">
        <f>COUNTIF('Value Matchup'!$D$356:$D$423,PASE!B198)</f>
        <v>0</v>
      </c>
      <c r="B198" t="s">
        <v>298</v>
      </c>
      <c r="C198" s="63">
        <f t="shared" si="6"/>
        <v>0.93382352941176472</v>
      </c>
      <c r="E198" s="52" t="s">
        <v>497</v>
      </c>
      <c r="F198" s="52" t="s">
        <v>497</v>
      </c>
      <c r="G198" s="52" t="s">
        <v>497</v>
      </c>
      <c r="H198" s="52" t="s">
        <v>497</v>
      </c>
      <c r="I198" s="52" t="s">
        <v>497</v>
      </c>
      <c r="J198" s="52" t="s">
        <v>497</v>
      </c>
      <c r="K198" s="52">
        <v>0.93382352941176472</v>
      </c>
      <c r="L198" s="52" t="s">
        <v>497</v>
      </c>
      <c r="M198" s="52" t="s">
        <v>497</v>
      </c>
      <c r="N198" s="52" t="s">
        <v>497</v>
      </c>
      <c r="O198" s="52" t="s">
        <v>497</v>
      </c>
      <c r="P198" s="52" t="s">
        <v>497</v>
      </c>
      <c r="Q198" s="52" t="s">
        <v>497</v>
      </c>
      <c r="R198" s="52" t="s">
        <v>497</v>
      </c>
      <c r="S198" s="52" t="s">
        <v>497</v>
      </c>
      <c r="T198" s="52" t="s">
        <v>497</v>
      </c>
      <c r="U198" s="52" t="s">
        <v>497</v>
      </c>
      <c r="V198" s="52" t="s">
        <v>497</v>
      </c>
      <c r="W198" s="52" t="s">
        <v>497</v>
      </c>
      <c r="X198" s="52" t="s">
        <v>497</v>
      </c>
      <c r="Y198" s="52" t="s">
        <v>497</v>
      </c>
      <c r="Z198" s="52" t="s">
        <v>497</v>
      </c>
      <c r="AA198" s="52" t="s">
        <v>497</v>
      </c>
      <c r="AB198" s="52" t="s">
        <v>497</v>
      </c>
      <c r="AC198" s="52" t="s">
        <v>497</v>
      </c>
      <c r="AD198" s="52" t="s">
        <v>497</v>
      </c>
      <c r="AE198" s="52" t="s">
        <v>497</v>
      </c>
      <c r="AF198" s="52" t="s">
        <v>497</v>
      </c>
      <c r="AG198" s="52" t="s">
        <v>497</v>
      </c>
      <c r="AH198" s="52" t="s">
        <v>497</v>
      </c>
      <c r="AI198" s="52" t="s">
        <v>497</v>
      </c>
      <c r="AJ198" s="52" t="s">
        <v>497</v>
      </c>
      <c r="AK198" s="52" t="s">
        <v>497</v>
      </c>
      <c r="AL198" s="52" t="s">
        <v>497</v>
      </c>
      <c r="AP198">
        <f t="shared" si="7"/>
        <v>1</v>
      </c>
      <c r="AQ198" t="s">
        <v>298</v>
      </c>
    </row>
    <row r="199" spans="1:43" x14ac:dyDescent="0.25">
      <c r="A199" s="1">
        <f>COUNTIF('Value Matchup'!$D$356:$D$423,PASE!B199)</f>
        <v>0</v>
      </c>
      <c r="B199" t="s">
        <v>508</v>
      </c>
      <c r="C199" s="63">
        <f t="shared" si="6"/>
        <v>0</v>
      </c>
      <c r="E199" s="52" t="s">
        <v>497</v>
      </c>
      <c r="F199" s="52" t="s">
        <v>497</v>
      </c>
      <c r="G199" s="52" t="s">
        <v>497</v>
      </c>
      <c r="H199" s="52" t="s">
        <v>497</v>
      </c>
      <c r="I199" s="52" t="s">
        <v>497</v>
      </c>
      <c r="J199" s="52" t="s">
        <v>497</v>
      </c>
      <c r="K199" s="52" t="s">
        <v>497</v>
      </c>
      <c r="L199" s="52" t="s">
        <v>497</v>
      </c>
      <c r="M199" s="52" t="s">
        <v>497</v>
      </c>
      <c r="N199" s="52" t="s">
        <v>497</v>
      </c>
      <c r="O199" s="52" t="s">
        <v>497</v>
      </c>
      <c r="P199" s="52" t="s">
        <v>497</v>
      </c>
      <c r="Q199" s="52" t="s">
        <v>497</v>
      </c>
      <c r="R199" s="52" t="s">
        <v>497</v>
      </c>
      <c r="S199" s="52" t="s">
        <v>497</v>
      </c>
      <c r="T199" s="52" t="s">
        <v>497</v>
      </c>
      <c r="U199" s="52" t="s">
        <v>497</v>
      </c>
      <c r="V199" s="52" t="s">
        <v>497</v>
      </c>
      <c r="W199" s="52" t="s">
        <v>497</v>
      </c>
      <c r="X199" s="52" t="s">
        <v>497</v>
      </c>
      <c r="Y199" s="52" t="s">
        <v>497</v>
      </c>
      <c r="Z199" s="52" t="s">
        <v>497</v>
      </c>
      <c r="AA199" s="52" t="s">
        <v>497</v>
      </c>
      <c r="AB199" s="52" t="s">
        <v>497</v>
      </c>
      <c r="AC199" s="52" t="s">
        <v>497</v>
      </c>
      <c r="AD199" s="52" t="s">
        <v>497</v>
      </c>
      <c r="AE199" s="52" t="s">
        <v>497</v>
      </c>
      <c r="AF199" s="52" t="s">
        <v>497</v>
      </c>
      <c r="AG199" s="52" t="s">
        <v>497</v>
      </c>
      <c r="AH199" s="52" t="s">
        <v>497</v>
      </c>
      <c r="AI199" s="52" t="s">
        <v>497</v>
      </c>
      <c r="AJ199" s="52" t="s">
        <v>497</v>
      </c>
      <c r="AK199" s="52" t="s">
        <v>497</v>
      </c>
      <c r="AL199" s="52" t="s">
        <v>497</v>
      </c>
      <c r="AP199">
        <f t="shared" si="7"/>
        <v>1</v>
      </c>
      <c r="AQ199" t="s">
        <v>508</v>
      </c>
    </row>
    <row r="200" spans="1:43" x14ac:dyDescent="0.25">
      <c r="A200" s="1">
        <f>COUNTIF('Value Matchup'!$D$356:$D$423,PASE!B200)</f>
        <v>1</v>
      </c>
      <c r="B200" t="s">
        <v>299</v>
      </c>
      <c r="C200" s="63">
        <f t="shared" si="6"/>
        <v>0.16230936819172109</v>
      </c>
      <c r="E200" s="52">
        <v>-1.3602941176470589</v>
      </c>
      <c r="F200" s="52" t="s">
        <v>497</v>
      </c>
      <c r="G200" s="52">
        <v>1.6544117647058822</v>
      </c>
      <c r="H200" s="52">
        <v>0.45588235294117641</v>
      </c>
      <c r="I200" s="52">
        <v>-8.0882352941176405E-2</v>
      </c>
      <c r="J200" s="52">
        <v>0.27941176470588236</v>
      </c>
      <c r="K200" s="52">
        <v>-0.34558823529411775</v>
      </c>
      <c r="L200" s="52">
        <v>0.63970588235294112</v>
      </c>
      <c r="M200" s="52" t="s">
        <v>497</v>
      </c>
      <c r="N200" s="52" t="s">
        <v>497</v>
      </c>
      <c r="O200" s="52">
        <v>0.65441176470588225</v>
      </c>
      <c r="P200" s="52">
        <v>-0.34558823529411775</v>
      </c>
      <c r="Q200" s="52">
        <v>-0.83088235294117641</v>
      </c>
      <c r="R200" s="52" t="s">
        <v>497</v>
      </c>
      <c r="S200" s="52">
        <v>-8.0882352941176405E-2</v>
      </c>
      <c r="T200" s="52" t="s">
        <v>497</v>
      </c>
      <c r="U200" s="52" t="s">
        <v>497</v>
      </c>
      <c r="V200" s="52">
        <v>-1.3602941176470589</v>
      </c>
      <c r="W200" s="52">
        <v>3.2794117647058822</v>
      </c>
      <c r="X200" s="52">
        <v>-1.8308823529411764</v>
      </c>
      <c r="Y200" s="52">
        <v>0.65441176470588225</v>
      </c>
      <c r="Z200" s="52">
        <v>0.65441176470588225</v>
      </c>
      <c r="AA200" s="52">
        <v>-8.0882352941176405E-2</v>
      </c>
      <c r="AB200" s="52">
        <v>1.6397058823529411</v>
      </c>
      <c r="AC200" s="52">
        <v>-2.3455882352941178</v>
      </c>
      <c r="AD200" s="52" t="s">
        <v>497</v>
      </c>
      <c r="AE200" s="52">
        <v>0.45588235294117641</v>
      </c>
      <c r="AF200" s="52">
        <v>0.65441176470588225</v>
      </c>
      <c r="AG200" s="52">
        <v>1.2794117647058822</v>
      </c>
      <c r="AH200" s="52">
        <v>-0.36029411764705888</v>
      </c>
      <c r="AI200" s="52">
        <v>0.63970588235294112</v>
      </c>
      <c r="AJ200" s="52">
        <v>-0.34558823529411775</v>
      </c>
      <c r="AK200" s="52">
        <v>0.16911764705882359</v>
      </c>
      <c r="AL200" s="52">
        <v>0.63970588235294112</v>
      </c>
      <c r="AP200">
        <f t="shared" si="7"/>
        <v>1</v>
      </c>
      <c r="AQ200" t="s">
        <v>299</v>
      </c>
    </row>
    <row r="201" spans="1:43" x14ac:dyDescent="0.25">
      <c r="A201" s="1">
        <f>COUNTIF('Value Matchup'!$D$356:$D$423,PASE!B201)</f>
        <v>0</v>
      </c>
      <c r="B201" t="s">
        <v>300</v>
      </c>
      <c r="C201" s="63">
        <f t="shared" si="6"/>
        <v>-3.8865546218487389E-2</v>
      </c>
      <c r="E201" s="52" t="s">
        <v>497</v>
      </c>
      <c r="F201" s="52" t="s">
        <v>497</v>
      </c>
      <c r="G201" s="52" t="s">
        <v>497</v>
      </c>
      <c r="H201" s="52" t="s">
        <v>497</v>
      </c>
      <c r="I201" s="52" t="s">
        <v>497</v>
      </c>
      <c r="J201" s="52">
        <v>-7.3529411764705881E-3</v>
      </c>
      <c r="K201" s="52" t="s">
        <v>497</v>
      </c>
      <c r="L201" s="52" t="s">
        <v>497</v>
      </c>
      <c r="M201" s="52" t="s">
        <v>497</v>
      </c>
      <c r="N201" s="52" t="s">
        <v>497</v>
      </c>
      <c r="O201" s="52" t="s">
        <v>497</v>
      </c>
      <c r="P201" s="52" t="s">
        <v>497</v>
      </c>
      <c r="Q201" s="52" t="s">
        <v>497</v>
      </c>
      <c r="R201" s="52" t="s">
        <v>497</v>
      </c>
      <c r="S201" s="52" t="s">
        <v>497</v>
      </c>
      <c r="T201" s="52" t="s">
        <v>497</v>
      </c>
      <c r="U201" s="52" t="s">
        <v>497</v>
      </c>
      <c r="V201" s="52" t="s">
        <v>497</v>
      </c>
      <c r="W201" s="52" t="s">
        <v>497</v>
      </c>
      <c r="X201" s="52" t="s">
        <v>497</v>
      </c>
      <c r="Y201" s="52" t="s">
        <v>497</v>
      </c>
      <c r="Z201" s="52" t="s">
        <v>497</v>
      </c>
      <c r="AA201" s="52" t="s">
        <v>497</v>
      </c>
      <c r="AB201" s="52">
        <v>-7.3529411764705881E-3</v>
      </c>
      <c r="AC201" s="52">
        <v>-7.3529411764705881E-3</v>
      </c>
      <c r="AD201" s="52" t="s">
        <v>497</v>
      </c>
      <c r="AE201" s="52" t="s">
        <v>497</v>
      </c>
      <c r="AF201" s="52" t="s">
        <v>497</v>
      </c>
      <c r="AG201" s="52" t="s">
        <v>497</v>
      </c>
      <c r="AH201" s="52" t="s">
        <v>497</v>
      </c>
      <c r="AI201" s="52">
        <v>-0.16911764705882354</v>
      </c>
      <c r="AJ201" s="52">
        <v>-6.6176470588235295E-2</v>
      </c>
      <c r="AK201" s="52">
        <v>-7.3529411764705881E-3</v>
      </c>
      <c r="AL201" s="52">
        <v>-7.3529411764705881E-3</v>
      </c>
      <c r="AP201">
        <f t="shared" si="7"/>
        <v>1</v>
      </c>
      <c r="AQ201" t="s">
        <v>300</v>
      </c>
    </row>
    <row r="202" spans="1:43" x14ac:dyDescent="0.25">
      <c r="A202" s="1">
        <f>COUNTIF('Value Matchup'!$D$356:$D$423,PASE!B202)</f>
        <v>1</v>
      </c>
      <c r="B202" t="s">
        <v>301</v>
      </c>
      <c r="C202" s="63">
        <f t="shared" si="6"/>
        <v>-6.1274509803921573E-2</v>
      </c>
      <c r="E202" s="52">
        <v>-7.3529411764705881E-3</v>
      </c>
      <c r="F202" s="52">
        <v>-7.3529411764705881E-3</v>
      </c>
      <c r="G202" s="52" t="s">
        <v>497</v>
      </c>
      <c r="H202" s="52" t="s">
        <v>497</v>
      </c>
      <c r="I202" s="52">
        <v>-0.16911764705882354</v>
      </c>
      <c r="J202" s="52" t="s">
        <v>497</v>
      </c>
      <c r="K202" s="52" t="s">
        <v>497</v>
      </c>
      <c r="L202" s="52" t="s">
        <v>497</v>
      </c>
      <c r="M202" s="52" t="s">
        <v>497</v>
      </c>
      <c r="N202" s="52" t="s">
        <v>497</v>
      </c>
      <c r="O202" s="52" t="s">
        <v>497</v>
      </c>
      <c r="P202" s="52" t="s">
        <v>497</v>
      </c>
      <c r="Q202" s="52" t="s">
        <v>497</v>
      </c>
      <c r="R202" s="52" t="s">
        <v>497</v>
      </c>
      <c r="S202" s="52" t="s">
        <v>497</v>
      </c>
      <c r="T202" s="52" t="s">
        <v>497</v>
      </c>
      <c r="U202" s="52" t="s">
        <v>497</v>
      </c>
      <c r="V202" s="52" t="s">
        <v>497</v>
      </c>
      <c r="W202" s="52" t="s">
        <v>497</v>
      </c>
      <c r="X202" s="52" t="s">
        <v>497</v>
      </c>
      <c r="Y202" s="52" t="s">
        <v>497</v>
      </c>
      <c r="Z202" s="52" t="s">
        <v>497</v>
      </c>
      <c r="AA202" s="52" t="s">
        <v>497</v>
      </c>
      <c r="AB202" s="52" t="s">
        <v>497</v>
      </c>
      <c r="AC202" s="52" t="s">
        <v>497</v>
      </c>
      <c r="AD202" s="52" t="s">
        <v>497</v>
      </c>
      <c r="AE202" s="52" t="s">
        <v>497</v>
      </c>
      <c r="AF202" s="52" t="s">
        <v>497</v>
      </c>
      <c r="AG202" s="52" t="s">
        <v>497</v>
      </c>
      <c r="AH202" s="52" t="s">
        <v>497</v>
      </c>
      <c r="AI202" s="52" t="s">
        <v>497</v>
      </c>
      <c r="AJ202" s="52" t="s">
        <v>497</v>
      </c>
      <c r="AK202" s="52" t="s">
        <v>497</v>
      </c>
      <c r="AL202" s="52" t="s">
        <v>497</v>
      </c>
      <c r="AP202">
        <f t="shared" si="7"/>
        <v>1</v>
      </c>
      <c r="AQ202" t="s">
        <v>301</v>
      </c>
    </row>
    <row r="203" spans="1:43" x14ac:dyDescent="0.25">
      <c r="A203" s="1">
        <f>COUNTIF('Value Matchup'!$D$356:$D$423,PASE!B203)</f>
        <v>0</v>
      </c>
      <c r="B203" t="s">
        <v>302</v>
      </c>
      <c r="C203" s="63">
        <f t="shared" si="6"/>
        <v>0.16865808823529416</v>
      </c>
      <c r="E203" s="52">
        <v>-0.58823529411764708</v>
      </c>
      <c r="F203" s="52" t="s">
        <v>497</v>
      </c>
      <c r="G203" s="52" t="s">
        <v>497</v>
      </c>
      <c r="H203" s="52">
        <v>1.2794117647058822</v>
      </c>
      <c r="I203" s="52">
        <v>-0.5</v>
      </c>
      <c r="J203" s="52">
        <v>-0.72058823529411764</v>
      </c>
      <c r="K203" s="52">
        <v>1.375</v>
      </c>
      <c r="L203" s="52" t="s">
        <v>497</v>
      </c>
      <c r="M203" s="52" t="s">
        <v>497</v>
      </c>
      <c r="N203" s="52" t="s">
        <v>497</v>
      </c>
      <c r="O203" s="52" t="s">
        <v>497</v>
      </c>
      <c r="P203" s="52" t="s">
        <v>497</v>
      </c>
      <c r="Q203" s="52">
        <v>0.38235294117647056</v>
      </c>
      <c r="R203" s="52">
        <v>1.3823529411764706</v>
      </c>
      <c r="S203" s="52">
        <v>-0.83088235294117641</v>
      </c>
      <c r="T203" s="52">
        <v>-0.58823529411764708</v>
      </c>
      <c r="U203" s="52">
        <v>7.3529411764705843E-2</v>
      </c>
      <c r="V203" s="52" t="s">
        <v>497</v>
      </c>
      <c r="W203" s="52" t="s">
        <v>497</v>
      </c>
      <c r="X203" s="52" t="s">
        <v>497</v>
      </c>
      <c r="Y203" s="52" t="s">
        <v>497</v>
      </c>
      <c r="Z203" s="52" t="s">
        <v>497</v>
      </c>
      <c r="AA203" s="52" t="s">
        <v>497</v>
      </c>
      <c r="AB203" s="52" t="s">
        <v>497</v>
      </c>
      <c r="AC203" s="52" t="s">
        <v>497</v>
      </c>
      <c r="AD203" s="52" t="s">
        <v>497</v>
      </c>
      <c r="AE203" s="52" t="s">
        <v>497</v>
      </c>
      <c r="AF203" s="52">
        <v>-8.0882352941176405E-2</v>
      </c>
      <c r="AG203" s="52" t="s">
        <v>497</v>
      </c>
      <c r="AH203" s="52">
        <v>0.88235294117647056</v>
      </c>
      <c r="AI203" s="52">
        <v>-1.8308823529411764</v>
      </c>
      <c r="AJ203" s="52">
        <v>-0.625</v>
      </c>
      <c r="AK203" s="52">
        <v>1.9191176470588236</v>
      </c>
      <c r="AL203" s="52">
        <v>1.1691176470588236</v>
      </c>
      <c r="AP203">
        <f t="shared" si="7"/>
        <v>1</v>
      </c>
      <c r="AQ203" t="s">
        <v>302</v>
      </c>
    </row>
    <row r="204" spans="1:43" x14ac:dyDescent="0.25">
      <c r="A204" s="1">
        <f>COUNTIF('Value Matchup'!$D$356:$D$423,PASE!B204)</f>
        <v>0</v>
      </c>
      <c r="B204" t="s">
        <v>303</v>
      </c>
      <c r="C204" s="63">
        <f t="shared" si="6"/>
        <v>-6.6176470588235295E-2</v>
      </c>
      <c r="E204" s="52" t="s">
        <v>497</v>
      </c>
      <c r="F204" s="52">
        <v>-6.6176470588235295E-2</v>
      </c>
      <c r="G204" s="52" t="s">
        <v>497</v>
      </c>
      <c r="H204" s="52" t="s">
        <v>497</v>
      </c>
      <c r="I204" s="52" t="s">
        <v>497</v>
      </c>
      <c r="J204" s="52" t="s">
        <v>497</v>
      </c>
      <c r="K204" s="52" t="s">
        <v>497</v>
      </c>
      <c r="L204" s="52" t="s">
        <v>497</v>
      </c>
      <c r="M204" s="52" t="s">
        <v>497</v>
      </c>
      <c r="N204" s="52" t="s">
        <v>497</v>
      </c>
      <c r="O204" s="52" t="s">
        <v>497</v>
      </c>
      <c r="P204" s="52" t="s">
        <v>497</v>
      </c>
      <c r="Q204" s="52" t="s">
        <v>497</v>
      </c>
      <c r="R204" s="52" t="s">
        <v>497</v>
      </c>
      <c r="S204" s="52" t="s">
        <v>497</v>
      </c>
      <c r="T204" s="52" t="s">
        <v>497</v>
      </c>
      <c r="U204" s="52" t="s">
        <v>497</v>
      </c>
      <c r="V204" s="52" t="s">
        <v>497</v>
      </c>
      <c r="W204" s="52" t="s">
        <v>497</v>
      </c>
      <c r="X204" s="52" t="s">
        <v>497</v>
      </c>
      <c r="Y204" s="52" t="s">
        <v>497</v>
      </c>
      <c r="Z204" s="52" t="s">
        <v>497</v>
      </c>
      <c r="AA204" s="52" t="s">
        <v>497</v>
      </c>
      <c r="AB204" s="52" t="s">
        <v>497</v>
      </c>
      <c r="AC204" s="52" t="s">
        <v>497</v>
      </c>
      <c r="AD204" s="52" t="s">
        <v>497</v>
      </c>
      <c r="AE204" s="52" t="s">
        <v>497</v>
      </c>
      <c r="AF204" s="52" t="s">
        <v>497</v>
      </c>
      <c r="AG204" s="52" t="s">
        <v>497</v>
      </c>
      <c r="AH204" s="52" t="s">
        <v>497</v>
      </c>
      <c r="AI204" s="52" t="s">
        <v>497</v>
      </c>
      <c r="AJ204" s="52" t="s">
        <v>497</v>
      </c>
      <c r="AK204" s="52" t="s">
        <v>497</v>
      </c>
      <c r="AL204" s="52" t="s">
        <v>497</v>
      </c>
      <c r="AP204">
        <f t="shared" si="7"/>
        <v>1</v>
      </c>
      <c r="AQ204" t="s">
        <v>303</v>
      </c>
    </row>
    <row r="205" spans="1:43" x14ac:dyDescent="0.25">
      <c r="A205" s="1">
        <f>COUNTIF('Value Matchup'!$D$356:$D$423,PASE!B205)</f>
        <v>1</v>
      </c>
      <c r="B205" t="s">
        <v>304</v>
      </c>
      <c r="C205" s="63">
        <f t="shared" si="6"/>
        <v>8.8235294117647065E-2</v>
      </c>
      <c r="E205" s="52" t="s">
        <v>497</v>
      </c>
      <c r="F205" s="52" t="s">
        <v>497</v>
      </c>
      <c r="G205" s="52" t="s">
        <v>497</v>
      </c>
      <c r="H205" s="52">
        <v>-6.6176470588235295E-2</v>
      </c>
      <c r="I205" s="52">
        <v>0.5</v>
      </c>
      <c r="J205" s="52" t="s">
        <v>497</v>
      </c>
      <c r="K205" s="52" t="s">
        <v>497</v>
      </c>
      <c r="L205" s="52" t="s">
        <v>497</v>
      </c>
      <c r="M205" s="52" t="s">
        <v>497</v>
      </c>
      <c r="N205" s="52">
        <v>-0.16911764705882354</v>
      </c>
      <c r="O205" s="52" t="s">
        <v>497</v>
      </c>
      <c r="P205" s="52" t="s">
        <v>497</v>
      </c>
      <c r="Q205" s="52" t="s">
        <v>497</v>
      </c>
      <c r="R205" s="52" t="s">
        <v>497</v>
      </c>
      <c r="S205" s="52" t="s">
        <v>497</v>
      </c>
      <c r="T205" s="52" t="s">
        <v>497</v>
      </c>
      <c r="U205" s="52" t="s">
        <v>497</v>
      </c>
      <c r="V205" s="52" t="s">
        <v>497</v>
      </c>
      <c r="W205" s="52" t="s">
        <v>497</v>
      </c>
      <c r="X205" s="52" t="s">
        <v>497</v>
      </c>
      <c r="Y205" s="52" t="s">
        <v>497</v>
      </c>
      <c r="Z205" s="52" t="s">
        <v>497</v>
      </c>
      <c r="AA205" s="52" t="s">
        <v>497</v>
      </c>
      <c r="AB205" s="52" t="s">
        <v>497</v>
      </c>
      <c r="AC205" s="52" t="s">
        <v>497</v>
      </c>
      <c r="AD205" s="52" t="s">
        <v>497</v>
      </c>
      <c r="AE205" s="52" t="s">
        <v>497</v>
      </c>
      <c r="AF205" s="52" t="s">
        <v>497</v>
      </c>
      <c r="AG205" s="52" t="s">
        <v>497</v>
      </c>
      <c r="AH205" s="52" t="s">
        <v>497</v>
      </c>
      <c r="AI205" s="52" t="s">
        <v>497</v>
      </c>
      <c r="AJ205" s="52" t="s">
        <v>497</v>
      </c>
      <c r="AK205" s="52" t="s">
        <v>497</v>
      </c>
      <c r="AL205" s="52" t="s">
        <v>497</v>
      </c>
      <c r="AP205">
        <f t="shared" si="7"/>
        <v>1</v>
      </c>
      <c r="AQ205" t="s">
        <v>304</v>
      </c>
    </row>
    <row r="206" spans="1:43" x14ac:dyDescent="0.25">
      <c r="A206" s="1">
        <f>COUNTIF('Value Matchup'!$D$356:$D$423,PASE!B206)</f>
        <v>0</v>
      </c>
      <c r="B206" t="s">
        <v>305</v>
      </c>
      <c r="C206" s="63">
        <f t="shared" si="6"/>
        <v>-7.3529411764705881E-3</v>
      </c>
      <c r="E206" s="52" t="s">
        <v>497</v>
      </c>
      <c r="F206" s="52" t="s">
        <v>497</v>
      </c>
      <c r="G206" s="52" t="s">
        <v>497</v>
      </c>
      <c r="H206" s="52">
        <v>-7.3529411764705881E-3</v>
      </c>
      <c r="I206" s="52" t="s">
        <v>497</v>
      </c>
      <c r="J206" s="52" t="s">
        <v>497</v>
      </c>
      <c r="K206" s="52" t="s">
        <v>497</v>
      </c>
      <c r="L206" s="52" t="s">
        <v>497</v>
      </c>
      <c r="M206" s="52" t="s">
        <v>497</v>
      </c>
      <c r="N206" s="52" t="s">
        <v>497</v>
      </c>
      <c r="O206" s="52" t="s">
        <v>497</v>
      </c>
      <c r="P206" s="52" t="s">
        <v>497</v>
      </c>
      <c r="Q206" s="52" t="s">
        <v>497</v>
      </c>
      <c r="R206" s="52" t="s">
        <v>497</v>
      </c>
      <c r="S206" s="52" t="s">
        <v>497</v>
      </c>
      <c r="T206" s="52" t="s">
        <v>497</v>
      </c>
      <c r="U206" s="52" t="s">
        <v>497</v>
      </c>
      <c r="V206" s="52" t="s">
        <v>497</v>
      </c>
      <c r="W206" s="52" t="s">
        <v>497</v>
      </c>
      <c r="X206" s="52" t="s">
        <v>497</v>
      </c>
      <c r="Y206" s="52" t="s">
        <v>497</v>
      </c>
      <c r="Z206" s="52" t="s">
        <v>497</v>
      </c>
      <c r="AA206" s="52" t="s">
        <v>497</v>
      </c>
      <c r="AB206" s="52" t="s">
        <v>497</v>
      </c>
      <c r="AC206" s="52" t="s">
        <v>497</v>
      </c>
      <c r="AD206" s="52" t="s">
        <v>497</v>
      </c>
      <c r="AE206" s="52" t="s">
        <v>497</v>
      </c>
      <c r="AF206" s="52" t="s">
        <v>497</v>
      </c>
      <c r="AG206" s="52" t="s">
        <v>497</v>
      </c>
      <c r="AH206" s="52" t="s">
        <v>497</v>
      </c>
      <c r="AI206" s="52" t="s">
        <v>497</v>
      </c>
      <c r="AJ206" s="52" t="s">
        <v>497</v>
      </c>
      <c r="AK206" s="52" t="s">
        <v>497</v>
      </c>
      <c r="AL206" s="52" t="s">
        <v>497</v>
      </c>
      <c r="AP206">
        <f t="shared" si="7"/>
        <v>1</v>
      </c>
      <c r="AQ206" t="s">
        <v>305</v>
      </c>
    </row>
    <row r="207" spans="1:43" x14ac:dyDescent="0.25">
      <c r="A207" s="1">
        <f>COUNTIF('Value Matchup'!$D$356:$D$423,PASE!B207)</f>
        <v>0</v>
      </c>
      <c r="B207" t="s">
        <v>306</v>
      </c>
      <c r="C207" s="63">
        <f t="shared" si="6"/>
        <v>-6.6176470588235295E-2</v>
      </c>
      <c r="E207" s="52" t="s">
        <v>497</v>
      </c>
      <c r="F207" s="52" t="s">
        <v>497</v>
      </c>
      <c r="G207" s="52" t="s">
        <v>497</v>
      </c>
      <c r="H207" s="52" t="s">
        <v>497</v>
      </c>
      <c r="I207" s="52" t="s">
        <v>497</v>
      </c>
      <c r="J207" s="52" t="s">
        <v>497</v>
      </c>
      <c r="K207" s="52" t="s">
        <v>497</v>
      </c>
      <c r="L207" s="52" t="s">
        <v>497</v>
      </c>
      <c r="M207" s="52">
        <v>-6.6176470588235295E-2</v>
      </c>
      <c r="N207" s="52" t="s">
        <v>497</v>
      </c>
      <c r="O207" s="52" t="s">
        <v>497</v>
      </c>
      <c r="P207" s="52">
        <v>-6.6176470588235295E-2</v>
      </c>
      <c r="Q207" s="52" t="s">
        <v>497</v>
      </c>
      <c r="R207" s="52" t="s">
        <v>497</v>
      </c>
      <c r="S207" s="52" t="s">
        <v>497</v>
      </c>
      <c r="T207" s="52" t="s">
        <v>497</v>
      </c>
      <c r="U207" s="52" t="s">
        <v>497</v>
      </c>
      <c r="V207" s="52" t="s">
        <v>497</v>
      </c>
      <c r="W207" s="52" t="s">
        <v>497</v>
      </c>
      <c r="X207" s="52" t="s">
        <v>497</v>
      </c>
      <c r="Y207" s="52" t="s">
        <v>497</v>
      </c>
      <c r="Z207" s="52" t="s">
        <v>497</v>
      </c>
      <c r="AA207" s="52" t="s">
        <v>497</v>
      </c>
      <c r="AB207" s="52" t="s">
        <v>497</v>
      </c>
      <c r="AC207" s="52" t="s">
        <v>497</v>
      </c>
      <c r="AD207" s="52" t="s">
        <v>497</v>
      </c>
      <c r="AE207" s="52" t="s">
        <v>497</v>
      </c>
      <c r="AF207" s="52" t="s">
        <v>497</v>
      </c>
      <c r="AG207" s="52" t="s">
        <v>497</v>
      </c>
      <c r="AH207" s="52" t="s">
        <v>497</v>
      </c>
      <c r="AI207" s="52">
        <v>-6.6176470588235295E-2</v>
      </c>
      <c r="AJ207" s="52" t="s">
        <v>497</v>
      </c>
      <c r="AK207" s="52" t="s">
        <v>497</v>
      </c>
      <c r="AL207" s="52" t="s">
        <v>497</v>
      </c>
      <c r="AP207">
        <f t="shared" si="7"/>
        <v>1</v>
      </c>
      <c r="AQ207" t="s">
        <v>306</v>
      </c>
    </row>
    <row r="208" spans="1:43" x14ac:dyDescent="0.25">
      <c r="A208" s="1">
        <f>COUNTIF('Value Matchup'!$D$356:$D$423,PASE!B208)</f>
        <v>1</v>
      </c>
      <c r="B208" t="s">
        <v>307</v>
      </c>
      <c r="C208" s="63">
        <f t="shared" si="6"/>
        <v>-0.15294117647058822</v>
      </c>
      <c r="E208" s="52" t="s">
        <v>497</v>
      </c>
      <c r="F208" s="52" t="s">
        <v>497</v>
      </c>
      <c r="G208" s="52" t="s">
        <v>497</v>
      </c>
      <c r="H208" s="52">
        <v>-0.16911764705882354</v>
      </c>
      <c r="I208" s="52" t="s">
        <v>497</v>
      </c>
      <c r="J208" s="52" t="s">
        <v>497</v>
      </c>
      <c r="K208" s="52" t="s">
        <v>497</v>
      </c>
      <c r="L208" s="52" t="s">
        <v>497</v>
      </c>
      <c r="M208" s="52" t="s">
        <v>497</v>
      </c>
      <c r="N208" s="52" t="s">
        <v>497</v>
      </c>
      <c r="O208" s="52" t="s">
        <v>497</v>
      </c>
      <c r="P208" s="52" t="s">
        <v>497</v>
      </c>
      <c r="Q208" s="52" t="s">
        <v>497</v>
      </c>
      <c r="R208" s="52" t="s">
        <v>497</v>
      </c>
      <c r="S208" s="52" t="s">
        <v>497</v>
      </c>
      <c r="T208" s="52" t="s">
        <v>497</v>
      </c>
      <c r="U208" s="52" t="s">
        <v>497</v>
      </c>
      <c r="V208" s="52" t="s">
        <v>497</v>
      </c>
      <c r="W208" s="52" t="s">
        <v>497</v>
      </c>
      <c r="X208" s="52" t="s">
        <v>497</v>
      </c>
      <c r="Y208" s="52" t="s">
        <v>497</v>
      </c>
      <c r="Z208" s="52" t="s">
        <v>497</v>
      </c>
      <c r="AA208" s="52" t="s">
        <v>497</v>
      </c>
      <c r="AB208" s="52" t="s">
        <v>497</v>
      </c>
      <c r="AC208" s="52" t="s">
        <v>497</v>
      </c>
      <c r="AD208" s="52" t="s">
        <v>497</v>
      </c>
      <c r="AE208" s="52" t="s">
        <v>497</v>
      </c>
      <c r="AF208" s="52">
        <v>-7.3529411764705881E-3</v>
      </c>
      <c r="AG208" s="52" t="s">
        <v>497</v>
      </c>
      <c r="AH208" s="52" t="s">
        <v>497</v>
      </c>
      <c r="AI208" s="52" t="s">
        <v>497</v>
      </c>
      <c r="AJ208" s="52">
        <v>-0.16911764705882354</v>
      </c>
      <c r="AK208" s="52">
        <v>-0.25</v>
      </c>
      <c r="AL208" s="52">
        <v>-0.16911764705882354</v>
      </c>
      <c r="AP208">
        <f t="shared" si="7"/>
        <v>1</v>
      </c>
      <c r="AQ208" t="s">
        <v>307</v>
      </c>
    </row>
    <row r="209" spans="1:43" x14ac:dyDescent="0.25">
      <c r="A209" s="1">
        <f>COUNTIF('Value Matchup'!$D$356:$D$423,PASE!B209)</f>
        <v>0</v>
      </c>
      <c r="B209" t="s">
        <v>308</v>
      </c>
      <c r="C209" s="63">
        <f t="shared" si="6"/>
        <v>-6.6176470588235295E-2</v>
      </c>
      <c r="E209" s="52" t="s">
        <v>497</v>
      </c>
      <c r="F209" s="52" t="s">
        <v>497</v>
      </c>
      <c r="G209" s="52" t="s">
        <v>497</v>
      </c>
      <c r="H209" s="52" t="s">
        <v>497</v>
      </c>
      <c r="I209" s="52" t="s">
        <v>497</v>
      </c>
      <c r="J209" s="52" t="s">
        <v>497</v>
      </c>
      <c r="K209" s="52" t="s">
        <v>497</v>
      </c>
      <c r="L209" s="52" t="s">
        <v>497</v>
      </c>
      <c r="M209" s="52" t="s">
        <v>497</v>
      </c>
      <c r="N209" s="52" t="s">
        <v>497</v>
      </c>
      <c r="O209" s="52" t="s">
        <v>497</v>
      </c>
      <c r="P209" s="52" t="s">
        <v>497</v>
      </c>
      <c r="Q209" s="52" t="s">
        <v>497</v>
      </c>
      <c r="R209" s="52" t="s">
        <v>497</v>
      </c>
      <c r="S209" s="52" t="s">
        <v>497</v>
      </c>
      <c r="T209" s="52" t="s">
        <v>497</v>
      </c>
      <c r="U209" s="52" t="s">
        <v>497</v>
      </c>
      <c r="V209" s="52" t="s">
        <v>497</v>
      </c>
      <c r="W209" s="52">
        <v>-6.6176470588235295E-2</v>
      </c>
      <c r="X209" s="52" t="s">
        <v>497</v>
      </c>
      <c r="Y209" s="52">
        <v>-6.6176470588235295E-2</v>
      </c>
      <c r="Z209" s="52" t="s">
        <v>497</v>
      </c>
      <c r="AA209" s="52" t="s">
        <v>497</v>
      </c>
      <c r="AB209" s="52" t="s">
        <v>497</v>
      </c>
      <c r="AC209" s="52" t="s">
        <v>497</v>
      </c>
      <c r="AD209" s="52" t="s">
        <v>497</v>
      </c>
      <c r="AE209" s="52" t="s">
        <v>497</v>
      </c>
      <c r="AF209" s="52" t="s">
        <v>497</v>
      </c>
      <c r="AG209" s="52" t="s">
        <v>497</v>
      </c>
      <c r="AH209" s="52" t="s">
        <v>497</v>
      </c>
      <c r="AI209" s="52" t="s">
        <v>497</v>
      </c>
      <c r="AJ209" s="52" t="s">
        <v>497</v>
      </c>
      <c r="AK209" s="52" t="s">
        <v>497</v>
      </c>
      <c r="AL209" s="52" t="s">
        <v>497</v>
      </c>
      <c r="AP209">
        <f t="shared" si="7"/>
        <v>1</v>
      </c>
      <c r="AQ209" t="s">
        <v>308</v>
      </c>
    </row>
    <row r="210" spans="1:43" x14ac:dyDescent="0.25">
      <c r="A210" s="1">
        <f>COUNTIF('Value Matchup'!$D$356:$D$423,PASE!B210)</f>
        <v>0</v>
      </c>
      <c r="B210" t="s">
        <v>309</v>
      </c>
      <c r="C210" s="63">
        <f t="shared" si="6"/>
        <v>-6.6176470588235295E-2</v>
      </c>
      <c r="E210" s="52" t="s">
        <v>497</v>
      </c>
      <c r="F210" s="52" t="s">
        <v>497</v>
      </c>
      <c r="G210" s="52" t="s">
        <v>497</v>
      </c>
      <c r="H210" s="52" t="s">
        <v>497</v>
      </c>
      <c r="I210" s="52" t="s">
        <v>497</v>
      </c>
      <c r="J210" s="52" t="s">
        <v>497</v>
      </c>
      <c r="K210" s="52" t="s">
        <v>497</v>
      </c>
      <c r="L210" s="52">
        <v>-6.6176470588235295E-2</v>
      </c>
      <c r="M210" s="52" t="s">
        <v>497</v>
      </c>
      <c r="N210" s="52" t="s">
        <v>497</v>
      </c>
      <c r="O210" s="52" t="s">
        <v>497</v>
      </c>
      <c r="P210" s="52" t="s">
        <v>497</v>
      </c>
      <c r="Q210" s="52" t="s">
        <v>497</v>
      </c>
      <c r="R210" s="52" t="s">
        <v>497</v>
      </c>
      <c r="S210" s="52" t="s">
        <v>497</v>
      </c>
      <c r="T210" s="52" t="s">
        <v>497</v>
      </c>
      <c r="U210" s="52" t="s">
        <v>497</v>
      </c>
      <c r="V210" s="52" t="s">
        <v>497</v>
      </c>
      <c r="W210" s="52" t="s">
        <v>497</v>
      </c>
      <c r="X210" s="52" t="s">
        <v>497</v>
      </c>
      <c r="Y210" s="52" t="s">
        <v>497</v>
      </c>
      <c r="Z210" s="52" t="s">
        <v>497</v>
      </c>
      <c r="AA210" s="52" t="s">
        <v>497</v>
      </c>
      <c r="AB210" s="52" t="s">
        <v>497</v>
      </c>
      <c r="AC210" s="52" t="s">
        <v>497</v>
      </c>
      <c r="AD210" s="52" t="s">
        <v>497</v>
      </c>
      <c r="AE210" s="52" t="s">
        <v>497</v>
      </c>
      <c r="AF210" s="52" t="s">
        <v>497</v>
      </c>
      <c r="AG210" s="52" t="s">
        <v>497</v>
      </c>
      <c r="AH210" s="52" t="s">
        <v>497</v>
      </c>
      <c r="AI210" s="52" t="s">
        <v>497</v>
      </c>
      <c r="AJ210" s="52" t="s">
        <v>497</v>
      </c>
      <c r="AK210" s="52" t="s">
        <v>497</v>
      </c>
      <c r="AL210" s="52" t="s">
        <v>497</v>
      </c>
      <c r="AP210">
        <f t="shared" si="7"/>
        <v>1</v>
      </c>
      <c r="AQ210" t="s">
        <v>309</v>
      </c>
    </row>
    <row r="211" spans="1:43" x14ac:dyDescent="0.25">
      <c r="A211" s="1">
        <f>COUNTIF('Value Matchup'!$D$356:$D$423,PASE!B211)</f>
        <v>0</v>
      </c>
      <c r="B211" t="s">
        <v>310</v>
      </c>
      <c r="C211" s="63">
        <f t="shared" si="6"/>
        <v>-0.20955882352941177</v>
      </c>
      <c r="E211" s="52" t="s">
        <v>497</v>
      </c>
      <c r="F211" s="52" t="s">
        <v>497</v>
      </c>
      <c r="G211" s="52" t="s">
        <v>497</v>
      </c>
      <c r="H211" s="52" t="s">
        <v>497</v>
      </c>
      <c r="I211" s="52" t="s">
        <v>497</v>
      </c>
      <c r="J211" s="52" t="s">
        <v>497</v>
      </c>
      <c r="K211" s="52" t="s">
        <v>497</v>
      </c>
      <c r="L211" s="52" t="s">
        <v>497</v>
      </c>
      <c r="M211" s="52" t="s">
        <v>497</v>
      </c>
      <c r="N211" s="52" t="s">
        <v>497</v>
      </c>
      <c r="O211" s="52" t="s">
        <v>497</v>
      </c>
      <c r="P211" s="52" t="s">
        <v>497</v>
      </c>
      <c r="Q211" s="52" t="s">
        <v>497</v>
      </c>
      <c r="R211" s="52" t="s">
        <v>497</v>
      </c>
      <c r="S211" s="52" t="s">
        <v>497</v>
      </c>
      <c r="T211" s="52" t="s">
        <v>497</v>
      </c>
      <c r="U211" s="52" t="s">
        <v>497</v>
      </c>
      <c r="V211" s="52" t="s">
        <v>497</v>
      </c>
      <c r="W211" s="52" t="s">
        <v>497</v>
      </c>
      <c r="X211" s="52" t="s">
        <v>497</v>
      </c>
      <c r="Y211" s="52" t="s">
        <v>497</v>
      </c>
      <c r="Z211" s="52" t="s">
        <v>497</v>
      </c>
      <c r="AA211" s="52">
        <v>-0.16911764705882354</v>
      </c>
      <c r="AB211" s="52" t="s">
        <v>497</v>
      </c>
      <c r="AC211" s="52" t="s">
        <v>497</v>
      </c>
      <c r="AD211" s="52" t="s">
        <v>497</v>
      </c>
      <c r="AE211" s="52" t="s">
        <v>497</v>
      </c>
      <c r="AF211" s="52">
        <v>-0.25</v>
      </c>
      <c r="AG211" s="52" t="s">
        <v>497</v>
      </c>
      <c r="AH211" s="52" t="s">
        <v>497</v>
      </c>
      <c r="AI211" s="52" t="s">
        <v>497</v>
      </c>
      <c r="AJ211" s="52" t="s">
        <v>497</v>
      </c>
      <c r="AK211" s="52" t="s">
        <v>497</v>
      </c>
      <c r="AL211" s="52" t="s">
        <v>497</v>
      </c>
      <c r="AP211">
        <f t="shared" si="7"/>
        <v>1</v>
      </c>
      <c r="AQ211" t="s">
        <v>310</v>
      </c>
    </row>
    <row r="212" spans="1:43" x14ac:dyDescent="0.25">
      <c r="A212" s="1">
        <f>COUNTIF('Value Matchup'!$D$356:$D$423,PASE!B212)</f>
        <v>0</v>
      </c>
      <c r="B212" t="s">
        <v>311</v>
      </c>
      <c r="C212" s="63">
        <f t="shared" si="6"/>
        <v>7.3529411764705843E-2</v>
      </c>
      <c r="E212" s="52" t="s">
        <v>497</v>
      </c>
      <c r="F212" s="52" t="s">
        <v>497</v>
      </c>
      <c r="G212" s="52">
        <v>0.375</v>
      </c>
      <c r="H212" s="52">
        <v>-0.11764705882352944</v>
      </c>
      <c r="I212" s="52" t="s">
        <v>497</v>
      </c>
      <c r="J212" s="52" t="s">
        <v>497</v>
      </c>
      <c r="K212" s="52" t="s">
        <v>497</v>
      </c>
      <c r="L212" s="52" t="s">
        <v>497</v>
      </c>
      <c r="M212" s="52">
        <v>1.4117647058823528</v>
      </c>
      <c r="N212" s="52">
        <v>-0.5</v>
      </c>
      <c r="O212" s="52" t="s">
        <v>497</v>
      </c>
      <c r="P212" s="52" t="s">
        <v>497</v>
      </c>
      <c r="Q212" s="52">
        <v>-0.61764705882352944</v>
      </c>
      <c r="R212" s="52">
        <v>-0.625</v>
      </c>
      <c r="S212" s="52">
        <v>-0.16911764705882354</v>
      </c>
      <c r="T212" s="52" t="s">
        <v>497</v>
      </c>
      <c r="U212" s="52" t="s">
        <v>497</v>
      </c>
      <c r="V212" s="52" t="s">
        <v>497</v>
      </c>
      <c r="W212" s="52" t="s">
        <v>497</v>
      </c>
      <c r="X212" s="52" t="s">
        <v>497</v>
      </c>
      <c r="Y212" s="52" t="s">
        <v>497</v>
      </c>
      <c r="Z212" s="52" t="s">
        <v>497</v>
      </c>
      <c r="AA212" s="52" t="s">
        <v>497</v>
      </c>
      <c r="AB212" s="52" t="s">
        <v>497</v>
      </c>
      <c r="AC212" s="52" t="s">
        <v>497</v>
      </c>
      <c r="AD212" s="52" t="s">
        <v>497</v>
      </c>
      <c r="AE212" s="52" t="s">
        <v>497</v>
      </c>
      <c r="AF212" s="52" t="s">
        <v>497</v>
      </c>
      <c r="AG212" s="52">
        <v>0.83088235294117641</v>
      </c>
      <c r="AH212" s="52" t="s">
        <v>497</v>
      </c>
      <c r="AI212" s="52" t="s">
        <v>497</v>
      </c>
      <c r="AJ212" s="52" t="s">
        <v>497</v>
      </c>
      <c r="AK212" s="52" t="s">
        <v>497</v>
      </c>
      <c r="AL212" s="52" t="s">
        <v>497</v>
      </c>
      <c r="AP212">
        <f t="shared" si="7"/>
        <v>1</v>
      </c>
      <c r="AQ212" t="s">
        <v>311</v>
      </c>
    </row>
    <row r="213" spans="1:43" x14ac:dyDescent="0.25">
      <c r="A213" s="1">
        <f>COUNTIF('Value Matchup'!$D$356:$D$423,PASE!B213)</f>
        <v>1</v>
      </c>
      <c r="B213" t="s">
        <v>312</v>
      </c>
      <c r="C213" s="63">
        <f t="shared" si="6"/>
        <v>-6.6176470588235295E-2</v>
      </c>
      <c r="E213" s="52" t="s">
        <v>497</v>
      </c>
      <c r="F213" s="52">
        <v>-6.6176470588235295E-2</v>
      </c>
      <c r="G213" s="52" t="s">
        <v>497</v>
      </c>
      <c r="H213" s="52" t="s">
        <v>497</v>
      </c>
      <c r="I213" s="52" t="s">
        <v>497</v>
      </c>
      <c r="J213" s="52" t="s">
        <v>497</v>
      </c>
      <c r="K213" s="52" t="s">
        <v>497</v>
      </c>
      <c r="L213" s="52" t="s">
        <v>497</v>
      </c>
      <c r="M213" s="52" t="s">
        <v>497</v>
      </c>
      <c r="N213" s="52" t="s">
        <v>497</v>
      </c>
      <c r="O213" s="52" t="s">
        <v>497</v>
      </c>
      <c r="P213" s="52" t="s">
        <v>497</v>
      </c>
      <c r="Q213" s="52" t="s">
        <v>497</v>
      </c>
      <c r="R213" s="52" t="s">
        <v>497</v>
      </c>
      <c r="S213" s="52" t="s">
        <v>497</v>
      </c>
      <c r="T213" s="52" t="s">
        <v>497</v>
      </c>
      <c r="U213" s="52" t="s">
        <v>497</v>
      </c>
      <c r="V213" s="52" t="s">
        <v>497</v>
      </c>
      <c r="W213" s="52" t="s">
        <v>497</v>
      </c>
      <c r="X213" s="52" t="s">
        <v>497</v>
      </c>
      <c r="Y213" s="52" t="s">
        <v>497</v>
      </c>
      <c r="Z213" s="52" t="s">
        <v>497</v>
      </c>
      <c r="AA213" s="52" t="s">
        <v>497</v>
      </c>
      <c r="AB213" s="52" t="s">
        <v>497</v>
      </c>
      <c r="AC213" s="52" t="s">
        <v>497</v>
      </c>
      <c r="AD213" s="52" t="s">
        <v>497</v>
      </c>
      <c r="AE213" s="52" t="s">
        <v>497</v>
      </c>
      <c r="AF213" s="52" t="s">
        <v>497</v>
      </c>
      <c r="AG213" s="52" t="s">
        <v>497</v>
      </c>
      <c r="AH213" s="52" t="s">
        <v>497</v>
      </c>
      <c r="AI213" s="52" t="s">
        <v>497</v>
      </c>
      <c r="AJ213" s="52" t="s">
        <v>497</v>
      </c>
      <c r="AK213" s="52" t="s">
        <v>497</v>
      </c>
      <c r="AL213" s="52" t="s">
        <v>497</v>
      </c>
      <c r="AP213">
        <f t="shared" si="7"/>
        <v>1</v>
      </c>
      <c r="AQ213" t="s">
        <v>312</v>
      </c>
    </row>
    <row r="214" spans="1:43" x14ac:dyDescent="0.25">
      <c r="A214" s="1">
        <f>COUNTIF('Value Matchup'!$D$356:$D$423,PASE!B214)</f>
        <v>0</v>
      </c>
      <c r="B214" t="s">
        <v>97</v>
      </c>
      <c r="C214" s="63">
        <f t="shared" si="6"/>
        <v>0.27941176470588236</v>
      </c>
      <c r="E214" s="52" t="s">
        <v>497</v>
      </c>
      <c r="F214" s="52">
        <v>0.27941176470588236</v>
      </c>
      <c r="G214" s="52" t="s">
        <v>497</v>
      </c>
      <c r="H214" s="52" t="s">
        <v>497</v>
      </c>
      <c r="I214" s="52" t="s">
        <v>497</v>
      </c>
      <c r="J214" s="52" t="s">
        <v>497</v>
      </c>
      <c r="K214" s="52" t="s">
        <v>497</v>
      </c>
      <c r="L214" s="52" t="s">
        <v>497</v>
      </c>
      <c r="M214" s="52" t="s">
        <v>497</v>
      </c>
      <c r="N214" s="52" t="s">
        <v>497</v>
      </c>
      <c r="O214" s="52" t="s">
        <v>497</v>
      </c>
      <c r="P214" s="52" t="s">
        <v>497</v>
      </c>
      <c r="Q214" s="52" t="s">
        <v>497</v>
      </c>
      <c r="R214" s="52" t="s">
        <v>497</v>
      </c>
      <c r="S214" s="52" t="s">
        <v>497</v>
      </c>
      <c r="T214" s="52" t="s">
        <v>497</v>
      </c>
      <c r="U214" s="52" t="s">
        <v>497</v>
      </c>
      <c r="V214" s="52" t="s">
        <v>497</v>
      </c>
      <c r="W214" s="52" t="s">
        <v>497</v>
      </c>
      <c r="X214" s="52" t="s">
        <v>497</v>
      </c>
      <c r="Y214" s="52" t="s">
        <v>497</v>
      </c>
      <c r="Z214" s="52" t="s">
        <v>497</v>
      </c>
      <c r="AA214" s="52" t="s">
        <v>497</v>
      </c>
      <c r="AB214" s="52" t="s">
        <v>497</v>
      </c>
      <c r="AC214" s="52" t="s">
        <v>497</v>
      </c>
      <c r="AD214" s="52" t="s">
        <v>497</v>
      </c>
      <c r="AE214" s="52" t="s">
        <v>497</v>
      </c>
      <c r="AF214" s="52" t="s">
        <v>497</v>
      </c>
      <c r="AG214" s="52" t="s">
        <v>497</v>
      </c>
      <c r="AH214" s="52" t="s">
        <v>497</v>
      </c>
      <c r="AI214" s="52" t="s">
        <v>497</v>
      </c>
      <c r="AJ214" s="52" t="s">
        <v>497</v>
      </c>
      <c r="AK214" s="52" t="s">
        <v>497</v>
      </c>
      <c r="AL214" s="52" t="s">
        <v>497</v>
      </c>
      <c r="AP214">
        <f t="shared" si="7"/>
        <v>1</v>
      </c>
      <c r="AQ214" t="s">
        <v>97</v>
      </c>
    </row>
    <row r="215" spans="1:43" x14ac:dyDescent="0.25">
      <c r="A215" s="1">
        <f>COUNTIF('Value Matchup'!$D$356:$D$423,PASE!B215)</f>
        <v>0</v>
      </c>
      <c r="B215" t="s">
        <v>313</v>
      </c>
      <c r="C215" s="63">
        <f t="shared" si="6"/>
        <v>0.21813725490196076</v>
      </c>
      <c r="E215" s="52" t="s">
        <v>497</v>
      </c>
      <c r="F215" s="52" t="s">
        <v>497</v>
      </c>
      <c r="G215" s="52" t="s">
        <v>497</v>
      </c>
      <c r="H215" s="52" t="s">
        <v>497</v>
      </c>
      <c r="I215" s="52" t="s">
        <v>497</v>
      </c>
      <c r="J215" s="52">
        <v>-0.16911764705882354</v>
      </c>
      <c r="K215" s="52" t="s">
        <v>497</v>
      </c>
      <c r="L215" s="52" t="s">
        <v>497</v>
      </c>
      <c r="M215" s="52" t="s">
        <v>497</v>
      </c>
      <c r="N215" s="52" t="s">
        <v>497</v>
      </c>
      <c r="O215" s="52" t="s">
        <v>497</v>
      </c>
      <c r="P215" s="52" t="s">
        <v>497</v>
      </c>
      <c r="Q215" s="52">
        <v>0.83088235294117641</v>
      </c>
      <c r="R215" s="52" t="s">
        <v>497</v>
      </c>
      <c r="S215" s="52" t="s">
        <v>497</v>
      </c>
      <c r="T215" s="52" t="s">
        <v>497</v>
      </c>
      <c r="U215" s="52" t="s">
        <v>497</v>
      </c>
      <c r="V215" s="52">
        <v>-7.3529411764705881E-3</v>
      </c>
      <c r="W215" s="52" t="s">
        <v>497</v>
      </c>
      <c r="X215" s="52" t="s">
        <v>497</v>
      </c>
      <c r="Y215" s="52" t="s">
        <v>497</v>
      </c>
      <c r="Z215" s="52" t="s">
        <v>497</v>
      </c>
      <c r="AA215" s="52" t="s">
        <v>497</v>
      </c>
      <c r="AB215" s="52" t="s">
        <v>497</v>
      </c>
      <c r="AC215" s="52" t="s">
        <v>497</v>
      </c>
      <c r="AD215" s="52" t="s">
        <v>497</v>
      </c>
      <c r="AE215" s="52" t="s">
        <v>497</v>
      </c>
      <c r="AF215" s="52" t="s">
        <v>497</v>
      </c>
      <c r="AG215" s="52" t="s">
        <v>497</v>
      </c>
      <c r="AH215" s="52" t="s">
        <v>497</v>
      </c>
      <c r="AI215" s="52" t="s">
        <v>497</v>
      </c>
      <c r="AJ215" s="52" t="s">
        <v>497</v>
      </c>
      <c r="AK215" s="52" t="s">
        <v>497</v>
      </c>
      <c r="AL215" s="52" t="s">
        <v>497</v>
      </c>
      <c r="AP215">
        <f t="shared" si="7"/>
        <v>1</v>
      </c>
      <c r="AQ215" t="s">
        <v>313</v>
      </c>
    </row>
    <row r="216" spans="1:43" x14ac:dyDescent="0.25">
      <c r="A216" s="1">
        <f>COUNTIF('Value Matchup'!$D$356:$D$423,PASE!B216)</f>
        <v>0</v>
      </c>
      <c r="B216" t="s">
        <v>35</v>
      </c>
      <c r="C216" s="63">
        <f t="shared" si="6"/>
        <v>-0.17442810457516345</v>
      </c>
      <c r="E216" s="52" t="s">
        <v>497</v>
      </c>
      <c r="F216" s="52">
        <v>-0.11764705882352944</v>
      </c>
      <c r="G216" s="52">
        <v>1.9191176470588236</v>
      </c>
      <c r="H216" s="52">
        <v>1.1691176470588236</v>
      </c>
      <c r="I216" s="52" t="s">
        <v>497</v>
      </c>
      <c r="J216" s="52">
        <v>-0.92647058823529416</v>
      </c>
      <c r="K216" s="52">
        <v>-0.92647058823529416</v>
      </c>
      <c r="L216" s="52">
        <v>-1.3602941176470589</v>
      </c>
      <c r="M216" s="52">
        <v>-1.0808823529411764</v>
      </c>
      <c r="N216" s="52" t="s">
        <v>497</v>
      </c>
      <c r="O216" s="52">
        <v>-0.11764705882352944</v>
      </c>
      <c r="P216" s="52">
        <v>-1.0808823529411764</v>
      </c>
      <c r="Q216" s="52" t="s">
        <v>497</v>
      </c>
      <c r="R216" s="52" t="s">
        <v>497</v>
      </c>
      <c r="S216" s="52" t="s">
        <v>497</v>
      </c>
      <c r="T216" s="52">
        <v>0.88235294117647056</v>
      </c>
      <c r="U216" s="52">
        <v>0.27941176470588236</v>
      </c>
      <c r="V216" s="52">
        <v>-8.0882352941176405E-2</v>
      </c>
      <c r="W216" s="52" t="s">
        <v>497</v>
      </c>
      <c r="X216" s="52" t="s">
        <v>497</v>
      </c>
      <c r="Y216" s="52" t="s">
        <v>497</v>
      </c>
      <c r="Z216" s="52" t="s">
        <v>497</v>
      </c>
      <c r="AA216" s="52" t="s">
        <v>497</v>
      </c>
      <c r="AB216" s="52" t="s">
        <v>497</v>
      </c>
      <c r="AC216" s="52" t="s">
        <v>497</v>
      </c>
      <c r="AD216" s="52" t="s">
        <v>497</v>
      </c>
      <c r="AE216" s="52" t="s">
        <v>497</v>
      </c>
      <c r="AF216" s="52" t="s">
        <v>497</v>
      </c>
      <c r="AG216" s="52">
        <v>-0.61764705882352944</v>
      </c>
      <c r="AH216" s="52">
        <v>0.41176470588235292</v>
      </c>
      <c r="AI216" s="52">
        <v>-0.61764705882352944</v>
      </c>
      <c r="AJ216" s="52">
        <v>0.88235294117647056</v>
      </c>
      <c r="AK216" s="52">
        <v>-1.8308823529411764</v>
      </c>
      <c r="AL216" s="52">
        <v>7.3529411764705843E-2</v>
      </c>
      <c r="AP216">
        <f t="shared" si="7"/>
        <v>1</v>
      </c>
      <c r="AQ216" t="s">
        <v>35</v>
      </c>
    </row>
    <row r="217" spans="1:43" x14ac:dyDescent="0.25">
      <c r="A217" s="1">
        <f>COUNTIF('Value Matchup'!$D$356:$D$423,PASE!B217)</f>
        <v>0</v>
      </c>
      <c r="B217" t="s">
        <v>314</v>
      </c>
      <c r="C217" s="63">
        <f t="shared" si="6"/>
        <v>-0.14215686274509803</v>
      </c>
      <c r="E217" s="52" t="s">
        <v>497</v>
      </c>
      <c r="F217" s="52" t="s">
        <v>497</v>
      </c>
      <c r="G217" s="52" t="s">
        <v>497</v>
      </c>
      <c r="H217" s="52" t="s">
        <v>497</v>
      </c>
      <c r="I217" s="52" t="s">
        <v>497</v>
      </c>
      <c r="J217" s="52" t="s">
        <v>497</v>
      </c>
      <c r="K217" s="52" t="s">
        <v>497</v>
      </c>
      <c r="L217" s="52">
        <v>-0.25</v>
      </c>
      <c r="M217" s="52">
        <v>-0.16911764705882354</v>
      </c>
      <c r="N217" s="52" t="s">
        <v>497</v>
      </c>
      <c r="O217" s="52" t="s">
        <v>497</v>
      </c>
      <c r="P217" s="52" t="s">
        <v>497</v>
      </c>
      <c r="Q217" s="52" t="s">
        <v>497</v>
      </c>
      <c r="R217" s="52">
        <v>-7.3529411764705881E-3</v>
      </c>
      <c r="S217" s="52" t="s">
        <v>497</v>
      </c>
      <c r="T217" s="52" t="s">
        <v>497</v>
      </c>
      <c r="U217" s="52" t="s">
        <v>497</v>
      </c>
      <c r="V217" s="52" t="s">
        <v>497</v>
      </c>
      <c r="W217" s="52" t="s">
        <v>497</v>
      </c>
      <c r="X217" s="52" t="s">
        <v>497</v>
      </c>
      <c r="Y217" s="52" t="s">
        <v>497</v>
      </c>
      <c r="Z217" s="52" t="s">
        <v>497</v>
      </c>
      <c r="AA217" s="52" t="s">
        <v>497</v>
      </c>
      <c r="AB217" s="52" t="s">
        <v>497</v>
      </c>
      <c r="AC217" s="52" t="s">
        <v>497</v>
      </c>
      <c r="AD217" s="52" t="s">
        <v>497</v>
      </c>
      <c r="AE217" s="52" t="s">
        <v>497</v>
      </c>
      <c r="AF217" s="52" t="s">
        <v>497</v>
      </c>
      <c r="AG217" s="52" t="s">
        <v>497</v>
      </c>
      <c r="AH217" s="52" t="s">
        <v>497</v>
      </c>
      <c r="AI217" s="52" t="s">
        <v>497</v>
      </c>
      <c r="AJ217" s="52" t="s">
        <v>497</v>
      </c>
      <c r="AK217" s="52" t="s">
        <v>497</v>
      </c>
      <c r="AL217" s="52" t="s">
        <v>497</v>
      </c>
      <c r="AP217">
        <f t="shared" si="7"/>
        <v>1</v>
      </c>
      <c r="AQ217" t="s">
        <v>314</v>
      </c>
    </row>
    <row r="218" spans="1:43" x14ac:dyDescent="0.25">
      <c r="A218" s="1">
        <f>COUNTIF('Value Matchup'!$D$356:$D$423,PASE!B218)</f>
        <v>0</v>
      </c>
      <c r="B218" t="s">
        <v>315</v>
      </c>
      <c r="C218" s="63">
        <f t="shared" si="6"/>
        <v>0.33235294117647063</v>
      </c>
      <c r="E218" s="52" t="s">
        <v>497</v>
      </c>
      <c r="F218" s="52" t="s">
        <v>497</v>
      </c>
      <c r="G218" s="52" t="s">
        <v>497</v>
      </c>
      <c r="H218" s="52" t="s">
        <v>497</v>
      </c>
      <c r="I218" s="52" t="s">
        <v>497</v>
      </c>
      <c r="J218" s="52" t="s">
        <v>497</v>
      </c>
      <c r="K218" s="52">
        <v>1.75</v>
      </c>
      <c r="L218" s="52" t="s">
        <v>497</v>
      </c>
      <c r="M218" s="52">
        <v>0.83088235294117641</v>
      </c>
      <c r="N218" s="52" t="s">
        <v>497</v>
      </c>
      <c r="O218" s="52" t="s">
        <v>497</v>
      </c>
      <c r="P218" s="52" t="s">
        <v>497</v>
      </c>
      <c r="Q218" s="52" t="s">
        <v>497</v>
      </c>
      <c r="R218" s="52">
        <v>-0.25</v>
      </c>
      <c r="S218" s="52" t="s">
        <v>497</v>
      </c>
      <c r="T218" s="52" t="s">
        <v>497</v>
      </c>
      <c r="U218" s="52" t="s">
        <v>497</v>
      </c>
      <c r="V218" s="52" t="s">
        <v>497</v>
      </c>
      <c r="W218" s="52" t="s">
        <v>497</v>
      </c>
      <c r="X218" s="52" t="s">
        <v>497</v>
      </c>
      <c r="Y218" s="52" t="s">
        <v>497</v>
      </c>
      <c r="Z218" s="52" t="s">
        <v>497</v>
      </c>
      <c r="AA218" s="52" t="s">
        <v>497</v>
      </c>
      <c r="AB218" s="52" t="s">
        <v>497</v>
      </c>
      <c r="AC218" s="52">
        <v>-0.5</v>
      </c>
      <c r="AD218" s="52" t="s">
        <v>497</v>
      </c>
      <c r="AE218" s="52" t="s">
        <v>497</v>
      </c>
      <c r="AF218" s="52" t="s">
        <v>497</v>
      </c>
      <c r="AG218" s="52" t="s">
        <v>497</v>
      </c>
      <c r="AH218" s="52" t="s">
        <v>497</v>
      </c>
      <c r="AI218" s="52" t="s">
        <v>497</v>
      </c>
      <c r="AJ218" s="52" t="s">
        <v>497</v>
      </c>
      <c r="AK218" s="52" t="s">
        <v>497</v>
      </c>
      <c r="AL218" s="52">
        <v>-0.16911764705882354</v>
      </c>
      <c r="AP218">
        <f t="shared" si="7"/>
        <v>1</v>
      </c>
      <c r="AQ218" t="s">
        <v>315</v>
      </c>
    </row>
    <row r="219" spans="1:43" x14ac:dyDescent="0.25">
      <c r="A219" s="1">
        <f>COUNTIF('Value Matchup'!$D$356:$D$423,PASE!B219)</f>
        <v>1</v>
      </c>
      <c r="B219" t="s">
        <v>316</v>
      </c>
      <c r="C219" s="63">
        <f t="shared" si="6"/>
        <v>-0.118421052631579</v>
      </c>
      <c r="E219" s="52">
        <v>-0.11764705882352944</v>
      </c>
      <c r="F219" s="52" t="s">
        <v>497</v>
      </c>
      <c r="G219" s="52" t="s">
        <v>497</v>
      </c>
      <c r="H219" s="52">
        <v>0.38235294117647056</v>
      </c>
      <c r="I219" s="52">
        <v>-1.0808823529411764</v>
      </c>
      <c r="J219" s="52">
        <v>0.63970588235294112</v>
      </c>
      <c r="K219" s="52">
        <v>1.6397058823529411</v>
      </c>
      <c r="L219" s="52">
        <v>-1.3455882352941178</v>
      </c>
      <c r="M219" s="52">
        <v>-0.36029411764705888</v>
      </c>
      <c r="N219" s="52">
        <v>-0.72058823529411764</v>
      </c>
      <c r="O219" s="52" t="s">
        <v>497</v>
      </c>
      <c r="P219" s="52">
        <v>1.6544117647058822</v>
      </c>
      <c r="Q219" s="52">
        <v>-1.3602941176470589</v>
      </c>
      <c r="R219" s="52" t="s">
        <v>497</v>
      </c>
      <c r="S219" s="52" t="s">
        <v>497</v>
      </c>
      <c r="T219" s="52" t="s">
        <v>497</v>
      </c>
      <c r="U219" s="52">
        <v>-0.54411764705882359</v>
      </c>
      <c r="V219" s="52">
        <v>-1.1176470588235294</v>
      </c>
      <c r="W219" s="52">
        <v>-0.83088235294117641</v>
      </c>
      <c r="X219" s="52">
        <v>2.4558823529411766</v>
      </c>
      <c r="Y219" s="52" t="s">
        <v>497</v>
      </c>
      <c r="Z219" s="52" t="s">
        <v>497</v>
      </c>
      <c r="AA219" s="52" t="s">
        <v>497</v>
      </c>
      <c r="AB219" s="52" t="s">
        <v>497</v>
      </c>
      <c r="AC219" s="52" t="s">
        <v>497</v>
      </c>
      <c r="AD219" s="52" t="s">
        <v>497</v>
      </c>
      <c r="AE219" s="52">
        <v>-0.34558823529411775</v>
      </c>
      <c r="AF219" s="52">
        <v>-1.3455882352941178</v>
      </c>
      <c r="AG219" s="52">
        <v>0.27941176470588236</v>
      </c>
      <c r="AH219" s="52" t="s">
        <v>497</v>
      </c>
      <c r="AI219" s="52" t="s">
        <v>497</v>
      </c>
      <c r="AJ219" s="52">
        <v>0.41176470588235292</v>
      </c>
      <c r="AK219" s="52" t="s">
        <v>497</v>
      </c>
      <c r="AL219" s="52">
        <v>-0.54411764705882359</v>
      </c>
      <c r="AP219">
        <f t="shared" si="7"/>
        <v>1</v>
      </c>
      <c r="AQ219" t="s">
        <v>316</v>
      </c>
    </row>
    <row r="220" spans="1:43" x14ac:dyDescent="0.25">
      <c r="A220" s="1">
        <f>COUNTIF('Value Matchup'!$D$356:$D$423,PASE!B220)</f>
        <v>1</v>
      </c>
      <c r="B220" t="s">
        <v>58</v>
      </c>
      <c r="C220" s="63">
        <f t="shared" si="6"/>
        <v>-0.32735294117647062</v>
      </c>
      <c r="E220" s="52">
        <v>-0.61764705882352944</v>
      </c>
      <c r="F220" s="52" t="s">
        <v>497</v>
      </c>
      <c r="G220" s="52">
        <v>1.6397058823529411</v>
      </c>
      <c r="H220" s="52">
        <v>0.16911764705882359</v>
      </c>
      <c r="I220" s="52">
        <v>-1.1176470588235294</v>
      </c>
      <c r="J220" s="52">
        <v>-0.61764705882352944</v>
      </c>
      <c r="K220" s="52" t="s">
        <v>497</v>
      </c>
      <c r="L220" s="52" t="s">
        <v>497</v>
      </c>
      <c r="M220" s="52" t="s">
        <v>497</v>
      </c>
      <c r="N220" s="52">
        <v>0.63970588235294112</v>
      </c>
      <c r="O220" s="52">
        <v>-8.0882352941176405E-2</v>
      </c>
      <c r="P220" s="52" t="s">
        <v>497</v>
      </c>
      <c r="Q220" s="52">
        <v>-1.0808823529411764</v>
      </c>
      <c r="R220" s="52">
        <v>-0.83088235294117641</v>
      </c>
      <c r="S220" s="52" t="s">
        <v>497</v>
      </c>
      <c r="T220" s="52">
        <v>-0.34558823529411775</v>
      </c>
      <c r="U220" s="52">
        <v>1.6397058823529411</v>
      </c>
      <c r="V220" s="52">
        <v>-1.5441176470588236</v>
      </c>
      <c r="W220" s="52">
        <v>-0.83088235294117641</v>
      </c>
      <c r="X220" s="52">
        <v>1.75</v>
      </c>
      <c r="Y220" s="52">
        <v>-0.61764705882352944</v>
      </c>
      <c r="Z220" s="52">
        <v>-0.625</v>
      </c>
      <c r="AA220" s="52">
        <v>-0.61764705882352944</v>
      </c>
      <c r="AB220" s="52">
        <v>-1.5441176470588236</v>
      </c>
      <c r="AC220" s="52" t="s">
        <v>497</v>
      </c>
      <c r="AD220" s="52" t="s">
        <v>497</v>
      </c>
      <c r="AE220" s="52">
        <v>-1.5441176470588236</v>
      </c>
      <c r="AF220" s="52" t="s">
        <v>497</v>
      </c>
      <c r="AG220" s="52">
        <v>-2.3455882352941178</v>
      </c>
      <c r="AH220" s="52">
        <v>-1.3455882352941178</v>
      </c>
      <c r="AI220" s="52">
        <v>1.6544117647058822</v>
      </c>
      <c r="AJ220" s="52">
        <v>0.91911764705882359</v>
      </c>
      <c r="AK220" s="52">
        <v>-0.54411764705882359</v>
      </c>
      <c r="AL220" s="52">
        <v>-0.34558823529411775</v>
      </c>
      <c r="AP220">
        <f t="shared" si="7"/>
        <v>1</v>
      </c>
      <c r="AQ220" t="s">
        <v>58</v>
      </c>
    </row>
    <row r="221" spans="1:43" x14ac:dyDescent="0.25">
      <c r="A221" s="1">
        <f>COUNTIF('Value Matchup'!$D$356:$D$423,PASE!B221)</f>
        <v>0</v>
      </c>
      <c r="B221" t="s">
        <v>317</v>
      </c>
      <c r="C221" s="63">
        <f t="shared" si="6"/>
        <v>-2.3606811145510914E-2</v>
      </c>
      <c r="E221" s="52" t="s">
        <v>497</v>
      </c>
      <c r="F221" s="52">
        <v>-0.61764705882352944</v>
      </c>
      <c r="G221" s="52" t="s">
        <v>497</v>
      </c>
      <c r="H221" s="52">
        <v>-0.58823529411764708</v>
      </c>
      <c r="I221" s="52">
        <v>-0.58823529411764708</v>
      </c>
      <c r="J221" s="52">
        <v>-1.1176470588235294</v>
      </c>
      <c r="K221" s="52" t="s">
        <v>497</v>
      </c>
      <c r="L221" s="52" t="s">
        <v>497</v>
      </c>
      <c r="M221" s="52">
        <v>-0.92647058823529416</v>
      </c>
      <c r="N221" s="52">
        <v>0.27941176470588236</v>
      </c>
      <c r="O221" s="52" t="s">
        <v>497</v>
      </c>
      <c r="P221" s="52" t="s">
        <v>497</v>
      </c>
      <c r="Q221" s="52" t="s">
        <v>497</v>
      </c>
      <c r="R221" s="52">
        <v>-0.36029411764705888</v>
      </c>
      <c r="S221" s="52">
        <v>1.6397058823529411</v>
      </c>
      <c r="T221" s="52">
        <v>-8.0882352941176405E-2</v>
      </c>
      <c r="U221" s="52">
        <v>-0.92647058823529416</v>
      </c>
      <c r="V221" s="52">
        <v>-0.625</v>
      </c>
      <c r="W221" s="52">
        <v>1.1691176470588236</v>
      </c>
      <c r="X221" s="52">
        <v>0.41176470588235292</v>
      </c>
      <c r="Y221" s="52">
        <v>0.27941176470588236</v>
      </c>
      <c r="Z221" s="52" t="s">
        <v>497</v>
      </c>
      <c r="AA221" s="52" t="s">
        <v>497</v>
      </c>
      <c r="AB221" s="52">
        <v>2.4558823529411766</v>
      </c>
      <c r="AC221" s="52">
        <v>-0.54411764705882359</v>
      </c>
      <c r="AD221" s="52">
        <v>-0.11764705882352944</v>
      </c>
      <c r="AE221" s="52">
        <v>-0.36029411764705888</v>
      </c>
      <c r="AF221" s="52">
        <v>0.16911764705882359</v>
      </c>
      <c r="AG221" s="52" t="s">
        <v>497</v>
      </c>
      <c r="AH221" s="52" t="s">
        <v>497</v>
      </c>
      <c r="AI221" s="52" t="s">
        <v>497</v>
      </c>
      <c r="AJ221" s="52" t="s">
        <v>497</v>
      </c>
      <c r="AK221" s="52" t="s">
        <v>497</v>
      </c>
      <c r="AL221" s="52" t="s">
        <v>497</v>
      </c>
      <c r="AP221">
        <f t="shared" si="7"/>
        <v>1</v>
      </c>
      <c r="AQ221" t="s">
        <v>317</v>
      </c>
    </row>
    <row r="222" spans="1:43" x14ac:dyDescent="0.25">
      <c r="A222" s="1">
        <f>COUNTIF('Value Matchup'!$D$356:$D$423,PASE!B222)</f>
        <v>1</v>
      </c>
      <c r="B222" t="s">
        <v>318</v>
      </c>
      <c r="C222" s="63">
        <f t="shared" si="6"/>
        <v>-9.3137254901960814E-2</v>
      </c>
      <c r="E222" s="52" t="s">
        <v>497</v>
      </c>
      <c r="F222" s="52" t="s">
        <v>497</v>
      </c>
      <c r="G222" s="52" t="s">
        <v>497</v>
      </c>
      <c r="H222" s="52" t="s">
        <v>497</v>
      </c>
      <c r="I222" s="52" t="s">
        <v>497</v>
      </c>
      <c r="J222" s="52" t="s">
        <v>497</v>
      </c>
      <c r="K222" s="52" t="s">
        <v>497</v>
      </c>
      <c r="L222" s="52">
        <v>-0.58823529411764708</v>
      </c>
      <c r="M222" s="52">
        <v>0.375</v>
      </c>
      <c r="N222" s="52" t="s">
        <v>497</v>
      </c>
      <c r="O222" s="52" t="s">
        <v>497</v>
      </c>
      <c r="P222" s="52">
        <v>-0.5</v>
      </c>
      <c r="Q222" s="52" t="s">
        <v>497</v>
      </c>
      <c r="R222" s="52">
        <v>-0.5</v>
      </c>
      <c r="S222" s="52" t="s">
        <v>497</v>
      </c>
      <c r="T222" s="52" t="s">
        <v>497</v>
      </c>
      <c r="U222" s="52" t="s">
        <v>497</v>
      </c>
      <c r="V222" s="52" t="s">
        <v>497</v>
      </c>
      <c r="W222" s="52" t="s">
        <v>497</v>
      </c>
      <c r="X222" s="52" t="s">
        <v>497</v>
      </c>
      <c r="Y222" s="52" t="s">
        <v>497</v>
      </c>
      <c r="Z222" s="52">
        <v>-0.16911764705882354</v>
      </c>
      <c r="AA222" s="52" t="s">
        <v>497</v>
      </c>
      <c r="AB222" s="52">
        <v>0.83088235294117641</v>
      </c>
      <c r="AC222" s="52" t="s">
        <v>497</v>
      </c>
      <c r="AD222" s="52" t="s">
        <v>497</v>
      </c>
      <c r="AE222" s="52">
        <v>-6.6176470588235295E-2</v>
      </c>
      <c r="AF222" s="52" t="s">
        <v>497</v>
      </c>
      <c r="AG222" s="52" t="s">
        <v>497</v>
      </c>
      <c r="AH222" s="52" t="s">
        <v>497</v>
      </c>
      <c r="AI222" s="52" t="s">
        <v>497</v>
      </c>
      <c r="AJ222" s="52" t="s">
        <v>497</v>
      </c>
      <c r="AK222" s="52">
        <v>0.27941176470588236</v>
      </c>
      <c r="AL222" s="52">
        <v>-0.5</v>
      </c>
      <c r="AP222">
        <f t="shared" si="7"/>
        <v>1</v>
      </c>
      <c r="AQ222" t="s">
        <v>318</v>
      </c>
    </row>
    <row r="223" spans="1:43" x14ac:dyDescent="0.25">
      <c r="A223" s="1">
        <f>COUNTIF('Value Matchup'!$D$356:$D$423,PASE!B223)</f>
        <v>0</v>
      </c>
      <c r="B223" t="s">
        <v>319</v>
      </c>
      <c r="C223" s="63">
        <f t="shared" si="6"/>
        <v>-0.14215686274509803</v>
      </c>
      <c r="E223" s="52" t="s">
        <v>497</v>
      </c>
      <c r="F223" s="52" t="s">
        <v>497</v>
      </c>
      <c r="G223" s="52" t="s">
        <v>497</v>
      </c>
      <c r="H223" s="52" t="s">
        <v>497</v>
      </c>
      <c r="I223" s="52" t="s">
        <v>497</v>
      </c>
      <c r="J223" s="52" t="s">
        <v>497</v>
      </c>
      <c r="K223" s="52" t="s">
        <v>497</v>
      </c>
      <c r="L223" s="52" t="s">
        <v>497</v>
      </c>
      <c r="M223" s="52" t="s">
        <v>497</v>
      </c>
      <c r="N223" s="52" t="s">
        <v>497</v>
      </c>
      <c r="O223" s="52">
        <v>-0.25</v>
      </c>
      <c r="P223" s="52">
        <v>-0.16911764705882354</v>
      </c>
      <c r="Q223" s="52">
        <v>-7.3529411764705881E-3</v>
      </c>
      <c r="R223" s="52" t="s">
        <v>497</v>
      </c>
      <c r="S223" s="52" t="s">
        <v>497</v>
      </c>
      <c r="T223" s="52" t="s">
        <v>497</v>
      </c>
      <c r="U223" s="52" t="s">
        <v>497</v>
      </c>
      <c r="V223" s="52" t="s">
        <v>497</v>
      </c>
      <c r="W223" s="52" t="s">
        <v>497</v>
      </c>
      <c r="X223" s="52" t="s">
        <v>497</v>
      </c>
      <c r="Y223" s="52" t="s">
        <v>497</v>
      </c>
      <c r="Z223" s="52" t="s">
        <v>497</v>
      </c>
      <c r="AA223" s="52" t="s">
        <v>497</v>
      </c>
      <c r="AB223" s="52" t="s">
        <v>497</v>
      </c>
      <c r="AC223" s="52" t="s">
        <v>497</v>
      </c>
      <c r="AD223" s="52" t="s">
        <v>497</v>
      </c>
      <c r="AE223" s="52" t="s">
        <v>497</v>
      </c>
      <c r="AF223" s="52" t="s">
        <v>497</v>
      </c>
      <c r="AG223" s="52" t="s">
        <v>497</v>
      </c>
      <c r="AH223" s="52" t="s">
        <v>497</v>
      </c>
      <c r="AI223" s="52" t="s">
        <v>497</v>
      </c>
      <c r="AJ223" s="52" t="s">
        <v>497</v>
      </c>
      <c r="AK223" s="52" t="s">
        <v>497</v>
      </c>
      <c r="AL223" s="52" t="s">
        <v>497</v>
      </c>
      <c r="AP223">
        <f t="shared" si="7"/>
        <v>1</v>
      </c>
      <c r="AQ223" t="s">
        <v>319</v>
      </c>
    </row>
    <row r="224" spans="1:43" x14ac:dyDescent="0.25">
      <c r="A224" s="1">
        <f>COUNTIF('Value Matchup'!$D$356:$D$423,PASE!B224)</f>
        <v>1</v>
      </c>
      <c r="B224" t="s">
        <v>40</v>
      </c>
      <c r="C224" s="63">
        <f t="shared" si="6"/>
        <v>0.19719251336898386</v>
      </c>
      <c r="E224" s="52" t="s">
        <v>497</v>
      </c>
      <c r="F224" s="52">
        <v>2.1691176470588234</v>
      </c>
      <c r="G224" s="52">
        <v>-0.34558823529411775</v>
      </c>
      <c r="H224" s="52">
        <v>0.27941176470588236</v>
      </c>
      <c r="I224" s="52">
        <v>7.3529411764705843E-2</v>
      </c>
      <c r="J224" s="52">
        <v>1.5</v>
      </c>
      <c r="K224" s="52" t="s">
        <v>497</v>
      </c>
      <c r="L224" s="52" t="s">
        <v>497</v>
      </c>
      <c r="M224" s="52" t="s">
        <v>497</v>
      </c>
      <c r="N224" s="52" t="s">
        <v>497</v>
      </c>
      <c r="O224" s="52">
        <v>-0.58823529411764708</v>
      </c>
      <c r="P224" s="52">
        <v>1.1691176470588236</v>
      </c>
      <c r="Q224" s="52" t="s">
        <v>497</v>
      </c>
      <c r="R224" s="52" t="s">
        <v>497</v>
      </c>
      <c r="S224" s="52" t="s">
        <v>497</v>
      </c>
      <c r="T224" s="52">
        <v>-0.72058823529411764</v>
      </c>
      <c r="U224" s="52">
        <v>0.63970588235294112</v>
      </c>
      <c r="V224" s="52" t="s">
        <v>497</v>
      </c>
      <c r="W224" s="52">
        <v>-0.92647058823529416</v>
      </c>
      <c r="X224" s="52" t="s">
        <v>497</v>
      </c>
      <c r="Y224" s="52" t="s">
        <v>497</v>
      </c>
      <c r="Z224" s="52" t="s">
        <v>497</v>
      </c>
      <c r="AA224" s="52" t="s">
        <v>497</v>
      </c>
      <c r="AB224" s="52">
        <v>-1.0808823529411764</v>
      </c>
      <c r="AC224" s="52" t="s">
        <v>497</v>
      </c>
      <c r="AD224" s="52" t="s">
        <v>497</v>
      </c>
      <c r="AE224" s="52" t="s">
        <v>497</v>
      </c>
      <c r="AF224" s="52" t="s">
        <v>497</v>
      </c>
      <c r="AG224" s="52" t="s">
        <v>497</v>
      </c>
      <c r="AH224" s="52" t="s">
        <v>497</v>
      </c>
      <c r="AI224" s="52" t="s">
        <v>497</v>
      </c>
      <c r="AJ224" s="52" t="s">
        <v>497</v>
      </c>
      <c r="AK224" s="52" t="s">
        <v>497</v>
      </c>
      <c r="AL224" s="52" t="s">
        <v>497</v>
      </c>
      <c r="AP224">
        <f t="shared" si="7"/>
        <v>1</v>
      </c>
      <c r="AQ224" t="s">
        <v>40</v>
      </c>
    </row>
    <row r="225" spans="1:43" x14ac:dyDescent="0.25">
      <c r="A225" s="1">
        <f>COUNTIF('Value Matchup'!$D$356:$D$423,PASE!B225)</f>
        <v>0</v>
      </c>
      <c r="B225" t="s">
        <v>320</v>
      </c>
      <c r="C225" s="63">
        <f t="shared" si="6"/>
        <v>-0.84852941176470575</v>
      </c>
      <c r="E225" s="52" t="s">
        <v>497</v>
      </c>
      <c r="F225" s="52" t="s">
        <v>497</v>
      </c>
      <c r="G225" s="52">
        <v>-0.92647058823529416</v>
      </c>
      <c r="H225" s="52" t="s">
        <v>497</v>
      </c>
      <c r="I225" s="52" t="s">
        <v>497</v>
      </c>
      <c r="J225" s="52" t="s">
        <v>497</v>
      </c>
      <c r="K225" s="52" t="s">
        <v>497</v>
      </c>
      <c r="L225" s="52" t="s">
        <v>497</v>
      </c>
      <c r="M225" s="52" t="s">
        <v>497</v>
      </c>
      <c r="N225" s="52" t="s">
        <v>497</v>
      </c>
      <c r="O225" s="52" t="s">
        <v>497</v>
      </c>
      <c r="P225" s="52" t="s">
        <v>497</v>
      </c>
      <c r="Q225" s="52" t="s">
        <v>497</v>
      </c>
      <c r="R225" s="52" t="s">
        <v>497</v>
      </c>
      <c r="S225" s="52" t="s">
        <v>497</v>
      </c>
      <c r="T225" s="52" t="s">
        <v>497</v>
      </c>
      <c r="U225" s="52" t="s">
        <v>497</v>
      </c>
      <c r="V225" s="52" t="s">
        <v>497</v>
      </c>
      <c r="W225" s="52" t="s">
        <v>497</v>
      </c>
      <c r="X225" s="52" t="s">
        <v>497</v>
      </c>
      <c r="Y225" s="52" t="s">
        <v>497</v>
      </c>
      <c r="Z225" s="52" t="s">
        <v>497</v>
      </c>
      <c r="AA225" s="52" t="s">
        <v>497</v>
      </c>
      <c r="AB225" s="52" t="s">
        <v>497</v>
      </c>
      <c r="AC225" s="52" t="s">
        <v>497</v>
      </c>
      <c r="AD225" s="52" t="s">
        <v>497</v>
      </c>
      <c r="AE225" s="52" t="s">
        <v>497</v>
      </c>
      <c r="AF225" s="52" t="s">
        <v>497</v>
      </c>
      <c r="AG225" s="52">
        <v>-1.1176470588235294</v>
      </c>
      <c r="AH225" s="52">
        <v>-1.0808823529411764</v>
      </c>
      <c r="AI225" s="52">
        <v>-0.5</v>
      </c>
      <c r="AJ225" s="52" t="s">
        <v>497</v>
      </c>
      <c r="AK225" s="52" t="s">
        <v>497</v>
      </c>
      <c r="AL225" s="52">
        <v>-0.61764705882352944</v>
      </c>
      <c r="AP225">
        <f t="shared" si="7"/>
        <v>1</v>
      </c>
      <c r="AQ225" t="s">
        <v>320</v>
      </c>
    </row>
    <row r="226" spans="1:43" x14ac:dyDescent="0.25">
      <c r="A226" s="1">
        <f>COUNTIF('Value Matchup'!$D$356:$D$423,PASE!B226)</f>
        <v>0</v>
      </c>
      <c r="B226" t="s">
        <v>321</v>
      </c>
      <c r="C226" s="63">
        <f t="shared" si="6"/>
        <v>4.2647058823529413E-2</v>
      </c>
      <c r="E226" s="52" t="s">
        <v>497</v>
      </c>
      <c r="F226" s="52" t="s">
        <v>497</v>
      </c>
      <c r="G226" s="52" t="s">
        <v>497</v>
      </c>
      <c r="H226" s="52" t="s">
        <v>497</v>
      </c>
      <c r="I226" s="52" t="s">
        <v>497</v>
      </c>
      <c r="J226" s="52">
        <v>-6.6176470588235295E-2</v>
      </c>
      <c r="K226" s="52" t="s">
        <v>497</v>
      </c>
      <c r="L226" s="52" t="s">
        <v>497</v>
      </c>
      <c r="M226" s="52" t="s">
        <v>497</v>
      </c>
      <c r="N226" s="52" t="s">
        <v>497</v>
      </c>
      <c r="O226" s="52" t="s">
        <v>497</v>
      </c>
      <c r="P226" s="52" t="s">
        <v>497</v>
      </c>
      <c r="Q226" s="52">
        <v>-0.25</v>
      </c>
      <c r="R226" s="52">
        <v>0.27941176470588236</v>
      </c>
      <c r="S226" s="52">
        <v>0.5</v>
      </c>
      <c r="T226" s="52" t="s">
        <v>497</v>
      </c>
      <c r="U226" s="52" t="s">
        <v>497</v>
      </c>
      <c r="V226" s="52" t="s">
        <v>497</v>
      </c>
      <c r="W226" s="52" t="s">
        <v>497</v>
      </c>
      <c r="X226" s="52" t="s">
        <v>497</v>
      </c>
      <c r="Y226" s="52" t="s">
        <v>497</v>
      </c>
      <c r="Z226" s="52">
        <v>-0.25</v>
      </c>
      <c r="AA226" s="52" t="s">
        <v>497</v>
      </c>
      <c r="AB226" s="52" t="s">
        <v>497</v>
      </c>
      <c r="AC226" s="52" t="s">
        <v>497</v>
      </c>
      <c r="AD226" s="52" t="s">
        <v>497</v>
      </c>
      <c r="AE226" s="52" t="s">
        <v>497</v>
      </c>
      <c r="AF226" s="52" t="s">
        <v>497</v>
      </c>
      <c r="AG226" s="52" t="s">
        <v>497</v>
      </c>
      <c r="AH226" s="52" t="s">
        <v>497</v>
      </c>
      <c r="AI226" s="52" t="s">
        <v>497</v>
      </c>
      <c r="AJ226" s="52" t="s">
        <v>497</v>
      </c>
      <c r="AK226" s="52" t="s">
        <v>497</v>
      </c>
      <c r="AL226" s="52" t="s">
        <v>497</v>
      </c>
      <c r="AP226">
        <f t="shared" si="7"/>
        <v>1</v>
      </c>
      <c r="AQ226" t="s">
        <v>321</v>
      </c>
    </row>
    <row r="227" spans="1:43" x14ac:dyDescent="0.25">
      <c r="A227" s="1">
        <f>COUNTIF('Value Matchup'!$D$356:$D$423,PASE!B227)</f>
        <v>0</v>
      </c>
      <c r="B227" t="s">
        <v>322</v>
      </c>
      <c r="C227" s="63">
        <f t="shared" si="6"/>
        <v>-0.22963800904977377</v>
      </c>
      <c r="E227" s="52">
        <v>-7.3529411764705881E-3</v>
      </c>
      <c r="F227" s="52" t="s">
        <v>497</v>
      </c>
      <c r="G227" s="52" t="s">
        <v>497</v>
      </c>
      <c r="H227" s="52" t="s">
        <v>497</v>
      </c>
      <c r="I227" s="52" t="s">
        <v>497</v>
      </c>
      <c r="J227" s="52" t="s">
        <v>497</v>
      </c>
      <c r="K227" s="52" t="s">
        <v>497</v>
      </c>
      <c r="L227" s="52" t="s">
        <v>497</v>
      </c>
      <c r="M227" s="52" t="s">
        <v>497</v>
      </c>
      <c r="N227" s="52" t="s">
        <v>497</v>
      </c>
      <c r="O227" s="52" t="s">
        <v>497</v>
      </c>
      <c r="P227" s="52">
        <v>-0.16911764705882354</v>
      </c>
      <c r="Q227" s="52">
        <v>-6.6176470588235295E-2</v>
      </c>
      <c r="R227" s="52">
        <v>-0.25</v>
      </c>
      <c r="S227" s="52" t="s">
        <v>497</v>
      </c>
      <c r="T227" s="52">
        <v>-0.625</v>
      </c>
      <c r="U227" s="52">
        <v>-0.625</v>
      </c>
      <c r="V227" s="52" t="s">
        <v>497</v>
      </c>
      <c r="W227" s="52">
        <v>-0.25</v>
      </c>
      <c r="X227" s="52">
        <v>-0.625</v>
      </c>
      <c r="Y227" s="52" t="s">
        <v>497</v>
      </c>
      <c r="Z227" s="52" t="s">
        <v>497</v>
      </c>
      <c r="AA227" s="52" t="s">
        <v>497</v>
      </c>
      <c r="AB227" s="52">
        <v>-0.5</v>
      </c>
      <c r="AC227" s="52">
        <v>0.375</v>
      </c>
      <c r="AD227" s="52">
        <v>-0.16911764705882354</v>
      </c>
      <c r="AE227" s="52" t="s">
        <v>497</v>
      </c>
      <c r="AF227" s="52" t="s">
        <v>497</v>
      </c>
      <c r="AG227" s="52" t="s">
        <v>497</v>
      </c>
      <c r="AH227" s="52" t="s">
        <v>497</v>
      </c>
      <c r="AI227" s="52" t="s">
        <v>497</v>
      </c>
      <c r="AJ227" s="52">
        <v>-7.3529411764705881E-3</v>
      </c>
      <c r="AK227" s="52" t="s">
        <v>497</v>
      </c>
      <c r="AL227" s="52">
        <v>-6.6176470588235295E-2</v>
      </c>
      <c r="AP227">
        <f t="shared" si="7"/>
        <v>1</v>
      </c>
      <c r="AQ227" t="s">
        <v>322</v>
      </c>
    </row>
    <row r="228" spans="1:43" x14ac:dyDescent="0.25">
      <c r="A228" s="1">
        <f>COUNTIF('Value Matchup'!$D$356:$D$423,PASE!B228)</f>
        <v>0</v>
      </c>
      <c r="B228" t="s">
        <v>323</v>
      </c>
      <c r="C228" s="63">
        <f t="shared" si="6"/>
        <v>2.2058823529411742E-2</v>
      </c>
      <c r="E228" s="52" t="s">
        <v>497</v>
      </c>
      <c r="F228" s="52" t="s">
        <v>497</v>
      </c>
      <c r="G228" s="52" t="s">
        <v>497</v>
      </c>
      <c r="H228" s="52" t="s">
        <v>497</v>
      </c>
      <c r="I228" s="52" t="s">
        <v>497</v>
      </c>
      <c r="J228" s="52" t="s">
        <v>497</v>
      </c>
      <c r="K228" s="52" t="s">
        <v>497</v>
      </c>
      <c r="L228" s="52">
        <v>-0.61764705882352944</v>
      </c>
      <c r="M228" s="52" t="s">
        <v>497</v>
      </c>
      <c r="N228" s="52" t="s">
        <v>497</v>
      </c>
      <c r="O228" s="52" t="s">
        <v>497</v>
      </c>
      <c r="P228" s="52" t="s">
        <v>497</v>
      </c>
      <c r="Q228" s="52" t="s">
        <v>497</v>
      </c>
      <c r="R228" s="52" t="s">
        <v>497</v>
      </c>
      <c r="S228" s="52" t="s">
        <v>497</v>
      </c>
      <c r="T228" s="52" t="s">
        <v>497</v>
      </c>
      <c r="U228" s="52" t="s">
        <v>497</v>
      </c>
      <c r="V228" s="52">
        <v>1.0735294117647058</v>
      </c>
      <c r="W228" s="52" t="s">
        <v>497</v>
      </c>
      <c r="X228" s="52" t="s">
        <v>497</v>
      </c>
      <c r="Y228" s="52" t="s">
        <v>497</v>
      </c>
      <c r="Z228" s="52" t="s">
        <v>497</v>
      </c>
      <c r="AA228" s="52">
        <v>-1.1176470588235294</v>
      </c>
      <c r="AB228" s="52" t="s">
        <v>497</v>
      </c>
      <c r="AC228" s="52" t="s">
        <v>497</v>
      </c>
      <c r="AD228" s="52" t="s">
        <v>497</v>
      </c>
      <c r="AE228" s="52" t="s">
        <v>497</v>
      </c>
      <c r="AF228" s="52">
        <v>0.75</v>
      </c>
      <c r="AG228" s="52" t="s">
        <v>497</v>
      </c>
      <c r="AH228" s="52" t="s">
        <v>497</v>
      </c>
      <c r="AI228" s="52" t="s">
        <v>497</v>
      </c>
      <c r="AJ228" s="52" t="s">
        <v>497</v>
      </c>
      <c r="AK228" s="52" t="s">
        <v>497</v>
      </c>
      <c r="AL228" s="52" t="s">
        <v>497</v>
      </c>
      <c r="AP228">
        <f t="shared" si="7"/>
        <v>1</v>
      </c>
      <c r="AQ228" t="s">
        <v>323</v>
      </c>
    </row>
    <row r="229" spans="1:43" x14ac:dyDescent="0.25">
      <c r="A229" s="1">
        <f>COUNTIF('Value Matchup'!$D$356:$D$423,PASE!B229)</f>
        <v>0</v>
      </c>
      <c r="B229" t="s">
        <v>324</v>
      </c>
      <c r="C229" s="63">
        <f t="shared" si="6"/>
        <v>-0.2678571428571429</v>
      </c>
      <c r="E229" s="52" t="s">
        <v>497</v>
      </c>
      <c r="F229" s="52" t="s">
        <v>497</v>
      </c>
      <c r="G229" s="52" t="s">
        <v>497</v>
      </c>
      <c r="H229" s="52" t="s">
        <v>497</v>
      </c>
      <c r="I229" s="52" t="s">
        <v>497</v>
      </c>
      <c r="J229" s="52" t="s">
        <v>497</v>
      </c>
      <c r="K229" s="52" t="s">
        <v>497</v>
      </c>
      <c r="L229" s="52" t="s">
        <v>497</v>
      </c>
      <c r="M229" s="52" t="s">
        <v>497</v>
      </c>
      <c r="N229" s="52" t="s">
        <v>497</v>
      </c>
      <c r="O229" s="52" t="s">
        <v>497</v>
      </c>
      <c r="P229" s="52" t="s">
        <v>497</v>
      </c>
      <c r="Q229" s="52" t="s">
        <v>497</v>
      </c>
      <c r="R229" s="52" t="s">
        <v>497</v>
      </c>
      <c r="S229" s="52" t="s">
        <v>497</v>
      </c>
      <c r="T229" s="52" t="s">
        <v>497</v>
      </c>
      <c r="U229" s="52">
        <v>-0.61764705882352944</v>
      </c>
      <c r="V229" s="52" t="s">
        <v>497</v>
      </c>
      <c r="W229" s="52">
        <v>0.375</v>
      </c>
      <c r="X229" s="52" t="s">
        <v>497</v>
      </c>
      <c r="Y229" s="52" t="s">
        <v>497</v>
      </c>
      <c r="Z229" s="52" t="s">
        <v>497</v>
      </c>
      <c r="AA229" s="52" t="s">
        <v>497</v>
      </c>
      <c r="AB229" s="52" t="s">
        <v>497</v>
      </c>
      <c r="AC229" s="52">
        <v>-0.16911764705882354</v>
      </c>
      <c r="AD229" s="52" t="s">
        <v>497</v>
      </c>
      <c r="AE229" s="52">
        <v>-0.625</v>
      </c>
      <c r="AF229" s="52">
        <v>-0.16911764705882354</v>
      </c>
      <c r="AG229" s="52" t="s">
        <v>497</v>
      </c>
      <c r="AH229" s="52" t="s">
        <v>497</v>
      </c>
      <c r="AI229" s="52" t="s">
        <v>497</v>
      </c>
      <c r="AJ229" s="52" t="s">
        <v>497</v>
      </c>
      <c r="AK229" s="52">
        <v>-0.5</v>
      </c>
      <c r="AL229" s="52">
        <v>-0.16911764705882354</v>
      </c>
      <c r="AP229">
        <f t="shared" si="7"/>
        <v>1</v>
      </c>
      <c r="AQ229" t="s">
        <v>324</v>
      </c>
    </row>
    <row r="230" spans="1:43" x14ac:dyDescent="0.25">
      <c r="A230" s="1">
        <f>COUNTIF('Value Matchup'!$D$356:$D$423,PASE!B230)</f>
        <v>0</v>
      </c>
      <c r="B230" t="s">
        <v>83</v>
      </c>
      <c r="C230" s="63">
        <f t="shared" si="6"/>
        <v>-0.50696594427244579</v>
      </c>
      <c r="E230" s="52" t="s">
        <v>497</v>
      </c>
      <c r="F230" s="52" t="s">
        <v>497</v>
      </c>
      <c r="G230" s="52">
        <v>-0.61764705882352944</v>
      </c>
      <c r="H230" s="52" t="s">
        <v>497</v>
      </c>
      <c r="I230" s="52">
        <v>0.41176470588235292</v>
      </c>
      <c r="J230" s="52">
        <v>-0.72058823529411764</v>
      </c>
      <c r="K230" s="52" t="s">
        <v>497</v>
      </c>
      <c r="L230" s="52">
        <v>-2.3455882352941178</v>
      </c>
      <c r="M230" s="52">
        <v>-0.83088235294117641</v>
      </c>
      <c r="N230" s="52">
        <v>-0.34558823529411775</v>
      </c>
      <c r="O230" s="52">
        <v>-0.54411764705882359</v>
      </c>
      <c r="P230" s="52">
        <v>0.16911764705882359</v>
      </c>
      <c r="Q230" s="52">
        <v>-0.11764705882352944</v>
      </c>
      <c r="R230" s="52">
        <v>-0.58823529411764708</v>
      </c>
      <c r="S230" s="52">
        <v>0.16911764705882359</v>
      </c>
      <c r="T230" s="52">
        <v>-0.36029411764705888</v>
      </c>
      <c r="U230" s="52">
        <v>0.16911764705882359</v>
      </c>
      <c r="V230" s="52" t="s">
        <v>497</v>
      </c>
      <c r="W230" s="52" t="s">
        <v>497</v>
      </c>
      <c r="X230" s="52" t="s">
        <v>497</v>
      </c>
      <c r="Y230" s="52" t="s">
        <v>497</v>
      </c>
      <c r="Z230" s="52" t="s">
        <v>497</v>
      </c>
      <c r="AA230" s="52" t="s">
        <v>497</v>
      </c>
      <c r="AB230" s="52" t="s">
        <v>497</v>
      </c>
      <c r="AC230" s="52" t="s">
        <v>497</v>
      </c>
      <c r="AD230" s="52">
        <v>-0.58823529411764708</v>
      </c>
      <c r="AE230" s="52" t="s">
        <v>497</v>
      </c>
      <c r="AF230" s="52">
        <v>-8.0882352941176405E-2</v>
      </c>
      <c r="AG230" s="52" t="s">
        <v>497</v>
      </c>
      <c r="AH230" s="52">
        <v>-0.72058823529411764</v>
      </c>
      <c r="AI230" s="52">
        <v>-1.3602941176470589</v>
      </c>
      <c r="AJ230" s="52">
        <v>-0.83088235294117641</v>
      </c>
      <c r="AK230" s="52" t="s">
        <v>497</v>
      </c>
      <c r="AL230" s="52">
        <v>-0.5</v>
      </c>
      <c r="AP230">
        <f t="shared" si="7"/>
        <v>1</v>
      </c>
      <c r="AQ230" t="s">
        <v>83</v>
      </c>
    </row>
    <row r="231" spans="1:43" x14ac:dyDescent="0.25">
      <c r="A231" s="1">
        <f>COUNTIF('Value Matchup'!$D$356:$D$423,PASE!B231)</f>
        <v>0</v>
      </c>
      <c r="B231" t="s">
        <v>325</v>
      </c>
      <c r="C231" s="63">
        <f t="shared" si="6"/>
        <v>-0.16911764705882354</v>
      </c>
      <c r="E231" s="52" t="s">
        <v>497</v>
      </c>
      <c r="F231" s="52" t="s">
        <v>497</v>
      </c>
      <c r="G231" s="52" t="s">
        <v>497</v>
      </c>
      <c r="H231" s="52" t="s">
        <v>497</v>
      </c>
      <c r="I231" s="52" t="s">
        <v>497</v>
      </c>
      <c r="J231" s="52" t="s">
        <v>497</v>
      </c>
      <c r="K231" s="52" t="s">
        <v>497</v>
      </c>
      <c r="L231" s="52" t="s">
        <v>497</v>
      </c>
      <c r="M231" s="52" t="s">
        <v>497</v>
      </c>
      <c r="N231" s="52" t="s">
        <v>497</v>
      </c>
      <c r="O231" s="52" t="s">
        <v>497</v>
      </c>
      <c r="P231" s="52" t="s">
        <v>497</v>
      </c>
      <c r="Q231" s="52" t="s">
        <v>497</v>
      </c>
      <c r="R231" s="52" t="s">
        <v>497</v>
      </c>
      <c r="S231" s="52" t="s">
        <v>497</v>
      </c>
      <c r="T231" s="52" t="s">
        <v>497</v>
      </c>
      <c r="U231" s="52" t="s">
        <v>497</v>
      </c>
      <c r="V231" s="52" t="s">
        <v>497</v>
      </c>
      <c r="W231" s="52" t="s">
        <v>497</v>
      </c>
      <c r="X231" s="52" t="s">
        <v>497</v>
      </c>
      <c r="Y231" s="52" t="s">
        <v>497</v>
      </c>
      <c r="Z231" s="52" t="s">
        <v>497</v>
      </c>
      <c r="AA231" s="52">
        <v>-0.16911764705882354</v>
      </c>
      <c r="AB231" s="52" t="s">
        <v>497</v>
      </c>
      <c r="AC231" s="52" t="s">
        <v>497</v>
      </c>
      <c r="AD231" s="52" t="s">
        <v>497</v>
      </c>
      <c r="AE231" s="52" t="s">
        <v>497</v>
      </c>
      <c r="AF231" s="52" t="s">
        <v>497</v>
      </c>
      <c r="AG231" s="52" t="s">
        <v>497</v>
      </c>
      <c r="AH231" s="52" t="s">
        <v>497</v>
      </c>
      <c r="AI231" s="52" t="s">
        <v>497</v>
      </c>
      <c r="AJ231" s="52" t="s">
        <v>497</v>
      </c>
      <c r="AK231" s="52" t="s">
        <v>497</v>
      </c>
      <c r="AL231" s="52" t="s">
        <v>497</v>
      </c>
      <c r="AP231">
        <f t="shared" si="7"/>
        <v>1</v>
      </c>
      <c r="AQ231" t="s">
        <v>325</v>
      </c>
    </row>
    <row r="232" spans="1:43" x14ac:dyDescent="0.25">
      <c r="A232" s="1">
        <f>COUNTIF('Value Matchup'!$D$356:$D$423,PASE!B232)</f>
        <v>0</v>
      </c>
      <c r="B232" t="s">
        <v>326</v>
      </c>
      <c r="C232" s="63">
        <f t="shared" si="6"/>
        <v>-0.12867647058823528</v>
      </c>
      <c r="E232" s="52" t="s">
        <v>497</v>
      </c>
      <c r="F232" s="52" t="s">
        <v>497</v>
      </c>
      <c r="G232" s="52" t="s">
        <v>497</v>
      </c>
      <c r="H232" s="52" t="s">
        <v>497</v>
      </c>
      <c r="I232" s="52" t="s">
        <v>497</v>
      </c>
      <c r="J232" s="52" t="s">
        <v>497</v>
      </c>
      <c r="K232" s="52" t="s">
        <v>497</v>
      </c>
      <c r="L232" s="52" t="s">
        <v>497</v>
      </c>
      <c r="M232" s="52" t="s">
        <v>497</v>
      </c>
      <c r="N232" s="52">
        <v>-0.25</v>
      </c>
      <c r="O232" s="52">
        <v>-7.3529411764705881E-3</v>
      </c>
      <c r="P232" s="52" t="s">
        <v>497</v>
      </c>
      <c r="Q232" s="52" t="s">
        <v>497</v>
      </c>
      <c r="R232" s="52" t="s">
        <v>497</v>
      </c>
      <c r="S232" s="52" t="s">
        <v>497</v>
      </c>
      <c r="T232" s="52" t="s">
        <v>497</v>
      </c>
      <c r="U232" s="52" t="s">
        <v>497</v>
      </c>
      <c r="V232" s="52" t="s">
        <v>497</v>
      </c>
      <c r="W232" s="52" t="s">
        <v>497</v>
      </c>
      <c r="X232" s="52" t="s">
        <v>497</v>
      </c>
      <c r="Y232" s="52" t="s">
        <v>497</v>
      </c>
      <c r="Z232" s="52" t="s">
        <v>497</v>
      </c>
      <c r="AA232" s="52" t="s">
        <v>497</v>
      </c>
      <c r="AB232" s="52" t="s">
        <v>497</v>
      </c>
      <c r="AC232" s="52" t="s">
        <v>497</v>
      </c>
      <c r="AD232" s="52" t="s">
        <v>497</v>
      </c>
      <c r="AE232" s="52" t="s">
        <v>497</v>
      </c>
      <c r="AF232" s="52" t="s">
        <v>497</v>
      </c>
      <c r="AG232" s="52" t="s">
        <v>497</v>
      </c>
      <c r="AH232" s="52" t="s">
        <v>497</v>
      </c>
      <c r="AI232" s="52" t="s">
        <v>497</v>
      </c>
      <c r="AJ232" s="52" t="s">
        <v>497</v>
      </c>
      <c r="AK232" s="52" t="s">
        <v>497</v>
      </c>
      <c r="AL232" s="52" t="s">
        <v>497</v>
      </c>
      <c r="AP232">
        <f t="shared" si="7"/>
        <v>1</v>
      </c>
      <c r="AQ232" t="s">
        <v>326</v>
      </c>
    </row>
    <row r="233" spans="1:43" x14ac:dyDescent="0.25">
      <c r="A233" s="1">
        <f>COUNTIF('Value Matchup'!$D$356:$D$423,PASE!B233)</f>
        <v>1</v>
      </c>
      <c r="B233" t="s">
        <v>327</v>
      </c>
      <c r="C233" s="63">
        <f t="shared" si="6"/>
        <v>-7.3529411764705881E-3</v>
      </c>
      <c r="E233" s="52" t="s">
        <v>497</v>
      </c>
      <c r="F233" s="52" t="s">
        <v>497</v>
      </c>
      <c r="G233" s="52" t="s">
        <v>497</v>
      </c>
      <c r="H233" s="52" t="s">
        <v>497</v>
      </c>
      <c r="I233" s="52" t="s">
        <v>497</v>
      </c>
      <c r="J233" s="52" t="s">
        <v>497</v>
      </c>
      <c r="K233" s="52" t="s">
        <v>497</v>
      </c>
      <c r="L233" s="52" t="s">
        <v>497</v>
      </c>
      <c r="M233" s="52" t="s">
        <v>497</v>
      </c>
      <c r="N233" s="52" t="s">
        <v>497</v>
      </c>
      <c r="O233" s="52" t="s">
        <v>497</v>
      </c>
      <c r="P233" s="52" t="s">
        <v>497</v>
      </c>
      <c r="Q233" s="52" t="s">
        <v>497</v>
      </c>
      <c r="R233" s="52" t="s">
        <v>497</v>
      </c>
      <c r="S233" s="52" t="s">
        <v>497</v>
      </c>
      <c r="T233" s="52" t="s">
        <v>497</v>
      </c>
      <c r="U233" s="52" t="s">
        <v>497</v>
      </c>
      <c r="V233" s="52" t="s">
        <v>497</v>
      </c>
      <c r="W233" s="52" t="s">
        <v>497</v>
      </c>
      <c r="X233" s="52" t="s">
        <v>497</v>
      </c>
      <c r="Y233" s="52">
        <v>-7.3529411764705881E-3</v>
      </c>
      <c r="Z233" s="52" t="s">
        <v>497</v>
      </c>
      <c r="AA233" s="52" t="s">
        <v>497</v>
      </c>
      <c r="AB233" s="52" t="s">
        <v>497</v>
      </c>
      <c r="AC233" s="52" t="s">
        <v>497</v>
      </c>
      <c r="AD233" s="52" t="s">
        <v>497</v>
      </c>
      <c r="AE233" s="52" t="s">
        <v>497</v>
      </c>
      <c r="AF233" s="52" t="s">
        <v>497</v>
      </c>
      <c r="AG233" s="52" t="s">
        <v>497</v>
      </c>
      <c r="AH233" s="52" t="s">
        <v>497</v>
      </c>
      <c r="AI233" s="52" t="s">
        <v>497</v>
      </c>
      <c r="AJ233" s="52" t="s">
        <v>497</v>
      </c>
      <c r="AK233" s="52" t="s">
        <v>497</v>
      </c>
      <c r="AL233" s="52" t="s">
        <v>497</v>
      </c>
      <c r="AP233">
        <f t="shared" si="7"/>
        <v>1</v>
      </c>
      <c r="AQ233" t="s">
        <v>327</v>
      </c>
    </row>
    <row r="234" spans="1:43" x14ac:dyDescent="0.25">
      <c r="A234" s="1">
        <f>COUNTIF('Value Matchup'!$D$356:$D$423,PASE!B234)</f>
        <v>0</v>
      </c>
      <c r="B234" t="s">
        <v>328</v>
      </c>
      <c r="C234" s="63">
        <f t="shared" si="6"/>
        <v>0</v>
      </c>
      <c r="E234" s="52" t="s">
        <v>497</v>
      </c>
      <c r="F234" s="52" t="s">
        <v>497</v>
      </c>
      <c r="G234" s="52" t="s">
        <v>497</v>
      </c>
      <c r="H234" s="52" t="s">
        <v>497</v>
      </c>
      <c r="I234" s="52" t="s">
        <v>497</v>
      </c>
      <c r="J234" s="52" t="s">
        <v>497</v>
      </c>
      <c r="K234" s="52" t="s">
        <v>497</v>
      </c>
      <c r="L234" s="52" t="s">
        <v>497</v>
      </c>
      <c r="M234" s="52" t="s">
        <v>497</v>
      </c>
      <c r="N234" s="52" t="s">
        <v>497</v>
      </c>
      <c r="O234" s="52" t="s">
        <v>497</v>
      </c>
      <c r="P234" s="52" t="s">
        <v>497</v>
      </c>
      <c r="Q234" s="52" t="s">
        <v>497</v>
      </c>
      <c r="R234" s="52" t="s">
        <v>497</v>
      </c>
      <c r="S234" s="52" t="s">
        <v>497</v>
      </c>
      <c r="T234" s="52" t="s">
        <v>497</v>
      </c>
      <c r="U234" s="52" t="s">
        <v>497</v>
      </c>
      <c r="V234" s="52" t="s">
        <v>497</v>
      </c>
      <c r="W234" s="52" t="s">
        <v>497</v>
      </c>
      <c r="X234" s="52" t="s">
        <v>497</v>
      </c>
      <c r="Y234" s="52" t="s">
        <v>497</v>
      </c>
      <c r="Z234" s="52" t="s">
        <v>497</v>
      </c>
      <c r="AA234" s="52" t="s">
        <v>497</v>
      </c>
      <c r="AB234" s="52" t="s">
        <v>497</v>
      </c>
      <c r="AC234" s="52" t="s">
        <v>497</v>
      </c>
      <c r="AD234" s="52" t="s">
        <v>497</v>
      </c>
      <c r="AE234" s="52" t="s">
        <v>497</v>
      </c>
      <c r="AF234" s="52" t="s">
        <v>497</v>
      </c>
      <c r="AG234" s="52" t="s">
        <v>497</v>
      </c>
      <c r="AH234" s="52" t="s">
        <v>497</v>
      </c>
      <c r="AI234" s="52" t="s">
        <v>497</v>
      </c>
      <c r="AJ234" s="52" t="s">
        <v>497</v>
      </c>
      <c r="AK234" s="52" t="s">
        <v>497</v>
      </c>
      <c r="AL234" s="52" t="s">
        <v>497</v>
      </c>
      <c r="AP234">
        <f t="shared" si="7"/>
        <v>1</v>
      </c>
      <c r="AQ234" t="s">
        <v>328</v>
      </c>
    </row>
    <row r="235" spans="1:43" x14ac:dyDescent="0.25">
      <c r="A235" s="1">
        <f>COUNTIF('Value Matchup'!$D$356:$D$423,PASE!B235)</f>
        <v>0</v>
      </c>
      <c r="B235" t="s">
        <v>91</v>
      </c>
      <c r="C235" s="63">
        <f t="shared" si="6"/>
        <v>-0.2232620320855615</v>
      </c>
      <c r="E235" s="52" t="s">
        <v>497</v>
      </c>
      <c r="F235" s="52">
        <v>-0.5</v>
      </c>
      <c r="G235" s="52" t="s">
        <v>497</v>
      </c>
      <c r="H235" s="52" t="s">
        <v>497</v>
      </c>
      <c r="I235" s="52" t="s">
        <v>497</v>
      </c>
      <c r="J235" s="52" t="s">
        <v>497</v>
      </c>
      <c r="K235" s="52" t="s">
        <v>497</v>
      </c>
      <c r="L235" s="52">
        <v>-0.25</v>
      </c>
      <c r="M235" s="52" t="s">
        <v>497</v>
      </c>
      <c r="N235" s="52" t="s">
        <v>497</v>
      </c>
      <c r="O235" s="52" t="s">
        <v>497</v>
      </c>
      <c r="P235" s="52" t="s">
        <v>497</v>
      </c>
      <c r="Q235" s="52" t="s">
        <v>497</v>
      </c>
      <c r="R235" s="52" t="s">
        <v>497</v>
      </c>
      <c r="S235" s="52">
        <v>-0.16911764705882354</v>
      </c>
      <c r="T235" s="52" t="s">
        <v>497</v>
      </c>
      <c r="U235" s="52" t="s">
        <v>497</v>
      </c>
      <c r="V235" s="52">
        <v>-6.6176470588235295E-2</v>
      </c>
      <c r="W235" s="52" t="s">
        <v>497</v>
      </c>
      <c r="X235" s="52" t="s">
        <v>497</v>
      </c>
      <c r="Y235" s="52">
        <v>-0.11764705882352944</v>
      </c>
      <c r="Z235" s="52">
        <v>-0.5</v>
      </c>
      <c r="AA235" s="52">
        <v>0.75</v>
      </c>
      <c r="AB235" s="52" t="s">
        <v>497</v>
      </c>
      <c r="AC235" s="52" t="s">
        <v>497</v>
      </c>
      <c r="AD235" s="52" t="s">
        <v>497</v>
      </c>
      <c r="AE235" s="52">
        <v>-0.625</v>
      </c>
      <c r="AF235" s="52">
        <v>-0.72058823529411764</v>
      </c>
      <c r="AG235" s="52">
        <v>-0.25</v>
      </c>
      <c r="AH235" s="52">
        <v>-7.3529411764705881E-3</v>
      </c>
      <c r="AI235" s="52" t="s">
        <v>497</v>
      </c>
      <c r="AJ235" s="52" t="s">
        <v>497</v>
      </c>
      <c r="AK235" s="52" t="s">
        <v>497</v>
      </c>
      <c r="AL235" s="52" t="s">
        <v>497</v>
      </c>
      <c r="AP235">
        <f t="shared" si="7"/>
        <v>1</v>
      </c>
      <c r="AQ235" t="s">
        <v>91</v>
      </c>
    </row>
    <row r="236" spans="1:43" x14ac:dyDescent="0.25">
      <c r="A236" s="1">
        <f>COUNTIF('Value Matchup'!$D$356:$D$423,PASE!B236)</f>
        <v>0</v>
      </c>
      <c r="B236" t="s">
        <v>56</v>
      </c>
      <c r="C236" s="63">
        <f t="shared" si="6"/>
        <v>-6.4950980392156854E-2</v>
      </c>
      <c r="E236" s="52">
        <v>-0.61764705882352944</v>
      </c>
      <c r="F236" s="52">
        <v>-0.625</v>
      </c>
      <c r="G236" s="52">
        <v>0.41176470588235292</v>
      </c>
      <c r="H236" s="52">
        <v>-1.0808823529411764</v>
      </c>
      <c r="I236" s="52">
        <v>-0.625</v>
      </c>
      <c r="J236" s="52" t="s">
        <v>497</v>
      </c>
      <c r="K236" s="52" t="s">
        <v>497</v>
      </c>
      <c r="L236" s="52" t="s">
        <v>497</v>
      </c>
      <c r="M236" s="52" t="s">
        <v>497</v>
      </c>
      <c r="N236" s="52" t="s">
        <v>497</v>
      </c>
      <c r="O236" s="52" t="s">
        <v>497</v>
      </c>
      <c r="P236" s="52" t="s">
        <v>497</v>
      </c>
      <c r="Q236" s="52" t="s">
        <v>497</v>
      </c>
      <c r="R236" s="52" t="s">
        <v>497</v>
      </c>
      <c r="S236" s="52">
        <v>-1.1176470588235294</v>
      </c>
      <c r="T236" s="52" t="s">
        <v>497</v>
      </c>
      <c r="U236" s="52" t="s">
        <v>497</v>
      </c>
      <c r="V236" s="52">
        <v>-0.61764705882352944</v>
      </c>
      <c r="W236" s="52" t="s">
        <v>497</v>
      </c>
      <c r="X236" s="52" t="s">
        <v>497</v>
      </c>
      <c r="Y236" s="52" t="s">
        <v>497</v>
      </c>
      <c r="Z236" s="52">
        <v>2.3823529411764706</v>
      </c>
      <c r="AA236" s="52" t="s">
        <v>497</v>
      </c>
      <c r="AB236" s="52" t="s">
        <v>497</v>
      </c>
      <c r="AC236" s="52">
        <v>-0.72058823529411764</v>
      </c>
      <c r="AD236" s="52" t="s">
        <v>497</v>
      </c>
      <c r="AE236" s="52" t="s">
        <v>497</v>
      </c>
      <c r="AF236" s="52" t="s">
        <v>497</v>
      </c>
      <c r="AG236" s="52">
        <v>-0.58823529411764708</v>
      </c>
      <c r="AH236" s="52">
        <v>-0.5</v>
      </c>
      <c r="AI236" s="52" t="s">
        <v>497</v>
      </c>
      <c r="AJ236" s="52">
        <v>2.9191176470588234</v>
      </c>
      <c r="AK236" s="52" t="s">
        <v>497</v>
      </c>
      <c r="AL236" s="52" t="s">
        <v>497</v>
      </c>
      <c r="AP236">
        <f t="shared" si="7"/>
        <v>1</v>
      </c>
      <c r="AQ236" t="s">
        <v>56</v>
      </c>
    </row>
    <row r="237" spans="1:43" x14ac:dyDescent="0.25">
      <c r="A237" s="1">
        <f>COUNTIF('Value Matchup'!$D$356:$D$423,PASE!B237)</f>
        <v>1</v>
      </c>
      <c r="B237" t="s">
        <v>29</v>
      </c>
      <c r="C237" s="63">
        <f t="shared" si="6"/>
        <v>-0.29970588235294121</v>
      </c>
      <c r="E237" s="52">
        <v>-0.36029411764705888</v>
      </c>
      <c r="F237" s="52">
        <v>0.45588235294117641</v>
      </c>
      <c r="G237" s="52">
        <v>-1.1176470588235294</v>
      </c>
      <c r="H237" s="52">
        <v>-0.58823529411764708</v>
      </c>
      <c r="I237" s="52" t="s">
        <v>497</v>
      </c>
      <c r="J237" s="52" t="s">
        <v>497</v>
      </c>
      <c r="K237" s="52">
        <v>0.38235294117647056</v>
      </c>
      <c r="L237" s="52">
        <v>-0.83088235294117641</v>
      </c>
      <c r="M237" s="52">
        <v>0.45588235294117641</v>
      </c>
      <c r="N237" s="52">
        <v>0.88235294117647056</v>
      </c>
      <c r="O237" s="52">
        <v>-8.0882352941176405E-2</v>
      </c>
      <c r="P237" s="52">
        <v>0.41176470588235292</v>
      </c>
      <c r="Q237" s="52" t="s">
        <v>497</v>
      </c>
      <c r="R237" s="52" t="s">
        <v>497</v>
      </c>
      <c r="S237" s="52" t="s">
        <v>497</v>
      </c>
      <c r="T237" s="52">
        <v>0.41176470588235292</v>
      </c>
      <c r="U237" s="52" t="s">
        <v>497</v>
      </c>
      <c r="V237" s="52" t="s">
        <v>497</v>
      </c>
      <c r="W237" s="52">
        <v>1.9191176470588236</v>
      </c>
      <c r="X237" s="52">
        <v>1.3823529411764706</v>
      </c>
      <c r="Y237" s="52">
        <v>-0.36029411764705888</v>
      </c>
      <c r="Z237" s="52">
        <v>0.27941176470588236</v>
      </c>
      <c r="AA237" s="52">
        <v>-2.3455882352941178</v>
      </c>
      <c r="AB237" s="52">
        <v>-0.83088235294117641</v>
      </c>
      <c r="AC237" s="52">
        <v>-0.34558823529411775</v>
      </c>
      <c r="AD237" s="52">
        <v>-0.58823529411764708</v>
      </c>
      <c r="AE237" s="52" t="s">
        <v>497</v>
      </c>
      <c r="AF237" s="52">
        <v>-0.92647058823529416</v>
      </c>
      <c r="AG237" s="52">
        <v>-1.3602941176470589</v>
      </c>
      <c r="AH237" s="52" t="s">
        <v>497</v>
      </c>
      <c r="AI237" s="52">
        <v>-1.3455882352941178</v>
      </c>
      <c r="AJ237" s="52">
        <v>-0.83088235294117641</v>
      </c>
      <c r="AK237" s="52">
        <v>-1.0808823529411764</v>
      </c>
      <c r="AL237" s="52">
        <v>-1.0808823529411764</v>
      </c>
      <c r="AP237">
        <f t="shared" si="7"/>
        <v>1</v>
      </c>
      <c r="AQ237" t="s">
        <v>29</v>
      </c>
    </row>
    <row r="238" spans="1:43" x14ac:dyDescent="0.25">
      <c r="A238" s="1">
        <f>COUNTIF('Value Matchup'!$D$356:$D$423,PASE!B238)</f>
        <v>0</v>
      </c>
      <c r="B238" t="s">
        <v>509</v>
      </c>
      <c r="C238" s="63">
        <f t="shared" si="6"/>
        <v>0</v>
      </c>
      <c r="E238" s="52" t="s">
        <v>497</v>
      </c>
      <c r="F238" s="52" t="s">
        <v>497</v>
      </c>
      <c r="G238" s="52" t="s">
        <v>497</v>
      </c>
      <c r="H238" s="52" t="s">
        <v>497</v>
      </c>
      <c r="I238" s="52" t="s">
        <v>497</v>
      </c>
      <c r="J238" s="52" t="s">
        <v>497</v>
      </c>
      <c r="K238" s="52" t="s">
        <v>497</v>
      </c>
      <c r="L238" s="52" t="s">
        <v>497</v>
      </c>
      <c r="M238" s="52" t="s">
        <v>497</v>
      </c>
      <c r="N238" s="52" t="s">
        <v>497</v>
      </c>
      <c r="O238" s="52" t="s">
        <v>497</v>
      </c>
      <c r="P238" s="52" t="s">
        <v>497</v>
      </c>
      <c r="Q238" s="52" t="s">
        <v>497</v>
      </c>
      <c r="R238" s="52" t="s">
        <v>497</v>
      </c>
      <c r="S238" s="52" t="s">
        <v>497</v>
      </c>
      <c r="T238" s="52" t="s">
        <v>497</v>
      </c>
      <c r="U238" s="52" t="s">
        <v>497</v>
      </c>
      <c r="V238" s="52" t="s">
        <v>497</v>
      </c>
      <c r="W238" s="52" t="s">
        <v>497</v>
      </c>
      <c r="X238" s="52" t="s">
        <v>497</v>
      </c>
      <c r="Y238" s="52" t="s">
        <v>497</v>
      </c>
      <c r="Z238" s="52" t="s">
        <v>497</v>
      </c>
      <c r="AA238" s="52" t="s">
        <v>497</v>
      </c>
      <c r="AB238" s="52" t="s">
        <v>497</v>
      </c>
      <c r="AC238" s="52" t="s">
        <v>497</v>
      </c>
      <c r="AD238" s="52" t="s">
        <v>497</v>
      </c>
      <c r="AE238" s="52" t="s">
        <v>497</v>
      </c>
      <c r="AF238" s="52" t="s">
        <v>497</v>
      </c>
      <c r="AG238" s="52" t="s">
        <v>497</v>
      </c>
      <c r="AH238" s="52" t="s">
        <v>497</v>
      </c>
      <c r="AI238" s="52" t="s">
        <v>497</v>
      </c>
      <c r="AJ238" s="52" t="s">
        <v>497</v>
      </c>
      <c r="AK238" s="52" t="s">
        <v>497</v>
      </c>
      <c r="AL238" s="52" t="s">
        <v>497</v>
      </c>
      <c r="AP238">
        <f t="shared" si="7"/>
        <v>1</v>
      </c>
      <c r="AQ238" t="s">
        <v>509</v>
      </c>
    </row>
    <row r="239" spans="1:43" x14ac:dyDescent="0.25">
      <c r="A239" s="1">
        <f>COUNTIF('Value Matchup'!$D$356:$D$423,PASE!B239)</f>
        <v>0</v>
      </c>
      <c r="B239" t="s">
        <v>329</v>
      </c>
      <c r="C239" s="63">
        <f t="shared" si="6"/>
        <v>0</v>
      </c>
      <c r="E239" s="52" t="s">
        <v>497</v>
      </c>
      <c r="F239" s="52" t="s">
        <v>497</v>
      </c>
      <c r="G239" s="52" t="s">
        <v>497</v>
      </c>
      <c r="H239" s="52" t="s">
        <v>497</v>
      </c>
      <c r="I239" s="52" t="s">
        <v>497</v>
      </c>
      <c r="J239" s="52" t="s">
        <v>497</v>
      </c>
      <c r="K239" s="52" t="s">
        <v>497</v>
      </c>
      <c r="L239" s="52" t="s">
        <v>497</v>
      </c>
      <c r="M239" s="52" t="s">
        <v>497</v>
      </c>
      <c r="N239" s="52" t="s">
        <v>497</v>
      </c>
      <c r="O239" s="52" t="s">
        <v>497</v>
      </c>
      <c r="P239" s="52" t="s">
        <v>497</v>
      </c>
      <c r="Q239" s="52" t="s">
        <v>497</v>
      </c>
      <c r="R239" s="52" t="s">
        <v>497</v>
      </c>
      <c r="S239" s="52" t="s">
        <v>497</v>
      </c>
      <c r="T239" s="52" t="s">
        <v>497</v>
      </c>
      <c r="U239" s="52" t="s">
        <v>497</v>
      </c>
      <c r="V239" s="52" t="s">
        <v>497</v>
      </c>
      <c r="W239" s="52" t="s">
        <v>497</v>
      </c>
      <c r="X239" s="52" t="s">
        <v>497</v>
      </c>
      <c r="Y239" s="52" t="s">
        <v>497</v>
      </c>
      <c r="Z239" s="52" t="s">
        <v>497</v>
      </c>
      <c r="AA239" s="52" t="s">
        <v>497</v>
      </c>
      <c r="AB239" s="52" t="s">
        <v>497</v>
      </c>
      <c r="AC239" s="52" t="s">
        <v>497</v>
      </c>
      <c r="AD239" s="52" t="s">
        <v>497</v>
      </c>
      <c r="AE239" s="52" t="s">
        <v>497</v>
      </c>
      <c r="AF239" s="52" t="s">
        <v>497</v>
      </c>
      <c r="AG239" s="52" t="s">
        <v>497</v>
      </c>
      <c r="AH239" s="52" t="s">
        <v>497</v>
      </c>
      <c r="AI239" s="52" t="s">
        <v>497</v>
      </c>
      <c r="AJ239" s="52" t="s">
        <v>497</v>
      </c>
      <c r="AK239" s="52" t="s">
        <v>497</v>
      </c>
      <c r="AL239" s="52" t="s">
        <v>497</v>
      </c>
      <c r="AP239">
        <f t="shared" si="7"/>
        <v>1</v>
      </c>
      <c r="AQ239" t="s">
        <v>329</v>
      </c>
    </row>
    <row r="240" spans="1:43" x14ac:dyDescent="0.25">
      <c r="A240" s="1">
        <f>COUNTIF('Value Matchup'!$D$356:$D$423,PASE!B240)</f>
        <v>0</v>
      </c>
      <c r="B240" t="s">
        <v>330</v>
      </c>
      <c r="C240" s="63">
        <f t="shared" si="6"/>
        <v>-7.3529411764705873E-3</v>
      </c>
      <c r="E240" s="52">
        <v>-7.3529411764705881E-3</v>
      </c>
      <c r="F240" s="52" t="s">
        <v>497</v>
      </c>
      <c r="G240" s="52" t="s">
        <v>497</v>
      </c>
      <c r="H240" s="52" t="s">
        <v>497</v>
      </c>
      <c r="I240" s="52" t="s">
        <v>497</v>
      </c>
      <c r="J240" s="52" t="s">
        <v>497</v>
      </c>
      <c r="K240" s="52" t="s">
        <v>497</v>
      </c>
      <c r="L240" s="52" t="s">
        <v>497</v>
      </c>
      <c r="M240" s="52" t="s">
        <v>497</v>
      </c>
      <c r="N240" s="52">
        <v>-7.3529411764705881E-3</v>
      </c>
      <c r="O240" s="52" t="s">
        <v>497</v>
      </c>
      <c r="P240" s="52" t="s">
        <v>497</v>
      </c>
      <c r="Q240" s="52" t="s">
        <v>497</v>
      </c>
      <c r="R240" s="52" t="s">
        <v>497</v>
      </c>
      <c r="S240" s="52" t="s">
        <v>497</v>
      </c>
      <c r="T240" s="52" t="s">
        <v>497</v>
      </c>
      <c r="U240" s="52" t="s">
        <v>497</v>
      </c>
      <c r="V240" s="52" t="s">
        <v>497</v>
      </c>
      <c r="W240" s="52" t="s">
        <v>497</v>
      </c>
      <c r="X240" s="52" t="s">
        <v>497</v>
      </c>
      <c r="Y240" s="52">
        <v>-7.3529411764705881E-3</v>
      </c>
      <c r="Z240" s="52" t="s">
        <v>497</v>
      </c>
      <c r="AA240" s="52" t="s">
        <v>497</v>
      </c>
      <c r="AB240" s="52" t="s">
        <v>497</v>
      </c>
      <c r="AC240" s="52" t="s">
        <v>497</v>
      </c>
      <c r="AD240" s="52" t="s">
        <v>497</v>
      </c>
      <c r="AE240" s="52" t="s">
        <v>497</v>
      </c>
      <c r="AF240" s="52" t="s">
        <v>497</v>
      </c>
      <c r="AG240" s="52" t="s">
        <v>497</v>
      </c>
      <c r="AH240" s="52" t="s">
        <v>497</v>
      </c>
      <c r="AI240" s="52" t="s">
        <v>497</v>
      </c>
      <c r="AJ240" s="52" t="s">
        <v>497</v>
      </c>
      <c r="AK240" s="52" t="s">
        <v>497</v>
      </c>
      <c r="AL240" s="52" t="s">
        <v>497</v>
      </c>
      <c r="AP240">
        <f t="shared" si="7"/>
        <v>1</v>
      </c>
      <c r="AQ240" t="s">
        <v>330</v>
      </c>
    </row>
    <row r="241" spans="1:43" x14ac:dyDescent="0.25">
      <c r="A241" s="1">
        <f>COUNTIF('Value Matchup'!$D$356:$D$423,PASE!B241)</f>
        <v>0</v>
      </c>
      <c r="B241" t="s">
        <v>96</v>
      </c>
      <c r="C241" s="63">
        <f t="shared" si="6"/>
        <v>0.47058823529411759</v>
      </c>
      <c r="E241" s="52">
        <v>7.3529411764705843E-2</v>
      </c>
      <c r="F241" s="52">
        <v>0.375</v>
      </c>
      <c r="G241" s="52" t="s">
        <v>497</v>
      </c>
      <c r="H241" s="52" t="s">
        <v>497</v>
      </c>
      <c r="I241" s="52" t="s">
        <v>497</v>
      </c>
      <c r="J241" s="52" t="s">
        <v>497</v>
      </c>
      <c r="K241" s="52" t="s">
        <v>497</v>
      </c>
      <c r="L241" s="52" t="s">
        <v>497</v>
      </c>
      <c r="M241" s="52" t="s">
        <v>497</v>
      </c>
      <c r="N241" s="52" t="s">
        <v>497</v>
      </c>
      <c r="O241" s="52" t="s">
        <v>497</v>
      </c>
      <c r="P241" s="52" t="s">
        <v>497</v>
      </c>
      <c r="Q241" s="52" t="s">
        <v>497</v>
      </c>
      <c r="R241" s="52" t="s">
        <v>497</v>
      </c>
      <c r="S241" s="52" t="s">
        <v>497</v>
      </c>
      <c r="T241" s="52" t="s">
        <v>497</v>
      </c>
      <c r="U241" s="52" t="s">
        <v>497</v>
      </c>
      <c r="V241" s="52" t="s">
        <v>497</v>
      </c>
      <c r="W241" s="52" t="s">
        <v>497</v>
      </c>
      <c r="X241" s="52">
        <v>-0.5</v>
      </c>
      <c r="Y241" s="52">
        <v>2.2794117647058822</v>
      </c>
      <c r="Z241" s="52">
        <v>-0.58823529411764708</v>
      </c>
      <c r="AA241" s="52" t="s">
        <v>497</v>
      </c>
      <c r="AB241" s="52" t="s">
        <v>497</v>
      </c>
      <c r="AC241" s="52" t="s">
        <v>497</v>
      </c>
      <c r="AD241" s="52">
        <v>0.27941176470588236</v>
      </c>
      <c r="AE241" s="52" t="s">
        <v>497</v>
      </c>
      <c r="AF241" s="52" t="s">
        <v>497</v>
      </c>
      <c r="AG241" s="52" t="s">
        <v>497</v>
      </c>
      <c r="AH241" s="52" t="s">
        <v>497</v>
      </c>
      <c r="AI241" s="52">
        <v>1.375</v>
      </c>
      <c r="AJ241" s="52" t="s">
        <v>497</v>
      </c>
      <c r="AK241" s="52" t="s">
        <v>497</v>
      </c>
      <c r="AL241" s="52" t="s">
        <v>497</v>
      </c>
      <c r="AP241">
        <f t="shared" si="7"/>
        <v>1</v>
      </c>
      <c r="AQ241" t="s">
        <v>96</v>
      </c>
    </row>
    <row r="242" spans="1:43" x14ac:dyDescent="0.25">
      <c r="A242" s="1">
        <f>COUNTIF('Value Matchup'!$D$356:$D$423,PASE!B242)</f>
        <v>0</v>
      </c>
      <c r="B242" t="s">
        <v>331</v>
      </c>
      <c r="C242" s="63">
        <f t="shared" si="6"/>
        <v>0</v>
      </c>
      <c r="E242" s="52" t="s">
        <v>497</v>
      </c>
      <c r="F242" s="52" t="s">
        <v>497</v>
      </c>
      <c r="G242" s="52" t="s">
        <v>497</v>
      </c>
      <c r="H242" s="52" t="s">
        <v>497</v>
      </c>
      <c r="I242" s="52" t="s">
        <v>497</v>
      </c>
      <c r="J242" s="52" t="s">
        <v>497</v>
      </c>
      <c r="K242" s="52" t="s">
        <v>497</v>
      </c>
      <c r="L242" s="52" t="s">
        <v>497</v>
      </c>
      <c r="M242" s="52" t="s">
        <v>497</v>
      </c>
      <c r="N242" s="52" t="s">
        <v>497</v>
      </c>
      <c r="O242" s="52" t="s">
        <v>497</v>
      </c>
      <c r="P242" s="52" t="s">
        <v>497</v>
      </c>
      <c r="Q242" s="52" t="s">
        <v>497</v>
      </c>
      <c r="R242" s="52" t="s">
        <v>497</v>
      </c>
      <c r="S242" s="52" t="s">
        <v>497</v>
      </c>
      <c r="T242" s="52" t="s">
        <v>497</v>
      </c>
      <c r="U242" s="52" t="s">
        <v>497</v>
      </c>
      <c r="V242" s="52" t="s">
        <v>497</v>
      </c>
      <c r="W242" s="52" t="s">
        <v>497</v>
      </c>
      <c r="X242" s="52" t="s">
        <v>497</v>
      </c>
      <c r="Y242" s="52" t="s">
        <v>497</v>
      </c>
      <c r="Z242" s="52" t="s">
        <v>497</v>
      </c>
      <c r="AA242" s="52" t="s">
        <v>497</v>
      </c>
      <c r="AB242" s="52" t="s">
        <v>497</v>
      </c>
      <c r="AC242" s="52" t="s">
        <v>497</v>
      </c>
      <c r="AD242" s="52" t="s">
        <v>497</v>
      </c>
      <c r="AE242" s="52" t="s">
        <v>497</v>
      </c>
      <c r="AF242" s="52" t="s">
        <v>497</v>
      </c>
      <c r="AG242" s="52" t="s">
        <v>497</v>
      </c>
      <c r="AH242" s="52" t="s">
        <v>497</v>
      </c>
      <c r="AI242" s="52" t="s">
        <v>497</v>
      </c>
      <c r="AJ242" s="52" t="s">
        <v>497</v>
      </c>
      <c r="AK242" s="52" t="s">
        <v>497</v>
      </c>
      <c r="AL242" s="52" t="s">
        <v>497</v>
      </c>
      <c r="AP242">
        <f t="shared" si="7"/>
        <v>1</v>
      </c>
      <c r="AQ242" t="s">
        <v>331</v>
      </c>
    </row>
    <row r="243" spans="1:43" x14ac:dyDescent="0.25">
      <c r="A243" s="1">
        <f>COUNTIF('Value Matchup'!$D$356:$D$423,PASE!B243)</f>
        <v>0</v>
      </c>
      <c r="B243" t="s">
        <v>332</v>
      </c>
      <c r="C243" s="63">
        <f t="shared" si="6"/>
        <v>0.33363970588235292</v>
      </c>
      <c r="E243" s="52" t="s">
        <v>497</v>
      </c>
      <c r="F243" s="52" t="s">
        <v>497</v>
      </c>
      <c r="G243" s="52" t="s">
        <v>497</v>
      </c>
      <c r="H243" s="52" t="s">
        <v>497</v>
      </c>
      <c r="I243" s="52" t="s">
        <v>497</v>
      </c>
      <c r="J243" s="52" t="s">
        <v>497</v>
      </c>
      <c r="K243" s="52" t="s">
        <v>497</v>
      </c>
      <c r="L243" s="52">
        <v>1.5</v>
      </c>
      <c r="M243" s="52">
        <v>-0.92647058823529416</v>
      </c>
      <c r="N243" s="52" t="s">
        <v>497</v>
      </c>
      <c r="O243" s="52" t="s">
        <v>497</v>
      </c>
      <c r="P243" s="52" t="s">
        <v>497</v>
      </c>
      <c r="Q243" s="52" t="s">
        <v>497</v>
      </c>
      <c r="R243" s="52" t="s">
        <v>497</v>
      </c>
      <c r="S243" s="52">
        <v>-0.625</v>
      </c>
      <c r="T243" s="52" t="s">
        <v>497</v>
      </c>
      <c r="U243" s="52" t="s">
        <v>497</v>
      </c>
      <c r="V243" s="52" t="s">
        <v>497</v>
      </c>
      <c r="W243" s="52" t="s">
        <v>497</v>
      </c>
      <c r="X243" s="52" t="s">
        <v>497</v>
      </c>
      <c r="Y243" s="52">
        <v>0.83088235294117641</v>
      </c>
      <c r="Z243" s="52" t="s">
        <v>497</v>
      </c>
      <c r="AA243" s="52" t="s">
        <v>497</v>
      </c>
      <c r="AB243" s="52" t="s">
        <v>497</v>
      </c>
      <c r="AC243" s="52" t="s">
        <v>497</v>
      </c>
      <c r="AD243" s="52" t="s">
        <v>497</v>
      </c>
      <c r="AE243" s="52" t="s">
        <v>497</v>
      </c>
      <c r="AF243" s="52">
        <v>0.93382352941176472</v>
      </c>
      <c r="AG243" s="52">
        <v>-0.16911764705882354</v>
      </c>
      <c r="AH243" s="52" t="s">
        <v>497</v>
      </c>
      <c r="AI243" s="52">
        <v>1.75</v>
      </c>
      <c r="AJ243" s="52" t="s">
        <v>497</v>
      </c>
      <c r="AK243" s="52">
        <v>-0.625</v>
      </c>
      <c r="AL243" s="52" t="s">
        <v>497</v>
      </c>
      <c r="AP243">
        <f t="shared" si="7"/>
        <v>1</v>
      </c>
      <c r="AQ243" t="s">
        <v>332</v>
      </c>
    </row>
    <row r="244" spans="1:43" x14ac:dyDescent="0.25">
      <c r="A244" s="1">
        <f>COUNTIF('Value Matchup'!$D$356:$D$423,PASE!B244)</f>
        <v>0</v>
      </c>
      <c r="B244" t="s">
        <v>333</v>
      </c>
      <c r="C244" s="63">
        <f t="shared" si="6"/>
        <v>-3.6764705882352942E-2</v>
      </c>
      <c r="E244" s="52" t="s">
        <v>497</v>
      </c>
      <c r="F244" s="52" t="s">
        <v>497</v>
      </c>
      <c r="G244" s="52" t="s">
        <v>497</v>
      </c>
      <c r="H244" s="52" t="s">
        <v>497</v>
      </c>
      <c r="I244" s="52" t="s">
        <v>497</v>
      </c>
      <c r="J244" s="52" t="s">
        <v>497</v>
      </c>
      <c r="K244" s="52" t="s">
        <v>497</v>
      </c>
      <c r="L244" s="52" t="s">
        <v>497</v>
      </c>
      <c r="M244" s="52" t="s">
        <v>497</v>
      </c>
      <c r="N244" s="52" t="s">
        <v>497</v>
      </c>
      <c r="O244" s="52" t="s">
        <v>497</v>
      </c>
      <c r="P244" s="52" t="s">
        <v>497</v>
      </c>
      <c r="Q244" s="52" t="s">
        <v>497</v>
      </c>
      <c r="R244" s="52" t="s">
        <v>497</v>
      </c>
      <c r="S244" s="52" t="s">
        <v>497</v>
      </c>
      <c r="T244" s="52" t="s">
        <v>497</v>
      </c>
      <c r="U244" s="52" t="s">
        <v>497</v>
      </c>
      <c r="V244" s="52" t="s">
        <v>497</v>
      </c>
      <c r="W244" s="52" t="s">
        <v>497</v>
      </c>
      <c r="X244" s="52" t="s">
        <v>497</v>
      </c>
      <c r="Y244" s="52" t="s">
        <v>497</v>
      </c>
      <c r="Z244" s="52" t="s">
        <v>497</v>
      </c>
      <c r="AA244" s="52" t="s">
        <v>497</v>
      </c>
      <c r="AB244" s="52" t="s">
        <v>497</v>
      </c>
      <c r="AC244" s="52">
        <v>-6.6176470588235295E-2</v>
      </c>
      <c r="AD244" s="52">
        <v>-7.3529411764705881E-3</v>
      </c>
      <c r="AE244" s="52" t="s">
        <v>497</v>
      </c>
      <c r="AF244" s="52" t="s">
        <v>497</v>
      </c>
      <c r="AG244" s="52" t="s">
        <v>497</v>
      </c>
      <c r="AH244" s="52" t="s">
        <v>497</v>
      </c>
      <c r="AI244" s="52" t="s">
        <v>497</v>
      </c>
      <c r="AJ244" s="52" t="s">
        <v>497</v>
      </c>
      <c r="AK244" s="52" t="s">
        <v>497</v>
      </c>
      <c r="AL244" s="52" t="s">
        <v>497</v>
      </c>
      <c r="AP244">
        <f t="shared" si="7"/>
        <v>1</v>
      </c>
      <c r="AQ244" t="s">
        <v>333</v>
      </c>
    </row>
    <row r="245" spans="1:43" x14ac:dyDescent="0.25">
      <c r="A245" s="1">
        <f>COUNTIF('Value Matchup'!$D$356:$D$423,PASE!B245)</f>
        <v>0</v>
      </c>
      <c r="B245" t="s">
        <v>334</v>
      </c>
      <c r="C245" s="63">
        <f t="shared" si="6"/>
        <v>-3.6764705882352942E-2</v>
      </c>
      <c r="E245" s="52" t="s">
        <v>497</v>
      </c>
      <c r="F245" s="52" t="s">
        <v>497</v>
      </c>
      <c r="G245" s="52" t="s">
        <v>497</v>
      </c>
      <c r="H245" s="52">
        <v>-7.3529411764705881E-3</v>
      </c>
      <c r="I245" s="52" t="s">
        <v>497</v>
      </c>
      <c r="J245" s="52" t="s">
        <v>497</v>
      </c>
      <c r="K245" s="52" t="s">
        <v>497</v>
      </c>
      <c r="L245" s="52" t="s">
        <v>497</v>
      </c>
      <c r="M245" s="52">
        <v>-6.6176470588235295E-2</v>
      </c>
      <c r="N245" s="52">
        <v>-6.6176470588235295E-2</v>
      </c>
      <c r="O245" s="52" t="s">
        <v>497</v>
      </c>
      <c r="P245" s="52" t="s">
        <v>497</v>
      </c>
      <c r="Q245" s="52" t="s">
        <v>497</v>
      </c>
      <c r="R245" s="52" t="s">
        <v>497</v>
      </c>
      <c r="S245" s="52" t="s">
        <v>497</v>
      </c>
      <c r="T245" s="52" t="s">
        <v>497</v>
      </c>
      <c r="U245" s="52" t="s">
        <v>497</v>
      </c>
      <c r="V245" s="52" t="s">
        <v>497</v>
      </c>
      <c r="W245" s="52" t="s">
        <v>497</v>
      </c>
      <c r="X245" s="52" t="s">
        <v>497</v>
      </c>
      <c r="Y245" s="52" t="s">
        <v>497</v>
      </c>
      <c r="Z245" s="52" t="s">
        <v>497</v>
      </c>
      <c r="AA245" s="52" t="s">
        <v>497</v>
      </c>
      <c r="AB245" s="52" t="s">
        <v>497</v>
      </c>
      <c r="AC245" s="52" t="s">
        <v>497</v>
      </c>
      <c r="AD245" s="52" t="s">
        <v>497</v>
      </c>
      <c r="AE245" s="52">
        <v>-7.3529411764705881E-3</v>
      </c>
      <c r="AF245" s="52" t="s">
        <v>497</v>
      </c>
      <c r="AG245" s="52">
        <v>-6.6176470588235295E-2</v>
      </c>
      <c r="AH245" s="52">
        <v>-7.3529411764705881E-3</v>
      </c>
      <c r="AI245" s="52" t="s">
        <v>497</v>
      </c>
      <c r="AJ245" s="52" t="s">
        <v>497</v>
      </c>
      <c r="AK245" s="52" t="s">
        <v>497</v>
      </c>
      <c r="AL245" s="52" t="s">
        <v>497</v>
      </c>
      <c r="AP245">
        <f t="shared" si="7"/>
        <v>1</v>
      </c>
      <c r="AQ245" t="s">
        <v>334</v>
      </c>
    </row>
    <row r="246" spans="1:43" x14ac:dyDescent="0.25">
      <c r="A246" s="1">
        <f>COUNTIF('Value Matchup'!$D$356:$D$423,PASE!B246)</f>
        <v>0</v>
      </c>
      <c r="B246" t="s">
        <v>335</v>
      </c>
      <c r="C246" s="63">
        <f t="shared" si="6"/>
        <v>-0.41911764705882354</v>
      </c>
      <c r="E246" s="52" t="s">
        <v>497</v>
      </c>
      <c r="F246" s="52" t="s">
        <v>497</v>
      </c>
      <c r="G246" s="52" t="s">
        <v>497</v>
      </c>
      <c r="H246" s="52" t="s">
        <v>497</v>
      </c>
      <c r="I246" s="52" t="s">
        <v>497</v>
      </c>
      <c r="J246" s="52" t="s">
        <v>497</v>
      </c>
      <c r="K246" s="52" t="s">
        <v>497</v>
      </c>
      <c r="L246" s="52" t="s">
        <v>497</v>
      </c>
      <c r="M246" s="52" t="s">
        <v>497</v>
      </c>
      <c r="N246" s="52" t="s">
        <v>497</v>
      </c>
      <c r="O246" s="52" t="s">
        <v>497</v>
      </c>
      <c r="P246" s="52" t="s">
        <v>497</v>
      </c>
      <c r="Q246" s="52" t="s">
        <v>497</v>
      </c>
      <c r="R246" s="52" t="s">
        <v>497</v>
      </c>
      <c r="S246" s="52" t="s">
        <v>497</v>
      </c>
      <c r="T246" s="52" t="s">
        <v>497</v>
      </c>
      <c r="U246" s="52" t="s">
        <v>497</v>
      </c>
      <c r="V246" s="52" t="s">
        <v>497</v>
      </c>
      <c r="W246" s="52" t="s">
        <v>497</v>
      </c>
      <c r="X246" s="52" t="s">
        <v>497</v>
      </c>
      <c r="Y246" s="52" t="s">
        <v>497</v>
      </c>
      <c r="Z246" s="52" t="s">
        <v>497</v>
      </c>
      <c r="AA246" s="52" t="s">
        <v>497</v>
      </c>
      <c r="AB246" s="52" t="s">
        <v>497</v>
      </c>
      <c r="AC246" s="52" t="s">
        <v>497</v>
      </c>
      <c r="AD246" s="52" t="s">
        <v>497</v>
      </c>
      <c r="AE246" s="52" t="s">
        <v>497</v>
      </c>
      <c r="AF246" s="52">
        <v>-0.58823529411764708</v>
      </c>
      <c r="AG246" s="52" t="s">
        <v>497</v>
      </c>
      <c r="AH246" s="52">
        <v>-0.25</v>
      </c>
      <c r="AI246" s="52" t="s">
        <v>497</v>
      </c>
      <c r="AJ246" s="52" t="s">
        <v>497</v>
      </c>
      <c r="AK246" s="52" t="s">
        <v>497</v>
      </c>
      <c r="AL246" s="52" t="s">
        <v>497</v>
      </c>
      <c r="AP246">
        <f t="shared" si="7"/>
        <v>1</v>
      </c>
      <c r="AQ246" t="s">
        <v>335</v>
      </c>
    </row>
    <row r="247" spans="1:43" x14ac:dyDescent="0.25">
      <c r="A247" s="1">
        <f>COUNTIF('Value Matchup'!$D$356:$D$423,PASE!B247)</f>
        <v>0</v>
      </c>
      <c r="B247" t="s">
        <v>336</v>
      </c>
      <c r="C247" s="63">
        <f t="shared" si="6"/>
        <v>0</v>
      </c>
      <c r="E247" s="52" t="s">
        <v>497</v>
      </c>
      <c r="F247" s="52" t="s">
        <v>497</v>
      </c>
      <c r="G247" s="52" t="s">
        <v>497</v>
      </c>
      <c r="H247" s="52" t="s">
        <v>497</v>
      </c>
      <c r="I247" s="52" t="s">
        <v>497</v>
      </c>
      <c r="J247" s="52" t="s">
        <v>497</v>
      </c>
      <c r="K247" s="52" t="s">
        <v>497</v>
      </c>
      <c r="L247" s="52" t="s">
        <v>497</v>
      </c>
      <c r="M247" s="52" t="s">
        <v>497</v>
      </c>
      <c r="N247" s="52" t="s">
        <v>497</v>
      </c>
      <c r="O247" s="52" t="s">
        <v>497</v>
      </c>
      <c r="P247" s="52" t="s">
        <v>497</v>
      </c>
      <c r="Q247" s="52" t="s">
        <v>497</v>
      </c>
      <c r="R247" s="52" t="s">
        <v>497</v>
      </c>
      <c r="S247" s="52" t="s">
        <v>497</v>
      </c>
      <c r="T247" s="52" t="s">
        <v>497</v>
      </c>
      <c r="U247" s="52" t="s">
        <v>497</v>
      </c>
      <c r="V247" s="52" t="s">
        <v>497</v>
      </c>
      <c r="W247" s="52" t="s">
        <v>497</v>
      </c>
      <c r="X247" s="52" t="s">
        <v>497</v>
      </c>
      <c r="Y247" s="52" t="s">
        <v>497</v>
      </c>
      <c r="Z247" s="52" t="s">
        <v>497</v>
      </c>
      <c r="AA247" s="52" t="s">
        <v>497</v>
      </c>
      <c r="AB247" s="52" t="s">
        <v>497</v>
      </c>
      <c r="AC247" s="52" t="s">
        <v>497</v>
      </c>
      <c r="AD247" s="52" t="s">
        <v>497</v>
      </c>
      <c r="AE247" s="52" t="s">
        <v>497</v>
      </c>
      <c r="AF247" s="52" t="s">
        <v>497</v>
      </c>
      <c r="AG247" s="52" t="s">
        <v>497</v>
      </c>
      <c r="AH247" s="52" t="s">
        <v>497</v>
      </c>
      <c r="AI247" s="52" t="s">
        <v>497</v>
      </c>
      <c r="AJ247" s="52" t="s">
        <v>497</v>
      </c>
      <c r="AK247" s="52" t="s">
        <v>497</v>
      </c>
      <c r="AL247" s="52" t="s">
        <v>497</v>
      </c>
      <c r="AP247">
        <f t="shared" si="7"/>
        <v>1</v>
      </c>
      <c r="AQ247" t="s">
        <v>336</v>
      </c>
    </row>
    <row r="248" spans="1:43" x14ac:dyDescent="0.25">
      <c r="A248" s="1">
        <f>COUNTIF('Value Matchup'!$D$356:$D$423,PASE!B248)</f>
        <v>0</v>
      </c>
      <c r="B248" t="s">
        <v>337</v>
      </c>
      <c r="C248" s="63">
        <f t="shared" si="6"/>
        <v>0</v>
      </c>
      <c r="E248" s="52" t="s">
        <v>497</v>
      </c>
      <c r="F248" s="52" t="s">
        <v>497</v>
      </c>
      <c r="G248" s="52" t="s">
        <v>497</v>
      </c>
      <c r="H248" s="52" t="s">
        <v>497</v>
      </c>
      <c r="I248" s="52" t="s">
        <v>497</v>
      </c>
      <c r="J248" s="52" t="s">
        <v>497</v>
      </c>
      <c r="K248" s="52" t="s">
        <v>497</v>
      </c>
      <c r="L248" s="52" t="s">
        <v>497</v>
      </c>
      <c r="M248" s="52" t="s">
        <v>497</v>
      </c>
      <c r="N248" s="52" t="s">
        <v>497</v>
      </c>
      <c r="O248" s="52" t="s">
        <v>497</v>
      </c>
      <c r="P248" s="52" t="s">
        <v>497</v>
      </c>
      <c r="Q248" s="52" t="s">
        <v>497</v>
      </c>
      <c r="R248" s="52" t="s">
        <v>497</v>
      </c>
      <c r="S248" s="52" t="s">
        <v>497</v>
      </c>
      <c r="T248" s="52" t="s">
        <v>497</v>
      </c>
      <c r="U248" s="52" t="s">
        <v>497</v>
      </c>
      <c r="V248" s="52" t="s">
        <v>497</v>
      </c>
      <c r="W248" s="52" t="s">
        <v>497</v>
      </c>
      <c r="X248" s="52" t="s">
        <v>497</v>
      </c>
      <c r="Y248" s="52" t="s">
        <v>497</v>
      </c>
      <c r="Z248" s="52" t="s">
        <v>497</v>
      </c>
      <c r="AA248" s="52" t="s">
        <v>497</v>
      </c>
      <c r="AB248" s="52" t="s">
        <v>497</v>
      </c>
      <c r="AC248" s="52" t="s">
        <v>497</v>
      </c>
      <c r="AD248" s="52" t="s">
        <v>497</v>
      </c>
      <c r="AE248" s="52" t="s">
        <v>497</v>
      </c>
      <c r="AF248" s="52" t="s">
        <v>497</v>
      </c>
      <c r="AG248" s="52" t="s">
        <v>497</v>
      </c>
      <c r="AH248" s="52" t="s">
        <v>497</v>
      </c>
      <c r="AI248" s="52" t="s">
        <v>497</v>
      </c>
      <c r="AJ248" s="52" t="s">
        <v>497</v>
      </c>
      <c r="AK248" s="52" t="s">
        <v>497</v>
      </c>
      <c r="AL248" s="52" t="s">
        <v>497</v>
      </c>
      <c r="AP248">
        <f t="shared" si="7"/>
        <v>1</v>
      </c>
      <c r="AQ248" t="s">
        <v>337</v>
      </c>
    </row>
    <row r="249" spans="1:43" x14ac:dyDescent="0.25">
      <c r="A249" s="1">
        <f>COUNTIF('Value Matchup'!$D$356:$D$423,PASE!B249)</f>
        <v>0</v>
      </c>
      <c r="B249" t="s">
        <v>338</v>
      </c>
      <c r="C249" s="63">
        <f t="shared" si="6"/>
        <v>-0.18106617647058826</v>
      </c>
      <c r="E249" s="52" t="s">
        <v>497</v>
      </c>
      <c r="F249" s="52" t="s">
        <v>497</v>
      </c>
      <c r="G249" s="52">
        <v>0.27941176470588236</v>
      </c>
      <c r="H249" s="52" t="s">
        <v>497</v>
      </c>
      <c r="I249" s="52">
        <v>-0.61764705882352944</v>
      </c>
      <c r="J249" s="52" t="s">
        <v>497</v>
      </c>
      <c r="K249" s="52" t="s">
        <v>497</v>
      </c>
      <c r="L249" s="52" t="s">
        <v>497</v>
      </c>
      <c r="M249" s="52" t="s">
        <v>497</v>
      </c>
      <c r="N249" s="52" t="s">
        <v>497</v>
      </c>
      <c r="O249" s="52">
        <v>-0.625</v>
      </c>
      <c r="P249" s="52" t="s">
        <v>497</v>
      </c>
      <c r="Q249" s="52" t="s">
        <v>497</v>
      </c>
      <c r="R249" s="52" t="s">
        <v>497</v>
      </c>
      <c r="S249" s="52">
        <v>-0.34558823529411775</v>
      </c>
      <c r="T249" s="52">
        <v>-0.92647058823529416</v>
      </c>
      <c r="U249" s="52" t="s">
        <v>497</v>
      </c>
      <c r="V249" s="52">
        <v>0.41176470588235292</v>
      </c>
      <c r="W249" s="52" t="s">
        <v>497</v>
      </c>
      <c r="X249" s="52" t="s">
        <v>497</v>
      </c>
      <c r="Y249" s="52" t="s">
        <v>497</v>
      </c>
      <c r="Z249" s="52">
        <v>0.45588235294117641</v>
      </c>
      <c r="AA249" s="52" t="s">
        <v>497</v>
      </c>
      <c r="AB249" s="52" t="s">
        <v>497</v>
      </c>
      <c r="AC249" s="52" t="s">
        <v>497</v>
      </c>
      <c r="AD249" s="52" t="s">
        <v>497</v>
      </c>
      <c r="AE249" s="52" t="s">
        <v>497</v>
      </c>
      <c r="AF249" s="52" t="s">
        <v>497</v>
      </c>
      <c r="AG249" s="52" t="s">
        <v>497</v>
      </c>
      <c r="AH249" s="52" t="s">
        <v>497</v>
      </c>
      <c r="AI249" s="52" t="s">
        <v>497</v>
      </c>
      <c r="AJ249" s="52" t="s">
        <v>497</v>
      </c>
      <c r="AK249" s="52">
        <v>-8.0882352941176405E-2</v>
      </c>
      <c r="AL249" s="52" t="s">
        <v>497</v>
      </c>
      <c r="AP249">
        <f t="shared" si="7"/>
        <v>1</v>
      </c>
      <c r="AQ249" t="s">
        <v>338</v>
      </c>
    </row>
    <row r="250" spans="1:43" x14ac:dyDescent="0.25">
      <c r="A250" s="1">
        <f>COUNTIF('Value Matchup'!$D$356:$D$423,PASE!B250)</f>
        <v>1</v>
      </c>
      <c r="B250" t="s">
        <v>339</v>
      </c>
      <c r="C250" s="63">
        <f t="shared" si="6"/>
        <v>-0.13865546218487398</v>
      </c>
      <c r="E250" s="52" t="s">
        <v>497</v>
      </c>
      <c r="F250" s="52" t="s">
        <v>497</v>
      </c>
      <c r="G250" s="52" t="s">
        <v>497</v>
      </c>
      <c r="H250" s="52" t="s">
        <v>497</v>
      </c>
      <c r="I250" s="52">
        <v>-0.11764705882352944</v>
      </c>
      <c r="J250" s="52">
        <v>-0.54411764705882359</v>
      </c>
      <c r="K250" s="52">
        <v>0.41176470588235292</v>
      </c>
      <c r="L250" s="52" t="s">
        <v>497</v>
      </c>
      <c r="M250" s="52" t="s">
        <v>497</v>
      </c>
      <c r="N250" s="52" t="s">
        <v>497</v>
      </c>
      <c r="O250" s="52" t="s">
        <v>497</v>
      </c>
      <c r="P250" s="52" t="s">
        <v>497</v>
      </c>
      <c r="Q250" s="52" t="s">
        <v>497</v>
      </c>
      <c r="R250" s="52" t="s">
        <v>497</v>
      </c>
      <c r="S250" s="52" t="s">
        <v>497</v>
      </c>
      <c r="T250" s="52" t="s">
        <v>497</v>
      </c>
      <c r="U250" s="52" t="s">
        <v>497</v>
      </c>
      <c r="V250" s="52" t="s">
        <v>497</v>
      </c>
      <c r="W250" s="52">
        <v>-0.58823529411764708</v>
      </c>
      <c r="X250" s="52" t="s">
        <v>497</v>
      </c>
      <c r="Y250" s="52">
        <v>0.38235294117647056</v>
      </c>
      <c r="Z250" s="52" t="s">
        <v>497</v>
      </c>
      <c r="AA250" s="52" t="s">
        <v>497</v>
      </c>
      <c r="AB250" s="52">
        <v>0.41176470588235292</v>
      </c>
      <c r="AC250" s="52">
        <v>-0.92647058823529416</v>
      </c>
      <c r="AD250" s="52" t="s">
        <v>497</v>
      </c>
      <c r="AE250" s="52" t="s">
        <v>497</v>
      </c>
      <c r="AF250" s="52" t="s">
        <v>497</v>
      </c>
      <c r="AG250" s="52" t="s">
        <v>497</v>
      </c>
      <c r="AH250" s="52" t="s">
        <v>497</v>
      </c>
      <c r="AI250" s="52" t="s">
        <v>497</v>
      </c>
      <c r="AJ250" s="52" t="s">
        <v>497</v>
      </c>
      <c r="AK250" s="52" t="s">
        <v>497</v>
      </c>
      <c r="AL250" s="52" t="s">
        <v>497</v>
      </c>
      <c r="AP250">
        <f t="shared" si="7"/>
        <v>1</v>
      </c>
      <c r="AQ250" t="s">
        <v>339</v>
      </c>
    </row>
    <row r="251" spans="1:43" x14ac:dyDescent="0.25">
      <c r="A251" s="1">
        <f>COUNTIF('Value Matchup'!$D$356:$D$423,PASE!B251)</f>
        <v>1</v>
      </c>
      <c r="B251" t="s">
        <v>340</v>
      </c>
      <c r="C251" s="63">
        <f t="shared" si="6"/>
        <v>-0.27757352941176472</v>
      </c>
      <c r="E251" s="52" t="s">
        <v>497</v>
      </c>
      <c r="F251" s="52">
        <v>7.3529411764705843E-2</v>
      </c>
      <c r="G251" s="52" t="s">
        <v>497</v>
      </c>
      <c r="H251" s="52" t="s">
        <v>497</v>
      </c>
      <c r="I251" s="52" t="s">
        <v>497</v>
      </c>
      <c r="J251" s="52">
        <v>-0.625</v>
      </c>
      <c r="K251" s="52">
        <v>-0.92647058823529416</v>
      </c>
      <c r="L251" s="52" t="s">
        <v>497</v>
      </c>
      <c r="M251" s="52">
        <v>1.3823529411764706</v>
      </c>
      <c r="N251" s="52" t="s">
        <v>497</v>
      </c>
      <c r="O251" s="52">
        <v>-0.61764705882352944</v>
      </c>
      <c r="P251" s="52" t="s">
        <v>497</v>
      </c>
      <c r="Q251" s="52" t="s">
        <v>497</v>
      </c>
      <c r="R251" s="52">
        <v>-0.61764705882352944</v>
      </c>
      <c r="S251" s="52" t="s">
        <v>497</v>
      </c>
      <c r="T251" s="52" t="s">
        <v>497</v>
      </c>
      <c r="U251" s="52" t="s">
        <v>497</v>
      </c>
      <c r="V251" s="52" t="s">
        <v>497</v>
      </c>
      <c r="W251" s="52" t="s">
        <v>497</v>
      </c>
      <c r="X251" s="52" t="s">
        <v>497</v>
      </c>
      <c r="Y251" s="52" t="s">
        <v>497</v>
      </c>
      <c r="Z251" s="52">
        <v>-0.16911764705882354</v>
      </c>
      <c r="AA251" s="52" t="s">
        <v>497</v>
      </c>
      <c r="AB251" s="52" t="s">
        <v>497</v>
      </c>
      <c r="AC251" s="52" t="s">
        <v>497</v>
      </c>
      <c r="AD251" s="52" t="s">
        <v>497</v>
      </c>
      <c r="AE251" s="52" t="s">
        <v>497</v>
      </c>
      <c r="AF251" s="52" t="s">
        <v>497</v>
      </c>
      <c r="AG251" s="52" t="s">
        <v>497</v>
      </c>
      <c r="AH251" s="52">
        <v>-0.72058823529411764</v>
      </c>
      <c r="AI251" s="52" t="s">
        <v>497</v>
      </c>
      <c r="AJ251" s="52" t="s">
        <v>497</v>
      </c>
      <c r="AK251" s="52" t="s">
        <v>497</v>
      </c>
      <c r="AL251" s="52" t="s">
        <v>497</v>
      </c>
      <c r="AP251">
        <f t="shared" si="7"/>
        <v>1</v>
      </c>
      <c r="AQ251" t="s">
        <v>340</v>
      </c>
    </row>
    <row r="252" spans="1:43" x14ac:dyDescent="0.25">
      <c r="A252" s="1">
        <f>COUNTIF('Value Matchup'!$D$356:$D$423,PASE!B252)</f>
        <v>0</v>
      </c>
      <c r="B252" t="s">
        <v>341</v>
      </c>
      <c r="C252" s="63">
        <f t="shared" si="6"/>
        <v>-0.24509803921568629</v>
      </c>
      <c r="E252" s="52" t="s">
        <v>497</v>
      </c>
      <c r="F252" s="52" t="s">
        <v>497</v>
      </c>
      <c r="G252" s="52" t="s">
        <v>497</v>
      </c>
      <c r="H252" s="52" t="s">
        <v>497</v>
      </c>
      <c r="I252" s="52" t="s">
        <v>497</v>
      </c>
      <c r="J252" s="52" t="s">
        <v>497</v>
      </c>
      <c r="K252" s="52" t="s">
        <v>497</v>
      </c>
      <c r="L252" s="52">
        <v>-0.16911764705882354</v>
      </c>
      <c r="M252" s="52" t="s">
        <v>497</v>
      </c>
      <c r="N252" s="52" t="s">
        <v>497</v>
      </c>
      <c r="O252" s="52" t="s">
        <v>497</v>
      </c>
      <c r="P252" s="52" t="s">
        <v>497</v>
      </c>
      <c r="Q252" s="52" t="s">
        <v>497</v>
      </c>
      <c r="R252" s="52" t="s">
        <v>497</v>
      </c>
      <c r="S252" s="52" t="s">
        <v>497</v>
      </c>
      <c r="T252" s="52" t="s">
        <v>497</v>
      </c>
      <c r="U252" s="52" t="s">
        <v>497</v>
      </c>
      <c r="V252" s="52" t="s">
        <v>497</v>
      </c>
      <c r="W252" s="52" t="s">
        <v>497</v>
      </c>
      <c r="X252" s="52" t="s">
        <v>497</v>
      </c>
      <c r="Y252" s="52" t="s">
        <v>497</v>
      </c>
      <c r="Z252" s="52" t="s">
        <v>497</v>
      </c>
      <c r="AA252" s="52" t="s">
        <v>497</v>
      </c>
      <c r="AB252" s="52">
        <v>-6.6176470588235295E-2</v>
      </c>
      <c r="AC252" s="52" t="s">
        <v>497</v>
      </c>
      <c r="AD252" s="52" t="s">
        <v>497</v>
      </c>
      <c r="AE252" s="52" t="s">
        <v>497</v>
      </c>
      <c r="AF252" s="52">
        <v>-0.5</v>
      </c>
      <c r="AG252" s="52" t="s">
        <v>497</v>
      </c>
      <c r="AH252" s="52" t="s">
        <v>497</v>
      </c>
      <c r="AI252" s="52" t="s">
        <v>497</v>
      </c>
      <c r="AJ252" s="52" t="s">
        <v>497</v>
      </c>
      <c r="AK252" s="52" t="s">
        <v>497</v>
      </c>
      <c r="AL252" s="52" t="s">
        <v>497</v>
      </c>
      <c r="AP252">
        <f t="shared" si="7"/>
        <v>1</v>
      </c>
      <c r="AQ252" t="s">
        <v>341</v>
      </c>
    </row>
    <row r="253" spans="1:43" x14ac:dyDescent="0.25">
      <c r="A253" s="1">
        <f>COUNTIF('Value Matchup'!$D$356:$D$423,PASE!B253)</f>
        <v>0</v>
      </c>
      <c r="B253" t="s">
        <v>342</v>
      </c>
      <c r="C253" s="63">
        <f t="shared" si="6"/>
        <v>-0.11764705882352941</v>
      </c>
      <c r="E253" s="52" t="s">
        <v>497</v>
      </c>
      <c r="F253" s="52" t="s">
        <v>497</v>
      </c>
      <c r="G253" s="52" t="s">
        <v>497</v>
      </c>
      <c r="H253" s="52" t="s">
        <v>497</v>
      </c>
      <c r="I253" s="52" t="s">
        <v>497</v>
      </c>
      <c r="J253" s="52" t="s">
        <v>497</v>
      </c>
      <c r="K253" s="52" t="s">
        <v>497</v>
      </c>
      <c r="L253" s="52" t="s">
        <v>497</v>
      </c>
      <c r="M253" s="52">
        <v>-0.16911764705882354</v>
      </c>
      <c r="N253" s="52" t="s">
        <v>497</v>
      </c>
      <c r="O253" s="52" t="s">
        <v>497</v>
      </c>
      <c r="P253" s="52" t="s">
        <v>497</v>
      </c>
      <c r="Q253" s="52" t="s">
        <v>497</v>
      </c>
      <c r="R253" s="52" t="s">
        <v>497</v>
      </c>
      <c r="S253" s="52" t="s">
        <v>497</v>
      </c>
      <c r="T253" s="52">
        <v>-6.6176470588235295E-2</v>
      </c>
      <c r="U253" s="52" t="s">
        <v>497</v>
      </c>
      <c r="V253" s="52" t="s">
        <v>497</v>
      </c>
      <c r="W253" s="52" t="s">
        <v>497</v>
      </c>
      <c r="X253" s="52" t="s">
        <v>497</v>
      </c>
      <c r="Y253" s="52" t="s">
        <v>497</v>
      </c>
      <c r="Z253" s="52" t="s">
        <v>497</v>
      </c>
      <c r="AA253" s="52" t="s">
        <v>497</v>
      </c>
      <c r="AB253" s="52" t="s">
        <v>497</v>
      </c>
      <c r="AC253" s="52" t="s">
        <v>497</v>
      </c>
      <c r="AD253" s="52" t="s">
        <v>497</v>
      </c>
      <c r="AE253" s="52" t="s">
        <v>497</v>
      </c>
      <c r="AF253" s="52" t="s">
        <v>497</v>
      </c>
      <c r="AG253" s="52" t="s">
        <v>497</v>
      </c>
      <c r="AH253" s="52" t="s">
        <v>497</v>
      </c>
      <c r="AI253" s="52" t="s">
        <v>497</v>
      </c>
      <c r="AJ253" s="52" t="s">
        <v>497</v>
      </c>
      <c r="AK253" s="52" t="s">
        <v>497</v>
      </c>
      <c r="AL253" s="52" t="s">
        <v>497</v>
      </c>
      <c r="AP253">
        <f t="shared" si="7"/>
        <v>1</v>
      </c>
      <c r="AQ253" t="s">
        <v>342</v>
      </c>
    </row>
    <row r="254" spans="1:43" x14ac:dyDescent="0.25">
      <c r="A254" s="1">
        <f>COUNTIF('Value Matchup'!$D$356:$D$423,PASE!B254)</f>
        <v>0</v>
      </c>
      <c r="B254" t="s">
        <v>343</v>
      </c>
      <c r="C254" s="63">
        <f t="shared" si="6"/>
        <v>-0.20955882352941177</v>
      </c>
      <c r="E254" s="52" t="s">
        <v>497</v>
      </c>
      <c r="F254" s="52" t="s">
        <v>497</v>
      </c>
      <c r="G254" s="52" t="s">
        <v>497</v>
      </c>
      <c r="H254" s="52" t="s">
        <v>497</v>
      </c>
      <c r="I254" s="52" t="s">
        <v>497</v>
      </c>
      <c r="J254" s="52" t="s">
        <v>497</v>
      </c>
      <c r="K254" s="52" t="s">
        <v>497</v>
      </c>
      <c r="L254" s="52" t="s">
        <v>497</v>
      </c>
      <c r="M254" s="52" t="s">
        <v>497</v>
      </c>
      <c r="N254" s="52" t="s">
        <v>497</v>
      </c>
      <c r="O254" s="52" t="s">
        <v>497</v>
      </c>
      <c r="P254" s="52" t="s">
        <v>497</v>
      </c>
      <c r="Q254" s="52" t="s">
        <v>497</v>
      </c>
      <c r="R254" s="52" t="s">
        <v>497</v>
      </c>
      <c r="S254" s="52" t="s">
        <v>497</v>
      </c>
      <c r="T254" s="52" t="s">
        <v>497</v>
      </c>
      <c r="U254" s="52" t="s">
        <v>497</v>
      </c>
      <c r="V254" s="52" t="s">
        <v>497</v>
      </c>
      <c r="W254" s="52">
        <v>-0.25</v>
      </c>
      <c r="X254" s="52">
        <v>-0.16911764705882354</v>
      </c>
      <c r="Y254" s="52" t="s">
        <v>497</v>
      </c>
      <c r="Z254" s="52" t="s">
        <v>497</v>
      </c>
      <c r="AA254" s="52" t="s">
        <v>497</v>
      </c>
      <c r="AB254" s="52" t="s">
        <v>497</v>
      </c>
      <c r="AC254" s="52" t="s">
        <v>497</v>
      </c>
      <c r="AD254" s="52" t="s">
        <v>497</v>
      </c>
      <c r="AE254" s="52" t="s">
        <v>497</v>
      </c>
      <c r="AF254" s="52" t="s">
        <v>497</v>
      </c>
      <c r="AG254" s="52" t="s">
        <v>497</v>
      </c>
      <c r="AH254" s="52" t="s">
        <v>497</v>
      </c>
      <c r="AI254" s="52" t="s">
        <v>497</v>
      </c>
      <c r="AJ254" s="52" t="s">
        <v>497</v>
      </c>
      <c r="AK254" s="52" t="s">
        <v>497</v>
      </c>
      <c r="AL254" s="52" t="s">
        <v>497</v>
      </c>
      <c r="AP254">
        <f t="shared" si="7"/>
        <v>1</v>
      </c>
      <c r="AQ254" t="s">
        <v>343</v>
      </c>
    </row>
    <row r="255" spans="1:43" x14ac:dyDescent="0.25">
      <c r="A255" s="1">
        <f>COUNTIF('Value Matchup'!$D$356:$D$423,PASE!B255)</f>
        <v>0</v>
      </c>
      <c r="B255" t="s">
        <v>344</v>
      </c>
      <c r="C255" s="63">
        <f t="shared" si="6"/>
        <v>-2.9411764705882359E-2</v>
      </c>
      <c r="E255" s="52" t="s">
        <v>497</v>
      </c>
      <c r="F255" s="52" t="s">
        <v>497</v>
      </c>
      <c r="G255" s="52" t="s">
        <v>497</v>
      </c>
      <c r="H255" s="52" t="s">
        <v>497</v>
      </c>
      <c r="I255" s="52" t="s">
        <v>497</v>
      </c>
      <c r="J255" s="52" t="s">
        <v>497</v>
      </c>
      <c r="K255" s="52" t="s">
        <v>497</v>
      </c>
      <c r="L255" s="52" t="s">
        <v>497</v>
      </c>
      <c r="M255" s="52" t="s">
        <v>497</v>
      </c>
      <c r="N255" s="52" t="s">
        <v>497</v>
      </c>
      <c r="O255" s="52">
        <v>0.75</v>
      </c>
      <c r="P255" s="52" t="s">
        <v>497</v>
      </c>
      <c r="Q255" s="52" t="s">
        <v>497</v>
      </c>
      <c r="R255" s="52" t="s">
        <v>497</v>
      </c>
      <c r="S255" s="52" t="s">
        <v>497</v>
      </c>
      <c r="T255" s="52">
        <v>-0.25</v>
      </c>
      <c r="U255" s="52" t="s">
        <v>497</v>
      </c>
      <c r="V255" s="52" t="s">
        <v>497</v>
      </c>
      <c r="W255" s="52" t="s">
        <v>497</v>
      </c>
      <c r="X255" s="52" t="s">
        <v>497</v>
      </c>
      <c r="Y255" s="52" t="s">
        <v>497</v>
      </c>
      <c r="Z255" s="52" t="s">
        <v>497</v>
      </c>
      <c r="AA255" s="52" t="s">
        <v>497</v>
      </c>
      <c r="AB255" s="52" t="s">
        <v>497</v>
      </c>
      <c r="AC255" s="52" t="s">
        <v>497</v>
      </c>
      <c r="AD255" s="52" t="s">
        <v>497</v>
      </c>
      <c r="AE255" s="52" t="s">
        <v>497</v>
      </c>
      <c r="AF255" s="52" t="s">
        <v>497</v>
      </c>
      <c r="AG255" s="52" t="s">
        <v>497</v>
      </c>
      <c r="AH255" s="52" t="s">
        <v>497</v>
      </c>
      <c r="AI255" s="52" t="s">
        <v>497</v>
      </c>
      <c r="AJ255" s="52">
        <v>-0.58823529411764708</v>
      </c>
      <c r="AK255" s="52" t="s">
        <v>497</v>
      </c>
      <c r="AL255" s="52" t="s">
        <v>497</v>
      </c>
      <c r="AP255">
        <f t="shared" si="7"/>
        <v>1</v>
      </c>
      <c r="AQ255" t="s">
        <v>344</v>
      </c>
    </row>
    <row r="256" spans="1:43" x14ac:dyDescent="0.25">
      <c r="A256" s="1">
        <f>COUNTIF('Value Matchup'!$D$356:$D$423,PASE!B256)</f>
        <v>0</v>
      </c>
      <c r="B256" t="s">
        <v>345</v>
      </c>
      <c r="C256" s="63">
        <f t="shared" si="6"/>
        <v>-0.27406417112299464</v>
      </c>
      <c r="E256" s="52">
        <v>-0.625</v>
      </c>
      <c r="F256" s="52">
        <v>-7.3529411764705881E-3</v>
      </c>
      <c r="G256" s="52" t="s">
        <v>497</v>
      </c>
      <c r="H256" s="52">
        <v>0.27941176470588236</v>
      </c>
      <c r="I256" s="52">
        <v>0.45588235294117641</v>
      </c>
      <c r="J256" s="52">
        <v>7.3529411764705843E-2</v>
      </c>
      <c r="K256" s="52">
        <v>-1.0808823529411764</v>
      </c>
      <c r="L256" s="52">
        <v>-0.36029411764705888</v>
      </c>
      <c r="M256" s="52">
        <v>-0.625</v>
      </c>
      <c r="N256" s="52" t="s">
        <v>497</v>
      </c>
      <c r="O256" s="52" t="s">
        <v>497</v>
      </c>
      <c r="P256" s="52" t="s">
        <v>497</v>
      </c>
      <c r="Q256" s="52">
        <v>-0.625</v>
      </c>
      <c r="R256" s="52" t="s">
        <v>497</v>
      </c>
      <c r="S256" s="52" t="s">
        <v>497</v>
      </c>
      <c r="T256" s="52" t="s">
        <v>497</v>
      </c>
      <c r="U256" s="52">
        <v>-0.25</v>
      </c>
      <c r="V256" s="52" t="s">
        <v>497</v>
      </c>
      <c r="W256" s="52" t="s">
        <v>497</v>
      </c>
      <c r="X256" s="52" t="s">
        <v>497</v>
      </c>
      <c r="Y256" s="52" t="s">
        <v>497</v>
      </c>
      <c r="Z256" s="52" t="s">
        <v>497</v>
      </c>
      <c r="AA256" s="52" t="s">
        <v>497</v>
      </c>
      <c r="AB256" s="52" t="s">
        <v>497</v>
      </c>
      <c r="AC256" s="52" t="s">
        <v>497</v>
      </c>
      <c r="AD256" s="52" t="s">
        <v>497</v>
      </c>
      <c r="AE256" s="52" t="s">
        <v>497</v>
      </c>
      <c r="AF256" s="52" t="s">
        <v>497</v>
      </c>
      <c r="AG256" s="52" t="s">
        <v>497</v>
      </c>
      <c r="AH256" s="52" t="s">
        <v>497</v>
      </c>
      <c r="AI256" s="52" t="s">
        <v>497</v>
      </c>
      <c r="AJ256" s="52" t="s">
        <v>497</v>
      </c>
      <c r="AK256" s="52" t="s">
        <v>497</v>
      </c>
      <c r="AL256" s="52">
        <v>-0.25</v>
      </c>
      <c r="AP256">
        <f t="shared" si="7"/>
        <v>1</v>
      </c>
      <c r="AQ256" t="s">
        <v>345</v>
      </c>
    </row>
    <row r="257" spans="1:43" x14ac:dyDescent="0.25">
      <c r="A257" s="1">
        <f>COUNTIF('Value Matchup'!$D$356:$D$423,PASE!B257)</f>
        <v>0</v>
      </c>
      <c r="B257" t="s">
        <v>346</v>
      </c>
      <c r="C257" s="63">
        <f t="shared" si="6"/>
        <v>-0.16911764705882354</v>
      </c>
      <c r="E257" s="52" t="s">
        <v>497</v>
      </c>
      <c r="F257" s="52" t="s">
        <v>497</v>
      </c>
      <c r="G257" s="52" t="s">
        <v>497</v>
      </c>
      <c r="H257" s="52" t="s">
        <v>497</v>
      </c>
      <c r="I257" s="52" t="s">
        <v>497</v>
      </c>
      <c r="J257" s="52" t="s">
        <v>497</v>
      </c>
      <c r="K257" s="52" t="s">
        <v>497</v>
      </c>
      <c r="L257" s="52" t="s">
        <v>497</v>
      </c>
      <c r="M257" s="52" t="s">
        <v>497</v>
      </c>
      <c r="N257" s="52" t="s">
        <v>497</v>
      </c>
      <c r="O257" s="52" t="s">
        <v>497</v>
      </c>
      <c r="P257" s="52" t="s">
        <v>497</v>
      </c>
      <c r="Q257" s="52" t="s">
        <v>497</v>
      </c>
      <c r="R257" s="52" t="s">
        <v>497</v>
      </c>
      <c r="S257" s="52" t="s">
        <v>497</v>
      </c>
      <c r="T257" s="52" t="s">
        <v>497</v>
      </c>
      <c r="U257" s="52" t="s">
        <v>497</v>
      </c>
      <c r="V257" s="52" t="s">
        <v>497</v>
      </c>
      <c r="W257" s="52" t="s">
        <v>497</v>
      </c>
      <c r="X257" s="52" t="s">
        <v>497</v>
      </c>
      <c r="Y257" s="52">
        <v>-0.16911764705882354</v>
      </c>
      <c r="Z257" s="52" t="s">
        <v>497</v>
      </c>
      <c r="AA257" s="52" t="s">
        <v>497</v>
      </c>
      <c r="AB257" s="52" t="s">
        <v>497</v>
      </c>
      <c r="AC257" s="52" t="s">
        <v>497</v>
      </c>
      <c r="AD257" s="52" t="s">
        <v>497</v>
      </c>
      <c r="AE257" s="52" t="s">
        <v>497</v>
      </c>
      <c r="AF257" s="52" t="s">
        <v>497</v>
      </c>
      <c r="AG257" s="52" t="s">
        <v>497</v>
      </c>
      <c r="AH257" s="52" t="s">
        <v>497</v>
      </c>
      <c r="AI257" s="52" t="s">
        <v>497</v>
      </c>
      <c r="AJ257" s="52" t="s">
        <v>497</v>
      </c>
      <c r="AK257" s="52" t="s">
        <v>497</v>
      </c>
      <c r="AL257" s="52" t="s">
        <v>497</v>
      </c>
      <c r="AP257">
        <f t="shared" si="7"/>
        <v>1</v>
      </c>
      <c r="AQ257" t="s">
        <v>346</v>
      </c>
    </row>
    <row r="258" spans="1:43" x14ac:dyDescent="0.25">
      <c r="A258" s="1">
        <f>COUNTIF('Value Matchup'!$D$356:$D$423,PASE!B258)</f>
        <v>0</v>
      </c>
      <c r="B258" t="s">
        <v>347</v>
      </c>
      <c r="C258" s="63">
        <f t="shared" si="6"/>
        <v>-7.3529411764705881E-3</v>
      </c>
      <c r="E258" s="52" t="s">
        <v>497</v>
      </c>
      <c r="F258" s="52" t="s">
        <v>497</v>
      </c>
      <c r="G258" s="52" t="s">
        <v>497</v>
      </c>
      <c r="H258" s="52" t="s">
        <v>497</v>
      </c>
      <c r="I258" s="52" t="s">
        <v>497</v>
      </c>
      <c r="J258" s="52" t="s">
        <v>497</v>
      </c>
      <c r="K258" s="52" t="s">
        <v>497</v>
      </c>
      <c r="L258" s="52" t="s">
        <v>497</v>
      </c>
      <c r="M258" s="52" t="s">
        <v>497</v>
      </c>
      <c r="N258" s="52" t="s">
        <v>497</v>
      </c>
      <c r="O258" s="52" t="s">
        <v>497</v>
      </c>
      <c r="P258" s="52" t="s">
        <v>497</v>
      </c>
      <c r="Q258" s="52" t="s">
        <v>497</v>
      </c>
      <c r="R258" s="52" t="s">
        <v>497</v>
      </c>
      <c r="S258" s="52" t="s">
        <v>497</v>
      </c>
      <c r="T258" s="52" t="s">
        <v>497</v>
      </c>
      <c r="U258" s="52" t="s">
        <v>497</v>
      </c>
      <c r="V258" s="52" t="s">
        <v>497</v>
      </c>
      <c r="W258" s="52" t="s">
        <v>497</v>
      </c>
      <c r="X258" s="52" t="s">
        <v>497</v>
      </c>
      <c r="Y258" s="52" t="s">
        <v>497</v>
      </c>
      <c r="Z258" s="52" t="s">
        <v>497</v>
      </c>
      <c r="AA258" s="52">
        <v>-7.3529411764705881E-3</v>
      </c>
      <c r="AB258" s="52" t="s">
        <v>497</v>
      </c>
      <c r="AC258" s="52" t="s">
        <v>497</v>
      </c>
      <c r="AD258" s="52" t="s">
        <v>497</v>
      </c>
      <c r="AE258" s="52" t="s">
        <v>497</v>
      </c>
      <c r="AF258" s="52" t="s">
        <v>497</v>
      </c>
      <c r="AG258" s="52" t="s">
        <v>497</v>
      </c>
      <c r="AH258" s="52" t="s">
        <v>497</v>
      </c>
      <c r="AI258" s="52" t="s">
        <v>497</v>
      </c>
      <c r="AJ258" s="52" t="s">
        <v>497</v>
      </c>
      <c r="AK258" s="52" t="s">
        <v>497</v>
      </c>
      <c r="AL258" s="52" t="s">
        <v>497</v>
      </c>
      <c r="AP258">
        <f t="shared" si="7"/>
        <v>1</v>
      </c>
      <c r="AQ258" t="s">
        <v>347</v>
      </c>
    </row>
    <row r="259" spans="1:43" x14ac:dyDescent="0.25">
      <c r="A259" s="1">
        <f>COUNTIF('Value Matchup'!$D$356:$D$423,PASE!B259)</f>
        <v>0</v>
      </c>
      <c r="B259" t="s">
        <v>348</v>
      </c>
      <c r="C259" s="63">
        <f t="shared" si="6"/>
        <v>0.1875</v>
      </c>
      <c r="E259" s="52" t="s">
        <v>497</v>
      </c>
      <c r="F259" s="52" t="s">
        <v>497</v>
      </c>
      <c r="G259" s="52" t="s">
        <v>497</v>
      </c>
      <c r="H259" s="52" t="s">
        <v>497</v>
      </c>
      <c r="I259" s="52" t="s">
        <v>497</v>
      </c>
      <c r="J259" s="52" t="s">
        <v>497</v>
      </c>
      <c r="K259" s="52" t="s">
        <v>497</v>
      </c>
      <c r="L259" s="52" t="s">
        <v>497</v>
      </c>
      <c r="M259" s="52" t="s">
        <v>497</v>
      </c>
      <c r="N259" s="52" t="s">
        <v>497</v>
      </c>
      <c r="O259" s="52" t="s">
        <v>497</v>
      </c>
      <c r="P259" s="52" t="s">
        <v>497</v>
      </c>
      <c r="Q259" s="52" t="s">
        <v>497</v>
      </c>
      <c r="R259" s="52" t="s">
        <v>497</v>
      </c>
      <c r="S259" s="52" t="s">
        <v>497</v>
      </c>
      <c r="T259" s="52" t="s">
        <v>497</v>
      </c>
      <c r="U259" s="52" t="s">
        <v>497</v>
      </c>
      <c r="V259" s="52" t="s">
        <v>497</v>
      </c>
      <c r="W259" s="52" t="s">
        <v>497</v>
      </c>
      <c r="X259" s="52" t="s">
        <v>497</v>
      </c>
      <c r="Y259" s="52" t="s">
        <v>497</v>
      </c>
      <c r="Z259" s="52" t="s">
        <v>497</v>
      </c>
      <c r="AA259" s="52">
        <v>0.38235294117647056</v>
      </c>
      <c r="AB259" s="52">
        <v>-0.5</v>
      </c>
      <c r="AC259" s="52" t="s">
        <v>497</v>
      </c>
      <c r="AD259" s="52">
        <v>0.93382352941176472</v>
      </c>
      <c r="AE259" s="52" t="s">
        <v>497</v>
      </c>
      <c r="AF259" s="52" t="s">
        <v>497</v>
      </c>
      <c r="AG259" s="52" t="s">
        <v>497</v>
      </c>
      <c r="AH259" s="52" t="s">
        <v>497</v>
      </c>
      <c r="AI259" s="52" t="s">
        <v>497</v>
      </c>
      <c r="AJ259" s="52">
        <v>-6.6176470588235295E-2</v>
      </c>
      <c r="AK259" s="52" t="s">
        <v>497</v>
      </c>
      <c r="AL259" s="52" t="s">
        <v>497</v>
      </c>
      <c r="AP259">
        <f t="shared" si="7"/>
        <v>1</v>
      </c>
      <c r="AQ259" t="s">
        <v>348</v>
      </c>
    </row>
    <row r="260" spans="1:43" x14ac:dyDescent="0.25">
      <c r="A260" s="1">
        <f>COUNTIF('Value Matchup'!$D$356:$D$423,PASE!B260)</f>
        <v>0</v>
      </c>
      <c r="B260" t="s">
        <v>349</v>
      </c>
      <c r="C260" s="63">
        <f t="shared" ref="C260:C323" si="8">IFERROR(AVERAGE(D260:AL260),0)</f>
        <v>0</v>
      </c>
      <c r="E260" s="52" t="s">
        <v>497</v>
      </c>
      <c r="F260" s="52" t="s">
        <v>497</v>
      </c>
      <c r="G260" s="52" t="s">
        <v>497</v>
      </c>
      <c r="H260" s="52" t="s">
        <v>497</v>
      </c>
      <c r="I260" s="52" t="s">
        <v>497</v>
      </c>
      <c r="J260" s="52" t="s">
        <v>497</v>
      </c>
      <c r="K260" s="52" t="s">
        <v>497</v>
      </c>
      <c r="L260" s="52" t="s">
        <v>497</v>
      </c>
      <c r="M260" s="52" t="s">
        <v>497</v>
      </c>
      <c r="N260" s="52" t="s">
        <v>497</v>
      </c>
      <c r="O260" s="52" t="s">
        <v>497</v>
      </c>
      <c r="P260" s="52" t="s">
        <v>497</v>
      </c>
      <c r="Q260" s="52" t="s">
        <v>497</v>
      </c>
      <c r="R260" s="52" t="s">
        <v>497</v>
      </c>
      <c r="S260" s="52" t="s">
        <v>497</v>
      </c>
      <c r="T260" s="52" t="s">
        <v>497</v>
      </c>
      <c r="U260" s="52" t="s">
        <v>497</v>
      </c>
      <c r="V260" s="52" t="s">
        <v>497</v>
      </c>
      <c r="W260" s="52" t="s">
        <v>497</v>
      </c>
      <c r="X260" s="52" t="s">
        <v>497</v>
      </c>
      <c r="Y260" s="52" t="s">
        <v>497</v>
      </c>
      <c r="Z260" s="52" t="s">
        <v>497</v>
      </c>
      <c r="AA260" s="52" t="s">
        <v>497</v>
      </c>
      <c r="AB260" s="52" t="s">
        <v>497</v>
      </c>
      <c r="AC260" s="52" t="s">
        <v>497</v>
      </c>
      <c r="AD260" s="52" t="s">
        <v>497</v>
      </c>
      <c r="AE260" s="52" t="s">
        <v>497</v>
      </c>
      <c r="AF260" s="52" t="s">
        <v>497</v>
      </c>
      <c r="AG260" s="52" t="s">
        <v>497</v>
      </c>
      <c r="AH260" s="52" t="s">
        <v>497</v>
      </c>
      <c r="AI260" s="52" t="s">
        <v>497</v>
      </c>
      <c r="AJ260" s="52" t="s">
        <v>497</v>
      </c>
      <c r="AK260" s="52" t="s">
        <v>497</v>
      </c>
      <c r="AL260" s="52" t="s">
        <v>497</v>
      </c>
      <c r="AP260">
        <f t="shared" ref="AP260:AP323" si="9">COUNTIF(B:B,AQ260)</f>
        <v>1</v>
      </c>
      <c r="AQ260" t="s">
        <v>349</v>
      </c>
    </row>
    <row r="261" spans="1:43" x14ac:dyDescent="0.25">
      <c r="A261" s="1">
        <f>COUNTIF('Value Matchup'!$D$356:$D$423,PASE!B261)</f>
        <v>0</v>
      </c>
      <c r="B261" t="s">
        <v>350</v>
      </c>
      <c r="C261" s="63">
        <f t="shared" si="8"/>
        <v>0</v>
      </c>
      <c r="E261" s="52" t="s">
        <v>497</v>
      </c>
      <c r="F261" s="52" t="s">
        <v>497</v>
      </c>
      <c r="G261" s="52" t="s">
        <v>497</v>
      </c>
      <c r="H261" s="52" t="s">
        <v>497</v>
      </c>
      <c r="I261" s="52" t="s">
        <v>497</v>
      </c>
      <c r="J261" s="52" t="s">
        <v>497</v>
      </c>
      <c r="K261" s="52" t="s">
        <v>497</v>
      </c>
      <c r="L261" s="52" t="s">
        <v>497</v>
      </c>
      <c r="M261" s="52" t="s">
        <v>497</v>
      </c>
      <c r="N261" s="52" t="s">
        <v>497</v>
      </c>
      <c r="O261" s="52" t="s">
        <v>497</v>
      </c>
      <c r="P261" s="52" t="s">
        <v>497</v>
      </c>
      <c r="Q261" s="52" t="s">
        <v>497</v>
      </c>
      <c r="R261" s="52" t="s">
        <v>497</v>
      </c>
      <c r="S261" s="52" t="s">
        <v>497</v>
      </c>
      <c r="T261" s="52" t="s">
        <v>497</v>
      </c>
      <c r="U261" s="52" t="s">
        <v>497</v>
      </c>
      <c r="V261" s="52" t="s">
        <v>497</v>
      </c>
      <c r="W261" s="52" t="s">
        <v>497</v>
      </c>
      <c r="X261" s="52" t="s">
        <v>497</v>
      </c>
      <c r="Y261" s="52" t="s">
        <v>497</v>
      </c>
      <c r="Z261" s="52" t="s">
        <v>497</v>
      </c>
      <c r="AA261" s="52" t="s">
        <v>497</v>
      </c>
      <c r="AB261" s="52" t="s">
        <v>497</v>
      </c>
      <c r="AC261" s="52" t="s">
        <v>497</v>
      </c>
      <c r="AD261" s="52" t="s">
        <v>497</v>
      </c>
      <c r="AE261" s="52" t="s">
        <v>497</v>
      </c>
      <c r="AF261" s="52" t="s">
        <v>497</v>
      </c>
      <c r="AG261" s="52" t="s">
        <v>497</v>
      </c>
      <c r="AH261" s="52" t="s">
        <v>497</v>
      </c>
      <c r="AI261" s="52" t="s">
        <v>497</v>
      </c>
      <c r="AJ261" s="52" t="s">
        <v>497</v>
      </c>
      <c r="AK261" s="52" t="s">
        <v>497</v>
      </c>
      <c r="AL261" s="52" t="s">
        <v>497</v>
      </c>
      <c r="AP261">
        <f t="shared" si="9"/>
        <v>1</v>
      </c>
      <c r="AQ261" t="s">
        <v>350</v>
      </c>
    </row>
    <row r="262" spans="1:43" x14ac:dyDescent="0.25">
      <c r="A262" s="1">
        <f>COUNTIF('Value Matchup'!$D$356:$D$423,PASE!B262)</f>
        <v>1</v>
      </c>
      <c r="B262" t="s">
        <v>87</v>
      </c>
      <c r="C262" s="63">
        <f t="shared" si="8"/>
        <v>0.22916666666666663</v>
      </c>
      <c r="E262" s="52">
        <v>0.27941176470588236</v>
      </c>
      <c r="F262" s="52">
        <v>-0.58823529411764708</v>
      </c>
      <c r="G262" s="52">
        <v>-1.0808823529411764</v>
      </c>
      <c r="H262" s="52" t="s">
        <v>497</v>
      </c>
      <c r="I262" s="52" t="s">
        <v>497</v>
      </c>
      <c r="J262" s="52" t="s">
        <v>497</v>
      </c>
      <c r="K262" s="52" t="s">
        <v>497</v>
      </c>
      <c r="L262" s="52" t="s">
        <v>497</v>
      </c>
      <c r="M262" s="52" t="s">
        <v>497</v>
      </c>
      <c r="N262" s="52" t="s">
        <v>497</v>
      </c>
      <c r="O262" s="52" t="s">
        <v>497</v>
      </c>
      <c r="P262" s="52" t="s">
        <v>497</v>
      </c>
      <c r="Q262" s="52">
        <v>-0.61764705882352944</v>
      </c>
      <c r="R262" s="52" t="s">
        <v>497</v>
      </c>
      <c r="S262" s="52">
        <v>0.27941176470588236</v>
      </c>
      <c r="T262" s="52" t="s">
        <v>497</v>
      </c>
      <c r="U262" s="52" t="s">
        <v>497</v>
      </c>
      <c r="V262" s="52" t="s">
        <v>497</v>
      </c>
      <c r="W262" s="52">
        <v>1.3823529411764706</v>
      </c>
      <c r="X262" s="52" t="s">
        <v>497</v>
      </c>
      <c r="Y262" s="52" t="s">
        <v>497</v>
      </c>
      <c r="Z262" s="52" t="s">
        <v>497</v>
      </c>
      <c r="AA262" s="52" t="s">
        <v>497</v>
      </c>
      <c r="AB262" s="52" t="s">
        <v>497</v>
      </c>
      <c r="AC262" s="52">
        <v>-0.61764705882352944</v>
      </c>
      <c r="AD262" s="52">
        <v>-1.3602941176470589</v>
      </c>
      <c r="AE262" s="52">
        <v>0.45588235294117641</v>
      </c>
      <c r="AF262" s="52">
        <v>1.1691176470588236</v>
      </c>
      <c r="AG262" s="52" t="s">
        <v>497</v>
      </c>
      <c r="AH262" s="52">
        <v>3.1691176470588234</v>
      </c>
      <c r="AI262" s="52">
        <v>0.27941176470588236</v>
      </c>
      <c r="AJ262" s="52" t="s">
        <v>497</v>
      </c>
      <c r="AK262" s="52" t="s">
        <v>497</v>
      </c>
      <c r="AL262" s="52" t="s">
        <v>497</v>
      </c>
      <c r="AP262">
        <f t="shared" si="9"/>
        <v>1</v>
      </c>
      <c r="AQ262" t="s">
        <v>87</v>
      </c>
    </row>
    <row r="263" spans="1:43" x14ac:dyDescent="0.25">
      <c r="A263" s="1">
        <f>COUNTIF('Value Matchup'!$D$356:$D$423,PASE!B263)</f>
        <v>0</v>
      </c>
      <c r="B263" t="s">
        <v>351</v>
      </c>
      <c r="C263" s="63">
        <f t="shared" si="8"/>
        <v>0.24754901960784315</v>
      </c>
      <c r="E263" s="52" t="s">
        <v>497</v>
      </c>
      <c r="F263" s="52" t="s">
        <v>497</v>
      </c>
      <c r="G263" s="52" t="s">
        <v>497</v>
      </c>
      <c r="H263" s="52" t="s">
        <v>497</v>
      </c>
      <c r="I263" s="52" t="s">
        <v>497</v>
      </c>
      <c r="J263" s="52" t="s">
        <v>497</v>
      </c>
      <c r="K263" s="52" t="s">
        <v>497</v>
      </c>
      <c r="L263" s="52" t="s">
        <v>497</v>
      </c>
      <c r="M263" s="52">
        <v>-0.25</v>
      </c>
      <c r="N263" s="52">
        <v>0.41176470588235292</v>
      </c>
      <c r="O263" s="52">
        <v>0.75</v>
      </c>
      <c r="P263" s="52" t="s">
        <v>497</v>
      </c>
      <c r="Q263" s="52" t="s">
        <v>497</v>
      </c>
      <c r="R263" s="52" t="s">
        <v>497</v>
      </c>
      <c r="S263" s="52" t="s">
        <v>497</v>
      </c>
      <c r="T263" s="52" t="s">
        <v>497</v>
      </c>
      <c r="U263" s="52">
        <v>-7.3529411764705881E-3</v>
      </c>
      <c r="V263" s="52" t="s">
        <v>497</v>
      </c>
      <c r="W263" s="52" t="s">
        <v>497</v>
      </c>
      <c r="X263" s="52">
        <v>-0.25</v>
      </c>
      <c r="Y263" s="52" t="s">
        <v>497</v>
      </c>
      <c r="Z263" s="52" t="s">
        <v>497</v>
      </c>
      <c r="AA263" s="52" t="s">
        <v>497</v>
      </c>
      <c r="AB263" s="52" t="s">
        <v>497</v>
      </c>
      <c r="AC263" s="52" t="s">
        <v>497</v>
      </c>
      <c r="AD263" s="52" t="s">
        <v>497</v>
      </c>
      <c r="AE263" s="52" t="s">
        <v>497</v>
      </c>
      <c r="AF263" s="52" t="s">
        <v>497</v>
      </c>
      <c r="AG263" s="52" t="s">
        <v>497</v>
      </c>
      <c r="AH263" s="52">
        <v>0.83088235294117641</v>
      </c>
      <c r="AI263" s="52" t="s">
        <v>497</v>
      </c>
      <c r="AJ263" s="52" t="s">
        <v>497</v>
      </c>
      <c r="AK263" s="52" t="s">
        <v>497</v>
      </c>
      <c r="AL263" s="52" t="s">
        <v>497</v>
      </c>
      <c r="AP263">
        <f t="shared" si="9"/>
        <v>1</v>
      </c>
      <c r="AQ263" t="s">
        <v>351</v>
      </c>
    </row>
    <row r="264" spans="1:43" x14ac:dyDescent="0.25">
      <c r="A264" s="1">
        <f>COUNTIF('Value Matchup'!$D$356:$D$423,PASE!B264)</f>
        <v>0</v>
      </c>
      <c r="B264" t="s">
        <v>352</v>
      </c>
      <c r="C264" s="63">
        <f t="shared" si="8"/>
        <v>0</v>
      </c>
      <c r="E264" s="52" t="s">
        <v>497</v>
      </c>
      <c r="F264" s="52" t="s">
        <v>497</v>
      </c>
      <c r="G264" s="52" t="s">
        <v>497</v>
      </c>
      <c r="H264" s="52" t="s">
        <v>497</v>
      </c>
      <c r="I264" s="52" t="s">
        <v>497</v>
      </c>
      <c r="J264" s="52" t="s">
        <v>497</v>
      </c>
      <c r="K264" s="52" t="s">
        <v>497</v>
      </c>
      <c r="L264" s="52" t="s">
        <v>497</v>
      </c>
      <c r="M264" s="52" t="s">
        <v>497</v>
      </c>
      <c r="N264" s="52" t="s">
        <v>497</v>
      </c>
      <c r="O264" s="52" t="s">
        <v>497</v>
      </c>
      <c r="P264" s="52" t="s">
        <v>497</v>
      </c>
      <c r="Q264" s="52" t="s">
        <v>497</v>
      </c>
      <c r="R264" s="52" t="s">
        <v>497</v>
      </c>
      <c r="S264" s="52" t="s">
        <v>497</v>
      </c>
      <c r="T264" s="52" t="s">
        <v>497</v>
      </c>
      <c r="U264" s="52" t="s">
        <v>497</v>
      </c>
      <c r="V264" s="52" t="s">
        <v>497</v>
      </c>
      <c r="W264" s="52" t="s">
        <v>497</v>
      </c>
      <c r="X264" s="52" t="s">
        <v>497</v>
      </c>
      <c r="Y264" s="52" t="s">
        <v>497</v>
      </c>
      <c r="Z264" s="52" t="s">
        <v>497</v>
      </c>
      <c r="AA264" s="52" t="s">
        <v>497</v>
      </c>
      <c r="AB264" s="52" t="s">
        <v>497</v>
      </c>
      <c r="AC264" s="52" t="s">
        <v>497</v>
      </c>
      <c r="AD264" s="52" t="s">
        <v>497</v>
      </c>
      <c r="AE264" s="52" t="s">
        <v>497</v>
      </c>
      <c r="AF264" s="52" t="s">
        <v>497</v>
      </c>
      <c r="AG264" s="52" t="s">
        <v>497</v>
      </c>
      <c r="AH264" s="52" t="s">
        <v>497</v>
      </c>
      <c r="AI264" s="52" t="s">
        <v>497</v>
      </c>
      <c r="AJ264" s="52" t="s">
        <v>497</v>
      </c>
      <c r="AK264" s="52" t="s">
        <v>497</v>
      </c>
      <c r="AL264" s="52" t="s">
        <v>497</v>
      </c>
      <c r="AP264">
        <f t="shared" si="9"/>
        <v>1</v>
      </c>
      <c r="AQ264" t="s">
        <v>352</v>
      </c>
    </row>
    <row r="265" spans="1:43" x14ac:dyDescent="0.25">
      <c r="A265" s="1">
        <f>COUNTIF('Value Matchup'!$D$356:$D$423,PASE!B265)</f>
        <v>0</v>
      </c>
      <c r="B265" t="s">
        <v>353</v>
      </c>
      <c r="C265" s="63">
        <f t="shared" si="8"/>
        <v>-0.56470588235294117</v>
      </c>
      <c r="E265" s="52" t="s">
        <v>497</v>
      </c>
      <c r="F265" s="52">
        <v>-1.0808823529411764</v>
      </c>
      <c r="G265" s="52" t="s">
        <v>497</v>
      </c>
      <c r="H265" s="52">
        <v>-1.0808823529411764</v>
      </c>
      <c r="I265" s="52" t="s">
        <v>497</v>
      </c>
      <c r="J265" s="52" t="s">
        <v>497</v>
      </c>
      <c r="K265" s="52" t="s">
        <v>497</v>
      </c>
      <c r="L265" s="52" t="s">
        <v>497</v>
      </c>
      <c r="M265" s="52" t="s">
        <v>497</v>
      </c>
      <c r="N265" s="52" t="s">
        <v>497</v>
      </c>
      <c r="O265" s="52" t="s">
        <v>497</v>
      </c>
      <c r="P265" s="52" t="s">
        <v>497</v>
      </c>
      <c r="Q265" s="52" t="s">
        <v>497</v>
      </c>
      <c r="R265" s="52" t="s">
        <v>497</v>
      </c>
      <c r="S265" s="52" t="s">
        <v>497</v>
      </c>
      <c r="T265" s="52" t="s">
        <v>497</v>
      </c>
      <c r="U265" s="52" t="s">
        <v>497</v>
      </c>
      <c r="V265" s="52" t="s">
        <v>497</v>
      </c>
      <c r="W265" s="52" t="s">
        <v>497</v>
      </c>
      <c r="X265" s="52" t="s">
        <v>497</v>
      </c>
      <c r="Y265" s="52" t="s">
        <v>497</v>
      </c>
      <c r="Z265" s="52" t="s">
        <v>497</v>
      </c>
      <c r="AA265" s="52" t="s">
        <v>497</v>
      </c>
      <c r="AB265" s="52" t="s">
        <v>497</v>
      </c>
      <c r="AC265" s="52" t="s">
        <v>497</v>
      </c>
      <c r="AD265" s="52">
        <v>-0.61764705882352944</v>
      </c>
      <c r="AE265" s="52" t="s">
        <v>497</v>
      </c>
      <c r="AF265" s="52" t="s">
        <v>497</v>
      </c>
      <c r="AG265" s="52" t="s">
        <v>497</v>
      </c>
      <c r="AH265" s="52" t="s">
        <v>497</v>
      </c>
      <c r="AI265" s="52">
        <v>7.3529411764705843E-2</v>
      </c>
      <c r="AJ265" s="52" t="s">
        <v>497</v>
      </c>
      <c r="AK265" s="52" t="s">
        <v>497</v>
      </c>
      <c r="AL265" s="52">
        <v>-0.11764705882352944</v>
      </c>
      <c r="AP265">
        <f t="shared" si="9"/>
        <v>1</v>
      </c>
      <c r="AQ265" t="s">
        <v>353</v>
      </c>
    </row>
    <row r="266" spans="1:43" x14ac:dyDescent="0.25">
      <c r="A266" s="1">
        <f>COUNTIF('Value Matchup'!$D$356:$D$423,PASE!B266)</f>
        <v>0</v>
      </c>
      <c r="B266" t="s">
        <v>354</v>
      </c>
      <c r="C266" s="63">
        <f t="shared" si="8"/>
        <v>-0.23529411764705885</v>
      </c>
      <c r="E266" s="52" t="s">
        <v>497</v>
      </c>
      <c r="F266" s="52" t="s">
        <v>497</v>
      </c>
      <c r="G266" s="52" t="s">
        <v>497</v>
      </c>
      <c r="H266" s="52" t="s">
        <v>497</v>
      </c>
      <c r="I266" s="52" t="s">
        <v>497</v>
      </c>
      <c r="J266" s="52" t="s">
        <v>497</v>
      </c>
      <c r="K266" s="52" t="s">
        <v>497</v>
      </c>
      <c r="L266" s="52" t="s">
        <v>497</v>
      </c>
      <c r="M266" s="52" t="s">
        <v>497</v>
      </c>
      <c r="N266" s="52" t="s">
        <v>497</v>
      </c>
      <c r="O266" s="52">
        <v>-0.61764705882352944</v>
      </c>
      <c r="P266" s="52" t="s">
        <v>497</v>
      </c>
      <c r="Q266" s="52">
        <v>-0.16911764705882354</v>
      </c>
      <c r="R266" s="52" t="s">
        <v>497</v>
      </c>
      <c r="S266" s="52" t="s">
        <v>497</v>
      </c>
      <c r="T266" s="52" t="s">
        <v>497</v>
      </c>
      <c r="U266" s="52" t="s">
        <v>497</v>
      </c>
      <c r="V266" s="52" t="s">
        <v>497</v>
      </c>
      <c r="W266" s="52" t="s">
        <v>497</v>
      </c>
      <c r="X266" s="52" t="s">
        <v>497</v>
      </c>
      <c r="Y266" s="52">
        <v>-0.5</v>
      </c>
      <c r="Z266" s="52">
        <v>-0.25</v>
      </c>
      <c r="AA266" s="52" t="s">
        <v>497</v>
      </c>
      <c r="AB266" s="52" t="s">
        <v>497</v>
      </c>
      <c r="AC266" s="52" t="s">
        <v>497</v>
      </c>
      <c r="AD266" s="52" t="s">
        <v>497</v>
      </c>
      <c r="AE266" s="52" t="s">
        <v>497</v>
      </c>
      <c r="AF266" s="52">
        <v>-0.25</v>
      </c>
      <c r="AG266" s="52" t="s">
        <v>497</v>
      </c>
      <c r="AH266" s="52">
        <v>0.375</v>
      </c>
      <c r="AI266" s="52" t="s">
        <v>497</v>
      </c>
      <c r="AJ266" s="52" t="s">
        <v>497</v>
      </c>
      <c r="AK266" s="52" t="s">
        <v>497</v>
      </c>
      <c r="AL266" s="52" t="s">
        <v>497</v>
      </c>
      <c r="AP266">
        <f t="shared" si="9"/>
        <v>1</v>
      </c>
      <c r="AQ266" t="s">
        <v>354</v>
      </c>
    </row>
    <row r="267" spans="1:43" x14ac:dyDescent="0.25">
      <c r="A267" s="1">
        <f>COUNTIF('Value Matchup'!$D$356:$D$423,PASE!B267)</f>
        <v>0</v>
      </c>
      <c r="B267" t="s">
        <v>355</v>
      </c>
      <c r="C267" s="63">
        <f t="shared" si="8"/>
        <v>-0.44705882352941179</v>
      </c>
      <c r="E267" s="52" t="s">
        <v>497</v>
      </c>
      <c r="F267" s="52">
        <v>3.0735294117647056</v>
      </c>
      <c r="G267" s="52" t="s">
        <v>497</v>
      </c>
      <c r="H267" s="52" t="s">
        <v>497</v>
      </c>
      <c r="I267" s="52" t="s">
        <v>497</v>
      </c>
      <c r="J267" s="52" t="s">
        <v>497</v>
      </c>
      <c r="K267" s="52" t="s">
        <v>497</v>
      </c>
      <c r="L267" s="52" t="s">
        <v>497</v>
      </c>
      <c r="M267" s="52" t="s">
        <v>497</v>
      </c>
      <c r="N267" s="52" t="s">
        <v>497</v>
      </c>
      <c r="O267" s="52" t="s">
        <v>497</v>
      </c>
      <c r="P267" s="52" t="s">
        <v>497</v>
      </c>
      <c r="Q267" s="52" t="s">
        <v>497</v>
      </c>
      <c r="R267" s="52" t="s">
        <v>497</v>
      </c>
      <c r="S267" s="52">
        <v>-0.61764705882352944</v>
      </c>
      <c r="T267" s="52" t="s">
        <v>497</v>
      </c>
      <c r="U267" s="52" t="s">
        <v>497</v>
      </c>
      <c r="V267" s="52" t="s">
        <v>497</v>
      </c>
      <c r="W267" s="52" t="s">
        <v>497</v>
      </c>
      <c r="X267" s="52" t="s">
        <v>497</v>
      </c>
      <c r="Y267" s="52">
        <v>-1.8308823529411764</v>
      </c>
      <c r="Z267" s="52">
        <v>-2.3602941176470589</v>
      </c>
      <c r="AA267" s="52" t="s">
        <v>497</v>
      </c>
      <c r="AB267" s="52" t="s">
        <v>497</v>
      </c>
      <c r="AC267" s="52" t="s">
        <v>497</v>
      </c>
      <c r="AD267" s="52" t="s">
        <v>497</v>
      </c>
      <c r="AE267" s="52" t="s">
        <v>497</v>
      </c>
      <c r="AF267" s="52" t="s">
        <v>497</v>
      </c>
      <c r="AG267" s="52" t="s">
        <v>497</v>
      </c>
      <c r="AH267" s="52">
        <v>-0.5</v>
      </c>
      <c r="AI267" s="52" t="s">
        <v>497</v>
      </c>
      <c r="AJ267" s="52" t="s">
        <v>497</v>
      </c>
      <c r="AK267" s="52" t="s">
        <v>497</v>
      </c>
      <c r="AL267" s="52" t="s">
        <v>497</v>
      </c>
      <c r="AP267">
        <f t="shared" si="9"/>
        <v>1</v>
      </c>
      <c r="AQ267" t="s">
        <v>355</v>
      </c>
    </row>
    <row r="268" spans="1:43" x14ac:dyDescent="0.25">
      <c r="A268" s="1">
        <f>COUNTIF('Value Matchup'!$D$356:$D$423,PASE!B268)</f>
        <v>0</v>
      </c>
      <c r="B268" t="s">
        <v>356</v>
      </c>
      <c r="C268" s="63">
        <f t="shared" si="8"/>
        <v>-4.2647058823529413E-2</v>
      </c>
      <c r="E268" s="52" t="s">
        <v>497</v>
      </c>
      <c r="F268" s="52" t="s">
        <v>497</v>
      </c>
      <c r="G268" s="52" t="s">
        <v>497</v>
      </c>
      <c r="H268" s="52" t="s">
        <v>497</v>
      </c>
      <c r="I268" s="52" t="s">
        <v>497</v>
      </c>
      <c r="J268" s="52" t="s">
        <v>497</v>
      </c>
      <c r="K268" s="52" t="s">
        <v>497</v>
      </c>
      <c r="L268" s="52" t="s">
        <v>497</v>
      </c>
      <c r="M268" s="52" t="s">
        <v>497</v>
      </c>
      <c r="N268" s="52" t="s">
        <v>497</v>
      </c>
      <c r="O268" s="52" t="s">
        <v>497</v>
      </c>
      <c r="P268" s="52" t="s">
        <v>497</v>
      </c>
      <c r="Q268" s="52" t="s">
        <v>497</v>
      </c>
      <c r="R268" s="52" t="s">
        <v>497</v>
      </c>
      <c r="S268" s="52" t="s">
        <v>497</v>
      </c>
      <c r="T268" s="52">
        <v>-7.3529411764705881E-3</v>
      </c>
      <c r="U268" s="52" t="s">
        <v>497</v>
      </c>
      <c r="V268" s="52" t="s">
        <v>497</v>
      </c>
      <c r="W268" s="52">
        <v>-7.3529411764705881E-3</v>
      </c>
      <c r="X268" s="52" t="s">
        <v>497</v>
      </c>
      <c r="Y268" s="52">
        <v>-6.6176470588235295E-2</v>
      </c>
      <c r="Z268" s="52" t="s">
        <v>497</v>
      </c>
      <c r="AA268" s="52">
        <v>-6.6176470588235295E-2</v>
      </c>
      <c r="AB268" s="52" t="s">
        <v>497</v>
      </c>
      <c r="AC268" s="52" t="s">
        <v>497</v>
      </c>
      <c r="AD268" s="52" t="s">
        <v>497</v>
      </c>
      <c r="AE268" s="52" t="s">
        <v>497</v>
      </c>
      <c r="AF268" s="52" t="s">
        <v>497</v>
      </c>
      <c r="AG268" s="52" t="s">
        <v>497</v>
      </c>
      <c r="AH268" s="52">
        <v>-6.6176470588235295E-2</v>
      </c>
      <c r="AI268" s="52" t="s">
        <v>497</v>
      </c>
      <c r="AJ268" s="52" t="s">
        <v>497</v>
      </c>
      <c r="AK268" s="52" t="s">
        <v>497</v>
      </c>
      <c r="AL268" s="52" t="s">
        <v>497</v>
      </c>
      <c r="AP268">
        <f t="shared" si="9"/>
        <v>1</v>
      </c>
      <c r="AQ268" t="s">
        <v>356</v>
      </c>
    </row>
    <row r="269" spans="1:43" x14ac:dyDescent="0.25">
      <c r="A269" s="1">
        <f>COUNTIF('Value Matchup'!$D$356:$D$423,PASE!B269)</f>
        <v>0</v>
      </c>
      <c r="B269" t="s">
        <v>357</v>
      </c>
      <c r="C269" s="63">
        <f t="shared" si="8"/>
        <v>0</v>
      </c>
      <c r="E269" s="52" t="s">
        <v>497</v>
      </c>
      <c r="F269" s="52" t="s">
        <v>497</v>
      </c>
      <c r="G269" s="52" t="s">
        <v>497</v>
      </c>
      <c r="H269" s="52" t="s">
        <v>497</v>
      </c>
      <c r="I269" s="52" t="s">
        <v>497</v>
      </c>
      <c r="J269" s="52" t="s">
        <v>497</v>
      </c>
      <c r="K269" s="52" t="s">
        <v>497</v>
      </c>
      <c r="L269" s="52" t="s">
        <v>497</v>
      </c>
      <c r="M269" s="52" t="s">
        <v>497</v>
      </c>
      <c r="N269" s="52" t="s">
        <v>497</v>
      </c>
      <c r="O269" s="52" t="s">
        <v>497</v>
      </c>
      <c r="P269" s="52" t="s">
        <v>497</v>
      </c>
      <c r="Q269" s="52" t="s">
        <v>497</v>
      </c>
      <c r="R269" s="52" t="s">
        <v>497</v>
      </c>
      <c r="S269" s="52" t="s">
        <v>497</v>
      </c>
      <c r="T269" s="52" t="s">
        <v>497</v>
      </c>
      <c r="U269" s="52" t="s">
        <v>497</v>
      </c>
      <c r="V269" s="52" t="s">
        <v>497</v>
      </c>
      <c r="W269" s="52" t="s">
        <v>497</v>
      </c>
      <c r="X269" s="52" t="s">
        <v>497</v>
      </c>
      <c r="Y269" s="52" t="s">
        <v>497</v>
      </c>
      <c r="Z269" s="52" t="s">
        <v>497</v>
      </c>
      <c r="AA269" s="52" t="s">
        <v>497</v>
      </c>
      <c r="AB269" s="52" t="s">
        <v>497</v>
      </c>
      <c r="AC269" s="52" t="s">
        <v>497</v>
      </c>
      <c r="AD269" s="52" t="s">
        <v>497</v>
      </c>
      <c r="AE269" s="52" t="s">
        <v>497</v>
      </c>
      <c r="AF269" s="52" t="s">
        <v>497</v>
      </c>
      <c r="AG269" s="52" t="s">
        <v>497</v>
      </c>
      <c r="AH269" s="52" t="s">
        <v>497</v>
      </c>
      <c r="AI269" s="52" t="s">
        <v>497</v>
      </c>
      <c r="AJ269" s="52" t="s">
        <v>497</v>
      </c>
      <c r="AK269" s="52" t="s">
        <v>497</v>
      </c>
      <c r="AL269" s="52" t="s">
        <v>497</v>
      </c>
      <c r="AP269">
        <f t="shared" si="9"/>
        <v>1</v>
      </c>
      <c r="AQ269" t="s">
        <v>357</v>
      </c>
    </row>
    <row r="270" spans="1:43" x14ac:dyDescent="0.25">
      <c r="A270" s="1">
        <f>COUNTIF('Value Matchup'!$D$356:$D$423,PASE!B270)</f>
        <v>0</v>
      </c>
      <c r="B270" t="s">
        <v>358</v>
      </c>
      <c r="C270" s="63">
        <f t="shared" si="8"/>
        <v>-0.3547794117647059</v>
      </c>
      <c r="E270" s="52">
        <v>-0.5</v>
      </c>
      <c r="F270" s="52" t="s">
        <v>497</v>
      </c>
      <c r="G270" s="52">
        <v>-0.5</v>
      </c>
      <c r="H270" s="52" t="s">
        <v>497</v>
      </c>
      <c r="I270" s="52" t="s">
        <v>497</v>
      </c>
      <c r="J270" s="52">
        <v>-0.25</v>
      </c>
      <c r="K270" s="52">
        <v>-0.16911764705882354</v>
      </c>
      <c r="L270" s="52" t="s">
        <v>497</v>
      </c>
      <c r="M270" s="52" t="s">
        <v>497</v>
      </c>
      <c r="N270" s="52" t="s">
        <v>497</v>
      </c>
      <c r="O270" s="52" t="s">
        <v>497</v>
      </c>
      <c r="P270" s="52" t="s">
        <v>497</v>
      </c>
      <c r="Q270" s="52" t="s">
        <v>497</v>
      </c>
      <c r="R270" s="52" t="s">
        <v>497</v>
      </c>
      <c r="S270" s="52" t="s">
        <v>497</v>
      </c>
      <c r="T270" s="52" t="s">
        <v>497</v>
      </c>
      <c r="U270" s="52" t="s">
        <v>497</v>
      </c>
      <c r="V270" s="52" t="s">
        <v>497</v>
      </c>
      <c r="W270" s="52" t="s">
        <v>497</v>
      </c>
      <c r="X270" s="52" t="s">
        <v>497</v>
      </c>
      <c r="Y270" s="52" t="s">
        <v>497</v>
      </c>
      <c r="Z270" s="52" t="s">
        <v>497</v>
      </c>
      <c r="AA270" s="52" t="s">
        <v>497</v>
      </c>
      <c r="AB270" s="52" t="s">
        <v>497</v>
      </c>
      <c r="AC270" s="52" t="s">
        <v>497</v>
      </c>
      <c r="AD270" s="52" t="s">
        <v>497</v>
      </c>
      <c r="AE270" s="52" t="s">
        <v>497</v>
      </c>
      <c r="AF270" s="52" t="s">
        <v>497</v>
      </c>
      <c r="AG270" s="52" t="s">
        <v>497</v>
      </c>
      <c r="AH270" s="52" t="s">
        <v>497</v>
      </c>
      <c r="AI270" s="52" t="s">
        <v>497</v>
      </c>
      <c r="AJ270" s="52" t="s">
        <v>497</v>
      </c>
      <c r="AK270" s="52" t="s">
        <v>497</v>
      </c>
      <c r="AL270" s="52" t="s">
        <v>497</v>
      </c>
      <c r="AP270">
        <f t="shared" si="9"/>
        <v>1</v>
      </c>
      <c r="AQ270" t="s">
        <v>358</v>
      </c>
    </row>
    <row r="271" spans="1:43" x14ac:dyDescent="0.25">
      <c r="A271" s="1">
        <f>COUNTIF('Value Matchup'!$D$356:$D$423,PASE!B271)</f>
        <v>0</v>
      </c>
      <c r="B271" t="s">
        <v>359</v>
      </c>
      <c r="C271" s="63">
        <f t="shared" si="8"/>
        <v>-6.3725490196078427E-2</v>
      </c>
      <c r="E271" s="52" t="s">
        <v>497</v>
      </c>
      <c r="F271" s="52" t="s">
        <v>497</v>
      </c>
      <c r="G271" s="52" t="s">
        <v>497</v>
      </c>
      <c r="H271" s="52" t="s">
        <v>497</v>
      </c>
      <c r="I271" s="52" t="s">
        <v>497</v>
      </c>
      <c r="J271" s="52" t="s">
        <v>497</v>
      </c>
      <c r="K271" s="52">
        <v>0.5</v>
      </c>
      <c r="L271" s="52" t="s">
        <v>497</v>
      </c>
      <c r="M271" s="52" t="s">
        <v>497</v>
      </c>
      <c r="N271" s="52" t="s">
        <v>497</v>
      </c>
      <c r="O271" s="52" t="s">
        <v>497</v>
      </c>
      <c r="P271" s="52" t="s">
        <v>497</v>
      </c>
      <c r="Q271" s="52" t="s">
        <v>497</v>
      </c>
      <c r="R271" s="52" t="s">
        <v>497</v>
      </c>
      <c r="S271" s="52" t="s">
        <v>497</v>
      </c>
      <c r="T271" s="52" t="s">
        <v>497</v>
      </c>
      <c r="U271" s="52" t="s">
        <v>497</v>
      </c>
      <c r="V271" s="52" t="s">
        <v>497</v>
      </c>
      <c r="W271" s="52" t="s">
        <v>497</v>
      </c>
      <c r="X271" s="52" t="s">
        <v>497</v>
      </c>
      <c r="Y271" s="52" t="s">
        <v>497</v>
      </c>
      <c r="Z271" s="52" t="s">
        <v>497</v>
      </c>
      <c r="AA271" s="52" t="s">
        <v>497</v>
      </c>
      <c r="AB271" s="52" t="s">
        <v>497</v>
      </c>
      <c r="AC271" s="52" t="s">
        <v>497</v>
      </c>
      <c r="AD271" s="52" t="s">
        <v>497</v>
      </c>
      <c r="AE271" s="52">
        <v>-0.625</v>
      </c>
      <c r="AF271" s="52" t="s">
        <v>497</v>
      </c>
      <c r="AG271" s="52">
        <v>-6.6176470588235295E-2</v>
      </c>
      <c r="AH271" s="52" t="s">
        <v>497</v>
      </c>
      <c r="AI271" s="52" t="s">
        <v>497</v>
      </c>
      <c r="AJ271" s="52" t="s">
        <v>497</v>
      </c>
      <c r="AK271" s="52" t="s">
        <v>497</v>
      </c>
      <c r="AL271" s="52" t="s">
        <v>497</v>
      </c>
      <c r="AP271">
        <f t="shared" si="9"/>
        <v>1</v>
      </c>
      <c r="AQ271" t="s">
        <v>359</v>
      </c>
    </row>
    <row r="272" spans="1:43" x14ac:dyDescent="0.25">
      <c r="A272" s="1">
        <f>COUNTIF('Value Matchup'!$D$356:$D$423,PASE!B272)</f>
        <v>0</v>
      </c>
      <c r="B272" t="s">
        <v>360</v>
      </c>
      <c r="C272" s="63">
        <f t="shared" si="8"/>
        <v>-0.25</v>
      </c>
      <c r="E272" s="52" t="s">
        <v>497</v>
      </c>
      <c r="F272" s="52" t="s">
        <v>497</v>
      </c>
      <c r="G272" s="52" t="s">
        <v>497</v>
      </c>
      <c r="H272" s="52" t="s">
        <v>497</v>
      </c>
      <c r="I272" s="52" t="s">
        <v>497</v>
      </c>
      <c r="J272" s="52" t="s">
        <v>497</v>
      </c>
      <c r="K272" s="52" t="s">
        <v>497</v>
      </c>
      <c r="L272" s="52" t="s">
        <v>497</v>
      </c>
      <c r="M272" s="52" t="s">
        <v>497</v>
      </c>
      <c r="N272" s="52" t="s">
        <v>497</v>
      </c>
      <c r="O272" s="52" t="s">
        <v>497</v>
      </c>
      <c r="P272" s="52" t="s">
        <v>497</v>
      </c>
      <c r="Q272" s="52" t="s">
        <v>497</v>
      </c>
      <c r="R272" s="52" t="s">
        <v>497</v>
      </c>
      <c r="S272" s="52" t="s">
        <v>497</v>
      </c>
      <c r="T272" s="52" t="s">
        <v>497</v>
      </c>
      <c r="U272" s="52" t="s">
        <v>497</v>
      </c>
      <c r="V272" s="52" t="s">
        <v>497</v>
      </c>
      <c r="W272" s="52">
        <v>-0.25</v>
      </c>
      <c r="X272" s="52" t="s">
        <v>497</v>
      </c>
      <c r="Y272" s="52" t="s">
        <v>497</v>
      </c>
      <c r="Z272" s="52" t="s">
        <v>497</v>
      </c>
      <c r="AA272" s="52" t="s">
        <v>497</v>
      </c>
      <c r="AB272" s="52" t="s">
        <v>497</v>
      </c>
      <c r="AC272" s="52" t="s">
        <v>497</v>
      </c>
      <c r="AD272" s="52" t="s">
        <v>497</v>
      </c>
      <c r="AE272" s="52" t="s">
        <v>497</v>
      </c>
      <c r="AF272" s="52" t="s">
        <v>497</v>
      </c>
      <c r="AG272" s="52" t="s">
        <v>497</v>
      </c>
      <c r="AH272" s="52" t="s">
        <v>497</v>
      </c>
      <c r="AI272" s="52" t="s">
        <v>497</v>
      </c>
      <c r="AJ272" s="52" t="s">
        <v>497</v>
      </c>
      <c r="AK272" s="52" t="s">
        <v>497</v>
      </c>
      <c r="AL272" s="52" t="s">
        <v>497</v>
      </c>
      <c r="AP272">
        <f t="shared" si="9"/>
        <v>1</v>
      </c>
      <c r="AQ272" t="s">
        <v>360</v>
      </c>
    </row>
    <row r="273" spans="1:43" x14ac:dyDescent="0.25">
      <c r="A273" s="1">
        <f>COUNTIF('Value Matchup'!$D$356:$D$423,PASE!B273)</f>
        <v>0</v>
      </c>
      <c r="B273" t="s">
        <v>361</v>
      </c>
      <c r="C273" s="63">
        <f t="shared" si="8"/>
        <v>-6.6176470588235295E-2</v>
      </c>
      <c r="E273" s="52" t="s">
        <v>497</v>
      </c>
      <c r="F273" s="52" t="s">
        <v>497</v>
      </c>
      <c r="G273" s="52" t="s">
        <v>497</v>
      </c>
      <c r="H273" s="52" t="s">
        <v>497</v>
      </c>
      <c r="I273" s="52" t="s">
        <v>497</v>
      </c>
      <c r="J273" s="52" t="s">
        <v>497</v>
      </c>
      <c r="K273" s="52" t="s">
        <v>497</v>
      </c>
      <c r="L273" s="52" t="s">
        <v>497</v>
      </c>
      <c r="M273" s="52" t="s">
        <v>497</v>
      </c>
      <c r="N273" s="52" t="s">
        <v>497</v>
      </c>
      <c r="O273" s="52" t="s">
        <v>497</v>
      </c>
      <c r="P273" s="52" t="s">
        <v>497</v>
      </c>
      <c r="Q273" s="52" t="s">
        <v>497</v>
      </c>
      <c r="R273" s="52">
        <v>-6.6176470588235295E-2</v>
      </c>
      <c r="S273" s="52" t="s">
        <v>497</v>
      </c>
      <c r="T273" s="52" t="s">
        <v>497</v>
      </c>
      <c r="U273" s="52" t="s">
        <v>497</v>
      </c>
      <c r="V273" s="52" t="s">
        <v>497</v>
      </c>
      <c r="W273" s="52" t="s">
        <v>497</v>
      </c>
      <c r="X273" s="52" t="s">
        <v>497</v>
      </c>
      <c r="Y273" s="52" t="s">
        <v>497</v>
      </c>
      <c r="Z273" s="52" t="s">
        <v>497</v>
      </c>
      <c r="AA273" s="52" t="s">
        <v>497</v>
      </c>
      <c r="AB273" s="52" t="s">
        <v>497</v>
      </c>
      <c r="AC273" s="52" t="s">
        <v>497</v>
      </c>
      <c r="AD273" s="52" t="s">
        <v>497</v>
      </c>
      <c r="AE273" s="52" t="s">
        <v>497</v>
      </c>
      <c r="AF273" s="52" t="s">
        <v>497</v>
      </c>
      <c r="AG273" s="52" t="s">
        <v>497</v>
      </c>
      <c r="AH273" s="52" t="s">
        <v>497</v>
      </c>
      <c r="AI273" s="52" t="s">
        <v>497</v>
      </c>
      <c r="AJ273" s="52" t="s">
        <v>497</v>
      </c>
      <c r="AK273" s="52" t="s">
        <v>497</v>
      </c>
      <c r="AL273" s="52" t="s">
        <v>497</v>
      </c>
      <c r="AP273">
        <f t="shared" si="9"/>
        <v>1</v>
      </c>
      <c r="AQ273" t="s">
        <v>361</v>
      </c>
    </row>
    <row r="274" spans="1:43" x14ac:dyDescent="0.25">
      <c r="A274" s="1">
        <f>COUNTIF('Value Matchup'!$D$356:$D$423,PASE!B274)</f>
        <v>0</v>
      </c>
      <c r="B274" t="s">
        <v>362</v>
      </c>
      <c r="C274" s="63">
        <f t="shared" si="8"/>
        <v>6.5257352941176475E-2</v>
      </c>
      <c r="E274" s="52" t="s">
        <v>497</v>
      </c>
      <c r="F274" s="52" t="s">
        <v>497</v>
      </c>
      <c r="G274" s="52">
        <v>-7.3529411764705881E-3</v>
      </c>
      <c r="H274" s="52" t="s">
        <v>497</v>
      </c>
      <c r="I274" s="52" t="s">
        <v>497</v>
      </c>
      <c r="J274" s="52">
        <v>-7.3529411764705881E-3</v>
      </c>
      <c r="K274" s="52" t="s">
        <v>497</v>
      </c>
      <c r="L274" s="52" t="s">
        <v>497</v>
      </c>
      <c r="M274" s="52" t="s">
        <v>497</v>
      </c>
      <c r="N274" s="52" t="s">
        <v>497</v>
      </c>
      <c r="O274" s="52" t="s">
        <v>497</v>
      </c>
      <c r="P274" s="52" t="s">
        <v>497</v>
      </c>
      <c r="Q274" s="52">
        <v>-7.3529411764705881E-3</v>
      </c>
      <c r="R274" s="52" t="s">
        <v>497</v>
      </c>
      <c r="S274" s="52" t="s">
        <v>497</v>
      </c>
      <c r="T274" s="52" t="s">
        <v>497</v>
      </c>
      <c r="U274" s="52" t="s">
        <v>497</v>
      </c>
      <c r="V274" s="52" t="s">
        <v>497</v>
      </c>
      <c r="W274" s="52" t="s">
        <v>497</v>
      </c>
      <c r="X274" s="52" t="s">
        <v>497</v>
      </c>
      <c r="Y274" s="52" t="s">
        <v>497</v>
      </c>
      <c r="Z274" s="52" t="s">
        <v>497</v>
      </c>
      <c r="AA274" s="52" t="s">
        <v>497</v>
      </c>
      <c r="AB274" s="52" t="s">
        <v>497</v>
      </c>
      <c r="AC274" s="52" t="s">
        <v>497</v>
      </c>
      <c r="AD274" s="52">
        <v>0.75</v>
      </c>
      <c r="AE274" s="52" t="s">
        <v>497</v>
      </c>
      <c r="AF274" s="52" t="s">
        <v>497</v>
      </c>
      <c r="AG274" s="52" t="s">
        <v>497</v>
      </c>
      <c r="AH274" s="52">
        <v>-6.6176470588235295E-2</v>
      </c>
      <c r="AI274" s="52">
        <v>-6.6176470588235295E-2</v>
      </c>
      <c r="AJ274" s="52">
        <v>-6.6176470588235295E-2</v>
      </c>
      <c r="AK274" s="52" t="s">
        <v>497</v>
      </c>
      <c r="AL274" s="52">
        <v>-7.3529411764705881E-3</v>
      </c>
      <c r="AP274">
        <f t="shared" si="9"/>
        <v>1</v>
      </c>
      <c r="AQ274" t="s">
        <v>362</v>
      </c>
    </row>
    <row r="275" spans="1:43" x14ac:dyDescent="0.25">
      <c r="A275" s="1">
        <f>COUNTIF('Value Matchup'!$D$356:$D$423,PASE!B275)</f>
        <v>0</v>
      </c>
      <c r="B275" t="s">
        <v>363</v>
      </c>
      <c r="C275" s="63">
        <f t="shared" si="8"/>
        <v>-0.14950980392156865</v>
      </c>
      <c r="E275" s="52" t="s">
        <v>497</v>
      </c>
      <c r="F275" s="52" t="s">
        <v>497</v>
      </c>
      <c r="G275" s="52" t="s">
        <v>497</v>
      </c>
      <c r="H275" s="52" t="s">
        <v>497</v>
      </c>
      <c r="I275" s="52" t="s">
        <v>497</v>
      </c>
      <c r="J275" s="52" t="s">
        <v>497</v>
      </c>
      <c r="K275" s="52" t="s">
        <v>497</v>
      </c>
      <c r="L275" s="52" t="s">
        <v>497</v>
      </c>
      <c r="M275" s="52" t="s">
        <v>497</v>
      </c>
      <c r="N275" s="52" t="s">
        <v>497</v>
      </c>
      <c r="O275" s="52" t="s">
        <v>497</v>
      </c>
      <c r="P275" s="52">
        <v>0.45588235294117641</v>
      </c>
      <c r="Q275" s="52">
        <v>-0.625</v>
      </c>
      <c r="R275" s="52">
        <v>7.3529411764705843E-2</v>
      </c>
      <c r="S275" s="52">
        <v>-0.58823529411764708</v>
      </c>
      <c r="T275" s="52">
        <v>-0.625</v>
      </c>
      <c r="U275" s="52">
        <v>1.375</v>
      </c>
      <c r="V275" s="52" t="s">
        <v>497</v>
      </c>
      <c r="W275" s="52" t="s">
        <v>497</v>
      </c>
      <c r="X275" s="52" t="s">
        <v>497</v>
      </c>
      <c r="Y275" s="52" t="s">
        <v>497</v>
      </c>
      <c r="Z275" s="52" t="s">
        <v>497</v>
      </c>
      <c r="AA275" s="52" t="s">
        <v>497</v>
      </c>
      <c r="AB275" s="52">
        <v>-0.61764705882352944</v>
      </c>
      <c r="AC275" s="52">
        <v>-0.625</v>
      </c>
      <c r="AD275" s="52">
        <v>-0.16911764705882354</v>
      </c>
      <c r="AE275" s="52" t="s">
        <v>497</v>
      </c>
      <c r="AF275" s="52" t="s">
        <v>497</v>
      </c>
      <c r="AG275" s="52" t="s">
        <v>497</v>
      </c>
      <c r="AH275" s="52" t="s">
        <v>497</v>
      </c>
      <c r="AI275" s="52" t="s">
        <v>497</v>
      </c>
      <c r="AJ275" s="52" t="s">
        <v>497</v>
      </c>
      <c r="AK275" s="52" t="s">
        <v>497</v>
      </c>
      <c r="AL275" s="52" t="s">
        <v>497</v>
      </c>
      <c r="AP275">
        <f t="shared" si="9"/>
        <v>1</v>
      </c>
      <c r="AQ275" t="s">
        <v>363</v>
      </c>
    </row>
    <row r="276" spans="1:43" x14ac:dyDescent="0.25">
      <c r="A276" s="1">
        <f>COUNTIF('Value Matchup'!$D$356:$D$423,PASE!B276)</f>
        <v>0</v>
      </c>
      <c r="B276" t="s">
        <v>364</v>
      </c>
      <c r="C276" s="63">
        <f t="shared" si="8"/>
        <v>-0.48774509803921573</v>
      </c>
      <c r="E276" s="52" t="s">
        <v>497</v>
      </c>
      <c r="F276" s="52" t="s">
        <v>497</v>
      </c>
      <c r="G276" s="52" t="s">
        <v>497</v>
      </c>
      <c r="H276" s="52" t="s">
        <v>497</v>
      </c>
      <c r="I276" s="52" t="s">
        <v>497</v>
      </c>
      <c r="J276" s="52" t="s">
        <v>497</v>
      </c>
      <c r="K276" s="52">
        <v>-0.58823529411764708</v>
      </c>
      <c r="L276" s="52" t="s">
        <v>497</v>
      </c>
      <c r="M276" s="52" t="s">
        <v>497</v>
      </c>
      <c r="N276" s="52" t="s">
        <v>497</v>
      </c>
      <c r="O276" s="52" t="s">
        <v>497</v>
      </c>
      <c r="P276" s="52" t="s">
        <v>497</v>
      </c>
      <c r="Q276" s="52" t="s">
        <v>497</v>
      </c>
      <c r="R276" s="52" t="s">
        <v>497</v>
      </c>
      <c r="S276" s="52" t="s">
        <v>497</v>
      </c>
      <c r="T276" s="52" t="s">
        <v>497</v>
      </c>
      <c r="U276" s="52" t="s">
        <v>497</v>
      </c>
      <c r="V276" s="52" t="s">
        <v>497</v>
      </c>
      <c r="W276" s="52" t="s">
        <v>497</v>
      </c>
      <c r="X276" s="52" t="s">
        <v>497</v>
      </c>
      <c r="Y276" s="52" t="s">
        <v>497</v>
      </c>
      <c r="Z276" s="52" t="s">
        <v>497</v>
      </c>
      <c r="AA276" s="52" t="s">
        <v>497</v>
      </c>
      <c r="AB276" s="52" t="s">
        <v>497</v>
      </c>
      <c r="AC276" s="52" t="s">
        <v>497</v>
      </c>
      <c r="AD276" s="52" t="s">
        <v>497</v>
      </c>
      <c r="AE276" s="52" t="s">
        <v>497</v>
      </c>
      <c r="AF276" s="52">
        <v>-0.625</v>
      </c>
      <c r="AG276" s="52">
        <v>-0.25</v>
      </c>
      <c r="AH276" s="52" t="s">
        <v>497</v>
      </c>
      <c r="AI276" s="52" t="s">
        <v>497</v>
      </c>
      <c r="AJ276" s="52" t="s">
        <v>497</v>
      </c>
      <c r="AK276" s="52" t="s">
        <v>497</v>
      </c>
      <c r="AL276" s="52" t="s">
        <v>497</v>
      </c>
      <c r="AP276">
        <f t="shared" si="9"/>
        <v>1</v>
      </c>
      <c r="AQ276" t="s">
        <v>364</v>
      </c>
    </row>
    <row r="277" spans="1:43" x14ac:dyDescent="0.25">
      <c r="A277" s="1">
        <f>COUNTIF('Value Matchup'!$D$356:$D$423,PASE!B277)</f>
        <v>0</v>
      </c>
      <c r="B277" t="s">
        <v>365</v>
      </c>
      <c r="C277" s="63">
        <f t="shared" si="8"/>
        <v>-0.16911764705882354</v>
      </c>
      <c r="E277" s="52" t="s">
        <v>497</v>
      </c>
      <c r="F277" s="52" t="s">
        <v>497</v>
      </c>
      <c r="G277" s="52" t="s">
        <v>497</v>
      </c>
      <c r="H277" s="52" t="s">
        <v>497</v>
      </c>
      <c r="I277" s="52" t="s">
        <v>497</v>
      </c>
      <c r="J277" s="52" t="s">
        <v>497</v>
      </c>
      <c r="K277" s="52" t="s">
        <v>497</v>
      </c>
      <c r="L277" s="52" t="s">
        <v>497</v>
      </c>
      <c r="M277" s="52" t="s">
        <v>497</v>
      </c>
      <c r="N277" s="52" t="s">
        <v>497</v>
      </c>
      <c r="O277" s="52" t="s">
        <v>497</v>
      </c>
      <c r="P277" s="52" t="s">
        <v>497</v>
      </c>
      <c r="Q277" s="52" t="s">
        <v>497</v>
      </c>
      <c r="R277" s="52" t="s">
        <v>497</v>
      </c>
      <c r="S277" s="52" t="s">
        <v>497</v>
      </c>
      <c r="T277" s="52" t="s">
        <v>497</v>
      </c>
      <c r="U277" s="52" t="s">
        <v>497</v>
      </c>
      <c r="V277" s="52">
        <v>-0.16911764705882354</v>
      </c>
      <c r="W277" s="52" t="s">
        <v>497</v>
      </c>
      <c r="X277" s="52" t="s">
        <v>497</v>
      </c>
      <c r="Y277" s="52" t="s">
        <v>497</v>
      </c>
      <c r="Z277" s="52" t="s">
        <v>497</v>
      </c>
      <c r="AA277" s="52" t="s">
        <v>497</v>
      </c>
      <c r="AB277" s="52" t="s">
        <v>497</v>
      </c>
      <c r="AC277" s="52" t="s">
        <v>497</v>
      </c>
      <c r="AD277" s="52" t="s">
        <v>497</v>
      </c>
      <c r="AE277" s="52" t="s">
        <v>497</v>
      </c>
      <c r="AF277" s="52" t="s">
        <v>497</v>
      </c>
      <c r="AG277" s="52" t="s">
        <v>497</v>
      </c>
      <c r="AH277" s="52" t="s">
        <v>497</v>
      </c>
      <c r="AI277" s="52" t="s">
        <v>497</v>
      </c>
      <c r="AJ277" s="52" t="s">
        <v>497</v>
      </c>
      <c r="AK277" s="52" t="s">
        <v>497</v>
      </c>
      <c r="AL277" s="52" t="s">
        <v>497</v>
      </c>
      <c r="AP277">
        <f t="shared" si="9"/>
        <v>1</v>
      </c>
      <c r="AQ277" t="s">
        <v>365</v>
      </c>
    </row>
    <row r="278" spans="1:43" x14ac:dyDescent="0.25">
      <c r="A278" s="1">
        <f>COUNTIF('Value Matchup'!$D$356:$D$423,PASE!B278)</f>
        <v>0</v>
      </c>
      <c r="B278" t="s">
        <v>366</v>
      </c>
      <c r="C278" s="63">
        <f t="shared" si="8"/>
        <v>-0.43137254901960786</v>
      </c>
      <c r="E278" s="52">
        <v>-0.625</v>
      </c>
      <c r="F278" s="52" t="s">
        <v>497</v>
      </c>
      <c r="G278" s="52" t="s">
        <v>497</v>
      </c>
      <c r="H278" s="52" t="s">
        <v>497</v>
      </c>
      <c r="I278" s="52" t="s">
        <v>497</v>
      </c>
      <c r="J278" s="52" t="s">
        <v>497</v>
      </c>
      <c r="K278" s="52">
        <v>-0.16911764705882354</v>
      </c>
      <c r="L278" s="52" t="s">
        <v>497</v>
      </c>
      <c r="M278" s="52" t="s">
        <v>497</v>
      </c>
      <c r="N278" s="52" t="s">
        <v>497</v>
      </c>
      <c r="O278" s="52" t="s">
        <v>497</v>
      </c>
      <c r="P278" s="52" t="s">
        <v>497</v>
      </c>
      <c r="Q278" s="52" t="s">
        <v>497</v>
      </c>
      <c r="R278" s="52" t="s">
        <v>497</v>
      </c>
      <c r="S278" s="52" t="s">
        <v>497</v>
      </c>
      <c r="T278" s="52" t="s">
        <v>497</v>
      </c>
      <c r="U278" s="52" t="s">
        <v>497</v>
      </c>
      <c r="V278" s="52" t="s">
        <v>497</v>
      </c>
      <c r="W278" s="52">
        <v>-0.5</v>
      </c>
      <c r="X278" s="52" t="s">
        <v>497</v>
      </c>
      <c r="Y278" s="52" t="s">
        <v>497</v>
      </c>
      <c r="Z278" s="52" t="s">
        <v>497</v>
      </c>
      <c r="AA278" s="52" t="s">
        <v>497</v>
      </c>
      <c r="AB278" s="52" t="s">
        <v>497</v>
      </c>
      <c r="AC278" s="52" t="s">
        <v>497</v>
      </c>
      <c r="AD278" s="52" t="s">
        <v>497</v>
      </c>
      <c r="AE278" s="52" t="s">
        <v>497</v>
      </c>
      <c r="AF278" s="52" t="s">
        <v>497</v>
      </c>
      <c r="AG278" s="52" t="s">
        <v>497</v>
      </c>
      <c r="AH278" s="52" t="s">
        <v>497</v>
      </c>
      <c r="AI278" s="52" t="s">
        <v>497</v>
      </c>
      <c r="AJ278" s="52" t="s">
        <v>497</v>
      </c>
      <c r="AK278" s="52" t="s">
        <v>497</v>
      </c>
      <c r="AL278" s="52" t="s">
        <v>497</v>
      </c>
      <c r="AP278">
        <f t="shared" si="9"/>
        <v>1</v>
      </c>
      <c r="AQ278" t="s">
        <v>366</v>
      </c>
    </row>
    <row r="279" spans="1:43" x14ac:dyDescent="0.25">
      <c r="A279" s="1">
        <f>COUNTIF('Value Matchup'!$D$356:$D$423,PASE!B279)</f>
        <v>0</v>
      </c>
      <c r="B279" t="s">
        <v>367</v>
      </c>
      <c r="C279" s="63">
        <f t="shared" si="8"/>
        <v>0</v>
      </c>
      <c r="E279" s="52" t="s">
        <v>497</v>
      </c>
      <c r="F279" s="52" t="s">
        <v>497</v>
      </c>
      <c r="G279" s="52" t="s">
        <v>497</v>
      </c>
      <c r="H279" s="52" t="s">
        <v>497</v>
      </c>
      <c r="I279" s="52" t="s">
        <v>497</v>
      </c>
      <c r="J279" s="52" t="s">
        <v>497</v>
      </c>
      <c r="K279" s="52" t="s">
        <v>497</v>
      </c>
      <c r="L279" s="52" t="s">
        <v>497</v>
      </c>
      <c r="M279" s="52" t="s">
        <v>497</v>
      </c>
      <c r="N279" s="52" t="s">
        <v>497</v>
      </c>
      <c r="O279" s="52" t="s">
        <v>497</v>
      </c>
      <c r="P279" s="52" t="s">
        <v>497</v>
      </c>
      <c r="Q279" s="52" t="s">
        <v>497</v>
      </c>
      <c r="R279" s="52" t="s">
        <v>497</v>
      </c>
      <c r="S279" s="52" t="s">
        <v>497</v>
      </c>
      <c r="T279" s="52" t="s">
        <v>497</v>
      </c>
      <c r="U279" s="52" t="s">
        <v>497</v>
      </c>
      <c r="V279" s="52" t="s">
        <v>497</v>
      </c>
      <c r="W279" s="52" t="s">
        <v>497</v>
      </c>
      <c r="X279" s="52" t="s">
        <v>497</v>
      </c>
      <c r="Y279" s="52" t="s">
        <v>497</v>
      </c>
      <c r="Z279" s="52" t="s">
        <v>497</v>
      </c>
      <c r="AA279" s="52" t="s">
        <v>497</v>
      </c>
      <c r="AB279" s="52" t="s">
        <v>497</v>
      </c>
      <c r="AC279" s="52" t="s">
        <v>497</v>
      </c>
      <c r="AD279" s="52" t="s">
        <v>497</v>
      </c>
      <c r="AE279" s="52" t="s">
        <v>497</v>
      </c>
      <c r="AF279" s="52" t="s">
        <v>497</v>
      </c>
      <c r="AG279" s="52" t="s">
        <v>497</v>
      </c>
      <c r="AH279" s="52" t="s">
        <v>497</v>
      </c>
      <c r="AI279" s="52" t="s">
        <v>497</v>
      </c>
      <c r="AJ279" s="52" t="s">
        <v>497</v>
      </c>
      <c r="AK279" s="52" t="s">
        <v>497</v>
      </c>
      <c r="AL279" s="52" t="s">
        <v>497</v>
      </c>
      <c r="AP279">
        <f t="shared" si="9"/>
        <v>1</v>
      </c>
      <c r="AQ279" t="s">
        <v>367</v>
      </c>
    </row>
    <row r="280" spans="1:43" x14ac:dyDescent="0.25">
      <c r="A280" s="1">
        <f>COUNTIF('Value Matchup'!$D$356:$D$423,PASE!B280)</f>
        <v>0</v>
      </c>
      <c r="B280" t="s">
        <v>368</v>
      </c>
      <c r="C280" s="63">
        <f t="shared" si="8"/>
        <v>-6.6176470588235295E-2</v>
      </c>
      <c r="E280" s="52" t="s">
        <v>497</v>
      </c>
      <c r="F280" s="52" t="s">
        <v>497</v>
      </c>
      <c r="G280" s="52" t="s">
        <v>497</v>
      </c>
      <c r="H280" s="52" t="s">
        <v>497</v>
      </c>
      <c r="I280" s="52" t="s">
        <v>497</v>
      </c>
      <c r="J280" s="52" t="s">
        <v>497</v>
      </c>
      <c r="K280" s="52" t="s">
        <v>497</v>
      </c>
      <c r="L280" s="52" t="s">
        <v>497</v>
      </c>
      <c r="M280" s="52" t="s">
        <v>497</v>
      </c>
      <c r="N280" s="52" t="s">
        <v>497</v>
      </c>
      <c r="O280" s="52" t="s">
        <v>497</v>
      </c>
      <c r="P280" s="52" t="s">
        <v>497</v>
      </c>
      <c r="Q280" s="52" t="s">
        <v>497</v>
      </c>
      <c r="R280" s="52" t="s">
        <v>497</v>
      </c>
      <c r="S280" s="52" t="s">
        <v>497</v>
      </c>
      <c r="T280" s="52" t="s">
        <v>497</v>
      </c>
      <c r="U280" s="52" t="s">
        <v>497</v>
      </c>
      <c r="V280" s="52" t="s">
        <v>497</v>
      </c>
      <c r="W280" s="52" t="s">
        <v>497</v>
      </c>
      <c r="X280" s="52" t="s">
        <v>497</v>
      </c>
      <c r="Y280" s="52" t="s">
        <v>497</v>
      </c>
      <c r="Z280" s="52" t="s">
        <v>497</v>
      </c>
      <c r="AA280" s="52" t="s">
        <v>497</v>
      </c>
      <c r="AB280" s="52" t="s">
        <v>497</v>
      </c>
      <c r="AC280" s="52" t="s">
        <v>497</v>
      </c>
      <c r="AD280" s="52" t="s">
        <v>497</v>
      </c>
      <c r="AE280" s="52" t="s">
        <v>497</v>
      </c>
      <c r="AF280" s="52">
        <v>-6.6176470588235295E-2</v>
      </c>
      <c r="AG280" s="52" t="s">
        <v>497</v>
      </c>
      <c r="AH280" s="52" t="s">
        <v>497</v>
      </c>
      <c r="AI280" s="52" t="s">
        <v>497</v>
      </c>
      <c r="AJ280" s="52" t="s">
        <v>497</v>
      </c>
      <c r="AK280" s="52" t="s">
        <v>497</v>
      </c>
      <c r="AL280" s="52" t="s">
        <v>497</v>
      </c>
      <c r="AP280">
        <f t="shared" si="9"/>
        <v>1</v>
      </c>
      <c r="AQ280" t="s">
        <v>368</v>
      </c>
    </row>
    <row r="281" spans="1:43" x14ac:dyDescent="0.25">
      <c r="A281" s="1">
        <f>COUNTIF('Value Matchup'!$D$356:$D$423,PASE!B281)</f>
        <v>1</v>
      </c>
      <c r="B281" t="s">
        <v>369</v>
      </c>
      <c r="C281" s="63">
        <f t="shared" si="8"/>
        <v>-0.38865546218487396</v>
      </c>
      <c r="E281" s="52" t="s">
        <v>497</v>
      </c>
      <c r="F281" s="52" t="s">
        <v>497</v>
      </c>
      <c r="G281" s="52" t="s">
        <v>497</v>
      </c>
      <c r="H281" s="52">
        <v>-0.58823529411764708</v>
      </c>
      <c r="I281" s="52" t="s">
        <v>497</v>
      </c>
      <c r="J281" s="52" t="s">
        <v>497</v>
      </c>
      <c r="K281" s="52" t="s">
        <v>497</v>
      </c>
      <c r="L281" s="52">
        <v>-1.0808823529411764</v>
      </c>
      <c r="M281" s="52" t="s">
        <v>497</v>
      </c>
      <c r="N281" s="52" t="s">
        <v>497</v>
      </c>
      <c r="O281" s="52" t="s">
        <v>497</v>
      </c>
      <c r="P281" s="52" t="s">
        <v>497</v>
      </c>
      <c r="Q281" s="52" t="s">
        <v>497</v>
      </c>
      <c r="R281" s="52" t="s">
        <v>497</v>
      </c>
      <c r="S281" s="52" t="s">
        <v>497</v>
      </c>
      <c r="T281" s="52" t="s">
        <v>497</v>
      </c>
      <c r="U281" s="52">
        <v>-0.58823529411764708</v>
      </c>
      <c r="V281" s="52" t="s">
        <v>497</v>
      </c>
      <c r="W281" s="52">
        <v>-1.3602941176470589</v>
      </c>
      <c r="X281" s="52">
        <v>1.1691176470588236</v>
      </c>
      <c r="Y281" s="52">
        <v>-0.92647058823529416</v>
      </c>
      <c r="Z281" s="52" t="s">
        <v>497</v>
      </c>
      <c r="AA281" s="52" t="s">
        <v>497</v>
      </c>
      <c r="AB281" s="52" t="s">
        <v>497</v>
      </c>
      <c r="AC281" s="52" t="s">
        <v>497</v>
      </c>
      <c r="AD281" s="52">
        <v>-0.11764705882352944</v>
      </c>
      <c r="AE281" s="52">
        <v>-0.92647058823529416</v>
      </c>
      <c r="AF281" s="52">
        <v>1.4558823529411764</v>
      </c>
      <c r="AG281" s="52">
        <v>-8.0882352941176405E-2</v>
      </c>
      <c r="AH281" s="52" t="s">
        <v>497</v>
      </c>
      <c r="AI281" s="52">
        <v>-0.625</v>
      </c>
      <c r="AJ281" s="52">
        <v>-8.0882352941176405E-2</v>
      </c>
      <c r="AK281" s="52">
        <v>-2.3455882352941178</v>
      </c>
      <c r="AL281" s="52">
        <v>0.65441176470588225</v>
      </c>
      <c r="AP281">
        <f t="shared" si="9"/>
        <v>1</v>
      </c>
      <c r="AQ281" t="s">
        <v>369</v>
      </c>
    </row>
    <row r="282" spans="1:43" x14ac:dyDescent="0.25">
      <c r="A282" s="1">
        <f>COUNTIF('Value Matchup'!$D$356:$D$423,PASE!B282)</f>
        <v>0</v>
      </c>
      <c r="B282" t="s">
        <v>370</v>
      </c>
      <c r="C282" s="63">
        <f t="shared" si="8"/>
        <v>-0.3065257352941177</v>
      </c>
      <c r="E282" s="52" t="s">
        <v>497</v>
      </c>
      <c r="F282" s="52" t="s">
        <v>497</v>
      </c>
      <c r="G282" s="52" t="s">
        <v>497</v>
      </c>
      <c r="H282" s="52" t="s">
        <v>497</v>
      </c>
      <c r="I282" s="52">
        <v>1.3823529411764706</v>
      </c>
      <c r="J282" s="52" t="s">
        <v>497</v>
      </c>
      <c r="K282" s="52" t="s">
        <v>497</v>
      </c>
      <c r="L282" s="52" t="s">
        <v>497</v>
      </c>
      <c r="M282" s="52" t="s">
        <v>497</v>
      </c>
      <c r="N282" s="52" t="s">
        <v>497</v>
      </c>
      <c r="O282" s="52">
        <v>0.16911764705882359</v>
      </c>
      <c r="P282" s="52">
        <v>-0.625</v>
      </c>
      <c r="Q282" s="52" t="s">
        <v>497</v>
      </c>
      <c r="R282" s="52">
        <v>-0.72058823529411764</v>
      </c>
      <c r="S282" s="52">
        <v>-2.3455882352941178</v>
      </c>
      <c r="T282" s="52">
        <v>-0.54411764705882359</v>
      </c>
      <c r="U282" s="52">
        <v>0.27941176470588236</v>
      </c>
      <c r="V282" s="52">
        <v>-0.34558823529411775</v>
      </c>
      <c r="W282" s="52">
        <v>-2.3455882352941178</v>
      </c>
      <c r="X282" s="52">
        <v>-1.3602941176470589</v>
      </c>
      <c r="Y282" s="52">
        <v>2.1691176470588234</v>
      </c>
      <c r="Z282" s="52">
        <v>0.91911764705882359</v>
      </c>
      <c r="AA282" s="52">
        <v>0.41176470588235292</v>
      </c>
      <c r="AB282" s="52">
        <v>0.38235294117647056</v>
      </c>
      <c r="AC282" s="52" t="s">
        <v>497</v>
      </c>
      <c r="AD282" s="52" t="s">
        <v>497</v>
      </c>
      <c r="AE282" s="52">
        <v>-0.5</v>
      </c>
      <c r="AF282" s="52" t="s">
        <v>497</v>
      </c>
      <c r="AG282" s="52" t="s">
        <v>497</v>
      </c>
      <c r="AH282" s="52">
        <v>-1.8308823529411764</v>
      </c>
      <c r="AI282" s="52" t="s">
        <v>497</v>
      </c>
      <c r="AJ282" s="52" t="s">
        <v>497</v>
      </c>
      <c r="AK282" s="52" t="s">
        <v>497</v>
      </c>
      <c r="AL282" s="52" t="s">
        <v>497</v>
      </c>
      <c r="AP282">
        <f t="shared" si="9"/>
        <v>1</v>
      </c>
      <c r="AQ282" t="s">
        <v>370</v>
      </c>
    </row>
    <row r="283" spans="1:43" x14ac:dyDescent="0.25">
      <c r="A283" s="1">
        <f>COUNTIF('Value Matchup'!$D$356:$D$423,PASE!B283)</f>
        <v>0</v>
      </c>
      <c r="B283" t="s">
        <v>371</v>
      </c>
      <c r="C283" s="63">
        <f t="shared" si="8"/>
        <v>9.8529411764705851E-2</v>
      </c>
      <c r="E283" s="52">
        <v>-0.16911764705882354</v>
      </c>
      <c r="F283" s="52" t="s">
        <v>497</v>
      </c>
      <c r="G283" s="52">
        <v>0.83088235294117641</v>
      </c>
      <c r="H283" s="52">
        <v>-0.5</v>
      </c>
      <c r="I283" s="52">
        <v>0.5</v>
      </c>
      <c r="J283" s="52" t="s">
        <v>497</v>
      </c>
      <c r="K283" s="52" t="s">
        <v>497</v>
      </c>
      <c r="L283" s="52" t="s">
        <v>497</v>
      </c>
      <c r="M283" s="52" t="s">
        <v>497</v>
      </c>
      <c r="N283" s="52">
        <v>-0.16911764705882354</v>
      </c>
      <c r="O283" s="52" t="s">
        <v>497</v>
      </c>
      <c r="P283" s="52" t="s">
        <v>497</v>
      </c>
      <c r="Q283" s="52" t="s">
        <v>497</v>
      </c>
      <c r="R283" s="52" t="s">
        <v>497</v>
      </c>
      <c r="S283" s="52" t="s">
        <v>497</v>
      </c>
      <c r="T283" s="52" t="s">
        <v>497</v>
      </c>
      <c r="U283" s="52" t="s">
        <v>497</v>
      </c>
      <c r="V283" s="52" t="s">
        <v>497</v>
      </c>
      <c r="W283" s="52" t="s">
        <v>497</v>
      </c>
      <c r="X283" s="52" t="s">
        <v>497</v>
      </c>
      <c r="Y283" s="52" t="s">
        <v>497</v>
      </c>
      <c r="Z283" s="52" t="s">
        <v>497</v>
      </c>
      <c r="AA283" s="52" t="s">
        <v>497</v>
      </c>
      <c r="AB283" s="52" t="s">
        <v>497</v>
      </c>
      <c r="AC283" s="52" t="s">
        <v>497</v>
      </c>
      <c r="AD283" s="52" t="s">
        <v>497</v>
      </c>
      <c r="AE283" s="52" t="s">
        <v>497</v>
      </c>
      <c r="AF283" s="52" t="s">
        <v>497</v>
      </c>
      <c r="AG283" s="52" t="s">
        <v>497</v>
      </c>
      <c r="AH283" s="52" t="s">
        <v>497</v>
      </c>
      <c r="AI283" s="52" t="s">
        <v>497</v>
      </c>
      <c r="AJ283" s="52" t="s">
        <v>497</v>
      </c>
      <c r="AK283" s="52" t="s">
        <v>497</v>
      </c>
      <c r="AL283" s="52" t="s">
        <v>497</v>
      </c>
      <c r="AP283">
        <f t="shared" si="9"/>
        <v>1</v>
      </c>
      <c r="AQ283" t="s">
        <v>371</v>
      </c>
    </row>
    <row r="284" spans="1:43" x14ac:dyDescent="0.25">
      <c r="A284" s="1">
        <f>COUNTIF('Value Matchup'!$D$356:$D$423,PASE!B284)</f>
        <v>0</v>
      </c>
      <c r="B284" t="s">
        <v>372</v>
      </c>
      <c r="C284" s="63">
        <f t="shared" si="8"/>
        <v>0</v>
      </c>
      <c r="E284" s="52" t="s">
        <v>497</v>
      </c>
      <c r="F284" s="52" t="s">
        <v>497</v>
      </c>
      <c r="G284" s="52" t="s">
        <v>497</v>
      </c>
      <c r="H284" s="52" t="s">
        <v>497</v>
      </c>
      <c r="I284" s="52" t="s">
        <v>497</v>
      </c>
      <c r="J284" s="52" t="s">
        <v>497</v>
      </c>
      <c r="K284" s="52" t="s">
        <v>497</v>
      </c>
      <c r="L284" s="52" t="s">
        <v>497</v>
      </c>
      <c r="M284" s="52" t="s">
        <v>497</v>
      </c>
      <c r="N284" s="52" t="s">
        <v>497</v>
      </c>
      <c r="O284" s="52" t="s">
        <v>497</v>
      </c>
      <c r="P284" s="52" t="s">
        <v>497</v>
      </c>
      <c r="Q284" s="52" t="s">
        <v>497</v>
      </c>
      <c r="R284" s="52" t="s">
        <v>497</v>
      </c>
      <c r="S284" s="52" t="s">
        <v>497</v>
      </c>
      <c r="T284" s="52" t="s">
        <v>497</v>
      </c>
      <c r="U284" s="52" t="s">
        <v>497</v>
      </c>
      <c r="V284" s="52" t="s">
        <v>497</v>
      </c>
      <c r="W284" s="52" t="s">
        <v>497</v>
      </c>
      <c r="X284" s="52" t="s">
        <v>497</v>
      </c>
      <c r="Y284" s="52" t="s">
        <v>497</v>
      </c>
      <c r="Z284" s="52" t="s">
        <v>497</v>
      </c>
      <c r="AA284" s="52" t="s">
        <v>497</v>
      </c>
      <c r="AB284" s="52" t="s">
        <v>497</v>
      </c>
      <c r="AC284" s="52" t="s">
        <v>497</v>
      </c>
      <c r="AD284" s="52" t="s">
        <v>497</v>
      </c>
      <c r="AE284" s="52" t="s">
        <v>497</v>
      </c>
      <c r="AF284" s="52" t="s">
        <v>497</v>
      </c>
      <c r="AG284" s="52" t="s">
        <v>497</v>
      </c>
      <c r="AH284" s="52" t="s">
        <v>497</v>
      </c>
      <c r="AI284" s="52" t="s">
        <v>497</v>
      </c>
      <c r="AJ284" s="52" t="s">
        <v>497</v>
      </c>
      <c r="AK284" s="52" t="s">
        <v>497</v>
      </c>
      <c r="AL284" s="52" t="s">
        <v>497</v>
      </c>
      <c r="AP284">
        <f t="shared" si="9"/>
        <v>1</v>
      </c>
      <c r="AQ284" t="s">
        <v>372</v>
      </c>
    </row>
    <row r="285" spans="1:43" x14ac:dyDescent="0.25">
      <c r="A285" s="1">
        <f>COUNTIF('Value Matchup'!$D$356:$D$423,PASE!B285)</f>
        <v>0</v>
      </c>
      <c r="B285" t="s">
        <v>90</v>
      </c>
      <c r="C285" s="63">
        <f t="shared" si="8"/>
        <v>-0.25</v>
      </c>
      <c r="E285" s="52" t="s">
        <v>497</v>
      </c>
      <c r="F285" s="52" t="s">
        <v>497</v>
      </c>
      <c r="G285" s="52">
        <v>-0.25</v>
      </c>
      <c r="H285" s="52" t="s">
        <v>497</v>
      </c>
      <c r="I285" s="52" t="s">
        <v>497</v>
      </c>
      <c r="J285" s="52" t="s">
        <v>497</v>
      </c>
      <c r="K285" s="52" t="s">
        <v>497</v>
      </c>
      <c r="L285" s="52" t="s">
        <v>497</v>
      </c>
      <c r="M285" s="52" t="s">
        <v>497</v>
      </c>
      <c r="N285" s="52" t="s">
        <v>497</v>
      </c>
      <c r="O285" s="52" t="s">
        <v>497</v>
      </c>
      <c r="P285" s="52" t="s">
        <v>497</v>
      </c>
      <c r="Q285" s="52" t="s">
        <v>497</v>
      </c>
      <c r="R285" s="52" t="s">
        <v>497</v>
      </c>
      <c r="S285" s="52" t="s">
        <v>497</v>
      </c>
      <c r="T285" s="52" t="s">
        <v>497</v>
      </c>
      <c r="U285" s="52" t="s">
        <v>497</v>
      </c>
      <c r="V285" s="52" t="s">
        <v>497</v>
      </c>
      <c r="W285" s="52" t="s">
        <v>497</v>
      </c>
      <c r="X285" s="52" t="s">
        <v>497</v>
      </c>
      <c r="Y285" s="52" t="s">
        <v>497</v>
      </c>
      <c r="Z285" s="52" t="s">
        <v>497</v>
      </c>
      <c r="AA285" s="52" t="s">
        <v>497</v>
      </c>
      <c r="AB285" s="52" t="s">
        <v>497</v>
      </c>
      <c r="AC285" s="52" t="s">
        <v>497</v>
      </c>
      <c r="AD285" s="52" t="s">
        <v>497</v>
      </c>
      <c r="AE285" s="52" t="s">
        <v>497</v>
      </c>
      <c r="AF285" s="52" t="s">
        <v>497</v>
      </c>
      <c r="AG285" s="52" t="s">
        <v>497</v>
      </c>
      <c r="AH285" s="52" t="s">
        <v>497</v>
      </c>
      <c r="AI285" s="52" t="s">
        <v>497</v>
      </c>
      <c r="AJ285" s="52" t="s">
        <v>497</v>
      </c>
      <c r="AK285" s="52" t="s">
        <v>497</v>
      </c>
      <c r="AL285" s="52" t="s">
        <v>497</v>
      </c>
      <c r="AP285">
        <f t="shared" si="9"/>
        <v>1</v>
      </c>
      <c r="AQ285" t="s">
        <v>90</v>
      </c>
    </row>
    <row r="286" spans="1:43" x14ac:dyDescent="0.25">
      <c r="A286" s="1">
        <f>COUNTIF('Value Matchup'!$D$356:$D$423,PASE!B286)</f>
        <v>1</v>
      </c>
      <c r="B286" t="s">
        <v>86</v>
      </c>
      <c r="C286" s="63">
        <f t="shared" si="8"/>
        <v>0.19598416289592754</v>
      </c>
      <c r="E286" s="52">
        <v>1.375</v>
      </c>
      <c r="F286" s="52" t="s">
        <v>497</v>
      </c>
      <c r="G286" s="52">
        <v>3.3823529411764706</v>
      </c>
      <c r="H286" s="52" t="s">
        <v>497</v>
      </c>
      <c r="I286" s="52">
        <v>-0.83088235294117641</v>
      </c>
      <c r="J286" s="52">
        <v>2.4558823529411766</v>
      </c>
      <c r="K286" s="52">
        <v>-0.34558823529411775</v>
      </c>
      <c r="L286" s="52">
        <v>-0.83088235294117641</v>
      </c>
      <c r="M286" s="52">
        <v>-1.3455882352941178</v>
      </c>
      <c r="N286" s="52">
        <v>0.16911764705882359</v>
      </c>
      <c r="O286" s="52" t="s">
        <v>497</v>
      </c>
      <c r="P286" s="52" t="s">
        <v>497</v>
      </c>
      <c r="Q286" s="52">
        <v>-1.1176470588235294</v>
      </c>
      <c r="R286" s="52">
        <v>-1.5441176470588236</v>
      </c>
      <c r="S286" s="52">
        <v>0.88235294117647056</v>
      </c>
      <c r="T286" s="52" t="s">
        <v>497</v>
      </c>
      <c r="U286" s="52" t="s">
        <v>497</v>
      </c>
      <c r="V286" s="52">
        <v>-0.11764705882352944</v>
      </c>
      <c r="W286" s="52">
        <v>0.45588235294117641</v>
      </c>
      <c r="X286" s="52">
        <v>-0.72058823529411764</v>
      </c>
      <c r="Y286" s="52">
        <v>0.88235294117647056</v>
      </c>
      <c r="Z286" s="52" t="s">
        <v>497</v>
      </c>
      <c r="AA286" s="52">
        <v>3.4558823529411766</v>
      </c>
      <c r="AB286" s="52">
        <v>7.3529411764705843E-2</v>
      </c>
      <c r="AC286" s="52">
        <v>0.45588235294117641</v>
      </c>
      <c r="AD286" s="52" t="s">
        <v>497</v>
      </c>
      <c r="AE286" s="52">
        <v>-8.0882352941176405E-2</v>
      </c>
      <c r="AF286" s="52">
        <v>-2.3602941176470589</v>
      </c>
      <c r="AG286" s="52">
        <v>-0.36029411764705888</v>
      </c>
      <c r="AH286" s="52">
        <v>0.63970588235294112</v>
      </c>
      <c r="AI286" s="52">
        <v>-0.83088235294117641</v>
      </c>
      <c r="AJ286" s="52">
        <v>2.6397058823529411</v>
      </c>
      <c r="AK286" s="52">
        <v>-1.3602941176470589</v>
      </c>
      <c r="AL286" s="52">
        <v>7.3529411764705843E-2</v>
      </c>
      <c r="AP286">
        <f t="shared" si="9"/>
        <v>1</v>
      </c>
      <c r="AQ286" t="s">
        <v>86</v>
      </c>
    </row>
    <row r="287" spans="1:43" x14ac:dyDescent="0.25">
      <c r="A287" s="1">
        <f>COUNTIF('Value Matchup'!$D$356:$D$423,PASE!B287)</f>
        <v>0</v>
      </c>
      <c r="B287" t="s">
        <v>373</v>
      </c>
      <c r="C287" s="63">
        <f t="shared" si="8"/>
        <v>-0.91421568627450966</v>
      </c>
      <c r="E287" s="52">
        <v>-1.0808823529411764</v>
      </c>
      <c r="F287" s="52" t="s">
        <v>497</v>
      </c>
      <c r="G287" s="52" t="s">
        <v>497</v>
      </c>
      <c r="H287" s="52" t="s">
        <v>497</v>
      </c>
      <c r="I287" s="52" t="s">
        <v>497</v>
      </c>
      <c r="J287" s="52" t="s">
        <v>497</v>
      </c>
      <c r="K287" s="52" t="s">
        <v>497</v>
      </c>
      <c r="L287" s="52" t="s">
        <v>497</v>
      </c>
      <c r="M287" s="52" t="s">
        <v>497</v>
      </c>
      <c r="N287" s="52" t="s">
        <v>497</v>
      </c>
      <c r="O287" s="52" t="s">
        <v>497</v>
      </c>
      <c r="P287" s="52" t="s">
        <v>497</v>
      </c>
      <c r="Q287" s="52" t="s">
        <v>497</v>
      </c>
      <c r="R287" s="52" t="s">
        <v>497</v>
      </c>
      <c r="S287" s="52" t="s">
        <v>497</v>
      </c>
      <c r="T287" s="52" t="s">
        <v>497</v>
      </c>
      <c r="U287" s="52" t="s">
        <v>497</v>
      </c>
      <c r="V287" s="52" t="s">
        <v>497</v>
      </c>
      <c r="W287" s="52" t="s">
        <v>497</v>
      </c>
      <c r="X287" s="52" t="s">
        <v>497</v>
      </c>
      <c r="Y287" s="52">
        <v>-1.1176470588235294</v>
      </c>
      <c r="Z287" s="52" t="s">
        <v>497</v>
      </c>
      <c r="AA287" s="52" t="s">
        <v>497</v>
      </c>
      <c r="AB287" s="52" t="s">
        <v>497</v>
      </c>
      <c r="AC287" s="52" t="s">
        <v>497</v>
      </c>
      <c r="AD287" s="52" t="s">
        <v>497</v>
      </c>
      <c r="AE287" s="52" t="s">
        <v>497</v>
      </c>
      <c r="AF287" s="52" t="s">
        <v>497</v>
      </c>
      <c r="AG287" s="52" t="s">
        <v>497</v>
      </c>
      <c r="AH287" s="52" t="s">
        <v>497</v>
      </c>
      <c r="AI287" s="52" t="s">
        <v>497</v>
      </c>
      <c r="AJ287" s="52">
        <v>-0.54411764705882359</v>
      </c>
      <c r="AK287" s="52" t="s">
        <v>497</v>
      </c>
      <c r="AL287" s="52" t="s">
        <v>497</v>
      </c>
      <c r="AP287">
        <f t="shared" si="9"/>
        <v>1</v>
      </c>
      <c r="AQ287" t="s">
        <v>373</v>
      </c>
    </row>
    <row r="288" spans="1:43" x14ac:dyDescent="0.25">
      <c r="A288" s="1">
        <f>COUNTIF('Value Matchup'!$D$356:$D$423,PASE!B288)</f>
        <v>1</v>
      </c>
      <c r="B288" t="s">
        <v>374</v>
      </c>
      <c r="C288" s="63">
        <f t="shared" si="8"/>
        <v>1.2787723785165712E-3</v>
      </c>
      <c r="E288" s="52" t="s">
        <v>497</v>
      </c>
      <c r="F288" s="52" t="s">
        <v>497</v>
      </c>
      <c r="G288" s="52">
        <v>-0.61764705882352944</v>
      </c>
      <c r="H288" s="52" t="s">
        <v>497</v>
      </c>
      <c r="I288" s="52" t="s">
        <v>497</v>
      </c>
      <c r="J288" s="52">
        <v>0.41176470588235292</v>
      </c>
      <c r="K288" s="52">
        <v>-1.1176470588235294</v>
      </c>
      <c r="L288" s="52">
        <v>7.3529411764705843E-2</v>
      </c>
      <c r="M288" s="52">
        <v>-1.1176470588235294</v>
      </c>
      <c r="N288" s="52">
        <v>-0.625</v>
      </c>
      <c r="O288" s="52">
        <v>-0.5</v>
      </c>
      <c r="P288" s="52" t="s">
        <v>497</v>
      </c>
      <c r="Q288" s="52" t="s">
        <v>497</v>
      </c>
      <c r="R288" s="52" t="s">
        <v>497</v>
      </c>
      <c r="S288" s="52" t="s">
        <v>497</v>
      </c>
      <c r="T288" s="52" t="s">
        <v>497</v>
      </c>
      <c r="U288" s="52" t="s">
        <v>497</v>
      </c>
      <c r="V288" s="52">
        <v>2.375</v>
      </c>
      <c r="W288" s="52">
        <v>-1.3602941176470589</v>
      </c>
      <c r="X288" s="52">
        <v>1.9191176470588236</v>
      </c>
      <c r="Y288" s="52">
        <v>-0.92647058823529416</v>
      </c>
      <c r="Z288" s="52">
        <v>0.41176470588235292</v>
      </c>
      <c r="AA288" s="52">
        <v>7.3529411764705843E-2</v>
      </c>
      <c r="AB288" s="52">
        <v>-0.61764705882352944</v>
      </c>
      <c r="AC288" s="52">
        <v>-0.54411764705882359</v>
      </c>
      <c r="AD288" s="52">
        <v>2.0735294117647056</v>
      </c>
      <c r="AE288" s="52">
        <v>-0.625</v>
      </c>
      <c r="AF288" s="52">
        <v>2.3823529411764706</v>
      </c>
      <c r="AG288" s="52">
        <v>-0.625</v>
      </c>
      <c r="AH288" s="52" t="s">
        <v>497</v>
      </c>
      <c r="AI288" s="52">
        <v>-0.34558823529411775</v>
      </c>
      <c r="AJ288" s="52">
        <v>-1.3602941176470589</v>
      </c>
      <c r="AK288" s="52">
        <v>0.41176470588235292</v>
      </c>
      <c r="AL288" s="52">
        <v>0.27941176470588236</v>
      </c>
      <c r="AP288">
        <f t="shared" si="9"/>
        <v>1</v>
      </c>
      <c r="AQ288" t="s">
        <v>374</v>
      </c>
    </row>
    <row r="289" spans="1:43" x14ac:dyDescent="0.25">
      <c r="A289" s="1">
        <f>COUNTIF('Value Matchup'!$D$356:$D$423,PASE!B289)</f>
        <v>1</v>
      </c>
      <c r="B289" t="s">
        <v>375</v>
      </c>
      <c r="C289" s="63">
        <f t="shared" si="8"/>
        <v>-0.1306561085972851</v>
      </c>
      <c r="E289" s="52">
        <v>-0.83088235294117641</v>
      </c>
      <c r="F289" s="52" t="s">
        <v>497</v>
      </c>
      <c r="G289" s="52" t="s">
        <v>497</v>
      </c>
      <c r="H289" s="52" t="s">
        <v>497</v>
      </c>
      <c r="I289" s="52">
        <v>1.375</v>
      </c>
      <c r="J289" s="52" t="s">
        <v>497</v>
      </c>
      <c r="K289" s="52" t="s">
        <v>497</v>
      </c>
      <c r="L289" s="52">
        <v>-0.58823529411764708</v>
      </c>
      <c r="M289" s="52">
        <v>1.9191176470588236</v>
      </c>
      <c r="N289" s="52">
        <v>-0.58823529411764708</v>
      </c>
      <c r="O289" s="52">
        <v>-0.36029411764705888</v>
      </c>
      <c r="P289" s="52">
        <v>0.88235294117647056</v>
      </c>
      <c r="Q289" s="52">
        <v>-1.3602941176470589</v>
      </c>
      <c r="R289" s="52" t="s">
        <v>497</v>
      </c>
      <c r="S289" s="52" t="s">
        <v>497</v>
      </c>
      <c r="T289" s="52" t="s">
        <v>497</v>
      </c>
      <c r="U289" s="52" t="s">
        <v>497</v>
      </c>
      <c r="V289" s="52">
        <v>-0.72058823529411764</v>
      </c>
      <c r="W289" s="52">
        <v>0.45588235294117641</v>
      </c>
      <c r="X289" s="52">
        <v>-0.54411764705882359</v>
      </c>
      <c r="Y289" s="52">
        <v>-0.72058823529411764</v>
      </c>
      <c r="Z289" s="52" t="s">
        <v>497</v>
      </c>
      <c r="AA289" s="52" t="s">
        <v>497</v>
      </c>
      <c r="AB289" s="52" t="s">
        <v>497</v>
      </c>
      <c r="AC289" s="52" t="s">
        <v>497</v>
      </c>
      <c r="AD289" s="52" t="s">
        <v>497</v>
      </c>
      <c r="AE289" s="52" t="s">
        <v>497</v>
      </c>
      <c r="AF289" s="52" t="s">
        <v>497</v>
      </c>
      <c r="AG289" s="52" t="s">
        <v>497</v>
      </c>
      <c r="AH289" s="52">
        <v>-0.61764705882352944</v>
      </c>
      <c r="AI289" s="52" t="s">
        <v>497</v>
      </c>
      <c r="AJ289" s="52" t="s">
        <v>497</v>
      </c>
      <c r="AK289" s="52" t="s">
        <v>497</v>
      </c>
      <c r="AL289" s="52" t="s">
        <v>497</v>
      </c>
      <c r="AP289">
        <f t="shared" si="9"/>
        <v>1</v>
      </c>
      <c r="AQ289" t="s">
        <v>375</v>
      </c>
    </row>
    <row r="290" spans="1:43" x14ac:dyDescent="0.25">
      <c r="A290" s="1">
        <f>COUNTIF('Value Matchup'!$D$356:$D$423,PASE!B290)</f>
        <v>0</v>
      </c>
      <c r="B290" t="s">
        <v>376</v>
      </c>
      <c r="C290" s="63">
        <f t="shared" si="8"/>
        <v>0</v>
      </c>
      <c r="E290" s="52" t="s">
        <v>497</v>
      </c>
      <c r="F290" s="52" t="s">
        <v>497</v>
      </c>
      <c r="G290" s="52" t="s">
        <v>497</v>
      </c>
      <c r="H290" s="52" t="s">
        <v>497</v>
      </c>
      <c r="I290" s="52" t="s">
        <v>497</v>
      </c>
      <c r="J290" s="52" t="s">
        <v>497</v>
      </c>
      <c r="K290" s="52" t="s">
        <v>497</v>
      </c>
      <c r="L290" s="52" t="s">
        <v>497</v>
      </c>
      <c r="M290" s="52" t="s">
        <v>497</v>
      </c>
      <c r="N290" s="52" t="s">
        <v>497</v>
      </c>
      <c r="O290" s="52" t="s">
        <v>497</v>
      </c>
      <c r="P290" s="52" t="s">
        <v>497</v>
      </c>
      <c r="Q290" s="52" t="s">
        <v>497</v>
      </c>
      <c r="R290" s="52" t="s">
        <v>497</v>
      </c>
      <c r="S290" s="52" t="s">
        <v>497</v>
      </c>
      <c r="T290" s="52" t="s">
        <v>497</v>
      </c>
      <c r="U290" s="52" t="s">
        <v>497</v>
      </c>
      <c r="V290" s="52" t="s">
        <v>497</v>
      </c>
      <c r="W290" s="52" t="s">
        <v>497</v>
      </c>
      <c r="X290" s="52" t="s">
        <v>497</v>
      </c>
      <c r="Y290" s="52" t="s">
        <v>497</v>
      </c>
      <c r="Z290" s="52" t="s">
        <v>497</v>
      </c>
      <c r="AA290" s="52" t="s">
        <v>497</v>
      </c>
      <c r="AB290" s="52" t="s">
        <v>497</v>
      </c>
      <c r="AC290" s="52" t="s">
        <v>497</v>
      </c>
      <c r="AD290" s="52" t="s">
        <v>497</v>
      </c>
      <c r="AE290" s="52" t="s">
        <v>497</v>
      </c>
      <c r="AF290" s="52" t="s">
        <v>497</v>
      </c>
      <c r="AG290" s="52" t="s">
        <v>497</v>
      </c>
      <c r="AH290" s="52" t="s">
        <v>497</v>
      </c>
      <c r="AI290" s="52" t="s">
        <v>497</v>
      </c>
      <c r="AJ290" s="52" t="s">
        <v>497</v>
      </c>
      <c r="AK290" s="52" t="s">
        <v>497</v>
      </c>
      <c r="AL290" s="52" t="s">
        <v>497</v>
      </c>
      <c r="AP290">
        <f t="shared" si="9"/>
        <v>1</v>
      </c>
      <c r="AQ290" t="s">
        <v>376</v>
      </c>
    </row>
    <row r="291" spans="1:43" x14ac:dyDescent="0.25">
      <c r="A291" s="1">
        <f>COUNTIF('Value Matchup'!$D$356:$D$423,PASE!B291)</f>
        <v>0</v>
      </c>
      <c r="B291" t="s">
        <v>377</v>
      </c>
      <c r="C291" s="63">
        <f t="shared" si="8"/>
        <v>-0.11764705882352941</v>
      </c>
      <c r="E291" s="52" t="s">
        <v>497</v>
      </c>
      <c r="F291" s="52" t="s">
        <v>497</v>
      </c>
      <c r="G291" s="52" t="s">
        <v>497</v>
      </c>
      <c r="H291" s="52" t="s">
        <v>497</v>
      </c>
      <c r="I291" s="52" t="s">
        <v>497</v>
      </c>
      <c r="J291" s="52" t="s">
        <v>497</v>
      </c>
      <c r="K291" s="52" t="s">
        <v>497</v>
      </c>
      <c r="L291" s="52" t="s">
        <v>497</v>
      </c>
      <c r="M291" s="52" t="s">
        <v>497</v>
      </c>
      <c r="N291" s="52" t="s">
        <v>497</v>
      </c>
      <c r="O291" s="52" t="s">
        <v>497</v>
      </c>
      <c r="P291" s="52" t="s">
        <v>497</v>
      </c>
      <c r="Q291" s="52" t="s">
        <v>497</v>
      </c>
      <c r="R291" s="52" t="s">
        <v>497</v>
      </c>
      <c r="S291" s="52" t="s">
        <v>497</v>
      </c>
      <c r="T291" s="52" t="s">
        <v>497</v>
      </c>
      <c r="U291" s="52" t="s">
        <v>497</v>
      </c>
      <c r="V291" s="52" t="s">
        <v>497</v>
      </c>
      <c r="W291" s="52" t="s">
        <v>497</v>
      </c>
      <c r="X291" s="52" t="s">
        <v>497</v>
      </c>
      <c r="Y291" s="52" t="s">
        <v>497</v>
      </c>
      <c r="Z291" s="52" t="s">
        <v>497</v>
      </c>
      <c r="AA291" s="52" t="s">
        <v>497</v>
      </c>
      <c r="AB291" s="52" t="s">
        <v>497</v>
      </c>
      <c r="AC291" s="52">
        <v>-0.16911764705882354</v>
      </c>
      <c r="AD291" s="52">
        <v>-6.6176470588235295E-2</v>
      </c>
      <c r="AE291" s="52" t="s">
        <v>497</v>
      </c>
      <c r="AF291" s="52" t="s">
        <v>497</v>
      </c>
      <c r="AG291" s="52" t="s">
        <v>497</v>
      </c>
      <c r="AH291" s="52" t="s">
        <v>497</v>
      </c>
      <c r="AI291" s="52" t="s">
        <v>497</v>
      </c>
      <c r="AJ291" s="52" t="s">
        <v>497</v>
      </c>
      <c r="AK291" s="52" t="s">
        <v>497</v>
      </c>
      <c r="AL291" s="52" t="s">
        <v>497</v>
      </c>
      <c r="AP291">
        <f t="shared" si="9"/>
        <v>1</v>
      </c>
      <c r="AQ291" t="s">
        <v>377</v>
      </c>
    </row>
    <row r="292" spans="1:43" x14ac:dyDescent="0.25">
      <c r="A292" s="1">
        <f>COUNTIF('Value Matchup'!$D$356:$D$423,PASE!B292)</f>
        <v>0</v>
      </c>
      <c r="B292" t="s">
        <v>378</v>
      </c>
      <c r="C292" s="63">
        <f t="shared" si="8"/>
        <v>0</v>
      </c>
      <c r="E292" s="52" t="s">
        <v>497</v>
      </c>
      <c r="F292" s="52" t="s">
        <v>497</v>
      </c>
      <c r="G292" s="52" t="s">
        <v>497</v>
      </c>
      <c r="H292" s="52" t="s">
        <v>497</v>
      </c>
      <c r="I292" s="52" t="s">
        <v>497</v>
      </c>
      <c r="J292" s="52" t="s">
        <v>497</v>
      </c>
      <c r="K292" s="52" t="s">
        <v>497</v>
      </c>
      <c r="L292" s="52" t="s">
        <v>497</v>
      </c>
      <c r="M292" s="52" t="s">
        <v>497</v>
      </c>
      <c r="N292" s="52" t="s">
        <v>497</v>
      </c>
      <c r="O292" s="52" t="s">
        <v>497</v>
      </c>
      <c r="P292" s="52" t="s">
        <v>497</v>
      </c>
      <c r="Q292" s="52" t="s">
        <v>497</v>
      </c>
      <c r="R292" s="52" t="s">
        <v>497</v>
      </c>
      <c r="S292" s="52" t="s">
        <v>497</v>
      </c>
      <c r="T292" s="52" t="s">
        <v>497</v>
      </c>
      <c r="U292" s="52" t="s">
        <v>497</v>
      </c>
      <c r="V292" s="52" t="s">
        <v>497</v>
      </c>
      <c r="W292" s="52" t="s">
        <v>497</v>
      </c>
      <c r="X292" s="52" t="s">
        <v>497</v>
      </c>
      <c r="Y292" s="52" t="s">
        <v>497</v>
      </c>
      <c r="Z292" s="52" t="s">
        <v>497</v>
      </c>
      <c r="AA292" s="52" t="s">
        <v>497</v>
      </c>
      <c r="AB292" s="52" t="s">
        <v>497</v>
      </c>
      <c r="AC292" s="52" t="s">
        <v>497</v>
      </c>
      <c r="AD292" s="52" t="s">
        <v>497</v>
      </c>
      <c r="AE292" s="52" t="s">
        <v>497</v>
      </c>
      <c r="AF292" s="52" t="s">
        <v>497</v>
      </c>
      <c r="AG292" s="52" t="s">
        <v>497</v>
      </c>
      <c r="AH292" s="52" t="s">
        <v>497</v>
      </c>
      <c r="AI292" s="52" t="s">
        <v>497</v>
      </c>
      <c r="AJ292" s="52" t="s">
        <v>497</v>
      </c>
      <c r="AK292" s="52" t="s">
        <v>497</v>
      </c>
      <c r="AL292" s="52" t="s">
        <v>497</v>
      </c>
      <c r="AP292">
        <f t="shared" si="9"/>
        <v>1</v>
      </c>
      <c r="AQ292" t="s">
        <v>378</v>
      </c>
    </row>
    <row r="293" spans="1:43" x14ac:dyDescent="0.25">
      <c r="A293" s="1">
        <f>COUNTIF('Value Matchup'!$D$356:$D$423,PASE!B293)</f>
        <v>0</v>
      </c>
      <c r="B293" t="s">
        <v>34</v>
      </c>
      <c r="C293" s="63">
        <f t="shared" si="8"/>
        <v>-1.7533936651583752E-2</v>
      </c>
      <c r="E293" s="52">
        <v>-0.61764705882352944</v>
      </c>
      <c r="F293" s="52" t="s">
        <v>497</v>
      </c>
      <c r="G293" s="52">
        <v>-1.0808823529411764</v>
      </c>
      <c r="H293" s="52">
        <v>-0.625</v>
      </c>
      <c r="I293" s="52">
        <v>7.3529411764705843E-2</v>
      </c>
      <c r="J293" s="52" t="s">
        <v>497</v>
      </c>
      <c r="K293" s="52">
        <v>-0.625</v>
      </c>
      <c r="L293" s="52">
        <v>-0.54411764705882359</v>
      </c>
      <c r="M293" s="52">
        <v>-0.72058823529411764</v>
      </c>
      <c r="N293" s="52">
        <v>7.3529411764705843E-2</v>
      </c>
      <c r="O293" s="52">
        <v>0.63970588235294112</v>
      </c>
      <c r="P293" s="52">
        <v>-0.54411764705882359</v>
      </c>
      <c r="Q293" s="52">
        <v>0.63970588235294112</v>
      </c>
      <c r="R293" s="52">
        <v>-0.72058823529411764</v>
      </c>
      <c r="S293" s="52">
        <v>0.16911764705882359</v>
      </c>
      <c r="T293" s="52">
        <v>0.65441176470588225</v>
      </c>
      <c r="U293" s="52">
        <v>0.91911764705882359</v>
      </c>
      <c r="V293" s="52">
        <v>-1.0808823529411764</v>
      </c>
      <c r="W293" s="52">
        <v>-0.11764705882352944</v>
      </c>
      <c r="X293" s="52">
        <v>-0.92647058823529416</v>
      </c>
      <c r="Y293" s="52" t="s">
        <v>497</v>
      </c>
      <c r="Z293" s="52">
        <v>1.3823529411764706</v>
      </c>
      <c r="AA293" s="52">
        <v>0.38235294117647056</v>
      </c>
      <c r="AB293" s="52">
        <v>0.375</v>
      </c>
      <c r="AC293" s="52">
        <v>-8.0882352941176405E-2</v>
      </c>
      <c r="AD293" s="52" t="s">
        <v>497</v>
      </c>
      <c r="AE293" s="52">
        <v>-0.72058823529411764</v>
      </c>
      <c r="AF293" s="52">
        <v>-0.11764705882352944</v>
      </c>
      <c r="AG293" s="52">
        <v>2.3823529411764706</v>
      </c>
      <c r="AH293" s="52">
        <v>0.375</v>
      </c>
      <c r="AI293" s="52" t="s">
        <v>497</v>
      </c>
      <c r="AJ293" s="52" t="s">
        <v>497</v>
      </c>
      <c r="AK293" s="52" t="s">
        <v>497</v>
      </c>
      <c r="AL293" s="52" t="s">
        <v>497</v>
      </c>
      <c r="AP293">
        <f t="shared" si="9"/>
        <v>1</v>
      </c>
      <c r="AQ293" t="s">
        <v>34</v>
      </c>
    </row>
    <row r="294" spans="1:43" x14ac:dyDescent="0.25">
      <c r="A294" s="1">
        <f>COUNTIF('Value Matchup'!$D$356:$D$423,PASE!B294)</f>
        <v>0</v>
      </c>
      <c r="B294" t="s">
        <v>79</v>
      </c>
      <c r="C294" s="63">
        <f t="shared" si="8"/>
        <v>0.13235294117647059</v>
      </c>
      <c r="E294" s="52">
        <v>1.0735294117647058</v>
      </c>
      <c r="F294" s="52" t="s">
        <v>497</v>
      </c>
      <c r="G294" s="52">
        <v>0.16911764705882359</v>
      </c>
      <c r="H294" s="52" t="s">
        <v>497</v>
      </c>
      <c r="I294" s="52" t="s">
        <v>497</v>
      </c>
      <c r="J294" s="52" t="s">
        <v>497</v>
      </c>
      <c r="K294" s="52" t="s">
        <v>497</v>
      </c>
      <c r="L294" s="52">
        <v>-0.92647058823529416</v>
      </c>
      <c r="M294" s="52">
        <v>-0.11764705882352944</v>
      </c>
      <c r="N294" s="52">
        <v>0.41176470588235292</v>
      </c>
      <c r="O294" s="52">
        <v>0.41176470588235292</v>
      </c>
      <c r="P294" s="52">
        <v>0.16911764705882359</v>
      </c>
      <c r="Q294" s="52">
        <v>0.5</v>
      </c>
      <c r="R294" s="52" t="s">
        <v>497</v>
      </c>
      <c r="S294" s="52" t="s">
        <v>497</v>
      </c>
      <c r="T294" s="52" t="s">
        <v>497</v>
      </c>
      <c r="U294" s="52" t="s">
        <v>497</v>
      </c>
      <c r="V294" s="52" t="s">
        <v>497</v>
      </c>
      <c r="W294" s="52" t="s">
        <v>497</v>
      </c>
      <c r="X294" s="52" t="s">
        <v>497</v>
      </c>
      <c r="Y294" s="52" t="s">
        <v>497</v>
      </c>
      <c r="Z294" s="52" t="s">
        <v>497</v>
      </c>
      <c r="AA294" s="52" t="s">
        <v>497</v>
      </c>
      <c r="AB294" s="52" t="s">
        <v>497</v>
      </c>
      <c r="AC294" s="52" t="s">
        <v>497</v>
      </c>
      <c r="AD294" s="52" t="s">
        <v>497</v>
      </c>
      <c r="AE294" s="52" t="s">
        <v>497</v>
      </c>
      <c r="AF294" s="52" t="s">
        <v>497</v>
      </c>
      <c r="AG294" s="52" t="s">
        <v>497</v>
      </c>
      <c r="AH294" s="52" t="s">
        <v>497</v>
      </c>
      <c r="AI294" s="52" t="s">
        <v>497</v>
      </c>
      <c r="AJ294" s="52">
        <v>-0.5</v>
      </c>
      <c r="AK294" s="52" t="s">
        <v>497</v>
      </c>
      <c r="AL294" s="52" t="s">
        <v>497</v>
      </c>
      <c r="AP294">
        <f t="shared" si="9"/>
        <v>1</v>
      </c>
      <c r="AQ294" t="s">
        <v>79</v>
      </c>
    </row>
    <row r="295" spans="1:43" x14ac:dyDescent="0.25">
      <c r="A295" s="1">
        <f>COUNTIF('Value Matchup'!$D$356:$D$423,PASE!B295)</f>
        <v>0</v>
      </c>
      <c r="B295" t="s">
        <v>379</v>
      </c>
      <c r="C295" s="63">
        <f t="shared" si="8"/>
        <v>-6.6176470588235295E-2</v>
      </c>
      <c r="E295" s="52" t="s">
        <v>497</v>
      </c>
      <c r="F295" s="52" t="s">
        <v>497</v>
      </c>
      <c r="G295" s="52" t="s">
        <v>497</v>
      </c>
      <c r="H295" s="52" t="s">
        <v>497</v>
      </c>
      <c r="I295" s="52" t="s">
        <v>497</v>
      </c>
      <c r="J295" s="52" t="s">
        <v>497</v>
      </c>
      <c r="K295" s="52" t="s">
        <v>497</v>
      </c>
      <c r="L295" s="52" t="s">
        <v>497</v>
      </c>
      <c r="M295" s="52" t="s">
        <v>497</v>
      </c>
      <c r="N295" s="52" t="s">
        <v>497</v>
      </c>
      <c r="O295" s="52" t="s">
        <v>497</v>
      </c>
      <c r="P295" s="52">
        <v>-6.6176470588235295E-2</v>
      </c>
      <c r="Q295" s="52" t="s">
        <v>497</v>
      </c>
      <c r="R295" s="52" t="s">
        <v>497</v>
      </c>
      <c r="S295" s="52" t="s">
        <v>497</v>
      </c>
      <c r="T295" s="52" t="s">
        <v>497</v>
      </c>
      <c r="U295" s="52" t="s">
        <v>497</v>
      </c>
      <c r="V295" s="52" t="s">
        <v>497</v>
      </c>
      <c r="W295" s="52" t="s">
        <v>497</v>
      </c>
      <c r="X295" s="52" t="s">
        <v>497</v>
      </c>
      <c r="Y295" s="52" t="s">
        <v>497</v>
      </c>
      <c r="Z295" s="52" t="s">
        <v>497</v>
      </c>
      <c r="AA295" s="52" t="s">
        <v>497</v>
      </c>
      <c r="AB295" s="52" t="s">
        <v>497</v>
      </c>
      <c r="AC295" s="52" t="s">
        <v>497</v>
      </c>
      <c r="AD295" s="52" t="s">
        <v>497</v>
      </c>
      <c r="AE295" s="52" t="s">
        <v>497</v>
      </c>
      <c r="AF295" s="52" t="s">
        <v>497</v>
      </c>
      <c r="AG295" s="52" t="s">
        <v>497</v>
      </c>
      <c r="AH295" s="52" t="s">
        <v>497</v>
      </c>
      <c r="AI295" s="52" t="s">
        <v>497</v>
      </c>
      <c r="AJ295" s="52" t="s">
        <v>497</v>
      </c>
      <c r="AK295" s="52" t="s">
        <v>497</v>
      </c>
      <c r="AL295" s="52" t="s">
        <v>497</v>
      </c>
      <c r="AP295">
        <f t="shared" si="9"/>
        <v>1</v>
      </c>
      <c r="AQ295" t="s">
        <v>379</v>
      </c>
    </row>
    <row r="296" spans="1:43" x14ac:dyDescent="0.25">
      <c r="A296" s="1">
        <f>COUNTIF('Value Matchup'!$D$356:$D$423,PASE!B296)</f>
        <v>0</v>
      </c>
      <c r="B296" t="s">
        <v>380</v>
      </c>
      <c r="C296" s="63">
        <f t="shared" si="8"/>
        <v>-4.9632352941176475E-2</v>
      </c>
      <c r="E296" s="52">
        <v>-7.3529411764705881E-3</v>
      </c>
      <c r="F296" s="52">
        <v>-7.3529411764705881E-3</v>
      </c>
      <c r="G296" s="52" t="s">
        <v>497</v>
      </c>
      <c r="H296" s="52">
        <v>-6.6176470588235295E-2</v>
      </c>
      <c r="I296" s="52">
        <v>-7.3529411764705881E-3</v>
      </c>
      <c r="J296" s="52" t="s">
        <v>497</v>
      </c>
      <c r="K296" s="52" t="s">
        <v>497</v>
      </c>
      <c r="L296" s="52" t="s">
        <v>497</v>
      </c>
      <c r="M296" s="52" t="s">
        <v>497</v>
      </c>
      <c r="N296" s="52" t="s">
        <v>497</v>
      </c>
      <c r="O296" s="52" t="s">
        <v>497</v>
      </c>
      <c r="P296" s="52" t="s">
        <v>497</v>
      </c>
      <c r="Q296" s="52" t="s">
        <v>497</v>
      </c>
      <c r="R296" s="52" t="s">
        <v>497</v>
      </c>
      <c r="S296" s="52" t="s">
        <v>497</v>
      </c>
      <c r="T296" s="52">
        <v>-7.3529411764705881E-3</v>
      </c>
      <c r="U296" s="52" t="s">
        <v>497</v>
      </c>
      <c r="V296" s="52" t="s">
        <v>497</v>
      </c>
      <c r="W296" s="52" t="s">
        <v>497</v>
      </c>
      <c r="X296" s="52" t="s">
        <v>497</v>
      </c>
      <c r="Y296" s="52" t="s">
        <v>497</v>
      </c>
      <c r="Z296" s="52" t="s">
        <v>497</v>
      </c>
      <c r="AA296" s="52" t="s">
        <v>497</v>
      </c>
      <c r="AB296" s="52">
        <v>-6.6176470588235295E-2</v>
      </c>
      <c r="AC296" s="52">
        <v>-6.6176470588235295E-2</v>
      </c>
      <c r="AD296" s="52" t="s">
        <v>497</v>
      </c>
      <c r="AE296" s="52" t="s">
        <v>497</v>
      </c>
      <c r="AF296" s="52" t="s">
        <v>497</v>
      </c>
      <c r="AG296" s="52">
        <v>-0.16911764705882354</v>
      </c>
      <c r="AH296" s="52" t="s">
        <v>497</v>
      </c>
      <c r="AI296" s="52" t="s">
        <v>497</v>
      </c>
      <c r="AJ296" s="52" t="s">
        <v>497</v>
      </c>
      <c r="AK296" s="52" t="s">
        <v>497</v>
      </c>
      <c r="AL296" s="52" t="s">
        <v>497</v>
      </c>
      <c r="AP296">
        <f t="shared" si="9"/>
        <v>1</v>
      </c>
      <c r="AQ296" t="s">
        <v>380</v>
      </c>
    </row>
    <row r="297" spans="1:43" x14ac:dyDescent="0.25">
      <c r="A297" s="1">
        <f>COUNTIF('Value Matchup'!$D$356:$D$423,PASE!B297)</f>
        <v>0</v>
      </c>
      <c r="B297" t="s">
        <v>381</v>
      </c>
      <c r="C297" s="63">
        <f t="shared" si="8"/>
        <v>-3.6764705882352942E-2</v>
      </c>
      <c r="E297" s="52" t="s">
        <v>497</v>
      </c>
      <c r="F297" s="52" t="s">
        <v>497</v>
      </c>
      <c r="G297" s="52" t="s">
        <v>497</v>
      </c>
      <c r="H297" s="52" t="s">
        <v>497</v>
      </c>
      <c r="I297" s="52" t="s">
        <v>497</v>
      </c>
      <c r="J297" s="52" t="s">
        <v>497</v>
      </c>
      <c r="K297" s="52" t="s">
        <v>497</v>
      </c>
      <c r="L297" s="52" t="s">
        <v>497</v>
      </c>
      <c r="M297" s="52" t="s">
        <v>497</v>
      </c>
      <c r="N297" s="52" t="s">
        <v>497</v>
      </c>
      <c r="O297" s="52" t="s">
        <v>497</v>
      </c>
      <c r="P297" s="52" t="s">
        <v>497</v>
      </c>
      <c r="Q297" s="52" t="s">
        <v>497</v>
      </c>
      <c r="R297" s="52" t="s">
        <v>497</v>
      </c>
      <c r="S297" s="52" t="s">
        <v>497</v>
      </c>
      <c r="T297" s="52" t="s">
        <v>497</v>
      </c>
      <c r="U297" s="52" t="s">
        <v>497</v>
      </c>
      <c r="V297" s="52" t="s">
        <v>497</v>
      </c>
      <c r="W297" s="52" t="s">
        <v>497</v>
      </c>
      <c r="X297" s="52" t="s">
        <v>497</v>
      </c>
      <c r="Y297" s="52" t="s">
        <v>497</v>
      </c>
      <c r="Z297" s="52">
        <v>-7.3529411764705881E-3</v>
      </c>
      <c r="AA297" s="52" t="s">
        <v>497</v>
      </c>
      <c r="AB297" s="52" t="s">
        <v>497</v>
      </c>
      <c r="AC297" s="52">
        <v>-6.6176470588235295E-2</v>
      </c>
      <c r="AD297" s="52" t="s">
        <v>497</v>
      </c>
      <c r="AE297" s="52" t="s">
        <v>497</v>
      </c>
      <c r="AF297" s="52" t="s">
        <v>497</v>
      </c>
      <c r="AG297" s="52" t="s">
        <v>497</v>
      </c>
      <c r="AH297" s="52" t="s">
        <v>497</v>
      </c>
      <c r="AI297" s="52" t="s">
        <v>497</v>
      </c>
      <c r="AJ297" s="52" t="s">
        <v>497</v>
      </c>
      <c r="AK297" s="52" t="s">
        <v>497</v>
      </c>
      <c r="AL297" s="52" t="s">
        <v>497</v>
      </c>
      <c r="AP297">
        <f t="shared" si="9"/>
        <v>1</v>
      </c>
      <c r="AQ297" t="s">
        <v>381</v>
      </c>
    </row>
    <row r="298" spans="1:43" x14ac:dyDescent="0.25">
      <c r="A298" s="1">
        <f>COUNTIF('Value Matchup'!$D$356:$D$423,PASE!B298)</f>
        <v>1</v>
      </c>
      <c r="B298" t="s">
        <v>92</v>
      </c>
      <c r="C298" s="63">
        <f t="shared" si="8"/>
        <v>-0.17132352941176468</v>
      </c>
      <c r="E298" s="52">
        <v>1.1691176470588236</v>
      </c>
      <c r="F298" s="52" t="s">
        <v>497</v>
      </c>
      <c r="G298" s="52">
        <v>-0.72058823529411764</v>
      </c>
      <c r="H298" s="52" t="s">
        <v>497</v>
      </c>
      <c r="I298" s="52" t="s">
        <v>497</v>
      </c>
      <c r="J298" s="52" t="s">
        <v>497</v>
      </c>
      <c r="K298" s="52" t="s">
        <v>497</v>
      </c>
      <c r="L298" s="52" t="s">
        <v>497</v>
      </c>
      <c r="M298" s="52" t="s">
        <v>497</v>
      </c>
      <c r="N298" s="52" t="s">
        <v>497</v>
      </c>
      <c r="O298" s="52" t="s">
        <v>497</v>
      </c>
      <c r="P298" s="52">
        <v>-0.61764705882352944</v>
      </c>
      <c r="Q298" s="52" t="s">
        <v>497</v>
      </c>
      <c r="R298" s="52">
        <v>0.91911764705882359</v>
      </c>
      <c r="S298" s="52">
        <v>0.27941176470588236</v>
      </c>
      <c r="T298" s="52" t="s">
        <v>497</v>
      </c>
      <c r="U298" s="52">
        <v>-1.0808823529411764</v>
      </c>
      <c r="V298" s="52" t="s">
        <v>497</v>
      </c>
      <c r="W298" s="52" t="s">
        <v>497</v>
      </c>
      <c r="X298" s="52" t="s">
        <v>497</v>
      </c>
      <c r="Y298" s="52" t="s">
        <v>497</v>
      </c>
      <c r="Z298" s="52" t="s">
        <v>497</v>
      </c>
      <c r="AA298" s="52">
        <v>0.16911764705882359</v>
      </c>
      <c r="AB298" s="52" t="s">
        <v>497</v>
      </c>
      <c r="AC298" s="52" t="s">
        <v>497</v>
      </c>
      <c r="AD298" s="52">
        <v>-0.5</v>
      </c>
      <c r="AE298" s="52" t="s">
        <v>497</v>
      </c>
      <c r="AF298" s="52" t="s">
        <v>497</v>
      </c>
      <c r="AG298" s="52" t="s">
        <v>497</v>
      </c>
      <c r="AH298" s="52" t="s">
        <v>497</v>
      </c>
      <c r="AI298" s="52" t="s">
        <v>497</v>
      </c>
      <c r="AJ298" s="52" t="s">
        <v>497</v>
      </c>
      <c r="AK298" s="52">
        <v>-0.25</v>
      </c>
      <c r="AL298" s="52">
        <v>-1.0808823529411764</v>
      </c>
      <c r="AP298">
        <f t="shared" si="9"/>
        <v>1</v>
      </c>
      <c r="AQ298" t="s">
        <v>92</v>
      </c>
    </row>
    <row r="299" spans="1:43" x14ac:dyDescent="0.25">
      <c r="A299" s="1">
        <f>COUNTIF('Value Matchup'!$D$356:$D$423,PASE!B299)</f>
        <v>0</v>
      </c>
      <c r="B299" t="s">
        <v>382</v>
      </c>
      <c r="C299" s="63">
        <f t="shared" si="8"/>
        <v>0</v>
      </c>
      <c r="E299" s="52" t="s">
        <v>497</v>
      </c>
      <c r="F299" s="52" t="s">
        <v>497</v>
      </c>
      <c r="G299" s="52" t="s">
        <v>497</v>
      </c>
      <c r="H299" s="52" t="s">
        <v>497</v>
      </c>
      <c r="I299" s="52" t="s">
        <v>497</v>
      </c>
      <c r="J299" s="52" t="s">
        <v>497</v>
      </c>
      <c r="K299" s="52" t="s">
        <v>497</v>
      </c>
      <c r="L299" s="52" t="s">
        <v>497</v>
      </c>
      <c r="M299" s="52" t="s">
        <v>497</v>
      </c>
      <c r="N299" s="52" t="s">
        <v>497</v>
      </c>
      <c r="O299" s="52" t="s">
        <v>497</v>
      </c>
      <c r="P299" s="52" t="s">
        <v>497</v>
      </c>
      <c r="Q299" s="52" t="s">
        <v>497</v>
      </c>
      <c r="R299" s="52" t="s">
        <v>497</v>
      </c>
      <c r="S299" s="52" t="s">
        <v>497</v>
      </c>
      <c r="T299" s="52" t="s">
        <v>497</v>
      </c>
      <c r="U299" s="52" t="s">
        <v>497</v>
      </c>
      <c r="V299" s="52" t="s">
        <v>497</v>
      </c>
      <c r="W299" s="52" t="s">
        <v>497</v>
      </c>
      <c r="X299" s="52" t="s">
        <v>497</v>
      </c>
      <c r="Y299" s="52" t="s">
        <v>497</v>
      </c>
      <c r="Z299" s="52" t="s">
        <v>497</v>
      </c>
      <c r="AA299" s="52" t="s">
        <v>497</v>
      </c>
      <c r="AB299" s="52" t="s">
        <v>497</v>
      </c>
      <c r="AC299" s="52" t="s">
        <v>497</v>
      </c>
      <c r="AD299" s="52" t="s">
        <v>497</v>
      </c>
      <c r="AE299" s="52" t="s">
        <v>497</v>
      </c>
      <c r="AF299" s="52" t="s">
        <v>497</v>
      </c>
      <c r="AG299" s="52" t="s">
        <v>497</v>
      </c>
      <c r="AH299" s="52" t="s">
        <v>497</v>
      </c>
      <c r="AI299" s="52" t="s">
        <v>497</v>
      </c>
      <c r="AJ299" s="52" t="s">
        <v>497</v>
      </c>
      <c r="AK299" s="52" t="s">
        <v>497</v>
      </c>
      <c r="AL299" s="52" t="s">
        <v>497</v>
      </c>
      <c r="AP299">
        <f t="shared" si="9"/>
        <v>1</v>
      </c>
      <c r="AQ299" t="s">
        <v>382</v>
      </c>
    </row>
    <row r="300" spans="1:43" x14ac:dyDescent="0.25">
      <c r="A300" s="1">
        <f>COUNTIF('Value Matchup'!$D$356:$D$423,PASE!B300)</f>
        <v>0</v>
      </c>
      <c r="B300" t="s">
        <v>383</v>
      </c>
      <c r="C300" s="63">
        <f t="shared" si="8"/>
        <v>0</v>
      </c>
      <c r="E300" s="52" t="s">
        <v>497</v>
      </c>
      <c r="F300" s="52" t="s">
        <v>497</v>
      </c>
      <c r="G300" s="52" t="s">
        <v>497</v>
      </c>
      <c r="H300" s="52" t="s">
        <v>497</v>
      </c>
      <c r="I300" s="52" t="s">
        <v>497</v>
      </c>
      <c r="J300" s="52" t="s">
        <v>497</v>
      </c>
      <c r="K300" s="52" t="s">
        <v>497</v>
      </c>
      <c r="L300" s="52" t="s">
        <v>497</v>
      </c>
      <c r="M300" s="52" t="s">
        <v>497</v>
      </c>
      <c r="N300" s="52" t="s">
        <v>497</v>
      </c>
      <c r="O300" s="52" t="s">
        <v>497</v>
      </c>
      <c r="P300" s="52" t="s">
        <v>497</v>
      </c>
      <c r="Q300" s="52" t="s">
        <v>497</v>
      </c>
      <c r="R300" s="52" t="s">
        <v>497</v>
      </c>
      <c r="S300" s="52" t="s">
        <v>497</v>
      </c>
      <c r="T300" s="52" t="s">
        <v>497</v>
      </c>
      <c r="U300" s="52" t="s">
        <v>497</v>
      </c>
      <c r="V300" s="52" t="s">
        <v>497</v>
      </c>
      <c r="W300" s="52" t="s">
        <v>497</v>
      </c>
      <c r="X300" s="52" t="s">
        <v>497</v>
      </c>
      <c r="Y300" s="52" t="s">
        <v>497</v>
      </c>
      <c r="Z300" s="52" t="s">
        <v>497</v>
      </c>
      <c r="AA300" s="52" t="s">
        <v>497</v>
      </c>
      <c r="AB300" s="52" t="s">
        <v>497</v>
      </c>
      <c r="AC300" s="52" t="s">
        <v>497</v>
      </c>
      <c r="AD300" s="52" t="s">
        <v>497</v>
      </c>
      <c r="AE300" s="52" t="s">
        <v>497</v>
      </c>
      <c r="AF300" s="52" t="s">
        <v>497</v>
      </c>
      <c r="AG300" s="52" t="s">
        <v>497</v>
      </c>
      <c r="AH300" s="52" t="s">
        <v>497</v>
      </c>
      <c r="AI300" s="52" t="s">
        <v>497</v>
      </c>
      <c r="AJ300" s="52" t="s">
        <v>497</v>
      </c>
      <c r="AK300" s="52" t="s">
        <v>497</v>
      </c>
      <c r="AL300" s="52" t="s">
        <v>497</v>
      </c>
      <c r="AP300">
        <f t="shared" si="9"/>
        <v>1</v>
      </c>
      <c r="AQ300" t="s">
        <v>383</v>
      </c>
    </row>
    <row r="301" spans="1:43" x14ac:dyDescent="0.25">
      <c r="A301" s="1">
        <f>COUNTIF('Value Matchup'!$D$356:$D$423,PASE!B301)</f>
        <v>0</v>
      </c>
      <c r="B301" t="s">
        <v>384</v>
      </c>
      <c r="C301" s="63">
        <f t="shared" si="8"/>
        <v>-7.3529411764705881E-3</v>
      </c>
      <c r="E301" s="52" t="s">
        <v>497</v>
      </c>
      <c r="F301" s="52" t="s">
        <v>497</v>
      </c>
      <c r="G301" s="52" t="s">
        <v>497</v>
      </c>
      <c r="H301" s="52" t="s">
        <v>497</v>
      </c>
      <c r="I301" s="52" t="s">
        <v>497</v>
      </c>
      <c r="J301" s="52" t="s">
        <v>497</v>
      </c>
      <c r="K301" s="52" t="s">
        <v>497</v>
      </c>
      <c r="L301" s="52" t="s">
        <v>497</v>
      </c>
      <c r="M301" s="52" t="s">
        <v>497</v>
      </c>
      <c r="N301" s="52" t="s">
        <v>497</v>
      </c>
      <c r="O301" s="52" t="s">
        <v>497</v>
      </c>
      <c r="P301" s="52" t="s">
        <v>497</v>
      </c>
      <c r="Q301" s="52" t="s">
        <v>497</v>
      </c>
      <c r="R301" s="52" t="s">
        <v>497</v>
      </c>
      <c r="S301" s="52" t="s">
        <v>497</v>
      </c>
      <c r="T301" s="52" t="s">
        <v>497</v>
      </c>
      <c r="U301" s="52" t="s">
        <v>497</v>
      </c>
      <c r="V301" s="52" t="s">
        <v>497</v>
      </c>
      <c r="W301" s="52" t="s">
        <v>497</v>
      </c>
      <c r="X301" s="52" t="s">
        <v>497</v>
      </c>
      <c r="Y301" s="52" t="s">
        <v>497</v>
      </c>
      <c r="Z301" s="52" t="s">
        <v>497</v>
      </c>
      <c r="AA301" s="52" t="s">
        <v>497</v>
      </c>
      <c r="AB301" s="52" t="s">
        <v>497</v>
      </c>
      <c r="AC301" s="52" t="s">
        <v>497</v>
      </c>
      <c r="AD301" s="52" t="s">
        <v>497</v>
      </c>
      <c r="AE301" s="52" t="s">
        <v>497</v>
      </c>
      <c r="AF301" s="52">
        <v>-7.3529411764705881E-3</v>
      </c>
      <c r="AG301" s="52">
        <v>-7.3529411764705881E-3</v>
      </c>
      <c r="AH301" s="52" t="s">
        <v>497</v>
      </c>
      <c r="AI301" s="52" t="s">
        <v>497</v>
      </c>
      <c r="AJ301" s="52" t="s">
        <v>497</v>
      </c>
      <c r="AK301" s="52" t="s">
        <v>497</v>
      </c>
      <c r="AL301" s="52" t="s">
        <v>497</v>
      </c>
      <c r="AP301">
        <f t="shared" si="9"/>
        <v>1</v>
      </c>
      <c r="AQ301" t="s">
        <v>384</v>
      </c>
    </row>
    <row r="302" spans="1:43" x14ac:dyDescent="0.25">
      <c r="A302" s="1">
        <f>COUNTIF('Value Matchup'!$D$356:$D$423,PASE!B302)</f>
        <v>0</v>
      </c>
      <c r="B302" t="s">
        <v>385</v>
      </c>
      <c r="C302" s="63">
        <f t="shared" si="8"/>
        <v>-0.11764705882352941</v>
      </c>
      <c r="E302" s="52" t="s">
        <v>497</v>
      </c>
      <c r="F302" s="52">
        <v>-6.6176470588235295E-2</v>
      </c>
      <c r="G302" s="52" t="s">
        <v>497</v>
      </c>
      <c r="H302" s="52" t="s">
        <v>497</v>
      </c>
      <c r="I302" s="52" t="s">
        <v>497</v>
      </c>
      <c r="J302" s="52" t="s">
        <v>497</v>
      </c>
      <c r="K302" s="52" t="s">
        <v>497</v>
      </c>
      <c r="L302" s="52" t="s">
        <v>497</v>
      </c>
      <c r="M302" s="52" t="s">
        <v>497</v>
      </c>
      <c r="N302" s="52" t="s">
        <v>497</v>
      </c>
      <c r="O302" s="52" t="s">
        <v>497</v>
      </c>
      <c r="P302" s="52" t="s">
        <v>497</v>
      </c>
      <c r="Q302" s="52" t="s">
        <v>497</v>
      </c>
      <c r="R302" s="52" t="s">
        <v>497</v>
      </c>
      <c r="S302" s="52" t="s">
        <v>497</v>
      </c>
      <c r="T302" s="52">
        <v>-0.16911764705882354</v>
      </c>
      <c r="U302" s="52" t="s">
        <v>497</v>
      </c>
      <c r="V302" s="52" t="s">
        <v>497</v>
      </c>
      <c r="W302" s="52" t="s">
        <v>497</v>
      </c>
      <c r="X302" s="52" t="s">
        <v>497</v>
      </c>
      <c r="Y302" s="52" t="s">
        <v>497</v>
      </c>
      <c r="Z302" s="52" t="s">
        <v>497</v>
      </c>
      <c r="AA302" s="52" t="s">
        <v>497</v>
      </c>
      <c r="AB302" s="52" t="s">
        <v>497</v>
      </c>
      <c r="AC302" s="52" t="s">
        <v>497</v>
      </c>
      <c r="AD302" s="52" t="s">
        <v>497</v>
      </c>
      <c r="AE302" s="52" t="s">
        <v>497</v>
      </c>
      <c r="AF302" s="52" t="s">
        <v>497</v>
      </c>
      <c r="AG302" s="52" t="s">
        <v>497</v>
      </c>
      <c r="AH302" s="52" t="s">
        <v>497</v>
      </c>
      <c r="AI302" s="52" t="s">
        <v>497</v>
      </c>
      <c r="AJ302" s="52" t="s">
        <v>497</v>
      </c>
      <c r="AK302" s="52" t="s">
        <v>497</v>
      </c>
      <c r="AL302" s="52" t="s">
        <v>497</v>
      </c>
      <c r="AP302">
        <f t="shared" si="9"/>
        <v>1</v>
      </c>
      <c r="AQ302" t="s">
        <v>385</v>
      </c>
    </row>
    <row r="303" spans="1:43" x14ac:dyDescent="0.25">
      <c r="A303" s="1">
        <f>COUNTIF('Value Matchup'!$D$356:$D$423,PASE!B303)</f>
        <v>0</v>
      </c>
      <c r="B303" t="s">
        <v>386</v>
      </c>
      <c r="C303" s="63">
        <f t="shared" si="8"/>
        <v>0.38970588235294112</v>
      </c>
      <c r="E303" s="52" t="s">
        <v>497</v>
      </c>
      <c r="F303" s="52" t="s">
        <v>497</v>
      </c>
      <c r="G303" s="52" t="s">
        <v>497</v>
      </c>
      <c r="H303" s="52" t="s">
        <v>497</v>
      </c>
      <c r="I303" s="52" t="s">
        <v>497</v>
      </c>
      <c r="J303" s="52" t="s">
        <v>497</v>
      </c>
      <c r="K303" s="52" t="s">
        <v>497</v>
      </c>
      <c r="L303" s="52" t="s">
        <v>497</v>
      </c>
      <c r="M303" s="52" t="s">
        <v>497</v>
      </c>
      <c r="N303" s="52" t="s">
        <v>497</v>
      </c>
      <c r="O303" s="52" t="s">
        <v>497</v>
      </c>
      <c r="P303" s="52" t="s">
        <v>497</v>
      </c>
      <c r="Q303" s="52" t="s">
        <v>497</v>
      </c>
      <c r="R303" s="52" t="s">
        <v>497</v>
      </c>
      <c r="S303" s="52" t="s">
        <v>497</v>
      </c>
      <c r="T303" s="52" t="s">
        <v>497</v>
      </c>
      <c r="U303" s="52" t="s">
        <v>497</v>
      </c>
      <c r="V303" s="52" t="s">
        <v>497</v>
      </c>
      <c r="W303" s="52" t="s">
        <v>497</v>
      </c>
      <c r="X303" s="52" t="s">
        <v>497</v>
      </c>
      <c r="Y303" s="52" t="s">
        <v>497</v>
      </c>
      <c r="Z303" s="52" t="s">
        <v>497</v>
      </c>
      <c r="AA303" s="52" t="s">
        <v>497</v>
      </c>
      <c r="AB303" s="52">
        <v>0.41176470588235292</v>
      </c>
      <c r="AC303" s="52" t="s">
        <v>497</v>
      </c>
      <c r="AD303" s="52">
        <v>0.375</v>
      </c>
      <c r="AE303" s="52">
        <v>0.38235294117647056</v>
      </c>
      <c r="AF303" s="52" t="s">
        <v>497</v>
      </c>
      <c r="AG303" s="52" t="s">
        <v>497</v>
      </c>
      <c r="AH303" s="52" t="s">
        <v>497</v>
      </c>
      <c r="AI303" s="52" t="s">
        <v>497</v>
      </c>
      <c r="AJ303" s="52" t="s">
        <v>497</v>
      </c>
      <c r="AK303" s="52" t="s">
        <v>497</v>
      </c>
      <c r="AL303" s="52" t="s">
        <v>497</v>
      </c>
      <c r="AP303">
        <f t="shared" si="9"/>
        <v>1</v>
      </c>
      <c r="AQ303" t="s">
        <v>386</v>
      </c>
    </row>
    <row r="304" spans="1:43" x14ac:dyDescent="0.25">
      <c r="A304" s="1">
        <f>COUNTIF('Value Matchup'!$D$356:$D$423,PASE!B304)</f>
        <v>0</v>
      </c>
      <c r="B304" t="s">
        <v>94</v>
      </c>
      <c r="C304" s="63">
        <f t="shared" si="8"/>
        <v>0.17024886877828052</v>
      </c>
      <c r="E304" s="52" t="s">
        <v>497</v>
      </c>
      <c r="F304" s="52" t="s">
        <v>497</v>
      </c>
      <c r="G304" s="52">
        <v>-0.625</v>
      </c>
      <c r="H304" s="52" t="s">
        <v>497</v>
      </c>
      <c r="I304" s="52">
        <v>-0.25</v>
      </c>
      <c r="J304" s="52" t="s">
        <v>497</v>
      </c>
      <c r="K304" s="52" t="s">
        <v>497</v>
      </c>
      <c r="L304" s="52" t="s">
        <v>497</v>
      </c>
      <c r="M304" s="52" t="s">
        <v>497</v>
      </c>
      <c r="N304" s="52" t="s">
        <v>497</v>
      </c>
      <c r="O304" s="52" t="s">
        <v>497</v>
      </c>
      <c r="P304" s="52" t="s">
        <v>497</v>
      </c>
      <c r="Q304" s="52" t="s">
        <v>497</v>
      </c>
      <c r="R304" s="52" t="s">
        <v>497</v>
      </c>
      <c r="S304" s="52" t="s">
        <v>497</v>
      </c>
      <c r="T304" s="52">
        <v>0.75</v>
      </c>
      <c r="U304" s="52">
        <v>0.5</v>
      </c>
      <c r="V304" s="52" t="s">
        <v>497</v>
      </c>
      <c r="W304" s="52">
        <v>2.0735294117647056</v>
      </c>
      <c r="X304" s="52">
        <v>0.41176470588235292</v>
      </c>
      <c r="Y304" s="52" t="s">
        <v>497</v>
      </c>
      <c r="Z304" s="52">
        <v>-0.11764705882352944</v>
      </c>
      <c r="AA304" s="52">
        <v>-0.625</v>
      </c>
      <c r="AB304" s="52">
        <v>0.91911764705882359</v>
      </c>
      <c r="AC304" s="52">
        <v>1.5</v>
      </c>
      <c r="AD304" s="52" t="s">
        <v>497</v>
      </c>
      <c r="AE304" s="52" t="s">
        <v>497</v>
      </c>
      <c r="AF304" s="52" t="s">
        <v>497</v>
      </c>
      <c r="AG304" s="52" t="s">
        <v>497</v>
      </c>
      <c r="AH304" s="52" t="s">
        <v>497</v>
      </c>
      <c r="AI304" s="52" t="s">
        <v>497</v>
      </c>
      <c r="AJ304" s="52">
        <v>-0.625</v>
      </c>
      <c r="AK304" s="52">
        <v>-0.61764705882352944</v>
      </c>
      <c r="AL304" s="52">
        <v>-1.0808823529411764</v>
      </c>
      <c r="AP304">
        <f t="shared" si="9"/>
        <v>1</v>
      </c>
      <c r="AQ304" t="s">
        <v>94</v>
      </c>
    </row>
    <row r="305" spans="1:43" x14ac:dyDescent="0.25">
      <c r="A305" s="1">
        <f>COUNTIF('Value Matchup'!$D$356:$D$423,PASE!B305)</f>
        <v>0</v>
      </c>
      <c r="B305" t="s">
        <v>68</v>
      </c>
      <c r="C305" s="63">
        <f t="shared" si="8"/>
        <v>-0.10427807486631017</v>
      </c>
      <c r="E305" s="52" t="s">
        <v>497</v>
      </c>
      <c r="F305" s="52" t="s">
        <v>497</v>
      </c>
      <c r="G305" s="52" t="s">
        <v>497</v>
      </c>
      <c r="H305" s="52">
        <v>0.83088235294117641</v>
      </c>
      <c r="I305" s="52" t="s">
        <v>497</v>
      </c>
      <c r="J305" s="52" t="s">
        <v>497</v>
      </c>
      <c r="K305" s="52" t="s">
        <v>497</v>
      </c>
      <c r="L305" s="52">
        <v>-0.5</v>
      </c>
      <c r="M305" s="52" t="s">
        <v>497</v>
      </c>
      <c r="N305" s="52" t="s">
        <v>497</v>
      </c>
      <c r="O305" s="52" t="s">
        <v>497</v>
      </c>
      <c r="P305" s="52" t="s">
        <v>497</v>
      </c>
      <c r="Q305" s="52">
        <v>-0.58823529411764708</v>
      </c>
      <c r="R305" s="52">
        <v>0.375</v>
      </c>
      <c r="S305" s="52">
        <v>1.4117647058823528</v>
      </c>
      <c r="T305" s="52" t="s">
        <v>497</v>
      </c>
      <c r="U305" s="52" t="s">
        <v>497</v>
      </c>
      <c r="V305" s="52" t="s">
        <v>497</v>
      </c>
      <c r="W305" s="52" t="s">
        <v>497</v>
      </c>
      <c r="X305" s="52">
        <v>-0.5</v>
      </c>
      <c r="Y305" s="52" t="s">
        <v>497</v>
      </c>
      <c r="Z305" s="52" t="s">
        <v>497</v>
      </c>
      <c r="AA305" s="52" t="s">
        <v>497</v>
      </c>
      <c r="AB305" s="52" t="s">
        <v>497</v>
      </c>
      <c r="AC305" s="52">
        <v>-0.92647058823529416</v>
      </c>
      <c r="AD305" s="52" t="s">
        <v>497</v>
      </c>
      <c r="AE305" s="52" t="s">
        <v>497</v>
      </c>
      <c r="AF305" s="52" t="s">
        <v>497</v>
      </c>
      <c r="AG305" s="52">
        <v>-0.61764705882352944</v>
      </c>
      <c r="AH305" s="52" t="s">
        <v>497</v>
      </c>
      <c r="AI305" s="52" t="s">
        <v>497</v>
      </c>
      <c r="AJ305" s="52">
        <v>-0.625</v>
      </c>
      <c r="AK305" s="52">
        <v>-8.0882352941176405E-2</v>
      </c>
      <c r="AL305" s="52">
        <v>7.3529411764705843E-2</v>
      </c>
      <c r="AP305">
        <f t="shared" si="9"/>
        <v>1</v>
      </c>
      <c r="AQ305" t="s">
        <v>68</v>
      </c>
    </row>
    <row r="306" spans="1:43" x14ac:dyDescent="0.25">
      <c r="A306" s="1">
        <f>COUNTIF('Value Matchup'!$D$356:$D$423,PASE!B306)</f>
        <v>0</v>
      </c>
      <c r="B306" t="s">
        <v>387</v>
      </c>
      <c r="C306" s="63">
        <f t="shared" si="8"/>
        <v>-7.3529411764705881E-3</v>
      </c>
      <c r="E306" s="52" t="s">
        <v>497</v>
      </c>
      <c r="F306" s="52">
        <v>-7.3529411764705881E-3</v>
      </c>
      <c r="G306" s="52" t="s">
        <v>497</v>
      </c>
      <c r="H306" s="52" t="s">
        <v>497</v>
      </c>
      <c r="I306" s="52" t="s">
        <v>497</v>
      </c>
      <c r="J306" s="52" t="s">
        <v>497</v>
      </c>
      <c r="K306" s="52" t="s">
        <v>497</v>
      </c>
      <c r="L306" s="52" t="s">
        <v>497</v>
      </c>
      <c r="M306" s="52" t="s">
        <v>497</v>
      </c>
      <c r="N306" s="52" t="s">
        <v>497</v>
      </c>
      <c r="O306" s="52" t="s">
        <v>497</v>
      </c>
      <c r="P306" s="52" t="s">
        <v>497</v>
      </c>
      <c r="Q306" s="52" t="s">
        <v>497</v>
      </c>
      <c r="R306" s="52" t="s">
        <v>497</v>
      </c>
      <c r="S306" s="52" t="s">
        <v>497</v>
      </c>
      <c r="T306" s="52" t="s">
        <v>497</v>
      </c>
      <c r="U306" s="52" t="s">
        <v>497</v>
      </c>
      <c r="V306" s="52" t="s">
        <v>497</v>
      </c>
      <c r="W306" s="52" t="s">
        <v>497</v>
      </c>
      <c r="X306" s="52" t="s">
        <v>497</v>
      </c>
      <c r="Y306" s="52" t="s">
        <v>497</v>
      </c>
      <c r="Z306" s="52" t="s">
        <v>497</v>
      </c>
      <c r="AA306" s="52" t="s">
        <v>497</v>
      </c>
      <c r="AB306" s="52" t="s">
        <v>497</v>
      </c>
      <c r="AC306" s="52" t="s">
        <v>497</v>
      </c>
      <c r="AD306" s="52" t="s">
        <v>497</v>
      </c>
      <c r="AE306" s="52" t="s">
        <v>497</v>
      </c>
      <c r="AF306" s="52" t="s">
        <v>497</v>
      </c>
      <c r="AG306" s="52" t="s">
        <v>497</v>
      </c>
      <c r="AH306" s="52" t="s">
        <v>497</v>
      </c>
      <c r="AI306" s="52" t="s">
        <v>497</v>
      </c>
      <c r="AJ306" s="52" t="s">
        <v>497</v>
      </c>
      <c r="AK306" s="52" t="s">
        <v>497</v>
      </c>
      <c r="AL306" s="52" t="s">
        <v>497</v>
      </c>
      <c r="AP306">
        <f t="shared" si="9"/>
        <v>1</v>
      </c>
      <c r="AQ306" t="s">
        <v>387</v>
      </c>
    </row>
    <row r="307" spans="1:43" x14ac:dyDescent="0.25">
      <c r="A307" s="1">
        <f>COUNTIF('Value Matchup'!$D$356:$D$423,PASE!B307)</f>
        <v>1</v>
      </c>
      <c r="B307" t="s">
        <v>55</v>
      </c>
      <c r="C307" s="63">
        <f t="shared" si="8"/>
        <v>-0.25</v>
      </c>
      <c r="E307" s="52" t="s">
        <v>497</v>
      </c>
      <c r="F307" s="52" t="s">
        <v>497</v>
      </c>
      <c r="G307" s="52" t="s">
        <v>497</v>
      </c>
      <c r="H307" s="52">
        <v>-0.25</v>
      </c>
      <c r="I307" s="52" t="s">
        <v>497</v>
      </c>
      <c r="J307" s="52" t="s">
        <v>497</v>
      </c>
      <c r="K307" s="52" t="s">
        <v>497</v>
      </c>
      <c r="L307" s="52" t="s">
        <v>497</v>
      </c>
      <c r="M307" s="52" t="s">
        <v>497</v>
      </c>
      <c r="N307" s="52" t="s">
        <v>497</v>
      </c>
      <c r="O307" s="52" t="s">
        <v>497</v>
      </c>
      <c r="P307" s="52" t="s">
        <v>497</v>
      </c>
      <c r="Q307" s="52" t="s">
        <v>497</v>
      </c>
      <c r="R307" s="52" t="s">
        <v>497</v>
      </c>
      <c r="S307" s="52" t="s">
        <v>497</v>
      </c>
      <c r="T307" s="52" t="s">
        <v>497</v>
      </c>
      <c r="U307" s="52" t="s">
        <v>497</v>
      </c>
      <c r="V307" s="52" t="s">
        <v>497</v>
      </c>
      <c r="W307" s="52" t="s">
        <v>497</v>
      </c>
      <c r="X307" s="52" t="s">
        <v>497</v>
      </c>
      <c r="Y307" s="52" t="s">
        <v>497</v>
      </c>
      <c r="Z307" s="52" t="s">
        <v>497</v>
      </c>
      <c r="AA307" s="52" t="s">
        <v>497</v>
      </c>
      <c r="AB307" s="52" t="s">
        <v>497</v>
      </c>
      <c r="AC307" s="52" t="s">
        <v>497</v>
      </c>
      <c r="AD307" s="52" t="s">
        <v>497</v>
      </c>
      <c r="AE307" s="52" t="s">
        <v>497</v>
      </c>
      <c r="AF307" s="52" t="s">
        <v>497</v>
      </c>
      <c r="AG307" s="52" t="s">
        <v>497</v>
      </c>
      <c r="AH307" s="52" t="s">
        <v>497</v>
      </c>
      <c r="AI307" s="52" t="s">
        <v>497</v>
      </c>
      <c r="AJ307" s="52" t="s">
        <v>497</v>
      </c>
      <c r="AK307" s="52" t="s">
        <v>497</v>
      </c>
      <c r="AL307" s="52" t="s">
        <v>497</v>
      </c>
      <c r="AP307">
        <f t="shared" si="9"/>
        <v>1</v>
      </c>
      <c r="AQ307" t="s">
        <v>55</v>
      </c>
    </row>
    <row r="308" spans="1:43" x14ac:dyDescent="0.25">
      <c r="A308" s="1">
        <f>COUNTIF('Value Matchup'!$D$356:$D$423,PASE!B308)</f>
        <v>0</v>
      </c>
      <c r="B308" t="s">
        <v>388</v>
      </c>
      <c r="C308" s="63">
        <f t="shared" si="8"/>
        <v>0</v>
      </c>
      <c r="E308" s="52" t="s">
        <v>497</v>
      </c>
      <c r="F308" s="52" t="s">
        <v>497</v>
      </c>
      <c r="G308" s="52" t="s">
        <v>497</v>
      </c>
      <c r="H308" s="52" t="s">
        <v>497</v>
      </c>
      <c r="I308" s="52" t="s">
        <v>497</v>
      </c>
      <c r="J308" s="52" t="s">
        <v>497</v>
      </c>
      <c r="K308" s="52" t="s">
        <v>497</v>
      </c>
      <c r="L308" s="52" t="s">
        <v>497</v>
      </c>
      <c r="M308" s="52" t="s">
        <v>497</v>
      </c>
      <c r="N308" s="52" t="s">
        <v>497</v>
      </c>
      <c r="O308" s="52" t="s">
        <v>497</v>
      </c>
      <c r="P308" s="52" t="s">
        <v>497</v>
      </c>
      <c r="Q308" s="52" t="s">
        <v>497</v>
      </c>
      <c r="R308" s="52" t="s">
        <v>497</v>
      </c>
      <c r="S308" s="52" t="s">
        <v>497</v>
      </c>
      <c r="T308" s="52" t="s">
        <v>497</v>
      </c>
      <c r="U308" s="52" t="s">
        <v>497</v>
      </c>
      <c r="V308" s="52" t="s">
        <v>497</v>
      </c>
      <c r="W308" s="52" t="s">
        <v>497</v>
      </c>
      <c r="X308" s="52" t="s">
        <v>497</v>
      </c>
      <c r="Y308" s="52" t="s">
        <v>497</v>
      </c>
      <c r="Z308" s="52" t="s">
        <v>497</v>
      </c>
      <c r="AA308" s="52" t="s">
        <v>497</v>
      </c>
      <c r="AB308" s="52" t="s">
        <v>497</v>
      </c>
      <c r="AC308" s="52" t="s">
        <v>497</v>
      </c>
      <c r="AD308" s="52" t="s">
        <v>497</v>
      </c>
      <c r="AE308" s="52" t="s">
        <v>497</v>
      </c>
      <c r="AF308" s="52" t="s">
        <v>497</v>
      </c>
      <c r="AG308" s="52" t="s">
        <v>497</v>
      </c>
      <c r="AH308" s="52" t="s">
        <v>497</v>
      </c>
      <c r="AI308" s="52" t="s">
        <v>497</v>
      </c>
      <c r="AJ308" s="52" t="s">
        <v>497</v>
      </c>
      <c r="AK308" s="52" t="s">
        <v>497</v>
      </c>
      <c r="AL308" s="52" t="s">
        <v>497</v>
      </c>
      <c r="AP308">
        <f t="shared" si="9"/>
        <v>1</v>
      </c>
      <c r="AQ308" t="s">
        <v>388</v>
      </c>
    </row>
    <row r="309" spans="1:43" x14ac:dyDescent="0.25">
      <c r="A309" s="1">
        <f>COUNTIF('Value Matchup'!$D$356:$D$423,PASE!B309)</f>
        <v>0</v>
      </c>
      <c r="B309" t="s">
        <v>389</v>
      </c>
      <c r="C309" s="63">
        <f t="shared" si="8"/>
        <v>-0.10147058823529413</v>
      </c>
      <c r="E309" s="52" t="s">
        <v>497</v>
      </c>
      <c r="F309" s="52" t="s">
        <v>497</v>
      </c>
      <c r="G309" s="52" t="s">
        <v>497</v>
      </c>
      <c r="H309" s="52" t="s">
        <v>497</v>
      </c>
      <c r="I309" s="52" t="s">
        <v>497</v>
      </c>
      <c r="J309" s="52" t="s">
        <v>497</v>
      </c>
      <c r="K309" s="52" t="s">
        <v>497</v>
      </c>
      <c r="L309" s="52">
        <v>-6.6176470588235295E-2</v>
      </c>
      <c r="M309" s="52">
        <v>-6.6176470588235295E-2</v>
      </c>
      <c r="N309" s="52" t="s">
        <v>497</v>
      </c>
      <c r="O309" s="52" t="s">
        <v>497</v>
      </c>
      <c r="P309" s="52" t="s">
        <v>497</v>
      </c>
      <c r="Q309" s="52" t="s">
        <v>497</v>
      </c>
      <c r="R309" s="52" t="s">
        <v>497</v>
      </c>
      <c r="S309" s="52" t="s">
        <v>497</v>
      </c>
      <c r="T309" s="52" t="s">
        <v>497</v>
      </c>
      <c r="U309" s="52">
        <v>-0.16911764705882354</v>
      </c>
      <c r="V309" s="52" t="s">
        <v>497</v>
      </c>
      <c r="W309" s="52" t="s">
        <v>497</v>
      </c>
      <c r="X309" s="52" t="s">
        <v>497</v>
      </c>
      <c r="Y309" s="52" t="s">
        <v>497</v>
      </c>
      <c r="Z309" s="52" t="s">
        <v>497</v>
      </c>
      <c r="AA309" s="52" t="s">
        <v>497</v>
      </c>
      <c r="AB309" s="52" t="s">
        <v>497</v>
      </c>
      <c r="AC309" s="52" t="s">
        <v>497</v>
      </c>
      <c r="AD309" s="52" t="s">
        <v>497</v>
      </c>
      <c r="AE309" s="52" t="s">
        <v>497</v>
      </c>
      <c r="AF309" s="52" t="s">
        <v>497</v>
      </c>
      <c r="AG309" s="52">
        <v>0.41176470588235292</v>
      </c>
      <c r="AH309" s="52" t="s">
        <v>497</v>
      </c>
      <c r="AI309" s="52">
        <v>-0.61764705882352944</v>
      </c>
      <c r="AJ309" s="52" t="s">
        <v>497</v>
      </c>
      <c r="AK309" s="52" t="s">
        <v>497</v>
      </c>
      <c r="AL309" s="52" t="s">
        <v>497</v>
      </c>
      <c r="AP309">
        <f t="shared" si="9"/>
        <v>1</v>
      </c>
      <c r="AQ309" t="s">
        <v>389</v>
      </c>
    </row>
    <row r="310" spans="1:43" x14ac:dyDescent="0.25">
      <c r="A310" s="1">
        <f>COUNTIF('Value Matchup'!$D$356:$D$423,PASE!B310)</f>
        <v>1</v>
      </c>
      <c r="B310" t="s">
        <v>390</v>
      </c>
      <c r="C310" s="63">
        <f t="shared" si="8"/>
        <v>-6.25E-2</v>
      </c>
      <c r="E310" s="52" t="s">
        <v>497</v>
      </c>
      <c r="F310" s="52" t="s">
        <v>497</v>
      </c>
      <c r="G310" s="52" t="s">
        <v>497</v>
      </c>
      <c r="H310" s="52" t="s">
        <v>497</v>
      </c>
      <c r="I310" s="52" t="s">
        <v>497</v>
      </c>
      <c r="J310" s="52" t="s">
        <v>497</v>
      </c>
      <c r="K310" s="52" t="s">
        <v>497</v>
      </c>
      <c r="L310" s="52" t="s">
        <v>497</v>
      </c>
      <c r="M310" s="52" t="s">
        <v>497</v>
      </c>
      <c r="N310" s="52" t="s">
        <v>497</v>
      </c>
      <c r="O310" s="52" t="s">
        <v>497</v>
      </c>
      <c r="P310" s="52" t="s">
        <v>497</v>
      </c>
      <c r="Q310" s="52" t="s">
        <v>497</v>
      </c>
      <c r="R310" s="52">
        <v>-6.6176470588235295E-2</v>
      </c>
      <c r="S310" s="52">
        <v>-0.16911764705882354</v>
      </c>
      <c r="T310" s="52" t="s">
        <v>497</v>
      </c>
      <c r="U310" s="52" t="s">
        <v>497</v>
      </c>
      <c r="V310" s="52" t="s">
        <v>497</v>
      </c>
      <c r="W310" s="52" t="s">
        <v>497</v>
      </c>
      <c r="X310" s="52" t="s">
        <v>497</v>
      </c>
      <c r="Y310" s="52" t="s">
        <v>497</v>
      </c>
      <c r="Z310" s="52" t="s">
        <v>497</v>
      </c>
      <c r="AA310" s="52">
        <v>-7.3529411764705881E-3</v>
      </c>
      <c r="AB310" s="52" t="s">
        <v>497</v>
      </c>
      <c r="AC310" s="52">
        <v>-7.3529411764705881E-3</v>
      </c>
      <c r="AD310" s="52" t="s">
        <v>497</v>
      </c>
      <c r="AE310" s="52" t="s">
        <v>497</v>
      </c>
      <c r="AF310" s="52" t="s">
        <v>497</v>
      </c>
      <c r="AG310" s="52" t="s">
        <v>497</v>
      </c>
      <c r="AH310" s="52" t="s">
        <v>497</v>
      </c>
      <c r="AI310" s="52" t="s">
        <v>497</v>
      </c>
      <c r="AJ310" s="52" t="s">
        <v>497</v>
      </c>
      <c r="AK310" s="52" t="s">
        <v>497</v>
      </c>
      <c r="AL310" s="52" t="s">
        <v>497</v>
      </c>
      <c r="AP310">
        <f t="shared" si="9"/>
        <v>1</v>
      </c>
      <c r="AQ310" t="s">
        <v>390</v>
      </c>
    </row>
    <row r="311" spans="1:43" x14ac:dyDescent="0.25">
      <c r="A311" s="1">
        <f>COUNTIF('Value Matchup'!$D$356:$D$423,PASE!B311)</f>
        <v>0</v>
      </c>
      <c r="B311" t="s">
        <v>67</v>
      </c>
      <c r="C311" s="63">
        <f t="shared" si="8"/>
        <v>0.16617647058823529</v>
      </c>
      <c r="E311" s="52">
        <v>-0.625</v>
      </c>
      <c r="F311" s="52">
        <v>0.16911764705882359</v>
      </c>
      <c r="G311" s="52" t="s">
        <v>497</v>
      </c>
      <c r="H311" s="52">
        <v>1.375</v>
      </c>
      <c r="I311" s="52">
        <v>0.45588235294117641</v>
      </c>
      <c r="J311" s="52">
        <v>-1.0808823529411764</v>
      </c>
      <c r="K311" s="52" t="s">
        <v>497</v>
      </c>
      <c r="L311" s="52">
        <v>7.3529411764705843E-2</v>
      </c>
      <c r="M311" s="52" t="s">
        <v>497</v>
      </c>
      <c r="N311" s="52">
        <v>-8.0882352941176405E-2</v>
      </c>
      <c r="O311" s="52">
        <v>0.65441176470588225</v>
      </c>
      <c r="P311" s="52">
        <v>1.6397058823529411</v>
      </c>
      <c r="Q311" s="52">
        <v>2.6397058823529411</v>
      </c>
      <c r="R311" s="52">
        <v>-0.625</v>
      </c>
      <c r="S311" s="52" t="s">
        <v>497</v>
      </c>
      <c r="T311" s="52" t="s">
        <v>497</v>
      </c>
      <c r="U311" s="52">
        <v>1.2794117647058822</v>
      </c>
      <c r="V311" s="52">
        <v>0.45588235294117641</v>
      </c>
      <c r="W311" s="52">
        <v>0.91911764705882359</v>
      </c>
      <c r="X311" s="52">
        <v>-1.1176470588235294</v>
      </c>
      <c r="Y311" s="52">
        <v>0.91911764705882359</v>
      </c>
      <c r="Z311" s="52">
        <v>0.63970588235294112</v>
      </c>
      <c r="AA311" s="52">
        <v>-1.5441176470588236</v>
      </c>
      <c r="AB311" s="52" t="s">
        <v>497</v>
      </c>
      <c r="AC311" s="52">
        <v>-1.1176470588235294</v>
      </c>
      <c r="AD311" s="52">
        <v>0.41176470588235292</v>
      </c>
      <c r="AE311" s="52">
        <v>-0.34558823529411775</v>
      </c>
      <c r="AF311" s="52">
        <v>-1.5441176470588236</v>
      </c>
      <c r="AG311" s="52">
        <v>1.0735294117647058</v>
      </c>
      <c r="AH311" s="52">
        <v>7.3529411764705843E-2</v>
      </c>
      <c r="AI311" s="52" t="s">
        <v>497</v>
      </c>
      <c r="AJ311" s="52">
        <v>-0.54411764705882359</v>
      </c>
      <c r="AK311" s="52" t="s">
        <v>497</v>
      </c>
      <c r="AL311" s="52" t="s">
        <v>497</v>
      </c>
      <c r="AP311">
        <f t="shared" si="9"/>
        <v>1</v>
      </c>
      <c r="AQ311" t="s">
        <v>67</v>
      </c>
    </row>
    <row r="312" spans="1:43" x14ac:dyDescent="0.25">
      <c r="A312" s="1">
        <f>COUNTIF('Value Matchup'!$D$356:$D$423,PASE!B312)</f>
        <v>0</v>
      </c>
      <c r="B312" t="s">
        <v>391</v>
      </c>
      <c r="C312" s="63">
        <f t="shared" si="8"/>
        <v>0</v>
      </c>
      <c r="E312" s="52" t="s">
        <v>497</v>
      </c>
      <c r="F312" s="52" t="s">
        <v>497</v>
      </c>
      <c r="G312" s="52" t="s">
        <v>497</v>
      </c>
      <c r="H312" s="52" t="s">
        <v>497</v>
      </c>
      <c r="I312" s="52" t="s">
        <v>497</v>
      </c>
      <c r="J312" s="52" t="s">
        <v>497</v>
      </c>
      <c r="K312" s="52" t="s">
        <v>497</v>
      </c>
      <c r="L312" s="52" t="s">
        <v>497</v>
      </c>
      <c r="M312" s="52" t="s">
        <v>497</v>
      </c>
      <c r="N312" s="52" t="s">
        <v>497</v>
      </c>
      <c r="O312" s="52" t="s">
        <v>497</v>
      </c>
      <c r="P312" s="52" t="s">
        <v>497</v>
      </c>
      <c r="Q312" s="52" t="s">
        <v>497</v>
      </c>
      <c r="R312" s="52" t="s">
        <v>497</v>
      </c>
      <c r="S312" s="52" t="s">
        <v>497</v>
      </c>
      <c r="T312" s="52" t="s">
        <v>497</v>
      </c>
      <c r="U312" s="52" t="s">
        <v>497</v>
      </c>
      <c r="V312" s="52" t="s">
        <v>497</v>
      </c>
      <c r="W312" s="52" t="s">
        <v>497</v>
      </c>
      <c r="X312" s="52" t="s">
        <v>497</v>
      </c>
      <c r="Y312" s="52" t="s">
        <v>497</v>
      </c>
      <c r="Z312" s="52" t="s">
        <v>497</v>
      </c>
      <c r="AA312" s="52" t="s">
        <v>497</v>
      </c>
      <c r="AB312" s="52" t="s">
        <v>497</v>
      </c>
      <c r="AC312" s="52" t="s">
        <v>497</v>
      </c>
      <c r="AD312" s="52" t="s">
        <v>497</v>
      </c>
      <c r="AE312" s="52" t="s">
        <v>497</v>
      </c>
      <c r="AF312" s="52" t="s">
        <v>497</v>
      </c>
      <c r="AG312" s="52" t="s">
        <v>497</v>
      </c>
      <c r="AH312" s="52" t="s">
        <v>497</v>
      </c>
      <c r="AI312" s="52" t="s">
        <v>497</v>
      </c>
      <c r="AJ312" s="52" t="s">
        <v>497</v>
      </c>
      <c r="AK312" s="52" t="s">
        <v>497</v>
      </c>
      <c r="AL312" s="52" t="s">
        <v>497</v>
      </c>
      <c r="AP312">
        <f t="shared" si="9"/>
        <v>1</v>
      </c>
      <c r="AQ312" t="s">
        <v>391</v>
      </c>
    </row>
    <row r="313" spans="1:43" x14ac:dyDescent="0.25">
      <c r="A313" s="1">
        <f>COUNTIF('Value Matchup'!$D$356:$D$423,PASE!B313)</f>
        <v>0</v>
      </c>
      <c r="B313" t="s">
        <v>392</v>
      </c>
      <c r="C313" s="63">
        <f t="shared" si="8"/>
        <v>0.46323529411764708</v>
      </c>
      <c r="E313" s="52">
        <v>0.99264705882352944</v>
      </c>
      <c r="F313" s="52" t="s">
        <v>497</v>
      </c>
      <c r="G313" s="52" t="s">
        <v>497</v>
      </c>
      <c r="H313" s="52" t="s">
        <v>497</v>
      </c>
      <c r="I313" s="52" t="s">
        <v>497</v>
      </c>
      <c r="J313" s="52" t="s">
        <v>497</v>
      </c>
      <c r="K313" s="52" t="s">
        <v>497</v>
      </c>
      <c r="L313" s="52" t="s">
        <v>497</v>
      </c>
      <c r="M313" s="52" t="s">
        <v>497</v>
      </c>
      <c r="N313" s="52" t="s">
        <v>497</v>
      </c>
      <c r="O313" s="52">
        <v>-6.6176470588235295E-2</v>
      </c>
      <c r="P313" s="52" t="s">
        <v>497</v>
      </c>
      <c r="Q313" s="52" t="s">
        <v>497</v>
      </c>
      <c r="R313" s="52" t="s">
        <v>497</v>
      </c>
      <c r="S313" s="52" t="s">
        <v>497</v>
      </c>
      <c r="T313" s="52" t="s">
        <v>497</v>
      </c>
      <c r="U313" s="52" t="s">
        <v>497</v>
      </c>
      <c r="V313" s="52" t="s">
        <v>497</v>
      </c>
      <c r="W313" s="52" t="s">
        <v>497</v>
      </c>
      <c r="X313" s="52" t="s">
        <v>497</v>
      </c>
      <c r="Y313" s="52" t="s">
        <v>497</v>
      </c>
      <c r="Z313" s="52" t="s">
        <v>497</v>
      </c>
      <c r="AA313" s="52" t="s">
        <v>497</v>
      </c>
      <c r="AB313" s="52" t="s">
        <v>497</v>
      </c>
      <c r="AC313" s="52" t="s">
        <v>497</v>
      </c>
      <c r="AD313" s="52" t="s">
        <v>497</v>
      </c>
      <c r="AE313" s="52" t="s">
        <v>497</v>
      </c>
      <c r="AF313" s="52" t="s">
        <v>497</v>
      </c>
      <c r="AG313" s="52" t="s">
        <v>497</v>
      </c>
      <c r="AH313" s="52" t="s">
        <v>497</v>
      </c>
      <c r="AI313" s="52" t="s">
        <v>497</v>
      </c>
      <c r="AJ313" s="52" t="s">
        <v>497</v>
      </c>
      <c r="AK313" s="52" t="s">
        <v>497</v>
      </c>
      <c r="AL313" s="52" t="s">
        <v>497</v>
      </c>
      <c r="AP313">
        <f t="shared" si="9"/>
        <v>1</v>
      </c>
      <c r="AQ313" t="s">
        <v>392</v>
      </c>
    </row>
    <row r="314" spans="1:43" x14ac:dyDescent="0.25">
      <c r="A314" s="1">
        <f>COUNTIF('Value Matchup'!$D$356:$D$423,PASE!B314)</f>
        <v>0</v>
      </c>
      <c r="B314" t="s">
        <v>393</v>
      </c>
      <c r="C314" s="63">
        <f t="shared" si="8"/>
        <v>0</v>
      </c>
      <c r="E314" s="52" t="s">
        <v>497</v>
      </c>
      <c r="F314" s="52" t="s">
        <v>497</v>
      </c>
      <c r="G314" s="52" t="s">
        <v>497</v>
      </c>
      <c r="H314" s="52" t="s">
        <v>497</v>
      </c>
      <c r="I314" s="52" t="s">
        <v>497</v>
      </c>
      <c r="J314" s="52" t="s">
        <v>497</v>
      </c>
      <c r="K314" s="52" t="s">
        <v>497</v>
      </c>
      <c r="L314" s="52" t="s">
        <v>497</v>
      </c>
      <c r="M314" s="52" t="s">
        <v>497</v>
      </c>
      <c r="N314" s="52" t="s">
        <v>497</v>
      </c>
      <c r="O314" s="52" t="s">
        <v>497</v>
      </c>
      <c r="P314" s="52" t="s">
        <v>497</v>
      </c>
      <c r="Q314" s="52" t="s">
        <v>497</v>
      </c>
      <c r="R314" s="52" t="s">
        <v>497</v>
      </c>
      <c r="S314" s="52" t="s">
        <v>497</v>
      </c>
      <c r="T314" s="52" t="s">
        <v>497</v>
      </c>
      <c r="U314" s="52" t="s">
        <v>497</v>
      </c>
      <c r="V314" s="52" t="s">
        <v>497</v>
      </c>
      <c r="W314" s="52" t="s">
        <v>497</v>
      </c>
      <c r="X314" s="52" t="s">
        <v>497</v>
      </c>
      <c r="Y314" s="52" t="s">
        <v>497</v>
      </c>
      <c r="Z314" s="52" t="s">
        <v>497</v>
      </c>
      <c r="AA314" s="52" t="s">
        <v>497</v>
      </c>
      <c r="AB314" s="52" t="s">
        <v>497</v>
      </c>
      <c r="AC314" s="52" t="s">
        <v>497</v>
      </c>
      <c r="AD314" s="52" t="s">
        <v>497</v>
      </c>
      <c r="AE314" s="52" t="s">
        <v>497</v>
      </c>
      <c r="AF314" s="52" t="s">
        <v>497</v>
      </c>
      <c r="AG314" s="52" t="s">
        <v>497</v>
      </c>
      <c r="AH314" s="52" t="s">
        <v>497</v>
      </c>
      <c r="AI314" s="52" t="s">
        <v>497</v>
      </c>
      <c r="AJ314" s="52" t="s">
        <v>497</v>
      </c>
      <c r="AK314" s="52" t="s">
        <v>497</v>
      </c>
      <c r="AL314" s="52" t="s">
        <v>497</v>
      </c>
      <c r="AP314">
        <f t="shared" si="9"/>
        <v>1</v>
      </c>
      <c r="AQ314" t="s">
        <v>393</v>
      </c>
    </row>
    <row r="315" spans="1:43" x14ac:dyDescent="0.25">
      <c r="A315" s="1">
        <f>COUNTIF('Value Matchup'!$D$356:$D$423,PASE!B315)</f>
        <v>0</v>
      </c>
      <c r="B315" t="s">
        <v>394</v>
      </c>
      <c r="C315" s="63">
        <f t="shared" si="8"/>
        <v>-2.2058823529411766E-2</v>
      </c>
      <c r="E315" s="52" t="s">
        <v>497</v>
      </c>
      <c r="F315" s="52" t="s">
        <v>497</v>
      </c>
      <c r="G315" s="52">
        <v>-6.6176470588235295E-2</v>
      </c>
      <c r="H315" s="52" t="s">
        <v>497</v>
      </c>
      <c r="I315" s="52" t="s">
        <v>497</v>
      </c>
      <c r="J315" s="52" t="s">
        <v>497</v>
      </c>
      <c r="K315" s="52">
        <v>-7.3529411764705881E-3</v>
      </c>
      <c r="L315" s="52">
        <v>-7.3529411764705881E-3</v>
      </c>
      <c r="M315" s="52" t="s">
        <v>497</v>
      </c>
      <c r="N315" s="52" t="s">
        <v>497</v>
      </c>
      <c r="O315" s="52" t="s">
        <v>497</v>
      </c>
      <c r="P315" s="52" t="s">
        <v>497</v>
      </c>
      <c r="Q315" s="52" t="s">
        <v>497</v>
      </c>
      <c r="R315" s="52" t="s">
        <v>497</v>
      </c>
      <c r="S315" s="52" t="s">
        <v>497</v>
      </c>
      <c r="T315" s="52">
        <v>-7.3529411764705881E-3</v>
      </c>
      <c r="U315" s="52" t="s">
        <v>497</v>
      </c>
      <c r="V315" s="52" t="s">
        <v>497</v>
      </c>
      <c r="W315" s="52" t="s">
        <v>497</v>
      </c>
      <c r="X315" s="52" t="s">
        <v>497</v>
      </c>
      <c r="Y315" s="52" t="s">
        <v>497</v>
      </c>
      <c r="Z315" s="52" t="s">
        <v>497</v>
      </c>
      <c r="AA315" s="52" t="s">
        <v>497</v>
      </c>
      <c r="AB315" s="52" t="s">
        <v>497</v>
      </c>
      <c r="AC315" s="52" t="s">
        <v>497</v>
      </c>
      <c r="AD315" s="52" t="s">
        <v>497</v>
      </c>
      <c r="AE315" s="52" t="s">
        <v>497</v>
      </c>
      <c r="AF315" s="52" t="s">
        <v>497</v>
      </c>
      <c r="AG315" s="52" t="s">
        <v>497</v>
      </c>
      <c r="AH315" s="52" t="s">
        <v>497</v>
      </c>
      <c r="AI315" s="52" t="s">
        <v>497</v>
      </c>
      <c r="AJ315" s="52" t="s">
        <v>497</v>
      </c>
      <c r="AK315" s="52" t="s">
        <v>497</v>
      </c>
      <c r="AL315" s="52" t="s">
        <v>497</v>
      </c>
      <c r="AP315">
        <f t="shared" si="9"/>
        <v>1</v>
      </c>
      <c r="AQ315" t="s">
        <v>394</v>
      </c>
    </row>
    <row r="316" spans="1:43" x14ac:dyDescent="0.25">
      <c r="A316" s="1">
        <f>COUNTIF('Value Matchup'!$D$356:$D$423,PASE!B316)</f>
        <v>0</v>
      </c>
      <c r="B316" t="s">
        <v>395</v>
      </c>
      <c r="C316" s="63">
        <f t="shared" si="8"/>
        <v>-0.10784313725490195</v>
      </c>
      <c r="E316" s="52">
        <v>-0.25</v>
      </c>
      <c r="F316" s="52" t="s">
        <v>497</v>
      </c>
      <c r="G316" s="52" t="s">
        <v>497</v>
      </c>
      <c r="H316" s="52" t="s">
        <v>497</v>
      </c>
      <c r="I316" s="52" t="s">
        <v>497</v>
      </c>
      <c r="J316" s="52" t="s">
        <v>497</v>
      </c>
      <c r="K316" s="52" t="s">
        <v>497</v>
      </c>
      <c r="L316" s="52" t="s">
        <v>497</v>
      </c>
      <c r="M316" s="52" t="s">
        <v>497</v>
      </c>
      <c r="N316" s="52" t="s">
        <v>497</v>
      </c>
      <c r="O316" s="52" t="s">
        <v>497</v>
      </c>
      <c r="P316" s="52" t="s">
        <v>497</v>
      </c>
      <c r="Q316" s="52" t="s">
        <v>497</v>
      </c>
      <c r="R316" s="52" t="s">
        <v>497</v>
      </c>
      <c r="S316" s="52" t="s">
        <v>497</v>
      </c>
      <c r="T316" s="52" t="s">
        <v>497</v>
      </c>
      <c r="U316" s="52" t="s">
        <v>497</v>
      </c>
      <c r="V316" s="52">
        <v>-7.3529411764705881E-3</v>
      </c>
      <c r="W316" s="52" t="s">
        <v>497</v>
      </c>
      <c r="X316" s="52" t="s">
        <v>497</v>
      </c>
      <c r="Y316" s="52" t="s">
        <v>497</v>
      </c>
      <c r="Z316" s="52" t="s">
        <v>497</v>
      </c>
      <c r="AA316" s="52">
        <v>-6.6176470588235295E-2</v>
      </c>
      <c r="AB316" s="52" t="s">
        <v>497</v>
      </c>
      <c r="AC316" s="52" t="s">
        <v>497</v>
      </c>
      <c r="AD316" s="52" t="s">
        <v>497</v>
      </c>
      <c r="AE316" s="52" t="s">
        <v>497</v>
      </c>
      <c r="AF316" s="52" t="s">
        <v>497</v>
      </c>
      <c r="AG316" s="52" t="s">
        <v>497</v>
      </c>
      <c r="AH316" s="52" t="s">
        <v>497</v>
      </c>
      <c r="AI316" s="52" t="s">
        <v>497</v>
      </c>
      <c r="AJ316" s="52" t="s">
        <v>497</v>
      </c>
      <c r="AK316" s="52" t="s">
        <v>497</v>
      </c>
      <c r="AL316" s="52" t="s">
        <v>497</v>
      </c>
      <c r="AP316">
        <f t="shared" si="9"/>
        <v>1</v>
      </c>
      <c r="AQ316" t="s">
        <v>395</v>
      </c>
    </row>
    <row r="317" spans="1:43" x14ac:dyDescent="0.25">
      <c r="A317" s="1">
        <f>COUNTIF('Value Matchup'!$D$356:$D$423,PASE!B317)</f>
        <v>0</v>
      </c>
      <c r="B317" t="s">
        <v>396</v>
      </c>
      <c r="C317" s="63">
        <f t="shared" si="8"/>
        <v>-0.21323529411764708</v>
      </c>
      <c r="E317" s="52" t="s">
        <v>497</v>
      </c>
      <c r="F317" s="52">
        <v>-0.5</v>
      </c>
      <c r="G317" s="52">
        <v>-0.25</v>
      </c>
      <c r="H317" s="52" t="s">
        <v>497</v>
      </c>
      <c r="I317" s="52" t="s">
        <v>497</v>
      </c>
      <c r="J317" s="52" t="s">
        <v>497</v>
      </c>
      <c r="K317" s="52" t="s">
        <v>497</v>
      </c>
      <c r="L317" s="52" t="s">
        <v>497</v>
      </c>
      <c r="M317" s="52" t="s">
        <v>497</v>
      </c>
      <c r="N317" s="52" t="s">
        <v>497</v>
      </c>
      <c r="O317" s="52" t="s">
        <v>497</v>
      </c>
      <c r="P317" s="52" t="s">
        <v>497</v>
      </c>
      <c r="Q317" s="52">
        <v>-0.58823529411764708</v>
      </c>
      <c r="R317" s="52" t="s">
        <v>497</v>
      </c>
      <c r="S317" s="52" t="s">
        <v>497</v>
      </c>
      <c r="T317" s="52">
        <v>-0.625</v>
      </c>
      <c r="U317" s="52">
        <v>0.75</v>
      </c>
      <c r="V317" s="52" t="s">
        <v>497</v>
      </c>
      <c r="W317" s="52">
        <v>-6.6176470588235295E-2</v>
      </c>
      <c r="X317" s="52" t="s">
        <v>497</v>
      </c>
      <c r="Y317" s="52" t="s">
        <v>497</v>
      </c>
      <c r="Z317" s="52" t="s">
        <v>497</v>
      </c>
      <c r="AA317" s="52" t="s">
        <v>497</v>
      </c>
      <c r="AB317" s="52" t="s">
        <v>497</v>
      </c>
      <c r="AC317" s="52" t="s">
        <v>497</v>
      </c>
      <c r="AD317" s="52" t="s">
        <v>497</v>
      </c>
      <c r="AE317" s="52" t="s">
        <v>497</v>
      </c>
      <c r="AF317" s="52" t="s">
        <v>497</v>
      </c>
      <c r="AG317" s="52" t="s">
        <v>497</v>
      </c>
      <c r="AH317" s="52" t="s">
        <v>497</v>
      </c>
      <c r="AI317" s="52" t="s">
        <v>497</v>
      </c>
      <c r="AJ317" s="52" t="s">
        <v>497</v>
      </c>
      <c r="AK317" s="52" t="s">
        <v>497</v>
      </c>
      <c r="AL317" s="52" t="s">
        <v>497</v>
      </c>
      <c r="AP317">
        <f t="shared" si="9"/>
        <v>1</v>
      </c>
      <c r="AQ317" t="s">
        <v>396</v>
      </c>
    </row>
    <row r="318" spans="1:43" x14ac:dyDescent="0.25">
      <c r="A318" s="1">
        <f>COUNTIF('Value Matchup'!$D$356:$D$423,PASE!B318)</f>
        <v>0</v>
      </c>
      <c r="B318" t="s">
        <v>397</v>
      </c>
      <c r="C318" s="63">
        <f t="shared" si="8"/>
        <v>-9.0861344537815178E-2</v>
      </c>
      <c r="E318" s="52" t="s">
        <v>497</v>
      </c>
      <c r="F318" s="52" t="s">
        <v>497</v>
      </c>
      <c r="G318" s="52" t="s">
        <v>497</v>
      </c>
      <c r="H318" s="52" t="s">
        <v>497</v>
      </c>
      <c r="I318" s="52" t="s">
        <v>497</v>
      </c>
      <c r="J318" s="52">
        <v>-1.1176470588235294</v>
      </c>
      <c r="K318" s="52">
        <v>-1.0808823529411764</v>
      </c>
      <c r="L318" s="52">
        <v>-0.72058823529411764</v>
      </c>
      <c r="M318" s="52">
        <v>-0.72058823529411764</v>
      </c>
      <c r="N318" s="52" t="s">
        <v>497</v>
      </c>
      <c r="O318" s="52">
        <v>0.27941176470588236</v>
      </c>
      <c r="P318" s="52">
        <v>1.0735294117647058</v>
      </c>
      <c r="Q318" s="52" t="s">
        <v>497</v>
      </c>
      <c r="R318" s="52" t="s">
        <v>497</v>
      </c>
      <c r="S318" s="52" t="s">
        <v>497</v>
      </c>
      <c r="T318" s="52" t="s">
        <v>497</v>
      </c>
      <c r="U318" s="52" t="s">
        <v>497</v>
      </c>
      <c r="V318" s="52" t="s">
        <v>497</v>
      </c>
      <c r="W318" s="52">
        <v>-0.61764705882352944</v>
      </c>
      <c r="X318" s="52" t="s">
        <v>497</v>
      </c>
      <c r="Y318" s="52">
        <v>-0.5</v>
      </c>
      <c r="Z318" s="52" t="s">
        <v>497</v>
      </c>
      <c r="AA318" s="52" t="s">
        <v>497</v>
      </c>
      <c r="AB318" s="52" t="s">
        <v>497</v>
      </c>
      <c r="AC318" s="52" t="s">
        <v>497</v>
      </c>
      <c r="AD318" s="52" t="s">
        <v>497</v>
      </c>
      <c r="AE318" s="52" t="s">
        <v>497</v>
      </c>
      <c r="AF318" s="52">
        <v>0.65441176470588225</v>
      </c>
      <c r="AG318" s="52" t="s">
        <v>497</v>
      </c>
      <c r="AH318" s="52">
        <v>1.4558823529411764</v>
      </c>
      <c r="AI318" s="52">
        <v>-0.54411764705882359</v>
      </c>
      <c r="AJ318" s="52">
        <v>0.65441176470588225</v>
      </c>
      <c r="AK318" s="52">
        <v>0.45588235294117641</v>
      </c>
      <c r="AL318" s="52">
        <v>-0.54411764705882359</v>
      </c>
      <c r="AP318">
        <f t="shared" si="9"/>
        <v>1</v>
      </c>
      <c r="AQ318" t="s">
        <v>397</v>
      </c>
    </row>
    <row r="319" spans="1:43" x14ac:dyDescent="0.25">
      <c r="A319" s="1">
        <f>COUNTIF('Value Matchup'!$D$356:$D$423,PASE!B319)</f>
        <v>0</v>
      </c>
      <c r="B319" t="s">
        <v>85</v>
      </c>
      <c r="C319" s="63">
        <f t="shared" si="8"/>
        <v>-0.31127450980392163</v>
      </c>
      <c r="E319" s="52" t="s">
        <v>497</v>
      </c>
      <c r="F319" s="52">
        <v>0.375</v>
      </c>
      <c r="G319" s="52">
        <v>-0.72058823529411764</v>
      </c>
      <c r="H319" s="52" t="s">
        <v>497</v>
      </c>
      <c r="I319" s="52" t="s">
        <v>497</v>
      </c>
      <c r="J319" s="52" t="s">
        <v>497</v>
      </c>
      <c r="K319" s="52" t="s">
        <v>497</v>
      </c>
      <c r="L319" s="52">
        <v>-0.625</v>
      </c>
      <c r="M319" s="52" t="s">
        <v>497</v>
      </c>
      <c r="N319" s="52">
        <v>0.38235294117647056</v>
      </c>
      <c r="O319" s="52">
        <v>-1.0808823529411764</v>
      </c>
      <c r="P319" s="52">
        <v>0.88235294117647056</v>
      </c>
      <c r="Q319" s="52" t="s">
        <v>497</v>
      </c>
      <c r="R319" s="52" t="s">
        <v>497</v>
      </c>
      <c r="S319" s="52" t="s">
        <v>497</v>
      </c>
      <c r="T319" s="52" t="s">
        <v>497</v>
      </c>
      <c r="U319" s="52">
        <v>-1.5441176470588236</v>
      </c>
      <c r="V319" s="52">
        <v>1.9191176470588236</v>
      </c>
      <c r="W319" s="52" t="s">
        <v>497</v>
      </c>
      <c r="X319" s="52" t="s">
        <v>497</v>
      </c>
      <c r="Y319" s="52" t="s">
        <v>497</v>
      </c>
      <c r="Z319" s="52">
        <v>-0.625</v>
      </c>
      <c r="AA319" s="52" t="s">
        <v>497</v>
      </c>
      <c r="AB319" s="52" t="s">
        <v>497</v>
      </c>
      <c r="AC319" s="52" t="s">
        <v>497</v>
      </c>
      <c r="AD319" s="52" t="s">
        <v>497</v>
      </c>
      <c r="AE319" s="52">
        <v>-1.3602941176470589</v>
      </c>
      <c r="AF319" s="52">
        <v>-0.61764705882352944</v>
      </c>
      <c r="AG319" s="52" t="s">
        <v>497</v>
      </c>
      <c r="AH319" s="52" t="s">
        <v>497</v>
      </c>
      <c r="AI319" s="52" t="s">
        <v>497</v>
      </c>
      <c r="AJ319" s="52" t="s">
        <v>497</v>
      </c>
      <c r="AK319" s="52" t="s">
        <v>497</v>
      </c>
      <c r="AL319" s="52">
        <v>-0.72058823529411764</v>
      </c>
      <c r="AP319">
        <f t="shared" si="9"/>
        <v>1</v>
      </c>
      <c r="AQ319" t="s">
        <v>85</v>
      </c>
    </row>
    <row r="320" spans="1:43" x14ac:dyDescent="0.25">
      <c r="A320" s="1">
        <f>COUNTIF('Value Matchup'!$D$356:$D$423,PASE!B320)</f>
        <v>0</v>
      </c>
      <c r="B320" t="s">
        <v>398</v>
      </c>
      <c r="C320" s="63">
        <f t="shared" si="8"/>
        <v>0</v>
      </c>
      <c r="E320" s="52" t="s">
        <v>497</v>
      </c>
      <c r="F320" s="52" t="s">
        <v>497</v>
      </c>
      <c r="G320" s="52" t="s">
        <v>497</v>
      </c>
      <c r="H320" s="52" t="s">
        <v>497</v>
      </c>
      <c r="I320" s="52" t="s">
        <v>497</v>
      </c>
      <c r="J320" s="52" t="s">
        <v>497</v>
      </c>
      <c r="K320" s="52" t="s">
        <v>497</v>
      </c>
      <c r="L320" s="52" t="s">
        <v>497</v>
      </c>
      <c r="M320" s="52" t="s">
        <v>497</v>
      </c>
      <c r="N320" s="52" t="s">
        <v>497</v>
      </c>
      <c r="O320" s="52" t="s">
        <v>497</v>
      </c>
      <c r="P320" s="52" t="s">
        <v>497</v>
      </c>
      <c r="Q320" s="52" t="s">
        <v>497</v>
      </c>
      <c r="R320" s="52" t="s">
        <v>497</v>
      </c>
      <c r="S320" s="52" t="s">
        <v>497</v>
      </c>
      <c r="T320" s="52" t="s">
        <v>497</v>
      </c>
      <c r="U320" s="52" t="s">
        <v>497</v>
      </c>
      <c r="V320" s="52" t="s">
        <v>497</v>
      </c>
      <c r="W320" s="52" t="s">
        <v>497</v>
      </c>
      <c r="X320" s="52" t="s">
        <v>497</v>
      </c>
      <c r="Y320" s="52" t="s">
        <v>497</v>
      </c>
      <c r="Z320" s="52" t="s">
        <v>497</v>
      </c>
      <c r="AA320" s="52" t="s">
        <v>497</v>
      </c>
      <c r="AB320" s="52" t="s">
        <v>497</v>
      </c>
      <c r="AC320" s="52" t="s">
        <v>497</v>
      </c>
      <c r="AD320" s="52" t="s">
        <v>497</v>
      </c>
      <c r="AE320" s="52" t="s">
        <v>497</v>
      </c>
      <c r="AF320" s="52" t="s">
        <v>497</v>
      </c>
      <c r="AG320" s="52" t="s">
        <v>497</v>
      </c>
      <c r="AH320" s="52" t="s">
        <v>497</v>
      </c>
      <c r="AI320" s="52" t="s">
        <v>497</v>
      </c>
      <c r="AJ320" s="52" t="s">
        <v>497</v>
      </c>
      <c r="AK320" s="52" t="s">
        <v>497</v>
      </c>
      <c r="AL320" s="52" t="s">
        <v>497</v>
      </c>
      <c r="AP320">
        <f t="shared" si="9"/>
        <v>1</v>
      </c>
      <c r="AQ320" t="s">
        <v>398</v>
      </c>
    </row>
    <row r="321" spans="1:43" x14ac:dyDescent="0.25">
      <c r="A321" s="1">
        <f>COUNTIF('Value Matchup'!$D$356:$D$423,PASE!B321)</f>
        <v>0</v>
      </c>
      <c r="B321" t="s">
        <v>399</v>
      </c>
      <c r="C321" s="63">
        <f t="shared" si="8"/>
        <v>-7.3529411764705881E-3</v>
      </c>
      <c r="E321" s="52" t="s">
        <v>497</v>
      </c>
      <c r="F321" s="52" t="s">
        <v>497</v>
      </c>
      <c r="G321" s="52" t="s">
        <v>497</v>
      </c>
      <c r="H321" s="52" t="s">
        <v>497</v>
      </c>
      <c r="I321" s="52" t="s">
        <v>497</v>
      </c>
      <c r="J321" s="52" t="s">
        <v>497</v>
      </c>
      <c r="K321" s="52" t="s">
        <v>497</v>
      </c>
      <c r="L321" s="52" t="s">
        <v>497</v>
      </c>
      <c r="M321" s="52" t="s">
        <v>497</v>
      </c>
      <c r="N321" s="52" t="s">
        <v>497</v>
      </c>
      <c r="O321" s="52">
        <v>-7.3529411764705881E-3</v>
      </c>
      <c r="P321" s="52" t="s">
        <v>497</v>
      </c>
      <c r="Q321" s="52" t="s">
        <v>497</v>
      </c>
      <c r="R321" s="52" t="s">
        <v>497</v>
      </c>
      <c r="S321" s="52" t="s">
        <v>497</v>
      </c>
      <c r="T321" s="52" t="s">
        <v>497</v>
      </c>
      <c r="U321" s="52" t="s">
        <v>497</v>
      </c>
      <c r="V321" s="52" t="s">
        <v>497</v>
      </c>
      <c r="W321" s="52" t="s">
        <v>497</v>
      </c>
      <c r="X321" s="52" t="s">
        <v>497</v>
      </c>
      <c r="Y321" s="52" t="s">
        <v>497</v>
      </c>
      <c r="Z321" s="52" t="s">
        <v>497</v>
      </c>
      <c r="AA321" s="52" t="s">
        <v>497</v>
      </c>
      <c r="AB321" s="52" t="s">
        <v>497</v>
      </c>
      <c r="AC321" s="52" t="s">
        <v>497</v>
      </c>
      <c r="AD321" s="52" t="s">
        <v>497</v>
      </c>
      <c r="AE321" s="52" t="s">
        <v>497</v>
      </c>
      <c r="AF321" s="52" t="s">
        <v>497</v>
      </c>
      <c r="AG321" s="52" t="s">
        <v>497</v>
      </c>
      <c r="AH321" s="52" t="s">
        <v>497</v>
      </c>
      <c r="AI321" s="52" t="s">
        <v>497</v>
      </c>
      <c r="AJ321" s="52" t="s">
        <v>497</v>
      </c>
      <c r="AK321" s="52" t="s">
        <v>497</v>
      </c>
      <c r="AL321" s="52" t="s">
        <v>497</v>
      </c>
      <c r="AP321">
        <f t="shared" si="9"/>
        <v>1</v>
      </c>
      <c r="AQ321" t="s">
        <v>399</v>
      </c>
    </row>
    <row r="322" spans="1:43" x14ac:dyDescent="0.25">
      <c r="A322" s="1">
        <f>COUNTIF('Value Matchup'!$D$356:$D$423,PASE!B322)</f>
        <v>0</v>
      </c>
      <c r="B322" t="s">
        <v>400</v>
      </c>
      <c r="C322" s="63">
        <f t="shared" si="8"/>
        <v>0</v>
      </c>
      <c r="E322" s="52" t="s">
        <v>497</v>
      </c>
      <c r="F322" s="52" t="s">
        <v>497</v>
      </c>
      <c r="G322" s="52" t="s">
        <v>497</v>
      </c>
      <c r="H322" s="52" t="s">
        <v>497</v>
      </c>
      <c r="I322" s="52" t="s">
        <v>497</v>
      </c>
      <c r="J322" s="52" t="s">
        <v>497</v>
      </c>
      <c r="K322" s="52" t="s">
        <v>497</v>
      </c>
      <c r="L322" s="52" t="s">
        <v>497</v>
      </c>
      <c r="M322" s="52" t="s">
        <v>497</v>
      </c>
      <c r="N322" s="52" t="s">
        <v>497</v>
      </c>
      <c r="O322" s="52" t="s">
        <v>497</v>
      </c>
      <c r="P322" s="52" t="s">
        <v>497</v>
      </c>
      <c r="Q322" s="52" t="s">
        <v>497</v>
      </c>
      <c r="R322" s="52" t="s">
        <v>497</v>
      </c>
      <c r="S322" s="52" t="s">
        <v>497</v>
      </c>
      <c r="T322" s="52" t="s">
        <v>497</v>
      </c>
      <c r="U322" s="52" t="s">
        <v>497</v>
      </c>
      <c r="V322" s="52" t="s">
        <v>497</v>
      </c>
      <c r="W322" s="52" t="s">
        <v>497</v>
      </c>
      <c r="X322" s="52" t="s">
        <v>497</v>
      </c>
      <c r="Y322" s="52" t="s">
        <v>497</v>
      </c>
      <c r="Z322" s="52" t="s">
        <v>497</v>
      </c>
      <c r="AA322" s="52" t="s">
        <v>497</v>
      </c>
      <c r="AB322" s="52" t="s">
        <v>497</v>
      </c>
      <c r="AC322" s="52" t="s">
        <v>497</v>
      </c>
      <c r="AD322" s="52" t="s">
        <v>497</v>
      </c>
      <c r="AE322" s="52" t="s">
        <v>497</v>
      </c>
      <c r="AF322" s="52" t="s">
        <v>497</v>
      </c>
      <c r="AG322" s="52" t="s">
        <v>497</v>
      </c>
      <c r="AH322" s="52" t="s">
        <v>497</v>
      </c>
      <c r="AI322" s="52" t="s">
        <v>497</v>
      </c>
      <c r="AJ322" s="52" t="s">
        <v>497</v>
      </c>
      <c r="AK322" s="52" t="s">
        <v>497</v>
      </c>
      <c r="AL322" s="52" t="s">
        <v>497</v>
      </c>
      <c r="AP322">
        <f t="shared" si="9"/>
        <v>1</v>
      </c>
      <c r="AQ322" t="s">
        <v>400</v>
      </c>
    </row>
    <row r="323" spans="1:43" x14ac:dyDescent="0.25">
      <c r="A323" s="1">
        <f>COUNTIF('Value Matchup'!$D$356:$D$423,PASE!B323)</f>
        <v>0</v>
      </c>
      <c r="B323" t="s">
        <v>65</v>
      </c>
      <c r="C323" s="63">
        <f t="shared" si="8"/>
        <v>0.14659926470588236</v>
      </c>
      <c r="E323" s="52" t="s">
        <v>497</v>
      </c>
      <c r="F323" s="52" t="s">
        <v>497</v>
      </c>
      <c r="G323" s="52">
        <v>-0.83088235294117641</v>
      </c>
      <c r="H323" s="52">
        <v>0.88235294117647056</v>
      </c>
      <c r="I323" s="52" t="s">
        <v>497</v>
      </c>
      <c r="J323" s="52" t="s">
        <v>497</v>
      </c>
      <c r="K323" s="52" t="s">
        <v>497</v>
      </c>
      <c r="L323" s="52" t="s">
        <v>497</v>
      </c>
      <c r="M323" s="52" t="s">
        <v>497</v>
      </c>
      <c r="N323" s="52">
        <v>-1.1176470588235294</v>
      </c>
      <c r="O323" s="52" t="s">
        <v>497</v>
      </c>
      <c r="P323" s="52" t="s">
        <v>497</v>
      </c>
      <c r="Q323" s="52" t="s">
        <v>497</v>
      </c>
      <c r="R323" s="52">
        <v>0.91911764705882359</v>
      </c>
      <c r="S323" s="52">
        <v>-0.625</v>
      </c>
      <c r="T323" s="52">
        <v>0.41176470588235292</v>
      </c>
      <c r="U323" s="52">
        <v>-0.5</v>
      </c>
      <c r="V323" s="52" t="s">
        <v>497</v>
      </c>
      <c r="W323" s="52">
        <v>0.27941176470588236</v>
      </c>
      <c r="X323" s="52">
        <v>-1.3602941176470589</v>
      </c>
      <c r="Y323" s="52">
        <v>3.1691176470588234</v>
      </c>
      <c r="Z323" s="52">
        <v>0.63970588235294112</v>
      </c>
      <c r="AA323" s="52">
        <v>0.45588235294117641</v>
      </c>
      <c r="AB323" s="52">
        <v>-0.54411764705882359</v>
      </c>
      <c r="AC323" s="52" t="s">
        <v>497</v>
      </c>
      <c r="AD323" s="52">
        <v>0.27941176470588236</v>
      </c>
      <c r="AE323" s="52" t="s">
        <v>497</v>
      </c>
      <c r="AF323" s="52">
        <v>0.45588235294117641</v>
      </c>
      <c r="AG323" s="52" t="s">
        <v>497</v>
      </c>
      <c r="AH323" s="52" t="s">
        <v>497</v>
      </c>
      <c r="AI323" s="52" t="s">
        <v>497</v>
      </c>
      <c r="AJ323" s="52" t="s">
        <v>497</v>
      </c>
      <c r="AK323" s="52">
        <v>-0.16911764705882354</v>
      </c>
      <c r="AL323" s="52" t="s">
        <v>497</v>
      </c>
      <c r="AP323">
        <f t="shared" si="9"/>
        <v>1</v>
      </c>
      <c r="AQ323" t="s">
        <v>65</v>
      </c>
    </row>
    <row r="324" spans="1:43" x14ac:dyDescent="0.25">
      <c r="A324" s="1">
        <f>COUNTIF('Value Matchup'!$D$356:$D$423,PASE!B324)</f>
        <v>1</v>
      </c>
      <c r="B324" t="s">
        <v>401</v>
      </c>
      <c r="C324" s="63">
        <f t="shared" ref="C324:C355" si="10">IFERROR(AVERAGE(D324:AL324),0)</f>
        <v>-0.32279411764705884</v>
      </c>
      <c r="E324" s="52" t="s">
        <v>497</v>
      </c>
      <c r="F324" s="52" t="s">
        <v>497</v>
      </c>
      <c r="G324" s="52" t="s">
        <v>497</v>
      </c>
      <c r="H324" s="52" t="s">
        <v>497</v>
      </c>
      <c r="I324" s="52" t="s">
        <v>497</v>
      </c>
      <c r="J324" s="52" t="s">
        <v>497</v>
      </c>
      <c r="K324" s="52" t="s">
        <v>497</v>
      </c>
      <c r="L324" s="52">
        <v>-0.5</v>
      </c>
      <c r="M324" s="52">
        <v>-0.5</v>
      </c>
      <c r="N324" s="52">
        <v>-0.625</v>
      </c>
      <c r="O324" s="52" t="s">
        <v>497</v>
      </c>
      <c r="P324" s="52" t="s">
        <v>497</v>
      </c>
      <c r="Q324" s="52">
        <v>-0.5</v>
      </c>
      <c r="R324" s="52">
        <v>-0.16911764705882354</v>
      </c>
      <c r="S324" s="52" t="s">
        <v>497</v>
      </c>
      <c r="T324" s="52">
        <v>-6.6176470588235295E-2</v>
      </c>
      <c r="U324" s="52" t="s">
        <v>497</v>
      </c>
      <c r="V324" s="52">
        <v>0.5</v>
      </c>
      <c r="W324" s="52">
        <v>-0.5</v>
      </c>
      <c r="X324" s="52" t="s">
        <v>497</v>
      </c>
      <c r="Y324" s="52">
        <v>-0.25</v>
      </c>
      <c r="Z324" s="52" t="s">
        <v>497</v>
      </c>
      <c r="AA324" s="52" t="s">
        <v>497</v>
      </c>
      <c r="AB324" s="52" t="s">
        <v>497</v>
      </c>
      <c r="AC324" s="52" t="s">
        <v>497</v>
      </c>
      <c r="AD324" s="52" t="s">
        <v>497</v>
      </c>
      <c r="AE324" s="52" t="s">
        <v>497</v>
      </c>
      <c r="AF324" s="52" t="s">
        <v>497</v>
      </c>
      <c r="AG324" s="52" t="s">
        <v>497</v>
      </c>
      <c r="AH324" s="52" t="s">
        <v>497</v>
      </c>
      <c r="AI324" s="52">
        <v>-0.61764705882352944</v>
      </c>
      <c r="AJ324" s="52" t="s">
        <v>497</v>
      </c>
      <c r="AK324" s="52" t="s">
        <v>497</v>
      </c>
      <c r="AL324" s="52" t="s">
        <v>497</v>
      </c>
      <c r="AP324">
        <f t="shared" ref="AP324:AP355" si="11">COUNTIF(B:B,AQ324)</f>
        <v>1</v>
      </c>
      <c r="AQ324" t="s">
        <v>401</v>
      </c>
    </row>
    <row r="325" spans="1:43" x14ac:dyDescent="0.25">
      <c r="A325" s="1">
        <f>COUNTIF('Value Matchup'!$D$356:$D$423,PASE!B325)</f>
        <v>0</v>
      </c>
      <c r="B325" t="s">
        <v>402</v>
      </c>
      <c r="C325" s="63">
        <f t="shared" si="10"/>
        <v>0</v>
      </c>
      <c r="E325" s="52" t="s">
        <v>497</v>
      </c>
      <c r="F325" s="52" t="s">
        <v>497</v>
      </c>
      <c r="G325" s="52" t="s">
        <v>497</v>
      </c>
      <c r="H325" s="52" t="s">
        <v>497</v>
      </c>
      <c r="I325" s="52" t="s">
        <v>497</v>
      </c>
      <c r="J325" s="52" t="s">
        <v>497</v>
      </c>
      <c r="K325" s="52" t="s">
        <v>497</v>
      </c>
      <c r="L325" s="52" t="s">
        <v>497</v>
      </c>
      <c r="M325" s="52" t="s">
        <v>497</v>
      </c>
      <c r="N325" s="52" t="s">
        <v>497</v>
      </c>
      <c r="O325" s="52" t="s">
        <v>497</v>
      </c>
      <c r="P325" s="52" t="s">
        <v>497</v>
      </c>
      <c r="Q325" s="52" t="s">
        <v>497</v>
      </c>
      <c r="R325" s="52" t="s">
        <v>497</v>
      </c>
      <c r="S325" s="52" t="s">
        <v>497</v>
      </c>
      <c r="T325" s="52" t="s">
        <v>497</v>
      </c>
      <c r="U325" s="52" t="s">
        <v>497</v>
      </c>
      <c r="V325" s="52" t="s">
        <v>497</v>
      </c>
      <c r="W325" s="52" t="s">
        <v>497</v>
      </c>
      <c r="X325" s="52" t="s">
        <v>497</v>
      </c>
      <c r="Y325" s="52" t="s">
        <v>497</v>
      </c>
      <c r="Z325" s="52" t="s">
        <v>497</v>
      </c>
      <c r="AA325" s="52" t="s">
        <v>497</v>
      </c>
      <c r="AB325" s="52" t="s">
        <v>497</v>
      </c>
      <c r="AC325" s="52" t="s">
        <v>497</v>
      </c>
      <c r="AD325" s="52" t="s">
        <v>497</v>
      </c>
      <c r="AE325" s="52" t="s">
        <v>497</v>
      </c>
      <c r="AF325" s="52" t="s">
        <v>497</v>
      </c>
      <c r="AG325" s="52" t="s">
        <v>497</v>
      </c>
      <c r="AH325" s="52" t="s">
        <v>497</v>
      </c>
      <c r="AI325" s="52" t="s">
        <v>497</v>
      </c>
      <c r="AJ325" s="52" t="s">
        <v>497</v>
      </c>
      <c r="AK325" s="52" t="s">
        <v>497</v>
      </c>
      <c r="AL325" s="52" t="s">
        <v>497</v>
      </c>
      <c r="AP325">
        <f t="shared" si="11"/>
        <v>1</v>
      </c>
      <c r="AQ325" t="s">
        <v>402</v>
      </c>
    </row>
    <row r="326" spans="1:43" x14ac:dyDescent="0.25">
      <c r="A326" s="1">
        <f>COUNTIF('Value Matchup'!$D$356:$D$423,PASE!B326)</f>
        <v>0</v>
      </c>
      <c r="B326" t="s">
        <v>403</v>
      </c>
      <c r="C326" s="63">
        <f t="shared" si="10"/>
        <v>-0.1272058823529412</v>
      </c>
      <c r="E326" s="52" t="s">
        <v>497</v>
      </c>
      <c r="F326" s="52" t="s">
        <v>497</v>
      </c>
      <c r="G326" s="52" t="s">
        <v>497</v>
      </c>
      <c r="H326" s="52" t="s">
        <v>497</v>
      </c>
      <c r="I326" s="52" t="s">
        <v>497</v>
      </c>
      <c r="J326" s="52" t="s">
        <v>497</v>
      </c>
      <c r="K326" s="52" t="s">
        <v>497</v>
      </c>
      <c r="L326" s="52" t="s">
        <v>497</v>
      </c>
      <c r="M326" s="52">
        <v>-0.5</v>
      </c>
      <c r="N326" s="52" t="s">
        <v>497</v>
      </c>
      <c r="O326" s="52" t="s">
        <v>497</v>
      </c>
      <c r="P326" s="52" t="s">
        <v>497</v>
      </c>
      <c r="Q326" s="52" t="s">
        <v>497</v>
      </c>
      <c r="R326" s="52">
        <v>-0.625</v>
      </c>
      <c r="S326" s="52">
        <v>-0.25</v>
      </c>
      <c r="T326" s="52" t="s">
        <v>497</v>
      </c>
      <c r="U326" s="52" t="s">
        <v>497</v>
      </c>
      <c r="V326" s="52" t="s">
        <v>497</v>
      </c>
      <c r="W326" s="52" t="s">
        <v>497</v>
      </c>
      <c r="X326" s="52" t="s">
        <v>497</v>
      </c>
      <c r="Y326" s="52" t="s">
        <v>497</v>
      </c>
      <c r="Z326" s="52" t="s">
        <v>497</v>
      </c>
      <c r="AA326" s="52" t="s">
        <v>497</v>
      </c>
      <c r="AB326" s="52" t="s">
        <v>497</v>
      </c>
      <c r="AC326" s="52" t="s">
        <v>497</v>
      </c>
      <c r="AD326" s="52" t="s">
        <v>497</v>
      </c>
      <c r="AE326" s="52">
        <v>1.4117647058823528</v>
      </c>
      <c r="AF326" s="52" t="s">
        <v>497</v>
      </c>
      <c r="AG326" s="52">
        <v>-0.625</v>
      </c>
      <c r="AH326" s="52">
        <v>7.3529411764705843E-2</v>
      </c>
      <c r="AI326" s="52">
        <v>-0.58823529411764708</v>
      </c>
      <c r="AJ326" s="52">
        <v>7.3529411764705843E-2</v>
      </c>
      <c r="AK326" s="52">
        <v>-0.61764705882352944</v>
      </c>
      <c r="AL326" s="52">
        <v>0.375</v>
      </c>
      <c r="AP326">
        <f t="shared" si="11"/>
        <v>1</v>
      </c>
      <c r="AQ326" t="s">
        <v>403</v>
      </c>
    </row>
    <row r="327" spans="1:43" x14ac:dyDescent="0.25">
      <c r="A327" s="1">
        <f>COUNTIF('Value Matchup'!$D$356:$D$423,PASE!B327)</f>
        <v>0</v>
      </c>
      <c r="B327" t="s">
        <v>404</v>
      </c>
      <c r="C327" s="63">
        <f t="shared" si="10"/>
        <v>-4.7794117647058827E-2</v>
      </c>
      <c r="E327" s="52" t="s">
        <v>497</v>
      </c>
      <c r="F327" s="52" t="s">
        <v>497</v>
      </c>
      <c r="G327" s="52" t="s">
        <v>497</v>
      </c>
      <c r="H327" s="52" t="s">
        <v>497</v>
      </c>
      <c r="I327" s="52" t="s">
        <v>497</v>
      </c>
      <c r="J327" s="52" t="s">
        <v>497</v>
      </c>
      <c r="K327" s="52" t="s">
        <v>497</v>
      </c>
      <c r="L327" s="52">
        <v>-7.3529411764705881E-3</v>
      </c>
      <c r="M327" s="52" t="s">
        <v>497</v>
      </c>
      <c r="N327" s="52" t="s">
        <v>497</v>
      </c>
      <c r="O327" s="52" t="s">
        <v>497</v>
      </c>
      <c r="P327" s="52" t="s">
        <v>497</v>
      </c>
      <c r="Q327" s="52" t="s">
        <v>497</v>
      </c>
      <c r="R327" s="52" t="s">
        <v>497</v>
      </c>
      <c r="S327" s="52">
        <v>-7.3529411764705881E-3</v>
      </c>
      <c r="T327" s="52" t="s">
        <v>497</v>
      </c>
      <c r="U327" s="52" t="s">
        <v>497</v>
      </c>
      <c r="V327" s="52" t="s">
        <v>497</v>
      </c>
      <c r="W327" s="52" t="s">
        <v>497</v>
      </c>
      <c r="X327" s="52">
        <v>-7.3529411764705881E-3</v>
      </c>
      <c r="Y327" s="52" t="s">
        <v>497</v>
      </c>
      <c r="Z327" s="52" t="s">
        <v>497</v>
      </c>
      <c r="AA327" s="52" t="s">
        <v>497</v>
      </c>
      <c r="AB327" s="52" t="s">
        <v>497</v>
      </c>
      <c r="AC327" s="52" t="s">
        <v>497</v>
      </c>
      <c r="AD327" s="52" t="s">
        <v>497</v>
      </c>
      <c r="AE327" s="52" t="s">
        <v>497</v>
      </c>
      <c r="AF327" s="52" t="s">
        <v>497</v>
      </c>
      <c r="AG327" s="52" t="s">
        <v>497</v>
      </c>
      <c r="AH327" s="52" t="s">
        <v>497</v>
      </c>
      <c r="AI327" s="52">
        <v>-0.16911764705882354</v>
      </c>
      <c r="AJ327" s="52" t="s">
        <v>497</v>
      </c>
      <c r="AK327" s="52" t="s">
        <v>497</v>
      </c>
      <c r="AL327" s="52" t="s">
        <v>497</v>
      </c>
      <c r="AP327">
        <f t="shared" si="11"/>
        <v>1</v>
      </c>
      <c r="AQ327" t="s">
        <v>404</v>
      </c>
    </row>
    <row r="328" spans="1:43" x14ac:dyDescent="0.25">
      <c r="A328" s="1">
        <f>COUNTIF('Value Matchup'!$D$356:$D$423,PASE!B328)</f>
        <v>0</v>
      </c>
      <c r="B328" t="s">
        <v>32</v>
      </c>
      <c r="C328" s="63">
        <f t="shared" si="10"/>
        <v>3.0228758169934637E-2</v>
      </c>
      <c r="E328" s="52" t="s">
        <v>497</v>
      </c>
      <c r="F328" s="52" t="s">
        <v>497</v>
      </c>
      <c r="G328" s="52" t="s">
        <v>497</v>
      </c>
      <c r="H328" s="52">
        <v>-0.25</v>
      </c>
      <c r="I328" s="52" t="s">
        <v>497</v>
      </c>
      <c r="J328" s="52">
        <v>-0.16911764705882354</v>
      </c>
      <c r="K328" s="52" t="s">
        <v>497</v>
      </c>
      <c r="L328" s="52" t="s">
        <v>497</v>
      </c>
      <c r="M328" s="52" t="s">
        <v>497</v>
      </c>
      <c r="N328" s="52" t="s">
        <v>497</v>
      </c>
      <c r="O328" s="52" t="s">
        <v>497</v>
      </c>
      <c r="P328" s="52" t="s">
        <v>497</v>
      </c>
      <c r="Q328" s="52" t="s">
        <v>497</v>
      </c>
      <c r="R328" s="52" t="s">
        <v>497</v>
      </c>
      <c r="S328" s="52">
        <v>-6.6176470588235295E-2</v>
      </c>
      <c r="T328" s="52" t="s">
        <v>497</v>
      </c>
      <c r="U328" s="52">
        <v>-0.25</v>
      </c>
      <c r="V328" s="52" t="s">
        <v>497</v>
      </c>
      <c r="W328" s="52">
        <v>-7.3529411764705881E-3</v>
      </c>
      <c r="X328" s="52">
        <v>-6.6176470588235295E-2</v>
      </c>
      <c r="Y328" s="52">
        <v>1.75</v>
      </c>
      <c r="Z328" s="52">
        <v>-0.5</v>
      </c>
      <c r="AA328" s="52">
        <v>-0.16911764705882354</v>
      </c>
      <c r="AB328" s="52" t="s">
        <v>497</v>
      </c>
      <c r="AC328" s="52" t="s">
        <v>497</v>
      </c>
      <c r="AD328" s="52" t="s">
        <v>497</v>
      </c>
      <c r="AE328" s="52" t="s">
        <v>497</v>
      </c>
      <c r="AF328" s="52" t="s">
        <v>497</v>
      </c>
      <c r="AG328" s="52" t="s">
        <v>497</v>
      </c>
      <c r="AH328" s="52" t="s">
        <v>497</v>
      </c>
      <c r="AI328" s="52" t="s">
        <v>497</v>
      </c>
      <c r="AJ328" s="52" t="s">
        <v>497</v>
      </c>
      <c r="AK328" s="52" t="s">
        <v>497</v>
      </c>
      <c r="AL328" s="52" t="s">
        <v>497</v>
      </c>
      <c r="AP328">
        <f t="shared" si="11"/>
        <v>1</v>
      </c>
      <c r="AQ328" t="s">
        <v>32</v>
      </c>
    </row>
    <row r="329" spans="1:43" x14ac:dyDescent="0.25">
      <c r="A329" s="1">
        <f>COUNTIF('Value Matchup'!$D$356:$D$423,PASE!B329)</f>
        <v>0</v>
      </c>
      <c r="B329" t="s">
        <v>78</v>
      </c>
      <c r="C329" s="63">
        <f t="shared" si="10"/>
        <v>-0.33710407239819007</v>
      </c>
      <c r="E329" s="52" t="s">
        <v>497</v>
      </c>
      <c r="F329" s="52">
        <v>-0.58823529411764708</v>
      </c>
      <c r="G329" s="52">
        <v>-0.625</v>
      </c>
      <c r="H329" s="52" t="s">
        <v>497</v>
      </c>
      <c r="I329" s="52" t="s">
        <v>497</v>
      </c>
      <c r="J329" s="52" t="s">
        <v>497</v>
      </c>
      <c r="K329" s="52">
        <v>-0.11764705882352944</v>
      </c>
      <c r="L329" s="52">
        <v>-1.1176470588235294</v>
      </c>
      <c r="M329" s="52">
        <v>-1.5441176470588236</v>
      </c>
      <c r="N329" s="52" t="s">
        <v>497</v>
      </c>
      <c r="O329" s="52">
        <v>-1.5441176470588236</v>
      </c>
      <c r="P329" s="52">
        <v>0.91911764705882359</v>
      </c>
      <c r="Q329" s="52" t="s">
        <v>497</v>
      </c>
      <c r="R329" s="52" t="s">
        <v>497</v>
      </c>
      <c r="S329" s="52">
        <v>0.91911764705882359</v>
      </c>
      <c r="T329" s="52" t="s">
        <v>497</v>
      </c>
      <c r="U329" s="52" t="s">
        <v>497</v>
      </c>
      <c r="V329" s="52" t="s">
        <v>497</v>
      </c>
      <c r="W329" s="52" t="s">
        <v>497</v>
      </c>
      <c r="X329" s="52" t="s">
        <v>497</v>
      </c>
      <c r="Y329" s="52" t="s">
        <v>497</v>
      </c>
      <c r="Z329" s="52">
        <v>-0.61764705882352944</v>
      </c>
      <c r="AA329" s="52" t="s">
        <v>497</v>
      </c>
      <c r="AB329" s="52" t="s">
        <v>497</v>
      </c>
      <c r="AC329" s="52" t="s">
        <v>497</v>
      </c>
      <c r="AD329" s="52">
        <v>0.16911764705882359</v>
      </c>
      <c r="AE329" s="52" t="s">
        <v>497</v>
      </c>
      <c r="AF329" s="52">
        <v>-0.58823529411764708</v>
      </c>
      <c r="AG329" s="52" t="s">
        <v>497</v>
      </c>
      <c r="AH329" s="52">
        <v>-0.72058823529411764</v>
      </c>
      <c r="AI329" s="52">
        <v>1.0735294117647058</v>
      </c>
      <c r="AJ329" s="52" t="s">
        <v>497</v>
      </c>
      <c r="AK329" s="52" t="s">
        <v>497</v>
      </c>
      <c r="AL329" s="52" t="s">
        <v>497</v>
      </c>
      <c r="AP329">
        <f t="shared" si="11"/>
        <v>1</v>
      </c>
      <c r="AQ329" t="s">
        <v>78</v>
      </c>
    </row>
    <row r="330" spans="1:43" x14ac:dyDescent="0.25">
      <c r="A330" s="1">
        <f>COUNTIF('Value Matchup'!$D$356:$D$423,PASE!B330)</f>
        <v>1</v>
      </c>
      <c r="B330" t="s">
        <v>47</v>
      </c>
      <c r="C330" s="63">
        <f t="shared" si="10"/>
        <v>-7.3529411764705885E-2</v>
      </c>
      <c r="E330" s="52" t="s">
        <v>497</v>
      </c>
      <c r="F330" s="52">
        <v>-0.61764705882352944</v>
      </c>
      <c r="G330" s="52">
        <v>0.38235294117647056</v>
      </c>
      <c r="H330" s="52">
        <v>-0.92647058823529416</v>
      </c>
      <c r="I330" s="52">
        <v>-1.1176470588235294</v>
      </c>
      <c r="J330" s="52">
        <v>-0.11764705882352944</v>
      </c>
      <c r="K330" s="52">
        <v>0.5</v>
      </c>
      <c r="L330" s="52">
        <v>3.375</v>
      </c>
      <c r="M330" s="52" t="s">
        <v>497</v>
      </c>
      <c r="N330" s="52">
        <v>-0.625</v>
      </c>
      <c r="O330" s="52" t="s">
        <v>497</v>
      </c>
      <c r="P330" s="52">
        <v>0.375</v>
      </c>
      <c r="Q330" s="52" t="s">
        <v>497</v>
      </c>
      <c r="R330" s="52" t="s">
        <v>497</v>
      </c>
      <c r="S330" s="52">
        <v>-0.25</v>
      </c>
      <c r="T330" s="52" t="s">
        <v>497</v>
      </c>
      <c r="U330" s="52" t="s">
        <v>497</v>
      </c>
      <c r="V330" s="52" t="s">
        <v>497</v>
      </c>
      <c r="W330" s="52" t="s">
        <v>497</v>
      </c>
      <c r="X330" s="52" t="s">
        <v>497</v>
      </c>
      <c r="Y330" s="52" t="s">
        <v>497</v>
      </c>
      <c r="Z330" s="52" t="s">
        <v>497</v>
      </c>
      <c r="AA330" s="52">
        <v>-0.5</v>
      </c>
      <c r="AB330" s="52" t="s">
        <v>497</v>
      </c>
      <c r="AC330" s="52" t="s">
        <v>497</v>
      </c>
      <c r="AD330" s="52" t="s">
        <v>497</v>
      </c>
      <c r="AE330" s="52" t="s">
        <v>497</v>
      </c>
      <c r="AF330" s="52" t="s">
        <v>497</v>
      </c>
      <c r="AG330" s="52" t="s">
        <v>497</v>
      </c>
      <c r="AH330" s="52" t="s">
        <v>497</v>
      </c>
      <c r="AI330" s="52" t="s">
        <v>497</v>
      </c>
      <c r="AJ330" s="52" t="s">
        <v>497</v>
      </c>
      <c r="AK330" s="52" t="s">
        <v>497</v>
      </c>
      <c r="AL330" s="52">
        <v>-1.3602941176470589</v>
      </c>
      <c r="AP330">
        <f t="shared" si="11"/>
        <v>1</v>
      </c>
      <c r="AQ330" t="s">
        <v>47</v>
      </c>
    </row>
    <row r="331" spans="1:43" x14ac:dyDescent="0.25">
      <c r="A331" s="1">
        <f>COUNTIF('Value Matchup'!$D$356:$D$423,PASE!B331)</f>
        <v>1</v>
      </c>
      <c r="B331" t="s">
        <v>405</v>
      </c>
      <c r="C331" s="63">
        <f t="shared" si="10"/>
        <v>6.8627450980392177E-2</v>
      </c>
      <c r="E331" s="52" t="s">
        <v>497</v>
      </c>
      <c r="F331" s="52">
        <v>-0.25</v>
      </c>
      <c r="G331" s="52" t="s">
        <v>497</v>
      </c>
      <c r="H331" s="52" t="s">
        <v>497</v>
      </c>
      <c r="I331" s="52" t="s">
        <v>497</v>
      </c>
      <c r="J331" s="52" t="s">
        <v>497</v>
      </c>
      <c r="K331" s="52">
        <v>-7.3529411764705881E-3</v>
      </c>
      <c r="L331" s="52" t="s">
        <v>497</v>
      </c>
      <c r="M331" s="52">
        <v>-7.3529411764705881E-3</v>
      </c>
      <c r="N331" s="52" t="s">
        <v>497</v>
      </c>
      <c r="O331" s="52" t="s">
        <v>497</v>
      </c>
      <c r="P331" s="52" t="s">
        <v>497</v>
      </c>
      <c r="Q331" s="52" t="s">
        <v>497</v>
      </c>
      <c r="R331" s="52">
        <v>0.75</v>
      </c>
      <c r="S331" s="52">
        <v>-6.6176470588235295E-2</v>
      </c>
      <c r="T331" s="52">
        <v>-7.3529411764705881E-3</v>
      </c>
      <c r="U331" s="52" t="s">
        <v>497</v>
      </c>
      <c r="V331" s="52" t="s">
        <v>497</v>
      </c>
      <c r="W331" s="52" t="s">
        <v>497</v>
      </c>
      <c r="X331" s="52" t="s">
        <v>497</v>
      </c>
      <c r="Y331" s="52" t="s">
        <v>497</v>
      </c>
      <c r="Z331" s="52" t="s">
        <v>497</v>
      </c>
      <c r="AA331" s="52" t="s">
        <v>497</v>
      </c>
      <c r="AB331" s="52" t="s">
        <v>497</v>
      </c>
      <c r="AC331" s="52" t="s">
        <v>497</v>
      </c>
      <c r="AD331" s="52" t="s">
        <v>497</v>
      </c>
      <c r="AE331" s="52" t="s">
        <v>497</v>
      </c>
      <c r="AF331" s="52" t="s">
        <v>497</v>
      </c>
      <c r="AG331" s="52" t="s">
        <v>497</v>
      </c>
      <c r="AH331" s="52" t="s">
        <v>497</v>
      </c>
      <c r="AI331" s="52" t="s">
        <v>497</v>
      </c>
      <c r="AJ331" s="52" t="s">
        <v>497</v>
      </c>
      <c r="AK331" s="52" t="s">
        <v>497</v>
      </c>
      <c r="AL331" s="52" t="s">
        <v>497</v>
      </c>
      <c r="AP331">
        <f t="shared" si="11"/>
        <v>1</v>
      </c>
      <c r="AQ331" t="s">
        <v>405</v>
      </c>
    </row>
    <row r="332" spans="1:43" x14ac:dyDescent="0.25">
      <c r="A332" s="1">
        <f>COUNTIF('Value Matchup'!$D$356:$D$423,PASE!B332)</f>
        <v>1</v>
      </c>
      <c r="B332" t="s">
        <v>50</v>
      </c>
      <c r="C332" s="63">
        <f t="shared" si="10"/>
        <v>-0.35178018575851394</v>
      </c>
      <c r="E332" s="52" t="s">
        <v>497</v>
      </c>
      <c r="F332" s="52">
        <v>-2.3455882352941178</v>
      </c>
      <c r="G332" s="52" t="s">
        <v>497</v>
      </c>
      <c r="H332" s="52">
        <v>-2.3455882352941178</v>
      </c>
      <c r="I332" s="52">
        <v>-1.3602941176470589</v>
      </c>
      <c r="J332" s="52">
        <v>-0.58823529411764708</v>
      </c>
      <c r="K332" s="52" t="s">
        <v>497</v>
      </c>
      <c r="L332" s="52">
        <v>-0.58823529411764708</v>
      </c>
      <c r="M332" s="52">
        <v>-1.3602941176470589</v>
      </c>
      <c r="N332" s="52">
        <v>2.1691176470588234</v>
      </c>
      <c r="O332" s="52">
        <v>1.5</v>
      </c>
      <c r="P332" s="52">
        <v>-0.58823529411764708</v>
      </c>
      <c r="Q332" s="52">
        <v>-0.34558823529411775</v>
      </c>
      <c r="R332" s="52">
        <v>0.88235294117647056</v>
      </c>
      <c r="S332" s="52" t="s">
        <v>497</v>
      </c>
      <c r="T332" s="52" t="s">
        <v>497</v>
      </c>
      <c r="U332" s="52" t="s">
        <v>497</v>
      </c>
      <c r="V332" s="52" t="s">
        <v>497</v>
      </c>
      <c r="W332" s="52" t="s">
        <v>497</v>
      </c>
      <c r="X332" s="52">
        <v>-0.72058823529411764</v>
      </c>
      <c r="Y332" s="52" t="s">
        <v>497</v>
      </c>
      <c r="Z332" s="52">
        <v>-0.54411764705882359</v>
      </c>
      <c r="AA332" s="52">
        <v>-0.83088235294117641</v>
      </c>
      <c r="AB332" s="52">
        <v>-1.8308823529411764</v>
      </c>
      <c r="AC332" s="52" t="s">
        <v>497</v>
      </c>
      <c r="AD332" s="52" t="s">
        <v>497</v>
      </c>
      <c r="AE332" s="52" t="s">
        <v>497</v>
      </c>
      <c r="AF332" s="52">
        <v>0.41176470588235292</v>
      </c>
      <c r="AG332" s="52">
        <v>-0.5</v>
      </c>
      <c r="AH332" s="52" t="s">
        <v>497</v>
      </c>
      <c r="AI332" s="52">
        <v>1.9191176470588236</v>
      </c>
      <c r="AJ332" s="52" t="s">
        <v>497</v>
      </c>
      <c r="AK332" s="52">
        <v>0.38235294117647056</v>
      </c>
      <c r="AL332" s="52" t="s">
        <v>497</v>
      </c>
      <c r="AP332">
        <f t="shared" si="11"/>
        <v>1</v>
      </c>
      <c r="AQ332" t="s">
        <v>50</v>
      </c>
    </row>
    <row r="333" spans="1:43" x14ac:dyDescent="0.25">
      <c r="A333" s="1">
        <f>COUNTIF('Value Matchup'!$D$356:$D$423,PASE!B333)</f>
        <v>1</v>
      </c>
      <c r="B333" t="s">
        <v>61</v>
      </c>
      <c r="C333" s="63">
        <f t="shared" si="10"/>
        <v>-0.47880622837370246</v>
      </c>
      <c r="E333" s="52">
        <v>-3.3455882352941178</v>
      </c>
      <c r="F333" s="52">
        <v>-0.11764705882352944</v>
      </c>
      <c r="G333" s="52">
        <v>-0.34558823529411775</v>
      </c>
      <c r="H333" s="52">
        <v>-1.3602941176470589</v>
      </c>
      <c r="I333" s="52">
        <v>-1.3455882352941178</v>
      </c>
      <c r="J333" s="52" t="s">
        <v>497</v>
      </c>
      <c r="K333" s="52">
        <v>-0.61764705882352944</v>
      </c>
      <c r="L333" s="52" t="s">
        <v>497</v>
      </c>
      <c r="M333" s="52" t="s">
        <v>497</v>
      </c>
      <c r="N333" s="52" t="s">
        <v>497</v>
      </c>
      <c r="O333" s="52" t="s">
        <v>497</v>
      </c>
      <c r="P333" s="52">
        <v>-0.54411764705882359</v>
      </c>
      <c r="Q333" s="52" t="s">
        <v>497</v>
      </c>
      <c r="R333" s="52" t="s">
        <v>497</v>
      </c>
      <c r="S333" s="52" t="s">
        <v>497</v>
      </c>
      <c r="T333" s="52" t="s">
        <v>497</v>
      </c>
      <c r="U333" s="52" t="s">
        <v>497</v>
      </c>
      <c r="V333" s="52">
        <v>-1.1176470588235294</v>
      </c>
      <c r="W333" s="52" t="s">
        <v>497</v>
      </c>
      <c r="X333" s="52" t="s">
        <v>497</v>
      </c>
      <c r="Y333" s="52" t="s">
        <v>497</v>
      </c>
      <c r="Z333" s="52">
        <v>-0.58823529411764708</v>
      </c>
      <c r="AA333" s="52" t="s">
        <v>497</v>
      </c>
      <c r="AB333" s="52">
        <v>1.4558823529411764</v>
      </c>
      <c r="AC333" s="52">
        <v>7.3529411764705843E-2</v>
      </c>
      <c r="AD333" s="52">
        <v>0.91911764705882359</v>
      </c>
      <c r="AE333" s="52" t="s">
        <v>497</v>
      </c>
      <c r="AF333" s="52">
        <v>-0.92647058823529416</v>
      </c>
      <c r="AG333" s="52">
        <v>7.3529411764705843E-2</v>
      </c>
      <c r="AH333" s="52">
        <v>1.8823529411764706</v>
      </c>
      <c r="AI333" s="52" t="s">
        <v>497</v>
      </c>
      <c r="AJ333" s="52">
        <v>-1.1176470588235294</v>
      </c>
      <c r="AK333" s="52">
        <v>-1.1176470588235294</v>
      </c>
      <c r="AL333" s="52" t="s">
        <v>497</v>
      </c>
      <c r="AP333">
        <f t="shared" si="11"/>
        <v>1</v>
      </c>
      <c r="AQ333" t="s">
        <v>61</v>
      </c>
    </row>
    <row r="334" spans="1:43" x14ac:dyDescent="0.25">
      <c r="A334" s="1">
        <f>COUNTIF('Value Matchup'!$D$356:$D$423,PASE!B334)</f>
        <v>1</v>
      </c>
      <c r="B334" t="s">
        <v>406</v>
      </c>
      <c r="C334" s="63">
        <f t="shared" si="10"/>
        <v>-0.42156862745098039</v>
      </c>
      <c r="E334" s="52">
        <v>-0.72058823529411764</v>
      </c>
      <c r="F334" s="52">
        <v>-0.58823529411764708</v>
      </c>
      <c r="G334" s="52" t="s">
        <v>497</v>
      </c>
      <c r="H334" s="52" t="s">
        <v>497</v>
      </c>
      <c r="I334" s="52" t="s">
        <v>497</v>
      </c>
      <c r="J334" s="52" t="s">
        <v>497</v>
      </c>
      <c r="K334" s="52" t="s">
        <v>497</v>
      </c>
      <c r="L334" s="52" t="s">
        <v>497</v>
      </c>
      <c r="M334" s="52" t="s">
        <v>497</v>
      </c>
      <c r="N334" s="52" t="s">
        <v>497</v>
      </c>
      <c r="O334" s="52" t="s">
        <v>497</v>
      </c>
      <c r="P334" s="52">
        <v>-0.11764705882352944</v>
      </c>
      <c r="Q334" s="52" t="s">
        <v>497</v>
      </c>
      <c r="R334" s="52" t="s">
        <v>497</v>
      </c>
      <c r="S334" s="52" t="s">
        <v>497</v>
      </c>
      <c r="T334" s="52" t="s">
        <v>497</v>
      </c>
      <c r="U334" s="52" t="s">
        <v>497</v>
      </c>
      <c r="V334" s="52" t="s">
        <v>497</v>
      </c>
      <c r="W334" s="52" t="s">
        <v>497</v>
      </c>
      <c r="X334" s="52" t="s">
        <v>497</v>
      </c>
      <c r="Y334" s="52" t="s">
        <v>497</v>
      </c>
      <c r="Z334" s="52" t="s">
        <v>497</v>
      </c>
      <c r="AA334" s="52">
        <v>0.41176470588235292</v>
      </c>
      <c r="AB334" s="52" t="s">
        <v>497</v>
      </c>
      <c r="AC334" s="52" t="s">
        <v>497</v>
      </c>
      <c r="AD334" s="52" t="s">
        <v>497</v>
      </c>
      <c r="AE334" s="52" t="s">
        <v>497</v>
      </c>
      <c r="AF334" s="52" t="s">
        <v>497</v>
      </c>
      <c r="AG334" s="52" t="s">
        <v>497</v>
      </c>
      <c r="AH334" s="52" t="s">
        <v>497</v>
      </c>
      <c r="AI334" s="52" t="s">
        <v>497</v>
      </c>
      <c r="AJ334" s="52" t="s">
        <v>497</v>
      </c>
      <c r="AK334" s="52">
        <v>-0.92647058823529416</v>
      </c>
      <c r="AL334" s="52">
        <v>-0.58823529411764708</v>
      </c>
      <c r="AP334">
        <f t="shared" si="11"/>
        <v>1</v>
      </c>
      <c r="AQ334" t="s">
        <v>406</v>
      </c>
    </row>
    <row r="335" spans="1:43" x14ac:dyDescent="0.25">
      <c r="A335" s="1">
        <f>COUNTIF('Value Matchup'!$D$356:$D$423,PASE!B335)</f>
        <v>0</v>
      </c>
      <c r="B335" t="s">
        <v>407</v>
      </c>
      <c r="C335" s="63">
        <f t="shared" si="10"/>
        <v>0</v>
      </c>
      <c r="E335" s="52" t="s">
        <v>497</v>
      </c>
      <c r="F335" s="52" t="s">
        <v>497</v>
      </c>
      <c r="G335" s="52" t="s">
        <v>497</v>
      </c>
      <c r="H335" s="52" t="s">
        <v>497</v>
      </c>
      <c r="I335" s="52" t="s">
        <v>497</v>
      </c>
      <c r="J335" s="52" t="s">
        <v>497</v>
      </c>
      <c r="K335" s="52" t="s">
        <v>497</v>
      </c>
      <c r="L335" s="52" t="s">
        <v>497</v>
      </c>
      <c r="M335" s="52" t="s">
        <v>497</v>
      </c>
      <c r="N335" s="52" t="s">
        <v>497</v>
      </c>
      <c r="O335" s="52" t="s">
        <v>497</v>
      </c>
      <c r="P335" s="52" t="s">
        <v>497</v>
      </c>
      <c r="Q335" s="52" t="s">
        <v>497</v>
      </c>
      <c r="R335" s="52" t="s">
        <v>497</v>
      </c>
      <c r="S335" s="52" t="s">
        <v>497</v>
      </c>
      <c r="T335" s="52" t="s">
        <v>497</v>
      </c>
      <c r="U335" s="52" t="s">
        <v>497</v>
      </c>
      <c r="V335" s="52" t="s">
        <v>497</v>
      </c>
      <c r="W335" s="52" t="s">
        <v>497</v>
      </c>
      <c r="X335" s="52" t="s">
        <v>497</v>
      </c>
      <c r="Y335" s="52" t="s">
        <v>497</v>
      </c>
      <c r="Z335" s="52" t="s">
        <v>497</v>
      </c>
      <c r="AA335" s="52" t="s">
        <v>497</v>
      </c>
      <c r="AB335" s="52" t="s">
        <v>497</v>
      </c>
      <c r="AC335" s="52" t="s">
        <v>497</v>
      </c>
      <c r="AD335" s="52" t="s">
        <v>497</v>
      </c>
      <c r="AE335" s="52" t="s">
        <v>497</v>
      </c>
      <c r="AF335" s="52" t="s">
        <v>497</v>
      </c>
      <c r="AG335" s="52" t="s">
        <v>497</v>
      </c>
      <c r="AH335" s="52" t="s">
        <v>497</v>
      </c>
      <c r="AI335" s="52" t="s">
        <v>497</v>
      </c>
      <c r="AJ335" s="52" t="s">
        <v>497</v>
      </c>
      <c r="AK335" s="52" t="s">
        <v>497</v>
      </c>
      <c r="AL335" s="52" t="s">
        <v>497</v>
      </c>
      <c r="AP335">
        <f t="shared" si="11"/>
        <v>1</v>
      </c>
      <c r="AQ335" t="s">
        <v>407</v>
      </c>
    </row>
    <row r="336" spans="1:43" x14ac:dyDescent="0.25">
      <c r="A336" s="1">
        <f>COUNTIF('Value Matchup'!$D$356:$D$423,PASE!B336)</f>
        <v>0</v>
      </c>
      <c r="B336" t="s">
        <v>408</v>
      </c>
      <c r="C336" s="63">
        <f t="shared" si="10"/>
        <v>-6.6176470588235295E-2</v>
      </c>
      <c r="E336" s="52" t="s">
        <v>497</v>
      </c>
      <c r="F336" s="52" t="s">
        <v>497</v>
      </c>
      <c r="G336" s="52" t="s">
        <v>497</v>
      </c>
      <c r="H336" s="52" t="s">
        <v>497</v>
      </c>
      <c r="I336" s="52" t="s">
        <v>497</v>
      </c>
      <c r="J336" s="52" t="s">
        <v>497</v>
      </c>
      <c r="K336" s="52" t="s">
        <v>497</v>
      </c>
      <c r="L336" s="52" t="s">
        <v>497</v>
      </c>
      <c r="M336" s="52" t="s">
        <v>497</v>
      </c>
      <c r="N336" s="52" t="s">
        <v>497</v>
      </c>
      <c r="O336" s="52" t="s">
        <v>497</v>
      </c>
      <c r="P336" s="52" t="s">
        <v>497</v>
      </c>
      <c r="Q336" s="52" t="s">
        <v>497</v>
      </c>
      <c r="R336" s="52" t="s">
        <v>497</v>
      </c>
      <c r="S336" s="52" t="s">
        <v>497</v>
      </c>
      <c r="T336" s="52">
        <v>-6.6176470588235295E-2</v>
      </c>
      <c r="U336" s="52" t="s">
        <v>497</v>
      </c>
      <c r="V336" s="52" t="s">
        <v>497</v>
      </c>
      <c r="W336" s="52" t="s">
        <v>497</v>
      </c>
      <c r="X336" s="52" t="s">
        <v>497</v>
      </c>
      <c r="Y336" s="52" t="s">
        <v>497</v>
      </c>
      <c r="Z336" s="52" t="s">
        <v>497</v>
      </c>
      <c r="AA336" s="52" t="s">
        <v>497</v>
      </c>
      <c r="AB336" s="52" t="s">
        <v>497</v>
      </c>
      <c r="AC336" s="52" t="s">
        <v>497</v>
      </c>
      <c r="AD336" s="52" t="s">
        <v>497</v>
      </c>
      <c r="AE336" s="52" t="s">
        <v>497</v>
      </c>
      <c r="AF336" s="52" t="s">
        <v>497</v>
      </c>
      <c r="AG336" s="52" t="s">
        <v>497</v>
      </c>
      <c r="AH336" s="52" t="s">
        <v>497</v>
      </c>
      <c r="AI336" s="52" t="s">
        <v>497</v>
      </c>
      <c r="AJ336" s="52" t="s">
        <v>497</v>
      </c>
      <c r="AK336" s="52" t="s">
        <v>497</v>
      </c>
      <c r="AL336" s="52" t="s">
        <v>497</v>
      </c>
      <c r="AP336">
        <f t="shared" si="11"/>
        <v>1</v>
      </c>
      <c r="AQ336" t="s">
        <v>408</v>
      </c>
    </row>
    <row r="337" spans="1:43" x14ac:dyDescent="0.25">
      <c r="A337" s="1">
        <f>COUNTIF('Value Matchup'!$D$356:$D$423,PASE!B337)</f>
        <v>0</v>
      </c>
      <c r="B337" t="s">
        <v>409</v>
      </c>
      <c r="C337" s="63">
        <f t="shared" si="10"/>
        <v>-0.42352941176470593</v>
      </c>
      <c r="E337" s="52" t="s">
        <v>497</v>
      </c>
      <c r="F337" s="52">
        <v>-0.625</v>
      </c>
      <c r="G337" s="52" t="s">
        <v>497</v>
      </c>
      <c r="H337" s="52" t="s">
        <v>497</v>
      </c>
      <c r="I337" s="52" t="s">
        <v>497</v>
      </c>
      <c r="J337" s="52" t="s">
        <v>497</v>
      </c>
      <c r="K337" s="52" t="s">
        <v>497</v>
      </c>
      <c r="L337" s="52" t="s">
        <v>497</v>
      </c>
      <c r="M337" s="52">
        <v>0.41176470588235292</v>
      </c>
      <c r="N337" s="52">
        <v>-1.5441176470588236</v>
      </c>
      <c r="O337" s="52" t="s">
        <v>497</v>
      </c>
      <c r="P337" s="52" t="s">
        <v>497</v>
      </c>
      <c r="Q337" s="52" t="s">
        <v>497</v>
      </c>
      <c r="R337" s="52">
        <v>-1.3602941176470589</v>
      </c>
      <c r="S337" s="52">
        <v>0.45588235294117641</v>
      </c>
      <c r="T337" s="52">
        <v>-1.3602941176470589</v>
      </c>
      <c r="U337" s="52">
        <v>7.3529411764705843E-2</v>
      </c>
      <c r="V337" s="52">
        <v>-0.92647058823529416</v>
      </c>
      <c r="W337" s="52" t="s">
        <v>497</v>
      </c>
      <c r="X337" s="52" t="s">
        <v>497</v>
      </c>
      <c r="Y337" s="52" t="s">
        <v>497</v>
      </c>
      <c r="Z337" s="52">
        <v>-0.83088235294117641</v>
      </c>
      <c r="AA337" s="52">
        <v>0.63970588235294112</v>
      </c>
      <c r="AB337" s="52">
        <v>-1.3455882352941178</v>
      </c>
      <c r="AC337" s="52">
        <v>-0.11764705882352944</v>
      </c>
      <c r="AD337" s="52">
        <v>0.88235294117647056</v>
      </c>
      <c r="AE337" s="52">
        <v>-0.58823529411764708</v>
      </c>
      <c r="AF337" s="52">
        <v>-0.11764705882352944</v>
      </c>
      <c r="AG337" s="52" t="s">
        <v>497</v>
      </c>
      <c r="AH337" s="52" t="s">
        <v>497</v>
      </c>
      <c r="AI337" s="52" t="s">
        <v>497</v>
      </c>
      <c r="AJ337" s="52" t="s">
        <v>497</v>
      </c>
      <c r="AK337" s="52" t="s">
        <v>497</v>
      </c>
      <c r="AL337" s="52" t="s">
        <v>497</v>
      </c>
      <c r="AP337">
        <f t="shared" si="11"/>
        <v>1</v>
      </c>
      <c r="AQ337" t="s">
        <v>409</v>
      </c>
    </row>
    <row r="338" spans="1:43" x14ac:dyDescent="0.25">
      <c r="A338" s="1">
        <f>COUNTIF('Value Matchup'!$D$356:$D$423,PASE!B338)</f>
        <v>1</v>
      </c>
      <c r="B338" t="s">
        <v>410</v>
      </c>
      <c r="C338" s="63">
        <f t="shared" si="10"/>
        <v>-0.1448529411764706</v>
      </c>
      <c r="E338" s="52" t="s">
        <v>497</v>
      </c>
      <c r="F338" s="52" t="s">
        <v>497</v>
      </c>
      <c r="G338" s="52" t="s">
        <v>497</v>
      </c>
      <c r="H338" s="52" t="s">
        <v>497</v>
      </c>
      <c r="I338" s="52" t="s">
        <v>497</v>
      </c>
      <c r="J338" s="52" t="s">
        <v>497</v>
      </c>
      <c r="K338" s="52" t="s">
        <v>497</v>
      </c>
      <c r="L338" s="52">
        <v>7.3529411764705843E-2</v>
      </c>
      <c r="M338" s="52">
        <v>1.375</v>
      </c>
      <c r="N338" s="52">
        <v>-0.54411764705882359</v>
      </c>
      <c r="O338" s="52" t="s">
        <v>497</v>
      </c>
      <c r="P338" s="52" t="s">
        <v>497</v>
      </c>
      <c r="Q338" s="52">
        <v>0.88235294117647056</v>
      </c>
      <c r="R338" s="52">
        <v>-1.3455882352941178</v>
      </c>
      <c r="S338" s="52">
        <v>-0.72058823529411764</v>
      </c>
      <c r="T338" s="52" t="s">
        <v>497</v>
      </c>
      <c r="U338" s="52" t="s">
        <v>497</v>
      </c>
      <c r="V338" s="52" t="s">
        <v>497</v>
      </c>
      <c r="W338" s="52" t="s">
        <v>497</v>
      </c>
      <c r="X338" s="52">
        <v>-0.92647058823529416</v>
      </c>
      <c r="Y338" s="52">
        <v>1.375</v>
      </c>
      <c r="Z338" s="52" t="s">
        <v>497</v>
      </c>
      <c r="AA338" s="52" t="s">
        <v>497</v>
      </c>
      <c r="AB338" s="52" t="s">
        <v>497</v>
      </c>
      <c r="AC338" s="52" t="s">
        <v>497</v>
      </c>
      <c r="AD338" s="52" t="s">
        <v>497</v>
      </c>
      <c r="AE338" s="52" t="s">
        <v>497</v>
      </c>
      <c r="AF338" s="52" t="s">
        <v>497</v>
      </c>
      <c r="AG338" s="52" t="s">
        <v>497</v>
      </c>
      <c r="AH338" s="52" t="s">
        <v>497</v>
      </c>
      <c r="AI338" s="52" t="s">
        <v>497</v>
      </c>
      <c r="AJ338" s="52" t="s">
        <v>497</v>
      </c>
      <c r="AK338" s="52">
        <v>-0.5</v>
      </c>
      <c r="AL338" s="52">
        <v>-1.1176470588235294</v>
      </c>
      <c r="AP338">
        <f t="shared" si="11"/>
        <v>1</v>
      </c>
      <c r="AQ338" t="s">
        <v>410</v>
      </c>
    </row>
    <row r="339" spans="1:43" x14ac:dyDescent="0.25">
      <c r="A339" s="1">
        <f>COUNTIF('Value Matchup'!$D$356:$D$423,PASE!B339)</f>
        <v>0</v>
      </c>
      <c r="B339" t="s">
        <v>411</v>
      </c>
      <c r="C339" s="63">
        <f t="shared" si="10"/>
        <v>-0.36519607843137258</v>
      </c>
      <c r="E339" s="52" t="s">
        <v>497</v>
      </c>
      <c r="F339" s="52" t="s">
        <v>497</v>
      </c>
      <c r="G339" s="52" t="s">
        <v>497</v>
      </c>
      <c r="H339" s="52" t="s">
        <v>497</v>
      </c>
      <c r="I339" s="52" t="s">
        <v>497</v>
      </c>
      <c r="J339" s="52" t="s">
        <v>497</v>
      </c>
      <c r="K339" s="52" t="s">
        <v>497</v>
      </c>
      <c r="L339" s="52" t="s">
        <v>497</v>
      </c>
      <c r="M339" s="52" t="s">
        <v>497</v>
      </c>
      <c r="N339" s="52" t="s">
        <v>497</v>
      </c>
      <c r="O339" s="52">
        <v>0.45588235294117641</v>
      </c>
      <c r="P339" s="52">
        <v>-0.83088235294117641</v>
      </c>
      <c r="Q339" s="52" t="s">
        <v>497</v>
      </c>
      <c r="R339" s="52" t="s">
        <v>497</v>
      </c>
      <c r="S339" s="52" t="s">
        <v>497</v>
      </c>
      <c r="T339" s="52" t="s">
        <v>497</v>
      </c>
      <c r="U339" s="52" t="s">
        <v>497</v>
      </c>
      <c r="V339" s="52" t="s">
        <v>497</v>
      </c>
      <c r="W339" s="52" t="s">
        <v>497</v>
      </c>
      <c r="X339" s="52" t="s">
        <v>497</v>
      </c>
      <c r="Y339" s="52" t="s">
        <v>497</v>
      </c>
      <c r="Z339" s="52" t="s">
        <v>497</v>
      </c>
      <c r="AA339" s="52" t="s">
        <v>497</v>
      </c>
      <c r="AB339" s="52" t="s">
        <v>497</v>
      </c>
      <c r="AC339" s="52">
        <v>-0.72058823529411764</v>
      </c>
      <c r="AD339" s="52" t="s">
        <v>497</v>
      </c>
      <c r="AE339" s="52" t="s">
        <v>497</v>
      </c>
      <c r="AF339" s="52" t="s">
        <v>497</v>
      </c>
      <c r="AG339" s="52" t="s">
        <v>497</v>
      </c>
      <c r="AH339" s="52" t="s">
        <v>497</v>
      </c>
      <c r="AI339" s="52" t="s">
        <v>497</v>
      </c>
      <c r="AJ339" s="52" t="s">
        <v>497</v>
      </c>
      <c r="AK339" s="52" t="s">
        <v>497</v>
      </c>
      <c r="AL339" s="52" t="s">
        <v>497</v>
      </c>
      <c r="AP339">
        <f t="shared" si="11"/>
        <v>1</v>
      </c>
      <c r="AQ339" t="s">
        <v>411</v>
      </c>
    </row>
    <row r="340" spans="1:43" x14ac:dyDescent="0.25">
      <c r="A340" s="1">
        <f>COUNTIF('Value Matchup'!$D$356:$D$423,PASE!B340)</f>
        <v>0</v>
      </c>
      <c r="B340" t="s">
        <v>412</v>
      </c>
      <c r="C340" s="63">
        <f t="shared" si="10"/>
        <v>0.17034313725490194</v>
      </c>
      <c r="E340" s="52" t="s">
        <v>497</v>
      </c>
      <c r="F340" s="52" t="s">
        <v>497</v>
      </c>
      <c r="G340" s="52">
        <v>-6.6176470588235295E-2</v>
      </c>
      <c r="H340" s="52" t="s">
        <v>497</v>
      </c>
      <c r="I340" s="52">
        <v>-7.3529411764705881E-3</v>
      </c>
      <c r="J340" s="52" t="s">
        <v>497</v>
      </c>
      <c r="K340" s="52" t="s">
        <v>497</v>
      </c>
      <c r="L340" s="52" t="s">
        <v>497</v>
      </c>
      <c r="M340" s="52" t="s">
        <v>497</v>
      </c>
      <c r="N340" s="52" t="s">
        <v>497</v>
      </c>
      <c r="O340" s="52" t="s">
        <v>497</v>
      </c>
      <c r="P340" s="52">
        <v>-6.6176470588235295E-2</v>
      </c>
      <c r="Q340" s="52" t="s">
        <v>497</v>
      </c>
      <c r="R340" s="52" t="s">
        <v>497</v>
      </c>
      <c r="S340" s="52" t="s">
        <v>497</v>
      </c>
      <c r="T340" s="52">
        <v>-0.5</v>
      </c>
      <c r="U340" s="52" t="s">
        <v>497</v>
      </c>
      <c r="V340" s="52" t="s">
        <v>497</v>
      </c>
      <c r="W340" s="52" t="s">
        <v>497</v>
      </c>
      <c r="X340" s="52">
        <v>0.83088235294117641</v>
      </c>
      <c r="Y340" s="52" t="s">
        <v>497</v>
      </c>
      <c r="Z340" s="52" t="s">
        <v>497</v>
      </c>
      <c r="AA340" s="52" t="s">
        <v>497</v>
      </c>
      <c r="AB340" s="52">
        <v>0.83088235294117641</v>
      </c>
      <c r="AC340" s="52" t="s">
        <v>497</v>
      </c>
      <c r="AD340" s="52" t="s">
        <v>497</v>
      </c>
      <c r="AE340" s="52" t="s">
        <v>497</v>
      </c>
      <c r="AF340" s="52" t="s">
        <v>497</v>
      </c>
      <c r="AG340" s="52" t="s">
        <v>497</v>
      </c>
      <c r="AH340" s="52" t="s">
        <v>497</v>
      </c>
      <c r="AI340" s="52" t="s">
        <v>497</v>
      </c>
      <c r="AJ340" s="52" t="s">
        <v>497</v>
      </c>
      <c r="AK340" s="52" t="s">
        <v>497</v>
      </c>
      <c r="AL340" s="52" t="s">
        <v>497</v>
      </c>
      <c r="AP340">
        <f t="shared" si="11"/>
        <v>1</v>
      </c>
      <c r="AQ340" t="s">
        <v>412</v>
      </c>
    </row>
    <row r="341" spans="1:43" x14ac:dyDescent="0.25">
      <c r="A341" s="1">
        <f>COUNTIF('Value Matchup'!$D$356:$D$423,PASE!B341)</f>
        <v>0</v>
      </c>
      <c r="B341" t="s">
        <v>413</v>
      </c>
      <c r="C341" s="63">
        <f t="shared" si="10"/>
        <v>0.23253676470588233</v>
      </c>
      <c r="E341" s="52">
        <v>0.88235294117647056</v>
      </c>
      <c r="F341" s="52">
        <v>0.45588235294117641</v>
      </c>
      <c r="G341" s="52">
        <v>-1.8308823529411764</v>
      </c>
      <c r="H341" s="52">
        <v>0.88235294117647056</v>
      </c>
      <c r="I341" s="52" t="s">
        <v>497</v>
      </c>
      <c r="J341" s="52" t="s">
        <v>497</v>
      </c>
      <c r="K341" s="52">
        <v>-0.61764705882352944</v>
      </c>
      <c r="L341" s="52">
        <v>-0.11764705882352944</v>
      </c>
      <c r="M341" s="52">
        <v>1.6397058823529411</v>
      </c>
      <c r="N341" s="52">
        <v>-1.0808823529411764</v>
      </c>
      <c r="O341" s="52">
        <v>1.0735294117647058</v>
      </c>
      <c r="P341" s="52" t="s">
        <v>497</v>
      </c>
      <c r="Q341" s="52">
        <v>0.91911764705882359</v>
      </c>
      <c r="R341" s="52">
        <v>2.0735294117647056</v>
      </c>
      <c r="S341" s="52" t="s">
        <v>497</v>
      </c>
      <c r="T341" s="52" t="s">
        <v>497</v>
      </c>
      <c r="U341" s="52" t="s">
        <v>497</v>
      </c>
      <c r="V341" s="52" t="s">
        <v>497</v>
      </c>
      <c r="W341" s="52" t="s">
        <v>497</v>
      </c>
      <c r="X341" s="52" t="s">
        <v>497</v>
      </c>
      <c r="Y341" s="52">
        <v>1.3823529411764706</v>
      </c>
      <c r="Z341" s="52" t="s">
        <v>497</v>
      </c>
      <c r="AA341" s="52" t="s">
        <v>497</v>
      </c>
      <c r="AB341" s="52" t="s">
        <v>497</v>
      </c>
      <c r="AC341" s="52" t="s">
        <v>497</v>
      </c>
      <c r="AD341" s="52" t="s">
        <v>497</v>
      </c>
      <c r="AE341" s="52">
        <v>-0.5</v>
      </c>
      <c r="AF341" s="52" t="s">
        <v>497</v>
      </c>
      <c r="AG341" s="52" t="s">
        <v>497</v>
      </c>
      <c r="AH341" s="52">
        <v>7.3529411764705843E-2</v>
      </c>
      <c r="AI341" s="52" t="s">
        <v>497</v>
      </c>
      <c r="AJ341" s="52">
        <v>-0.92647058823529416</v>
      </c>
      <c r="AK341" s="52">
        <v>-0.58823529411764708</v>
      </c>
      <c r="AL341" s="52" t="s">
        <v>497</v>
      </c>
      <c r="AP341">
        <f t="shared" si="11"/>
        <v>1</v>
      </c>
      <c r="AQ341" t="s">
        <v>413</v>
      </c>
    </row>
    <row r="342" spans="1:43" x14ac:dyDescent="0.25">
      <c r="A342" s="1">
        <f>COUNTIF('Value Matchup'!$D$356:$D$423,PASE!B342)</f>
        <v>0</v>
      </c>
      <c r="B342" t="s">
        <v>414</v>
      </c>
      <c r="C342" s="63">
        <f t="shared" si="10"/>
        <v>-7.3529411764705881E-3</v>
      </c>
      <c r="E342" s="52" t="s">
        <v>497</v>
      </c>
      <c r="F342" s="52" t="s">
        <v>497</v>
      </c>
      <c r="G342" s="52" t="s">
        <v>497</v>
      </c>
      <c r="H342" s="52" t="s">
        <v>497</v>
      </c>
      <c r="I342" s="52" t="s">
        <v>497</v>
      </c>
      <c r="J342" s="52" t="s">
        <v>497</v>
      </c>
      <c r="K342" s="52" t="s">
        <v>497</v>
      </c>
      <c r="L342" s="52" t="s">
        <v>497</v>
      </c>
      <c r="M342" s="52" t="s">
        <v>497</v>
      </c>
      <c r="N342" s="52" t="s">
        <v>497</v>
      </c>
      <c r="O342" s="52" t="s">
        <v>497</v>
      </c>
      <c r="P342" s="52" t="s">
        <v>497</v>
      </c>
      <c r="Q342" s="52" t="s">
        <v>497</v>
      </c>
      <c r="R342" s="52" t="s">
        <v>497</v>
      </c>
      <c r="S342" s="52" t="s">
        <v>497</v>
      </c>
      <c r="T342" s="52" t="s">
        <v>497</v>
      </c>
      <c r="U342" s="52" t="s">
        <v>497</v>
      </c>
      <c r="V342" s="52" t="s">
        <v>497</v>
      </c>
      <c r="W342" s="52" t="s">
        <v>497</v>
      </c>
      <c r="X342" s="52" t="s">
        <v>497</v>
      </c>
      <c r="Y342" s="52" t="s">
        <v>497</v>
      </c>
      <c r="Z342" s="52" t="s">
        <v>497</v>
      </c>
      <c r="AA342" s="52">
        <v>-7.3529411764705881E-3</v>
      </c>
      <c r="AB342" s="52" t="s">
        <v>497</v>
      </c>
      <c r="AC342" s="52" t="s">
        <v>497</v>
      </c>
      <c r="AD342" s="52" t="s">
        <v>497</v>
      </c>
      <c r="AE342" s="52" t="s">
        <v>497</v>
      </c>
      <c r="AF342" s="52" t="s">
        <v>497</v>
      </c>
      <c r="AG342" s="52" t="s">
        <v>497</v>
      </c>
      <c r="AH342" s="52" t="s">
        <v>497</v>
      </c>
      <c r="AI342" s="52" t="s">
        <v>497</v>
      </c>
      <c r="AJ342" s="52" t="s">
        <v>497</v>
      </c>
      <c r="AK342" s="52" t="s">
        <v>497</v>
      </c>
      <c r="AL342" s="52" t="s">
        <v>497</v>
      </c>
      <c r="AP342">
        <f t="shared" si="11"/>
        <v>1</v>
      </c>
      <c r="AQ342" t="s">
        <v>414</v>
      </c>
    </row>
    <row r="343" spans="1:43" x14ac:dyDescent="0.25">
      <c r="A343" s="1">
        <f>COUNTIF('Value Matchup'!$D$356:$D$423,PASE!B343)</f>
        <v>0</v>
      </c>
      <c r="B343" t="s">
        <v>415</v>
      </c>
      <c r="C343" s="63">
        <f t="shared" si="10"/>
        <v>0</v>
      </c>
      <c r="E343" s="52" t="s">
        <v>497</v>
      </c>
      <c r="F343" s="52" t="s">
        <v>497</v>
      </c>
      <c r="G343" s="52" t="s">
        <v>497</v>
      </c>
      <c r="H343" s="52" t="s">
        <v>497</v>
      </c>
      <c r="I343" s="52" t="s">
        <v>497</v>
      </c>
      <c r="J343" s="52" t="s">
        <v>497</v>
      </c>
      <c r="K343" s="52" t="s">
        <v>497</v>
      </c>
      <c r="L343" s="52" t="s">
        <v>497</v>
      </c>
      <c r="M343" s="52" t="s">
        <v>497</v>
      </c>
      <c r="N343" s="52" t="s">
        <v>497</v>
      </c>
      <c r="O343" s="52" t="s">
        <v>497</v>
      </c>
      <c r="P343" s="52" t="s">
        <v>497</v>
      </c>
      <c r="Q343" s="52" t="s">
        <v>497</v>
      </c>
      <c r="R343" s="52" t="s">
        <v>497</v>
      </c>
      <c r="S343" s="52" t="s">
        <v>497</v>
      </c>
      <c r="T343" s="52" t="s">
        <v>497</v>
      </c>
      <c r="U343" s="52" t="s">
        <v>497</v>
      </c>
      <c r="V343" s="52" t="s">
        <v>497</v>
      </c>
      <c r="W343" s="52" t="s">
        <v>497</v>
      </c>
      <c r="X343" s="52" t="s">
        <v>497</v>
      </c>
      <c r="Y343" s="52" t="s">
        <v>497</v>
      </c>
      <c r="Z343" s="52" t="s">
        <v>497</v>
      </c>
      <c r="AA343" s="52" t="s">
        <v>497</v>
      </c>
      <c r="AB343" s="52" t="s">
        <v>497</v>
      </c>
      <c r="AC343" s="52" t="s">
        <v>497</v>
      </c>
      <c r="AD343" s="52" t="s">
        <v>497</v>
      </c>
      <c r="AE343" s="52" t="s">
        <v>497</v>
      </c>
      <c r="AF343" s="52" t="s">
        <v>497</v>
      </c>
      <c r="AG343" s="52" t="s">
        <v>497</v>
      </c>
      <c r="AH343" s="52" t="s">
        <v>497</v>
      </c>
      <c r="AI343" s="52" t="s">
        <v>497</v>
      </c>
      <c r="AJ343" s="52" t="s">
        <v>497</v>
      </c>
      <c r="AK343" s="52" t="s">
        <v>497</v>
      </c>
      <c r="AL343" s="52" t="s">
        <v>497</v>
      </c>
      <c r="AP343">
        <f t="shared" si="11"/>
        <v>1</v>
      </c>
      <c r="AQ343" t="s">
        <v>415</v>
      </c>
    </row>
    <row r="344" spans="1:43" x14ac:dyDescent="0.25">
      <c r="A344" s="1">
        <f>COUNTIF('Value Matchup'!$D$356:$D$423,PASE!B344)</f>
        <v>0</v>
      </c>
      <c r="B344" t="s">
        <v>416</v>
      </c>
      <c r="C344" s="63">
        <f t="shared" si="10"/>
        <v>0.19730392156862742</v>
      </c>
      <c r="E344" s="52" t="s">
        <v>497</v>
      </c>
      <c r="F344" s="52" t="s">
        <v>497</v>
      </c>
      <c r="G344" s="52" t="s">
        <v>497</v>
      </c>
      <c r="H344" s="52" t="s">
        <v>497</v>
      </c>
      <c r="I344" s="52" t="s">
        <v>497</v>
      </c>
      <c r="J344" s="52">
        <v>-7.3529411764705881E-3</v>
      </c>
      <c r="K344" s="52">
        <v>-7.3529411764705881E-3</v>
      </c>
      <c r="L344" s="52" t="s">
        <v>497</v>
      </c>
      <c r="M344" s="52" t="s">
        <v>497</v>
      </c>
      <c r="N344" s="52">
        <v>0.5</v>
      </c>
      <c r="O344" s="52">
        <v>1.5</v>
      </c>
      <c r="P344" s="52" t="s">
        <v>497</v>
      </c>
      <c r="Q344" s="52" t="s">
        <v>497</v>
      </c>
      <c r="R344" s="52" t="s">
        <v>497</v>
      </c>
      <c r="S344" s="52" t="s">
        <v>497</v>
      </c>
      <c r="T344" s="52">
        <v>-0.25</v>
      </c>
      <c r="U344" s="52">
        <v>-0.58823529411764708</v>
      </c>
      <c r="V344" s="52">
        <v>-0.16911764705882354</v>
      </c>
      <c r="W344" s="52" t="s">
        <v>497</v>
      </c>
      <c r="X344" s="52" t="s">
        <v>497</v>
      </c>
      <c r="Y344" s="52" t="s">
        <v>497</v>
      </c>
      <c r="Z344" s="52" t="s">
        <v>497</v>
      </c>
      <c r="AA344" s="52" t="s">
        <v>497</v>
      </c>
      <c r="AB344" s="52">
        <v>0.27941176470588236</v>
      </c>
      <c r="AC344" s="52">
        <v>-0.625</v>
      </c>
      <c r="AD344" s="52">
        <v>1.0735294117647058</v>
      </c>
      <c r="AE344" s="52" t="s">
        <v>497</v>
      </c>
      <c r="AF344" s="52" t="s">
        <v>497</v>
      </c>
      <c r="AG344" s="52" t="s">
        <v>497</v>
      </c>
      <c r="AH344" s="52" t="s">
        <v>497</v>
      </c>
      <c r="AI344" s="52" t="s">
        <v>497</v>
      </c>
      <c r="AJ344" s="52">
        <v>0.38235294117647056</v>
      </c>
      <c r="AK344" s="52">
        <v>0.27941176470588236</v>
      </c>
      <c r="AL344" s="52" t="s">
        <v>497</v>
      </c>
      <c r="AP344">
        <f t="shared" si="11"/>
        <v>1</v>
      </c>
      <c r="AQ344" t="s">
        <v>416</v>
      </c>
    </row>
    <row r="345" spans="1:43" x14ac:dyDescent="0.25">
      <c r="A345" s="1">
        <f>COUNTIF('Value Matchup'!$D$356:$D$423,PASE!B345)</f>
        <v>0</v>
      </c>
      <c r="B345" t="s">
        <v>417</v>
      </c>
      <c r="C345" s="63">
        <f t="shared" si="10"/>
        <v>-0.13970588235294121</v>
      </c>
      <c r="E345" s="52" t="s">
        <v>497</v>
      </c>
      <c r="F345" s="52" t="s">
        <v>497</v>
      </c>
      <c r="G345" s="52" t="s">
        <v>497</v>
      </c>
      <c r="H345" s="52" t="s">
        <v>497</v>
      </c>
      <c r="I345" s="52">
        <v>-0.16911764705882354</v>
      </c>
      <c r="J345" s="52" t="s">
        <v>497</v>
      </c>
      <c r="K345" s="52" t="s">
        <v>497</v>
      </c>
      <c r="L345" s="52" t="s">
        <v>497</v>
      </c>
      <c r="M345" s="52" t="s">
        <v>497</v>
      </c>
      <c r="N345" s="52" t="s">
        <v>497</v>
      </c>
      <c r="O345" s="52" t="s">
        <v>497</v>
      </c>
      <c r="P345" s="52" t="s">
        <v>497</v>
      </c>
      <c r="Q345" s="52" t="s">
        <v>497</v>
      </c>
      <c r="R345" s="52" t="s">
        <v>497</v>
      </c>
      <c r="S345" s="52">
        <v>-0.625</v>
      </c>
      <c r="T345" s="52" t="s">
        <v>497</v>
      </c>
      <c r="U345" s="52" t="s">
        <v>497</v>
      </c>
      <c r="V345" s="52" t="s">
        <v>497</v>
      </c>
      <c r="W345" s="52" t="s">
        <v>497</v>
      </c>
      <c r="X345" s="52" t="s">
        <v>497</v>
      </c>
      <c r="Y345" s="52">
        <v>0.375</v>
      </c>
      <c r="Z345" s="52" t="s">
        <v>497</v>
      </c>
      <c r="AA345" s="52" t="s">
        <v>497</v>
      </c>
      <c r="AB345" s="52" t="s">
        <v>497</v>
      </c>
      <c r="AC345" s="52" t="s">
        <v>497</v>
      </c>
      <c r="AD345" s="52" t="s">
        <v>497</v>
      </c>
      <c r="AE345" s="52" t="s">
        <v>497</v>
      </c>
      <c r="AF345" s="52" t="s">
        <v>497</v>
      </c>
      <c r="AG345" s="52" t="s">
        <v>497</v>
      </c>
      <c r="AH345" s="52" t="s">
        <v>497</v>
      </c>
      <c r="AI345" s="52" t="s">
        <v>497</v>
      </c>
      <c r="AJ345" s="52" t="s">
        <v>497</v>
      </c>
      <c r="AK345" s="52" t="s">
        <v>497</v>
      </c>
      <c r="AL345" s="52" t="s">
        <v>497</v>
      </c>
      <c r="AP345">
        <f t="shared" si="11"/>
        <v>1</v>
      </c>
      <c r="AQ345" t="s">
        <v>417</v>
      </c>
    </row>
    <row r="346" spans="1:43" x14ac:dyDescent="0.25">
      <c r="A346" s="1">
        <f>COUNTIF('Value Matchup'!$D$356:$D$423,PASE!B346)</f>
        <v>0</v>
      </c>
      <c r="B346" t="s">
        <v>418</v>
      </c>
      <c r="C346" s="63">
        <f t="shared" si="10"/>
        <v>-4.0106951871657796E-2</v>
      </c>
      <c r="E346" s="52">
        <v>-1.5441176470588236</v>
      </c>
      <c r="F346" s="52">
        <v>0.38235294117647056</v>
      </c>
      <c r="G346" s="52">
        <v>0.375</v>
      </c>
      <c r="H346" s="52">
        <v>1.0735294117647058</v>
      </c>
      <c r="I346" s="52">
        <v>-2.3455882352941178</v>
      </c>
      <c r="J346" s="52">
        <v>3.4117647058823528</v>
      </c>
      <c r="K346" s="52">
        <v>-1.1176470588235294</v>
      </c>
      <c r="L346" s="52" t="s">
        <v>497</v>
      </c>
      <c r="M346" s="52" t="s">
        <v>497</v>
      </c>
      <c r="N346" s="52" t="s">
        <v>497</v>
      </c>
      <c r="O346" s="52" t="s">
        <v>497</v>
      </c>
      <c r="P346" s="52" t="s">
        <v>497</v>
      </c>
      <c r="Q346" s="52">
        <v>1.0735294117647058</v>
      </c>
      <c r="R346" s="52" t="s">
        <v>497</v>
      </c>
      <c r="S346" s="52" t="s">
        <v>497</v>
      </c>
      <c r="T346" s="52" t="s">
        <v>497</v>
      </c>
      <c r="U346" s="52" t="s">
        <v>497</v>
      </c>
      <c r="V346" s="52" t="s">
        <v>497</v>
      </c>
      <c r="W346" s="52" t="s">
        <v>497</v>
      </c>
      <c r="X346" s="52" t="s">
        <v>497</v>
      </c>
      <c r="Y346" s="52" t="s">
        <v>497</v>
      </c>
      <c r="Z346" s="52" t="s">
        <v>497</v>
      </c>
      <c r="AA346" s="52" t="s">
        <v>497</v>
      </c>
      <c r="AB346" s="52" t="s">
        <v>497</v>
      </c>
      <c r="AC346" s="52" t="s">
        <v>497</v>
      </c>
      <c r="AD346" s="52" t="s">
        <v>497</v>
      </c>
      <c r="AE346" s="52" t="s">
        <v>497</v>
      </c>
      <c r="AF346" s="52" t="s">
        <v>497</v>
      </c>
      <c r="AG346" s="52" t="s">
        <v>497</v>
      </c>
      <c r="AH346" s="52" t="s">
        <v>497</v>
      </c>
      <c r="AI346" s="52">
        <v>-0.5</v>
      </c>
      <c r="AJ346" s="52">
        <v>-0.625</v>
      </c>
      <c r="AK346" s="52" t="s">
        <v>497</v>
      </c>
      <c r="AL346" s="52">
        <v>-0.625</v>
      </c>
      <c r="AP346">
        <f t="shared" si="11"/>
        <v>1</v>
      </c>
      <c r="AQ346" t="s">
        <v>418</v>
      </c>
    </row>
    <row r="347" spans="1:43" x14ac:dyDescent="0.25">
      <c r="A347" s="1">
        <f>COUNTIF('Value Matchup'!$D$356:$D$423,PASE!B347)</f>
        <v>0</v>
      </c>
      <c r="B347" t="s">
        <v>419</v>
      </c>
      <c r="C347" s="63">
        <f t="shared" si="10"/>
        <v>0</v>
      </c>
      <c r="E347" s="52" t="s">
        <v>497</v>
      </c>
      <c r="F347" s="52" t="s">
        <v>497</v>
      </c>
      <c r="G347" s="52" t="s">
        <v>497</v>
      </c>
      <c r="H347" s="52" t="s">
        <v>497</v>
      </c>
      <c r="I347" s="52" t="s">
        <v>497</v>
      </c>
      <c r="J347" s="52" t="s">
        <v>497</v>
      </c>
      <c r="K347" s="52" t="s">
        <v>497</v>
      </c>
      <c r="L347" s="52" t="s">
        <v>497</v>
      </c>
      <c r="M347" s="52" t="s">
        <v>497</v>
      </c>
      <c r="N347" s="52" t="s">
        <v>497</v>
      </c>
      <c r="O347" s="52" t="s">
        <v>497</v>
      </c>
      <c r="P347" s="52" t="s">
        <v>497</v>
      </c>
      <c r="Q347" s="52" t="s">
        <v>497</v>
      </c>
      <c r="R347" s="52" t="s">
        <v>497</v>
      </c>
      <c r="S347" s="52" t="s">
        <v>497</v>
      </c>
      <c r="T347" s="52" t="s">
        <v>497</v>
      </c>
      <c r="U347" s="52" t="s">
        <v>497</v>
      </c>
      <c r="V347" s="52" t="s">
        <v>497</v>
      </c>
      <c r="W347" s="52" t="s">
        <v>497</v>
      </c>
      <c r="X347" s="52" t="s">
        <v>497</v>
      </c>
      <c r="Y347" s="52" t="s">
        <v>497</v>
      </c>
      <c r="Z347" s="52" t="s">
        <v>497</v>
      </c>
      <c r="AA347" s="52" t="s">
        <v>497</v>
      </c>
      <c r="AB347" s="52" t="s">
        <v>497</v>
      </c>
      <c r="AC347" s="52" t="s">
        <v>497</v>
      </c>
      <c r="AD347" s="52" t="s">
        <v>497</v>
      </c>
      <c r="AE347" s="52" t="s">
        <v>497</v>
      </c>
      <c r="AF347" s="52" t="s">
        <v>497</v>
      </c>
      <c r="AG347" s="52" t="s">
        <v>497</v>
      </c>
      <c r="AH347" s="52" t="s">
        <v>497</v>
      </c>
      <c r="AI347" s="52" t="s">
        <v>497</v>
      </c>
      <c r="AJ347" s="52" t="s">
        <v>497</v>
      </c>
      <c r="AK347" s="52" t="s">
        <v>497</v>
      </c>
      <c r="AL347" s="52" t="s">
        <v>497</v>
      </c>
      <c r="AP347">
        <f t="shared" si="11"/>
        <v>1</v>
      </c>
      <c r="AQ347" t="s">
        <v>419</v>
      </c>
    </row>
    <row r="348" spans="1:43" x14ac:dyDescent="0.25">
      <c r="A348" s="1">
        <f>COUNTIF('Value Matchup'!$D$356:$D$423,PASE!B348)</f>
        <v>0</v>
      </c>
      <c r="B348" t="s">
        <v>420</v>
      </c>
      <c r="C348" s="63">
        <f t="shared" si="10"/>
        <v>-5.5882352941176459E-2</v>
      </c>
      <c r="E348" s="52" t="s">
        <v>497</v>
      </c>
      <c r="F348" s="52">
        <v>-0.25</v>
      </c>
      <c r="G348" s="52" t="s">
        <v>497</v>
      </c>
      <c r="H348" s="52" t="s">
        <v>497</v>
      </c>
      <c r="I348" s="52" t="s">
        <v>497</v>
      </c>
      <c r="J348" s="52" t="s">
        <v>497</v>
      </c>
      <c r="K348" s="52" t="s">
        <v>497</v>
      </c>
      <c r="L348" s="52" t="s">
        <v>497</v>
      </c>
      <c r="M348" s="52">
        <v>-7.3529411764705881E-3</v>
      </c>
      <c r="N348" s="52" t="s">
        <v>497</v>
      </c>
      <c r="O348" s="52">
        <v>-0.25</v>
      </c>
      <c r="P348" s="52">
        <v>0.375</v>
      </c>
      <c r="Q348" s="52">
        <v>-6.6176470588235295E-2</v>
      </c>
      <c r="R348" s="52">
        <v>-0.16911764705882354</v>
      </c>
      <c r="S348" s="52" t="s">
        <v>497</v>
      </c>
      <c r="T348" s="52" t="s">
        <v>497</v>
      </c>
      <c r="U348" s="52">
        <v>-7.3529411764705881E-3</v>
      </c>
      <c r="V348" s="52">
        <v>-7.3529411764705881E-3</v>
      </c>
      <c r="W348" s="52">
        <v>-0.16911764705882354</v>
      </c>
      <c r="X348" s="52">
        <v>-7.3529411764705881E-3</v>
      </c>
      <c r="Y348" s="52" t="s">
        <v>497</v>
      </c>
      <c r="Z348" s="52" t="s">
        <v>497</v>
      </c>
      <c r="AA348" s="52" t="s">
        <v>497</v>
      </c>
      <c r="AB348" s="52" t="s">
        <v>497</v>
      </c>
      <c r="AC348" s="52" t="s">
        <v>497</v>
      </c>
      <c r="AD348" s="52" t="s">
        <v>497</v>
      </c>
      <c r="AE348" s="52" t="s">
        <v>497</v>
      </c>
      <c r="AF348" s="52" t="s">
        <v>497</v>
      </c>
      <c r="AG348" s="52" t="s">
        <v>497</v>
      </c>
      <c r="AH348" s="52" t="s">
        <v>497</v>
      </c>
      <c r="AI348" s="52" t="s">
        <v>497</v>
      </c>
      <c r="AJ348" s="52" t="s">
        <v>497</v>
      </c>
      <c r="AK348" s="52" t="s">
        <v>497</v>
      </c>
      <c r="AL348" s="52" t="s">
        <v>497</v>
      </c>
      <c r="AP348">
        <f t="shared" si="11"/>
        <v>1</v>
      </c>
      <c r="AQ348" t="s">
        <v>420</v>
      </c>
    </row>
    <row r="349" spans="1:43" x14ac:dyDescent="0.25">
      <c r="A349" s="1">
        <f>COUNTIF('Value Matchup'!$D$356:$D$423,PASE!B349)</f>
        <v>1</v>
      </c>
      <c r="B349" t="s">
        <v>39</v>
      </c>
      <c r="C349" s="63">
        <f t="shared" si="10"/>
        <v>0.34208683473389356</v>
      </c>
      <c r="E349" s="52" t="s">
        <v>497</v>
      </c>
      <c r="F349" s="52">
        <v>1.2794117647058822</v>
      </c>
      <c r="G349" s="52">
        <v>1.0735294117647058</v>
      </c>
      <c r="H349" s="52">
        <v>1.6544117647058822</v>
      </c>
      <c r="I349" s="52">
        <v>1.6397058823529411</v>
      </c>
      <c r="J349" s="52">
        <v>-1.1176470588235294</v>
      </c>
      <c r="K349" s="52">
        <v>0.45588235294117641</v>
      </c>
      <c r="L349" s="52">
        <v>0.45588235294117641</v>
      </c>
      <c r="M349" s="52">
        <v>-0.54411764705882359</v>
      </c>
      <c r="N349" s="52">
        <v>0.5</v>
      </c>
      <c r="O349" s="52">
        <v>0.16911764705882359</v>
      </c>
      <c r="P349" s="52">
        <v>-1.3602941176470589</v>
      </c>
      <c r="Q349" s="52">
        <v>-0.58823529411764708</v>
      </c>
      <c r="R349" s="52">
        <v>1.9191176470588236</v>
      </c>
      <c r="S349" s="52">
        <v>-8.0882352941176405E-2</v>
      </c>
      <c r="T349" s="52">
        <v>0.88235294117647056</v>
      </c>
      <c r="U349" s="52">
        <v>0.27941176470588236</v>
      </c>
      <c r="V349" s="52">
        <v>-1.0808823529411764</v>
      </c>
      <c r="W349" s="52">
        <v>3.2794117647058822</v>
      </c>
      <c r="X349" s="52">
        <v>-1.1176470588235294</v>
      </c>
      <c r="Y349" s="52" t="s">
        <v>497</v>
      </c>
      <c r="Z349" s="52">
        <v>-0.92647058823529416</v>
      </c>
      <c r="AA349" s="52" t="s">
        <v>497</v>
      </c>
      <c r="AB349" s="52" t="s">
        <v>497</v>
      </c>
      <c r="AC349" s="52">
        <v>0.41176470588235292</v>
      </c>
      <c r="AD349" s="52" t="s">
        <v>497</v>
      </c>
      <c r="AE349" s="52" t="s">
        <v>497</v>
      </c>
      <c r="AF349" s="52" t="s">
        <v>497</v>
      </c>
      <c r="AG349" s="52" t="s">
        <v>497</v>
      </c>
      <c r="AH349" s="52" t="s">
        <v>497</v>
      </c>
      <c r="AI349" s="52" t="s">
        <v>497</v>
      </c>
      <c r="AJ349" s="52" t="s">
        <v>497</v>
      </c>
      <c r="AK349" s="52" t="s">
        <v>497</v>
      </c>
      <c r="AL349" s="52" t="s">
        <v>497</v>
      </c>
      <c r="AP349">
        <f t="shared" si="11"/>
        <v>1</v>
      </c>
      <c r="AQ349" t="s">
        <v>39</v>
      </c>
    </row>
    <row r="350" spans="1:43" x14ac:dyDescent="0.25">
      <c r="A350" s="1">
        <f>COUNTIF('Value Matchup'!$D$356:$D$423,PASE!B350)</f>
        <v>1</v>
      </c>
      <c r="B350" t="s">
        <v>42</v>
      </c>
      <c r="C350" s="63">
        <f t="shared" si="10"/>
        <v>-0.24632352941176472</v>
      </c>
      <c r="E350" s="52" t="s">
        <v>497</v>
      </c>
      <c r="F350" s="52" t="s">
        <v>497</v>
      </c>
      <c r="G350" s="52" t="s">
        <v>497</v>
      </c>
      <c r="H350" s="52">
        <v>-0.5</v>
      </c>
      <c r="I350" s="52">
        <v>-6.6176470588235295E-2</v>
      </c>
      <c r="J350" s="52" t="s">
        <v>497</v>
      </c>
      <c r="K350" s="52" t="s">
        <v>497</v>
      </c>
      <c r="L350" s="52">
        <v>-0.16911764705882354</v>
      </c>
      <c r="M350" s="52">
        <v>-0.25</v>
      </c>
      <c r="N350" s="52" t="s">
        <v>497</v>
      </c>
      <c r="O350" s="52" t="s">
        <v>497</v>
      </c>
      <c r="P350" s="52" t="s">
        <v>497</v>
      </c>
      <c r="Q350" s="52" t="s">
        <v>497</v>
      </c>
      <c r="R350" s="52" t="s">
        <v>497</v>
      </c>
      <c r="S350" s="52" t="s">
        <v>497</v>
      </c>
      <c r="T350" s="52" t="s">
        <v>497</v>
      </c>
      <c r="U350" s="52" t="s">
        <v>497</v>
      </c>
      <c r="V350" s="52" t="s">
        <v>497</v>
      </c>
      <c r="W350" s="52" t="s">
        <v>497</v>
      </c>
      <c r="X350" s="52" t="s">
        <v>497</v>
      </c>
      <c r="Y350" s="52" t="s">
        <v>497</v>
      </c>
      <c r="Z350" s="52" t="s">
        <v>497</v>
      </c>
      <c r="AA350" s="52" t="s">
        <v>497</v>
      </c>
      <c r="AB350" s="52" t="s">
        <v>497</v>
      </c>
      <c r="AC350" s="52" t="s">
        <v>497</v>
      </c>
      <c r="AD350" s="52" t="s">
        <v>497</v>
      </c>
      <c r="AE350" s="52" t="s">
        <v>497</v>
      </c>
      <c r="AF350" s="52" t="s">
        <v>497</v>
      </c>
      <c r="AG350" s="52" t="s">
        <v>497</v>
      </c>
      <c r="AH350" s="52" t="s">
        <v>497</v>
      </c>
      <c r="AI350" s="52" t="s">
        <v>497</v>
      </c>
      <c r="AJ350" s="52" t="s">
        <v>497</v>
      </c>
      <c r="AK350" s="52" t="s">
        <v>497</v>
      </c>
      <c r="AL350" s="52" t="s">
        <v>497</v>
      </c>
      <c r="AP350">
        <f t="shared" si="11"/>
        <v>1</v>
      </c>
      <c r="AQ350" t="s">
        <v>42</v>
      </c>
    </row>
    <row r="351" spans="1:43" x14ac:dyDescent="0.25">
      <c r="A351" s="1">
        <f>COUNTIF('Value Matchup'!$D$356:$D$423,PASE!B351)</f>
        <v>0</v>
      </c>
      <c r="B351" t="s">
        <v>421</v>
      </c>
      <c r="C351" s="63">
        <f t="shared" si="10"/>
        <v>-0.11519607843137254</v>
      </c>
      <c r="E351" s="52">
        <v>-0.16911764705882354</v>
      </c>
      <c r="F351" s="52" t="s">
        <v>497</v>
      </c>
      <c r="G351" s="52" t="s">
        <v>497</v>
      </c>
      <c r="H351" s="52" t="s">
        <v>497</v>
      </c>
      <c r="I351" s="52" t="s">
        <v>497</v>
      </c>
      <c r="J351" s="52" t="s">
        <v>497</v>
      </c>
      <c r="K351" s="52" t="s">
        <v>497</v>
      </c>
      <c r="L351" s="52" t="s">
        <v>497</v>
      </c>
      <c r="M351" s="52" t="s">
        <v>497</v>
      </c>
      <c r="N351" s="52" t="s">
        <v>497</v>
      </c>
      <c r="O351" s="52" t="s">
        <v>497</v>
      </c>
      <c r="P351" s="52">
        <v>-0.16911764705882354</v>
      </c>
      <c r="Q351" s="52" t="s">
        <v>497</v>
      </c>
      <c r="R351" s="52" t="s">
        <v>497</v>
      </c>
      <c r="S351" s="52" t="s">
        <v>497</v>
      </c>
      <c r="T351" s="52" t="s">
        <v>497</v>
      </c>
      <c r="U351" s="52" t="s">
        <v>497</v>
      </c>
      <c r="V351" s="52" t="s">
        <v>497</v>
      </c>
      <c r="W351" s="52" t="s">
        <v>497</v>
      </c>
      <c r="X351" s="52" t="s">
        <v>497</v>
      </c>
      <c r="Y351" s="52" t="s">
        <v>497</v>
      </c>
      <c r="Z351" s="52" t="s">
        <v>497</v>
      </c>
      <c r="AA351" s="52" t="s">
        <v>497</v>
      </c>
      <c r="AB351" s="52" t="s">
        <v>497</v>
      </c>
      <c r="AC351" s="52" t="s">
        <v>497</v>
      </c>
      <c r="AD351" s="52">
        <v>-7.3529411764705881E-3</v>
      </c>
      <c r="AE351" s="52" t="s">
        <v>497</v>
      </c>
      <c r="AF351" s="52" t="s">
        <v>497</v>
      </c>
      <c r="AG351" s="52" t="s">
        <v>497</v>
      </c>
      <c r="AH351" s="52" t="s">
        <v>497</v>
      </c>
      <c r="AI351" s="52" t="s">
        <v>497</v>
      </c>
      <c r="AJ351" s="52" t="s">
        <v>497</v>
      </c>
      <c r="AK351" s="52" t="s">
        <v>497</v>
      </c>
      <c r="AL351" s="52" t="s">
        <v>497</v>
      </c>
      <c r="AP351">
        <f t="shared" si="11"/>
        <v>1</v>
      </c>
      <c r="AQ351" t="s">
        <v>421</v>
      </c>
    </row>
    <row r="352" spans="1:43" x14ac:dyDescent="0.25">
      <c r="A352" s="1">
        <f>COUNTIF('Value Matchup'!$D$356:$D$423,PASE!B352)</f>
        <v>0</v>
      </c>
      <c r="B352" t="s">
        <v>53</v>
      </c>
      <c r="C352" s="63">
        <f t="shared" si="10"/>
        <v>0.11213235294117646</v>
      </c>
      <c r="E352" s="52" t="s">
        <v>497</v>
      </c>
      <c r="F352" s="52" t="s">
        <v>497</v>
      </c>
      <c r="G352" s="52" t="s">
        <v>497</v>
      </c>
      <c r="H352" s="52">
        <v>-0.5</v>
      </c>
      <c r="I352" s="52" t="s">
        <v>497</v>
      </c>
      <c r="J352" s="52" t="s">
        <v>497</v>
      </c>
      <c r="K352" s="52" t="s">
        <v>497</v>
      </c>
      <c r="L352" s="52" t="s">
        <v>497</v>
      </c>
      <c r="M352" s="52" t="s">
        <v>497</v>
      </c>
      <c r="N352" s="52" t="s">
        <v>497</v>
      </c>
      <c r="O352" s="52" t="s">
        <v>497</v>
      </c>
      <c r="P352" s="52" t="s">
        <v>497</v>
      </c>
      <c r="Q352" s="52" t="s">
        <v>497</v>
      </c>
      <c r="R352" s="52" t="s">
        <v>497</v>
      </c>
      <c r="S352" s="52" t="s">
        <v>497</v>
      </c>
      <c r="T352" s="52" t="s">
        <v>497</v>
      </c>
      <c r="U352" s="52">
        <v>0.375</v>
      </c>
      <c r="V352" s="52" t="s">
        <v>497</v>
      </c>
      <c r="W352" s="52" t="s">
        <v>497</v>
      </c>
      <c r="X352" s="52" t="s">
        <v>497</v>
      </c>
      <c r="Y352" s="52" t="s">
        <v>497</v>
      </c>
      <c r="Z352" s="52" t="s">
        <v>497</v>
      </c>
      <c r="AA352" s="52" t="s">
        <v>497</v>
      </c>
      <c r="AB352" s="52" t="s">
        <v>497</v>
      </c>
      <c r="AC352" s="52" t="s">
        <v>497</v>
      </c>
      <c r="AD352" s="52" t="s">
        <v>497</v>
      </c>
      <c r="AE352" s="52" t="s">
        <v>497</v>
      </c>
      <c r="AF352" s="52" t="s">
        <v>497</v>
      </c>
      <c r="AG352" s="52" t="s">
        <v>497</v>
      </c>
      <c r="AH352" s="52" t="s">
        <v>497</v>
      </c>
      <c r="AI352" s="52">
        <v>-0.92647058823529416</v>
      </c>
      <c r="AJ352" s="52">
        <v>1.5</v>
      </c>
      <c r="AK352" s="52" t="s">
        <v>497</v>
      </c>
      <c r="AL352" s="52" t="s">
        <v>497</v>
      </c>
      <c r="AP352">
        <f t="shared" si="11"/>
        <v>1</v>
      </c>
      <c r="AQ352" t="s">
        <v>53</v>
      </c>
    </row>
    <row r="353" spans="1:43" x14ac:dyDescent="0.25">
      <c r="A353" s="1">
        <f>COUNTIF('Value Matchup'!$D$356:$D$423,PASE!B353)</f>
        <v>0</v>
      </c>
      <c r="B353" t="s">
        <v>44</v>
      </c>
      <c r="C353" s="63">
        <f t="shared" si="10"/>
        <v>0.1097285067873303</v>
      </c>
      <c r="E353" s="52">
        <v>-2.3455882352941178</v>
      </c>
      <c r="F353" s="52">
        <v>2.375</v>
      </c>
      <c r="G353" s="52">
        <v>-1.3602941176470589</v>
      </c>
      <c r="H353" s="52">
        <v>0.91911764705882359</v>
      </c>
      <c r="I353" s="52">
        <v>-0.5</v>
      </c>
      <c r="J353" s="52" t="s">
        <v>497</v>
      </c>
      <c r="K353" s="52">
        <v>1.3823529411764706</v>
      </c>
      <c r="L353" s="52">
        <v>-1.0808823529411764</v>
      </c>
      <c r="M353" s="52">
        <v>0.91911764705882359</v>
      </c>
      <c r="N353" s="52">
        <v>0.45588235294117641</v>
      </c>
      <c r="O353" s="52">
        <v>1.1691176470588236</v>
      </c>
      <c r="P353" s="52">
        <v>0.41176470588235292</v>
      </c>
      <c r="Q353" s="52">
        <v>-0.16911764705882354</v>
      </c>
      <c r="R353" s="52" t="s">
        <v>497</v>
      </c>
      <c r="S353" s="52">
        <v>2.0735294117647056</v>
      </c>
      <c r="T353" s="52">
        <v>-0.83088235294117641</v>
      </c>
      <c r="U353" s="52">
        <v>7.3529411764705843E-2</v>
      </c>
      <c r="V353" s="52">
        <v>-0.625</v>
      </c>
      <c r="W353" s="52" t="s">
        <v>497</v>
      </c>
      <c r="X353" s="52" t="s">
        <v>497</v>
      </c>
      <c r="Y353" s="52">
        <v>-1.0808823529411764</v>
      </c>
      <c r="Z353" s="52">
        <v>7.3529411764705843E-2</v>
      </c>
      <c r="AA353" s="52" t="s">
        <v>497</v>
      </c>
      <c r="AB353" s="52">
        <v>-0.625</v>
      </c>
      <c r="AC353" s="52" t="s">
        <v>497</v>
      </c>
      <c r="AD353" s="52">
        <v>0.41176470588235292</v>
      </c>
      <c r="AE353" s="52" t="s">
        <v>497</v>
      </c>
      <c r="AF353" s="52">
        <v>0.83088235294117641</v>
      </c>
      <c r="AG353" s="52">
        <v>0.91911764705882359</v>
      </c>
      <c r="AH353" s="52">
        <v>-0.16911764705882354</v>
      </c>
      <c r="AI353" s="52">
        <v>-0.625</v>
      </c>
      <c r="AJ353" s="52">
        <v>0.75</v>
      </c>
      <c r="AK353" s="52">
        <v>-0.5</v>
      </c>
      <c r="AL353" s="52" t="s">
        <v>497</v>
      </c>
      <c r="AP353">
        <f t="shared" si="11"/>
        <v>1</v>
      </c>
      <c r="AQ353" t="s">
        <v>44</v>
      </c>
    </row>
    <row r="354" spans="1:43" x14ac:dyDescent="0.25">
      <c r="A354" s="1">
        <f>COUNTIF('Value Matchup'!$D$356:$D$423,PASE!B354)</f>
        <v>1</v>
      </c>
      <c r="B354" t="s">
        <v>93</v>
      </c>
      <c r="C354" s="63">
        <f t="shared" si="10"/>
        <v>0.5</v>
      </c>
      <c r="E354" s="52" t="s">
        <v>497</v>
      </c>
      <c r="F354" s="52" t="s">
        <v>497</v>
      </c>
      <c r="G354" s="52">
        <v>0.5</v>
      </c>
      <c r="H354" s="52" t="s">
        <v>497</v>
      </c>
      <c r="I354" s="52" t="s">
        <v>497</v>
      </c>
      <c r="J354" s="52" t="s">
        <v>497</v>
      </c>
      <c r="K354" s="52" t="s">
        <v>497</v>
      </c>
      <c r="L354" s="52" t="s">
        <v>497</v>
      </c>
      <c r="M354" s="52" t="s">
        <v>497</v>
      </c>
      <c r="N354" s="52" t="s">
        <v>497</v>
      </c>
      <c r="O354" s="52" t="s">
        <v>497</v>
      </c>
      <c r="P354" s="52" t="s">
        <v>497</v>
      </c>
      <c r="Q354" s="52" t="s">
        <v>497</v>
      </c>
      <c r="R354" s="52" t="s">
        <v>497</v>
      </c>
      <c r="S354" s="52" t="s">
        <v>497</v>
      </c>
      <c r="T354" s="52" t="s">
        <v>497</v>
      </c>
      <c r="U354" s="52" t="s">
        <v>497</v>
      </c>
      <c r="V354" s="52" t="s">
        <v>497</v>
      </c>
      <c r="W354" s="52" t="s">
        <v>497</v>
      </c>
      <c r="X354" s="52" t="s">
        <v>497</v>
      </c>
      <c r="Y354" s="52" t="s">
        <v>497</v>
      </c>
      <c r="Z354" s="52" t="s">
        <v>497</v>
      </c>
      <c r="AA354" s="52" t="s">
        <v>497</v>
      </c>
      <c r="AB354" s="52" t="s">
        <v>497</v>
      </c>
      <c r="AC354" s="52" t="s">
        <v>497</v>
      </c>
      <c r="AD354" s="52" t="s">
        <v>497</v>
      </c>
      <c r="AE354" s="52" t="s">
        <v>497</v>
      </c>
      <c r="AF354" s="52" t="s">
        <v>497</v>
      </c>
      <c r="AG354" s="52" t="s">
        <v>497</v>
      </c>
      <c r="AH354" s="52" t="s">
        <v>497</v>
      </c>
      <c r="AI354" s="52" t="s">
        <v>497</v>
      </c>
      <c r="AJ354" s="52" t="s">
        <v>497</v>
      </c>
      <c r="AK354" s="52" t="s">
        <v>497</v>
      </c>
      <c r="AL354" s="52" t="s">
        <v>497</v>
      </c>
      <c r="AP354">
        <f t="shared" si="11"/>
        <v>1</v>
      </c>
      <c r="AQ354" t="s">
        <v>93</v>
      </c>
    </row>
    <row r="355" spans="1:43" x14ac:dyDescent="0.25">
      <c r="A355" s="1">
        <f>COUNTIF('Value Matchup'!$D$356:$D$423,PASE!B355)</f>
        <v>0</v>
      </c>
      <c r="B355" t="s">
        <v>422</v>
      </c>
      <c r="C355" s="63">
        <f t="shared" si="10"/>
        <v>0</v>
      </c>
      <c r="E355" s="52" t="s">
        <v>497</v>
      </c>
      <c r="F355" s="52" t="s">
        <v>497</v>
      </c>
      <c r="G355" s="52" t="s">
        <v>497</v>
      </c>
      <c r="H355" s="52" t="s">
        <v>497</v>
      </c>
      <c r="I355" s="52" t="s">
        <v>497</v>
      </c>
      <c r="J355" s="52" t="s">
        <v>497</v>
      </c>
      <c r="K355" s="52" t="s">
        <v>497</v>
      </c>
      <c r="L355" s="52" t="s">
        <v>497</v>
      </c>
      <c r="M355" s="52" t="s">
        <v>497</v>
      </c>
      <c r="N355" s="52" t="s">
        <v>497</v>
      </c>
      <c r="O355" s="52" t="s">
        <v>497</v>
      </c>
      <c r="P355" s="52" t="s">
        <v>497</v>
      </c>
      <c r="Q355" s="52" t="s">
        <v>497</v>
      </c>
      <c r="R355" s="52" t="s">
        <v>497</v>
      </c>
      <c r="S355" s="52" t="s">
        <v>497</v>
      </c>
      <c r="T355" s="52" t="s">
        <v>497</v>
      </c>
      <c r="U355" s="52" t="s">
        <v>497</v>
      </c>
      <c r="V355" s="52" t="s">
        <v>497</v>
      </c>
      <c r="W355" s="52" t="s">
        <v>497</v>
      </c>
      <c r="X355" s="52" t="s">
        <v>497</v>
      </c>
      <c r="Y355" s="52" t="s">
        <v>497</v>
      </c>
      <c r="Z355" s="52" t="s">
        <v>497</v>
      </c>
      <c r="AA355" s="52" t="s">
        <v>497</v>
      </c>
      <c r="AB355" s="52" t="s">
        <v>497</v>
      </c>
      <c r="AC355" s="52" t="s">
        <v>497</v>
      </c>
      <c r="AD355" s="52" t="s">
        <v>497</v>
      </c>
      <c r="AE355" s="52" t="s">
        <v>497</v>
      </c>
      <c r="AF355" s="52" t="s">
        <v>497</v>
      </c>
      <c r="AG355" s="52" t="s">
        <v>497</v>
      </c>
      <c r="AH355" s="52" t="s">
        <v>497</v>
      </c>
      <c r="AI355" s="52" t="s">
        <v>497</v>
      </c>
      <c r="AJ355" s="52" t="s">
        <v>497</v>
      </c>
      <c r="AK355" s="52" t="s">
        <v>497</v>
      </c>
      <c r="AL355" s="52" t="s">
        <v>497</v>
      </c>
      <c r="AP355">
        <f t="shared" si="11"/>
        <v>1</v>
      </c>
      <c r="AQ355" t="s">
        <v>422</v>
      </c>
    </row>
    <row r="1048294" spans="4:6" x14ac:dyDescent="0.25">
      <c r="D1048294" s="84"/>
      <c r="E1048294" s="84"/>
      <c r="F1048294" s="84"/>
    </row>
    <row r="1048295" spans="4:6" x14ac:dyDescent="0.25">
      <c r="D1048295" s="85"/>
      <c r="E1048295" s="85"/>
      <c r="F1048295" s="85"/>
    </row>
  </sheetData>
  <autoFilter ref="A2:AL355">
    <sortState ref="A3:AL355">
      <sortCondition ref="B2:B355"/>
    </sortState>
  </autoFilter>
  <conditionalFormatting sqref="AP1:AP1048576">
    <cfRule type="colorScale" priority="1">
      <colorScale>
        <cfvo type="min"/>
        <cfvo type="max"/>
        <color rgb="FFFF0000"/>
        <color rgb="FF00B050"/>
      </colorScale>
    </cfRule>
  </conditionalFormatting>
  <hyperlinks>
    <hyperlink ref="B1" r:id="rId1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W6162"/>
  <sheetViews>
    <sheetView tabSelected="1" workbookViewId="0">
      <pane ySplit="3" topLeftCell="A5825" activePane="bottomLeft" state="frozen"/>
      <selection activeCell="M418" sqref="M418"/>
      <selection pane="bottomLeft" activeCell="B5836" sqref="B5836:B6162"/>
    </sheetView>
  </sheetViews>
  <sheetFormatPr defaultColWidth="5.42578125" defaultRowHeight="15" x14ac:dyDescent="0.25"/>
  <cols>
    <col min="1" max="1" width="5" bestFit="1" customWidth="1"/>
    <col min="2" max="2" width="9.42578125" bestFit="1" customWidth="1"/>
    <col min="3" max="3" width="7.5703125" bestFit="1" customWidth="1"/>
    <col min="4" max="4" width="22.7109375" bestFit="1" customWidth="1"/>
    <col min="5" max="5" width="7.42578125" bestFit="1" customWidth="1"/>
    <col min="6" max="6" width="6.85546875" style="79" bestFit="1" customWidth="1"/>
    <col min="7" max="7" width="9.140625" bestFit="1" customWidth="1"/>
    <col min="8" max="8" width="7.7109375" bestFit="1" customWidth="1"/>
    <col min="9" max="9" width="8.5703125" bestFit="1" customWidth="1"/>
    <col min="10" max="10" width="7.5703125" bestFit="1" customWidth="1"/>
    <col min="11" max="11" width="8.5703125" bestFit="1" customWidth="1"/>
    <col min="12" max="12" width="7.28515625" bestFit="1" customWidth="1"/>
    <col min="13" max="13" width="8.5703125" bestFit="1" customWidth="1"/>
    <col min="14" max="14" width="7.140625" bestFit="1" customWidth="1"/>
    <col min="15" max="15" width="8.5703125" bestFit="1" customWidth="1"/>
    <col min="16" max="16" width="10.140625" bestFit="1" customWidth="1"/>
    <col min="17" max="17" width="8.5703125" bestFit="1" customWidth="1"/>
    <col min="18" max="18" width="8.42578125" bestFit="1" customWidth="1"/>
    <col min="19" max="19" width="8.5703125" bestFit="1" customWidth="1"/>
    <col min="20" max="20" width="8.28515625" bestFit="1" customWidth="1"/>
    <col min="21" max="21" width="8.5703125" bestFit="1" customWidth="1"/>
    <col min="22" max="22" width="10.140625" bestFit="1" customWidth="1"/>
    <col min="23" max="23" width="8.5703125" bestFit="1" customWidth="1"/>
  </cols>
  <sheetData>
    <row r="1" spans="1:23" x14ac:dyDescent="0.25">
      <c r="A1">
        <f>SUM(A4:A356)</f>
        <v>68</v>
      </c>
      <c r="D1" s="92" t="s">
        <v>423</v>
      </c>
      <c r="E1" s="92"/>
      <c r="F1" s="92"/>
      <c r="G1" s="92"/>
      <c r="H1" s="92"/>
    </row>
    <row r="2" spans="1:23" ht="15" customHeight="1" x14ac:dyDescent="0.25">
      <c r="P2" s="93" t="s">
        <v>98</v>
      </c>
      <c r="Q2" s="93"/>
      <c r="R2" s="93"/>
      <c r="S2" s="93"/>
      <c r="T2" s="93"/>
      <c r="U2" s="93"/>
      <c r="V2" s="94" t="s">
        <v>99</v>
      </c>
      <c r="W2" s="94"/>
    </row>
    <row r="3" spans="1:23" ht="15" customHeight="1" x14ac:dyDescent="0.25">
      <c r="A3" t="s">
        <v>935</v>
      </c>
      <c r="B3" t="s">
        <v>934</v>
      </c>
      <c r="C3" t="s">
        <v>12</v>
      </c>
      <c r="D3" t="s">
        <v>11</v>
      </c>
      <c r="E3" t="s">
        <v>100</v>
      </c>
      <c r="F3" s="79" t="s">
        <v>487</v>
      </c>
      <c r="G3" t="s">
        <v>488</v>
      </c>
      <c r="H3" t="s">
        <v>101</v>
      </c>
      <c r="I3" t="s">
        <v>938</v>
      </c>
      <c r="J3" t="s">
        <v>102</v>
      </c>
      <c r="K3" t="s">
        <v>939</v>
      </c>
      <c r="L3" t="s">
        <v>103</v>
      </c>
      <c r="M3" t="s">
        <v>940</v>
      </c>
      <c r="N3" t="s">
        <v>104</v>
      </c>
      <c r="O3" t="s">
        <v>941</v>
      </c>
      <c r="P3" t="s">
        <v>936</v>
      </c>
      <c r="Q3" t="s">
        <v>942</v>
      </c>
      <c r="R3" t="s">
        <v>105</v>
      </c>
      <c r="S3" t="s">
        <v>943</v>
      </c>
      <c r="T3" t="s">
        <v>106</v>
      </c>
      <c r="U3" t="s">
        <v>944</v>
      </c>
      <c r="V3" t="s">
        <v>937</v>
      </c>
      <c r="W3" t="s">
        <v>945</v>
      </c>
    </row>
    <row r="4" spans="1:23" x14ac:dyDescent="0.25">
      <c r="A4">
        <f>COUNTIF('Value Matchup'!$D$356:$D$423,D4)</f>
        <v>1</v>
      </c>
      <c r="B4" t="s">
        <v>933</v>
      </c>
      <c r="C4">
        <v>1</v>
      </c>
      <c r="D4" t="s">
        <v>61</v>
      </c>
      <c r="E4" t="s">
        <v>140</v>
      </c>
      <c r="F4" s="79" t="s">
        <v>646</v>
      </c>
      <c r="G4">
        <v>35.65</v>
      </c>
      <c r="H4">
        <v>123.5</v>
      </c>
      <c r="I4">
        <v>2</v>
      </c>
      <c r="J4">
        <v>87.9</v>
      </c>
      <c r="K4">
        <v>5</v>
      </c>
      <c r="L4">
        <v>59.2</v>
      </c>
      <c r="M4">
        <v>353</v>
      </c>
      <c r="N4">
        <v>2.4E-2</v>
      </c>
      <c r="O4">
        <v>119</v>
      </c>
      <c r="P4">
        <v>10.53</v>
      </c>
      <c r="Q4">
        <v>27</v>
      </c>
      <c r="R4">
        <v>108.4</v>
      </c>
      <c r="S4">
        <v>48</v>
      </c>
      <c r="T4">
        <v>97.8</v>
      </c>
      <c r="U4">
        <v>19</v>
      </c>
      <c r="V4">
        <v>-2.81</v>
      </c>
      <c r="W4">
        <v>248</v>
      </c>
    </row>
    <row r="5" spans="1:23" x14ac:dyDescent="0.25">
      <c r="A5">
        <f>COUNTIF('Value Matchup'!$D$356:$D$423,D5)</f>
        <v>1</v>
      </c>
      <c r="B5" t="s">
        <v>933</v>
      </c>
      <c r="C5">
        <v>2</v>
      </c>
      <c r="D5" t="s">
        <v>71</v>
      </c>
      <c r="E5" t="s">
        <v>151</v>
      </c>
      <c r="F5" s="79" t="s">
        <v>643</v>
      </c>
      <c r="G5">
        <v>32.86</v>
      </c>
      <c r="H5">
        <v>125.1</v>
      </c>
      <c r="I5">
        <v>1</v>
      </c>
      <c r="J5">
        <v>92.3</v>
      </c>
      <c r="K5">
        <v>16</v>
      </c>
      <c r="L5">
        <v>69.8</v>
      </c>
      <c r="M5">
        <v>69</v>
      </c>
      <c r="N5">
        <v>8.0000000000000002E-3</v>
      </c>
      <c r="O5">
        <v>160</v>
      </c>
      <c r="P5">
        <v>3.43</v>
      </c>
      <c r="Q5">
        <v>83</v>
      </c>
      <c r="R5">
        <v>106.2</v>
      </c>
      <c r="S5">
        <v>75</v>
      </c>
      <c r="T5">
        <v>102.8</v>
      </c>
      <c r="U5">
        <v>102</v>
      </c>
      <c r="V5">
        <v>2.06</v>
      </c>
      <c r="W5">
        <v>108</v>
      </c>
    </row>
    <row r="6" spans="1:23" x14ac:dyDescent="0.25">
      <c r="A6">
        <f>COUNTIF('Value Matchup'!$D$356:$D$423,D6)</f>
        <v>1</v>
      </c>
      <c r="B6" t="s">
        <v>933</v>
      </c>
      <c r="C6">
        <v>3</v>
      </c>
      <c r="D6" t="s">
        <v>64</v>
      </c>
      <c r="E6" t="s">
        <v>140</v>
      </c>
      <c r="F6" s="79" t="s">
        <v>746</v>
      </c>
      <c r="G6">
        <v>31.97</v>
      </c>
      <c r="H6">
        <v>120</v>
      </c>
      <c r="I6">
        <v>6</v>
      </c>
      <c r="J6">
        <v>88.1</v>
      </c>
      <c r="K6">
        <v>6</v>
      </c>
      <c r="L6">
        <v>72.2</v>
      </c>
      <c r="M6">
        <v>18</v>
      </c>
      <c r="N6">
        <v>1.7999999999999999E-2</v>
      </c>
      <c r="O6">
        <v>137</v>
      </c>
      <c r="P6">
        <v>13.23</v>
      </c>
      <c r="Q6">
        <v>6</v>
      </c>
      <c r="R6">
        <v>110.4</v>
      </c>
      <c r="S6">
        <v>4</v>
      </c>
      <c r="T6">
        <v>97.2</v>
      </c>
      <c r="U6">
        <v>11</v>
      </c>
      <c r="V6">
        <v>5.41</v>
      </c>
      <c r="W6">
        <v>39</v>
      </c>
    </row>
    <row r="7" spans="1:23" x14ac:dyDescent="0.25">
      <c r="A7">
        <f>COUNTIF('Value Matchup'!$D$356:$D$423,D7)</f>
        <v>1</v>
      </c>
      <c r="B7" t="s">
        <v>933</v>
      </c>
      <c r="C7">
        <v>4</v>
      </c>
      <c r="D7" t="s">
        <v>272</v>
      </c>
      <c r="E7" t="s">
        <v>232</v>
      </c>
      <c r="F7" s="79" t="s">
        <v>747</v>
      </c>
      <c r="G7">
        <v>31.11</v>
      </c>
      <c r="H7">
        <v>121.5</v>
      </c>
      <c r="I7">
        <v>4</v>
      </c>
      <c r="J7">
        <v>90.4</v>
      </c>
      <c r="K7">
        <v>9</v>
      </c>
      <c r="L7">
        <v>67.5</v>
      </c>
      <c r="M7">
        <v>164</v>
      </c>
      <c r="N7">
        <v>-1.2999999999999999E-2</v>
      </c>
      <c r="O7">
        <v>225</v>
      </c>
      <c r="P7">
        <v>13.1</v>
      </c>
      <c r="Q7">
        <v>7</v>
      </c>
      <c r="R7">
        <v>110.1</v>
      </c>
      <c r="S7">
        <v>10</v>
      </c>
      <c r="T7">
        <v>97</v>
      </c>
      <c r="U7">
        <v>6</v>
      </c>
      <c r="V7">
        <v>3.16</v>
      </c>
      <c r="W7">
        <v>90</v>
      </c>
    </row>
    <row r="8" spans="1:23" x14ac:dyDescent="0.25">
      <c r="A8">
        <f>COUNTIF('Value Matchup'!$D$356:$D$423,D8)</f>
        <v>1</v>
      </c>
      <c r="B8" t="s">
        <v>933</v>
      </c>
      <c r="C8">
        <v>5</v>
      </c>
      <c r="D8" t="s">
        <v>82</v>
      </c>
      <c r="E8" t="s">
        <v>232</v>
      </c>
      <c r="F8" s="79" t="s">
        <v>748</v>
      </c>
      <c r="G8">
        <v>29.67</v>
      </c>
      <c r="H8">
        <v>115.6</v>
      </c>
      <c r="I8">
        <v>18</v>
      </c>
      <c r="J8">
        <v>85.9</v>
      </c>
      <c r="K8">
        <v>1</v>
      </c>
      <c r="L8">
        <v>64.599999999999994</v>
      </c>
      <c r="M8">
        <v>318</v>
      </c>
      <c r="N8">
        <v>-4.0000000000000001E-3</v>
      </c>
      <c r="O8">
        <v>192</v>
      </c>
      <c r="P8">
        <v>11.03</v>
      </c>
      <c r="Q8">
        <v>22</v>
      </c>
      <c r="R8">
        <v>108.9</v>
      </c>
      <c r="S8">
        <v>34</v>
      </c>
      <c r="T8">
        <v>97.8</v>
      </c>
      <c r="U8">
        <v>18</v>
      </c>
      <c r="V8">
        <v>-4.92</v>
      </c>
      <c r="W8">
        <v>305</v>
      </c>
    </row>
    <row r="9" spans="1:23" x14ac:dyDescent="0.25">
      <c r="A9">
        <f>COUNTIF('Value Matchup'!$D$356:$D$423,D9)</f>
        <v>1</v>
      </c>
      <c r="B9" t="s">
        <v>933</v>
      </c>
      <c r="C9">
        <v>6</v>
      </c>
      <c r="D9" t="s">
        <v>299</v>
      </c>
      <c r="E9" t="s">
        <v>140</v>
      </c>
      <c r="F9" s="79" t="s">
        <v>747</v>
      </c>
      <c r="G9">
        <v>29.18</v>
      </c>
      <c r="H9">
        <v>119.8</v>
      </c>
      <c r="I9">
        <v>7</v>
      </c>
      <c r="J9">
        <v>90.7</v>
      </c>
      <c r="K9">
        <v>10</v>
      </c>
      <c r="L9">
        <v>74.3</v>
      </c>
      <c r="M9">
        <v>5</v>
      </c>
      <c r="N9">
        <v>2.4E-2</v>
      </c>
      <c r="O9">
        <v>117</v>
      </c>
      <c r="P9">
        <v>13.71</v>
      </c>
      <c r="Q9">
        <v>2</v>
      </c>
      <c r="R9">
        <v>110.8</v>
      </c>
      <c r="S9">
        <v>2</v>
      </c>
      <c r="T9">
        <v>97.1</v>
      </c>
      <c r="U9">
        <v>8</v>
      </c>
      <c r="V9">
        <v>5.79</v>
      </c>
      <c r="W9">
        <v>35</v>
      </c>
    </row>
    <row r="10" spans="1:23" x14ac:dyDescent="0.25">
      <c r="A10">
        <f>COUNTIF('Value Matchup'!$D$356:$D$423,D10)</f>
        <v>1</v>
      </c>
      <c r="B10" t="s">
        <v>933</v>
      </c>
      <c r="C10">
        <v>7</v>
      </c>
      <c r="D10" t="s">
        <v>375</v>
      </c>
      <c r="E10" t="s">
        <v>114</v>
      </c>
      <c r="F10" s="79" t="s">
        <v>645</v>
      </c>
      <c r="G10">
        <v>28.33</v>
      </c>
      <c r="H10">
        <v>123.4</v>
      </c>
      <c r="I10">
        <v>3</v>
      </c>
      <c r="J10">
        <v>95</v>
      </c>
      <c r="K10">
        <v>33</v>
      </c>
      <c r="L10">
        <v>67.599999999999994</v>
      </c>
      <c r="M10">
        <v>157</v>
      </c>
      <c r="N10">
        <v>2.5000000000000001E-2</v>
      </c>
      <c r="O10">
        <v>115</v>
      </c>
      <c r="P10">
        <v>10.11</v>
      </c>
      <c r="Q10">
        <v>31</v>
      </c>
      <c r="R10">
        <v>108.6</v>
      </c>
      <c r="S10">
        <v>39</v>
      </c>
      <c r="T10">
        <v>98.5</v>
      </c>
      <c r="U10">
        <v>26</v>
      </c>
      <c r="V10">
        <v>1.4</v>
      </c>
      <c r="W10">
        <v>124</v>
      </c>
    </row>
    <row r="11" spans="1:23" x14ac:dyDescent="0.25">
      <c r="A11">
        <f>COUNTIF('Value Matchup'!$D$356:$D$423,D11)</f>
        <v>1</v>
      </c>
      <c r="B11" t="s">
        <v>933</v>
      </c>
      <c r="C11">
        <v>8</v>
      </c>
      <c r="D11" t="s">
        <v>26</v>
      </c>
      <c r="E11" t="s">
        <v>114</v>
      </c>
      <c r="F11" s="79" t="s">
        <v>747</v>
      </c>
      <c r="G11">
        <v>27.48</v>
      </c>
      <c r="H11">
        <v>118.2</v>
      </c>
      <c r="I11">
        <v>13</v>
      </c>
      <c r="J11">
        <v>90.7</v>
      </c>
      <c r="K11">
        <v>12</v>
      </c>
      <c r="L11">
        <v>65.8</v>
      </c>
      <c r="M11">
        <v>264</v>
      </c>
      <c r="N11">
        <v>3.6999999999999998E-2</v>
      </c>
      <c r="O11">
        <v>87</v>
      </c>
      <c r="P11">
        <v>11.06</v>
      </c>
      <c r="Q11">
        <v>21</v>
      </c>
      <c r="R11">
        <v>110.1</v>
      </c>
      <c r="S11">
        <v>11</v>
      </c>
      <c r="T11">
        <v>99</v>
      </c>
      <c r="U11">
        <v>36</v>
      </c>
      <c r="V11">
        <v>2.2799999999999998</v>
      </c>
      <c r="W11">
        <v>102</v>
      </c>
    </row>
    <row r="12" spans="1:23" x14ac:dyDescent="0.25">
      <c r="A12">
        <f>COUNTIF('Value Matchup'!$D$356:$D$423,D12)</f>
        <v>1</v>
      </c>
      <c r="B12" t="s">
        <v>933</v>
      </c>
      <c r="C12">
        <v>9</v>
      </c>
      <c r="D12" t="s">
        <v>92</v>
      </c>
      <c r="E12" t="s">
        <v>134</v>
      </c>
      <c r="F12" s="79" t="s">
        <v>513</v>
      </c>
      <c r="G12">
        <v>26.77</v>
      </c>
      <c r="H12">
        <v>112.7</v>
      </c>
      <c r="I12">
        <v>36</v>
      </c>
      <c r="J12">
        <v>85.9</v>
      </c>
      <c r="K12">
        <v>2</v>
      </c>
      <c r="L12">
        <v>66.5</v>
      </c>
      <c r="M12">
        <v>226</v>
      </c>
      <c r="N12">
        <v>4.0000000000000001E-3</v>
      </c>
      <c r="O12">
        <v>175</v>
      </c>
      <c r="P12">
        <v>8.35</v>
      </c>
      <c r="Q12">
        <v>53</v>
      </c>
      <c r="R12">
        <v>107.8</v>
      </c>
      <c r="S12">
        <v>57</v>
      </c>
      <c r="T12">
        <v>99.5</v>
      </c>
      <c r="U12">
        <v>44</v>
      </c>
      <c r="V12">
        <v>-4.99</v>
      </c>
      <c r="W12">
        <v>306</v>
      </c>
    </row>
    <row r="13" spans="1:23" x14ac:dyDescent="0.25">
      <c r="A13">
        <f>COUNTIF('Value Matchup'!$D$356:$D$423,D13)</f>
        <v>1</v>
      </c>
      <c r="B13" t="s">
        <v>933</v>
      </c>
      <c r="C13">
        <v>10</v>
      </c>
      <c r="D13" t="s">
        <v>29</v>
      </c>
      <c r="E13" t="s">
        <v>232</v>
      </c>
      <c r="F13" s="79" t="s">
        <v>644</v>
      </c>
      <c r="G13">
        <v>26.04</v>
      </c>
      <c r="H13">
        <v>121.1</v>
      </c>
      <c r="I13">
        <v>5</v>
      </c>
      <c r="J13">
        <v>95</v>
      </c>
      <c r="K13">
        <v>32</v>
      </c>
      <c r="L13">
        <v>65.599999999999994</v>
      </c>
      <c r="M13">
        <v>276</v>
      </c>
      <c r="N13">
        <v>-1.2E-2</v>
      </c>
      <c r="O13">
        <v>220</v>
      </c>
      <c r="P13">
        <v>13.05</v>
      </c>
      <c r="Q13">
        <v>9</v>
      </c>
      <c r="R13">
        <v>109.7</v>
      </c>
      <c r="S13">
        <v>19</v>
      </c>
      <c r="T13">
        <v>96.6</v>
      </c>
      <c r="U13">
        <v>2</v>
      </c>
      <c r="V13">
        <v>4.34</v>
      </c>
      <c r="W13">
        <v>58</v>
      </c>
    </row>
    <row r="14" spans="1:23" x14ac:dyDescent="0.25">
      <c r="A14">
        <f>COUNTIF('Value Matchup'!$D$356:$D$423,D14)</f>
        <v>1</v>
      </c>
      <c r="B14" t="s">
        <v>933</v>
      </c>
      <c r="C14">
        <v>11</v>
      </c>
      <c r="D14" t="s">
        <v>406</v>
      </c>
      <c r="E14" t="s">
        <v>140</v>
      </c>
      <c r="F14" s="79" t="s">
        <v>533</v>
      </c>
      <c r="G14">
        <v>24.47</v>
      </c>
      <c r="H14">
        <v>118.4</v>
      </c>
      <c r="I14">
        <v>11</v>
      </c>
      <c r="J14">
        <v>93.9</v>
      </c>
      <c r="K14">
        <v>25</v>
      </c>
      <c r="L14">
        <v>63.2</v>
      </c>
      <c r="M14">
        <v>337</v>
      </c>
      <c r="N14">
        <v>2E-3</v>
      </c>
      <c r="O14">
        <v>181</v>
      </c>
      <c r="P14">
        <v>8.6300000000000008</v>
      </c>
      <c r="Q14">
        <v>50</v>
      </c>
      <c r="R14">
        <v>108.1</v>
      </c>
      <c r="S14">
        <v>51</v>
      </c>
      <c r="T14">
        <v>99.5</v>
      </c>
      <c r="U14">
        <v>45</v>
      </c>
      <c r="V14">
        <v>-6.04</v>
      </c>
      <c r="W14">
        <v>326</v>
      </c>
    </row>
    <row r="15" spans="1:23" x14ac:dyDescent="0.25">
      <c r="A15">
        <f>COUNTIF('Value Matchup'!$D$356:$D$423,D15)</f>
        <v>1</v>
      </c>
      <c r="B15" t="s">
        <v>933</v>
      </c>
      <c r="C15">
        <v>12</v>
      </c>
      <c r="D15" t="s">
        <v>39</v>
      </c>
      <c r="E15" t="s">
        <v>232</v>
      </c>
      <c r="F15" s="79" t="s">
        <v>540</v>
      </c>
      <c r="G15">
        <v>23.67</v>
      </c>
      <c r="H15">
        <v>110.8</v>
      </c>
      <c r="I15">
        <v>51</v>
      </c>
      <c r="J15">
        <v>87.1</v>
      </c>
      <c r="K15">
        <v>3</v>
      </c>
      <c r="L15">
        <v>63.6</v>
      </c>
      <c r="M15">
        <v>333</v>
      </c>
      <c r="N15">
        <v>-2.5999999999999999E-2</v>
      </c>
      <c r="O15">
        <v>247</v>
      </c>
      <c r="P15">
        <v>13.58</v>
      </c>
      <c r="Q15">
        <v>3</v>
      </c>
      <c r="R15">
        <v>110.3</v>
      </c>
      <c r="S15">
        <v>6</v>
      </c>
      <c r="T15">
        <v>96.7</v>
      </c>
      <c r="U15">
        <v>4</v>
      </c>
      <c r="V15">
        <v>3.56</v>
      </c>
      <c r="W15">
        <v>82</v>
      </c>
    </row>
    <row r="16" spans="1:23" x14ac:dyDescent="0.25">
      <c r="A16">
        <f>COUNTIF('Value Matchup'!$D$356:$D$423,D16)</f>
        <v>1</v>
      </c>
      <c r="B16" t="s">
        <v>933</v>
      </c>
      <c r="C16">
        <v>13</v>
      </c>
      <c r="D16" t="s">
        <v>226</v>
      </c>
      <c r="E16" t="s">
        <v>171</v>
      </c>
      <c r="F16" s="79" t="s">
        <v>749</v>
      </c>
      <c r="G16">
        <v>23.42</v>
      </c>
      <c r="H16">
        <v>114.5</v>
      </c>
      <c r="I16">
        <v>22</v>
      </c>
      <c r="J16">
        <v>91.1</v>
      </c>
      <c r="K16">
        <v>13</v>
      </c>
      <c r="L16">
        <v>66.2</v>
      </c>
      <c r="M16">
        <v>245</v>
      </c>
      <c r="N16">
        <v>5.8000000000000003E-2</v>
      </c>
      <c r="O16">
        <v>48</v>
      </c>
      <c r="P16">
        <v>2.71</v>
      </c>
      <c r="Q16">
        <v>94</v>
      </c>
      <c r="R16">
        <v>104.5</v>
      </c>
      <c r="S16">
        <v>134</v>
      </c>
      <c r="T16">
        <v>101.8</v>
      </c>
      <c r="U16">
        <v>76</v>
      </c>
      <c r="V16">
        <v>-3.78</v>
      </c>
      <c r="W16">
        <v>274</v>
      </c>
    </row>
    <row r="17" spans="1:23" x14ac:dyDescent="0.25">
      <c r="A17">
        <f>COUNTIF('Value Matchup'!$D$356:$D$423,D17)</f>
        <v>1</v>
      </c>
      <c r="B17" t="s">
        <v>933</v>
      </c>
      <c r="C17">
        <v>14</v>
      </c>
      <c r="D17" t="s">
        <v>208</v>
      </c>
      <c r="E17" t="s">
        <v>140</v>
      </c>
      <c r="F17" s="79" t="s">
        <v>650</v>
      </c>
      <c r="G17">
        <v>22.56</v>
      </c>
      <c r="H17">
        <v>113</v>
      </c>
      <c r="I17">
        <v>32</v>
      </c>
      <c r="J17">
        <v>90.4</v>
      </c>
      <c r="K17">
        <v>8</v>
      </c>
      <c r="L17">
        <v>68.2</v>
      </c>
      <c r="M17">
        <v>135</v>
      </c>
      <c r="N17">
        <v>4.4999999999999998E-2</v>
      </c>
      <c r="O17">
        <v>75</v>
      </c>
      <c r="P17">
        <v>10.72</v>
      </c>
      <c r="Q17">
        <v>25</v>
      </c>
      <c r="R17">
        <v>109.4</v>
      </c>
      <c r="S17">
        <v>22</v>
      </c>
      <c r="T17">
        <v>98.7</v>
      </c>
      <c r="U17">
        <v>31</v>
      </c>
      <c r="V17">
        <v>1.1100000000000001</v>
      </c>
      <c r="W17">
        <v>133</v>
      </c>
    </row>
    <row r="18" spans="1:23" x14ac:dyDescent="0.25">
      <c r="A18">
        <f>COUNTIF('Value Matchup'!$D$356:$D$423,D18)</f>
        <v>1</v>
      </c>
      <c r="B18" t="s">
        <v>933</v>
      </c>
      <c r="C18">
        <v>15</v>
      </c>
      <c r="D18" t="s">
        <v>130</v>
      </c>
      <c r="E18" t="s">
        <v>114</v>
      </c>
      <c r="F18" s="79" t="s">
        <v>750</v>
      </c>
      <c r="G18">
        <v>22.11</v>
      </c>
      <c r="H18">
        <v>119.1</v>
      </c>
      <c r="I18">
        <v>8</v>
      </c>
      <c r="J18">
        <v>97</v>
      </c>
      <c r="K18">
        <v>56</v>
      </c>
      <c r="L18">
        <v>67.5</v>
      </c>
      <c r="M18">
        <v>170</v>
      </c>
      <c r="N18">
        <v>3.0000000000000001E-3</v>
      </c>
      <c r="O18">
        <v>179</v>
      </c>
      <c r="P18">
        <v>10.41</v>
      </c>
      <c r="Q18">
        <v>29</v>
      </c>
      <c r="R18">
        <v>109.2</v>
      </c>
      <c r="S18">
        <v>29</v>
      </c>
      <c r="T18">
        <v>98.8</v>
      </c>
      <c r="U18">
        <v>32</v>
      </c>
      <c r="V18">
        <v>2.79</v>
      </c>
      <c r="W18">
        <v>96</v>
      </c>
    </row>
    <row r="19" spans="1:23" x14ac:dyDescent="0.25">
      <c r="A19">
        <f>COUNTIF('Value Matchup'!$D$356:$D$423,D19)</f>
        <v>1</v>
      </c>
      <c r="B19" t="s">
        <v>933</v>
      </c>
      <c r="C19">
        <v>16</v>
      </c>
      <c r="D19" t="s">
        <v>238</v>
      </c>
      <c r="E19" t="s">
        <v>134</v>
      </c>
      <c r="F19" s="79" t="s">
        <v>545</v>
      </c>
      <c r="G19">
        <v>21.86</v>
      </c>
      <c r="H19">
        <v>119</v>
      </c>
      <c r="I19">
        <v>9</v>
      </c>
      <c r="J19">
        <v>97.1</v>
      </c>
      <c r="K19">
        <v>58</v>
      </c>
      <c r="L19">
        <v>67.599999999999994</v>
      </c>
      <c r="M19">
        <v>161</v>
      </c>
      <c r="N19">
        <v>-5.0999999999999997E-2</v>
      </c>
      <c r="O19">
        <v>295</v>
      </c>
      <c r="P19">
        <v>10.39</v>
      </c>
      <c r="Q19">
        <v>30</v>
      </c>
      <c r="R19">
        <v>108.8</v>
      </c>
      <c r="S19">
        <v>35</v>
      </c>
      <c r="T19">
        <v>98.4</v>
      </c>
      <c r="U19">
        <v>22</v>
      </c>
      <c r="V19">
        <v>-1.44</v>
      </c>
      <c r="W19">
        <v>210</v>
      </c>
    </row>
    <row r="20" spans="1:23" x14ac:dyDescent="0.25">
      <c r="A20">
        <f>COUNTIF('Value Matchup'!$D$356:$D$423,D20)</f>
        <v>1</v>
      </c>
      <c r="B20" t="s">
        <v>933</v>
      </c>
      <c r="C20">
        <v>17</v>
      </c>
      <c r="D20" t="s">
        <v>54</v>
      </c>
      <c r="E20" t="s">
        <v>140</v>
      </c>
      <c r="F20" s="79" t="s">
        <v>539</v>
      </c>
      <c r="G20">
        <v>21.01</v>
      </c>
      <c r="H20">
        <v>113.4</v>
      </c>
      <c r="I20">
        <v>29</v>
      </c>
      <c r="J20">
        <v>92.3</v>
      </c>
      <c r="K20">
        <v>17</v>
      </c>
      <c r="L20">
        <v>67.099999999999994</v>
      </c>
      <c r="M20">
        <v>194</v>
      </c>
      <c r="N20">
        <v>-5.3999999999999999E-2</v>
      </c>
      <c r="O20">
        <v>301</v>
      </c>
      <c r="P20">
        <v>13.05</v>
      </c>
      <c r="Q20">
        <v>8</v>
      </c>
      <c r="R20">
        <v>110.6</v>
      </c>
      <c r="S20">
        <v>3</v>
      </c>
      <c r="T20">
        <v>97.5</v>
      </c>
      <c r="U20">
        <v>15</v>
      </c>
      <c r="V20">
        <v>6.13</v>
      </c>
      <c r="W20">
        <v>28</v>
      </c>
    </row>
    <row r="21" spans="1:23" x14ac:dyDescent="0.25">
      <c r="A21">
        <f>COUNTIF('Value Matchup'!$D$356:$D$423,D21)</f>
        <v>1</v>
      </c>
      <c r="B21" t="s">
        <v>933</v>
      </c>
      <c r="C21">
        <v>18</v>
      </c>
      <c r="D21" t="s">
        <v>52</v>
      </c>
      <c r="E21" t="s">
        <v>114</v>
      </c>
      <c r="F21" s="79" t="s">
        <v>513</v>
      </c>
      <c r="G21">
        <v>21</v>
      </c>
      <c r="H21">
        <v>118.5</v>
      </c>
      <c r="I21">
        <v>10</v>
      </c>
      <c r="J21">
        <v>97.5</v>
      </c>
      <c r="K21">
        <v>62</v>
      </c>
      <c r="L21">
        <v>69.900000000000006</v>
      </c>
      <c r="M21">
        <v>66</v>
      </c>
      <c r="N21">
        <v>3.5000000000000003E-2</v>
      </c>
      <c r="O21">
        <v>92</v>
      </c>
      <c r="P21">
        <v>9.52</v>
      </c>
      <c r="Q21">
        <v>40</v>
      </c>
      <c r="R21">
        <v>108.6</v>
      </c>
      <c r="S21">
        <v>41</v>
      </c>
      <c r="T21">
        <v>99.1</v>
      </c>
      <c r="U21">
        <v>38</v>
      </c>
      <c r="V21">
        <v>3.15</v>
      </c>
      <c r="W21">
        <v>91</v>
      </c>
    </row>
    <row r="22" spans="1:23" x14ac:dyDescent="0.25">
      <c r="A22">
        <f>COUNTIF('Value Matchup'!$D$356:$D$423,D22)</f>
        <v>1</v>
      </c>
      <c r="B22" t="s">
        <v>933</v>
      </c>
      <c r="C22">
        <v>19</v>
      </c>
      <c r="D22" t="s">
        <v>37</v>
      </c>
      <c r="E22" t="s">
        <v>134</v>
      </c>
      <c r="F22" s="79" t="s">
        <v>750</v>
      </c>
      <c r="G22">
        <v>20.75</v>
      </c>
      <c r="H22">
        <v>112.7</v>
      </c>
      <c r="I22">
        <v>33</v>
      </c>
      <c r="J22">
        <v>92</v>
      </c>
      <c r="K22">
        <v>15</v>
      </c>
      <c r="L22">
        <v>69.900000000000006</v>
      </c>
      <c r="M22">
        <v>64</v>
      </c>
      <c r="N22">
        <v>8.7999999999999995E-2</v>
      </c>
      <c r="O22">
        <v>15</v>
      </c>
      <c r="P22">
        <v>13.95</v>
      </c>
      <c r="Q22">
        <v>1</v>
      </c>
      <c r="R22">
        <v>111.4</v>
      </c>
      <c r="S22">
        <v>1</v>
      </c>
      <c r="T22">
        <v>97.4</v>
      </c>
      <c r="U22">
        <v>13</v>
      </c>
      <c r="V22">
        <v>11.08</v>
      </c>
      <c r="W22">
        <v>3</v>
      </c>
    </row>
    <row r="23" spans="1:23" x14ac:dyDescent="0.25">
      <c r="A23">
        <f>COUNTIF('Value Matchup'!$D$356:$D$423,D23)</f>
        <v>1</v>
      </c>
      <c r="B23" t="s">
        <v>933</v>
      </c>
      <c r="C23">
        <v>20</v>
      </c>
      <c r="D23" t="s">
        <v>42</v>
      </c>
      <c r="E23" t="s">
        <v>169</v>
      </c>
      <c r="F23" s="79" t="s">
        <v>645</v>
      </c>
      <c r="G23">
        <v>20.72</v>
      </c>
      <c r="H23">
        <v>118.3</v>
      </c>
      <c r="I23">
        <v>12</v>
      </c>
      <c r="J23">
        <v>97.6</v>
      </c>
      <c r="K23">
        <v>64</v>
      </c>
      <c r="L23">
        <v>65.599999999999994</v>
      </c>
      <c r="M23">
        <v>274</v>
      </c>
      <c r="N23">
        <v>0.06</v>
      </c>
      <c r="O23">
        <v>44</v>
      </c>
      <c r="P23">
        <v>1.38</v>
      </c>
      <c r="Q23">
        <v>112</v>
      </c>
      <c r="R23">
        <v>105.4</v>
      </c>
      <c r="S23">
        <v>96</v>
      </c>
      <c r="T23">
        <v>104</v>
      </c>
      <c r="U23">
        <v>154</v>
      </c>
      <c r="V23">
        <v>8.43</v>
      </c>
      <c r="W23">
        <v>7</v>
      </c>
    </row>
    <row r="24" spans="1:23" x14ac:dyDescent="0.25">
      <c r="A24">
        <f>COUNTIF('Value Matchup'!$D$356:$D$423,D24)</f>
        <v>1</v>
      </c>
      <c r="B24" t="s">
        <v>933</v>
      </c>
      <c r="C24">
        <v>21</v>
      </c>
      <c r="D24" t="s">
        <v>276</v>
      </c>
      <c r="E24" t="s">
        <v>114</v>
      </c>
      <c r="F24" s="79" t="s">
        <v>540</v>
      </c>
      <c r="G24">
        <v>20.66</v>
      </c>
      <c r="H24">
        <v>117.3</v>
      </c>
      <c r="I24">
        <v>14</v>
      </c>
      <c r="J24">
        <v>96.7</v>
      </c>
      <c r="K24">
        <v>50</v>
      </c>
      <c r="L24">
        <v>67.400000000000006</v>
      </c>
      <c r="M24">
        <v>179</v>
      </c>
      <c r="N24">
        <v>-2.7E-2</v>
      </c>
      <c r="O24">
        <v>248</v>
      </c>
      <c r="P24">
        <v>10.42</v>
      </c>
      <c r="Q24">
        <v>28</v>
      </c>
      <c r="R24">
        <v>110</v>
      </c>
      <c r="S24">
        <v>13</v>
      </c>
      <c r="T24">
        <v>99.6</v>
      </c>
      <c r="U24">
        <v>46</v>
      </c>
      <c r="V24">
        <v>2.42</v>
      </c>
      <c r="W24">
        <v>99</v>
      </c>
    </row>
    <row r="25" spans="1:23" x14ac:dyDescent="0.25">
      <c r="A25">
        <f>COUNTIF('Value Matchup'!$D$356:$D$423,D25)</f>
        <v>1</v>
      </c>
      <c r="B25" t="s">
        <v>933</v>
      </c>
      <c r="C25">
        <v>22</v>
      </c>
      <c r="D25" t="s">
        <v>30</v>
      </c>
      <c r="E25" t="s">
        <v>112</v>
      </c>
      <c r="F25" s="79" t="s">
        <v>751</v>
      </c>
      <c r="G25">
        <v>20.329999999999998</v>
      </c>
      <c r="H25">
        <v>114.9</v>
      </c>
      <c r="I25">
        <v>19</v>
      </c>
      <c r="J25">
        <v>94.5</v>
      </c>
      <c r="K25">
        <v>28</v>
      </c>
      <c r="L25">
        <v>73.7</v>
      </c>
      <c r="M25">
        <v>9</v>
      </c>
      <c r="N25">
        <v>4.1000000000000002E-2</v>
      </c>
      <c r="O25">
        <v>77</v>
      </c>
      <c r="P25">
        <v>2.81</v>
      </c>
      <c r="Q25">
        <v>92</v>
      </c>
      <c r="R25">
        <v>105.1</v>
      </c>
      <c r="S25">
        <v>112</v>
      </c>
      <c r="T25">
        <v>102.3</v>
      </c>
      <c r="U25">
        <v>91</v>
      </c>
      <c r="V25">
        <v>1.61</v>
      </c>
      <c r="W25">
        <v>117</v>
      </c>
    </row>
    <row r="26" spans="1:23" x14ac:dyDescent="0.25">
      <c r="A26">
        <f>COUNTIF('Value Matchup'!$D$356:$D$423,D26)</f>
        <v>1</v>
      </c>
      <c r="B26" t="s">
        <v>933</v>
      </c>
      <c r="C26">
        <v>23</v>
      </c>
      <c r="D26" t="s">
        <v>244</v>
      </c>
      <c r="E26" t="s">
        <v>134</v>
      </c>
      <c r="F26" s="79" t="s">
        <v>752</v>
      </c>
      <c r="G26">
        <v>20.23</v>
      </c>
      <c r="H26">
        <v>107.9</v>
      </c>
      <c r="I26">
        <v>103</v>
      </c>
      <c r="J26">
        <v>87.7</v>
      </c>
      <c r="K26">
        <v>4</v>
      </c>
      <c r="L26">
        <v>63</v>
      </c>
      <c r="M26">
        <v>342</v>
      </c>
      <c r="N26">
        <v>6.0999999999999999E-2</v>
      </c>
      <c r="O26">
        <v>43</v>
      </c>
      <c r="P26">
        <v>10.07</v>
      </c>
      <c r="Q26">
        <v>32</v>
      </c>
      <c r="R26">
        <v>109</v>
      </c>
      <c r="S26">
        <v>31</v>
      </c>
      <c r="T26">
        <v>98.9</v>
      </c>
      <c r="U26">
        <v>35</v>
      </c>
      <c r="V26">
        <v>-0.51</v>
      </c>
      <c r="W26">
        <v>183</v>
      </c>
    </row>
    <row r="27" spans="1:23" x14ac:dyDescent="0.25">
      <c r="A27">
        <f>COUNTIF('Value Matchup'!$D$356:$D$423,D27)</f>
        <v>1</v>
      </c>
      <c r="B27" t="s">
        <v>933</v>
      </c>
      <c r="C27">
        <v>24</v>
      </c>
      <c r="D27" t="s">
        <v>31</v>
      </c>
      <c r="E27" t="s">
        <v>232</v>
      </c>
      <c r="F27" s="79" t="s">
        <v>571</v>
      </c>
      <c r="G27">
        <v>19.98</v>
      </c>
      <c r="H27">
        <v>113.8</v>
      </c>
      <c r="I27">
        <v>27</v>
      </c>
      <c r="J27">
        <v>93.8</v>
      </c>
      <c r="K27">
        <v>22</v>
      </c>
      <c r="L27">
        <v>65.599999999999994</v>
      </c>
      <c r="M27">
        <v>275</v>
      </c>
      <c r="N27">
        <v>1E-3</v>
      </c>
      <c r="O27">
        <v>182</v>
      </c>
      <c r="P27">
        <v>11.1</v>
      </c>
      <c r="Q27">
        <v>20</v>
      </c>
      <c r="R27">
        <v>109.4</v>
      </c>
      <c r="S27">
        <v>23</v>
      </c>
      <c r="T27">
        <v>98.3</v>
      </c>
      <c r="U27">
        <v>21</v>
      </c>
      <c r="V27">
        <v>-4.6100000000000003</v>
      </c>
      <c r="W27">
        <v>299</v>
      </c>
    </row>
    <row r="28" spans="1:23" x14ac:dyDescent="0.25">
      <c r="A28">
        <f>COUNTIF('Value Matchup'!$D$356:$D$423,D28)</f>
        <v>1</v>
      </c>
      <c r="B28" t="s">
        <v>933</v>
      </c>
      <c r="C28">
        <v>25</v>
      </c>
      <c r="D28" t="s">
        <v>290</v>
      </c>
      <c r="E28" t="s">
        <v>110</v>
      </c>
      <c r="F28" s="79" t="s">
        <v>645</v>
      </c>
      <c r="G28">
        <v>18.93</v>
      </c>
      <c r="H28">
        <v>114</v>
      </c>
      <c r="I28">
        <v>26</v>
      </c>
      <c r="J28">
        <v>95</v>
      </c>
      <c r="K28">
        <v>34</v>
      </c>
      <c r="L28">
        <v>69.2</v>
      </c>
      <c r="M28">
        <v>88</v>
      </c>
      <c r="N28">
        <v>3.9E-2</v>
      </c>
      <c r="O28">
        <v>85</v>
      </c>
      <c r="P28">
        <v>1.4</v>
      </c>
      <c r="Q28">
        <v>110</v>
      </c>
      <c r="R28">
        <v>105.2</v>
      </c>
      <c r="S28">
        <v>108</v>
      </c>
      <c r="T28">
        <v>103.8</v>
      </c>
      <c r="U28">
        <v>139</v>
      </c>
      <c r="V28">
        <v>2.0099999999999998</v>
      </c>
      <c r="W28">
        <v>110</v>
      </c>
    </row>
    <row r="29" spans="1:23" x14ac:dyDescent="0.25">
      <c r="A29">
        <f>COUNTIF('Value Matchup'!$D$356:$D$423,D29)</f>
        <v>1</v>
      </c>
      <c r="B29" t="s">
        <v>933</v>
      </c>
      <c r="C29">
        <v>26</v>
      </c>
      <c r="D29" t="s">
        <v>50</v>
      </c>
      <c r="E29" t="s">
        <v>150</v>
      </c>
      <c r="F29" s="79" t="s">
        <v>750</v>
      </c>
      <c r="G29">
        <v>18.77</v>
      </c>
      <c r="H29">
        <v>116.9</v>
      </c>
      <c r="I29">
        <v>16</v>
      </c>
      <c r="J29">
        <v>98.2</v>
      </c>
      <c r="K29">
        <v>73</v>
      </c>
      <c r="L29">
        <v>63.6</v>
      </c>
      <c r="M29">
        <v>332</v>
      </c>
      <c r="N29">
        <v>1.7000000000000001E-2</v>
      </c>
      <c r="O29">
        <v>139</v>
      </c>
      <c r="P29">
        <v>8.23</v>
      </c>
      <c r="Q29">
        <v>54</v>
      </c>
      <c r="R29">
        <v>108.4</v>
      </c>
      <c r="S29">
        <v>49</v>
      </c>
      <c r="T29">
        <v>100.1</v>
      </c>
      <c r="U29">
        <v>57</v>
      </c>
      <c r="V29">
        <v>3.67</v>
      </c>
      <c r="W29">
        <v>78</v>
      </c>
    </row>
    <row r="30" spans="1:23" x14ac:dyDescent="0.25">
      <c r="A30">
        <f>COUNTIF('Value Matchup'!$D$356:$D$423,D30)</f>
        <v>1</v>
      </c>
      <c r="B30" t="s">
        <v>933</v>
      </c>
      <c r="C30">
        <v>27</v>
      </c>
      <c r="D30" t="s">
        <v>263</v>
      </c>
      <c r="E30" t="s">
        <v>150</v>
      </c>
      <c r="F30" s="79" t="s">
        <v>536</v>
      </c>
      <c r="G30">
        <v>18.41</v>
      </c>
      <c r="H30">
        <v>114.1</v>
      </c>
      <c r="I30">
        <v>24</v>
      </c>
      <c r="J30">
        <v>95.7</v>
      </c>
      <c r="K30">
        <v>35</v>
      </c>
      <c r="L30">
        <v>68.599999999999994</v>
      </c>
      <c r="M30">
        <v>116</v>
      </c>
      <c r="N30">
        <v>7.0000000000000001E-3</v>
      </c>
      <c r="O30">
        <v>164</v>
      </c>
      <c r="P30">
        <v>7.66</v>
      </c>
      <c r="Q30">
        <v>58</v>
      </c>
      <c r="R30">
        <v>107.5</v>
      </c>
      <c r="S30">
        <v>59</v>
      </c>
      <c r="T30">
        <v>99.8</v>
      </c>
      <c r="U30">
        <v>52</v>
      </c>
      <c r="V30">
        <v>0.8</v>
      </c>
      <c r="W30">
        <v>145</v>
      </c>
    </row>
    <row r="31" spans="1:23" x14ac:dyDescent="0.25">
      <c r="A31">
        <f>COUNTIF('Value Matchup'!$D$356:$D$423,D31)</f>
        <v>1</v>
      </c>
      <c r="B31" t="s">
        <v>933</v>
      </c>
      <c r="C31">
        <v>28</v>
      </c>
      <c r="D31" t="s">
        <v>81</v>
      </c>
      <c r="E31" t="s">
        <v>114</v>
      </c>
      <c r="F31" s="79" t="s">
        <v>753</v>
      </c>
      <c r="G31">
        <v>18.32</v>
      </c>
      <c r="H31">
        <v>110.2</v>
      </c>
      <c r="I31">
        <v>61</v>
      </c>
      <c r="J31">
        <v>91.8</v>
      </c>
      <c r="K31">
        <v>14</v>
      </c>
      <c r="L31">
        <v>62.7</v>
      </c>
      <c r="M31">
        <v>346</v>
      </c>
      <c r="N31">
        <v>-7.1999999999999995E-2</v>
      </c>
      <c r="O31">
        <v>326</v>
      </c>
      <c r="P31">
        <v>11.65</v>
      </c>
      <c r="Q31">
        <v>17</v>
      </c>
      <c r="R31">
        <v>110.4</v>
      </c>
      <c r="S31">
        <v>5</v>
      </c>
      <c r="T31">
        <v>98.7</v>
      </c>
      <c r="U31">
        <v>30</v>
      </c>
      <c r="V31">
        <v>5.39</v>
      </c>
      <c r="W31">
        <v>40</v>
      </c>
    </row>
    <row r="32" spans="1:23" x14ac:dyDescent="0.25">
      <c r="A32">
        <f>COUNTIF('Value Matchup'!$D$356:$D$423,D32)</f>
        <v>0</v>
      </c>
      <c r="B32" t="s">
        <v>933</v>
      </c>
      <c r="C32">
        <v>29</v>
      </c>
      <c r="D32" t="s">
        <v>89</v>
      </c>
      <c r="E32" t="s">
        <v>140</v>
      </c>
      <c r="F32" s="79" t="s">
        <v>535</v>
      </c>
      <c r="G32">
        <v>17.940000000000001</v>
      </c>
      <c r="H32">
        <v>108.6</v>
      </c>
      <c r="I32">
        <v>90</v>
      </c>
      <c r="J32">
        <v>90.7</v>
      </c>
      <c r="K32">
        <v>11</v>
      </c>
      <c r="L32">
        <v>65.900000000000006</v>
      </c>
      <c r="M32">
        <v>258</v>
      </c>
      <c r="N32">
        <v>-6.9000000000000006E-2</v>
      </c>
      <c r="O32">
        <v>321</v>
      </c>
      <c r="P32">
        <v>9.92</v>
      </c>
      <c r="Q32">
        <v>34</v>
      </c>
      <c r="R32">
        <v>108.5</v>
      </c>
      <c r="S32">
        <v>43</v>
      </c>
      <c r="T32">
        <v>98.6</v>
      </c>
      <c r="U32">
        <v>27</v>
      </c>
      <c r="V32">
        <v>1.17</v>
      </c>
      <c r="W32">
        <v>132</v>
      </c>
    </row>
    <row r="33" spans="1:23" x14ac:dyDescent="0.25">
      <c r="A33">
        <f>COUNTIF('Value Matchup'!$D$356:$D$423,D33)</f>
        <v>0</v>
      </c>
      <c r="B33" t="s">
        <v>933</v>
      </c>
      <c r="C33">
        <v>30</v>
      </c>
      <c r="D33" t="s">
        <v>34</v>
      </c>
      <c r="E33" t="s">
        <v>134</v>
      </c>
      <c r="F33" s="79" t="s">
        <v>517</v>
      </c>
      <c r="G33">
        <v>17.91</v>
      </c>
      <c r="H33">
        <v>114</v>
      </c>
      <c r="I33">
        <v>25</v>
      </c>
      <c r="J33">
        <v>96.1</v>
      </c>
      <c r="K33">
        <v>40</v>
      </c>
      <c r="L33">
        <v>64.2</v>
      </c>
      <c r="M33">
        <v>327</v>
      </c>
      <c r="N33">
        <v>-0.11700000000000001</v>
      </c>
      <c r="O33">
        <v>350</v>
      </c>
      <c r="P33">
        <v>12.6</v>
      </c>
      <c r="Q33">
        <v>14</v>
      </c>
      <c r="R33">
        <v>110.1</v>
      </c>
      <c r="S33">
        <v>8</v>
      </c>
      <c r="T33">
        <v>97.5</v>
      </c>
      <c r="U33">
        <v>14</v>
      </c>
      <c r="V33">
        <v>5.52</v>
      </c>
      <c r="W33">
        <v>37</v>
      </c>
    </row>
    <row r="34" spans="1:23" x14ac:dyDescent="0.25">
      <c r="A34">
        <f>COUNTIF('Value Matchup'!$D$356:$D$423,D34)</f>
        <v>1</v>
      </c>
      <c r="B34" t="s">
        <v>933</v>
      </c>
      <c r="C34">
        <v>31</v>
      </c>
      <c r="D34" t="s">
        <v>340</v>
      </c>
      <c r="E34" t="s">
        <v>151</v>
      </c>
      <c r="F34" s="79" t="s">
        <v>537</v>
      </c>
      <c r="G34">
        <v>17.73</v>
      </c>
      <c r="H34">
        <v>114.6</v>
      </c>
      <c r="I34">
        <v>21</v>
      </c>
      <c r="J34">
        <v>96.9</v>
      </c>
      <c r="K34">
        <v>54</v>
      </c>
      <c r="L34">
        <v>62.6</v>
      </c>
      <c r="M34">
        <v>347</v>
      </c>
      <c r="N34">
        <v>-3.3000000000000002E-2</v>
      </c>
      <c r="O34">
        <v>263</v>
      </c>
      <c r="P34">
        <v>3.66</v>
      </c>
      <c r="Q34">
        <v>77</v>
      </c>
      <c r="R34">
        <v>106.3</v>
      </c>
      <c r="S34">
        <v>74</v>
      </c>
      <c r="T34">
        <v>102.7</v>
      </c>
      <c r="U34">
        <v>97</v>
      </c>
      <c r="V34">
        <v>-0.37</v>
      </c>
      <c r="W34">
        <v>180</v>
      </c>
    </row>
    <row r="35" spans="1:23" x14ac:dyDescent="0.25">
      <c r="A35">
        <f>COUNTIF('Value Matchup'!$D$356:$D$423,D35)</f>
        <v>0</v>
      </c>
      <c r="B35" t="s">
        <v>933</v>
      </c>
      <c r="C35">
        <v>32</v>
      </c>
      <c r="D35" t="s">
        <v>302</v>
      </c>
      <c r="E35" t="s">
        <v>140</v>
      </c>
      <c r="F35" s="79" t="s">
        <v>537</v>
      </c>
      <c r="G35">
        <v>16.66</v>
      </c>
      <c r="H35">
        <v>112.7</v>
      </c>
      <c r="I35">
        <v>35</v>
      </c>
      <c r="J35">
        <v>96</v>
      </c>
      <c r="K35">
        <v>38</v>
      </c>
      <c r="L35">
        <v>70.7</v>
      </c>
      <c r="M35">
        <v>41</v>
      </c>
      <c r="N35">
        <v>-8.9999999999999993E-3</v>
      </c>
      <c r="O35">
        <v>204</v>
      </c>
      <c r="P35">
        <v>7.12</v>
      </c>
      <c r="Q35">
        <v>59</v>
      </c>
      <c r="R35">
        <v>106.9</v>
      </c>
      <c r="S35">
        <v>66</v>
      </c>
      <c r="T35">
        <v>99.7</v>
      </c>
      <c r="U35">
        <v>49</v>
      </c>
      <c r="V35">
        <v>-12.06</v>
      </c>
      <c r="W35">
        <v>353</v>
      </c>
    </row>
    <row r="36" spans="1:23" x14ac:dyDescent="0.25">
      <c r="A36">
        <f>COUNTIF('Value Matchup'!$D$356:$D$423,D36)</f>
        <v>1</v>
      </c>
      <c r="B36" t="s">
        <v>933</v>
      </c>
      <c r="C36">
        <v>33</v>
      </c>
      <c r="D36" t="s">
        <v>401</v>
      </c>
      <c r="E36" t="s">
        <v>110</v>
      </c>
      <c r="F36" s="79" t="s">
        <v>648</v>
      </c>
      <c r="G36">
        <v>16.66</v>
      </c>
      <c r="H36">
        <v>113</v>
      </c>
      <c r="I36">
        <v>31</v>
      </c>
      <c r="J36">
        <v>96.3</v>
      </c>
      <c r="K36">
        <v>45</v>
      </c>
      <c r="L36">
        <v>67.8</v>
      </c>
      <c r="M36">
        <v>151</v>
      </c>
      <c r="N36">
        <v>7.0000000000000001E-3</v>
      </c>
      <c r="O36">
        <v>162</v>
      </c>
      <c r="P36">
        <v>0.04</v>
      </c>
      <c r="Q36">
        <v>144</v>
      </c>
      <c r="R36">
        <v>104.3</v>
      </c>
      <c r="S36">
        <v>147</v>
      </c>
      <c r="T36">
        <v>104.2</v>
      </c>
      <c r="U36">
        <v>170</v>
      </c>
      <c r="V36">
        <v>1.2</v>
      </c>
      <c r="W36">
        <v>130</v>
      </c>
    </row>
    <row r="37" spans="1:23" x14ac:dyDescent="0.25">
      <c r="A37">
        <f>COUNTIF('Value Matchup'!$D$356:$D$423,D37)</f>
        <v>1</v>
      </c>
      <c r="B37" t="s">
        <v>933</v>
      </c>
      <c r="C37">
        <v>34</v>
      </c>
      <c r="D37" t="s">
        <v>86</v>
      </c>
      <c r="E37" t="s">
        <v>140</v>
      </c>
      <c r="F37" s="79" t="s">
        <v>539</v>
      </c>
      <c r="G37">
        <v>16.3</v>
      </c>
      <c r="H37">
        <v>110.2</v>
      </c>
      <c r="I37">
        <v>60</v>
      </c>
      <c r="J37">
        <v>93.9</v>
      </c>
      <c r="K37">
        <v>24</v>
      </c>
      <c r="L37">
        <v>66</v>
      </c>
      <c r="M37">
        <v>250</v>
      </c>
      <c r="N37">
        <v>5.0000000000000001E-3</v>
      </c>
      <c r="O37">
        <v>169</v>
      </c>
      <c r="P37">
        <v>10.07</v>
      </c>
      <c r="Q37">
        <v>33</v>
      </c>
      <c r="R37">
        <v>108.5</v>
      </c>
      <c r="S37">
        <v>44</v>
      </c>
      <c r="T37">
        <v>98.4</v>
      </c>
      <c r="U37">
        <v>23</v>
      </c>
      <c r="V37">
        <v>0.51</v>
      </c>
      <c r="W37">
        <v>153</v>
      </c>
    </row>
    <row r="38" spans="1:23" x14ac:dyDescent="0.25">
      <c r="A38">
        <f>COUNTIF('Value Matchup'!$D$356:$D$423,D38)</f>
        <v>1</v>
      </c>
      <c r="B38" t="s">
        <v>933</v>
      </c>
      <c r="C38">
        <v>35</v>
      </c>
      <c r="D38" t="s">
        <v>28</v>
      </c>
      <c r="E38" t="s">
        <v>171</v>
      </c>
      <c r="F38" s="79" t="s">
        <v>747</v>
      </c>
      <c r="G38">
        <v>16.16</v>
      </c>
      <c r="H38">
        <v>111</v>
      </c>
      <c r="I38">
        <v>49</v>
      </c>
      <c r="J38">
        <v>94.9</v>
      </c>
      <c r="K38">
        <v>30</v>
      </c>
      <c r="L38">
        <v>63.2</v>
      </c>
      <c r="M38">
        <v>338</v>
      </c>
      <c r="N38">
        <v>6.0999999999999999E-2</v>
      </c>
      <c r="O38">
        <v>42</v>
      </c>
      <c r="P38">
        <v>3.69</v>
      </c>
      <c r="Q38">
        <v>76</v>
      </c>
      <c r="R38">
        <v>106</v>
      </c>
      <c r="S38">
        <v>78</v>
      </c>
      <c r="T38">
        <v>102.3</v>
      </c>
      <c r="U38">
        <v>92</v>
      </c>
      <c r="V38">
        <v>-2.65</v>
      </c>
      <c r="W38">
        <v>244</v>
      </c>
    </row>
    <row r="39" spans="1:23" x14ac:dyDescent="0.25">
      <c r="A39">
        <f>COUNTIF('Value Matchup'!$D$356:$D$423,D39)</f>
        <v>1</v>
      </c>
      <c r="B39" t="s">
        <v>933</v>
      </c>
      <c r="C39">
        <v>36</v>
      </c>
      <c r="D39" t="s">
        <v>69</v>
      </c>
      <c r="E39" t="s">
        <v>232</v>
      </c>
      <c r="F39" s="79" t="s">
        <v>537</v>
      </c>
      <c r="G39">
        <v>15.95</v>
      </c>
      <c r="H39">
        <v>117.1</v>
      </c>
      <c r="I39">
        <v>15</v>
      </c>
      <c r="J39">
        <v>101.2</v>
      </c>
      <c r="K39">
        <v>115</v>
      </c>
      <c r="L39">
        <v>69.3</v>
      </c>
      <c r="M39">
        <v>84</v>
      </c>
      <c r="N39">
        <v>5.7000000000000002E-2</v>
      </c>
      <c r="O39">
        <v>51</v>
      </c>
      <c r="P39">
        <v>10.58</v>
      </c>
      <c r="Q39">
        <v>26</v>
      </c>
      <c r="R39">
        <v>108.4</v>
      </c>
      <c r="S39">
        <v>46</v>
      </c>
      <c r="T39">
        <v>97.8</v>
      </c>
      <c r="U39">
        <v>17</v>
      </c>
      <c r="V39">
        <v>-6.59</v>
      </c>
      <c r="W39">
        <v>332</v>
      </c>
    </row>
    <row r="40" spans="1:23" x14ac:dyDescent="0.25">
      <c r="A40">
        <f>COUNTIF('Value Matchup'!$D$356:$D$423,D40)</f>
        <v>1</v>
      </c>
      <c r="B40" t="s">
        <v>933</v>
      </c>
      <c r="C40">
        <v>37</v>
      </c>
      <c r="D40" t="s">
        <v>47</v>
      </c>
      <c r="E40" t="s">
        <v>182</v>
      </c>
      <c r="F40" s="79" t="s">
        <v>647</v>
      </c>
      <c r="G40">
        <v>15.68</v>
      </c>
      <c r="H40">
        <v>104.3</v>
      </c>
      <c r="I40">
        <v>172</v>
      </c>
      <c r="J40">
        <v>88.6</v>
      </c>
      <c r="K40">
        <v>7</v>
      </c>
      <c r="L40">
        <v>68.2</v>
      </c>
      <c r="M40">
        <v>136</v>
      </c>
      <c r="N40">
        <v>4.0000000000000001E-3</v>
      </c>
      <c r="O40">
        <v>174</v>
      </c>
      <c r="P40">
        <v>1.1599999999999999</v>
      </c>
      <c r="Q40">
        <v>117</v>
      </c>
      <c r="R40">
        <v>105</v>
      </c>
      <c r="S40">
        <v>115</v>
      </c>
      <c r="T40">
        <v>103.8</v>
      </c>
      <c r="U40">
        <v>142</v>
      </c>
      <c r="V40">
        <v>3.51</v>
      </c>
      <c r="W40">
        <v>85</v>
      </c>
    </row>
    <row r="41" spans="1:23" x14ac:dyDescent="0.25">
      <c r="A41">
        <f>COUNTIF('Value Matchup'!$D$356:$D$423,D41)</f>
        <v>1</v>
      </c>
      <c r="B41" t="s">
        <v>933</v>
      </c>
      <c r="C41">
        <v>38</v>
      </c>
      <c r="D41" t="s">
        <v>58</v>
      </c>
      <c r="E41" t="s">
        <v>134</v>
      </c>
      <c r="F41" s="79" t="s">
        <v>535</v>
      </c>
      <c r="G41">
        <v>15.55</v>
      </c>
      <c r="H41">
        <v>109.4</v>
      </c>
      <c r="I41">
        <v>73</v>
      </c>
      <c r="J41">
        <v>93.8</v>
      </c>
      <c r="K41">
        <v>23</v>
      </c>
      <c r="L41">
        <v>68.7</v>
      </c>
      <c r="M41">
        <v>112</v>
      </c>
      <c r="N41">
        <v>3.1E-2</v>
      </c>
      <c r="O41">
        <v>100</v>
      </c>
      <c r="P41">
        <v>12.65</v>
      </c>
      <c r="Q41">
        <v>12</v>
      </c>
      <c r="R41">
        <v>109.6</v>
      </c>
      <c r="S41">
        <v>20</v>
      </c>
      <c r="T41">
        <v>97</v>
      </c>
      <c r="U41">
        <v>7</v>
      </c>
      <c r="V41">
        <v>7.85</v>
      </c>
      <c r="W41">
        <v>11</v>
      </c>
    </row>
    <row r="42" spans="1:23" x14ac:dyDescent="0.25">
      <c r="A42">
        <f>COUNTIF('Value Matchup'!$D$356:$D$423,D42)</f>
        <v>0</v>
      </c>
      <c r="B42" t="s">
        <v>933</v>
      </c>
      <c r="C42">
        <v>39</v>
      </c>
      <c r="D42" t="s">
        <v>288</v>
      </c>
      <c r="E42" t="s">
        <v>232</v>
      </c>
      <c r="F42" s="79" t="s">
        <v>754</v>
      </c>
      <c r="G42">
        <v>15.52</v>
      </c>
      <c r="H42">
        <v>112.5</v>
      </c>
      <c r="I42">
        <v>38</v>
      </c>
      <c r="J42">
        <v>97</v>
      </c>
      <c r="K42">
        <v>57</v>
      </c>
      <c r="L42">
        <v>66.2</v>
      </c>
      <c r="M42">
        <v>239</v>
      </c>
      <c r="N42">
        <v>-5.5E-2</v>
      </c>
      <c r="O42">
        <v>305</v>
      </c>
      <c r="P42">
        <v>13.36</v>
      </c>
      <c r="Q42">
        <v>4</v>
      </c>
      <c r="R42">
        <v>109.9</v>
      </c>
      <c r="S42">
        <v>16</v>
      </c>
      <c r="T42">
        <v>96.5</v>
      </c>
      <c r="U42">
        <v>1</v>
      </c>
      <c r="V42">
        <v>0.42</v>
      </c>
      <c r="W42">
        <v>157</v>
      </c>
    </row>
    <row r="43" spans="1:23" x14ac:dyDescent="0.25">
      <c r="A43">
        <f>COUNTIF('Value Matchup'!$D$356:$D$423,D43)</f>
        <v>0</v>
      </c>
      <c r="B43" t="s">
        <v>933</v>
      </c>
      <c r="C43">
        <v>40</v>
      </c>
      <c r="D43" t="s">
        <v>323</v>
      </c>
      <c r="E43" t="s">
        <v>232</v>
      </c>
      <c r="F43" s="79" t="s">
        <v>518</v>
      </c>
      <c r="G43">
        <v>15.42</v>
      </c>
      <c r="H43">
        <v>109.4</v>
      </c>
      <c r="I43">
        <v>72</v>
      </c>
      <c r="J43">
        <v>94</v>
      </c>
      <c r="K43">
        <v>26</v>
      </c>
      <c r="L43">
        <v>67.5</v>
      </c>
      <c r="M43">
        <v>168</v>
      </c>
      <c r="N43">
        <v>-0.10199999999999999</v>
      </c>
      <c r="O43">
        <v>341</v>
      </c>
      <c r="P43">
        <v>13.27</v>
      </c>
      <c r="Q43">
        <v>5</v>
      </c>
      <c r="R43">
        <v>110.1</v>
      </c>
      <c r="S43">
        <v>7</v>
      </c>
      <c r="T43">
        <v>96.9</v>
      </c>
      <c r="U43">
        <v>5</v>
      </c>
      <c r="V43">
        <v>4.51</v>
      </c>
      <c r="W43">
        <v>55</v>
      </c>
    </row>
    <row r="44" spans="1:23" ht="16.5" customHeight="1" x14ac:dyDescent="0.25">
      <c r="A44">
        <f>COUNTIF('Value Matchup'!$D$356:$D$423,D44)</f>
        <v>1</v>
      </c>
      <c r="B44" t="s">
        <v>933</v>
      </c>
      <c r="C44">
        <v>41</v>
      </c>
      <c r="D44" t="s">
        <v>46</v>
      </c>
      <c r="E44" t="s">
        <v>134</v>
      </c>
      <c r="F44" s="79" t="s">
        <v>535</v>
      </c>
      <c r="G44">
        <v>15.3</v>
      </c>
      <c r="H44">
        <v>113.5</v>
      </c>
      <c r="I44">
        <v>28</v>
      </c>
      <c r="J44">
        <v>98.2</v>
      </c>
      <c r="K44">
        <v>75</v>
      </c>
      <c r="L44">
        <v>65.2</v>
      </c>
      <c r="M44">
        <v>291</v>
      </c>
      <c r="N44">
        <v>-3.2000000000000001E-2</v>
      </c>
      <c r="O44">
        <v>261</v>
      </c>
      <c r="P44">
        <v>9.1999999999999993</v>
      </c>
      <c r="Q44">
        <v>43</v>
      </c>
      <c r="R44">
        <v>107.8</v>
      </c>
      <c r="S44">
        <v>58</v>
      </c>
      <c r="T44">
        <v>98.6</v>
      </c>
      <c r="U44">
        <v>28</v>
      </c>
      <c r="V44">
        <v>-4.1900000000000004</v>
      </c>
      <c r="W44">
        <v>289</v>
      </c>
    </row>
    <row r="45" spans="1:23" ht="15.75" customHeight="1" x14ac:dyDescent="0.25">
      <c r="A45">
        <f>COUNTIF('Value Matchup'!$D$356:$D$423,D45)</f>
        <v>0</v>
      </c>
      <c r="B45" t="s">
        <v>933</v>
      </c>
      <c r="C45">
        <v>42</v>
      </c>
      <c r="D45" t="s">
        <v>36</v>
      </c>
      <c r="E45" t="s">
        <v>232</v>
      </c>
      <c r="F45" s="79" t="s">
        <v>542</v>
      </c>
      <c r="G45">
        <v>15.28</v>
      </c>
      <c r="H45">
        <v>110.1</v>
      </c>
      <c r="I45">
        <v>62</v>
      </c>
      <c r="J45">
        <v>94.8</v>
      </c>
      <c r="K45">
        <v>29</v>
      </c>
      <c r="L45">
        <v>66.400000000000006</v>
      </c>
      <c r="M45">
        <v>232</v>
      </c>
      <c r="N45">
        <v>-4.3999999999999997E-2</v>
      </c>
      <c r="O45">
        <v>285</v>
      </c>
      <c r="P45">
        <v>12.63</v>
      </c>
      <c r="Q45">
        <v>13</v>
      </c>
      <c r="R45">
        <v>110</v>
      </c>
      <c r="S45">
        <v>14</v>
      </c>
      <c r="T45">
        <v>97.3</v>
      </c>
      <c r="U45">
        <v>12</v>
      </c>
      <c r="V45">
        <v>-0.81</v>
      </c>
      <c r="W45">
        <v>189</v>
      </c>
    </row>
    <row r="46" spans="1:23" x14ac:dyDescent="0.25">
      <c r="A46">
        <f>COUNTIF('Value Matchup'!$D$356:$D$423,D46)</f>
        <v>1</v>
      </c>
      <c r="B46" t="s">
        <v>933</v>
      </c>
      <c r="C46">
        <v>43</v>
      </c>
      <c r="D46" t="s">
        <v>40</v>
      </c>
      <c r="E46" t="s">
        <v>124</v>
      </c>
      <c r="F46" s="79" t="s">
        <v>755</v>
      </c>
      <c r="G46">
        <v>15.17</v>
      </c>
      <c r="H46">
        <v>107.7</v>
      </c>
      <c r="I46">
        <v>108</v>
      </c>
      <c r="J46">
        <v>92.5</v>
      </c>
      <c r="K46">
        <v>18</v>
      </c>
      <c r="L46">
        <v>64</v>
      </c>
      <c r="M46">
        <v>328</v>
      </c>
      <c r="N46">
        <v>-3.9E-2</v>
      </c>
      <c r="O46">
        <v>273</v>
      </c>
      <c r="P46">
        <v>4.12</v>
      </c>
      <c r="Q46">
        <v>73</v>
      </c>
      <c r="R46">
        <v>106.9</v>
      </c>
      <c r="S46">
        <v>65</v>
      </c>
      <c r="T46">
        <v>102.8</v>
      </c>
      <c r="U46">
        <v>101</v>
      </c>
      <c r="V46">
        <v>0.31</v>
      </c>
      <c r="W46">
        <v>161</v>
      </c>
    </row>
    <row r="47" spans="1:23" x14ac:dyDescent="0.25">
      <c r="A47">
        <f>COUNTIF('Value Matchup'!$D$356:$D$423,D47)</f>
        <v>1</v>
      </c>
      <c r="B47" t="s">
        <v>933</v>
      </c>
      <c r="C47">
        <v>44</v>
      </c>
      <c r="D47" t="s">
        <v>316</v>
      </c>
      <c r="E47" t="s">
        <v>232</v>
      </c>
      <c r="F47" s="79" t="s">
        <v>756</v>
      </c>
      <c r="G47">
        <v>15.03</v>
      </c>
      <c r="H47">
        <v>109.2</v>
      </c>
      <c r="I47">
        <v>75</v>
      </c>
      <c r="J47">
        <v>94.2</v>
      </c>
      <c r="K47">
        <v>27</v>
      </c>
      <c r="L47">
        <v>65.7</v>
      </c>
      <c r="M47">
        <v>272</v>
      </c>
      <c r="N47">
        <v>5.0000000000000001E-3</v>
      </c>
      <c r="O47">
        <v>168</v>
      </c>
      <c r="P47">
        <v>11.6</v>
      </c>
      <c r="Q47">
        <v>18</v>
      </c>
      <c r="R47">
        <v>110.1</v>
      </c>
      <c r="S47">
        <v>9</v>
      </c>
      <c r="T47">
        <v>98.5</v>
      </c>
      <c r="U47">
        <v>24</v>
      </c>
      <c r="V47">
        <v>-2.72</v>
      </c>
      <c r="W47">
        <v>246</v>
      </c>
    </row>
    <row r="48" spans="1:23" x14ac:dyDescent="0.25">
      <c r="A48">
        <f>COUNTIF('Value Matchup'!$D$356:$D$423,D48)</f>
        <v>1</v>
      </c>
      <c r="B48" t="s">
        <v>933</v>
      </c>
      <c r="C48">
        <v>45</v>
      </c>
      <c r="D48" t="s">
        <v>45</v>
      </c>
      <c r="E48" t="s">
        <v>114</v>
      </c>
      <c r="F48" s="79" t="s">
        <v>538</v>
      </c>
      <c r="G48">
        <v>15.02</v>
      </c>
      <c r="H48">
        <v>112.7</v>
      </c>
      <c r="I48">
        <v>34</v>
      </c>
      <c r="J48">
        <v>97.7</v>
      </c>
      <c r="K48">
        <v>65</v>
      </c>
      <c r="L48">
        <v>68.3</v>
      </c>
      <c r="M48">
        <v>129</v>
      </c>
      <c r="N48">
        <v>-1.7999999999999999E-2</v>
      </c>
      <c r="O48">
        <v>232</v>
      </c>
      <c r="P48">
        <v>8.64</v>
      </c>
      <c r="Q48">
        <v>48</v>
      </c>
      <c r="R48">
        <v>108.8</v>
      </c>
      <c r="S48">
        <v>37</v>
      </c>
      <c r="T48">
        <v>100.1</v>
      </c>
      <c r="U48">
        <v>58</v>
      </c>
      <c r="V48">
        <v>-0.81</v>
      </c>
      <c r="W48">
        <v>190</v>
      </c>
    </row>
    <row r="49" spans="1:23" x14ac:dyDescent="0.25">
      <c r="A49">
        <f>COUNTIF('Value Matchup'!$D$356:$D$423,D49)</f>
        <v>1</v>
      </c>
      <c r="B49" t="s">
        <v>933</v>
      </c>
      <c r="C49">
        <v>46</v>
      </c>
      <c r="D49" t="s">
        <v>390</v>
      </c>
      <c r="E49" t="s">
        <v>171</v>
      </c>
      <c r="F49" s="79" t="s">
        <v>453</v>
      </c>
      <c r="G49">
        <v>14.59</v>
      </c>
      <c r="H49">
        <v>110.3</v>
      </c>
      <c r="I49">
        <v>58</v>
      </c>
      <c r="J49">
        <v>95.7</v>
      </c>
      <c r="K49">
        <v>36</v>
      </c>
      <c r="L49">
        <v>64.8</v>
      </c>
      <c r="M49">
        <v>313</v>
      </c>
      <c r="N49">
        <v>2.9000000000000001E-2</v>
      </c>
      <c r="O49">
        <v>103</v>
      </c>
      <c r="P49">
        <v>3.63</v>
      </c>
      <c r="Q49">
        <v>78</v>
      </c>
      <c r="R49">
        <v>105.1</v>
      </c>
      <c r="S49">
        <v>110</v>
      </c>
      <c r="T49">
        <v>101.5</v>
      </c>
      <c r="U49">
        <v>64</v>
      </c>
      <c r="V49">
        <v>-3.41</v>
      </c>
      <c r="W49">
        <v>267</v>
      </c>
    </row>
    <row r="50" spans="1:23" x14ac:dyDescent="0.25">
      <c r="A50">
        <f>COUNTIF('Value Matchup'!$D$356:$D$423,D50)</f>
        <v>1</v>
      </c>
      <c r="B50" t="s">
        <v>933</v>
      </c>
      <c r="C50">
        <v>47</v>
      </c>
      <c r="D50" t="s">
        <v>275</v>
      </c>
      <c r="E50" t="s">
        <v>232</v>
      </c>
      <c r="F50" s="79" t="s">
        <v>534</v>
      </c>
      <c r="G50">
        <v>14.47</v>
      </c>
      <c r="H50">
        <v>110.6</v>
      </c>
      <c r="I50">
        <v>54</v>
      </c>
      <c r="J50">
        <v>96.2</v>
      </c>
      <c r="K50">
        <v>43</v>
      </c>
      <c r="L50">
        <v>67.400000000000006</v>
      </c>
      <c r="M50">
        <v>177</v>
      </c>
      <c r="N50">
        <v>8.2000000000000003E-2</v>
      </c>
      <c r="O50">
        <v>24</v>
      </c>
      <c r="P50">
        <v>12.09</v>
      </c>
      <c r="Q50">
        <v>16</v>
      </c>
      <c r="R50">
        <v>109.8</v>
      </c>
      <c r="S50">
        <v>17</v>
      </c>
      <c r="T50">
        <v>97.7</v>
      </c>
      <c r="U50">
        <v>16</v>
      </c>
      <c r="V50">
        <v>-2.77</v>
      </c>
      <c r="W50">
        <v>247</v>
      </c>
    </row>
    <row r="51" spans="1:23" x14ac:dyDescent="0.25">
      <c r="A51">
        <f>COUNTIF('Value Matchup'!$D$356:$D$423,D51)</f>
        <v>0</v>
      </c>
      <c r="B51" t="s">
        <v>933</v>
      </c>
      <c r="C51">
        <v>48</v>
      </c>
      <c r="D51" t="s">
        <v>373</v>
      </c>
      <c r="E51" t="s">
        <v>134</v>
      </c>
      <c r="F51" s="79" t="s">
        <v>539</v>
      </c>
      <c r="G51">
        <v>14.19</v>
      </c>
      <c r="H51">
        <v>110.3</v>
      </c>
      <c r="I51">
        <v>57</v>
      </c>
      <c r="J51">
        <v>96.1</v>
      </c>
      <c r="K51">
        <v>41</v>
      </c>
      <c r="L51">
        <v>68.7</v>
      </c>
      <c r="M51">
        <v>107</v>
      </c>
      <c r="N51">
        <v>1.4E-2</v>
      </c>
      <c r="O51">
        <v>144</v>
      </c>
      <c r="P51">
        <v>9.7799999999999994</v>
      </c>
      <c r="Q51">
        <v>36</v>
      </c>
      <c r="R51">
        <v>108.6</v>
      </c>
      <c r="S51">
        <v>40</v>
      </c>
      <c r="T51">
        <v>98.8</v>
      </c>
      <c r="U51">
        <v>34</v>
      </c>
      <c r="V51">
        <v>-0.83</v>
      </c>
      <c r="W51">
        <v>192</v>
      </c>
    </row>
    <row r="52" spans="1:23" x14ac:dyDescent="0.25">
      <c r="A52">
        <f>COUNTIF('Value Matchup'!$D$356:$D$423,D52)</f>
        <v>1</v>
      </c>
      <c r="B52" t="s">
        <v>933</v>
      </c>
      <c r="C52">
        <v>49</v>
      </c>
      <c r="D52" t="s">
        <v>293</v>
      </c>
      <c r="E52" t="s">
        <v>155</v>
      </c>
      <c r="F52" s="79" t="s">
        <v>757</v>
      </c>
      <c r="G52">
        <v>13.6</v>
      </c>
      <c r="H52">
        <v>112.6</v>
      </c>
      <c r="I52">
        <v>37</v>
      </c>
      <c r="J52">
        <v>99</v>
      </c>
      <c r="K52">
        <v>83</v>
      </c>
      <c r="L52">
        <v>65.599999999999994</v>
      </c>
      <c r="M52">
        <v>278</v>
      </c>
      <c r="N52">
        <v>6.0999999999999999E-2</v>
      </c>
      <c r="O52">
        <v>40</v>
      </c>
      <c r="P52">
        <v>-3.5</v>
      </c>
      <c r="Q52">
        <v>239</v>
      </c>
      <c r="R52">
        <v>102.3</v>
      </c>
      <c r="S52">
        <v>237</v>
      </c>
      <c r="T52">
        <v>105.8</v>
      </c>
      <c r="U52">
        <v>220</v>
      </c>
      <c r="V52">
        <v>-2.92</v>
      </c>
      <c r="W52">
        <v>254</v>
      </c>
    </row>
    <row r="53" spans="1:23" x14ac:dyDescent="0.25">
      <c r="A53">
        <f>COUNTIF('Value Matchup'!$D$356:$D$423,D53)</f>
        <v>0</v>
      </c>
      <c r="B53" t="s">
        <v>933</v>
      </c>
      <c r="C53">
        <v>50</v>
      </c>
      <c r="D53" t="s">
        <v>88</v>
      </c>
      <c r="E53" t="s">
        <v>150</v>
      </c>
      <c r="F53" s="79" t="s">
        <v>515</v>
      </c>
      <c r="G53">
        <v>13.48</v>
      </c>
      <c r="H53">
        <v>113.2</v>
      </c>
      <c r="I53">
        <v>30</v>
      </c>
      <c r="J53">
        <v>99.7</v>
      </c>
      <c r="K53">
        <v>97</v>
      </c>
      <c r="L53">
        <v>68.400000000000006</v>
      </c>
      <c r="M53">
        <v>125</v>
      </c>
      <c r="N53">
        <v>-4.4999999999999998E-2</v>
      </c>
      <c r="O53">
        <v>287</v>
      </c>
      <c r="P53">
        <v>9.14</v>
      </c>
      <c r="Q53">
        <v>44</v>
      </c>
      <c r="R53">
        <v>109.2</v>
      </c>
      <c r="S53">
        <v>28</v>
      </c>
      <c r="T53">
        <v>100.1</v>
      </c>
      <c r="U53">
        <v>56</v>
      </c>
      <c r="V53">
        <v>5.67</v>
      </c>
      <c r="W53">
        <v>36</v>
      </c>
    </row>
    <row r="54" spans="1:23" x14ac:dyDescent="0.25">
      <c r="A54">
        <f>COUNTIF('Value Matchup'!$D$356:$D$423,D54)</f>
        <v>1</v>
      </c>
      <c r="B54" t="s">
        <v>933</v>
      </c>
      <c r="C54">
        <v>51</v>
      </c>
      <c r="D54" t="s">
        <v>410</v>
      </c>
      <c r="E54" t="s">
        <v>124</v>
      </c>
      <c r="F54" s="79" t="s">
        <v>651</v>
      </c>
      <c r="G54">
        <v>13.33</v>
      </c>
      <c r="H54">
        <v>106.9</v>
      </c>
      <c r="I54">
        <v>119</v>
      </c>
      <c r="J54">
        <v>93.6</v>
      </c>
      <c r="K54">
        <v>20</v>
      </c>
      <c r="L54">
        <v>65.8</v>
      </c>
      <c r="M54">
        <v>263</v>
      </c>
      <c r="N54">
        <v>7.8E-2</v>
      </c>
      <c r="O54">
        <v>27</v>
      </c>
      <c r="P54">
        <v>4.9400000000000004</v>
      </c>
      <c r="Q54">
        <v>67</v>
      </c>
      <c r="R54">
        <v>106.7</v>
      </c>
      <c r="S54">
        <v>69</v>
      </c>
      <c r="T54">
        <v>101.8</v>
      </c>
      <c r="U54">
        <v>72</v>
      </c>
      <c r="V54">
        <v>3.08</v>
      </c>
      <c r="W54">
        <v>93</v>
      </c>
    </row>
    <row r="55" spans="1:23" x14ac:dyDescent="0.25">
      <c r="A55">
        <f>COUNTIF('Value Matchup'!$D$356:$D$423,D55)</f>
        <v>1</v>
      </c>
      <c r="B55" t="s">
        <v>933</v>
      </c>
      <c r="C55">
        <v>52</v>
      </c>
      <c r="D55" t="s">
        <v>286</v>
      </c>
      <c r="E55" t="s">
        <v>132</v>
      </c>
      <c r="F55" s="79" t="s">
        <v>511</v>
      </c>
      <c r="G55">
        <v>13.29</v>
      </c>
      <c r="H55">
        <v>112</v>
      </c>
      <c r="I55">
        <v>41</v>
      </c>
      <c r="J55">
        <v>98.7</v>
      </c>
      <c r="K55">
        <v>81</v>
      </c>
      <c r="L55">
        <v>69</v>
      </c>
      <c r="M55">
        <v>98</v>
      </c>
      <c r="N55">
        <v>3.3000000000000002E-2</v>
      </c>
      <c r="O55">
        <v>96</v>
      </c>
      <c r="P55">
        <v>-4.7699999999999996</v>
      </c>
      <c r="Q55">
        <v>274</v>
      </c>
      <c r="R55">
        <v>102.1</v>
      </c>
      <c r="S55">
        <v>256</v>
      </c>
      <c r="T55">
        <v>106.9</v>
      </c>
      <c r="U55">
        <v>269</v>
      </c>
      <c r="V55">
        <v>-1.04</v>
      </c>
      <c r="W55">
        <v>200</v>
      </c>
    </row>
    <row r="56" spans="1:23" x14ac:dyDescent="0.25">
      <c r="A56">
        <f>COUNTIF('Value Matchup'!$D$356:$D$423,D56)</f>
        <v>0</v>
      </c>
      <c r="B56" t="s">
        <v>933</v>
      </c>
      <c r="C56">
        <v>53</v>
      </c>
      <c r="D56" t="s">
        <v>251</v>
      </c>
      <c r="E56" t="s">
        <v>207</v>
      </c>
      <c r="F56" s="79" t="s">
        <v>647</v>
      </c>
      <c r="G56">
        <v>13.23</v>
      </c>
      <c r="H56">
        <v>110</v>
      </c>
      <c r="I56">
        <v>65</v>
      </c>
      <c r="J56">
        <v>96.7</v>
      </c>
      <c r="K56">
        <v>51</v>
      </c>
      <c r="L56">
        <v>72.8</v>
      </c>
      <c r="M56">
        <v>14</v>
      </c>
      <c r="N56">
        <v>-4.1000000000000002E-2</v>
      </c>
      <c r="O56">
        <v>279</v>
      </c>
      <c r="P56">
        <v>-2.57</v>
      </c>
      <c r="Q56">
        <v>214</v>
      </c>
      <c r="R56">
        <v>102.2</v>
      </c>
      <c r="S56">
        <v>244</v>
      </c>
      <c r="T56">
        <v>104.8</v>
      </c>
      <c r="U56">
        <v>189</v>
      </c>
      <c r="V56">
        <v>6.63</v>
      </c>
      <c r="W56">
        <v>24</v>
      </c>
    </row>
    <row r="57" spans="1:23" x14ac:dyDescent="0.25">
      <c r="A57">
        <f>COUNTIF('Value Matchup'!$D$356:$D$423,D57)</f>
        <v>1</v>
      </c>
      <c r="B57" t="s">
        <v>933</v>
      </c>
      <c r="C57">
        <v>54</v>
      </c>
      <c r="D57" t="s">
        <v>62</v>
      </c>
      <c r="E57" t="s">
        <v>132</v>
      </c>
      <c r="F57" s="79" t="s">
        <v>466</v>
      </c>
      <c r="G57">
        <v>13.07</v>
      </c>
      <c r="H57">
        <v>114.8</v>
      </c>
      <c r="I57">
        <v>20</v>
      </c>
      <c r="J57">
        <v>101.7</v>
      </c>
      <c r="K57">
        <v>127</v>
      </c>
      <c r="L57">
        <v>71.099999999999994</v>
      </c>
      <c r="M57">
        <v>31</v>
      </c>
      <c r="N57">
        <v>4.1000000000000002E-2</v>
      </c>
      <c r="O57">
        <v>78</v>
      </c>
      <c r="P57">
        <v>-3.22</v>
      </c>
      <c r="Q57">
        <v>230</v>
      </c>
      <c r="R57">
        <v>102.6</v>
      </c>
      <c r="S57">
        <v>228</v>
      </c>
      <c r="T57">
        <v>105.8</v>
      </c>
      <c r="U57">
        <v>221</v>
      </c>
      <c r="V57">
        <v>3.45</v>
      </c>
      <c r="W57">
        <v>86</v>
      </c>
    </row>
    <row r="58" spans="1:23" x14ac:dyDescent="0.25">
      <c r="A58">
        <f>COUNTIF('Value Matchup'!$D$356:$D$423,D58)</f>
        <v>1</v>
      </c>
      <c r="B58" t="s">
        <v>933</v>
      </c>
      <c r="C58">
        <v>55</v>
      </c>
      <c r="D58" t="s">
        <v>87</v>
      </c>
      <c r="E58" t="s">
        <v>150</v>
      </c>
      <c r="F58" s="79" t="s">
        <v>539</v>
      </c>
      <c r="G58">
        <v>12.9</v>
      </c>
      <c r="H58">
        <v>109.3</v>
      </c>
      <c r="I58">
        <v>74</v>
      </c>
      <c r="J58">
        <v>96.4</v>
      </c>
      <c r="K58">
        <v>47</v>
      </c>
      <c r="L58">
        <v>68.900000000000006</v>
      </c>
      <c r="M58">
        <v>102</v>
      </c>
      <c r="N58">
        <v>2.1999999999999999E-2</v>
      </c>
      <c r="O58">
        <v>126</v>
      </c>
      <c r="P58">
        <v>9.43</v>
      </c>
      <c r="Q58">
        <v>41</v>
      </c>
      <c r="R58">
        <v>109.3</v>
      </c>
      <c r="S58">
        <v>27</v>
      </c>
      <c r="T58">
        <v>99.9</v>
      </c>
      <c r="U58">
        <v>53</v>
      </c>
      <c r="V58">
        <v>4.4400000000000004</v>
      </c>
      <c r="W58">
        <v>56</v>
      </c>
    </row>
    <row r="59" spans="1:23" x14ac:dyDescent="0.25">
      <c r="A59">
        <f>COUNTIF('Value Matchup'!$D$356:$D$423,D59)</f>
        <v>0</v>
      </c>
      <c r="B59" t="s">
        <v>933</v>
      </c>
      <c r="C59">
        <v>56</v>
      </c>
      <c r="D59" t="s">
        <v>211</v>
      </c>
      <c r="E59" t="s">
        <v>169</v>
      </c>
      <c r="F59" s="79" t="s">
        <v>647</v>
      </c>
      <c r="G59">
        <v>12.63</v>
      </c>
      <c r="H59">
        <v>108.8</v>
      </c>
      <c r="I59">
        <v>87</v>
      </c>
      <c r="J59">
        <v>96.2</v>
      </c>
      <c r="K59">
        <v>42</v>
      </c>
      <c r="L59">
        <v>66.400000000000006</v>
      </c>
      <c r="M59">
        <v>229</v>
      </c>
      <c r="N59">
        <v>0.03</v>
      </c>
      <c r="O59">
        <v>102</v>
      </c>
      <c r="P59">
        <v>-0.73</v>
      </c>
      <c r="Q59">
        <v>162</v>
      </c>
      <c r="R59">
        <v>105.3</v>
      </c>
      <c r="S59">
        <v>101</v>
      </c>
      <c r="T59">
        <v>106</v>
      </c>
      <c r="U59">
        <v>228</v>
      </c>
      <c r="V59">
        <v>-2.33</v>
      </c>
      <c r="W59">
        <v>234</v>
      </c>
    </row>
    <row r="60" spans="1:23" x14ac:dyDescent="0.25">
      <c r="A60">
        <f>COUNTIF('Value Matchup'!$D$356:$D$423,D60)</f>
        <v>0</v>
      </c>
      <c r="B60" t="s">
        <v>933</v>
      </c>
      <c r="C60">
        <v>57</v>
      </c>
      <c r="D60" t="s">
        <v>41</v>
      </c>
      <c r="E60" t="s">
        <v>114</v>
      </c>
      <c r="F60" s="79" t="s">
        <v>542</v>
      </c>
      <c r="G60">
        <v>12.34</v>
      </c>
      <c r="H60">
        <v>109.5</v>
      </c>
      <c r="I60">
        <v>71</v>
      </c>
      <c r="J60">
        <v>97.2</v>
      </c>
      <c r="K60">
        <v>60</v>
      </c>
      <c r="L60">
        <v>70.2</v>
      </c>
      <c r="M60">
        <v>55</v>
      </c>
      <c r="N60">
        <v>-4.1000000000000002E-2</v>
      </c>
      <c r="O60">
        <v>281</v>
      </c>
      <c r="P60">
        <v>8.44</v>
      </c>
      <c r="Q60">
        <v>52</v>
      </c>
      <c r="R60">
        <v>108.1</v>
      </c>
      <c r="S60">
        <v>52</v>
      </c>
      <c r="T60">
        <v>99.7</v>
      </c>
      <c r="U60">
        <v>47</v>
      </c>
      <c r="V60">
        <v>0.59</v>
      </c>
      <c r="W60">
        <v>151</v>
      </c>
    </row>
    <row r="61" spans="1:23" x14ac:dyDescent="0.25">
      <c r="A61">
        <f>COUNTIF('Value Matchup'!$D$356:$D$423,D61)</f>
        <v>0</v>
      </c>
      <c r="B61" t="s">
        <v>933</v>
      </c>
      <c r="C61">
        <v>58</v>
      </c>
      <c r="D61" t="s">
        <v>383</v>
      </c>
      <c r="E61" t="s">
        <v>112</v>
      </c>
      <c r="F61" s="79" t="s">
        <v>647</v>
      </c>
      <c r="G61">
        <v>11.99</v>
      </c>
      <c r="H61">
        <v>110</v>
      </c>
      <c r="I61">
        <v>64</v>
      </c>
      <c r="J61">
        <v>98</v>
      </c>
      <c r="K61">
        <v>67</v>
      </c>
      <c r="L61">
        <v>67.400000000000006</v>
      </c>
      <c r="M61">
        <v>175</v>
      </c>
      <c r="N61">
        <v>4.7E-2</v>
      </c>
      <c r="O61">
        <v>70</v>
      </c>
      <c r="P61">
        <v>0.62</v>
      </c>
      <c r="Q61">
        <v>127</v>
      </c>
      <c r="R61">
        <v>104.5</v>
      </c>
      <c r="S61">
        <v>138</v>
      </c>
      <c r="T61">
        <v>103.8</v>
      </c>
      <c r="U61">
        <v>145</v>
      </c>
      <c r="V61">
        <v>-3.91</v>
      </c>
      <c r="W61">
        <v>284</v>
      </c>
    </row>
    <row r="62" spans="1:23" x14ac:dyDescent="0.25">
      <c r="A62">
        <f>COUNTIF('Value Matchup'!$D$356:$D$423,D62)</f>
        <v>0</v>
      </c>
      <c r="B62" t="s">
        <v>933</v>
      </c>
      <c r="C62">
        <v>59</v>
      </c>
      <c r="D62" t="s">
        <v>57</v>
      </c>
      <c r="E62" t="s">
        <v>182</v>
      </c>
      <c r="F62" s="79" t="s">
        <v>516</v>
      </c>
      <c r="G62">
        <v>11.43</v>
      </c>
      <c r="H62">
        <v>111.5</v>
      </c>
      <c r="I62">
        <v>46</v>
      </c>
      <c r="J62">
        <v>100</v>
      </c>
      <c r="K62">
        <v>100</v>
      </c>
      <c r="L62">
        <v>64.400000000000006</v>
      </c>
      <c r="M62">
        <v>321</v>
      </c>
      <c r="N62">
        <v>-3.5999999999999997E-2</v>
      </c>
      <c r="O62">
        <v>267</v>
      </c>
      <c r="P62">
        <v>1.1100000000000001</v>
      </c>
      <c r="Q62">
        <v>118</v>
      </c>
      <c r="R62">
        <v>104</v>
      </c>
      <c r="S62">
        <v>158</v>
      </c>
      <c r="T62">
        <v>102.9</v>
      </c>
      <c r="U62">
        <v>107</v>
      </c>
      <c r="V62">
        <v>1.54</v>
      </c>
      <c r="W62">
        <v>118</v>
      </c>
    </row>
    <row r="63" spans="1:23" x14ac:dyDescent="0.25">
      <c r="A63">
        <f>COUNTIF('Value Matchup'!$D$356:$D$423,D63)</f>
        <v>0</v>
      </c>
      <c r="B63" t="s">
        <v>933</v>
      </c>
      <c r="C63">
        <v>60</v>
      </c>
      <c r="D63" t="s">
        <v>113</v>
      </c>
      <c r="E63" t="s">
        <v>114</v>
      </c>
      <c r="F63" s="79" t="s">
        <v>546</v>
      </c>
      <c r="G63">
        <v>11.43</v>
      </c>
      <c r="H63">
        <v>108</v>
      </c>
      <c r="I63">
        <v>101</v>
      </c>
      <c r="J63">
        <v>96.6</v>
      </c>
      <c r="K63">
        <v>49</v>
      </c>
      <c r="L63">
        <v>68.599999999999994</v>
      </c>
      <c r="M63">
        <v>115</v>
      </c>
      <c r="N63">
        <v>3.9E-2</v>
      </c>
      <c r="O63">
        <v>84</v>
      </c>
      <c r="P63">
        <v>10.89</v>
      </c>
      <c r="Q63">
        <v>24</v>
      </c>
      <c r="R63">
        <v>109.9</v>
      </c>
      <c r="S63">
        <v>15</v>
      </c>
      <c r="T63">
        <v>99</v>
      </c>
      <c r="U63">
        <v>37</v>
      </c>
      <c r="V63">
        <v>3.81</v>
      </c>
      <c r="W63">
        <v>75</v>
      </c>
    </row>
    <row r="64" spans="1:23" x14ac:dyDescent="0.25">
      <c r="A64">
        <f>COUNTIF('Value Matchup'!$D$356:$D$423,D64)</f>
        <v>1</v>
      </c>
      <c r="B64" t="s">
        <v>933</v>
      </c>
      <c r="C64">
        <v>61</v>
      </c>
      <c r="D64" t="s">
        <v>125</v>
      </c>
      <c r="E64" t="s">
        <v>124</v>
      </c>
      <c r="F64" s="79" t="s">
        <v>571</v>
      </c>
      <c r="G64">
        <v>11.2</v>
      </c>
      <c r="H64">
        <v>109.7</v>
      </c>
      <c r="I64">
        <v>68</v>
      </c>
      <c r="J64">
        <v>98.5</v>
      </c>
      <c r="K64">
        <v>79</v>
      </c>
      <c r="L64">
        <v>70.5</v>
      </c>
      <c r="M64">
        <v>46</v>
      </c>
      <c r="N64">
        <v>4.5999999999999999E-2</v>
      </c>
      <c r="O64">
        <v>73</v>
      </c>
      <c r="P64">
        <v>4.82</v>
      </c>
      <c r="Q64">
        <v>68</v>
      </c>
      <c r="R64">
        <v>106.5</v>
      </c>
      <c r="S64">
        <v>71</v>
      </c>
      <c r="T64">
        <v>101.7</v>
      </c>
      <c r="U64">
        <v>71</v>
      </c>
      <c r="V64">
        <v>1.82</v>
      </c>
      <c r="W64">
        <v>113</v>
      </c>
    </row>
    <row r="65" spans="1:23" x14ac:dyDescent="0.25">
      <c r="A65">
        <f>COUNTIF('Value Matchup'!$D$356:$D$423,D65)</f>
        <v>0</v>
      </c>
      <c r="B65" t="s">
        <v>933</v>
      </c>
      <c r="C65">
        <v>62</v>
      </c>
      <c r="D65" t="s">
        <v>268</v>
      </c>
      <c r="E65" t="s">
        <v>171</v>
      </c>
      <c r="F65" s="79" t="s">
        <v>534</v>
      </c>
      <c r="G65">
        <v>10.93</v>
      </c>
      <c r="H65">
        <v>109</v>
      </c>
      <c r="I65">
        <v>84</v>
      </c>
      <c r="J65">
        <v>98</v>
      </c>
      <c r="K65">
        <v>70</v>
      </c>
      <c r="L65">
        <v>74</v>
      </c>
      <c r="M65">
        <v>6</v>
      </c>
      <c r="N65">
        <v>-3.1E-2</v>
      </c>
      <c r="O65">
        <v>258</v>
      </c>
      <c r="P65">
        <v>3.54</v>
      </c>
      <c r="Q65">
        <v>80</v>
      </c>
      <c r="R65">
        <v>105.2</v>
      </c>
      <c r="S65">
        <v>104</v>
      </c>
      <c r="T65">
        <v>101.7</v>
      </c>
      <c r="U65">
        <v>67</v>
      </c>
      <c r="V65">
        <v>0.21</v>
      </c>
      <c r="W65">
        <v>165</v>
      </c>
    </row>
    <row r="66" spans="1:23" x14ac:dyDescent="0.25">
      <c r="A66">
        <f>COUNTIF('Value Matchup'!$D$356:$D$423,D66)</f>
        <v>1</v>
      </c>
      <c r="B66" t="s">
        <v>933</v>
      </c>
      <c r="C66">
        <v>63</v>
      </c>
      <c r="D66" t="s">
        <v>250</v>
      </c>
      <c r="E66" t="s">
        <v>207</v>
      </c>
      <c r="F66" s="79" t="s">
        <v>648</v>
      </c>
      <c r="G66">
        <v>10.8</v>
      </c>
      <c r="H66">
        <v>110.5</v>
      </c>
      <c r="I66">
        <v>56</v>
      </c>
      <c r="J66">
        <v>99.7</v>
      </c>
      <c r="K66">
        <v>96</v>
      </c>
      <c r="L66">
        <v>61.8</v>
      </c>
      <c r="M66">
        <v>349</v>
      </c>
      <c r="N66">
        <v>6.0000000000000001E-3</v>
      </c>
      <c r="O66">
        <v>167</v>
      </c>
      <c r="P66">
        <v>-4.62</v>
      </c>
      <c r="Q66">
        <v>268</v>
      </c>
      <c r="R66">
        <v>101.3</v>
      </c>
      <c r="S66">
        <v>283</v>
      </c>
      <c r="T66">
        <v>105.9</v>
      </c>
      <c r="U66">
        <v>223</v>
      </c>
      <c r="V66">
        <v>-2.86</v>
      </c>
      <c r="W66">
        <v>250</v>
      </c>
    </row>
    <row r="67" spans="1:23" x14ac:dyDescent="0.25">
      <c r="A67">
        <f>COUNTIF('Value Matchup'!$D$356:$D$423,D67)</f>
        <v>0</v>
      </c>
      <c r="B67" t="s">
        <v>933</v>
      </c>
      <c r="C67">
        <v>64</v>
      </c>
      <c r="D67" t="s">
        <v>95</v>
      </c>
      <c r="E67" t="s">
        <v>124</v>
      </c>
      <c r="F67" s="79" t="s">
        <v>547</v>
      </c>
      <c r="G67">
        <v>10.41</v>
      </c>
      <c r="H67">
        <v>106.5</v>
      </c>
      <c r="I67">
        <v>130</v>
      </c>
      <c r="J67">
        <v>96.1</v>
      </c>
      <c r="K67">
        <v>39</v>
      </c>
      <c r="L67">
        <v>67.599999999999994</v>
      </c>
      <c r="M67">
        <v>160</v>
      </c>
      <c r="N67">
        <v>-3.6999999999999998E-2</v>
      </c>
      <c r="O67">
        <v>271</v>
      </c>
      <c r="P67">
        <v>2.02</v>
      </c>
      <c r="Q67">
        <v>97</v>
      </c>
      <c r="R67">
        <v>105.6</v>
      </c>
      <c r="S67">
        <v>87</v>
      </c>
      <c r="T67">
        <v>103.6</v>
      </c>
      <c r="U67">
        <v>130</v>
      </c>
      <c r="V67">
        <v>-4.6100000000000003</v>
      </c>
      <c r="W67">
        <v>298</v>
      </c>
    </row>
    <row r="68" spans="1:23" x14ac:dyDescent="0.25">
      <c r="A68">
        <f>COUNTIF('Value Matchup'!$D$356:$D$423,D68)</f>
        <v>0</v>
      </c>
      <c r="B68" t="s">
        <v>933</v>
      </c>
      <c r="C68">
        <v>65</v>
      </c>
      <c r="D68" t="s">
        <v>44</v>
      </c>
      <c r="E68" t="s">
        <v>150</v>
      </c>
      <c r="F68" s="79" t="s">
        <v>546</v>
      </c>
      <c r="G68">
        <v>10.36</v>
      </c>
      <c r="H68">
        <v>110.8</v>
      </c>
      <c r="I68">
        <v>52</v>
      </c>
      <c r="J68">
        <v>100.4</v>
      </c>
      <c r="K68">
        <v>107</v>
      </c>
      <c r="L68">
        <v>64.8</v>
      </c>
      <c r="M68">
        <v>311</v>
      </c>
      <c r="N68">
        <v>8.0000000000000002E-3</v>
      </c>
      <c r="O68">
        <v>159</v>
      </c>
      <c r="P68">
        <v>8.1</v>
      </c>
      <c r="Q68">
        <v>55</v>
      </c>
      <c r="R68">
        <v>108.7</v>
      </c>
      <c r="S68">
        <v>38</v>
      </c>
      <c r="T68">
        <v>100.6</v>
      </c>
      <c r="U68">
        <v>59</v>
      </c>
      <c r="V68">
        <v>1.18</v>
      </c>
      <c r="W68">
        <v>131</v>
      </c>
    </row>
    <row r="69" spans="1:23" x14ac:dyDescent="0.25">
      <c r="A69">
        <f>COUNTIF('Value Matchup'!$D$356:$D$423,D69)</f>
        <v>0</v>
      </c>
      <c r="B69" t="s">
        <v>933</v>
      </c>
      <c r="C69">
        <v>66</v>
      </c>
      <c r="D69" t="s">
        <v>346</v>
      </c>
      <c r="E69" t="s">
        <v>151</v>
      </c>
      <c r="F69" s="79" t="s">
        <v>510</v>
      </c>
      <c r="G69">
        <v>9.9700000000000006</v>
      </c>
      <c r="H69">
        <v>111.7</v>
      </c>
      <c r="I69">
        <v>43</v>
      </c>
      <c r="J69">
        <v>101.7</v>
      </c>
      <c r="K69">
        <v>125</v>
      </c>
      <c r="L69">
        <v>66.400000000000006</v>
      </c>
      <c r="M69">
        <v>235</v>
      </c>
      <c r="N69">
        <v>-2.1999999999999999E-2</v>
      </c>
      <c r="O69">
        <v>238</v>
      </c>
      <c r="P69">
        <v>-0.2</v>
      </c>
      <c r="Q69">
        <v>152</v>
      </c>
      <c r="R69">
        <v>104</v>
      </c>
      <c r="S69">
        <v>159</v>
      </c>
      <c r="T69">
        <v>104.2</v>
      </c>
      <c r="U69">
        <v>167</v>
      </c>
      <c r="V69">
        <v>-6.48</v>
      </c>
      <c r="W69">
        <v>330</v>
      </c>
    </row>
    <row r="70" spans="1:23" x14ac:dyDescent="0.25">
      <c r="A70">
        <f>COUNTIF('Value Matchup'!$D$356:$D$423,D70)</f>
        <v>0</v>
      </c>
      <c r="B70" t="s">
        <v>933</v>
      </c>
      <c r="C70">
        <v>67</v>
      </c>
      <c r="D70" t="s">
        <v>56</v>
      </c>
      <c r="E70" t="s">
        <v>150</v>
      </c>
      <c r="F70" s="79" t="s">
        <v>546</v>
      </c>
      <c r="G70">
        <v>9.9499999999999993</v>
      </c>
      <c r="H70">
        <v>104.9</v>
      </c>
      <c r="I70">
        <v>156</v>
      </c>
      <c r="J70">
        <v>95</v>
      </c>
      <c r="K70">
        <v>31</v>
      </c>
      <c r="L70">
        <v>67.7</v>
      </c>
      <c r="M70">
        <v>156</v>
      </c>
      <c r="N70">
        <v>-1.4E-2</v>
      </c>
      <c r="O70">
        <v>227</v>
      </c>
      <c r="P70">
        <v>7.03</v>
      </c>
      <c r="Q70">
        <v>60</v>
      </c>
      <c r="R70">
        <v>108.8</v>
      </c>
      <c r="S70">
        <v>36</v>
      </c>
      <c r="T70">
        <v>101.8</v>
      </c>
      <c r="U70">
        <v>73</v>
      </c>
      <c r="V70">
        <v>-2.4500000000000002</v>
      </c>
      <c r="W70">
        <v>240</v>
      </c>
    </row>
    <row r="71" spans="1:23" x14ac:dyDescent="0.25">
      <c r="A71">
        <f>COUNTIF('Value Matchup'!$D$356:$D$423,D71)</f>
        <v>0</v>
      </c>
      <c r="B71" t="s">
        <v>933</v>
      </c>
      <c r="C71">
        <v>68</v>
      </c>
      <c r="D71" t="s">
        <v>33</v>
      </c>
      <c r="E71" t="s">
        <v>150</v>
      </c>
      <c r="F71" s="79" t="s">
        <v>517</v>
      </c>
      <c r="G71">
        <v>9.91</v>
      </c>
      <c r="H71">
        <v>110.8</v>
      </c>
      <c r="I71">
        <v>50</v>
      </c>
      <c r="J71">
        <v>100.9</v>
      </c>
      <c r="K71">
        <v>110</v>
      </c>
      <c r="L71">
        <v>65.900000000000006</v>
      </c>
      <c r="M71">
        <v>260</v>
      </c>
      <c r="N71">
        <v>-3.2000000000000001E-2</v>
      </c>
      <c r="O71">
        <v>260</v>
      </c>
      <c r="P71">
        <v>8.51</v>
      </c>
      <c r="Q71">
        <v>51</v>
      </c>
      <c r="R71">
        <v>108.6</v>
      </c>
      <c r="S71">
        <v>42</v>
      </c>
      <c r="T71">
        <v>100.1</v>
      </c>
      <c r="U71">
        <v>55</v>
      </c>
      <c r="V71">
        <v>3.88</v>
      </c>
      <c r="W71">
        <v>72</v>
      </c>
    </row>
    <row r="72" spans="1:23" x14ac:dyDescent="0.25">
      <c r="A72">
        <f>COUNTIF('Value Matchup'!$D$356:$D$423,D72)</f>
        <v>0</v>
      </c>
      <c r="B72" t="s">
        <v>933</v>
      </c>
      <c r="C72">
        <v>69</v>
      </c>
      <c r="D72" t="s">
        <v>193</v>
      </c>
      <c r="E72" t="s">
        <v>169</v>
      </c>
      <c r="F72" s="79" t="s">
        <v>536</v>
      </c>
      <c r="G72">
        <v>9.82</v>
      </c>
      <c r="H72">
        <v>109.1</v>
      </c>
      <c r="I72">
        <v>79</v>
      </c>
      <c r="J72">
        <v>99.3</v>
      </c>
      <c r="K72">
        <v>86</v>
      </c>
      <c r="L72">
        <v>66.900000000000006</v>
      </c>
      <c r="M72">
        <v>204</v>
      </c>
      <c r="N72">
        <v>2.1999999999999999E-2</v>
      </c>
      <c r="O72">
        <v>124</v>
      </c>
      <c r="P72">
        <v>-0.44</v>
      </c>
      <c r="Q72">
        <v>160</v>
      </c>
      <c r="R72">
        <v>105.6</v>
      </c>
      <c r="S72">
        <v>90</v>
      </c>
      <c r="T72">
        <v>106</v>
      </c>
      <c r="U72">
        <v>227</v>
      </c>
      <c r="V72">
        <v>-1.94</v>
      </c>
      <c r="W72">
        <v>228</v>
      </c>
    </row>
    <row r="73" spans="1:23" x14ac:dyDescent="0.25">
      <c r="A73">
        <f>COUNTIF('Value Matchup'!$D$356:$D$423,D73)</f>
        <v>0</v>
      </c>
      <c r="B73" t="s">
        <v>933</v>
      </c>
      <c r="C73">
        <v>70</v>
      </c>
      <c r="D73" t="s">
        <v>278</v>
      </c>
      <c r="E73" t="s">
        <v>114</v>
      </c>
      <c r="F73" s="79" t="s">
        <v>550</v>
      </c>
      <c r="G73">
        <v>9.75</v>
      </c>
      <c r="H73">
        <v>106.7</v>
      </c>
      <c r="I73">
        <v>122</v>
      </c>
      <c r="J73">
        <v>96.9</v>
      </c>
      <c r="K73">
        <v>55</v>
      </c>
      <c r="L73">
        <v>64.599999999999994</v>
      </c>
      <c r="M73">
        <v>317</v>
      </c>
      <c r="N73">
        <v>-1.7000000000000001E-2</v>
      </c>
      <c r="O73">
        <v>230</v>
      </c>
      <c r="P73">
        <v>9.81</v>
      </c>
      <c r="Q73">
        <v>35</v>
      </c>
      <c r="R73">
        <v>109.6</v>
      </c>
      <c r="S73">
        <v>21</v>
      </c>
      <c r="T73">
        <v>99.7</v>
      </c>
      <c r="U73">
        <v>50</v>
      </c>
      <c r="V73">
        <v>0.44</v>
      </c>
      <c r="W73">
        <v>156</v>
      </c>
    </row>
    <row r="74" spans="1:23" x14ac:dyDescent="0.25">
      <c r="A74">
        <f>COUNTIF('Value Matchup'!$D$356:$D$423,D74)</f>
        <v>0</v>
      </c>
      <c r="B74" t="s">
        <v>933</v>
      </c>
      <c r="C74">
        <v>71</v>
      </c>
      <c r="D74" t="s">
        <v>210</v>
      </c>
      <c r="E74" t="s">
        <v>110</v>
      </c>
      <c r="F74" s="79" t="s">
        <v>644</v>
      </c>
      <c r="G74">
        <v>9.69</v>
      </c>
      <c r="H74">
        <v>108.2</v>
      </c>
      <c r="I74">
        <v>98</v>
      </c>
      <c r="J74">
        <v>98.5</v>
      </c>
      <c r="K74">
        <v>78</v>
      </c>
      <c r="L74">
        <v>67.7</v>
      </c>
      <c r="M74">
        <v>153</v>
      </c>
      <c r="N74">
        <v>-1.0999999999999999E-2</v>
      </c>
      <c r="O74">
        <v>216</v>
      </c>
      <c r="P74">
        <v>-1.46</v>
      </c>
      <c r="Q74">
        <v>182</v>
      </c>
      <c r="R74">
        <v>103.6</v>
      </c>
      <c r="S74">
        <v>180</v>
      </c>
      <c r="T74">
        <v>105</v>
      </c>
      <c r="U74">
        <v>195</v>
      </c>
      <c r="V74">
        <v>-4.79</v>
      </c>
      <c r="W74">
        <v>304</v>
      </c>
    </row>
    <row r="75" spans="1:23" x14ac:dyDescent="0.25">
      <c r="A75">
        <f>COUNTIF('Value Matchup'!$D$356:$D$423,D75)</f>
        <v>0</v>
      </c>
      <c r="B75" t="s">
        <v>933</v>
      </c>
      <c r="C75">
        <v>72</v>
      </c>
      <c r="D75" t="s">
        <v>270</v>
      </c>
      <c r="E75" t="s">
        <v>140</v>
      </c>
      <c r="F75" s="79" t="s">
        <v>518</v>
      </c>
      <c r="G75">
        <v>9.69</v>
      </c>
      <c r="H75">
        <v>109.9</v>
      </c>
      <c r="I75">
        <v>66</v>
      </c>
      <c r="J75">
        <v>100.2</v>
      </c>
      <c r="K75">
        <v>104</v>
      </c>
      <c r="L75">
        <v>66.8</v>
      </c>
      <c r="M75">
        <v>208</v>
      </c>
      <c r="N75">
        <v>-7.1999999999999995E-2</v>
      </c>
      <c r="O75">
        <v>325</v>
      </c>
      <c r="P75">
        <v>8.98</v>
      </c>
      <c r="Q75">
        <v>46</v>
      </c>
      <c r="R75">
        <v>108.2</v>
      </c>
      <c r="S75">
        <v>50</v>
      </c>
      <c r="T75">
        <v>99.3</v>
      </c>
      <c r="U75">
        <v>39</v>
      </c>
      <c r="V75">
        <v>-3.05</v>
      </c>
      <c r="W75">
        <v>257</v>
      </c>
    </row>
    <row r="76" spans="1:23" x14ac:dyDescent="0.25">
      <c r="A76">
        <f>COUNTIF('Value Matchup'!$D$356:$D$423,D76)</f>
        <v>0</v>
      </c>
      <c r="B76" t="s">
        <v>933</v>
      </c>
      <c r="C76">
        <v>73</v>
      </c>
      <c r="D76" t="s">
        <v>355</v>
      </c>
      <c r="E76" t="s">
        <v>114</v>
      </c>
      <c r="F76" s="79" t="s">
        <v>517</v>
      </c>
      <c r="G76">
        <v>9.68</v>
      </c>
      <c r="H76">
        <v>107.9</v>
      </c>
      <c r="I76">
        <v>106</v>
      </c>
      <c r="J76">
        <v>98.2</v>
      </c>
      <c r="K76">
        <v>76</v>
      </c>
      <c r="L76">
        <v>70.099999999999994</v>
      </c>
      <c r="M76">
        <v>60</v>
      </c>
      <c r="N76">
        <v>2.1999999999999999E-2</v>
      </c>
      <c r="O76">
        <v>125</v>
      </c>
      <c r="P76">
        <v>10.92</v>
      </c>
      <c r="Q76">
        <v>23</v>
      </c>
      <c r="R76">
        <v>109.4</v>
      </c>
      <c r="S76">
        <v>25</v>
      </c>
      <c r="T76">
        <v>98.5</v>
      </c>
      <c r="U76">
        <v>25</v>
      </c>
      <c r="V76">
        <v>2.69</v>
      </c>
      <c r="W76">
        <v>97</v>
      </c>
    </row>
    <row r="77" spans="1:23" x14ac:dyDescent="0.25">
      <c r="A77">
        <f>COUNTIF('Value Matchup'!$D$356:$D$423,D77)</f>
        <v>0</v>
      </c>
      <c r="B77" t="s">
        <v>933</v>
      </c>
      <c r="C77">
        <v>74</v>
      </c>
      <c r="D77" t="s">
        <v>97</v>
      </c>
      <c r="E77" t="s">
        <v>232</v>
      </c>
      <c r="F77" s="79" t="s">
        <v>514</v>
      </c>
      <c r="G77">
        <v>9.56</v>
      </c>
      <c r="H77">
        <v>102.9</v>
      </c>
      <c r="I77">
        <v>197</v>
      </c>
      <c r="J77">
        <v>93.3</v>
      </c>
      <c r="K77">
        <v>19</v>
      </c>
      <c r="L77">
        <v>65.8</v>
      </c>
      <c r="M77">
        <v>265</v>
      </c>
      <c r="N77">
        <v>-0.111</v>
      </c>
      <c r="O77">
        <v>347</v>
      </c>
      <c r="P77">
        <v>9.73</v>
      </c>
      <c r="Q77">
        <v>37</v>
      </c>
      <c r="R77">
        <v>108.4</v>
      </c>
      <c r="S77">
        <v>47</v>
      </c>
      <c r="T77">
        <v>98.6</v>
      </c>
      <c r="U77">
        <v>29</v>
      </c>
      <c r="V77">
        <v>-5.62</v>
      </c>
      <c r="W77">
        <v>321</v>
      </c>
    </row>
    <row r="78" spans="1:23" x14ac:dyDescent="0.25">
      <c r="A78">
        <f>COUNTIF('Value Matchup'!$D$356:$D$423,D78)</f>
        <v>1</v>
      </c>
      <c r="B78" t="s">
        <v>933</v>
      </c>
      <c r="C78">
        <v>75</v>
      </c>
      <c r="D78" t="s">
        <v>55</v>
      </c>
      <c r="E78" t="s">
        <v>153</v>
      </c>
      <c r="F78" s="79" t="s">
        <v>758</v>
      </c>
      <c r="G78">
        <v>9.4700000000000006</v>
      </c>
      <c r="H78">
        <v>106.6</v>
      </c>
      <c r="I78">
        <v>125</v>
      </c>
      <c r="J78">
        <v>97.1</v>
      </c>
      <c r="K78">
        <v>59</v>
      </c>
      <c r="L78">
        <v>65.099999999999994</v>
      </c>
      <c r="M78">
        <v>296</v>
      </c>
      <c r="N78">
        <v>9.7000000000000003E-2</v>
      </c>
      <c r="O78">
        <v>10</v>
      </c>
      <c r="P78">
        <v>-3.91</v>
      </c>
      <c r="Q78">
        <v>250</v>
      </c>
      <c r="R78">
        <v>102.2</v>
      </c>
      <c r="S78">
        <v>245</v>
      </c>
      <c r="T78">
        <v>106.1</v>
      </c>
      <c r="U78">
        <v>232</v>
      </c>
      <c r="V78">
        <v>1.84</v>
      </c>
      <c r="W78">
        <v>112</v>
      </c>
    </row>
    <row r="79" spans="1:23" x14ac:dyDescent="0.25">
      <c r="A79">
        <f>COUNTIF('Value Matchup'!$D$356:$D$423,D79)</f>
        <v>1</v>
      </c>
      <c r="B79" t="s">
        <v>933</v>
      </c>
      <c r="C79">
        <v>76</v>
      </c>
      <c r="D79" t="s">
        <v>374</v>
      </c>
      <c r="E79" t="s">
        <v>171</v>
      </c>
      <c r="F79" s="79" t="s">
        <v>644</v>
      </c>
      <c r="G79">
        <v>9.43</v>
      </c>
      <c r="H79">
        <v>108.8</v>
      </c>
      <c r="I79">
        <v>86</v>
      </c>
      <c r="J79">
        <v>99.4</v>
      </c>
      <c r="K79">
        <v>90</v>
      </c>
      <c r="L79">
        <v>68.7</v>
      </c>
      <c r="M79">
        <v>108</v>
      </c>
      <c r="N79">
        <v>6.5000000000000002E-2</v>
      </c>
      <c r="O79">
        <v>36</v>
      </c>
      <c r="P79">
        <v>3.84</v>
      </c>
      <c r="Q79">
        <v>74</v>
      </c>
      <c r="R79">
        <v>105.6</v>
      </c>
      <c r="S79">
        <v>88</v>
      </c>
      <c r="T79">
        <v>101.7</v>
      </c>
      <c r="U79">
        <v>70</v>
      </c>
      <c r="V79">
        <v>-0.62</v>
      </c>
      <c r="W79">
        <v>184</v>
      </c>
    </row>
    <row r="80" spans="1:23" x14ac:dyDescent="0.25">
      <c r="A80">
        <f>COUNTIF('Value Matchup'!$D$356:$D$423,D80)</f>
        <v>0</v>
      </c>
      <c r="B80" t="s">
        <v>933</v>
      </c>
      <c r="C80">
        <v>77</v>
      </c>
      <c r="D80" t="s">
        <v>335</v>
      </c>
      <c r="E80" t="s">
        <v>232</v>
      </c>
      <c r="F80" s="79" t="s">
        <v>449</v>
      </c>
      <c r="G80">
        <v>9.3000000000000007</v>
      </c>
      <c r="H80">
        <v>105.5</v>
      </c>
      <c r="I80">
        <v>148</v>
      </c>
      <c r="J80">
        <v>96.2</v>
      </c>
      <c r="K80">
        <v>44</v>
      </c>
      <c r="L80">
        <v>67.5</v>
      </c>
      <c r="M80">
        <v>171</v>
      </c>
      <c r="N80">
        <v>-0.02</v>
      </c>
      <c r="O80">
        <v>233</v>
      </c>
      <c r="P80">
        <v>11.13</v>
      </c>
      <c r="Q80">
        <v>19</v>
      </c>
      <c r="R80">
        <v>109.4</v>
      </c>
      <c r="S80">
        <v>24</v>
      </c>
      <c r="T80">
        <v>98.3</v>
      </c>
      <c r="U80">
        <v>20</v>
      </c>
      <c r="V80">
        <v>-4.4800000000000004</v>
      </c>
      <c r="W80">
        <v>294</v>
      </c>
    </row>
    <row r="81" spans="1:23" x14ac:dyDescent="0.25">
      <c r="A81">
        <f>COUNTIF('Value Matchup'!$D$356:$D$423,D81)</f>
        <v>1</v>
      </c>
      <c r="B81" t="s">
        <v>933</v>
      </c>
      <c r="C81">
        <v>78</v>
      </c>
      <c r="D81" t="s">
        <v>307</v>
      </c>
      <c r="E81" t="s">
        <v>176</v>
      </c>
      <c r="F81" s="79" t="s">
        <v>540</v>
      </c>
      <c r="G81">
        <v>8.74</v>
      </c>
      <c r="H81">
        <v>111.4</v>
      </c>
      <c r="I81">
        <v>47</v>
      </c>
      <c r="J81">
        <v>102.7</v>
      </c>
      <c r="K81">
        <v>145</v>
      </c>
      <c r="L81">
        <v>66</v>
      </c>
      <c r="M81">
        <v>251</v>
      </c>
      <c r="N81">
        <v>2.3E-2</v>
      </c>
      <c r="O81">
        <v>121</v>
      </c>
      <c r="P81">
        <v>-0.78</v>
      </c>
      <c r="Q81">
        <v>163</v>
      </c>
      <c r="R81">
        <v>106</v>
      </c>
      <c r="S81">
        <v>80</v>
      </c>
      <c r="T81">
        <v>106.7</v>
      </c>
      <c r="U81">
        <v>263</v>
      </c>
      <c r="V81">
        <v>6.96</v>
      </c>
      <c r="W81">
        <v>21</v>
      </c>
    </row>
    <row r="82" spans="1:23" x14ac:dyDescent="0.25">
      <c r="A82">
        <f>COUNTIF('Value Matchup'!$D$356:$D$423,D82)</f>
        <v>1</v>
      </c>
      <c r="B82" t="s">
        <v>933</v>
      </c>
      <c r="C82">
        <v>79</v>
      </c>
      <c r="D82" t="s">
        <v>369</v>
      </c>
      <c r="E82" t="s">
        <v>150</v>
      </c>
      <c r="F82" s="79" t="s">
        <v>547</v>
      </c>
      <c r="G82">
        <v>8.74</v>
      </c>
      <c r="H82">
        <v>109.6</v>
      </c>
      <c r="I82">
        <v>69</v>
      </c>
      <c r="J82">
        <v>100.9</v>
      </c>
      <c r="K82">
        <v>111</v>
      </c>
      <c r="L82">
        <v>70.5</v>
      </c>
      <c r="M82">
        <v>48</v>
      </c>
      <c r="N82">
        <v>7.0999999999999994E-2</v>
      </c>
      <c r="O82">
        <v>30</v>
      </c>
      <c r="P82">
        <v>5.92</v>
      </c>
      <c r="Q82">
        <v>62</v>
      </c>
      <c r="R82">
        <v>107</v>
      </c>
      <c r="S82">
        <v>64</v>
      </c>
      <c r="T82">
        <v>101.1</v>
      </c>
      <c r="U82">
        <v>61</v>
      </c>
      <c r="V82">
        <v>-6.08</v>
      </c>
      <c r="W82">
        <v>327</v>
      </c>
    </row>
    <row r="83" spans="1:23" x14ac:dyDescent="0.25">
      <c r="A83">
        <f>COUNTIF('Value Matchup'!$D$356:$D$423,D83)</f>
        <v>1</v>
      </c>
      <c r="B83" t="s">
        <v>933</v>
      </c>
      <c r="C83">
        <v>80</v>
      </c>
      <c r="D83" t="s">
        <v>405</v>
      </c>
      <c r="E83" t="s">
        <v>118</v>
      </c>
      <c r="F83" s="79" t="s">
        <v>747</v>
      </c>
      <c r="G83">
        <v>8.7200000000000006</v>
      </c>
      <c r="H83">
        <v>107.9</v>
      </c>
      <c r="I83">
        <v>104</v>
      </c>
      <c r="J83">
        <v>99.2</v>
      </c>
      <c r="K83">
        <v>84</v>
      </c>
      <c r="L83">
        <v>65.3</v>
      </c>
      <c r="M83">
        <v>285</v>
      </c>
      <c r="N83">
        <v>5.6000000000000001E-2</v>
      </c>
      <c r="O83">
        <v>54</v>
      </c>
      <c r="P83">
        <v>-5.99</v>
      </c>
      <c r="Q83">
        <v>289</v>
      </c>
      <c r="R83">
        <v>100.1</v>
      </c>
      <c r="S83">
        <v>317</v>
      </c>
      <c r="T83">
        <v>106.1</v>
      </c>
      <c r="U83">
        <v>234</v>
      </c>
      <c r="V83">
        <v>3.55</v>
      </c>
      <c r="W83">
        <v>83</v>
      </c>
    </row>
    <row r="84" spans="1:23" x14ac:dyDescent="0.25">
      <c r="A84">
        <f>COUNTIF('Value Matchup'!$D$356:$D$423,D84)</f>
        <v>0</v>
      </c>
      <c r="B84" t="s">
        <v>933</v>
      </c>
      <c r="C84">
        <v>81</v>
      </c>
      <c r="D84" t="s">
        <v>395</v>
      </c>
      <c r="E84" t="s">
        <v>169</v>
      </c>
      <c r="F84" s="79" t="s">
        <v>648</v>
      </c>
      <c r="G84">
        <v>8.6</v>
      </c>
      <c r="H84">
        <v>106.5</v>
      </c>
      <c r="I84">
        <v>129</v>
      </c>
      <c r="J84">
        <v>97.9</v>
      </c>
      <c r="K84">
        <v>66</v>
      </c>
      <c r="L84">
        <v>67.400000000000006</v>
      </c>
      <c r="M84">
        <v>180</v>
      </c>
      <c r="N84">
        <v>0.17499999999999999</v>
      </c>
      <c r="O84">
        <v>1</v>
      </c>
      <c r="P84">
        <v>0.19</v>
      </c>
      <c r="Q84">
        <v>139</v>
      </c>
      <c r="R84">
        <v>105.6</v>
      </c>
      <c r="S84">
        <v>89</v>
      </c>
      <c r="T84">
        <v>105.4</v>
      </c>
      <c r="U84">
        <v>204</v>
      </c>
      <c r="V84">
        <v>-2.9</v>
      </c>
      <c r="W84">
        <v>253</v>
      </c>
    </row>
    <row r="85" spans="1:23" x14ac:dyDescent="0.25">
      <c r="A85">
        <f>COUNTIF('Value Matchup'!$D$356:$D$423,D85)</f>
        <v>1</v>
      </c>
      <c r="B85" t="s">
        <v>933</v>
      </c>
      <c r="C85">
        <v>82</v>
      </c>
      <c r="D85" t="s">
        <v>93</v>
      </c>
      <c r="E85" t="s">
        <v>146</v>
      </c>
      <c r="F85" s="79" t="s">
        <v>759</v>
      </c>
      <c r="G85">
        <v>8.59</v>
      </c>
      <c r="H85">
        <v>111.7</v>
      </c>
      <c r="I85">
        <v>44</v>
      </c>
      <c r="J85">
        <v>103.1</v>
      </c>
      <c r="K85">
        <v>149</v>
      </c>
      <c r="L85">
        <v>70.7</v>
      </c>
      <c r="M85">
        <v>44</v>
      </c>
      <c r="N85">
        <v>5.7000000000000002E-2</v>
      </c>
      <c r="O85">
        <v>49</v>
      </c>
      <c r="P85">
        <v>-1.51</v>
      </c>
      <c r="Q85">
        <v>186</v>
      </c>
      <c r="R85">
        <v>102.3</v>
      </c>
      <c r="S85">
        <v>243</v>
      </c>
      <c r="T85">
        <v>103.8</v>
      </c>
      <c r="U85">
        <v>140</v>
      </c>
      <c r="V85">
        <v>-1.87</v>
      </c>
      <c r="W85">
        <v>225</v>
      </c>
    </row>
    <row r="86" spans="1:23" ht="16.5" customHeight="1" x14ac:dyDescent="0.25">
      <c r="A86">
        <f>COUNTIF('Value Matchup'!$D$356:$D$423,D86)</f>
        <v>0</v>
      </c>
      <c r="B86" t="s">
        <v>933</v>
      </c>
      <c r="C86">
        <v>83</v>
      </c>
      <c r="D86" t="s">
        <v>231</v>
      </c>
      <c r="E86" t="s">
        <v>232</v>
      </c>
      <c r="F86" s="79" t="s">
        <v>1660</v>
      </c>
      <c r="G86">
        <v>8.5</v>
      </c>
      <c r="H86">
        <v>109</v>
      </c>
      <c r="I86">
        <v>80</v>
      </c>
      <c r="J86">
        <v>100.5</v>
      </c>
      <c r="K86">
        <v>108</v>
      </c>
      <c r="L86">
        <v>70.400000000000006</v>
      </c>
      <c r="M86">
        <v>51</v>
      </c>
      <c r="N86">
        <v>-5.1999999999999998E-2</v>
      </c>
      <c r="O86">
        <v>297</v>
      </c>
      <c r="P86">
        <v>13.03</v>
      </c>
      <c r="Q86">
        <v>10</v>
      </c>
      <c r="R86">
        <v>109.7</v>
      </c>
      <c r="S86">
        <v>18</v>
      </c>
      <c r="T86">
        <v>96.7</v>
      </c>
      <c r="U86">
        <v>3</v>
      </c>
      <c r="V86">
        <v>4.01</v>
      </c>
      <c r="W86">
        <v>65</v>
      </c>
    </row>
    <row r="87" spans="1:23" ht="15.75" customHeight="1" x14ac:dyDescent="0.25">
      <c r="A87">
        <f>COUNTIF('Value Matchup'!$D$356:$D$423,D87)</f>
        <v>0</v>
      </c>
      <c r="B87" t="s">
        <v>933</v>
      </c>
      <c r="C87">
        <v>84</v>
      </c>
      <c r="D87" t="s">
        <v>70</v>
      </c>
      <c r="E87" t="s">
        <v>182</v>
      </c>
      <c r="F87" s="79" t="s">
        <v>536</v>
      </c>
      <c r="G87">
        <v>8.2799999999999994</v>
      </c>
      <c r="H87">
        <v>107.5</v>
      </c>
      <c r="I87">
        <v>109</v>
      </c>
      <c r="J87">
        <v>99.2</v>
      </c>
      <c r="K87">
        <v>85</v>
      </c>
      <c r="L87">
        <v>64.5</v>
      </c>
      <c r="M87">
        <v>320</v>
      </c>
      <c r="N87">
        <v>6.5000000000000002E-2</v>
      </c>
      <c r="O87">
        <v>37</v>
      </c>
      <c r="P87">
        <v>0.77</v>
      </c>
      <c r="Q87">
        <v>125</v>
      </c>
      <c r="R87">
        <v>104.4</v>
      </c>
      <c r="S87">
        <v>143</v>
      </c>
      <c r="T87">
        <v>103.6</v>
      </c>
      <c r="U87">
        <v>131</v>
      </c>
      <c r="V87">
        <v>2.33</v>
      </c>
      <c r="W87">
        <v>101</v>
      </c>
    </row>
    <row r="88" spans="1:23" x14ac:dyDescent="0.25">
      <c r="A88">
        <f>COUNTIF('Value Matchup'!$D$356:$D$423,D88)</f>
        <v>0</v>
      </c>
      <c r="B88" t="s">
        <v>933</v>
      </c>
      <c r="C88">
        <v>85</v>
      </c>
      <c r="D88" t="s">
        <v>344</v>
      </c>
      <c r="E88" t="s">
        <v>151</v>
      </c>
      <c r="F88" s="79" t="s">
        <v>649</v>
      </c>
      <c r="G88">
        <v>7.9</v>
      </c>
      <c r="H88">
        <v>105.9</v>
      </c>
      <c r="I88">
        <v>139</v>
      </c>
      <c r="J88">
        <v>98</v>
      </c>
      <c r="K88">
        <v>69</v>
      </c>
      <c r="L88">
        <v>66.8</v>
      </c>
      <c r="M88">
        <v>210</v>
      </c>
      <c r="N88">
        <v>-4.0000000000000001E-3</v>
      </c>
      <c r="O88">
        <v>191</v>
      </c>
      <c r="P88">
        <v>3.07</v>
      </c>
      <c r="Q88">
        <v>89</v>
      </c>
      <c r="R88">
        <v>105.7</v>
      </c>
      <c r="S88">
        <v>84</v>
      </c>
      <c r="T88">
        <v>102.7</v>
      </c>
      <c r="U88">
        <v>96</v>
      </c>
      <c r="V88">
        <v>0.13</v>
      </c>
      <c r="W88">
        <v>169</v>
      </c>
    </row>
    <row r="89" spans="1:23" x14ac:dyDescent="0.25">
      <c r="A89">
        <f>COUNTIF('Value Matchup'!$D$356:$D$423,D89)</f>
        <v>0</v>
      </c>
      <c r="B89" t="s">
        <v>933</v>
      </c>
      <c r="C89">
        <v>86</v>
      </c>
      <c r="D89" t="s">
        <v>320</v>
      </c>
      <c r="E89" t="s">
        <v>124</v>
      </c>
      <c r="F89" s="79" t="s">
        <v>450</v>
      </c>
      <c r="G89">
        <v>7.88</v>
      </c>
      <c r="H89">
        <v>111.1</v>
      </c>
      <c r="I89">
        <v>48</v>
      </c>
      <c r="J89">
        <v>103.2</v>
      </c>
      <c r="K89">
        <v>151</v>
      </c>
      <c r="L89">
        <v>65.5</v>
      </c>
      <c r="M89">
        <v>281</v>
      </c>
      <c r="N89">
        <v>-0.04</v>
      </c>
      <c r="O89">
        <v>277</v>
      </c>
      <c r="P89">
        <v>3.21</v>
      </c>
      <c r="Q89">
        <v>87</v>
      </c>
      <c r="R89">
        <v>105.1</v>
      </c>
      <c r="S89">
        <v>109</v>
      </c>
      <c r="T89">
        <v>101.9</v>
      </c>
      <c r="U89">
        <v>80</v>
      </c>
      <c r="V89">
        <v>-3.09</v>
      </c>
      <c r="W89">
        <v>259</v>
      </c>
    </row>
    <row r="90" spans="1:23" x14ac:dyDescent="0.25">
      <c r="A90">
        <f>COUNTIF('Value Matchup'!$D$356:$D$423,D90)</f>
        <v>0</v>
      </c>
      <c r="B90" t="s">
        <v>933</v>
      </c>
      <c r="C90">
        <v>87</v>
      </c>
      <c r="D90" t="s">
        <v>72</v>
      </c>
      <c r="E90" t="s">
        <v>151</v>
      </c>
      <c r="F90" s="79" t="s">
        <v>535</v>
      </c>
      <c r="G90">
        <v>7.83</v>
      </c>
      <c r="H90">
        <v>111.7</v>
      </c>
      <c r="I90">
        <v>45</v>
      </c>
      <c r="J90">
        <v>103.8</v>
      </c>
      <c r="K90">
        <v>164</v>
      </c>
      <c r="L90">
        <v>70.7</v>
      </c>
      <c r="M90">
        <v>42</v>
      </c>
      <c r="N90">
        <v>2.7E-2</v>
      </c>
      <c r="O90">
        <v>108</v>
      </c>
      <c r="P90">
        <v>3.35</v>
      </c>
      <c r="Q90">
        <v>84</v>
      </c>
      <c r="R90">
        <v>106</v>
      </c>
      <c r="S90">
        <v>79</v>
      </c>
      <c r="T90">
        <v>102.6</v>
      </c>
      <c r="U90">
        <v>95</v>
      </c>
      <c r="V90">
        <v>0.33</v>
      </c>
      <c r="W90">
        <v>159</v>
      </c>
    </row>
    <row r="91" spans="1:23" x14ac:dyDescent="0.25">
      <c r="A91">
        <f>COUNTIF('Value Matchup'!$D$356:$D$423,D91)</f>
        <v>0</v>
      </c>
      <c r="B91" t="s">
        <v>933</v>
      </c>
      <c r="C91">
        <v>88</v>
      </c>
      <c r="D91" t="s">
        <v>85</v>
      </c>
      <c r="E91" t="s">
        <v>124</v>
      </c>
      <c r="F91" s="79" t="s">
        <v>543</v>
      </c>
      <c r="G91">
        <v>7.64</v>
      </c>
      <c r="H91">
        <v>109.2</v>
      </c>
      <c r="I91">
        <v>78</v>
      </c>
      <c r="J91">
        <v>101.5</v>
      </c>
      <c r="K91">
        <v>120</v>
      </c>
      <c r="L91">
        <v>69.400000000000006</v>
      </c>
      <c r="M91">
        <v>81</v>
      </c>
      <c r="N91">
        <v>-9.6000000000000002E-2</v>
      </c>
      <c r="O91">
        <v>340</v>
      </c>
      <c r="P91">
        <v>3.44</v>
      </c>
      <c r="Q91">
        <v>82</v>
      </c>
      <c r="R91">
        <v>105.1</v>
      </c>
      <c r="S91">
        <v>111</v>
      </c>
      <c r="T91">
        <v>101.7</v>
      </c>
      <c r="U91">
        <v>66</v>
      </c>
      <c r="V91">
        <v>-2.15</v>
      </c>
      <c r="W91">
        <v>230</v>
      </c>
    </row>
    <row r="92" spans="1:23" x14ac:dyDescent="0.25">
      <c r="A92">
        <f>COUNTIF('Value Matchup'!$D$356:$D$423,D92)</f>
        <v>0</v>
      </c>
      <c r="B92" t="s">
        <v>933</v>
      </c>
      <c r="C92">
        <v>89</v>
      </c>
      <c r="D92" t="s">
        <v>317</v>
      </c>
      <c r="E92" t="s">
        <v>134</v>
      </c>
      <c r="F92" s="79" t="s">
        <v>1660</v>
      </c>
      <c r="G92">
        <v>7.64</v>
      </c>
      <c r="H92">
        <v>108.9</v>
      </c>
      <c r="I92">
        <v>85</v>
      </c>
      <c r="J92">
        <v>101.2</v>
      </c>
      <c r="K92">
        <v>118</v>
      </c>
      <c r="L92">
        <v>65.900000000000006</v>
      </c>
      <c r="M92">
        <v>262</v>
      </c>
      <c r="N92">
        <v>-0.01</v>
      </c>
      <c r="O92">
        <v>210</v>
      </c>
      <c r="P92">
        <v>12.91</v>
      </c>
      <c r="Q92">
        <v>11</v>
      </c>
      <c r="R92">
        <v>110</v>
      </c>
      <c r="S92">
        <v>12</v>
      </c>
      <c r="T92">
        <v>97.1</v>
      </c>
      <c r="U92">
        <v>9</v>
      </c>
      <c r="V92">
        <v>5.84</v>
      </c>
      <c r="W92">
        <v>32</v>
      </c>
    </row>
    <row r="93" spans="1:23" x14ac:dyDescent="0.25">
      <c r="A93">
        <f>COUNTIF('Value Matchup'!$D$356:$D$423,D93)</f>
        <v>0</v>
      </c>
      <c r="B93" t="s">
        <v>933</v>
      </c>
      <c r="C93">
        <v>90</v>
      </c>
      <c r="D93" t="s">
        <v>35</v>
      </c>
      <c r="E93" t="s">
        <v>140</v>
      </c>
      <c r="F93" s="79" t="s">
        <v>552</v>
      </c>
      <c r="G93">
        <v>7.58</v>
      </c>
      <c r="H93">
        <v>108.2</v>
      </c>
      <c r="I93">
        <v>97</v>
      </c>
      <c r="J93">
        <v>100.6</v>
      </c>
      <c r="K93">
        <v>109</v>
      </c>
      <c r="L93">
        <v>65.099999999999994</v>
      </c>
      <c r="M93">
        <v>298</v>
      </c>
      <c r="N93">
        <v>-5.5E-2</v>
      </c>
      <c r="O93">
        <v>304</v>
      </c>
      <c r="P93">
        <v>8.64</v>
      </c>
      <c r="Q93">
        <v>49</v>
      </c>
      <c r="R93">
        <v>108</v>
      </c>
      <c r="S93">
        <v>54</v>
      </c>
      <c r="T93">
        <v>99.3</v>
      </c>
      <c r="U93">
        <v>41</v>
      </c>
      <c r="V93">
        <v>-5.32</v>
      </c>
      <c r="W93">
        <v>317</v>
      </c>
    </row>
    <row r="94" spans="1:23" x14ac:dyDescent="0.25">
      <c r="A94">
        <f>COUNTIF('Value Matchup'!$D$356:$D$423,D94)</f>
        <v>0</v>
      </c>
      <c r="B94" t="s">
        <v>933</v>
      </c>
      <c r="C94">
        <v>91</v>
      </c>
      <c r="D94" t="s">
        <v>66</v>
      </c>
      <c r="E94" t="s">
        <v>150</v>
      </c>
      <c r="F94" s="79" t="s">
        <v>535</v>
      </c>
      <c r="G94">
        <v>7.51</v>
      </c>
      <c r="H94">
        <v>109.2</v>
      </c>
      <c r="I94">
        <v>76</v>
      </c>
      <c r="J94">
        <v>101.7</v>
      </c>
      <c r="K94">
        <v>124</v>
      </c>
      <c r="L94">
        <v>71.900000000000006</v>
      </c>
      <c r="M94">
        <v>23</v>
      </c>
      <c r="N94">
        <v>5.3999999999999999E-2</v>
      </c>
      <c r="O94">
        <v>60</v>
      </c>
      <c r="P94">
        <v>6.1</v>
      </c>
      <c r="Q94">
        <v>61</v>
      </c>
      <c r="R94">
        <v>108</v>
      </c>
      <c r="S94">
        <v>53</v>
      </c>
      <c r="T94">
        <v>101.9</v>
      </c>
      <c r="U94">
        <v>77</v>
      </c>
      <c r="V94">
        <v>-4.55</v>
      </c>
      <c r="W94">
        <v>297</v>
      </c>
    </row>
    <row r="95" spans="1:23" x14ac:dyDescent="0.25">
      <c r="A95">
        <f>COUNTIF('Value Matchup'!$D$356:$D$423,D95)</f>
        <v>0</v>
      </c>
      <c r="B95" t="s">
        <v>933</v>
      </c>
      <c r="C95">
        <v>92</v>
      </c>
      <c r="D95" t="s">
        <v>79</v>
      </c>
      <c r="E95" t="s">
        <v>114</v>
      </c>
      <c r="F95" s="79" t="s">
        <v>518</v>
      </c>
      <c r="G95">
        <v>7.49</v>
      </c>
      <c r="H95">
        <v>106.9</v>
      </c>
      <c r="I95">
        <v>120</v>
      </c>
      <c r="J95">
        <v>99.4</v>
      </c>
      <c r="K95">
        <v>88</v>
      </c>
      <c r="L95">
        <v>67.3</v>
      </c>
      <c r="M95">
        <v>188</v>
      </c>
      <c r="N95">
        <v>-2.1000000000000001E-2</v>
      </c>
      <c r="O95">
        <v>236</v>
      </c>
      <c r="P95">
        <v>9.67</v>
      </c>
      <c r="Q95">
        <v>39</v>
      </c>
      <c r="R95">
        <v>108.9</v>
      </c>
      <c r="S95">
        <v>33</v>
      </c>
      <c r="T95">
        <v>99.3</v>
      </c>
      <c r="U95">
        <v>40</v>
      </c>
      <c r="V95">
        <v>-0.32</v>
      </c>
      <c r="W95">
        <v>178</v>
      </c>
    </row>
    <row r="96" spans="1:23" x14ac:dyDescent="0.25">
      <c r="A96">
        <f>COUNTIF('Value Matchup'!$D$356:$D$423,D96)</f>
        <v>0</v>
      </c>
      <c r="B96" t="s">
        <v>933</v>
      </c>
      <c r="C96">
        <v>93</v>
      </c>
      <c r="D96" t="s">
        <v>224</v>
      </c>
      <c r="E96" t="s">
        <v>176</v>
      </c>
      <c r="F96" s="79" t="s">
        <v>650</v>
      </c>
      <c r="G96">
        <v>7.47</v>
      </c>
      <c r="H96">
        <v>116.2</v>
      </c>
      <c r="I96">
        <v>17</v>
      </c>
      <c r="J96">
        <v>108.8</v>
      </c>
      <c r="K96">
        <v>259</v>
      </c>
      <c r="L96">
        <v>67.2</v>
      </c>
      <c r="M96">
        <v>189</v>
      </c>
      <c r="N96">
        <v>2.9000000000000001E-2</v>
      </c>
      <c r="O96">
        <v>105</v>
      </c>
      <c r="P96">
        <v>-5.76</v>
      </c>
      <c r="Q96">
        <v>285</v>
      </c>
      <c r="R96">
        <v>102.1</v>
      </c>
      <c r="S96">
        <v>254</v>
      </c>
      <c r="T96">
        <v>107.9</v>
      </c>
      <c r="U96">
        <v>322</v>
      </c>
      <c r="V96">
        <v>-6.15</v>
      </c>
      <c r="W96">
        <v>329</v>
      </c>
    </row>
    <row r="97" spans="1:23" x14ac:dyDescent="0.25">
      <c r="A97">
        <f>COUNTIF('Value Matchup'!$D$356:$D$423,D97)</f>
        <v>0</v>
      </c>
      <c r="B97" t="s">
        <v>933</v>
      </c>
      <c r="C97">
        <v>94</v>
      </c>
      <c r="D97" t="s">
        <v>418</v>
      </c>
      <c r="E97" t="s">
        <v>171</v>
      </c>
      <c r="F97" s="79" t="s">
        <v>756</v>
      </c>
      <c r="G97">
        <v>7.44</v>
      </c>
      <c r="H97">
        <v>105.9</v>
      </c>
      <c r="I97">
        <v>143</v>
      </c>
      <c r="J97">
        <v>98.4</v>
      </c>
      <c r="K97">
        <v>77</v>
      </c>
      <c r="L97">
        <v>67.8</v>
      </c>
      <c r="M97">
        <v>152</v>
      </c>
      <c r="N97">
        <v>2.9000000000000001E-2</v>
      </c>
      <c r="O97">
        <v>104</v>
      </c>
      <c r="P97">
        <v>4.53</v>
      </c>
      <c r="Q97">
        <v>71</v>
      </c>
      <c r="R97">
        <v>105.8</v>
      </c>
      <c r="S97">
        <v>83</v>
      </c>
      <c r="T97">
        <v>101.3</v>
      </c>
      <c r="U97">
        <v>62</v>
      </c>
      <c r="V97">
        <v>3.54</v>
      </c>
      <c r="W97">
        <v>84</v>
      </c>
    </row>
    <row r="98" spans="1:23" x14ac:dyDescent="0.25">
      <c r="A98">
        <f>COUNTIF('Value Matchup'!$D$356:$D$423,D98)</f>
        <v>0</v>
      </c>
      <c r="B98" t="s">
        <v>933</v>
      </c>
      <c r="C98">
        <v>95</v>
      </c>
      <c r="D98" t="s">
        <v>413</v>
      </c>
      <c r="E98" t="s">
        <v>134</v>
      </c>
      <c r="F98" s="79" t="s">
        <v>760</v>
      </c>
      <c r="G98">
        <v>7.3</v>
      </c>
      <c r="H98">
        <v>109</v>
      </c>
      <c r="I98">
        <v>81</v>
      </c>
      <c r="J98">
        <v>101.7</v>
      </c>
      <c r="K98">
        <v>128</v>
      </c>
      <c r="L98">
        <v>70.2</v>
      </c>
      <c r="M98">
        <v>56</v>
      </c>
      <c r="N98">
        <v>1.6E-2</v>
      </c>
      <c r="O98">
        <v>141</v>
      </c>
      <c r="P98">
        <v>12.2</v>
      </c>
      <c r="Q98">
        <v>15</v>
      </c>
      <c r="R98">
        <v>109.3</v>
      </c>
      <c r="S98">
        <v>26</v>
      </c>
      <c r="T98">
        <v>97.1</v>
      </c>
      <c r="U98">
        <v>10</v>
      </c>
      <c r="V98">
        <v>0.6</v>
      </c>
      <c r="W98">
        <v>150</v>
      </c>
    </row>
    <row r="99" spans="1:23" x14ac:dyDescent="0.25">
      <c r="A99">
        <f>COUNTIF('Value Matchup'!$D$356:$D$423,D99)</f>
        <v>0</v>
      </c>
      <c r="B99" t="s">
        <v>933</v>
      </c>
      <c r="C99">
        <v>96</v>
      </c>
      <c r="D99" t="s">
        <v>402</v>
      </c>
      <c r="E99" t="s">
        <v>155</v>
      </c>
      <c r="F99" s="79" t="s">
        <v>536</v>
      </c>
      <c r="G99">
        <v>7.19</v>
      </c>
      <c r="H99">
        <v>109</v>
      </c>
      <c r="I99">
        <v>83</v>
      </c>
      <c r="J99">
        <v>101.8</v>
      </c>
      <c r="K99">
        <v>129</v>
      </c>
      <c r="L99">
        <v>68.3</v>
      </c>
      <c r="M99">
        <v>127</v>
      </c>
      <c r="N99">
        <v>0.04</v>
      </c>
      <c r="O99">
        <v>81</v>
      </c>
      <c r="P99">
        <v>-1.45</v>
      </c>
      <c r="Q99">
        <v>181</v>
      </c>
      <c r="R99">
        <v>104</v>
      </c>
      <c r="S99">
        <v>161</v>
      </c>
      <c r="T99">
        <v>105.4</v>
      </c>
      <c r="U99">
        <v>208</v>
      </c>
      <c r="V99">
        <v>0.16</v>
      </c>
      <c r="W99">
        <v>167</v>
      </c>
    </row>
    <row r="100" spans="1:23" x14ac:dyDescent="0.25">
      <c r="A100">
        <f>COUNTIF('Value Matchup'!$D$356:$D$423,D100)</f>
        <v>0</v>
      </c>
      <c r="B100" t="s">
        <v>933</v>
      </c>
      <c r="C100">
        <v>97</v>
      </c>
      <c r="D100" t="s">
        <v>83</v>
      </c>
      <c r="E100" t="s">
        <v>140</v>
      </c>
      <c r="F100" s="79" t="s">
        <v>552</v>
      </c>
      <c r="G100">
        <v>7.09</v>
      </c>
      <c r="H100">
        <v>105.1</v>
      </c>
      <c r="I100">
        <v>154</v>
      </c>
      <c r="J100">
        <v>98</v>
      </c>
      <c r="K100">
        <v>68</v>
      </c>
      <c r="L100">
        <v>66.8</v>
      </c>
      <c r="M100">
        <v>209</v>
      </c>
      <c r="N100">
        <v>-9.4E-2</v>
      </c>
      <c r="O100">
        <v>338</v>
      </c>
      <c r="P100">
        <v>7.84</v>
      </c>
      <c r="Q100">
        <v>56</v>
      </c>
      <c r="R100">
        <v>107.8</v>
      </c>
      <c r="S100">
        <v>56</v>
      </c>
      <c r="T100">
        <v>100</v>
      </c>
      <c r="U100">
        <v>54</v>
      </c>
      <c r="V100">
        <v>-8.77</v>
      </c>
      <c r="W100">
        <v>341</v>
      </c>
    </row>
    <row r="101" spans="1:23" x14ac:dyDescent="0.25">
      <c r="A101">
        <f>COUNTIF('Value Matchup'!$D$356:$D$423,D101)</f>
        <v>0</v>
      </c>
      <c r="B101" t="s">
        <v>933</v>
      </c>
      <c r="C101">
        <v>98</v>
      </c>
      <c r="D101" t="s">
        <v>358</v>
      </c>
      <c r="E101" t="s">
        <v>186</v>
      </c>
      <c r="F101" s="79" t="s">
        <v>533</v>
      </c>
      <c r="G101">
        <v>7.08</v>
      </c>
      <c r="H101">
        <v>112</v>
      </c>
      <c r="I101">
        <v>40</v>
      </c>
      <c r="J101">
        <v>104.9</v>
      </c>
      <c r="K101">
        <v>188</v>
      </c>
      <c r="L101">
        <v>70.8</v>
      </c>
      <c r="M101">
        <v>36</v>
      </c>
      <c r="N101">
        <v>-2.3E-2</v>
      </c>
      <c r="O101">
        <v>241</v>
      </c>
      <c r="P101">
        <v>-6.32</v>
      </c>
      <c r="Q101">
        <v>296</v>
      </c>
      <c r="R101">
        <v>102</v>
      </c>
      <c r="S101">
        <v>267</v>
      </c>
      <c r="T101">
        <v>108.3</v>
      </c>
      <c r="U101">
        <v>334</v>
      </c>
      <c r="V101">
        <v>-4.3499999999999996</v>
      </c>
      <c r="W101">
        <v>292</v>
      </c>
    </row>
    <row r="102" spans="1:23" x14ac:dyDescent="0.25">
      <c r="A102">
        <f>COUNTIF('Value Matchup'!$D$356:$D$423,D102)</f>
        <v>0</v>
      </c>
      <c r="B102" t="s">
        <v>933</v>
      </c>
      <c r="C102">
        <v>99</v>
      </c>
      <c r="D102" t="s">
        <v>48</v>
      </c>
      <c r="E102" t="s">
        <v>124</v>
      </c>
      <c r="F102" s="79" t="s">
        <v>542</v>
      </c>
      <c r="G102">
        <v>6.83</v>
      </c>
      <c r="H102">
        <v>104.9</v>
      </c>
      <c r="I102">
        <v>157</v>
      </c>
      <c r="J102">
        <v>98.1</v>
      </c>
      <c r="K102">
        <v>71</v>
      </c>
      <c r="L102">
        <v>66.5</v>
      </c>
      <c r="M102">
        <v>224</v>
      </c>
      <c r="N102">
        <v>-1.2999999999999999E-2</v>
      </c>
      <c r="O102">
        <v>223</v>
      </c>
      <c r="P102">
        <v>5.4</v>
      </c>
      <c r="Q102">
        <v>66</v>
      </c>
      <c r="R102">
        <v>107.4</v>
      </c>
      <c r="S102">
        <v>61</v>
      </c>
      <c r="T102">
        <v>102</v>
      </c>
      <c r="U102">
        <v>84</v>
      </c>
      <c r="V102">
        <v>3.41</v>
      </c>
      <c r="W102">
        <v>87</v>
      </c>
    </row>
    <row r="103" spans="1:23" x14ac:dyDescent="0.25">
      <c r="A103">
        <f>COUNTIF('Value Matchup'!$D$356:$D$423,D103)</f>
        <v>1</v>
      </c>
      <c r="B103" t="s">
        <v>933</v>
      </c>
      <c r="C103">
        <v>100</v>
      </c>
      <c r="D103" t="s">
        <v>312</v>
      </c>
      <c r="E103" t="s">
        <v>173</v>
      </c>
      <c r="F103" s="79" t="s">
        <v>651</v>
      </c>
      <c r="G103">
        <v>6.52</v>
      </c>
      <c r="H103">
        <v>109.2</v>
      </c>
      <c r="I103">
        <v>77</v>
      </c>
      <c r="J103">
        <v>102.7</v>
      </c>
      <c r="K103">
        <v>144</v>
      </c>
      <c r="L103">
        <v>67.900000000000006</v>
      </c>
      <c r="M103">
        <v>144</v>
      </c>
      <c r="N103">
        <v>-8.0000000000000002E-3</v>
      </c>
      <c r="O103">
        <v>203</v>
      </c>
      <c r="P103">
        <v>-4.3</v>
      </c>
      <c r="Q103">
        <v>258</v>
      </c>
      <c r="R103">
        <v>102.9</v>
      </c>
      <c r="S103">
        <v>215</v>
      </c>
      <c r="T103">
        <v>107.2</v>
      </c>
      <c r="U103">
        <v>292</v>
      </c>
      <c r="V103">
        <v>-2.64</v>
      </c>
      <c r="W103">
        <v>242</v>
      </c>
    </row>
    <row r="104" spans="1:23" x14ac:dyDescent="0.25">
      <c r="A104">
        <f>COUNTIF('Value Matchup'!$D$356:$D$423,D104)</f>
        <v>0</v>
      </c>
      <c r="B104" t="s">
        <v>933</v>
      </c>
      <c r="C104">
        <v>101</v>
      </c>
      <c r="D104" t="s">
        <v>364</v>
      </c>
      <c r="E104" t="s">
        <v>167</v>
      </c>
      <c r="F104" s="79" t="s">
        <v>538</v>
      </c>
      <c r="G104">
        <v>6.41</v>
      </c>
      <c r="H104">
        <v>106.5</v>
      </c>
      <c r="I104">
        <v>131</v>
      </c>
      <c r="J104">
        <v>100.1</v>
      </c>
      <c r="K104">
        <v>101</v>
      </c>
      <c r="L104">
        <v>64.7</v>
      </c>
      <c r="M104">
        <v>316</v>
      </c>
      <c r="N104">
        <v>-1.4E-2</v>
      </c>
      <c r="O104">
        <v>226</v>
      </c>
      <c r="P104">
        <v>0.33</v>
      </c>
      <c r="Q104">
        <v>133</v>
      </c>
      <c r="R104">
        <v>103.4</v>
      </c>
      <c r="S104">
        <v>188</v>
      </c>
      <c r="T104">
        <v>103</v>
      </c>
      <c r="U104">
        <v>113</v>
      </c>
      <c r="V104">
        <v>2.35</v>
      </c>
      <c r="W104">
        <v>100</v>
      </c>
    </row>
    <row r="105" spans="1:23" x14ac:dyDescent="0.25">
      <c r="A105">
        <f>COUNTIF('Value Matchup'!$D$356:$D$423,D105)</f>
        <v>0</v>
      </c>
      <c r="B105" t="s">
        <v>933</v>
      </c>
      <c r="C105">
        <v>102</v>
      </c>
      <c r="D105" t="s">
        <v>215</v>
      </c>
      <c r="E105" t="s">
        <v>123</v>
      </c>
      <c r="F105" s="79" t="s">
        <v>547</v>
      </c>
      <c r="G105">
        <v>6.41</v>
      </c>
      <c r="H105">
        <v>108.3</v>
      </c>
      <c r="I105">
        <v>93</v>
      </c>
      <c r="J105">
        <v>101.9</v>
      </c>
      <c r="K105">
        <v>131</v>
      </c>
      <c r="L105">
        <v>73</v>
      </c>
      <c r="M105">
        <v>13</v>
      </c>
      <c r="N105">
        <v>-8.9999999999999993E-3</v>
      </c>
      <c r="O105">
        <v>207</v>
      </c>
      <c r="P105">
        <v>1.18</v>
      </c>
      <c r="Q105">
        <v>116</v>
      </c>
      <c r="R105">
        <v>105.3</v>
      </c>
      <c r="S105">
        <v>102</v>
      </c>
      <c r="T105">
        <v>104.1</v>
      </c>
      <c r="U105">
        <v>160</v>
      </c>
      <c r="V105">
        <v>4.8600000000000003</v>
      </c>
      <c r="W105">
        <v>49</v>
      </c>
    </row>
    <row r="106" spans="1:23" x14ac:dyDescent="0.25">
      <c r="A106">
        <f>COUNTIF('Value Matchup'!$D$356:$D$423,D106)</f>
        <v>0</v>
      </c>
      <c r="B106" t="s">
        <v>933</v>
      </c>
      <c r="C106">
        <v>103</v>
      </c>
      <c r="D106" t="s">
        <v>187</v>
      </c>
      <c r="E106" t="s">
        <v>150</v>
      </c>
      <c r="F106" s="79" t="s">
        <v>444</v>
      </c>
      <c r="G106">
        <v>6.34</v>
      </c>
      <c r="H106">
        <v>110.7</v>
      </c>
      <c r="I106">
        <v>53</v>
      </c>
      <c r="J106">
        <v>104.3</v>
      </c>
      <c r="K106">
        <v>171</v>
      </c>
      <c r="L106">
        <v>69.3</v>
      </c>
      <c r="M106">
        <v>82</v>
      </c>
      <c r="N106">
        <v>-3.9E-2</v>
      </c>
      <c r="O106">
        <v>274</v>
      </c>
      <c r="P106">
        <v>5.5</v>
      </c>
      <c r="Q106">
        <v>64</v>
      </c>
      <c r="R106">
        <v>106.8</v>
      </c>
      <c r="S106">
        <v>67</v>
      </c>
      <c r="T106">
        <v>101.3</v>
      </c>
      <c r="U106">
        <v>63</v>
      </c>
      <c r="V106">
        <v>-10.83</v>
      </c>
      <c r="W106">
        <v>350</v>
      </c>
    </row>
    <row r="107" spans="1:23" x14ac:dyDescent="0.25">
      <c r="A107">
        <f>COUNTIF('Value Matchup'!$D$356:$D$423,D107)</f>
        <v>0</v>
      </c>
      <c r="B107" t="s">
        <v>933</v>
      </c>
      <c r="C107">
        <v>104</v>
      </c>
      <c r="D107" t="s">
        <v>219</v>
      </c>
      <c r="E107" t="s">
        <v>155</v>
      </c>
      <c r="F107" s="79" t="s">
        <v>539</v>
      </c>
      <c r="G107">
        <v>6.23</v>
      </c>
      <c r="H107">
        <v>108</v>
      </c>
      <c r="I107">
        <v>100</v>
      </c>
      <c r="J107">
        <v>101.8</v>
      </c>
      <c r="K107">
        <v>130</v>
      </c>
      <c r="L107">
        <v>67.5</v>
      </c>
      <c r="M107">
        <v>165</v>
      </c>
      <c r="N107">
        <v>-3.3000000000000002E-2</v>
      </c>
      <c r="O107">
        <v>264</v>
      </c>
      <c r="P107">
        <v>-0.65</v>
      </c>
      <c r="Q107">
        <v>161</v>
      </c>
      <c r="R107">
        <v>103.8</v>
      </c>
      <c r="S107">
        <v>170</v>
      </c>
      <c r="T107">
        <v>104.5</v>
      </c>
      <c r="U107">
        <v>177</v>
      </c>
      <c r="V107">
        <v>0.25</v>
      </c>
      <c r="W107">
        <v>163</v>
      </c>
    </row>
    <row r="108" spans="1:23" x14ac:dyDescent="0.25">
      <c r="A108">
        <f>COUNTIF('Value Matchup'!$D$356:$D$423,D108)</f>
        <v>1</v>
      </c>
      <c r="B108" t="s">
        <v>933</v>
      </c>
      <c r="C108">
        <v>105</v>
      </c>
      <c r="D108" t="s">
        <v>339</v>
      </c>
      <c r="E108" t="s">
        <v>182</v>
      </c>
      <c r="F108" s="79" t="s">
        <v>761</v>
      </c>
      <c r="G108">
        <v>6.21</v>
      </c>
      <c r="H108">
        <v>102.6</v>
      </c>
      <c r="I108">
        <v>205</v>
      </c>
      <c r="J108">
        <v>96.4</v>
      </c>
      <c r="K108">
        <v>48</v>
      </c>
      <c r="L108">
        <v>66.2</v>
      </c>
      <c r="M108">
        <v>241</v>
      </c>
      <c r="N108">
        <v>3.5999999999999997E-2</v>
      </c>
      <c r="O108">
        <v>88</v>
      </c>
      <c r="P108">
        <v>0.23</v>
      </c>
      <c r="Q108">
        <v>136</v>
      </c>
      <c r="R108">
        <v>103.9</v>
      </c>
      <c r="S108">
        <v>162</v>
      </c>
      <c r="T108">
        <v>103.7</v>
      </c>
      <c r="U108">
        <v>137</v>
      </c>
      <c r="V108">
        <v>-1.01</v>
      </c>
      <c r="W108">
        <v>198</v>
      </c>
    </row>
    <row r="109" spans="1:23" x14ac:dyDescent="0.25">
      <c r="A109">
        <f>COUNTIF('Value Matchup'!$D$356:$D$423,D109)</f>
        <v>0</v>
      </c>
      <c r="B109" t="s">
        <v>933</v>
      </c>
      <c r="C109">
        <v>106</v>
      </c>
      <c r="D109" t="s">
        <v>142</v>
      </c>
      <c r="E109" t="s">
        <v>112</v>
      </c>
      <c r="F109" s="79" t="s">
        <v>761</v>
      </c>
      <c r="G109">
        <v>6.16</v>
      </c>
      <c r="H109">
        <v>108.1</v>
      </c>
      <c r="I109">
        <v>99</v>
      </c>
      <c r="J109">
        <v>102</v>
      </c>
      <c r="K109">
        <v>132</v>
      </c>
      <c r="L109">
        <v>70.3</v>
      </c>
      <c r="M109">
        <v>53</v>
      </c>
      <c r="N109">
        <v>3.5000000000000003E-2</v>
      </c>
      <c r="O109">
        <v>93</v>
      </c>
      <c r="P109">
        <v>1.53</v>
      </c>
      <c r="Q109">
        <v>108</v>
      </c>
      <c r="R109">
        <v>105.2</v>
      </c>
      <c r="S109">
        <v>107</v>
      </c>
      <c r="T109">
        <v>103.6</v>
      </c>
      <c r="U109">
        <v>133</v>
      </c>
      <c r="V109">
        <v>-4.68</v>
      </c>
      <c r="W109">
        <v>302</v>
      </c>
    </row>
    <row r="110" spans="1:23" x14ac:dyDescent="0.25">
      <c r="A110">
        <f>COUNTIF('Value Matchup'!$D$356:$D$423,D110)</f>
        <v>0</v>
      </c>
      <c r="B110" t="s">
        <v>933</v>
      </c>
      <c r="C110">
        <v>107</v>
      </c>
      <c r="D110" t="s">
        <v>111</v>
      </c>
      <c r="E110" t="s">
        <v>112</v>
      </c>
      <c r="F110" s="79" t="s">
        <v>541</v>
      </c>
      <c r="G110">
        <v>6.08</v>
      </c>
      <c r="H110">
        <v>99.8</v>
      </c>
      <c r="I110">
        <v>257</v>
      </c>
      <c r="J110">
        <v>93.7</v>
      </c>
      <c r="K110">
        <v>21</v>
      </c>
      <c r="L110">
        <v>66</v>
      </c>
      <c r="M110">
        <v>252</v>
      </c>
      <c r="N110">
        <v>-0.105</v>
      </c>
      <c r="O110">
        <v>342</v>
      </c>
      <c r="P110">
        <v>1.66</v>
      </c>
      <c r="Q110">
        <v>104</v>
      </c>
      <c r="R110">
        <v>105.4</v>
      </c>
      <c r="S110">
        <v>97</v>
      </c>
      <c r="T110">
        <v>103.7</v>
      </c>
      <c r="U110">
        <v>136</v>
      </c>
      <c r="V110">
        <v>-5.26</v>
      </c>
      <c r="W110">
        <v>313</v>
      </c>
    </row>
    <row r="111" spans="1:23" x14ac:dyDescent="0.25">
      <c r="A111">
        <f>COUNTIF('Value Matchup'!$D$356:$D$423,D111)</f>
        <v>0</v>
      </c>
      <c r="B111" t="s">
        <v>933</v>
      </c>
      <c r="C111">
        <v>108</v>
      </c>
      <c r="D111" t="s">
        <v>80</v>
      </c>
      <c r="E111" t="s">
        <v>171</v>
      </c>
      <c r="F111" s="79" t="s">
        <v>543</v>
      </c>
      <c r="G111">
        <v>6.05</v>
      </c>
      <c r="H111">
        <v>108.3</v>
      </c>
      <c r="I111">
        <v>96</v>
      </c>
      <c r="J111">
        <v>102.2</v>
      </c>
      <c r="K111">
        <v>135</v>
      </c>
      <c r="L111">
        <v>68.5</v>
      </c>
      <c r="M111">
        <v>119</v>
      </c>
      <c r="N111">
        <v>-7.0000000000000007E-2</v>
      </c>
      <c r="O111">
        <v>323</v>
      </c>
      <c r="P111">
        <v>3.33</v>
      </c>
      <c r="Q111">
        <v>85</v>
      </c>
      <c r="R111">
        <v>105.1</v>
      </c>
      <c r="S111">
        <v>114</v>
      </c>
      <c r="T111">
        <v>101.7</v>
      </c>
      <c r="U111">
        <v>69</v>
      </c>
      <c r="V111">
        <v>-5.29</v>
      </c>
      <c r="W111">
        <v>314</v>
      </c>
    </row>
    <row r="112" spans="1:23" x14ac:dyDescent="0.25">
      <c r="A112">
        <f>COUNTIF('Value Matchup'!$D$356:$D$423,D112)</f>
        <v>0</v>
      </c>
      <c r="B112" t="s">
        <v>933</v>
      </c>
      <c r="C112">
        <v>109</v>
      </c>
      <c r="D112" t="s">
        <v>217</v>
      </c>
      <c r="E112" t="s">
        <v>140</v>
      </c>
      <c r="F112" s="79" t="s">
        <v>518</v>
      </c>
      <c r="G112">
        <v>5.94</v>
      </c>
      <c r="H112">
        <v>101.8</v>
      </c>
      <c r="I112">
        <v>219</v>
      </c>
      <c r="J112">
        <v>95.8</v>
      </c>
      <c r="K112">
        <v>37</v>
      </c>
      <c r="L112">
        <v>66.599999999999994</v>
      </c>
      <c r="M112">
        <v>222</v>
      </c>
      <c r="N112">
        <v>-2.3E-2</v>
      </c>
      <c r="O112">
        <v>239</v>
      </c>
      <c r="P112">
        <v>9.0399999999999991</v>
      </c>
      <c r="Q112">
        <v>45</v>
      </c>
      <c r="R112">
        <v>107.9</v>
      </c>
      <c r="S112">
        <v>55</v>
      </c>
      <c r="T112">
        <v>98.8</v>
      </c>
      <c r="U112">
        <v>33</v>
      </c>
      <c r="V112">
        <v>-4.6399999999999997</v>
      </c>
      <c r="W112">
        <v>301</v>
      </c>
    </row>
    <row r="113" spans="1:23" x14ac:dyDescent="0.25">
      <c r="A113">
        <f>COUNTIF('Value Matchup'!$D$356:$D$423,D113)</f>
        <v>0</v>
      </c>
      <c r="B113" t="s">
        <v>933</v>
      </c>
      <c r="C113">
        <v>110</v>
      </c>
      <c r="D113" t="s">
        <v>67</v>
      </c>
      <c r="E113" t="s">
        <v>124</v>
      </c>
      <c r="F113" s="79" t="s">
        <v>541</v>
      </c>
      <c r="G113">
        <v>5.84</v>
      </c>
      <c r="H113">
        <v>108.4</v>
      </c>
      <c r="I113">
        <v>92</v>
      </c>
      <c r="J113">
        <v>102.5</v>
      </c>
      <c r="K113">
        <v>140</v>
      </c>
      <c r="L113">
        <v>72.3</v>
      </c>
      <c r="M113">
        <v>17</v>
      </c>
      <c r="N113">
        <v>7.0000000000000001E-3</v>
      </c>
      <c r="O113">
        <v>161</v>
      </c>
      <c r="P113">
        <v>5.41</v>
      </c>
      <c r="Q113">
        <v>65</v>
      </c>
      <c r="R113">
        <v>107.4</v>
      </c>
      <c r="S113">
        <v>60</v>
      </c>
      <c r="T113">
        <v>102</v>
      </c>
      <c r="U113">
        <v>83</v>
      </c>
      <c r="V113">
        <v>3.69</v>
      </c>
      <c r="W113">
        <v>77</v>
      </c>
    </row>
    <row r="114" spans="1:23" x14ac:dyDescent="0.25">
      <c r="A114">
        <f>COUNTIF('Value Matchup'!$D$356:$D$423,D114)</f>
        <v>1</v>
      </c>
      <c r="B114" t="s">
        <v>933</v>
      </c>
      <c r="C114">
        <v>111</v>
      </c>
      <c r="D114" t="s">
        <v>318</v>
      </c>
      <c r="E114" t="s">
        <v>167</v>
      </c>
      <c r="F114" s="79" t="s">
        <v>651</v>
      </c>
      <c r="G114">
        <v>5.57</v>
      </c>
      <c r="H114">
        <v>101.9</v>
      </c>
      <c r="I114">
        <v>216</v>
      </c>
      <c r="J114">
        <v>96.3</v>
      </c>
      <c r="K114">
        <v>46</v>
      </c>
      <c r="L114">
        <v>64.3</v>
      </c>
      <c r="M114">
        <v>325</v>
      </c>
      <c r="N114">
        <v>5.5E-2</v>
      </c>
      <c r="O114">
        <v>59</v>
      </c>
      <c r="P114">
        <v>-2.36</v>
      </c>
      <c r="Q114">
        <v>209</v>
      </c>
      <c r="R114">
        <v>101.8</v>
      </c>
      <c r="S114">
        <v>270</v>
      </c>
      <c r="T114">
        <v>104.2</v>
      </c>
      <c r="U114">
        <v>169</v>
      </c>
      <c r="V114">
        <v>-5.69</v>
      </c>
      <c r="W114">
        <v>323</v>
      </c>
    </row>
    <row r="115" spans="1:23" x14ac:dyDescent="0.25">
      <c r="A115">
        <f>COUNTIF('Value Matchup'!$D$356:$D$423,D115)</f>
        <v>0</v>
      </c>
      <c r="B115" t="s">
        <v>933</v>
      </c>
      <c r="C115">
        <v>112</v>
      </c>
      <c r="D115" t="s">
        <v>242</v>
      </c>
      <c r="E115" t="s">
        <v>132</v>
      </c>
      <c r="F115" s="79" t="s">
        <v>536</v>
      </c>
      <c r="G115">
        <v>5.45</v>
      </c>
      <c r="H115">
        <v>104.8</v>
      </c>
      <c r="I115">
        <v>158</v>
      </c>
      <c r="J115">
        <v>99.4</v>
      </c>
      <c r="K115">
        <v>89</v>
      </c>
      <c r="L115">
        <v>67.5</v>
      </c>
      <c r="M115">
        <v>169</v>
      </c>
      <c r="N115">
        <v>3.0000000000000001E-3</v>
      </c>
      <c r="O115">
        <v>178</v>
      </c>
      <c r="P115">
        <v>-4.29</v>
      </c>
      <c r="Q115">
        <v>256</v>
      </c>
      <c r="R115">
        <v>101.9</v>
      </c>
      <c r="S115">
        <v>268</v>
      </c>
      <c r="T115">
        <v>106.2</v>
      </c>
      <c r="U115">
        <v>239</v>
      </c>
      <c r="V115">
        <v>0.15</v>
      </c>
      <c r="W115">
        <v>168</v>
      </c>
    </row>
    <row r="116" spans="1:23" x14ac:dyDescent="0.25">
      <c r="A116">
        <f>COUNTIF('Value Matchup'!$D$356:$D$423,D116)</f>
        <v>0</v>
      </c>
      <c r="B116" t="s">
        <v>933</v>
      </c>
      <c r="C116">
        <v>113</v>
      </c>
      <c r="D116" t="s">
        <v>65</v>
      </c>
      <c r="E116" t="s">
        <v>124</v>
      </c>
      <c r="F116" s="79" t="s">
        <v>454</v>
      </c>
      <c r="G116">
        <v>5.39</v>
      </c>
      <c r="H116">
        <v>114.2</v>
      </c>
      <c r="I116">
        <v>23</v>
      </c>
      <c r="J116">
        <v>108.8</v>
      </c>
      <c r="K116">
        <v>261</v>
      </c>
      <c r="L116">
        <v>66.2</v>
      </c>
      <c r="M116">
        <v>240</v>
      </c>
      <c r="N116">
        <v>3.1E-2</v>
      </c>
      <c r="O116">
        <v>99</v>
      </c>
      <c r="P116">
        <v>4.6500000000000004</v>
      </c>
      <c r="Q116">
        <v>70</v>
      </c>
      <c r="R116">
        <v>105.7</v>
      </c>
      <c r="S116">
        <v>85</v>
      </c>
      <c r="T116">
        <v>101.1</v>
      </c>
      <c r="U116">
        <v>60</v>
      </c>
      <c r="V116">
        <v>-0.38</v>
      </c>
      <c r="W116">
        <v>181</v>
      </c>
    </row>
    <row r="117" spans="1:23" x14ac:dyDescent="0.25">
      <c r="A117">
        <f>COUNTIF('Value Matchup'!$D$356:$D$423,D117)</f>
        <v>0</v>
      </c>
      <c r="B117" t="s">
        <v>933</v>
      </c>
      <c r="C117">
        <v>114</v>
      </c>
      <c r="D117" t="s">
        <v>139</v>
      </c>
      <c r="E117" t="s">
        <v>140</v>
      </c>
      <c r="F117" s="79" t="s">
        <v>449</v>
      </c>
      <c r="G117">
        <v>5.3</v>
      </c>
      <c r="H117">
        <v>107.5</v>
      </c>
      <c r="I117">
        <v>110</v>
      </c>
      <c r="J117">
        <v>102.2</v>
      </c>
      <c r="K117">
        <v>134</v>
      </c>
      <c r="L117">
        <v>67.2</v>
      </c>
      <c r="M117">
        <v>191</v>
      </c>
      <c r="N117">
        <v>1.9E-2</v>
      </c>
      <c r="O117">
        <v>134</v>
      </c>
      <c r="P117">
        <v>7.67</v>
      </c>
      <c r="Q117">
        <v>57</v>
      </c>
      <c r="R117">
        <v>107.3</v>
      </c>
      <c r="S117">
        <v>62</v>
      </c>
      <c r="T117">
        <v>99.7</v>
      </c>
      <c r="U117">
        <v>48</v>
      </c>
      <c r="V117">
        <v>-6.52</v>
      </c>
      <c r="W117">
        <v>331</v>
      </c>
    </row>
    <row r="118" spans="1:23" x14ac:dyDescent="0.25">
      <c r="A118">
        <f>COUNTIF('Value Matchup'!$D$356:$D$423,D118)</f>
        <v>1</v>
      </c>
      <c r="B118" t="s">
        <v>933</v>
      </c>
      <c r="C118">
        <v>115</v>
      </c>
      <c r="D118" t="s">
        <v>216</v>
      </c>
      <c r="E118" t="s">
        <v>123</v>
      </c>
      <c r="F118" s="79" t="s">
        <v>644</v>
      </c>
      <c r="G118">
        <v>5.3</v>
      </c>
      <c r="H118">
        <v>108</v>
      </c>
      <c r="I118">
        <v>102</v>
      </c>
      <c r="J118">
        <v>102.7</v>
      </c>
      <c r="K118">
        <v>143</v>
      </c>
      <c r="L118">
        <v>69.7</v>
      </c>
      <c r="M118">
        <v>72</v>
      </c>
      <c r="N118">
        <v>0.124</v>
      </c>
      <c r="O118">
        <v>3</v>
      </c>
      <c r="P118">
        <v>0.97</v>
      </c>
      <c r="Q118">
        <v>121</v>
      </c>
      <c r="R118">
        <v>104.9</v>
      </c>
      <c r="S118">
        <v>117</v>
      </c>
      <c r="T118">
        <v>104</v>
      </c>
      <c r="U118">
        <v>152</v>
      </c>
      <c r="V118">
        <v>4.0599999999999996</v>
      </c>
      <c r="W118">
        <v>64</v>
      </c>
    </row>
    <row r="119" spans="1:23" x14ac:dyDescent="0.25">
      <c r="A119">
        <f>COUNTIF('Value Matchup'!$D$356:$D$423,D119)</f>
        <v>0</v>
      </c>
      <c r="B119" t="s">
        <v>933</v>
      </c>
      <c r="C119">
        <v>116</v>
      </c>
      <c r="D119" t="s">
        <v>416</v>
      </c>
      <c r="E119" t="s">
        <v>167</v>
      </c>
      <c r="F119" s="79" t="s">
        <v>544</v>
      </c>
      <c r="G119">
        <v>5.27</v>
      </c>
      <c r="H119">
        <v>104.8</v>
      </c>
      <c r="I119">
        <v>159</v>
      </c>
      <c r="J119">
        <v>99.6</v>
      </c>
      <c r="K119">
        <v>91</v>
      </c>
      <c r="L119">
        <v>67.599999999999994</v>
      </c>
      <c r="M119">
        <v>162</v>
      </c>
      <c r="N119">
        <v>0</v>
      </c>
      <c r="O119">
        <v>184</v>
      </c>
      <c r="P119">
        <v>1.62</v>
      </c>
      <c r="Q119">
        <v>106</v>
      </c>
      <c r="R119">
        <v>103.9</v>
      </c>
      <c r="S119">
        <v>165</v>
      </c>
      <c r="T119">
        <v>102.3</v>
      </c>
      <c r="U119">
        <v>89</v>
      </c>
      <c r="V119">
        <v>4.95</v>
      </c>
      <c r="W119">
        <v>48</v>
      </c>
    </row>
    <row r="120" spans="1:23" x14ac:dyDescent="0.25">
      <c r="A120">
        <f>COUNTIF('Value Matchup'!$D$356:$D$423,D120)</f>
        <v>0</v>
      </c>
      <c r="B120" t="s">
        <v>933</v>
      </c>
      <c r="C120">
        <v>117</v>
      </c>
      <c r="D120" t="s">
        <v>366</v>
      </c>
      <c r="E120" t="s">
        <v>182</v>
      </c>
      <c r="F120" s="79" t="s">
        <v>546</v>
      </c>
      <c r="G120">
        <v>5.23</v>
      </c>
      <c r="H120">
        <v>102.1</v>
      </c>
      <c r="I120">
        <v>213</v>
      </c>
      <c r="J120">
        <v>96.8</v>
      </c>
      <c r="K120">
        <v>53</v>
      </c>
      <c r="L120">
        <v>63.9</v>
      </c>
      <c r="M120">
        <v>329</v>
      </c>
      <c r="N120">
        <v>-3.1E-2</v>
      </c>
      <c r="O120">
        <v>257</v>
      </c>
      <c r="P120">
        <v>-0.04</v>
      </c>
      <c r="Q120">
        <v>147</v>
      </c>
      <c r="R120">
        <v>103.3</v>
      </c>
      <c r="S120">
        <v>191</v>
      </c>
      <c r="T120">
        <v>103.4</v>
      </c>
      <c r="U120">
        <v>121</v>
      </c>
      <c r="V120">
        <v>-0.72</v>
      </c>
      <c r="W120">
        <v>186</v>
      </c>
    </row>
    <row r="121" spans="1:23" x14ac:dyDescent="0.25">
      <c r="A121">
        <f>COUNTIF('Value Matchup'!$D$356:$D$423,D121)</f>
        <v>0</v>
      </c>
      <c r="B121" t="s">
        <v>933</v>
      </c>
      <c r="C121">
        <v>118</v>
      </c>
      <c r="D121" t="s">
        <v>353</v>
      </c>
      <c r="E121" t="s">
        <v>171</v>
      </c>
      <c r="F121" s="79" t="s">
        <v>550</v>
      </c>
      <c r="G121">
        <v>5.15</v>
      </c>
      <c r="H121">
        <v>111.9</v>
      </c>
      <c r="I121">
        <v>42</v>
      </c>
      <c r="J121">
        <v>106.8</v>
      </c>
      <c r="K121">
        <v>229</v>
      </c>
      <c r="L121">
        <v>64.8</v>
      </c>
      <c r="M121">
        <v>308</v>
      </c>
      <c r="N121">
        <v>-7.0000000000000007E-2</v>
      </c>
      <c r="O121">
        <v>322</v>
      </c>
      <c r="P121">
        <v>2.97</v>
      </c>
      <c r="Q121">
        <v>90</v>
      </c>
      <c r="R121">
        <v>104.7</v>
      </c>
      <c r="S121">
        <v>126</v>
      </c>
      <c r="T121">
        <v>101.7</v>
      </c>
      <c r="U121">
        <v>68</v>
      </c>
      <c r="V121">
        <v>-5.47</v>
      </c>
      <c r="W121">
        <v>319</v>
      </c>
    </row>
    <row r="122" spans="1:23" x14ac:dyDescent="0.25">
      <c r="A122">
        <f>COUNTIF('Value Matchup'!$D$356:$D$423,D122)</f>
        <v>0</v>
      </c>
      <c r="B122" t="s">
        <v>933</v>
      </c>
      <c r="C122">
        <v>119</v>
      </c>
      <c r="D122" t="s">
        <v>370</v>
      </c>
      <c r="E122" t="s">
        <v>124</v>
      </c>
      <c r="F122" s="79" t="s">
        <v>452</v>
      </c>
      <c r="G122">
        <v>5.1100000000000003</v>
      </c>
      <c r="H122">
        <v>103.2</v>
      </c>
      <c r="I122">
        <v>194</v>
      </c>
      <c r="J122">
        <v>98.1</v>
      </c>
      <c r="K122">
        <v>72</v>
      </c>
      <c r="L122">
        <v>69.8</v>
      </c>
      <c r="M122">
        <v>68</v>
      </c>
      <c r="N122">
        <v>-2.7E-2</v>
      </c>
      <c r="O122">
        <v>249</v>
      </c>
      <c r="P122">
        <v>4.33</v>
      </c>
      <c r="Q122">
        <v>72</v>
      </c>
      <c r="R122">
        <v>106.5</v>
      </c>
      <c r="S122">
        <v>73</v>
      </c>
      <c r="T122">
        <v>102.1</v>
      </c>
      <c r="U122">
        <v>86</v>
      </c>
      <c r="V122">
        <v>1.33</v>
      </c>
      <c r="W122">
        <v>127</v>
      </c>
    </row>
    <row r="123" spans="1:23" x14ac:dyDescent="0.25">
      <c r="A123">
        <f>COUNTIF('Value Matchup'!$D$356:$D$423,D123)</f>
        <v>0</v>
      </c>
      <c r="B123" t="s">
        <v>933</v>
      </c>
      <c r="C123">
        <v>120</v>
      </c>
      <c r="D123" t="s">
        <v>359</v>
      </c>
      <c r="E123" t="s">
        <v>171</v>
      </c>
      <c r="F123" s="79" t="s">
        <v>535</v>
      </c>
      <c r="G123">
        <v>5.08</v>
      </c>
      <c r="H123">
        <v>102.3</v>
      </c>
      <c r="I123">
        <v>207</v>
      </c>
      <c r="J123">
        <v>97.2</v>
      </c>
      <c r="K123">
        <v>61</v>
      </c>
      <c r="L123">
        <v>67.099999999999994</v>
      </c>
      <c r="M123">
        <v>197</v>
      </c>
      <c r="N123">
        <v>-4.8000000000000001E-2</v>
      </c>
      <c r="O123">
        <v>291</v>
      </c>
      <c r="P123">
        <v>-0.16</v>
      </c>
      <c r="Q123">
        <v>149</v>
      </c>
      <c r="R123">
        <v>104</v>
      </c>
      <c r="S123">
        <v>160</v>
      </c>
      <c r="T123">
        <v>104.2</v>
      </c>
      <c r="U123">
        <v>164</v>
      </c>
      <c r="V123">
        <v>-10.19</v>
      </c>
      <c r="W123">
        <v>347</v>
      </c>
    </row>
    <row r="124" spans="1:23" x14ac:dyDescent="0.25">
      <c r="A124">
        <f>COUNTIF('Value Matchup'!$D$356:$D$423,D124)</f>
        <v>0</v>
      </c>
      <c r="B124" t="s">
        <v>933</v>
      </c>
      <c r="C124">
        <v>121</v>
      </c>
      <c r="D124" t="s">
        <v>506</v>
      </c>
      <c r="E124" t="s">
        <v>176</v>
      </c>
      <c r="F124" s="79" t="s">
        <v>536</v>
      </c>
      <c r="G124">
        <v>5.0599999999999996</v>
      </c>
      <c r="H124">
        <v>108.3</v>
      </c>
      <c r="I124">
        <v>94</v>
      </c>
      <c r="J124">
        <v>103.2</v>
      </c>
      <c r="K124">
        <v>152</v>
      </c>
      <c r="L124">
        <v>65.2</v>
      </c>
      <c r="M124">
        <v>289</v>
      </c>
      <c r="N124">
        <v>1.9E-2</v>
      </c>
      <c r="O124">
        <v>132</v>
      </c>
      <c r="P124">
        <v>-3.42</v>
      </c>
      <c r="Q124">
        <v>235</v>
      </c>
      <c r="R124">
        <v>104.8</v>
      </c>
      <c r="S124">
        <v>121</v>
      </c>
      <c r="T124">
        <v>108.3</v>
      </c>
      <c r="U124">
        <v>333</v>
      </c>
      <c r="V124">
        <v>0.17</v>
      </c>
      <c r="W124">
        <v>166</v>
      </c>
    </row>
    <row r="125" spans="1:23" x14ac:dyDescent="0.25">
      <c r="A125">
        <f>COUNTIF('Value Matchup'!$D$356:$D$423,D125)</f>
        <v>0</v>
      </c>
      <c r="B125" t="s">
        <v>933</v>
      </c>
      <c r="C125">
        <v>122</v>
      </c>
      <c r="D125" t="s">
        <v>345</v>
      </c>
      <c r="E125" t="s">
        <v>110</v>
      </c>
      <c r="F125" s="79" t="s">
        <v>534</v>
      </c>
      <c r="G125">
        <v>5.04</v>
      </c>
      <c r="H125">
        <v>103.7</v>
      </c>
      <c r="I125">
        <v>184</v>
      </c>
      <c r="J125">
        <v>98.7</v>
      </c>
      <c r="K125">
        <v>80</v>
      </c>
      <c r="L125">
        <v>66.5</v>
      </c>
      <c r="M125">
        <v>228</v>
      </c>
      <c r="N125">
        <v>5.6000000000000001E-2</v>
      </c>
      <c r="O125">
        <v>55</v>
      </c>
      <c r="P125">
        <v>1.68</v>
      </c>
      <c r="Q125">
        <v>102</v>
      </c>
      <c r="R125">
        <v>105.2</v>
      </c>
      <c r="S125">
        <v>105</v>
      </c>
      <c r="T125">
        <v>103.5</v>
      </c>
      <c r="U125">
        <v>128</v>
      </c>
      <c r="V125">
        <v>-0.88</v>
      </c>
      <c r="W125">
        <v>196</v>
      </c>
    </row>
    <row r="126" spans="1:23" x14ac:dyDescent="0.25">
      <c r="A126">
        <f>COUNTIF('Value Matchup'!$D$356:$D$423,D126)</f>
        <v>0</v>
      </c>
      <c r="B126" t="s">
        <v>933</v>
      </c>
      <c r="C126">
        <v>123</v>
      </c>
      <c r="D126" t="s">
        <v>164</v>
      </c>
      <c r="E126" t="s">
        <v>112</v>
      </c>
      <c r="F126" s="79" t="s">
        <v>545</v>
      </c>
      <c r="G126">
        <v>4.88</v>
      </c>
      <c r="H126">
        <v>110.2</v>
      </c>
      <c r="I126">
        <v>59</v>
      </c>
      <c r="J126">
        <v>105.3</v>
      </c>
      <c r="K126">
        <v>198</v>
      </c>
      <c r="L126">
        <v>70.8</v>
      </c>
      <c r="M126">
        <v>38</v>
      </c>
      <c r="N126">
        <v>2.4E-2</v>
      </c>
      <c r="O126">
        <v>116</v>
      </c>
      <c r="P126">
        <v>-0.31</v>
      </c>
      <c r="Q126">
        <v>155</v>
      </c>
      <c r="R126">
        <v>103.2</v>
      </c>
      <c r="S126">
        <v>192</v>
      </c>
      <c r="T126">
        <v>103.6</v>
      </c>
      <c r="U126">
        <v>129</v>
      </c>
      <c r="V126">
        <v>-9.8699999999999992</v>
      </c>
      <c r="W126">
        <v>346</v>
      </c>
    </row>
    <row r="127" spans="1:23" x14ac:dyDescent="0.25">
      <c r="A127">
        <f>COUNTIF('Value Matchup'!$D$356:$D$423,D127)</f>
        <v>0</v>
      </c>
      <c r="B127" t="s">
        <v>933</v>
      </c>
      <c r="C127">
        <v>124</v>
      </c>
      <c r="D127" t="s">
        <v>43</v>
      </c>
      <c r="E127" t="s">
        <v>146</v>
      </c>
      <c r="F127" s="79" t="s">
        <v>762</v>
      </c>
      <c r="G127">
        <v>4.5</v>
      </c>
      <c r="H127">
        <v>104.8</v>
      </c>
      <c r="I127">
        <v>160</v>
      </c>
      <c r="J127">
        <v>100.3</v>
      </c>
      <c r="K127">
        <v>105</v>
      </c>
      <c r="L127">
        <v>67.3</v>
      </c>
      <c r="M127">
        <v>185</v>
      </c>
      <c r="N127">
        <v>5.6000000000000001E-2</v>
      </c>
      <c r="O127">
        <v>56</v>
      </c>
      <c r="P127">
        <v>1.98</v>
      </c>
      <c r="Q127">
        <v>98</v>
      </c>
      <c r="R127">
        <v>104.7</v>
      </c>
      <c r="S127">
        <v>127</v>
      </c>
      <c r="T127">
        <v>102.7</v>
      </c>
      <c r="U127">
        <v>98</v>
      </c>
      <c r="V127">
        <v>3.92</v>
      </c>
      <c r="W127">
        <v>70</v>
      </c>
    </row>
    <row r="128" spans="1:23" ht="16.5" customHeight="1" x14ac:dyDescent="0.25">
      <c r="A128">
        <f>COUNTIF('Value Matchup'!$D$356:$D$423,D128)</f>
        <v>0</v>
      </c>
      <c r="B128" t="s">
        <v>933</v>
      </c>
      <c r="C128">
        <v>125</v>
      </c>
      <c r="D128" t="s">
        <v>330</v>
      </c>
      <c r="E128" t="s">
        <v>159</v>
      </c>
      <c r="F128" s="79" t="s">
        <v>537</v>
      </c>
      <c r="G128">
        <v>4.4400000000000004</v>
      </c>
      <c r="H128">
        <v>108.6</v>
      </c>
      <c r="I128">
        <v>89</v>
      </c>
      <c r="J128">
        <v>104.2</v>
      </c>
      <c r="K128">
        <v>167</v>
      </c>
      <c r="L128">
        <v>64.3</v>
      </c>
      <c r="M128">
        <v>324</v>
      </c>
      <c r="N128">
        <v>-7.0000000000000001E-3</v>
      </c>
      <c r="O128">
        <v>200</v>
      </c>
      <c r="P128">
        <v>-1</v>
      </c>
      <c r="Q128">
        <v>172</v>
      </c>
      <c r="R128">
        <v>104.2</v>
      </c>
      <c r="S128">
        <v>153</v>
      </c>
      <c r="T128">
        <v>105.2</v>
      </c>
      <c r="U128">
        <v>198</v>
      </c>
      <c r="V128">
        <v>7.57</v>
      </c>
      <c r="W128">
        <v>15</v>
      </c>
    </row>
    <row r="129" spans="1:23" ht="15.75" customHeight="1" x14ac:dyDescent="0.25">
      <c r="A129">
        <f>COUNTIF('Value Matchup'!$D$356:$D$423,D129)</f>
        <v>0</v>
      </c>
      <c r="B129" t="s">
        <v>933</v>
      </c>
      <c r="C129">
        <v>126</v>
      </c>
      <c r="D129" t="s">
        <v>381</v>
      </c>
      <c r="E129" t="s">
        <v>123</v>
      </c>
      <c r="F129" s="79" t="s">
        <v>536</v>
      </c>
      <c r="G129">
        <v>4.3600000000000003</v>
      </c>
      <c r="H129">
        <v>102</v>
      </c>
      <c r="I129">
        <v>214</v>
      </c>
      <c r="J129">
        <v>97.6</v>
      </c>
      <c r="K129">
        <v>63</v>
      </c>
      <c r="L129">
        <v>65</v>
      </c>
      <c r="M129">
        <v>302</v>
      </c>
      <c r="N129">
        <v>3.4000000000000002E-2</v>
      </c>
      <c r="O129">
        <v>94</v>
      </c>
      <c r="P129">
        <v>-2.4700000000000002</v>
      </c>
      <c r="Q129">
        <v>212</v>
      </c>
      <c r="R129">
        <v>103.4</v>
      </c>
      <c r="S129">
        <v>187</v>
      </c>
      <c r="T129">
        <v>105.9</v>
      </c>
      <c r="U129">
        <v>222</v>
      </c>
      <c r="V129">
        <v>-5.43</v>
      </c>
      <c r="W129">
        <v>318</v>
      </c>
    </row>
    <row r="130" spans="1:23" x14ac:dyDescent="0.25">
      <c r="A130">
        <f>COUNTIF('Value Matchup'!$D$356:$D$423,D130)</f>
        <v>0</v>
      </c>
      <c r="B130" t="s">
        <v>933</v>
      </c>
      <c r="C130">
        <v>127</v>
      </c>
      <c r="D130" t="s">
        <v>189</v>
      </c>
      <c r="E130" t="s">
        <v>144</v>
      </c>
      <c r="F130" s="79" t="s">
        <v>536</v>
      </c>
      <c r="G130">
        <v>4.32</v>
      </c>
      <c r="H130">
        <v>106.9</v>
      </c>
      <c r="I130">
        <v>118</v>
      </c>
      <c r="J130">
        <v>102.6</v>
      </c>
      <c r="K130">
        <v>142</v>
      </c>
      <c r="L130">
        <v>69</v>
      </c>
      <c r="M130">
        <v>97</v>
      </c>
      <c r="N130">
        <v>9.4E-2</v>
      </c>
      <c r="O130">
        <v>11</v>
      </c>
      <c r="P130">
        <v>-1.19</v>
      </c>
      <c r="Q130">
        <v>176</v>
      </c>
      <c r="R130">
        <v>102.3</v>
      </c>
      <c r="S130">
        <v>239</v>
      </c>
      <c r="T130">
        <v>103.5</v>
      </c>
      <c r="U130">
        <v>127</v>
      </c>
      <c r="V130">
        <v>0.85</v>
      </c>
      <c r="W130">
        <v>143</v>
      </c>
    </row>
    <row r="131" spans="1:23" x14ac:dyDescent="0.25">
      <c r="A131">
        <f>COUNTIF('Value Matchup'!$D$356:$D$423,D131)</f>
        <v>0</v>
      </c>
      <c r="B131" t="s">
        <v>933</v>
      </c>
      <c r="C131">
        <v>128</v>
      </c>
      <c r="D131" t="s">
        <v>421</v>
      </c>
      <c r="E131" t="s">
        <v>173</v>
      </c>
      <c r="F131" s="79" t="s">
        <v>534</v>
      </c>
      <c r="G131">
        <v>4.3099999999999996</v>
      </c>
      <c r="H131">
        <v>105.9</v>
      </c>
      <c r="I131">
        <v>140</v>
      </c>
      <c r="J131">
        <v>101.6</v>
      </c>
      <c r="K131">
        <v>121</v>
      </c>
      <c r="L131">
        <v>65</v>
      </c>
      <c r="M131">
        <v>304</v>
      </c>
      <c r="N131">
        <v>-3.1E-2</v>
      </c>
      <c r="O131">
        <v>256</v>
      </c>
      <c r="P131">
        <v>-2.15</v>
      </c>
      <c r="Q131">
        <v>207</v>
      </c>
      <c r="R131">
        <v>104.6</v>
      </c>
      <c r="S131">
        <v>130</v>
      </c>
      <c r="T131">
        <v>106.8</v>
      </c>
      <c r="U131">
        <v>265</v>
      </c>
      <c r="V131">
        <v>3.28</v>
      </c>
      <c r="W131">
        <v>88</v>
      </c>
    </row>
    <row r="132" spans="1:23" x14ac:dyDescent="0.25">
      <c r="A132">
        <f>COUNTIF('Value Matchup'!$D$356:$D$423,D132)</f>
        <v>1</v>
      </c>
      <c r="B132" t="s">
        <v>933</v>
      </c>
      <c r="C132">
        <v>129</v>
      </c>
      <c r="D132" t="s">
        <v>175</v>
      </c>
      <c r="E132" t="s">
        <v>121</v>
      </c>
      <c r="F132" s="79" t="s">
        <v>652</v>
      </c>
      <c r="G132">
        <v>4.29</v>
      </c>
      <c r="H132">
        <v>110</v>
      </c>
      <c r="I132">
        <v>63</v>
      </c>
      <c r="J132">
        <v>105.7</v>
      </c>
      <c r="K132">
        <v>202</v>
      </c>
      <c r="L132">
        <v>66.3</v>
      </c>
      <c r="M132">
        <v>236</v>
      </c>
      <c r="N132">
        <v>2.1000000000000001E-2</v>
      </c>
      <c r="O132">
        <v>129</v>
      </c>
      <c r="P132">
        <v>-4.1900000000000004</v>
      </c>
      <c r="Q132">
        <v>254</v>
      </c>
      <c r="R132">
        <v>101.8</v>
      </c>
      <c r="S132">
        <v>273</v>
      </c>
      <c r="T132">
        <v>106</v>
      </c>
      <c r="U132">
        <v>224</v>
      </c>
      <c r="V132">
        <v>1.22</v>
      </c>
      <c r="W132">
        <v>129</v>
      </c>
    </row>
    <row r="133" spans="1:23" x14ac:dyDescent="0.25">
      <c r="A133">
        <f>COUNTIF('Value Matchup'!$D$356:$D$423,D133)</f>
        <v>0</v>
      </c>
      <c r="B133" t="s">
        <v>933</v>
      </c>
      <c r="C133">
        <v>130</v>
      </c>
      <c r="D133" t="s">
        <v>322</v>
      </c>
      <c r="E133" t="s">
        <v>146</v>
      </c>
      <c r="F133" s="79" t="s">
        <v>455</v>
      </c>
      <c r="G133">
        <v>4.28</v>
      </c>
      <c r="H133">
        <v>103.9</v>
      </c>
      <c r="I133">
        <v>179</v>
      </c>
      <c r="J133">
        <v>99.7</v>
      </c>
      <c r="K133">
        <v>94</v>
      </c>
      <c r="L133">
        <v>66.7</v>
      </c>
      <c r="M133">
        <v>216</v>
      </c>
      <c r="N133">
        <v>0.02</v>
      </c>
      <c r="O133">
        <v>131</v>
      </c>
      <c r="P133">
        <v>0.41</v>
      </c>
      <c r="Q133">
        <v>132</v>
      </c>
      <c r="R133">
        <v>103.3</v>
      </c>
      <c r="S133">
        <v>190</v>
      </c>
      <c r="T133">
        <v>102.9</v>
      </c>
      <c r="U133">
        <v>108</v>
      </c>
      <c r="V133">
        <v>0.87</v>
      </c>
      <c r="W133">
        <v>141</v>
      </c>
    </row>
    <row r="134" spans="1:23" x14ac:dyDescent="0.25">
      <c r="A134">
        <f>COUNTIF('Value Matchup'!$D$356:$D$423,D134)</f>
        <v>0</v>
      </c>
      <c r="B134" t="s">
        <v>933</v>
      </c>
      <c r="C134">
        <v>131</v>
      </c>
      <c r="D134" t="s">
        <v>94</v>
      </c>
      <c r="E134" t="s">
        <v>171</v>
      </c>
      <c r="F134" s="79" t="s">
        <v>515</v>
      </c>
      <c r="G134">
        <v>4.25</v>
      </c>
      <c r="H134">
        <v>104.6</v>
      </c>
      <c r="I134">
        <v>165</v>
      </c>
      <c r="J134">
        <v>100.4</v>
      </c>
      <c r="K134">
        <v>106</v>
      </c>
      <c r="L134">
        <v>68.7</v>
      </c>
      <c r="M134">
        <v>113</v>
      </c>
      <c r="N134">
        <v>0.04</v>
      </c>
      <c r="O134">
        <v>79</v>
      </c>
      <c r="P134">
        <v>3.08</v>
      </c>
      <c r="Q134">
        <v>88</v>
      </c>
      <c r="R134">
        <v>105.4</v>
      </c>
      <c r="S134">
        <v>94</v>
      </c>
      <c r="T134">
        <v>102.3</v>
      </c>
      <c r="U134">
        <v>90</v>
      </c>
      <c r="V134">
        <v>-2.65</v>
      </c>
      <c r="W134">
        <v>245</v>
      </c>
    </row>
    <row r="135" spans="1:23" x14ac:dyDescent="0.25">
      <c r="A135">
        <f>COUNTIF('Value Matchup'!$D$356:$D$423,D135)</f>
        <v>0</v>
      </c>
      <c r="B135" t="s">
        <v>933</v>
      </c>
      <c r="C135">
        <v>132</v>
      </c>
      <c r="D135" t="s">
        <v>258</v>
      </c>
      <c r="E135" t="s">
        <v>144</v>
      </c>
      <c r="F135" s="79" t="s">
        <v>539</v>
      </c>
      <c r="G135">
        <v>4.1500000000000004</v>
      </c>
      <c r="H135">
        <v>104.1</v>
      </c>
      <c r="I135">
        <v>175</v>
      </c>
      <c r="J135">
        <v>100</v>
      </c>
      <c r="K135">
        <v>99</v>
      </c>
      <c r="L135">
        <v>62.3</v>
      </c>
      <c r="M135">
        <v>348</v>
      </c>
      <c r="N135">
        <v>-0.01</v>
      </c>
      <c r="O135">
        <v>208</v>
      </c>
      <c r="P135">
        <v>-1.86</v>
      </c>
      <c r="Q135">
        <v>197</v>
      </c>
      <c r="R135">
        <v>102</v>
      </c>
      <c r="S135">
        <v>266</v>
      </c>
      <c r="T135">
        <v>103.8</v>
      </c>
      <c r="U135">
        <v>144</v>
      </c>
      <c r="V135">
        <v>-1.41</v>
      </c>
      <c r="W135">
        <v>209</v>
      </c>
    </row>
    <row r="136" spans="1:23" x14ac:dyDescent="0.25">
      <c r="A136">
        <f>COUNTIF('Value Matchup'!$D$356:$D$423,D136)</f>
        <v>0</v>
      </c>
      <c r="B136" t="s">
        <v>933</v>
      </c>
      <c r="C136">
        <v>133</v>
      </c>
      <c r="D136" t="s">
        <v>60</v>
      </c>
      <c r="E136" t="s">
        <v>114</v>
      </c>
      <c r="F136" s="79" t="s">
        <v>1661</v>
      </c>
      <c r="G136">
        <v>4.13</v>
      </c>
      <c r="H136">
        <v>105.8</v>
      </c>
      <c r="I136">
        <v>146</v>
      </c>
      <c r="J136">
        <v>101.6</v>
      </c>
      <c r="K136">
        <v>123</v>
      </c>
      <c r="L136">
        <v>68.3</v>
      </c>
      <c r="M136">
        <v>133</v>
      </c>
      <c r="N136">
        <v>-7.6999999999999999E-2</v>
      </c>
      <c r="O136">
        <v>331</v>
      </c>
      <c r="P136">
        <v>9.23</v>
      </c>
      <c r="Q136">
        <v>42</v>
      </c>
      <c r="R136">
        <v>109</v>
      </c>
      <c r="S136">
        <v>32</v>
      </c>
      <c r="T136">
        <v>99.8</v>
      </c>
      <c r="U136">
        <v>51</v>
      </c>
      <c r="V136">
        <v>-1.6</v>
      </c>
      <c r="W136">
        <v>215</v>
      </c>
    </row>
    <row r="137" spans="1:23" x14ac:dyDescent="0.25">
      <c r="A137">
        <f>COUNTIF('Value Matchup'!$D$356:$D$423,D137)</f>
        <v>0</v>
      </c>
      <c r="B137" t="s">
        <v>933</v>
      </c>
      <c r="C137">
        <v>134</v>
      </c>
      <c r="D137" t="s">
        <v>133</v>
      </c>
      <c r="E137" t="s">
        <v>112</v>
      </c>
      <c r="F137" s="79" t="s">
        <v>543</v>
      </c>
      <c r="G137">
        <v>4.07</v>
      </c>
      <c r="H137">
        <v>102.3</v>
      </c>
      <c r="I137">
        <v>208</v>
      </c>
      <c r="J137">
        <v>98.2</v>
      </c>
      <c r="K137">
        <v>74</v>
      </c>
      <c r="L137">
        <v>70.099999999999994</v>
      </c>
      <c r="M137">
        <v>58</v>
      </c>
      <c r="N137">
        <v>-8.7999999999999995E-2</v>
      </c>
      <c r="O137">
        <v>335</v>
      </c>
      <c r="P137">
        <v>2.12</v>
      </c>
      <c r="Q137">
        <v>95</v>
      </c>
      <c r="R137">
        <v>104.9</v>
      </c>
      <c r="S137">
        <v>116</v>
      </c>
      <c r="T137">
        <v>102.8</v>
      </c>
      <c r="U137">
        <v>103</v>
      </c>
      <c r="V137">
        <v>-0.33</v>
      </c>
      <c r="W137">
        <v>179</v>
      </c>
    </row>
    <row r="138" spans="1:23" x14ac:dyDescent="0.25">
      <c r="A138">
        <f>COUNTIF('Value Matchup'!$D$356:$D$423,D138)</f>
        <v>0</v>
      </c>
      <c r="B138" t="s">
        <v>933</v>
      </c>
      <c r="C138">
        <v>135</v>
      </c>
      <c r="D138" t="s">
        <v>131</v>
      </c>
      <c r="E138" t="s">
        <v>132</v>
      </c>
      <c r="F138" s="79" t="s">
        <v>537</v>
      </c>
      <c r="G138">
        <v>3.9</v>
      </c>
      <c r="H138">
        <v>110.6</v>
      </c>
      <c r="I138">
        <v>55</v>
      </c>
      <c r="J138">
        <v>106.7</v>
      </c>
      <c r="K138">
        <v>226</v>
      </c>
      <c r="L138">
        <v>68.8</v>
      </c>
      <c r="M138">
        <v>105</v>
      </c>
      <c r="N138">
        <v>-8.9999999999999993E-3</v>
      </c>
      <c r="O138">
        <v>205</v>
      </c>
      <c r="P138">
        <v>-3.68</v>
      </c>
      <c r="Q138">
        <v>247</v>
      </c>
      <c r="R138">
        <v>103</v>
      </c>
      <c r="S138">
        <v>207</v>
      </c>
      <c r="T138">
        <v>106.7</v>
      </c>
      <c r="U138">
        <v>257</v>
      </c>
      <c r="V138">
        <v>1.33</v>
      </c>
      <c r="W138">
        <v>126</v>
      </c>
    </row>
    <row r="139" spans="1:23" x14ac:dyDescent="0.25">
      <c r="A139">
        <f>COUNTIF('Value Matchup'!$D$356:$D$423,D139)</f>
        <v>0</v>
      </c>
      <c r="B139" t="s">
        <v>933</v>
      </c>
      <c r="C139">
        <v>136</v>
      </c>
      <c r="D139" t="s">
        <v>310</v>
      </c>
      <c r="E139" t="s">
        <v>112</v>
      </c>
      <c r="F139" s="79" t="s">
        <v>763</v>
      </c>
      <c r="G139">
        <v>3.86</v>
      </c>
      <c r="H139">
        <v>108.8</v>
      </c>
      <c r="I139">
        <v>88</v>
      </c>
      <c r="J139">
        <v>104.9</v>
      </c>
      <c r="K139">
        <v>187</v>
      </c>
      <c r="L139">
        <v>65.8</v>
      </c>
      <c r="M139">
        <v>267</v>
      </c>
      <c r="N139">
        <v>-7.0999999999999994E-2</v>
      </c>
      <c r="O139">
        <v>324</v>
      </c>
      <c r="P139">
        <v>1.88</v>
      </c>
      <c r="Q139">
        <v>99</v>
      </c>
      <c r="R139">
        <v>104.6</v>
      </c>
      <c r="S139">
        <v>131</v>
      </c>
      <c r="T139">
        <v>102.7</v>
      </c>
      <c r="U139">
        <v>99</v>
      </c>
      <c r="V139">
        <v>-2.23</v>
      </c>
      <c r="W139">
        <v>232</v>
      </c>
    </row>
    <row r="140" spans="1:23" x14ac:dyDescent="0.25">
      <c r="A140">
        <f>COUNTIF('Value Matchup'!$D$356:$D$423,D140)</f>
        <v>1</v>
      </c>
      <c r="B140" t="s">
        <v>933</v>
      </c>
      <c r="C140">
        <v>137</v>
      </c>
      <c r="D140" t="s">
        <v>281</v>
      </c>
      <c r="E140" t="s">
        <v>198</v>
      </c>
      <c r="F140" s="79" t="s">
        <v>651</v>
      </c>
      <c r="G140">
        <v>3.54</v>
      </c>
      <c r="H140">
        <v>107.3</v>
      </c>
      <c r="I140">
        <v>115</v>
      </c>
      <c r="J140">
        <v>103.8</v>
      </c>
      <c r="K140">
        <v>161</v>
      </c>
      <c r="L140">
        <v>66.5</v>
      </c>
      <c r="M140">
        <v>225</v>
      </c>
      <c r="N140">
        <v>5.7000000000000002E-2</v>
      </c>
      <c r="O140">
        <v>50</v>
      </c>
      <c r="P140">
        <v>-6.59</v>
      </c>
      <c r="Q140">
        <v>299</v>
      </c>
      <c r="R140">
        <v>102</v>
      </c>
      <c r="S140">
        <v>265</v>
      </c>
      <c r="T140">
        <v>108.6</v>
      </c>
      <c r="U140">
        <v>342</v>
      </c>
      <c r="V140">
        <v>4.43</v>
      </c>
      <c r="W140">
        <v>57</v>
      </c>
    </row>
    <row r="141" spans="1:23" x14ac:dyDescent="0.25">
      <c r="A141">
        <f>COUNTIF('Value Matchup'!$D$356:$D$423,D141)</f>
        <v>0</v>
      </c>
      <c r="B141" t="s">
        <v>933</v>
      </c>
      <c r="C141">
        <v>138</v>
      </c>
      <c r="D141" t="s">
        <v>259</v>
      </c>
      <c r="E141" t="s">
        <v>151</v>
      </c>
      <c r="F141" s="79" t="s">
        <v>456</v>
      </c>
      <c r="G141">
        <v>3.43</v>
      </c>
      <c r="H141">
        <v>103.5</v>
      </c>
      <c r="I141">
        <v>187</v>
      </c>
      <c r="J141">
        <v>100.1</v>
      </c>
      <c r="K141">
        <v>103</v>
      </c>
      <c r="L141">
        <v>62.7</v>
      </c>
      <c r="M141">
        <v>345</v>
      </c>
      <c r="N141">
        <v>6.6000000000000003E-2</v>
      </c>
      <c r="O141">
        <v>35</v>
      </c>
      <c r="P141">
        <v>0.18</v>
      </c>
      <c r="Q141">
        <v>141</v>
      </c>
      <c r="R141">
        <v>104.4</v>
      </c>
      <c r="S141">
        <v>141</v>
      </c>
      <c r="T141">
        <v>104.2</v>
      </c>
      <c r="U141">
        <v>166</v>
      </c>
      <c r="V141">
        <v>-5.0599999999999996</v>
      </c>
      <c r="W141">
        <v>309</v>
      </c>
    </row>
    <row r="142" spans="1:23" x14ac:dyDescent="0.25">
      <c r="A142">
        <f>COUNTIF('Value Matchup'!$D$356:$D$423,D142)</f>
        <v>0</v>
      </c>
      <c r="B142" t="s">
        <v>933</v>
      </c>
      <c r="C142">
        <v>139</v>
      </c>
      <c r="D142" t="s">
        <v>138</v>
      </c>
      <c r="E142" t="s">
        <v>110</v>
      </c>
      <c r="F142" s="79" t="s">
        <v>551</v>
      </c>
      <c r="G142">
        <v>3.23</v>
      </c>
      <c r="H142">
        <v>107</v>
      </c>
      <c r="I142">
        <v>117</v>
      </c>
      <c r="J142">
        <v>103.8</v>
      </c>
      <c r="K142">
        <v>162</v>
      </c>
      <c r="L142">
        <v>65.3</v>
      </c>
      <c r="M142">
        <v>284</v>
      </c>
      <c r="N142">
        <v>-0.192</v>
      </c>
      <c r="O142">
        <v>353</v>
      </c>
      <c r="P142">
        <v>0.51</v>
      </c>
      <c r="Q142">
        <v>130</v>
      </c>
      <c r="R142">
        <v>103.9</v>
      </c>
      <c r="S142">
        <v>163</v>
      </c>
      <c r="T142">
        <v>103.4</v>
      </c>
      <c r="U142">
        <v>123</v>
      </c>
      <c r="V142">
        <v>0.51</v>
      </c>
      <c r="W142">
        <v>154</v>
      </c>
    </row>
    <row r="143" spans="1:23" x14ac:dyDescent="0.25">
      <c r="A143">
        <f>COUNTIF('Value Matchup'!$D$356:$D$423,D143)</f>
        <v>0</v>
      </c>
      <c r="B143" t="s">
        <v>933</v>
      </c>
      <c r="C143">
        <v>140</v>
      </c>
      <c r="D143" t="s">
        <v>256</v>
      </c>
      <c r="E143" t="s">
        <v>123</v>
      </c>
      <c r="F143" s="79" t="s">
        <v>546</v>
      </c>
      <c r="G143">
        <v>3.11</v>
      </c>
      <c r="H143">
        <v>112.3</v>
      </c>
      <c r="I143">
        <v>39</v>
      </c>
      <c r="J143">
        <v>109.2</v>
      </c>
      <c r="K143">
        <v>267</v>
      </c>
      <c r="L143">
        <v>66.3</v>
      </c>
      <c r="M143">
        <v>238</v>
      </c>
      <c r="N143">
        <v>-5.3999999999999999E-2</v>
      </c>
      <c r="O143">
        <v>299</v>
      </c>
      <c r="P143">
        <v>-1.88</v>
      </c>
      <c r="Q143">
        <v>202</v>
      </c>
      <c r="R143">
        <v>103.1</v>
      </c>
      <c r="S143">
        <v>201</v>
      </c>
      <c r="T143">
        <v>105</v>
      </c>
      <c r="U143">
        <v>194</v>
      </c>
      <c r="V143">
        <v>-3.86</v>
      </c>
      <c r="W143">
        <v>278</v>
      </c>
    </row>
    <row r="144" spans="1:23" x14ac:dyDescent="0.25">
      <c r="A144">
        <f>COUNTIF('Value Matchup'!$D$356:$D$423,D144)</f>
        <v>0</v>
      </c>
      <c r="B144" t="s">
        <v>933</v>
      </c>
      <c r="C144">
        <v>141</v>
      </c>
      <c r="D144" t="s">
        <v>257</v>
      </c>
      <c r="E144" t="s">
        <v>167</v>
      </c>
      <c r="F144" s="79" t="s">
        <v>539</v>
      </c>
      <c r="G144">
        <v>2.96</v>
      </c>
      <c r="H144">
        <v>104.7</v>
      </c>
      <c r="I144">
        <v>163</v>
      </c>
      <c r="J144">
        <v>101.7</v>
      </c>
      <c r="K144">
        <v>126</v>
      </c>
      <c r="L144">
        <v>65.3</v>
      </c>
      <c r="M144">
        <v>288</v>
      </c>
      <c r="N144">
        <v>-4.5999999999999999E-2</v>
      </c>
      <c r="O144">
        <v>289</v>
      </c>
      <c r="P144">
        <v>-1.82</v>
      </c>
      <c r="Q144">
        <v>195</v>
      </c>
      <c r="R144">
        <v>102</v>
      </c>
      <c r="S144">
        <v>262</v>
      </c>
      <c r="T144">
        <v>103.8</v>
      </c>
      <c r="U144">
        <v>146</v>
      </c>
      <c r="V144">
        <v>-3.87</v>
      </c>
      <c r="W144">
        <v>279</v>
      </c>
    </row>
    <row r="145" spans="1:23" x14ac:dyDescent="0.25">
      <c r="A145">
        <f>COUNTIF('Value Matchup'!$D$356:$D$423,D145)</f>
        <v>0</v>
      </c>
      <c r="B145" t="s">
        <v>933</v>
      </c>
      <c r="C145">
        <v>142</v>
      </c>
      <c r="D145" t="s">
        <v>246</v>
      </c>
      <c r="E145" t="s">
        <v>112</v>
      </c>
      <c r="F145" s="79" t="s">
        <v>571</v>
      </c>
      <c r="G145">
        <v>2.82</v>
      </c>
      <c r="H145">
        <v>109.5</v>
      </c>
      <c r="I145">
        <v>70</v>
      </c>
      <c r="J145">
        <v>106.7</v>
      </c>
      <c r="K145">
        <v>227</v>
      </c>
      <c r="L145">
        <v>67.3</v>
      </c>
      <c r="M145">
        <v>187</v>
      </c>
      <c r="N145">
        <v>0.14000000000000001</v>
      </c>
      <c r="O145">
        <v>2</v>
      </c>
      <c r="P145">
        <v>1.37</v>
      </c>
      <c r="Q145">
        <v>113</v>
      </c>
      <c r="R145">
        <v>104.2</v>
      </c>
      <c r="S145">
        <v>149</v>
      </c>
      <c r="T145">
        <v>102.9</v>
      </c>
      <c r="U145">
        <v>105</v>
      </c>
      <c r="V145">
        <v>-4.28</v>
      </c>
      <c r="W145">
        <v>291</v>
      </c>
    </row>
    <row r="146" spans="1:23" x14ac:dyDescent="0.25">
      <c r="A146">
        <f>COUNTIF('Value Matchup'!$D$356:$D$423,D146)</f>
        <v>0</v>
      </c>
      <c r="B146" t="s">
        <v>933</v>
      </c>
      <c r="C146">
        <v>143</v>
      </c>
      <c r="D146" t="s">
        <v>96</v>
      </c>
      <c r="E146" t="s">
        <v>182</v>
      </c>
      <c r="F146" s="79" t="s">
        <v>546</v>
      </c>
      <c r="G146">
        <v>2.68</v>
      </c>
      <c r="H146">
        <v>103.7</v>
      </c>
      <c r="I146">
        <v>183</v>
      </c>
      <c r="J146">
        <v>101</v>
      </c>
      <c r="K146">
        <v>113</v>
      </c>
      <c r="L146">
        <v>67.400000000000006</v>
      </c>
      <c r="M146">
        <v>182</v>
      </c>
      <c r="N146">
        <v>1.7999999999999999E-2</v>
      </c>
      <c r="O146">
        <v>138</v>
      </c>
      <c r="P146">
        <v>1.02</v>
      </c>
      <c r="Q146">
        <v>120</v>
      </c>
      <c r="R146">
        <v>103</v>
      </c>
      <c r="S146">
        <v>210</v>
      </c>
      <c r="T146">
        <v>102</v>
      </c>
      <c r="U146">
        <v>81</v>
      </c>
      <c r="V146">
        <v>-1.77</v>
      </c>
      <c r="W146">
        <v>221</v>
      </c>
    </row>
    <row r="147" spans="1:23" x14ac:dyDescent="0.25">
      <c r="A147">
        <f>COUNTIF('Value Matchup'!$D$356:$D$423,D147)</f>
        <v>0</v>
      </c>
      <c r="B147" t="s">
        <v>933</v>
      </c>
      <c r="C147">
        <v>144</v>
      </c>
      <c r="D147" t="s">
        <v>343</v>
      </c>
      <c r="E147" t="s">
        <v>169</v>
      </c>
      <c r="F147" s="79" t="s">
        <v>541</v>
      </c>
      <c r="G147">
        <v>2.2400000000000002</v>
      </c>
      <c r="H147">
        <v>106.5</v>
      </c>
      <c r="I147">
        <v>127</v>
      </c>
      <c r="J147">
        <v>104.3</v>
      </c>
      <c r="K147">
        <v>169</v>
      </c>
      <c r="L147">
        <v>69</v>
      </c>
      <c r="M147">
        <v>96</v>
      </c>
      <c r="N147">
        <v>-7.5999999999999998E-2</v>
      </c>
      <c r="O147">
        <v>330</v>
      </c>
      <c r="P147">
        <v>-1.64</v>
      </c>
      <c r="Q147">
        <v>191</v>
      </c>
      <c r="R147">
        <v>104.5</v>
      </c>
      <c r="S147">
        <v>136</v>
      </c>
      <c r="T147">
        <v>106.1</v>
      </c>
      <c r="U147">
        <v>235</v>
      </c>
      <c r="V147">
        <v>-6.09</v>
      </c>
      <c r="W147">
        <v>328</v>
      </c>
    </row>
    <row r="148" spans="1:23" x14ac:dyDescent="0.25">
      <c r="A148">
        <f>COUNTIF('Value Matchup'!$D$356:$D$423,D148)</f>
        <v>1</v>
      </c>
      <c r="B148" t="s">
        <v>933</v>
      </c>
      <c r="C148">
        <v>145</v>
      </c>
      <c r="D148" t="s">
        <v>107</v>
      </c>
      <c r="E148" t="s">
        <v>108</v>
      </c>
      <c r="F148" s="79" t="s">
        <v>747</v>
      </c>
      <c r="G148">
        <v>2.1</v>
      </c>
      <c r="H148">
        <v>103.6</v>
      </c>
      <c r="I148">
        <v>186</v>
      </c>
      <c r="J148">
        <v>101.5</v>
      </c>
      <c r="K148">
        <v>119</v>
      </c>
      <c r="L148">
        <v>66</v>
      </c>
      <c r="M148">
        <v>254</v>
      </c>
      <c r="N148">
        <v>8.6999999999999994E-2</v>
      </c>
      <c r="O148">
        <v>17</v>
      </c>
      <c r="P148">
        <v>-9</v>
      </c>
      <c r="Q148">
        <v>343</v>
      </c>
      <c r="R148">
        <v>99.6</v>
      </c>
      <c r="S148">
        <v>327</v>
      </c>
      <c r="T148">
        <v>108.6</v>
      </c>
      <c r="U148">
        <v>343</v>
      </c>
      <c r="V148">
        <v>-4.49</v>
      </c>
      <c r="W148">
        <v>295</v>
      </c>
    </row>
    <row r="149" spans="1:23" x14ac:dyDescent="0.25">
      <c r="A149">
        <f>COUNTIF('Value Matchup'!$D$356:$D$423,D149)</f>
        <v>0</v>
      </c>
      <c r="B149" t="s">
        <v>933</v>
      </c>
      <c r="C149">
        <v>146</v>
      </c>
      <c r="D149" t="s">
        <v>145</v>
      </c>
      <c r="E149" t="s">
        <v>146</v>
      </c>
      <c r="F149" s="79" t="s">
        <v>446</v>
      </c>
      <c r="G149">
        <v>1.9</v>
      </c>
      <c r="H149">
        <v>98.7</v>
      </c>
      <c r="I149">
        <v>276</v>
      </c>
      <c r="J149">
        <v>96.8</v>
      </c>
      <c r="K149">
        <v>52</v>
      </c>
      <c r="L149">
        <v>70.8</v>
      </c>
      <c r="M149">
        <v>40</v>
      </c>
      <c r="N149">
        <v>1.0999999999999999E-2</v>
      </c>
      <c r="O149">
        <v>150</v>
      </c>
      <c r="P149">
        <v>-2.5099999999999998</v>
      </c>
      <c r="Q149">
        <v>213</v>
      </c>
      <c r="R149">
        <v>102.1</v>
      </c>
      <c r="S149">
        <v>249</v>
      </c>
      <c r="T149">
        <v>104.6</v>
      </c>
      <c r="U149">
        <v>185</v>
      </c>
      <c r="V149">
        <v>-5.29</v>
      </c>
      <c r="W149">
        <v>315</v>
      </c>
    </row>
    <row r="150" spans="1:23" x14ac:dyDescent="0.25">
      <c r="A150">
        <f>COUNTIF('Value Matchup'!$D$356:$D$423,D150)</f>
        <v>0</v>
      </c>
      <c r="B150" t="s">
        <v>933</v>
      </c>
      <c r="C150">
        <v>147</v>
      </c>
      <c r="D150" t="s">
        <v>149</v>
      </c>
      <c r="E150" t="s">
        <v>121</v>
      </c>
      <c r="F150" s="79" t="s">
        <v>547</v>
      </c>
      <c r="G150">
        <v>1.88</v>
      </c>
      <c r="H150">
        <v>105.4</v>
      </c>
      <c r="I150">
        <v>150</v>
      </c>
      <c r="J150">
        <v>103.5</v>
      </c>
      <c r="K150">
        <v>154</v>
      </c>
      <c r="L150">
        <v>70.5</v>
      </c>
      <c r="M150">
        <v>47</v>
      </c>
      <c r="N150">
        <v>5.1999999999999998E-2</v>
      </c>
      <c r="O150">
        <v>64</v>
      </c>
      <c r="P150">
        <v>-2.79</v>
      </c>
      <c r="Q150">
        <v>221</v>
      </c>
      <c r="R150">
        <v>103.2</v>
      </c>
      <c r="S150">
        <v>196</v>
      </c>
      <c r="T150">
        <v>106</v>
      </c>
      <c r="U150">
        <v>225</v>
      </c>
      <c r="V150">
        <v>3.17</v>
      </c>
      <c r="W150">
        <v>89</v>
      </c>
    </row>
    <row r="151" spans="1:23" x14ac:dyDescent="0.25">
      <c r="A151">
        <f>COUNTIF('Value Matchup'!$D$356:$D$423,D151)</f>
        <v>0</v>
      </c>
      <c r="B151" t="s">
        <v>933</v>
      </c>
      <c r="C151">
        <v>148</v>
      </c>
      <c r="D151" t="s">
        <v>399</v>
      </c>
      <c r="E151" t="s">
        <v>123</v>
      </c>
      <c r="F151" s="79" t="s">
        <v>542</v>
      </c>
      <c r="G151">
        <v>1.84</v>
      </c>
      <c r="H151">
        <v>101.5</v>
      </c>
      <c r="I151">
        <v>226</v>
      </c>
      <c r="J151">
        <v>99.7</v>
      </c>
      <c r="K151">
        <v>95</v>
      </c>
      <c r="L151">
        <v>65.900000000000006</v>
      </c>
      <c r="M151">
        <v>257</v>
      </c>
      <c r="N151">
        <v>4.7E-2</v>
      </c>
      <c r="O151">
        <v>71</v>
      </c>
      <c r="P151">
        <v>1.4</v>
      </c>
      <c r="Q151">
        <v>111</v>
      </c>
      <c r="R151">
        <v>104.8</v>
      </c>
      <c r="S151">
        <v>122</v>
      </c>
      <c r="T151">
        <v>103.4</v>
      </c>
      <c r="U151">
        <v>122</v>
      </c>
      <c r="V151">
        <v>5.79</v>
      </c>
      <c r="W151">
        <v>34</v>
      </c>
    </row>
    <row r="152" spans="1:23" x14ac:dyDescent="0.25">
      <c r="A152">
        <f>COUNTIF('Value Matchup'!$D$356:$D$423,D152)</f>
        <v>0</v>
      </c>
      <c r="B152" t="s">
        <v>933</v>
      </c>
      <c r="C152">
        <v>149</v>
      </c>
      <c r="D152" t="s">
        <v>68</v>
      </c>
      <c r="E152" t="s">
        <v>167</v>
      </c>
      <c r="F152" s="79" t="s">
        <v>544</v>
      </c>
      <c r="G152">
        <v>1.8</v>
      </c>
      <c r="H152">
        <v>106.3</v>
      </c>
      <c r="I152">
        <v>136</v>
      </c>
      <c r="J152">
        <v>104.5</v>
      </c>
      <c r="K152">
        <v>173</v>
      </c>
      <c r="L152">
        <v>64.900000000000006</v>
      </c>
      <c r="M152">
        <v>307</v>
      </c>
      <c r="N152">
        <v>-1.0999999999999999E-2</v>
      </c>
      <c r="O152">
        <v>212</v>
      </c>
      <c r="P152">
        <v>-1.86</v>
      </c>
      <c r="Q152">
        <v>198</v>
      </c>
      <c r="R152">
        <v>101.6</v>
      </c>
      <c r="S152">
        <v>277</v>
      </c>
      <c r="T152">
        <v>103.5</v>
      </c>
      <c r="U152">
        <v>125</v>
      </c>
      <c r="V152">
        <v>-5.0199999999999996</v>
      </c>
      <c r="W152">
        <v>307</v>
      </c>
    </row>
    <row r="153" spans="1:23" x14ac:dyDescent="0.25">
      <c r="A153">
        <f>COUNTIF('Value Matchup'!$D$356:$D$423,D153)</f>
        <v>0</v>
      </c>
      <c r="B153" t="s">
        <v>933</v>
      </c>
      <c r="C153">
        <v>150</v>
      </c>
      <c r="D153" t="s">
        <v>271</v>
      </c>
      <c r="E153" t="s">
        <v>112</v>
      </c>
      <c r="F153" s="79" t="s">
        <v>550</v>
      </c>
      <c r="G153">
        <v>1.77</v>
      </c>
      <c r="H153">
        <v>104.7</v>
      </c>
      <c r="I153">
        <v>164</v>
      </c>
      <c r="J153">
        <v>102.9</v>
      </c>
      <c r="K153">
        <v>147</v>
      </c>
      <c r="L153">
        <v>66.2</v>
      </c>
      <c r="M153">
        <v>246</v>
      </c>
      <c r="N153">
        <v>-2.5000000000000001E-2</v>
      </c>
      <c r="O153">
        <v>244</v>
      </c>
      <c r="P153">
        <v>3.59</v>
      </c>
      <c r="Q153">
        <v>79</v>
      </c>
      <c r="R153">
        <v>105.5</v>
      </c>
      <c r="S153">
        <v>92</v>
      </c>
      <c r="T153">
        <v>101.9</v>
      </c>
      <c r="U153">
        <v>79</v>
      </c>
      <c r="V153">
        <v>-0.19</v>
      </c>
      <c r="W153">
        <v>175</v>
      </c>
    </row>
    <row r="154" spans="1:23" x14ac:dyDescent="0.25">
      <c r="A154">
        <f>COUNTIF('Value Matchup'!$D$356:$D$423,D154)</f>
        <v>0</v>
      </c>
      <c r="B154" t="s">
        <v>933</v>
      </c>
      <c r="C154">
        <v>151</v>
      </c>
      <c r="D154" t="s">
        <v>363</v>
      </c>
      <c r="E154" t="s">
        <v>144</v>
      </c>
      <c r="F154" s="79" t="s">
        <v>542</v>
      </c>
      <c r="G154">
        <v>1.7</v>
      </c>
      <c r="H154">
        <v>104.2</v>
      </c>
      <c r="I154">
        <v>174</v>
      </c>
      <c r="J154">
        <v>102.5</v>
      </c>
      <c r="K154">
        <v>139</v>
      </c>
      <c r="L154">
        <v>65.599999999999994</v>
      </c>
      <c r="M154">
        <v>273</v>
      </c>
      <c r="N154">
        <v>-0.01</v>
      </c>
      <c r="O154">
        <v>209</v>
      </c>
      <c r="P154">
        <v>-0.91</v>
      </c>
      <c r="Q154">
        <v>165</v>
      </c>
      <c r="R154">
        <v>102.8</v>
      </c>
      <c r="S154">
        <v>220</v>
      </c>
      <c r="T154">
        <v>103.8</v>
      </c>
      <c r="U154">
        <v>138</v>
      </c>
      <c r="V154">
        <v>0.6</v>
      </c>
      <c r="W154">
        <v>149</v>
      </c>
    </row>
    <row r="155" spans="1:23" x14ac:dyDescent="0.25">
      <c r="A155">
        <f>COUNTIF('Value Matchup'!$D$356:$D$423,D155)</f>
        <v>0</v>
      </c>
      <c r="B155" t="s">
        <v>933</v>
      </c>
      <c r="C155">
        <v>152</v>
      </c>
      <c r="D155" t="s">
        <v>404</v>
      </c>
      <c r="E155" t="s">
        <v>167</v>
      </c>
      <c r="F155" s="79" t="s">
        <v>542</v>
      </c>
      <c r="G155">
        <v>1.66</v>
      </c>
      <c r="H155">
        <v>105.7</v>
      </c>
      <c r="I155">
        <v>147</v>
      </c>
      <c r="J155">
        <v>104</v>
      </c>
      <c r="K155">
        <v>165</v>
      </c>
      <c r="L155">
        <v>71.900000000000006</v>
      </c>
      <c r="M155">
        <v>21</v>
      </c>
      <c r="N155">
        <v>-1.7000000000000001E-2</v>
      </c>
      <c r="O155">
        <v>229</v>
      </c>
      <c r="P155">
        <v>0.88</v>
      </c>
      <c r="Q155">
        <v>124</v>
      </c>
      <c r="R155">
        <v>102.9</v>
      </c>
      <c r="S155">
        <v>211</v>
      </c>
      <c r="T155">
        <v>102.1</v>
      </c>
      <c r="U155">
        <v>85</v>
      </c>
      <c r="V155">
        <v>4.28</v>
      </c>
      <c r="W155">
        <v>59</v>
      </c>
    </row>
    <row r="156" spans="1:23" x14ac:dyDescent="0.25">
      <c r="A156">
        <f>COUNTIF('Value Matchup'!$D$356:$D$423,D156)</f>
        <v>0</v>
      </c>
      <c r="B156" t="s">
        <v>933</v>
      </c>
      <c r="C156">
        <v>153</v>
      </c>
      <c r="D156" t="s">
        <v>324</v>
      </c>
      <c r="E156" t="s">
        <v>151</v>
      </c>
      <c r="F156" s="79" t="s">
        <v>548</v>
      </c>
      <c r="G156">
        <v>1.43</v>
      </c>
      <c r="H156">
        <v>106.6</v>
      </c>
      <c r="I156">
        <v>124</v>
      </c>
      <c r="J156">
        <v>105.2</v>
      </c>
      <c r="K156">
        <v>196</v>
      </c>
      <c r="L156">
        <v>70.099999999999994</v>
      </c>
      <c r="M156">
        <v>57</v>
      </c>
      <c r="N156">
        <v>-5.7000000000000002E-2</v>
      </c>
      <c r="O156">
        <v>307</v>
      </c>
      <c r="P156">
        <v>0.12</v>
      </c>
      <c r="Q156">
        <v>142</v>
      </c>
      <c r="R156">
        <v>104.1</v>
      </c>
      <c r="S156">
        <v>156</v>
      </c>
      <c r="T156">
        <v>104</v>
      </c>
      <c r="U156">
        <v>153</v>
      </c>
      <c r="V156">
        <v>-6.73</v>
      </c>
      <c r="W156">
        <v>333</v>
      </c>
    </row>
    <row r="157" spans="1:23" x14ac:dyDescent="0.25">
      <c r="A157">
        <f>COUNTIF('Value Matchup'!$D$356:$D$423,D157)</f>
        <v>0</v>
      </c>
      <c r="B157" t="s">
        <v>933</v>
      </c>
      <c r="C157">
        <v>154</v>
      </c>
      <c r="D157" t="s">
        <v>78</v>
      </c>
      <c r="E157" t="s">
        <v>114</v>
      </c>
      <c r="F157" s="79" t="s">
        <v>1785</v>
      </c>
      <c r="G157">
        <v>0.82</v>
      </c>
      <c r="H157">
        <v>102</v>
      </c>
      <c r="I157">
        <v>215</v>
      </c>
      <c r="J157">
        <v>101.1</v>
      </c>
      <c r="K157">
        <v>114</v>
      </c>
      <c r="L157">
        <v>67.099999999999994</v>
      </c>
      <c r="M157">
        <v>195</v>
      </c>
      <c r="N157">
        <v>-0.109</v>
      </c>
      <c r="O157">
        <v>344</v>
      </c>
      <c r="P157">
        <v>9.69</v>
      </c>
      <c r="Q157">
        <v>38</v>
      </c>
      <c r="R157">
        <v>109.1</v>
      </c>
      <c r="S157">
        <v>30</v>
      </c>
      <c r="T157">
        <v>99.4</v>
      </c>
      <c r="U157">
        <v>42</v>
      </c>
      <c r="V157">
        <v>-2.86</v>
      </c>
      <c r="W157">
        <v>251</v>
      </c>
    </row>
    <row r="158" spans="1:23" x14ac:dyDescent="0.25">
      <c r="A158">
        <f>COUNTIF('Value Matchup'!$D$356:$D$423,D158)</f>
        <v>0</v>
      </c>
      <c r="B158" t="s">
        <v>933</v>
      </c>
      <c r="C158">
        <v>155</v>
      </c>
      <c r="D158" t="s">
        <v>196</v>
      </c>
      <c r="E158" t="s">
        <v>112</v>
      </c>
      <c r="F158" s="79" t="s">
        <v>550</v>
      </c>
      <c r="G158">
        <v>0.74</v>
      </c>
      <c r="H158">
        <v>103.3</v>
      </c>
      <c r="I158">
        <v>191</v>
      </c>
      <c r="J158">
        <v>102.6</v>
      </c>
      <c r="K158">
        <v>141</v>
      </c>
      <c r="L158">
        <v>62.7</v>
      </c>
      <c r="M158">
        <v>344</v>
      </c>
      <c r="N158">
        <v>-6.0000000000000001E-3</v>
      </c>
      <c r="O158">
        <v>197</v>
      </c>
      <c r="P158">
        <v>5.51</v>
      </c>
      <c r="Q158">
        <v>63</v>
      </c>
      <c r="R158">
        <v>107</v>
      </c>
      <c r="S158">
        <v>63</v>
      </c>
      <c r="T158">
        <v>101.5</v>
      </c>
      <c r="U158">
        <v>65</v>
      </c>
      <c r="V158">
        <v>8.6999999999999993</v>
      </c>
      <c r="W158">
        <v>6</v>
      </c>
    </row>
    <row r="159" spans="1:23" x14ac:dyDescent="0.25">
      <c r="A159">
        <f>COUNTIF('Value Matchup'!$D$356:$D$423,D159)</f>
        <v>0</v>
      </c>
      <c r="B159" t="s">
        <v>933</v>
      </c>
      <c r="C159">
        <v>156</v>
      </c>
      <c r="D159" t="s">
        <v>213</v>
      </c>
      <c r="E159" t="s">
        <v>182</v>
      </c>
      <c r="F159" s="79" t="s">
        <v>546</v>
      </c>
      <c r="G159">
        <v>0.67</v>
      </c>
      <c r="H159">
        <v>104.4</v>
      </c>
      <c r="I159">
        <v>169</v>
      </c>
      <c r="J159">
        <v>103.7</v>
      </c>
      <c r="K159">
        <v>159</v>
      </c>
      <c r="L159">
        <v>67.599999999999994</v>
      </c>
      <c r="M159">
        <v>163</v>
      </c>
      <c r="N159">
        <v>2.3E-2</v>
      </c>
      <c r="O159">
        <v>122</v>
      </c>
      <c r="P159">
        <v>-1.19</v>
      </c>
      <c r="Q159">
        <v>179</v>
      </c>
      <c r="R159">
        <v>102.1</v>
      </c>
      <c r="S159">
        <v>258</v>
      </c>
      <c r="T159">
        <v>103.2</v>
      </c>
      <c r="U159">
        <v>118</v>
      </c>
      <c r="V159">
        <v>-3.27</v>
      </c>
      <c r="W159">
        <v>261</v>
      </c>
    </row>
    <row r="160" spans="1:23" x14ac:dyDescent="0.25">
      <c r="A160">
        <f>COUNTIF('Value Matchup'!$D$356:$D$423,D160)</f>
        <v>0</v>
      </c>
      <c r="B160" t="s">
        <v>933</v>
      </c>
      <c r="C160">
        <v>157</v>
      </c>
      <c r="D160" t="s">
        <v>306</v>
      </c>
      <c r="E160" t="s">
        <v>167</v>
      </c>
      <c r="F160" s="79" t="s">
        <v>547</v>
      </c>
      <c r="G160">
        <v>0.52</v>
      </c>
      <c r="H160">
        <v>99.5</v>
      </c>
      <c r="I160">
        <v>263</v>
      </c>
      <c r="J160">
        <v>98.9</v>
      </c>
      <c r="K160">
        <v>82</v>
      </c>
      <c r="L160">
        <v>65.099999999999994</v>
      </c>
      <c r="M160">
        <v>294</v>
      </c>
      <c r="N160">
        <v>-7.0000000000000001E-3</v>
      </c>
      <c r="O160">
        <v>201</v>
      </c>
      <c r="P160">
        <v>-3.64</v>
      </c>
      <c r="Q160">
        <v>245</v>
      </c>
      <c r="R160">
        <v>101</v>
      </c>
      <c r="S160">
        <v>300</v>
      </c>
      <c r="T160">
        <v>104.6</v>
      </c>
      <c r="U160">
        <v>183</v>
      </c>
      <c r="V160">
        <v>-9.2200000000000006</v>
      </c>
      <c r="W160">
        <v>343</v>
      </c>
    </row>
    <row r="161" spans="1:23" x14ac:dyDescent="0.25">
      <c r="A161">
        <f>COUNTIF('Value Matchup'!$D$356:$D$423,D161)</f>
        <v>0</v>
      </c>
      <c r="B161" t="s">
        <v>933</v>
      </c>
      <c r="C161">
        <v>158</v>
      </c>
      <c r="D161" t="s">
        <v>165</v>
      </c>
      <c r="E161" t="s">
        <v>159</v>
      </c>
      <c r="F161" s="79" t="s">
        <v>542</v>
      </c>
      <c r="G161">
        <v>0.04</v>
      </c>
      <c r="H161">
        <v>101.2</v>
      </c>
      <c r="I161">
        <v>236</v>
      </c>
      <c r="J161">
        <v>101.2</v>
      </c>
      <c r="K161">
        <v>116</v>
      </c>
      <c r="L161">
        <v>69.2</v>
      </c>
      <c r="M161">
        <v>89</v>
      </c>
      <c r="N161">
        <v>-9.1999999999999998E-2</v>
      </c>
      <c r="O161">
        <v>337</v>
      </c>
      <c r="P161">
        <v>-3.6</v>
      </c>
      <c r="Q161">
        <v>243</v>
      </c>
      <c r="R161">
        <v>103.1</v>
      </c>
      <c r="S161">
        <v>202</v>
      </c>
      <c r="T161">
        <v>106.7</v>
      </c>
      <c r="U161">
        <v>261</v>
      </c>
      <c r="V161">
        <v>4.7</v>
      </c>
      <c r="W161">
        <v>51</v>
      </c>
    </row>
    <row r="162" spans="1:23" x14ac:dyDescent="0.25">
      <c r="A162">
        <f>COUNTIF('Value Matchup'!$D$356:$D$423,D162)</f>
        <v>0</v>
      </c>
      <c r="B162" t="s">
        <v>933</v>
      </c>
      <c r="C162">
        <v>159</v>
      </c>
      <c r="D162" t="s">
        <v>205</v>
      </c>
      <c r="E162" t="s">
        <v>167</v>
      </c>
      <c r="F162" s="79" t="s">
        <v>542</v>
      </c>
      <c r="G162">
        <v>-0.02</v>
      </c>
      <c r="H162">
        <v>99.3</v>
      </c>
      <c r="I162">
        <v>264</v>
      </c>
      <c r="J162">
        <v>99.3</v>
      </c>
      <c r="K162">
        <v>87</v>
      </c>
      <c r="L162">
        <v>67.400000000000006</v>
      </c>
      <c r="M162">
        <v>181</v>
      </c>
      <c r="N162">
        <v>-3.9E-2</v>
      </c>
      <c r="O162">
        <v>275</v>
      </c>
      <c r="P162">
        <v>-1.19</v>
      </c>
      <c r="Q162">
        <v>177</v>
      </c>
      <c r="R162">
        <v>102.9</v>
      </c>
      <c r="S162">
        <v>219</v>
      </c>
      <c r="T162">
        <v>104.1</v>
      </c>
      <c r="U162">
        <v>157</v>
      </c>
      <c r="V162">
        <v>-1.04</v>
      </c>
      <c r="W162">
        <v>199</v>
      </c>
    </row>
    <row r="163" spans="1:23" x14ac:dyDescent="0.25">
      <c r="A163">
        <f>COUNTIF('Value Matchup'!$D$356:$D$423,D163)</f>
        <v>0</v>
      </c>
      <c r="B163" t="s">
        <v>933</v>
      </c>
      <c r="C163">
        <v>160</v>
      </c>
      <c r="D163" t="s">
        <v>174</v>
      </c>
      <c r="E163" t="s">
        <v>123</v>
      </c>
      <c r="F163" s="79" t="s">
        <v>452</v>
      </c>
      <c r="G163">
        <v>-0.15</v>
      </c>
      <c r="H163">
        <v>104.7</v>
      </c>
      <c r="I163">
        <v>161</v>
      </c>
      <c r="J163">
        <v>104.9</v>
      </c>
      <c r="K163">
        <v>185</v>
      </c>
      <c r="L163">
        <v>69.3</v>
      </c>
      <c r="M163">
        <v>86</v>
      </c>
      <c r="N163">
        <v>-7.2999999999999995E-2</v>
      </c>
      <c r="O163">
        <v>327</v>
      </c>
      <c r="P163">
        <v>-0.94</v>
      </c>
      <c r="Q163">
        <v>168</v>
      </c>
      <c r="R163">
        <v>104.8</v>
      </c>
      <c r="S163">
        <v>124</v>
      </c>
      <c r="T163">
        <v>105.7</v>
      </c>
      <c r="U163">
        <v>212</v>
      </c>
      <c r="V163">
        <v>-0.71</v>
      </c>
      <c r="W163">
        <v>185</v>
      </c>
    </row>
    <row r="164" spans="1:23" x14ac:dyDescent="0.25">
      <c r="A164">
        <f>COUNTIF('Value Matchup'!$D$356:$D$423,D164)</f>
        <v>0</v>
      </c>
      <c r="B164" t="s">
        <v>933</v>
      </c>
      <c r="C164">
        <v>161</v>
      </c>
      <c r="D164" t="s">
        <v>397</v>
      </c>
      <c r="E164" t="s">
        <v>110</v>
      </c>
      <c r="F164" s="79" t="s">
        <v>454</v>
      </c>
      <c r="G164">
        <v>-0.16</v>
      </c>
      <c r="H164">
        <v>105.8</v>
      </c>
      <c r="I164">
        <v>145</v>
      </c>
      <c r="J164">
        <v>106</v>
      </c>
      <c r="K164">
        <v>209</v>
      </c>
      <c r="L164">
        <v>67.3</v>
      </c>
      <c r="M164">
        <v>184</v>
      </c>
      <c r="N164">
        <v>1.4E-2</v>
      </c>
      <c r="O164">
        <v>145</v>
      </c>
      <c r="P164">
        <v>-1.88</v>
      </c>
      <c r="Q164">
        <v>201</v>
      </c>
      <c r="R164">
        <v>103</v>
      </c>
      <c r="S164">
        <v>208</v>
      </c>
      <c r="T164">
        <v>104.9</v>
      </c>
      <c r="U164">
        <v>191</v>
      </c>
      <c r="V164">
        <v>-3.28</v>
      </c>
      <c r="W164">
        <v>262</v>
      </c>
    </row>
    <row r="165" spans="1:23" x14ac:dyDescent="0.25">
      <c r="A165">
        <f>COUNTIF('Value Matchup'!$D$356:$D$423,D165)</f>
        <v>0</v>
      </c>
      <c r="B165" t="s">
        <v>933</v>
      </c>
      <c r="C165">
        <v>162</v>
      </c>
      <c r="D165" t="s">
        <v>264</v>
      </c>
      <c r="E165" t="s">
        <v>167</v>
      </c>
      <c r="F165" s="79" t="s">
        <v>756</v>
      </c>
      <c r="G165">
        <v>-0.16</v>
      </c>
      <c r="H165">
        <v>107.9</v>
      </c>
      <c r="I165">
        <v>105</v>
      </c>
      <c r="J165">
        <v>108</v>
      </c>
      <c r="K165">
        <v>252</v>
      </c>
      <c r="L165">
        <v>73.900000000000006</v>
      </c>
      <c r="M165">
        <v>7</v>
      </c>
      <c r="N165">
        <v>0.108</v>
      </c>
      <c r="O165">
        <v>6</v>
      </c>
      <c r="P165">
        <v>-0.01</v>
      </c>
      <c r="Q165">
        <v>146</v>
      </c>
      <c r="R165">
        <v>102.8</v>
      </c>
      <c r="S165">
        <v>224</v>
      </c>
      <c r="T165">
        <v>102.8</v>
      </c>
      <c r="U165">
        <v>100</v>
      </c>
      <c r="V165">
        <v>1.94</v>
      </c>
      <c r="W165">
        <v>111</v>
      </c>
    </row>
    <row r="166" spans="1:23" x14ac:dyDescent="0.25">
      <c r="A166">
        <f>COUNTIF('Value Matchup'!$D$356:$D$423,D166)</f>
        <v>0</v>
      </c>
      <c r="B166" t="s">
        <v>933</v>
      </c>
      <c r="C166">
        <v>163</v>
      </c>
      <c r="D166" t="s">
        <v>409</v>
      </c>
      <c r="E166" t="s">
        <v>140</v>
      </c>
      <c r="F166" s="79" t="s">
        <v>1661</v>
      </c>
      <c r="G166">
        <v>-0.2</v>
      </c>
      <c r="H166">
        <v>104.6</v>
      </c>
      <c r="I166">
        <v>166</v>
      </c>
      <c r="J166">
        <v>104.8</v>
      </c>
      <c r="K166">
        <v>184</v>
      </c>
      <c r="L166">
        <v>67.400000000000006</v>
      </c>
      <c r="M166">
        <v>183</v>
      </c>
      <c r="N166">
        <v>0.04</v>
      </c>
      <c r="O166">
        <v>83</v>
      </c>
      <c r="P166">
        <v>8.9700000000000006</v>
      </c>
      <c r="Q166">
        <v>47</v>
      </c>
      <c r="R166">
        <v>108.4</v>
      </c>
      <c r="S166">
        <v>45</v>
      </c>
      <c r="T166">
        <v>99.4</v>
      </c>
      <c r="U166">
        <v>43</v>
      </c>
      <c r="V166">
        <v>-6.01</v>
      </c>
      <c r="W166">
        <v>325</v>
      </c>
    </row>
    <row r="167" spans="1:23" x14ac:dyDescent="0.25">
      <c r="A167">
        <f>COUNTIF('Value Matchup'!$D$356:$D$423,D167)</f>
        <v>0</v>
      </c>
      <c r="B167" t="s">
        <v>933</v>
      </c>
      <c r="C167">
        <v>164</v>
      </c>
      <c r="D167" t="s">
        <v>400</v>
      </c>
      <c r="E167" t="s">
        <v>155</v>
      </c>
      <c r="F167" s="79" t="s">
        <v>764</v>
      </c>
      <c r="G167">
        <v>-0.33</v>
      </c>
      <c r="H167">
        <v>99.3</v>
      </c>
      <c r="I167">
        <v>266</v>
      </c>
      <c r="J167">
        <v>99.6</v>
      </c>
      <c r="K167">
        <v>92</v>
      </c>
      <c r="L167">
        <v>70.099999999999994</v>
      </c>
      <c r="M167">
        <v>59</v>
      </c>
      <c r="N167">
        <v>2.1000000000000001E-2</v>
      </c>
      <c r="O167">
        <v>128</v>
      </c>
      <c r="P167">
        <v>-0.93</v>
      </c>
      <c r="Q167">
        <v>167</v>
      </c>
      <c r="R167">
        <v>103.1</v>
      </c>
      <c r="S167">
        <v>200</v>
      </c>
      <c r="T167">
        <v>104.1</v>
      </c>
      <c r="U167">
        <v>156</v>
      </c>
      <c r="V167">
        <v>-0.74</v>
      </c>
      <c r="W167">
        <v>187</v>
      </c>
    </row>
    <row r="168" spans="1:23" x14ac:dyDescent="0.25">
      <c r="A168">
        <f>COUNTIF('Value Matchup'!$D$356:$D$423,D168)</f>
        <v>0</v>
      </c>
      <c r="B168" t="s">
        <v>933</v>
      </c>
      <c r="C168">
        <v>165</v>
      </c>
      <c r="D168" t="s">
        <v>289</v>
      </c>
      <c r="E168" t="s">
        <v>186</v>
      </c>
      <c r="F168" s="79" t="s">
        <v>516</v>
      </c>
      <c r="G168">
        <v>-0.36</v>
      </c>
      <c r="H168">
        <v>109.9</v>
      </c>
      <c r="I168">
        <v>67</v>
      </c>
      <c r="J168">
        <v>110.2</v>
      </c>
      <c r="K168">
        <v>292</v>
      </c>
      <c r="L168">
        <v>67.7</v>
      </c>
      <c r="M168">
        <v>154</v>
      </c>
      <c r="N168">
        <v>0.109</v>
      </c>
      <c r="O168">
        <v>5</v>
      </c>
      <c r="P168">
        <v>-3.45</v>
      </c>
      <c r="Q168">
        <v>237</v>
      </c>
      <c r="R168">
        <v>103.6</v>
      </c>
      <c r="S168">
        <v>174</v>
      </c>
      <c r="T168">
        <v>107.1</v>
      </c>
      <c r="U168">
        <v>285</v>
      </c>
      <c r="V168">
        <v>2.63</v>
      </c>
      <c r="W168">
        <v>98</v>
      </c>
    </row>
    <row r="169" spans="1:23" x14ac:dyDescent="0.25">
      <c r="A169">
        <f>COUNTIF('Value Matchup'!$D$356:$D$423,D169)</f>
        <v>1</v>
      </c>
      <c r="B169" t="s">
        <v>933</v>
      </c>
      <c r="C169">
        <v>166</v>
      </c>
      <c r="D169" t="s">
        <v>143</v>
      </c>
      <c r="E169" t="s">
        <v>144</v>
      </c>
      <c r="F169" s="79" t="s">
        <v>544</v>
      </c>
      <c r="G169">
        <v>-0.36</v>
      </c>
      <c r="H169">
        <v>100.9</v>
      </c>
      <c r="I169">
        <v>246</v>
      </c>
      <c r="J169">
        <v>101.2</v>
      </c>
      <c r="K169">
        <v>117</v>
      </c>
      <c r="L169">
        <v>65</v>
      </c>
      <c r="M169">
        <v>300</v>
      </c>
      <c r="N169">
        <v>0.04</v>
      </c>
      <c r="O169">
        <v>80</v>
      </c>
      <c r="P169">
        <v>-2.11</v>
      </c>
      <c r="Q169">
        <v>205</v>
      </c>
      <c r="R169">
        <v>102</v>
      </c>
      <c r="S169">
        <v>259</v>
      </c>
      <c r="T169">
        <v>104.2</v>
      </c>
      <c r="U169">
        <v>165</v>
      </c>
      <c r="V169">
        <v>-3.8</v>
      </c>
      <c r="W169">
        <v>276</v>
      </c>
    </row>
    <row r="170" spans="1:23" ht="16.5" customHeight="1" x14ac:dyDescent="0.25">
      <c r="A170">
        <f>COUNTIF('Value Matchup'!$D$356:$D$423,D170)</f>
        <v>1</v>
      </c>
      <c r="B170" t="s">
        <v>933</v>
      </c>
      <c r="C170">
        <v>167</v>
      </c>
      <c r="D170" t="s">
        <v>212</v>
      </c>
      <c r="E170" t="s">
        <v>159</v>
      </c>
      <c r="F170" s="79" t="s">
        <v>545</v>
      </c>
      <c r="G170">
        <v>-0.75</v>
      </c>
      <c r="H170">
        <v>107.4</v>
      </c>
      <c r="I170">
        <v>111</v>
      </c>
      <c r="J170">
        <v>108.2</v>
      </c>
      <c r="K170">
        <v>253</v>
      </c>
      <c r="L170">
        <v>67.099999999999994</v>
      </c>
      <c r="M170">
        <v>196</v>
      </c>
      <c r="N170">
        <v>7.0000000000000007E-2</v>
      </c>
      <c r="O170">
        <v>31</v>
      </c>
      <c r="P170">
        <v>-4.5199999999999996</v>
      </c>
      <c r="Q170">
        <v>265</v>
      </c>
      <c r="R170">
        <v>102.3</v>
      </c>
      <c r="S170">
        <v>242</v>
      </c>
      <c r="T170">
        <v>106.8</v>
      </c>
      <c r="U170">
        <v>268</v>
      </c>
      <c r="V170">
        <v>-3.61</v>
      </c>
      <c r="W170">
        <v>272</v>
      </c>
    </row>
    <row r="171" spans="1:23" ht="15.75" customHeight="1" x14ac:dyDescent="0.25">
      <c r="A171">
        <f>COUNTIF('Value Matchup'!$D$356:$D$423,D171)</f>
        <v>0</v>
      </c>
      <c r="B171" t="s">
        <v>933</v>
      </c>
      <c r="C171">
        <v>168</v>
      </c>
      <c r="D171" t="s">
        <v>90</v>
      </c>
      <c r="E171" t="s">
        <v>118</v>
      </c>
      <c r="F171" s="79" t="s">
        <v>533</v>
      </c>
      <c r="G171">
        <v>-0.75</v>
      </c>
      <c r="H171">
        <v>99.1</v>
      </c>
      <c r="I171">
        <v>270</v>
      </c>
      <c r="J171">
        <v>99.9</v>
      </c>
      <c r="K171">
        <v>98</v>
      </c>
      <c r="L171">
        <v>68.900000000000006</v>
      </c>
      <c r="M171">
        <v>104</v>
      </c>
      <c r="N171">
        <v>7.4999999999999997E-2</v>
      </c>
      <c r="O171">
        <v>28</v>
      </c>
      <c r="P171">
        <v>-7.12</v>
      </c>
      <c r="Q171">
        <v>315</v>
      </c>
      <c r="R171">
        <v>99.8</v>
      </c>
      <c r="S171">
        <v>325</v>
      </c>
      <c r="T171">
        <v>106.9</v>
      </c>
      <c r="U171">
        <v>275</v>
      </c>
      <c r="V171">
        <v>-3.05</v>
      </c>
      <c r="W171">
        <v>258</v>
      </c>
    </row>
    <row r="172" spans="1:23" x14ac:dyDescent="0.25">
      <c r="A172">
        <f>COUNTIF('Value Matchup'!$D$356:$D$423,D172)</f>
        <v>0</v>
      </c>
      <c r="B172" t="s">
        <v>933</v>
      </c>
      <c r="C172">
        <v>169</v>
      </c>
      <c r="D172" t="s">
        <v>249</v>
      </c>
      <c r="E172" t="s">
        <v>121</v>
      </c>
      <c r="F172" s="79" t="s">
        <v>456</v>
      </c>
      <c r="G172">
        <v>-0.78</v>
      </c>
      <c r="H172">
        <v>108.6</v>
      </c>
      <c r="I172">
        <v>91</v>
      </c>
      <c r="J172">
        <v>109.3</v>
      </c>
      <c r="K172">
        <v>269</v>
      </c>
      <c r="L172">
        <v>71.400000000000006</v>
      </c>
      <c r="M172">
        <v>29</v>
      </c>
      <c r="N172">
        <v>8.3000000000000004E-2</v>
      </c>
      <c r="O172">
        <v>23</v>
      </c>
      <c r="P172">
        <v>-4.03</v>
      </c>
      <c r="Q172">
        <v>251</v>
      </c>
      <c r="R172">
        <v>102.1</v>
      </c>
      <c r="S172">
        <v>252</v>
      </c>
      <c r="T172">
        <v>106.1</v>
      </c>
      <c r="U172">
        <v>233</v>
      </c>
      <c r="V172">
        <v>-1.1200000000000001</v>
      </c>
      <c r="W172">
        <v>202</v>
      </c>
    </row>
    <row r="173" spans="1:23" x14ac:dyDescent="0.25">
      <c r="A173">
        <f>COUNTIF('Value Matchup'!$D$356:$D$423,D173)</f>
        <v>0</v>
      </c>
      <c r="B173" t="s">
        <v>933</v>
      </c>
      <c r="C173">
        <v>170</v>
      </c>
      <c r="D173" t="s">
        <v>389</v>
      </c>
      <c r="E173" t="s">
        <v>153</v>
      </c>
      <c r="F173" s="79" t="s">
        <v>571</v>
      </c>
      <c r="G173">
        <v>-0.8</v>
      </c>
      <c r="H173">
        <v>105</v>
      </c>
      <c r="I173">
        <v>155</v>
      </c>
      <c r="J173">
        <v>105.8</v>
      </c>
      <c r="K173">
        <v>206</v>
      </c>
      <c r="L173">
        <v>64.5</v>
      </c>
      <c r="M173">
        <v>319</v>
      </c>
      <c r="N173">
        <v>3.5000000000000003E-2</v>
      </c>
      <c r="O173">
        <v>90</v>
      </c>
      <c r="P173">
        <v>-6.95</v>
      </c>
      <c r="Q173">
        <v>311</v>
      </c>
      <c r="R173">
        <v>101.3</v>
      </c>
      <c r="S173">
        <v>284</v>
      </c>
      <c r="T173">
        <v>108.2</v>
      </c>
      <c r="U173">
        <v>332</v>
      </c>
      <c r="V173">
        <v>-7.48</v>
      </c>
      <c r="W173">
        <v>336</v>
      </c>
    </row>
    <row r="174" spans="1:23" x14ac:dyDescent="0.25">
      <c r="A174">
        <f>COUNTIF('Value Matchup'!$D$356:$D$423,D174)</f>
        <v>0</v>
      </c>
      <c r="B174" t="s">
        <v>933</v>
      </c>
      <c r="C174">
        <v>171</v>
      </c>
      <c r="D174" t="s">
        <v>191</v>
      </c>
      <c r="E174" t="s">
        <v>182</v>
      </c>
      <c r="F174" s="79" t="s">
        <v>535</v>
      </c>
      <c r="G174">
        <v>-0.81</v>
      </c>
      <c r="H174">
        <v>104.4</v>
      </c>
      <c r="I174">
        <v>170</v>
      </c>
      <c r="J174">
        <v>105.2</v>
      </c>
      <c r="K174">
        <v>194</v>
      </c>
      <c r="L174">
        <v>69.7</v>
      </c>
      <c r="M174">
        <v>70</v>
      </c>
      <c r="N174">
        <v>5.5E-2</v>
      </c>
      <c r="O174">
        <v>58</v>
      </c>
      <c r="P174">
        <v>-2.4500000000000002</v>
      </c>
      <c r="Q174">
        <v>211</v>
      </c>
      <c r="R174">
        <v>101.7</v>
      </c>
      <c r="S174">
        <v>275</v>
      </c>
      <c r="T174">
        <v>104.1</v>
      </c>
      <c r="U174">
        <v>163</v>
      </c>
      <c r="V174">
        <v>-7.22</v>
      </c>
      <c r="W174">
        <v>334</v>
      </c>
    </row>
    <row r="175" spans="1:23" x14ac:dyDescent="0.25">
      <c r="A175">
        <f>COUNTIF('Value Matchup'!$D$356:$D$423,D175)</f>
        <v>0</v>
      </c>
      <c r="B175" t="s">
        <v>933</v>
      </c>
      <c r="C175">
        <v>172</v>
      </c>
      <c r="D175" t="s">
        <v>342</v>
      </c>
      <c r="E175" t="s">
        <v>108</v>
      </c>
      <c r="F175" s="79" t="s">
        <v>516</v>
      </c>
      <c r="G175">
        <v>-0.87</v>
      </c>
      <c r="H175">
        <v>105.9</v>
      </c>
      <c r="I175">
        <v>144</v>
      </c>
      <c r="J175">
        <v>106.7</v>
      </c>
      <c r="K175">
        <v>228</v>
      </c>
      <c r="L175">
        <v>66</v>
      </c>
      <c r="M175">
        <v>255</v>
      </c>
      <c r="N175">
        <v>2.5999999999999999E-2</v>
      </c>
      <c r="O175">
        <v>109</v>
      </c>
      <c r="P175">
        <v>-5.75</v>
      </c>
      <c r="Q175">
        <v>284</v>
      </c>
      <c r="R175">
        <v>100.6</v>
      </c>
      <c r="S175">
        <v>305</v>
      </c>
      <c r="T175">
        <v>106.4</v>
      </c>
      <c r="U175">
        <v>245</v>
      </c>
      <c r="V175">
        <v>3.89</v>
      </c>
      <c r="W175">
        <v>71</v>
      </c>
    </row>
    <row r="176" spans="1:23" x14ac:dyDescent="0.25">
      <c r="A176">
        <f>COUNTIF('Value Matchup'!$D$356:$D$423,D176)</f>
        <v>0</v>
      </c>
      <c r="B176" t="s">
        <v>933</v>
      </c>
      <c r="C176">
        <v>173</v>
      </c>
      <c r="D176" t="s">
        <v>279</v>
      </c>
      <c r="E176" t="s">
        <v>144</v>
      </c>
      <c r="F176" s="79" t="s">
        <v>517</v>
      </c>
      <c r="G176">
        <v>-0.93</v>
      </c>
      <c r="H176">
        <v>102.8</v>
      </c>
      <c r="I176">
        <v>199</v>
      </c>
      <c r="J176">
        <v>103.8</v>
      </c>
      <c r="K176">
        <v>160</v>
      </c>
      <c r="L176">
        <v>65.3</v>
      </c>
      <c r="M176">
        <v>287</v>
      </c>
      <c r="N176">
        <v>-2.1000000000000001E-2</v>
      </c>
      <c r="O176">
        <v>235</v>
      </c>
      <c r="P176">
        <v>-1.51</v>
      </c>
      <c r="Q176">
        <v>185</v>
      </c>
      <c r="R176">
        <v>102.6</v>
      </c>
      <c r="S176">
        <v>230</v>
      </c>
      <c r="T176">
        <v>104.1</v>
      </c>
      <c r="U176">
        <v>159</v>
      </c>
      <c r="V176">
        <v>-1.67</v>
      </c>
      <c r="W176">
        <v>216</v>
      </c>
    </row>
    <row r="177" spans="1:23" x14ac:dyDescent="0.25">
      <c r="A177">
        <f>COUNTIF('Value Matchup'!$D$356:$D$423,D177)</f>
        <v>0</v>
      </c>
      <c r="B177" t="s">
        <v>933</v>
      </c>
      <c r="C177">
        <v>174</v>
      </c>
      <c r="D177" t="s">
        <v>305</v>
      </c>
      <c r="E177" t="s">
        <v>207</v>
      </c>
      <c r="F177" s="79" t="s">
        <v>543</v>
      </c>
      <c r="G177">
        <v>-0.99</v>
      </c>
      <c r="H177">
        <v>103.7</v>
      </c>
      <c r="I177">
        <v>185</v>
      </c>
      <c r="J177">
        <v>104.7</v>
      </c>
      <c r="K177">
        <v>183</v>
      </c>
      <c r="L177">
        <v>71.8</v>
      </c>
      <c r="M177">
        <v>25</v>
      </c>
      <c r="N177">
        <v>1.4999999999999999E-2</v>
      </c>
      <c r="O177">
        <v>143</v>
      </c>
      <c r="P177">
        <v>1.67</v>
      </c>
      <c r="Q177">
        <v>103</v>
      </c>
      <c r="R177">
        <v>103.6</v>
      </c>
      <c r="S177">
        <v>178</v>
      </c>
      <c r="T177">
        <v>101.9</v>
      </c>
      <c r="U177">
        <v>78</v>
      </c>
      <c r="V177">
        <v>10.66</v>
      </c>
      <c r="W177">
        <v>4</v>
      </c>
    </row>
    <row r="178" spans="1:23" x14ac:dyDescent="0.25">
      <c r="A178">
        <f>COUNTIF('Value Matchup'!$D$356:$D$423,D178)</f>
        <v>0</v>
      </c>
      <c r="B178" t="s">
        <v>933</v>
      </c>
      <c r="C178">
        <v>175</v>
      </c>
      <c r="D178" t="s">
        <v>91</v>
      </c>
      <c r="E178" t="s">
        <v>146</v>
      </c>
      <c r="F178" s="79" t="s">
        <v>765</v>
      </c>
      <c r="G178">
        <v>-1.01</v>
      </c>
      <c r="H178">
        <v>98.6</v>
      </c>
      <c r="I178">
        <v>278</v>
      </c>
      <c r="J178">
        <v>99.6</v>
      </c>
      <c r="K178">
        <v>93</v>
      </c>
      <c r="L178">
        <v>67.400000000000006</v>
      </c>
      <c r="M178">
        <v>176</v>
      </c>
      <c r="N178">
        <v>0.10100000000000001</v>
      </c>
      <c r="O178">
        <v>8</v>
      </c>
      <c r="P178">
        <v>0.51</v>
      </c>
      <c r="Q178">
        <v>129</v>
      </c>
      <c r="R178">
        <v>104.2</v>
      </c>
      <c r="S178">
        <v>152</v>
      </c>
      <c r="T178">
        <v>103.7</v>
      </c>
      <c r="U178">
        <v>135</v>
      </c>
      <c r="V178">
        <v>-0.85</v>
      </c>
      <c r="W178">
        <v>194</v>
      </c>
    </row>
    <row r="179" spans="1:23" x14ac:dyDescent="0.25">
      <c r="A179">
        <f>COUNTIF('Value Matchup'!$D$356:$D$423,D179)</f>
        <v>0</v>
      </c>
      <c r="B179" t="s">
        <v>933</v>
      </c>
      <c r="C179">
        <v>176</v>
      </c>
      <c r="D179" t="s">
        <v>311</v>
      </c>
      <c r="E179" t="s">
        <v>144</v>
      </c>
      <c r="F179" s="79" t="s">
        <v>548</v>
      </c>
      <c r="G179">
        <v>-1.1499999999999999</v>
      </c>
      <c r="H179">
        <v>101.1</v>
      </c>
      <c r="I179">
        <v>239</v>
      </c>
      <c r="J179">
        <v>102.2</v>
      </c>
      <c r="K179">
        <v>136</v>
      </c>
      <c r="L179">
        <v>64.2</v>
      </c>
      <c r="M179">
        <v>326</v>
      </c>
      <c r="N179">
        <v>4.0000000000000001E-3</v>
      </c>
      <c r="O179">
        <v>171</v>
      </c>
      <c r="P179">
        <v>0.6</v>
      </c>
      <c r="Q179">
        <v>128</v>
      </c>
      <c r="R179">
        <v>103</v>
      </c>
      <c r="S179">
        <v>206</v>
      </c>
      <c r="T179">
        <v>102.4</v>
      </c>
      <c r="U179">
        <v>94</v>
      </c>
      <c r="V179">
        <v>3.84</v>
      </c>
      <c r="W179">
        <v>73</v>
      </c>
    </row>
    <row r="180" spans="1:23" x14ac:dyDescent="0.25">
      <c r="A180">
        <f>COUNTIF('Value Matchup'!$D$356:$D$423,D180)</f>
        <v>0</v>
      </c>
      <c r="B180" t="s">
        <v>933</v>
      </c>
      <c r="C180">
        <v>177</v>
      </c>
      <c r="D180" t="s">
        <v>507</v>
      </c>
      <c r="E180" t="s">
        <v>123</v>
      </c>
      <c r="F180" s="79" t="s">
        <v>535</v>
      </c>
      <c r="G180">
        <v>-1.17</v>
      </c>
      <c r="H180">
        <v>106.5</v>
      </c>
      <c r="I180">
        <v>134</v>
      </c>
      <c r="J180">
        <v>107.6</v>
      </c>
      <c r="K180">
        <v>244</v>
      </c>
      <c r="L180">
        <v>71.900000000000006</v>
      </c>
      <c r="M180">
        <v>20</v>
      </c>
      <c r="N180">
        <v>8.5000000000000006E-2</v>
      </c>
      <c r="O180">
        <v>19</v>
      </c>
      <c r="P180">
        <v>-1.08</v>
      </c>
      <c r="Q180">
        <v>174</v>
      </c>
      <c r="R180">
        <v>104.3</v>
      </c>
      <c r="S180">
        <v>144</v>
      </c>
      <c r="T180">
        <v>105.4</v>
      </c>
      <c r="U180">
        <v>209</v>
      </c>
      <c r="V180">
        <v>-1.1200000000000001</v>
      </c>
      <c r="W180">
        <v>203</v>
      </c>
    </row>
    <row r="181" spans="1:23" x14ac:dyDescent="0.25">
      <c r="A181">
        <f>COUNTIF('Value Matchup'!$D$356:$D$423,D181)</f>
        <v>0</v>
      </c>
      <c r="B181" t="s">
        <v>933</v>
      </c>
      <c r="C181">
        <v>178</v>
      </c>
      <c r="D181" t="s">
        <v>420</v>
      </c>
      <c r="E181" t="s">
        <v>159</v>
      </c>
      <c r="F181" s="79" t="s">
        <v>465</v>
      </c>
      <c r="G181">
        <v>-1.21</v>
      </c>
      <c r="H181">
        <v>106.4</v>
      </c>
      <c r="I181">
        <v>135</v>
      </c>
      <c r="J181">
        <v>107.6</v>
      </c>
      <c r="K181">
        <v>241</v>
      </c>
      <c r="L181">
        <v>72.599999999999994</v>
      </c>
      <c r="M181">
        <v>16</v>
      </c>
      <c r="N181">
        <v>1.6E-2</v>
      </c>
      <c r="O181">
        <v>140</v>
      </c>
      <c r="P181">
        <v>-2.77</v>
      </c>
      <c r="Q181">
        <v>220</v>
      </c>
      <c r="R181">
        <v>103</v>
      </c>
      <c r="S181">
        <v>209</v>
      </c>
      <c r="T181">
        <v>105.8</v>
      </c>
      <c r="U181">
        <v>213</v>
      </c>
      <c r="V181">
        <v>2.23</v>
      </c>
      <c r="W181">
        <v>103</v>
      </c>
    </row>
    <row r="182" spans="1:23" x14ac:dyDescent="0.25">
      <c r="A182">
        <f>COUNTIF('Value Matchup'!$D$356:$D$423,D182)</f>
        <v>0</v>
      </c>
      <c r="B182" t="s">
        <v>933</v>
      </c>
      <c r="C182">
        <v>179</v>
      </c>
      <c r="D182" t="s">
        <v>177</v>
      </c>
      <c r="E182" t="s">
        <v>110</v>
      </c>
      <c r="F182" s="79" t="s">
        <v>1660</v>
      </c>
      <c r="G182">
        <v>-1.22</v>
      </c>
      <c r="H182">
        <v>107.4</v>
      </c>
      <c r="I182">
        <v>114</v>
      </c>
      <c r="J182">
        <v>108.6</v>
      </c>
      <c r="K182">
        <v>258</v>
      </c>
      <c r="L182">
        <v>66.900000000000006</v>
      </c>
      <c r="M182">
        <v>205</v>
      </c>
      <c r="N182">
        <v>-0.111</v>
      </c>
      <c r="O182">
        <v>348</v>
      </c>
      <c r="P182">
        <v>0.23</v>
      </c>
      <c r="Q182">
        <v>137</v>
      </c>
      <c r="R182">
        <v>104.6</v>
      </c>
      <c r="S182">
        <v>132</v>
      </c>
      <c r="T182">
        <v>104.3</v>
      </c>
      <c r="U182">
        <v>175</v>
      </c>
      <c r="V182">
        <v>-1.76</v>
      </c>
      <c r="W182">
        <v>220</v>
      </c>
    </row>
    <row r="183" spans="1:23" x14ac:dyDescent="0.25">
      <c r="A183">
        <f>COUNTIF('Value Matchup'!$D$356:$D$423,D183)</f>
        <v>0</v>
      </c>
      <c r="B183" t="s">
        <v>933</v>
      </c>
      <c r="C183">
        <v>180</v>
      </c>
      <c r="D183" t="s">
        <v>297</v>
      </c>
      <c r="E183" t="s">
        <v>207</v>
      </c>
      <c r="F183" s="79" t="s">
        <v>547</v>
      </c>
      <c r="G183">
        <v>-1.28</v>
      </c>
      <c r="H183">
        <v>101.1</v>
      </c>
      <c r="I183">
        <v>238</v>
      </c>
      <c r="J183">
        <v>102.4</v>
      </c>
      <c r="K183">
        <v>138</v>
      </c>
      <c r="L183">
        <v>66.400000000000006</v>
      </c>
      <c r="M183">
        <v>230</v>
      </c>
      <c r="N183">
        <v>0.09</v>
      </c>
      <c r="O183">
        <v>14</v>
      </c>
      <c r="P183">
        <v>-3.55</v>
      </c>
      <c r="Q183">
        <v>240</v>
      </c>
      <c r="R183">
        <v>101.5</v>
      </c>
      <c r="S183">
        <v>279</v>
      </c>
      <c r="T183">
        <v>105.1</v>
      </c>
      <c r="U183">
        <v>196</v>
      </c>
      <c r="V183">
        <v>-3.74</v>
      </c>
      <c r="W183">
        <v>273</v>
      </c>
    </row>
    <row r="184" spans="1:23" x14ac:dyDescent="0.25">
      <c r="A184">
        <f>COUNTIF('Value Matchup'!$D$356:$D$423,D184)</f>
        <v>0</v>
      </c>
      <c r="B184" t="s">
        <v>933</v>
      </c>
      <c r="C184">
        <v>181</v>
      </c>
      <c r="D184" t="s">
        <v>350</v>
      </c>
      <c r="E184" t="s">
        <v>155</v>
      </c>
      <c r="F184" s="79" t="s">
        <v>515</v>
      </c>
      <c r="G184">
        <v>-1.41</v>
      </c>
      <c r="H184">
        <v>100.7</v>
      </c>
      <c r="I184">
        <v>248</v>
      </c>
      <c r="J184">
        <v>102.1</v>
      </c>
      <c r="K184">
        <v>133</v>
      </c>
      <c r="L184">
        <v>67.099999999999994</v>
      </c>
      <c r="M184">
        <v>192</v>
      </c>
      <c r="N184">
        <v>-2.8000000000000001E-2</v>
      </c>
      <c r="O184">
        <v>253</v>
      </c>
      <c r="P184">
        <v>-4.58</v>
      </c>
      <c r="Q184">
        <v>267</v>
      </c>
      <c r="R184">
        <v>102.1</v>
      </c>
      <c r="S184">
        <v>251</v>
      </c>
      <c r="T184">
        <v>106.7</v>
      </c>
      <c r="U184">
        <v>258</v>
      </c>
      <c r="V184">
        <v>-8.92</v>
      </c>
      <c r="W184">
        <v>342</v>
      </c>
    </row>
    <row r="185" spans="1:23" x14ac:dyDescent="0.25">
      <c r="A185">
        <f>COUNTIF('Value Matchup'!$D$356:$D$423,D185)</f>
        <v>0</v>
      </c>
      <c r="B185" t="s">
        <v>933</v>
      </c>
      <c r="C185">
        <v>182</v>
      </c>
      <c r="D185" t="s">
        <v>315</v>
      </c>
      <c r="E185" t="s">
        <v>112</v>
      </c>
      <c r="F185" s="79" t="s">
        <v>449</v>
      </c>
      <c r="G185">
        <v>-1.54</v>
      </c>
      <c r="H185">
        <v>98.6</v>
      </c>
      <c r="I185">
        <v>280</v>
      </c>
      <c r="J185">
        <v>100.1</v>
      </c>
      <c r="K185">
        <v>102</v>
      </c>
      <c r="L185">
        <v>69.099999999999994</v>
      </c>
      <c r="M185">
        <v>93</v>
      </c>
      <c r="N185">
        <v>6.2E-2</v>
      </c>
      <c r="O185">
        <v>38</v>
      </c>
      <c r="P185">
        <v>3.7</v>
      </c>
      <c r="Q185">
        <v>75</v>
      </c>
      <c r="R185">
        <v>106.6</v>
      </c>
      <c r="S185">
        <v>70</v>
      </c>
      <c r="T185">
        <v>102.9</v>
      </c>
      <c r="U185">
        <v>109</v>
      </c>
      <c r="V185">
        <v>0.52</v>
      </c>
      <c r="W185">
        <v>152</v>
      </c>
    </row>
    <row r="186" spans="1:23" x14ac:dyDescent="0.25">
      <c r="A186">
        <f>COUNTIF('Value Matchup'!$D$356:$D$423,D186)</f>
        <v>0</v>
      </c>
      <c r="B186" t="s">
        <v>933</v>
      </c>
      <c r="C186">
        <v>183</v>
      </c>
      <c r="D186" t="s">
        <v>292</v>
      </c>
      <c r="E186" t="s">
        <v>110</v>
      </c>
      <c r="F186" s="79" t="s">
        <v>518</v>
      </c>
      <c r="G186">
        <v>-1.59</v>
      </c>
      <c r="H186">
        <v>103.9</v>
      </c>
      <c r="I186">
        <v>180</v>
      </c>
      <c r="J186">
        <v>105.5</v>
      </c>
      <c r="K186">
        <v>200</v>
      </c>
      <c r="L186">
        <v>72.599999999999994</v>
      </c>
      <c r="M186">
        <v>15</v>
      </c>
      <c r="N186">
        <v>-2.8000000000000001E-2</v>
      </c>
      <c r="O186">
        <v>252</v>
      </c>
      <c r="P186">
        <v>0.76</v>
      </c>
      <c r="Q186">
        <v>126</v>
      </c>
      <c r="R186">
        <v>104.2</v>
      </c>
      <c r="S186">
        <v>150</v>
      </c>
      <c r="T186">
        <v>103.4</v>
      </c>
      <c r="U186">
        <v>124</v>
      </c>
      <c r="V186">
        <v>-0.04</v>
      </c>
      <c r="W186">
        <v>170</v>
      </c>
    </row>
    <row r="187" spans="1:23" x14ac:dyDescent="0.25">
      <c r="A187">
        <f>COUNTIF('Value Matchup'!$D$356:$D$423,D187)</f>
        <v>0</v>
      </c>
      <c r="B187" t="s">
        <v>933</v>
      </c>
      <c r="C187">
        <v>184</v>
      </c>
      <c r="D187" t="s">
        <v>338</v>
      </c>
      <c r="E187" t="s">
        <v>182</v>
      </c>
      <c r="F187" s="79" t="s">
        <v>552</v>
      </c>
      <c r="G187">
        <v>-1.73</v>
      </c>
      <c r="H187">
        <v>105.1</v>
      </c>
      <c r="I187">
        <v>152</v>
      </c>
      <c r="J187">
        <v>106.9</v>
      </c>
      <c r="K187">
        <v>230</v>
      </c>
      <c r="L187">
        <v>68.400000000000006</v>
      </c>
      <c r="M187">
        <v>123</v>
      </c>
      <c r="N187">
        <v>-1.2E-2</v>
      </c>
      <c r="O187">
        <v>219</v>
      </c>
      <c r="P187">
        <v>0.92</v>
      </c>
      <c r="Q187">
        <v>123</v>
      </c>
      <c r="R187">
        <v>103.1</v>
      </c>
      <c r="S187">
        <v>204</v>
      </c>
      <c r="T187">
        <v>102.1</v>
      </c>
      <c r="U187">
        <v>87</v>
      </c>
      <c r="V187">
        <v>0.73</v>
      </c>
      <c r="W187">
        <v>146</v>
      </c>
    </row>
    <row r="188" spans="1:23" x14ac:dyDescent="0.25">
      <c r="A188">
        <f>COUNTIF('Value Matchup'!$D$356:$D$423,D188)</f>
        <v>0</v>
      </c>
      <c r="B188" t="s">
        <v>933</v>
      </c>
      <c r="C188">
        <v>185</v>
      </c>
      <c r="D188" t="s">
        <v>348</v>
      </c>
      <c r="E188" t="s">
        <v>151</v>
      </c>
      <c r="F188" s="79" t="s">
        <v>445</v>
      </c>
      <c r="G188">
        <v>-1.84</v>
      </c>
      <c r="H188">
        <v>101.8</v>
      </c>
      <c r="I188">
        <v>220</v>
      </c>
      <c r="J188">
        <v>103.6</v>
      </c>
      <c r="K188">
        <v>156</v>
      </c>
      <c r="L188">
        <v>66.099999999999994</v>
      </c>
      <c r="M188">
        <v>248</v>
      </c>
      <c r="N188">
        <v>5.8999999999999997E-2</v>
      </c>
      <c r="O188">
        <v>47</v>
      </c>
      <c r="P188">
        <v>-0.42</v>
      </c>
      <c r="Q188">
        <v>159</v>
      </c>
      <c r="R188">
        <v>104.2</v>
      </c>
      <c r="S188">
        <v>151</v>
      </c>
      <c r="T188">
        <v>104.6</v>
      </c>
      <c r="U188">
        <v>184</v>
      </c>
      <c r="V188">
        <v>-9.32</v>
      </c>
      <c r="W188">
        <v>344</v>
      </c>
    </row>
    <row r="189" spans="1:23" x14ac:dyDescent="0.25">
      <c r="A189">
        <f>COUNTIF('Value Matchup'!$D$356:$D$423,D189)</f>
        <v>0</v>
      </c>
      <c r="B189" t="s">
        <v>933</v>
      </c>
      <c r="C189">
        <v>186</v>
      </c>
      <c r="D189" t="s">
        <v>158</v>
      </c>
      <c r="E189" t="s">
        <v>159</v>
      </c>
      <c r="F189" s="79" t="s">
        <v>538</v>
      </c>
      <c r="G189">
        <v>-1.89</v>
      </c>
      <c r="H189">
        <v>107.9</v>
      </c>
      <c r="I189">
        <v>107</v>
      </c>
      <c r="J189">
        <v>109.8</v>
      </c>
      <c r="K189">
        <v>279</v>
      </c>
      <c r="L189">
        <v>65.2</v>
      </c>
      <c r="M189">
        <v>290</v>
      </c>
      <c r="N189">
        <v>0.02</v>
      </c>
      <c r="O189">
        <v>130</v>
      </c>
      <c r="P189">
        <v>-4.68</v>
      </c>
      <c r="Q189">
        <v>270</v>
      </c>
      <c r="R189">
        <v>102.9</v>
      </c>
      <c r="S189">
        <v>214</v>
      </c>
      <c r="T189">
        <v>107.6</v>
      </c>
      <c r="U189">
        <v>313</v>
      </c>
      <c r="V189">
        <v>-1.8</v>
      </c>
      <c r="W189">
        <v>223</v>
      </c>
    </row>
    <row r="190" spans="1:23" x14ac:dyDescent="0.25">
      <c r="A190">
        <f>COUNTIF('Value Matchup'!$D$356:$D$423,D190)</f>
        <v>0</v>
      </c>
      <c r="B190" t="s">
        <v>933</v>
      </c>
      <c r="C190">
        <v>187</v>
      </c>
      <c r="D190" t="s">
        <v>328</v>
      </c>
      <c r="E190" t="s">
        <v>159</v>
      </c>
      <c r="F190" s="79" t="s">
        <v>546</v>
      </c>
      <c r="G190">
        <v>-1.96</v>
      </c>
      <c r="H190">
        <v>109</v>
      </c>
      <c r="I190">
        <v>82</v>
      </c>
      <c r="J190">
        <v>111</v>
      </c>
      <c r="K190">
        <v>306</v>
      </c>
      <c r="L190">
        <v>67.599999999999994</v>
      </c>
      <c r="M190">
        <v>158</v>
      </c>
      <c r="N190">
        <v>-6.5000000000000002E-2</v>
      </c>
      <c r="O190">
        <v>317</v>
      </c>
      <c r="P190">
        <v>-4.72</v>
      </c>
      <c r="Q190">
        <v>271</v>
      </c>
      <c r="R190">
        <v>102.3</v>
      </c>
      <c r="S190">
        <v>241</v>
      </c>
      <c r="T190">
        <v>107</v>
      </c>
      <c r="U190">
        <v>279</v>
      </c>
      <c r="V190">
        <v>-0.87</v>
      </c>
      <c r="W190">
        <v>195</v>
      </c>
    </row>
    <row r="191" spans="1:23" x14ac:dyDescent="0.25">
      <c r="A191">
        <f>COUNTIF('Value Matchup'!$D$356:$D$423,D191)</f>
        <v>0</v>
      </c>
      <c r="B191" t="s">
        <v>933</v>
      </c>
      <c r="C191">
        <v>188</v>
      </c>
      <c r="D191" t="s">
        <v>314</v>
      </c>
      <c r="E191" t="s">
        <v>173</v>
      </c>
      <c r="F191" s="79" t="s">
        <v>543</v>
      </c>
      <c r="G191">
        <v>-2.14</v>
      </c>
      <c r="H191">
        <v>107.2</v>
      </c>
      <c r="I191">
        <v>116</v>
      </c>
      <c r="J191">
        <v>109.4</v>
      </c>
      <c r="K191">
        <v>270</v>
      </c>
      <c r="L191">
        <v>68.5</v>
      </c>
      <c r="M191">
        <v>117</v>
      </c>
      <c r="N191">
        <v>-2E-3</v>
      </c>
      <c r="O191">
        <v>185</v>
      </c>
      <c r="P191">
        <v>-2.14</v>
      </c>
      <c r="Q191">
        <v>206</v>
      </c>
      <c r="R191">
        <v>104.5</v>
      </c>
      <c r="S191">
        <v>133</v>
      </c>
      <c r="T191">
        <v>106.7</v>
      </c>
      <c r="U191">
        <v>259</v>
      </c>
      <c r="V191">
        <v>2.14</v>
      </c>
      <c r="W191">
        <v>107</v>
      </c>
    </row>
    <row r="192" spans="1:23" x14ac:dyDescent="0.25">
      <c r="A192">
        <f>COUNTIF('Value Matchup'!$D$356:$D$423,D192)</f>
        <v>0</v>
      </c>
      <c r="B192" t="s">
        <v>933</v>
      </c>
      <c r="C192">
        <v>189</v>
      </c>
      <c r="D192" t="s">
        <v>221</v>
      </c>
      <c r="E192" t="s">
        <v>118</v>
      </c>
      <c r="F192" s="79" t="s">
        <v>546</v>
      </c>
      <c r="G192">
        <v>-2.2400000000000002</v>
      </c>
      <c r="H192">
        <v>108.3</v>
      </c>
      <c r="I192">
        <v>95</v>
      </c>
      <c r="J192">
        <v>110.5</v>
      </c>
      <c r="K192">
        <v>298</v>
      </c>
      <c r="L192">
        <v>66.5</v>
      </c>
      <c r="M192">
        <v>227</v>
      </c>
      <c r="N192">
        <v>-8.0000000000000002E-3</v>
      </c>
      <c r="O192">
        <v>202</v>
      </c>
      <c r="P192">
        <v>-5.07</v>
      </c>
      <c r="Q192">
        <v>278</v>
      </c>
      <c r="R192">
        <v>101.1</v>
      </c>
      <c r="S192">
        <v>294</v>
      </c>
      <c r="T192">
        <v>106.2</v>
      </c>
      <c r="U192">
        <v>237</v>
      </c>
      <c r="V192">
        <v>1.0900000000000001</v>
      </c>
      <c r="W192">
        <v>134</v>
      </c>
    </row>
    <row r="193" spans="1:23" x14ac:dyDescent="0.25">
      <c r="A193">
        <f>COUNTIF('Value Matchup'!$D$356:$D$423,D193)</f>
        <v>0</v>
      </c>
      <c r="B193" t="s">
        <v>933</v>
      </c>
      <c r="C193">
        <v>190</v>
      </c>
      <c r="D193" t="s">
        <v>509</v>
      </c>
      <c r="E193" t="s">
        <v>186</v>
      </c>
      <c r="F193" s="79" t="s">
        <v>546</v>
      </c>
      <c r="G193">
        <v>-2.2799999999999998</v>
      </c>
      <c r="H193">
        <v>106.5</v>
      </c>
      <c r="I193">
        <v>133</v>
      </c>
      <c r="J193">
        <v>108.8</v>
      </c>
      <c r="K193">
        <v>260</v>
      </c>
      <c r="L193">
        <v>71.5</v>
      </c>
      <c r="M193">
        <v>26</v>
      </c>
      <c r="N193">
        <v>-2E-3</v>
      </c>
      <c r="O193">
        <v>189</v>
      </c>
      <c r="P193">
        <v>-3.49</v>
      </c>
      <c r="Q193">
        <v>238</v>
      </c>
      <c r="R193">
        <v>103.9</v>
      </c>
      <c r="S193">
        <v>168</v>
      </c>
      <c r="T193">
        <v>107.4</v>
      </c>
      <c r="U193">
        <v>297</v>
      </c>
      <c r="V193">
        <v>0.26</v>
      </c>
      <c r="W193">
        <v>162</v>
      </c>
    </row>
    <row r="194" spans="1:23" x14ac:dyDescent="0.25">
      <c r="A194">
        <f>COUNTIF('Value Matchup'!$D$356:$D$423,D194)</f>
        <v>0</v>
      </c>
      <c r="B194" t="s">
        <v>933</v>
      </c>
      <c r="C194">
        <v>191</v>
      </c>
      <c r="D194" t="s">
        <v>309</v>
      </c>
      <c r="E194" t="s">
        <v>198</v>
      </c>
      <c r="F194" s="79" t="s">
        <v>516</v>
      </c>
      <c r="G194">
        <v>-2.4300000000000002</v>
      </c>
      <c r="H194">
        <v>102.1</v>
      </c>
      <c r="I194">
        <v>212</v>
      </c>
      <c r="J194">
        <v>104.6</v>
      </c>
      <c r="K194">
        <v>176</v>
      </c>
      <c r="L194">
        <v>66.3</v>
      </c>
      <c r="M194">
        <v>237</v>
      </c>
      <c r="N194">
        <v>0.05</v>
      </c>
      <c r="O194">
        <v>66</v>
      </c>
      <c r="P194">
        <v>-7.81</v>
      </c>
      <c r="Q194">
        <v>330</v>
      </c>
      <c r="R194">
        <v>101.2</v>
      </c>
      <c r="S194">
        <v>288</v>
      </c>
      <c r="T194">
        <v>109</v>
      </c>
      <c r="U194">
        <v>351</v>
      </c>
      <c r="V194">
        <v>-1.31</v>
      </c>
      <c r="W194">
        <v>207</v>
      </c>
    </row>
    <row r="195" spans="1:23" x14ac:dyDescent="0.25">
      <c r="A195">
        <f>COUNTIF('Value Matchup'!$D$356:$D$423,D195)</f>
        <v>0</v>
      </c>
      <c r="B195" t="s">
        <v>933</v>
      </c>
      <c r="C195">
        <v>192</v>
      </c>
      <c r="D195" t="s">
        <v>505</v>
      </c>
      <c r="E195" t="s">
        <v>155</v>
      </c>
      <c r="F195" s="79" t="s">
        <v>441</v>
      </c>
      <c r="G195">
        <v>-2.5</v>
      </c>
      <c r="H195">
        <v>106.7</v>
      </c>
      <c r="I195">
        <v>123</v>
      </c>
      <c r="J195">
        <v>109.2</v>
      </c>
      <c r="K195">
        <v>266</v>
      </c>
      <c r="L195">
        <v>67.8</v>
      </c>
      <c r="M195">
        <v>150</v>
      </c>
      <c r="N195">
        <v>-5.3999999999999999E-2</v>
      </c>
      <c r="O195">
        <v>300</v>
      </c>
      <c r="P195">
        <v>-2.93</v>
      </c>
      <c r="Q195">
        <v>222</v>
      </c>
      <c r="R195">
        <v>102.5</v>
      </c>
      <c r="S195">
        <v>233</v>
      </c>
      <c r="T195">
        <v>105.4</v>
      </c>
      <c r="U195">
        <v>205</v>
      </c>
      <c r="V195">
        <v>-5.53</v>
      </c>
      <c r="W195">
        <v>320</v>
      </c>
    </row>
    <row r="196" spans="1:23" x14ac:dyDescent="0.25">
      <c r="A196">
        <f>COUNTIF('Value Matchup'!$D$356:$D$423,D196)</f>
        <v>0</v>
      </c>
      <c r="B196" t="s">
        <v>933</v>
      </c>
      <c r="C196">
        <v>193</v>
      </c>
      <c r="D196" t="s">
        <v>27</v>
      </c>
      <c r="E196" t="s">
        <v>159</v>
      </c>
      <c r="F196" s="79" t="s">
        <v>452</v>
      </c>
      <c r="G196">
        <v>-2.56</v>
      </c>
      <c r="H196">
        <v>107.4</v>
      </c>
      <c r="I196">
        <v>112</v>
      </c>
      <c r="J196">
        <v>110</v>
      </c>
      <c r="K196">
        <v>286</v>
      </c>
      <c r="L196">
        <v>70.8</v>
      </c>
      <c r="M196">
        <v>37</v>
      </c>
      <c r="N196">
        <v>-0.109</v>
      </c>
      <c r="O196">
        <v>345</v>
      </c>
      <c r="P196">
        <v>-4.29</v>
      </c>
      <c r="Q196">
        <v>257</v>
      </c>
      <c r="R196">
        <v>102.6</v>
      </c>
      <c r="S196">
        <v>229</v>
      </c>
      <c r="T196">
        <v>106.9</v>
      </c>
      <c r="U196">
        <v>274</v>
      </c>
      <c r="V196">
        <v>-1.73</v>
      </c>
      <c r="W196">
        <v>219</v>
      </c>
    </row>
    <row r="197" spans="1:23" x14ac:dyDescent="0.25">
      <c r="A197">
        <f>COUNTIF('Value Matchup'!$D$356:$D$423,D197)</f>
        <v>0</v>
      </c>
      <c r="B197" t="s">
        <v>933</v>
      </c>
      <c r="C197">
        <v>194</v>
      </c>
      <c r="D197" t="s">
        <v>239</v>
      </c>
      <c r="E197" t="s">
        <v>173</v>
      </c>
      <c r="F197" s="79" t="s">
        <v>517</v>
      </c>
      <c r="G197">
        <v>-2.58</v>
      </c>
      <c r="H197">
        <v>103.8</v>
      </c>
      <c r="I197">
        <v>182</v>
      </c>
      <c r="J197">
        <v>106.4</v>
      </c>
      <c r="K197">
        <v>220</v>
      </c>
      <c r="L197">
        <v>68.400000000000006</v>
      </c>
      <c r="M197">
        <v>120</v>
      </c>
      <c r="N197">
        <v>-5.7000000000000002E-2</v>
      </c>
      <c r="O197">
        <v>308</v>
      </c>
      <c r="P197">
        <v>-3.59</v>
      </c>
      <c r="Q197">
        <v>241</v>
      </c>
      <c r="R197">
        <v>103.2</v>
      </c>
      <c r="S197">
        <v>193</v>
      </c>
      <c r="T197">
        <v>106.8</v>
      </c>
      <c r="U197">
        <v>266</v>
      </c>
      <c r="V197">
        <v>-3.59</v>
      </c>
      <c r="W197">
        <v>271</v>
      </c>
    </row>
    <row r="198" spans="1:23" x14ac:dyDescent="0.25">
      <c r="A198">
        <f>COUNTIF('Value Matchup'!$D$356:$D$423,D198)</f>
        <v>0</v>
      </c>
      <c r="B198" t="s">
        <v>933</v>
      </c>
      <c r="C198">
        <v>195</v>
      </c>
      <c r="D198" t="s">
        <v>269</v>
      </c>
      <c r="E198" t="s">
        <v>169</v>
      </c>
      <c r="F198" s="79" t="s">
        <v>1661</v>
      </c>
      <c r="G198">
        <v>-2.61</v>
      </c>
      <c r="H198">
        <v>103.5</v>
      </c>
      <c r="I198">
        <v>188</v>
      </c>
      <c r="J198">
        <v>106.1</v>
      </c>
      <c r="K198">
        <v>214</v>
      </c>
      <c r="L198">
        <v>66.599999999999994</v>
      </c>
      <c r="M198">
        <v>221</v>
      </c>
      <c r="N198">
        <v>-0.113</v>
      </c>
      <c r="O198">
        <v>349</v>
      </c>
      <c r="P198">
        <v>1.85</v>
      </c>
      <c r="Q198">
        <v>100</v>
      </c>
      <c r="R198">
        <v>106.1</v>
      </c>
      <c r="S198">
        <v>77</v>
      </c>
      <c r="T198">
        <v>104.2</v>
      </c>
      <c r="U198">
        <v>168</v>
      </c>
      <c r="V198">
        <v>1.51</v>
      </c>
      <c r="W198">
        <v>121</v>
      </c>
    </row>
    <row r="199" spans="1:23" x14ac:dyDescent="0.25">
      <c r="A199">
        <f>COUNTIF('Value Matchup'!$D$356:$D$423,D199)</f>
        <v>0</v>
      </c>
      <c r="B199" t="s">
        <v>933</v>
      </c>
      <c r="C199">
        <v>196</v>
      </c>
      <c r="D199" t="s">
        <v>222</v>
      </c>
      <c r="E199" t="s">
        <v>153</v>
      </c>
      <c r="F199" s="79" t="s">
        <v>450</v>
      </c>
      <c r="G199">
        <v>-3.03</v>
      </c>
      <c r="H199">
        <v>103.4</v>
      </c>
      <c r="I199">
        <v>189</v>
      </c>
      <c r="J199">
        <v>106.5</v>
      </c>
      <c r="K199">
        <v>223</v>
      </c>
      <c r="L199">
        <v>66.2</v>
      </c>
      <c r="M199">
        <v>243</v>
      </c>
      <c r="N199">
        <v>-5.0000000000000001E-3</v>
      </c>
      <c r="O199">
        <v>195</v>
      </c>
      <c r="P199">
        <v>-5.87</v>
      </c>
      <c r="Q199">
        <v>287</v>
      </c>
      <c r="R199">
        <v>100.7</v>
      </c>
      <c r="S199">
        <v>303</v>
      </c>
      <c r="T199">
        <v>106.6</v>
      </c>
      <c r="U199">
        <v>253</v>
      </c>
      <c r="V199">
        <v>-5.03</v>
      </c>
      <c r="W199">
        <v>308</v>
      </c>
    </row>
    <row r="200" spans="1:23" x14ac:dyDescent="0.25">
      <c r="A200">
        <f>COUNTIF('Value Matchup'!$D$356:$D$423,D200)</f>
        <v>1</v>
      </c>
      <c r="B200" t="s">
        <v>933</v>
      </c>
      <c r="C200">
        <v>197</v>
      </c>
      <c r="D200" t="s">
        <v>237</v>
      </c>
      <c r="E200" t="s">
        <v>161</v>
      </c>
      <c r="F200" s="79" t="s">
        <v>542</v>
      </c>
      <c r="G200">
        <v>-3.08</v>
      </c>
      <c r="H200">
        <v>106.5</v>
      </c>
      <c r="I200">
        <v>132</v>
      </c>
      <c r="J200">
        <v>109.6</v>
      </c>
      <c r="K200">
        <v>275</v>
      </c>
      <c r="L200">
        <v>70.5</v>
      </c>
      <c r="M200">
        <v>45</v>
      </c>
      <c r="N200">
        <v>-2.5000000000000001E-2</v>
      </c>
      <c r="O200">
        <v>245</v>
      </c>
      <c r="P200">
        <v>-6.62</v>
      </c>
      <c r="Q200">
        <v>300</v>
      </c>
      <c r="R200">
        <v>99.9</v>
      </c>
      <c r="S200">
        <v>322</v>
      </c>
      <c r="T200">
        <v>106.6</v>
      </c>
      <c r="U200">
        <v>251</v>
      </c>
      <c r="V200">
        <v>0.94</v>
      </c>
      <c r="W200">
        <v>137</v>
      </c>
    </row>
    <row r="201" spans="1:23" x14ac:dyDescent="0.25">
      <c r="A201">
        <f>COUNTIF('Value Matchup'!$D$356:$D$423,D201)</f>
        <v>0</v>
      </c>
      <c r="B201" t="s">
        <v>933</v>
      </c>
      <c r="C201">
        <v>198</v>
      </c>
      <c r="D201" t="s">
        <v>120</v>
      </c>
      <c r="E201" t="s">
        <v>121</v>
      </c>
      <c r="F201" s="79" t="s">
        <v>444</v>
      </c>
      <c r="G201">
        <v>-3.13</v>
      </c>
      <c r="H201">
        <v>101.8</v>
      </c>
      <c r="I201">
        <v>221</v>
      </c>
      <c r="J201">
        <v>104.9</v>
      </c>
      <c r="K201">
        <v>186</v>
      </c>
      <c r="L201">
        <v>66.400000000000006</v>
      </c>
      <c r="M201">
        <v>233</v>
      </c>
      <c r="N201">
        <v>-0.11899999999999999</v>
      </c>
      <c r="O201">
        <v>351</v>
      </c>
      <c r="P201">
        <v>-7.34</v>
      </c>
      <c r="Q201">
        <v>322</v>
      </c>
      <c r="R201">
        <v>100.4</v>
      </c>
      <c r="S201">
        <v>313</v>
      </c>
      <c r="T201">
        <v>107.7</v>
      </c>
      <c r="U201">
        <v>314</v>
      </c>
      <c r="V201">
        <v>-10.49</v>
      </c>
      <c r="W201">
        <v>349</v>
      </c>
    </row>
    <row r="202" spans="1:23" x14ac:dyDescent="0.25">
      <c r="A202">
        <f>COUNTIF('Value Matchup'!$D$356:$D$423,D202)</f>
        <v>1</v>
      </c>
      <c r="B202" t="s">
        <v>933</v>
      </c>
      <c r="C202">
        <v>199</v>
      </c>
      <c r="D202" t="s">
        <v>304</v>
      </c>
      <c r="E202" t="s">
        <v>186</v>
      </c>
      <c r="F202" s="79" t="s">
        <v>546</v>
      </c>
      <c r="G202">
        <v>-3.2</v>
      </c>
      <c r="H202">
        <v>106.5</v>
      </c>
      <c r="I202">
        <v>128</v>
      </c>
      <c r="J202">
        <v>109.7</v>
      </c>
      <c r="K202">
        <v>278</v>
      </c>
      <c r="L202">
        <v>64.8</v>
      </c>
      <c r="M202">
        <v>312</v>
      </c>
      <c r="N202">
        <v>5.1999999999999998E-2</v>
      </c>
      <c r="O202">
        <v>63</v>
      </c>
      <c r="P202">
        <v>-3.05</v>
      </c>
      <c r="Q202">
        <v>225</v>
      </c>
      <c r="R202">
        <v>104.5</v>
      </c>
      <c r="S202">
        <v>135</v>
      </c>
      <c r="T202">
        <v>107.6</v>
      </c>
      <c r="U202">
        <v>312</v>
      </c>
      <c r="V202">
        <v>3.75</v>
      </c>
      <c r="W202">
        <v>76</v>
      </c>
    </row>
    <row r="203" spans="1:23" x14ac:dyDescent="0.25">
      <c r="A203">
        <f>COUNTIF('Value Matchup'!$D$356:$D$423,D203)</f>
        <v>0</v>
      </c>
      <c r="B203" t="s">
        <v>933</v>
      </c>
      <c r="C203">
        <v>200</v>
      </c>
      <c r="D203" t="s">
        <v>233</v>
      </c>
      <c r="E203" t="s">
        <v>173</v>
      </c>
      <c r="F203" s="79" t="s">
        <v>517</v>
      </c>
      <c r="G203">
        <v>-3.22</v>
      </c>
      <c r="H203">
        <v>100.3</v>
      </c>
      <c r="I203">
        <v>252</v>
      </c>
      <c r="J203">
        <v>103.5</v>
      </c>
      <c r="K203">
        <v>155</v>
      </c>
      <c r="L203">
        <v>69.900000000000006</v>
      </c>
      <c r="M203">
        <v>65</v>
      </c>
      <c r="N203">
        <v>-2E-3</v>
      </c>
      <c r="O203">
        <v>186</v>
      </c>
      <c r="P203">
        <v>-2.37</v>
      </c>
      <c r="Q203">
        <v>210</v>
      </c>
      <c r="R203">
        <v>104.4</v>
      </c>
      <c r="S203">
        <v>142</v>
      </c>
      <c r="T203">
        <v>106.7</v>
      </c>
      <c r="U203">
        <v>262</v>
      </c>
      <c r="V203">
        <v>0.71</v>
      </c>
      <c r="W203">
        <v>147</v>
      </c>
    </row>
    <row r="204" spans="1:23" x14ac:dyDescent="0.25">
      <c r="A204">
        <f>COUNTIF('Value Matchup'!$D$356:$D$423,D204)</f>
        <v>0</v>
      </c>
      <c r="B204" t="s">
        <v>933</v>
      </c>
      <c r="C204">
        <v>201</v>
      </c>
      <c r="D204" t="s">
        <v>332</v>
      </c>
      <c r="E204" t="s">
        <v>182</v>
      </c>
      <c r="F204" s="79" t="s">
        <v>551</v>
      </c>
      <c r="G204">
        <v>-3.24</v>
      </c>
      <c r="H204">
        <v>106.7</v>
      </c>
      <c r="I204">
        <v>121</v>
      </c>
      <c r="J204">
        <v>110</v>
      </c>
      <c r="K204">
        <v>285</v>
      </c>
      <c r="L204">
        <v>65.8</v>
      </c>
      <c r="M204">
        <v>266</v>
      </c>
      <c r="N204">
        <v>-8.7999999999999995E-2</v>
      </c>
      <c r="O204">
        <v>336</v>
      </c>
      <c r="P204">
        <v>-2.65</v>
      </c>
      <c r="Q204">
        <v>216</v>
      </c>
      <c r="R204">
        <v>101.1</v>
      </c>
      <c r="S204">
        <v>293</v>
      </c>
      <c r="T204">
        <v>103.8</v>
      </c>
      <c r="U204">
        <v>143</v>
      </c>
      <c r="V204">
        <v>-7.86</v>
      </c>
      <c r="W204">
        <v>339</v>
      </c>
    </row>
    <row r="205" spans="1:23" x14ac:dyDescent="0.25">
      <c r="A205">
        <f>COUNTIF('Value Matchup'!$D$356:$D$423,D205)</f>
        <v>0</v>
      </c>
      <c r="B205" t="s">
        <v>933</v>
      </c>
      <c r="C205">
        <v>202</v>
      </c>
      <c r="D205" t="s">
        <v>203</v>
      </c>
      <c r="E205" t="s">
        <v>167</v>
      </c>
      <c r="F205" s="79" t="s">
        <v>535</v>
      </c>
      <c r="G205">
        <v>-3.25</v>
      </c>
      <c r="H205">
        <v>101.8</v>
      </c>
      <c r="I205">
        <v>217</v>
      </c>
      <c r="J205">
        <v>105.1</v>
      </c>
      <c r="K205">
        <v>190</v>
      </c>
      <c r="L205">
        <v>77.400000000000006</v>
      </c>
      <c r="M205">
        <v>1</v>
      </c>
      <c r="N205">
        <v>0.104</v>
      </c>
      <c r="O205">
        <v>7</v>
      </c>
      <c r="P205">
        <v>-1.23</v>
      </c>
      <c r="Q205">
        <v>180</v>
      </c>
      <c r="R205">
        <v>101.7</v>
      </c>
      <c r="S205">
        <v>274</v>
      </c>
      <c r="T205">
        <v>102.9</v>
      </c>
      <c r="U205">
        <v>106</v>
      </c>
      <c r="V205">
        <v>-2.2200000000000002</v>
      </c>
      <c r="W205">
        <v>231</v>
      </c>
    </row>
    <row r="206" spans="1:23" x14ac:dyDescent="0.25">
      <c r="A206">
        <f>COUNTIF('Value Matchup'!$D$356:$D$423,D206)</f>
        <v>0</v>
      </c>
      <c r="B206" t="s">
        <v>933</v>
      </c>
      <c r="C206">
        <v>203</v>
      </c>
      <c r="D206" t="s">
        <v>156</v>
      </c>
      <c r="E206" t="s">
        <v>153</v>
      </c>
      <c r="F206" s="79" t="s">
        <v>543</v>
      </c>
      <c r="G206">
        <v>-3.43</v>
      </c>
      <c r="H206">
        <v>98.9</v>
      </c>
      <c r="I206">
        <v>275</v>
      </c>
      <c r="J206">
        <v>102.3</v>
      </c>
      <c r="K206">
        <v>137</v>
      </c>
      <c r="L206">
        <v>69.7</v>
      </c>
      <c r="M206">
        <v>73</v>
      </c>
      <c r="N206">
        <v>0.01</v>
      </c>
      <c r="O206">
        <v>152</v>
      </c>
      <c r="P206">
        <v>-1</v>
      </c>
      <c r="Q206">
        <v>173</v>
      </c>
      <c r="R206">
        <v>103.5</v>
      </c>
      <c r="S206">
        <v>184</v>
      </c>
      <c r="T206">
        <v>104.5</v>
      </c>
      <c r="U206">
        <v>178</v>
      </c>
      <c r="V206">
        <v>7.29</v>
      </c>
      <c r="W206">
        <v>17</v>
      </c>
    </row>
    <row r="207" spans="1:23" x14ac:dyDescent="0.25">
      <c r="A207">
        <f>COUNTIF('Value Matchup'!$D$356:$D$423,D207)</f>
        <v>0</v>
      </c>
      <c r="B207" t="s">
        <v>933</v>
      </c>
      <c r="C207">
        <v>204</v>
      </c>
      <c r="D207" t="s">
        <v>234</v>
      </c>
      <c r="E207" t="s">
        <v>144</v>
      </c>
      <c r="F207" s="79" t="s">
        <v>541</v>
      </c>
      <c r="G207">
        <v>-3.51</v>
      </c>
      <c r="H207">
        <v>101</v>
      </c>
      <c r="I207">
        <v>240</v>
      </c>
      <c r="J207">
        <v>104.5</v>
      </c>
      <c r="K207">
        <v>174</v>
      </c>
      <c r="L207">
        <v>66.599999999999994</v>
      </c>
      <c r="M207">
        <v>223</v>
      </c>
      <c r="N207">
        <v>8.4000000000000005E-2</v>
      </c>
      <c r="O207">
        <v>21</v>
      </c>
      <c r="P207">
        <v>-0.34</v>
      </c>
      <c r="Q207">
        <v>156</v>
      </c>
      <c r="R207">
        <v>102.9</v>
      </c>
      <c r="S207">
        <v>217</v>
      </c>
      <c r="T207">
        <v>103.2</v>
      </c>
      <c r="U207">
        <v>117</v>
      </c>
      <c r="V207">
        <v>1.23</v>
      </c>
      <c r="W207">
        <v>128</v>
      </c>
    </row>
    <row r="208" spans="1:23" x14ac:dyDescent="0.25">
      <c r="A208">
        <f>COUNTIF('Value Matchup'!$D$356:$D$423,D208)</f>
        <v>0</v>
      </c>
      <c r="B208" t="s">
        <v>933</v>
      </c>
      <c r="C208">
        <v>205</v>
      </c>
      <c r="D208" t="s">
        <v>122</v>
      </c>
      <c r="E208" t="s">
        <v>123</v>
      </c>
      <c r="F208" s="79" t="s">
        <v>1661</v>
      </c>
      <c r="G208">
        <v>-3.6</v>
      </c>
      <c r="H208">
        <v>105.9</v>
      </c>
      <c r="I208">
        <v>141</v>
      </c>
      <c r="J208">
        <v>109.5</v>
      </c>
      <c r="K208">
        <v>273</v>
      </c>
      <c r="L208">
        <v>71.400000000000006</v>
      </c>
      <c r="M208">
        <v>27</v>
      </c>
      <c r="N208">
        <v>-8.3000000000000004E-2</v>
      </c>
      <c r="O208">
        <v>333</v>
      </c>
      <c r="P208">
        <v>1.25</v>
      </c>
      <c r="Q208">
        <v>115</v>
      </c>
      <c r="R208">
        <v>105.1</v>
      </c>
      <c r="S208">
        <v>113</v>
      </c>
      <c r="T208">
        <v>103.8</v>
      </c>
      <c r="U208">
        <v>148</v>
      </c>
      <c r="V208">
        <v>5.2</v>
      </c>
      <c r="W208">
        <v>42</v>
      </c>
    </row>
    <row r="209" spans="1:23" x14ac:dyDescent="0.25">
      <c r="A209">
        <f>COUNTIF('Value Matchup'!$D$356:$D$423,D209)</f>
        <v>0</v>
      </c>
      <c r="B209" t="s">
        <v>933</v>
      </c>
      <c r="C209">
        <v>206</v>
      </c>
      <c r="D209" t="s">
        <v>220</v>
      </c>
      <c r="E209" t="s">
        <v>173</v>
      </c>
      <c r="F209" s="79" t="s">
        <v>541</v>
      </c>
      <c r="G209">
        <v>-3.65</v>
      </c>
      <c r="H209">
        <v>102.8</v>
      </c>
      <c r="I209">
        <v>202</v>
      </c>
      <c r="J209">
        <v>106.4</v>
      </c>
      <c r="K209">
        <v>221</v>
      </c>
      <c r="L209">
        <v>73.5</v>
      </c>
      <c r="M209">
        <v>12</v>
      </c>
      <c r="N209">
        <v>8.4000000000000005E-2</v>
      </c>
      <c r="O209">
        <v>22</v>
      </c>
      <c r="P209">
        <v>-0.4</v>
      </c>
      <c r="Q209">
        <v>158</v>
      </c>
      <c r="R209">
        <v>105.2</v>
      </c>
      <c r="S209">
        <v>103</v>
      </c>
      <c r="T209">
        <v>105.6</v>
      </c>
      <c r="U209">
        <v>211</v>
      </c>
      <c r="V209">
        <v>7.56</v>
      </c>
      <c r="W209">
        <v>16</v>
      </c>
    </row>
    <row r="210" spans="1:23" x14ac:dyDescent="0.25">
      <c r="A210">
        <f>COUNTIF('Value Matchup'!$D$356:$D$423,D210)</f>
        <v>0</v>
      </c>
      <c r="B210" t="s">
        <v>933</v>
      </c>
      <c r="C210">
        <v>207</v>
      </c>
      <c r="D210" t="s">
        <v>236</v>
      </c>
      <c r="E210" t="s">
        <v>144</v>
      </c>
      <c r="F210" s="79" t="s">
        <v>452</v>
      </c>
      <c r="G210">
        <v>-4.1399999999999997</v>
      </c>
      <c r="H210">
        <v>101</v>
      </c>
      <c r="I210">
        <v>242</v>
      </c>
      <c r="J210">
        <v>105.1</v>
      </c>
      <c r="K210">
        <v>191</v>
      </c>
      <c r="L210">
        <v>68.8</v>
      </c>
      <c r="M210">
        <v>106</v>
      </c>
      <c r="N210">
        <v>2.5999999999999999E-2</v>
      </c>
      <c r="O210">
        <v>111</v>
      </c>
      <c r="P210">
        <v>0.08</v>
      </c>
      <c r="Q210">
        <v>143</v>
      </c>
      <c r="R210">
        <v>102.5</v>
      </c>
      <c r="S210">
        <v>232</v>
      </c>
      <c r="T210">
        <v>102.4</v>
      </c>
      <c r="U210">
        <v>93</v>
      </c>
      <c r="V210">
        <v>2.93</v>
      </c>
      <c r="W210">
        <v>95</v>
      </c>
    </row>
    <row r="211" spans="1:23" x14ac:dyDescent="0.25">
      <c r="A211">
        <f>COUNTIF('Value Matchup'!$D$356:$D$423,D211)</f>
        <v>1</v>
      </c>
      <c r="B211" t="s">
        <v>933</v>
      </c>
      <c r="C211">
        <v>208</v>
      </c>
      <c r="D211" t="s">
        <v>202</v>
      </c>
      <c r="E211" t="s">
        <v>148</v>
      </c>
      <c r="F211" s="79" t="s">
        <v>539</v>
      </c>
      <c r="G211">
        <v>-4.25</v>
      </c>
      <c r="H211">
        <v>106.1</v>
      </c>
      <c r="I211">
        <v>137</v>
      </c>
      <c r="J211">
        <v>110.4</v>
      </c>
      <c r="K211">
        <v>295</v>
      </c>
      <c r="L211">
        <v>66.8</v>
      </c>
      <c r="M211">
        <v>214</v>
      </c>
      <c r="N211">
        <v>0.01</v>
      </c>
      <c r="O211">
        <v>153</v>
      </c>
      <c r="P211">
        <v>-8.73</v>
      </c>
      <c r="Q211">
        <v>340</v>
      </c>
      <c r="R211">
        <v>98.6</v>
      </c>
      <c r="S211">
        <v>340</v>
      </c>
      <c r="T211">
        <v>107.4</v>
      </c>
      <c r="U211">
        <v>299</v>
      </c>
      <c r="V211">
        <v>-1.5</v>
      </c>
      <c r="W211">
        <v>212</v>
      </c>
    </row>
    <row r="212" spans="1:23" ht="16.5" customHeight="1" x14ac:dyDescent="0.25">
      <c r="A212">
        <f>COUNTIF('Value Matchup'!$D$356:$D$423,D212)</f>
        <v>1</v>
      </c>
      <c r="B212" t="s">
        <v>933</v>
      </c>
      <c r="C212">
        <v>209</v>
      </c>
      <c r="D212" t="s">
        <v>327</v>
      </c>
      <c r="E212" t="s">
        <v>116</v>
      </c>
      <c r="F212" s="79" t="s">
        <v>761</v>
      </c>
      <c r="G212">
        <v>-4.3</v>
      </c>
      <c r="H212">
        <v>101.5</v>
      </c>
      <c r="I212">
        <v>227</v>
      </c>
      <c r="J212">
        <v>105.8</v>
      </c>
      <c r="K212">
        <v>205</v>
      </c>
      <c r="L212">
        <v>70.900000000000006</v>
      </c>
      <c r="M212">
        <v>34</v>
      </c>
      <c r="N212">
        <v>7.3999999999999996E-2</v>
      </c>
      <c r="O212">
        <v>29</v>
      </c>
      <c r="P212">
        <v>-8.23</v>
      </c>
      <c r="Q212">
        <v>338</v>
      </c>
      <c r="R212">
        <v>98.1</v>
      </c>
      <c r="S212">
        <v>345</v>
      </c>
      <c r="T212">
        <v>106.3</v>
      </c>
      <c r="U212">
        <v>240</v>
      </c>
      <c r="V212">
        <v>6.57</v>
      </c>
      <c r="W212">
        <v>26</v>
      </c>
    </row>
    <row r="213" spans="1:23" ht="15.75" customHeight="1" x14ac:dyDescent="0.25">
      <c r="A213">
        <f>COUNTIF('Value Matchup'!$D$356:$D$423,D213)</f>
        <v>0</v>
      </c>
      <c r="B213" t="s">
        <v>933</v>
      </c>
      <c r="C213">
        <v>210</v>
      </c>
      <c r="D213" t="s">
        <v>411</v>
      </c>
      <c r="E213" t="s">
        <v>124</v>
      </c>
      <c r="F213" s="79" t="s">
        <v>1661</v>
      </c>
      <c r="G213">
        <v>-4.3099999999999996</v>
      </c>
      <c r="H213">
        <v>105.9</v>
      </c>
      <c r="I213">
        <v>142</v>
      </c>
      <c r="J213">
        <v>110.2</v>
      </c>
      <c r="K213">
        <v>291</v>
      </c>
      <c r="L213">
        <v>70.400000000000006</v>
      </c>
      <c r="M213">
        <v>49</v>
      </c>
      <c r="N213">
        <v>-5.8999999999999997E-2</v>
      </c>
      <c r="O213">
        <v>310</v>
      </c>
      <c r="P213">
        <v>1.44</v>
      </c>
      <c r="Q213">
        <v>109</v>
      </c>
      <c r="R213">
        <v>104.9</v>
      </c>
      <c r="S213">
        <v>118</v>
      </c>
      <c r="T213">
        <v>103.5</v>
      </c>
      <c r="U213">
        <v>126</v>
      </c>
      <c r="V213">
        <v>-10.23</v>
      </c>
      <c r="W213">
        <v>348</v>
      </c>
    </row>
    <row r="214" spans="1:23" x14ac:dyDescent="0.25">
      <c r="A214">
        <f>COUNTIF('Value Matchup'!$D$356:$D$423,D214)</f>
        <v>0</v>
      </c>
      <c r="B214" t="s">
        <v>933</v>
      </c>
      <c r="C214">
        <v>211</v>
      </c>
      <c r="D214" t="s">
        <v>321</v>
      </c>
      <c r="E214" t="s">
        <v>151</v>
      </c>
      <c r="F214" s="79" t="s">
        <v>518</v>
      </c>
      <c r="G214">
        <v>-4.4800000000000004</v>
      </c>
      <c r="H214">
        <v>99.7</v>
      </c>
      <c r="I214">
        <v>258</v>
      </c>
      <c r="J214">
        <v>104.2</v>
      </c>
      <c r="K214">
        <v>168</v>
      </c>
      <c r="L214">
        <v>64.900000000000006</v>
      </c>
      <c r="M214">
        <v>306</v>
      </c>
      <c r="N214">
        <v>4.4999999999999998E-2</v>
      </c>
      <c r="O214">
        <v>74</v>
      </c>
      <c r="P214">
        <v>1.77</v>
      </c>
      <c r="Q214">
        <v>101</v>
      </c>
      <c r="R214">
        <v>105.9</v>
      </c>
      <c r="S214">
        <v>82</v>
      </c>
      <c r="T214">
        <v>104.1</v>
      </c>
      <c r="U214">
        <v>161</v>
      </c>
      <c r="V214">
        <v>-3.35</v>
      </c>
      <c r="W214">
        <v>266</v>
      </c>
    </row>
    <row r="215" spans="1:23" x14ac:dyDescent="0.25">
      <c r="A215">
        <f>COUNTIF('Value Matchup'!$D$356:$D$423,D215)</f>
        <v>0</v>
      </c>
      <c r="B215" t="s">
        <v>933</v>
      </c>
      <c r="C215">
        <v>212</v>
      </c>
      <c r="D215" t="s">
        <v>178</v>
      </c>
      <c r="E215" t="s">
        <v>146</v>
      </c>
      <c r="F215" s="79" t="s">
        <v>1662</v>
      </c>
      <c r="G215">
        <v>-4.4800000000000004</v>
      </c>
      <c r="H215">
        <v>101.7</v>
      </c>
      <c r="I215">
        <v>223</v>
      </c>
      <c r="J215">
        <v>106.2</v>
      </c>
      <c r="K215">
        <v>215</v>
      </c>
      <c r="L215">
        <v>67.400000000000006</v>
      </c>
      <c r="M215">
        <v>178</v>
      </c>
      <c r="N215">
        <v>-0.06</v>
      </c>
      <c r="O215">
        <v>311</v>
      </c>
      <c r="P215">
        <v>-0.91</v>
      </c>
      <c r="Q215">
        <v>166</v>
      </c>
      <c r="R215">
        <v>102.9</v>
      </c>
      <c r="S215">
        <v>213</v>
      </c>
      <c r="T215">
        <v>103.8</v>
      </c>
      <c r="U215">
        <v>147</v>
      </c>
      <c r="V215">
        <v>-3.35</v>
      </c>
      <c r="W215">
        <v>265</v>
      </c>
    </row>
    <row r="216" spans="1:23" x14ac:dyDescent="0.25">
      <c r="A216">
        <f>COUNTIF('Value Matchup'!$D$356:$D$423,D216)</f>
        <v>0</v>
      </c>
      <c r="B216" t="s">
        <v>933</v>
      </c>
      <c r="C216">
        <v>213</v>
      </c>
      <c r="D216" t="s">
        <v>380</v>
      </c>
      <c r="E216" t="s">
        <v>116</v>
      </c>
      <c r="F216" s="79" t="s">
        <v>534</v>
      </c>
      <c r="G216">
        <v>-4.5</v>
      </c>
      <c r="H216">
        <v>103.9</v>
      </c>
      <c r="I216">
        <v>178</v>
      </c>
      <c r="J216">
        <v>108.4</v>
      </c>
      <c r="K216">
        <v>255</v>
      </c>
      <c r="L216">
        <v>74.5</v>
      </c>
      <c r="M216">
        <v>4</v>
      </c>
      <c r="N216">
        <v>5.6000000000000001E-2</v>
      </c>
      <c r="O216">
        <v>52</v>
      </c>
      <c r="P216">
        <v>-8.2100000000000009</v>
      </c>
      <c r="Q216">
        <v>337</v>
      </c>
      <c r="R216">
        <v>98.2</v>
      </c>
      <c r="S216">
        <v>344</v>
      </c>
      <c r="T216">
        <v>106.4</v>
      </c>
      <c r="U216">
        <v>244</v>
      </c>
      <c r="V216">
        <v>12.38</v>
      </c>
      <c r="W216">
        <v>2</v>
      </c>
    </row>
    <row r="217" spans="1:23" x14ac:dyDescent="0.25">
      <c r="A217">
        <f>COUNTIF('Value Matchup'!$D$356:$D$423,D217)</f>
        <v>0</v>
      </c>
      <c r="B217" t="s">
        <v>933</v>
      </c>
      <c r="C217">
        <v>214</v>
      </c>
      <c r="D217" t="s">
        <v>333</v>
      </c>
      <c r="E217" t="s">
        <v>161</v>
      </c>
      <c r="F217" s="79" t="s">
        <v>445</v>
      </c>
      <c r="G217">
        <v>-4.51</v>
      </c>
      <c r="H217">
        <v>101.2</v>
      </c>
      <c r="I217">
        <v>237</v>
      </c>
      <c r="J217">
        <v>105.7</v>
      </c>
      <c r="K217">
        <v>203</v>
      </c>
      <c r="L217">
        <v>73.8</v>
      </c>
      <c r="M217">
        <v>8</v>
      </c>
      <c r="N217">
        <v>-3.2000000000000001E-2</v>
      </c>
      <c r="O217">
        <v>262</v>
      </c>
      <c r="P217">
        <v>-6.86</v>
      </c>
      <c r="Q217">
        <v>307</v>
      </c>
      <c r="R217">
        <v>100.3</v>
      </c>
      <c r="S217">
        <v>314</v>
      </c>
      <c r="T217">
        <v>107.2</v>
      </c>
      <c r="U217">
        <v>290</v>
      </c>
      <c r="V217">
        <v>-0.05</v>
      </c>
      <c r="W217">
        <v>171</v>
      </c>
    </row>
    <row r="218" spans="1:23" x14ac:dyDescent="0.25">
      <c r="A218">
        <f>COUNTIF('Value Matchup'!$D$356:$D$423,D218)</f>
        <v>0</v>
      </c>
      <c r="B218" t="s">
        <v>933</v>
      </c>
      <c r="C218">
        <v>215</v>
      </c>
      <c r="D218" t="s">
        <v>354</v>
      </c>
      <c r="E218" t="s">
        <v>123</v>
      </c>
      <c r="F218" s="79" t="s">
        <v>763</v>
      </c>
      <c r="G218">
        <v>-4.51</v>
      </c>
      <c r="H218">
        <v>102.9</v>
      </c>
      <c r="I218">
        <v>196</v>
      </c>
      <c r="J218">
        <v>107.4</v>
      </c>
      <c r="K218">
        <v>239</v>
      </c>
      <c r="L218">
        <v>66.2</v>
      </c>
      <c r="M218">
        <v>242</v>
      </c>
      <c r="N218">
        <v>1.2E-2</v>
      </c>
      <c r="O218">
        <v>148</v>
      </c>
      <c r="P218">
        <v>-3.36</v>
      </c>
      <c r="Q218">
        <v>233</v>
      </c>
      <c r="R218">
        <v>102.6</v>
      </c>
      <c r="S218">
        <v>227</v>
      </c>
      <c r="T218">
        <v>106</v>
      </c>
      <c r="U218">
        <v>226</v>
      </c>
      <c r="V218">
        <v>-7.9</v>
      </c>
      <c r="W218">
        <v>340</v>
      </c>
    </row>
    <row r="219" spans="1:23" x14ac:dyDescent="0.25">
      <c r="A219">
        <f>COUNTIF('Value Matchup'!$D$356:$D$423,D219)</f>
        <v>0</v>
      </c>
      <c r="B219" t="s">
        <v>933</v>
      </c>
      <c r="C219">
        <v>216</v>
      </c>
      <c r="D219" t="s">
        <v>248</v>
      </c>
      <c r="E219" t="s">
        <v>108</v>
      </c>
      <c r="F219" s="79" t="s">
        <v>539</v>
      </c>
      <c r="G219">
        <v>-4.53</v>
      </c>
      <c r="H219">
        <v>103</v>
      </c>
      <c r="I219">
        <v>195</v>
      </c>
      <c r="J219">
        <v>107.6</v>
      </c>
      <c r="K219">
        <v>242</v>
      </c>
      <c r="L219">
        <v>68.099999999999994</v>
      </c>
      <c r="M219">
        <v>140</v>
      </c>
      <c r="N219">
        <v>8.9999999999999993E-3</v>
      </c>
      <c r="O219">
        <v>155</v>
      </c>
      <c r="P219">
        <v>-7.27</v>
      </c>
      <c r="Q219">
        <v>320</v>
      </c>
      <c r="R219">
        <v>100.5</v>
      </c>
      <c r="S219">
        <v>311</v>
      </c>
      <c r="T219">
        <v>107.7</v>
      </c>
      <c r="U219">
        <v>316</v>
      </c>
      <c r="V219">
        <v>2.0499999999999998</v>
      </c>
      <c r="W219">
        <v>109</v>
      </c>
    </row>
    <row r="220" spans="1:23" x14ac:dyDescent="0.25">
      <c r="A220">
        <f>COUNTIF('Value Matchup'!$D$356:$D$423,D220)</f>
        <v>0</v>
      </c>
      <c r="B220" t="s">
        <v>933</v>
      </c>
      <c r="C220">
        <v>217</v>
      </c>
      <c r="D220" t="s">
        <v>180</v>
      </c>
      <c r="E220" t="s">
        <v>146</v>
      </c>
      <c r="F220" s="79" t="s">
        <v>444</v>
      </c>
      <c r="G220">
        <v>-4.63</v>
      </c>
      <c r="H220">
        <v>99</v>
      </c>
      <c r="I220">
        <v>272</v>
      </c>
      <c r="J220">
        <v>103.6</v>
      </c>
      <c r="K220">
        <v>157</v>
      </c>
      <c r="L220">
        <v>67.5</v>
      </c>
      <c r="M220">
        <v>166</v>
      </c>
      <c r="N220">
        <v>8.4000000000000005E-2</v>
      </c>
      <c r="O220">
        <v>20</v>
      </c>
      <c r="P220">
        <v>0.01</v>
      </c>
      <c r="Q220">
        <v>145</v>
      </c>
      <c r="R220">
        <v>103.9</v>
      </c>
      <c r="S220">
        <v>166</v>
      </c>
      <c r="T220">
        <v>103.9</v>
      </c>
      <c r="U220">
        <v>149</v>
      </c>
      <c r="V220">
        <v>-1.1499999999999999</v>
      </c>
      <c r="W220">
        <v>204</v>
      </c>
    </row>
    <row r="221" spans="1:23" x14ac:dyDescent="0.25">
      <c r="A221">
        <f>COUNTIF('Value Matchup'!$D$356:$D$423,D221)</f>
        <v>0</v>
      </c>
      <c r="B221" t="s">
        <v>933</v>
      </c>
      <c r="C221">
        <v>218</v>
      </c>
      <c r="D221" t="s">
        <v>181</v>
      </c>
      <c r="E221" t="s">
        <v>146</v>
      </c>
      <c r="F221" s="79" t="s">
        <v>1661</v>
      </c>
      <c r="G221">
        <v>-4.6399999999999997</v>
      </c>
      <c r="H221">
        <v>103.3</v>
      </c>
      <c r="I221">
        <v>190</v>
      </c>
      <c r="J221">
        <v>108</v>
      </c>
      <c r="K221">
        <v>248</v>
      </c>
      <c r="L221">
        <v>65.7</v>
      </c>
      <c r="M221">
        <v>271</v>
      </c>
      <c r="N221">
        <v>-0.109</v>
      </c>
      <c r="O221">
        <v>346</v>
      </c>
      <c r="P221">
        <v>-1.68</v>
      </c>
      <c r="Q221">
        <v>192</v>
      </c>
      <c r="R221">
        <v>102.4</v>
      </c>
      <c r="S221">
        <v>234</v>
      </c>
      <c r="T221">
        <v>104.1</v>
      </c>
      <c r="U221">
        <v>158</v>
      </c>
      <c r="V221">
        <v>-5.08</v>
      </c>
      <c r="W221">
        <v>310</v>
      </c>
    </row>
    <row r="222" spans="1:23" x14ac:dyDescent="0.25">
      <c r="A222">
        <f>COUNTIF('Value Matchup'!$D$356:$D$423,D222)</f>
        <v>0</v>
      </c>
      <c r="B222" t="s">
        <v>933</v>
      </c>
      <c r="C222">
        <v>219</v>
      </c>
      <c r="D222" t="s">
        <v>419</v>
      </c>
      <c r="E222" t="s">
        <v>176</v>
      </c>
      <c r="F222" s="79" t="s">
        <v>449</v>
      </c>
      <c r="G222">
        <v>-4.6500000000000004</v>
      </c>
      <c r="H222">
        <v>103.3</v>
      </c>
      <c r="I222">
        <v>192</v>
      </c>
      <c r="J222">
        <v>107.9</v>
      </c>
      <c r="K222">
        <v>247</v>
      </c>
      <c r="L222">
        <v>68.5</v>
      </c>
      <c r="M222">
        <v>118</v>
      </c>
      <c r="N222">
        <v>2.9000000000000001E-2</v>
      </c>
      <c r="O222">
        <v>106</v>
      </c>
      <c r="P222">
        <v>-1.87</v>
      </c>
      <c r="Q222">
        <v>200</v>
      </c>
      <c r="R222">
        <v>105.7</v>
      </c>
      <c r="S222">
        <v>86</v>
      </c>
      <c r="T222">
        <v>107.6</v>
      </c>
      <c r="U222">
        <v>311</v>
      </c>
      <c r="V222">
        <v>3.12</v>
      </c>
      <c r="W222">
        <v>92</v>
      </c>
    </row>
    <row r="223" spans="1:23" x14ac:dyDescent="0.25">
      <c r="A223">
        <f>COUNTIF('Value Matchup'!$D$356:$D$423,D223)</f>
        <v>0</v>
      </c>
      <c r="B223" t="s">
        <v>933</v>
      </c>
      <c r="C223">
        <v>220</v>
      </c>
      <c r="D223" t="s">
        <v>206</v>
      </c>
      <c r="E223" t="s">
        <v>207</v>
      </c>
      <c r="F223" s="79" t="s">
        <v>518</v>
      </c>
      <c r="G223">
        <v>-4.6900000000000004</v>
      </c>
      <c r="H223">
        <v>101.3</v>
      </c>
      <c r="I223">
        <v>234</v>
      </c>
      <c r="J223">
        <v>106</v>
      </c>
      <c r="K223">
        <v>210</v>
      </c>
      <c r="L223">
        <v>67.8</v>
      </c>
      <c r="M223">
        <v>147</v>
      </c>
      <c r="N223">
        <v>-3.0000000000000001E-3</v>
      </c>
      <c r="O223">
        <v>190</v>
      </c>
      <c r="P223">
        <v>-0.79</v>
      </c>
      <c r="Q223">
        <v>164</v>
      </c>
      <c r="R223">
        <v>103.2</v>
      </c>
      <c r="S223">
        <v>195</v>
      </c>
      <c r="T223">
        <v>104</v>
      </c>
      <c r="U223">
        <v>155</v>
      </c>
      <c r="V223">
        <v>4.1100000000000003</v>
      </c>
      <c r="W223">
        <v>63</v>
      </c>
    </row>
    <row r="224" spans="1:23" x14ac:dyDescent="0.25">
      <c r="A224">
        <f>COUNTIF('Value Matchup'!$D$356:$D$423,D224)</f>
        <v>0</v>
      </c>
      <c r="B224" t="s">
        <v>933</v>
      </c>
      <c r="C224">
        <v>221</v>
      </c>
      <c r="D224" t="s">
        <v>32</v>
      </c>
      <c r="E224" t="s">
        <v>144</v>
      </c>
      <c r="F224" s="79" t="s">
        <v>549</v>
      </c>
      <c r="G224">
        <v>-4.92</v>
      </c>
      <c r="H224">
        <v>97.9</v>
      </c>
      <c r="I224">
        <v>288</v>
      </c>
      <c r="J224">
        <v>102.8</v>
      </c>
      <c r="K224">
        <v>146</v>
      </c>
      <c r="L224">
        <v>65.099999999999994</v>
      </c>
      <c r="M224">
        <v>297</v>
      </c>
      <c r="N224">
        <v>3.0000000000000001E-3</v>
      </c>
      <c r="O224">
        <v>176</v>
      </c>
      <c r="P224">
        <v>-1.73</v>
      </c>
      <c r="Q224">
        <v>193</v>
      </c>
      <c r="R224">
        <v>101.9</v>
      </c>
      <c r="S224">
        <v>269</v>
      </c>
      <c r="T224">
        <v>103.7</v>
      </c>
      <c r="U224">
        <v>134</v>
      </c>
      <c r="V224">
        <v>-3.26</v>
      </c>
      <c r="W224">
        <v>260</v>
      </c>
    </row>
    <row r="225" spans="1:23" x14ac:dyDescent="0.25">
      <c r="A225">
        <f>COUNTIF('Value Matchup'!$D$356:$D$423,D225)</f>
        <v>0</v>
      </c>
      <c r="B225" t="s">
        <v>933</v>
      </c>
      <c r="C225">
        <v>222</v>
      </c>
      <c r="D225" t="s">
        <v>489</v>
      </c>
      <c r="E225" t="s">
        <v>123</v>
      </c>
      <c r="F225" s="79" t="s">
        <v>1662</v>
      </c>
      <c r="G225">
        <v>-4.93</v>
      </c>
      <c r="H225">
        <v>99.7</v>
      </c>
      <c r="I225">
        <v>260</v>
      </c>
      <c r="J225">
        <v>104.6</v>
      </c>
      <c r="K225">
        <v>181</v>
      </c>
      <c r="L225">
        <v>70.3</v>
      </c>
      <c r="M225">
        <v>54</v>
      </c>
      <c r="N225">
        <v>-0.14899999999999999</v>
      </c>
      <c r="O225">
        <v>352</v>
      </c>
      <c r="P225">
        <v>-1.59</v>
      </c>
      <c r="Q225">
        <v>189</v>
      </c>
      <c r="R225">
        <v>104.2</v>
      </c>
      <c r="S225">
        <v>154</v>
      </c>
      <c r="T225">
        <v>105.8</v>
      </c>
      <c r="U225">
        <v>214</v>
      </c>
      <c r="V225">
        <v>-2.29</v>
      </c>
      <c r="W225">
        <v>233</v>
      </c>
    </row>
    <row r="226" spans="1:23" x14ac:dyDescent="0.25">
      <c r="A226">
        <f>COUNTIF('Value Matchup'!$D$356:$D$423,D226)</f>
        <v>0</v>
      </c>
      <c r="B226" t="s">
        <v>933</v>
      </c>
      <c r="C226">
        <v>223</v>
      </c>
      <c r="D226" t="s">
        <v>253</v>
      </c>
      <c r="E226" t="s">
        <v>153</v>
      </c>
      <c r="F226" s="79" t="s">
        <v>766</v>
      </c>
      <c r="G226">
        <v>-4.99</v>
      </c>
      <c r="H226">
        <v>101</v>
      </c>
      <c r="I226">
        <v>241</v>
      </c>
      <c r="J226">
        <v>106</v>
      </c>
      <c r="K226">
        <v>211</v>
      </c>
      <c r="L226">
        <v>71.400000000000006</v>
      </c>
      <c r="M226">
        <v>30</v>
      </c>
      <c r="N226">
        <v>5.0999999999999997E-2</v>
      </c>
      <c r="O226">
        <v>65</v>
      </c>
      <c r="P226">
        <v>-0.39</v>
      </c>
      <c r="Q226">
        <v>157</v>
      </c>
      <c r="R226">
        <v>104.1</v>
      </c>
      <c r="S226">
        <v>155</v>
      </c>
      <c r="T226">
        <v>104.5</v>
      </c>
      <c r="U226">
        <v>180</v>
      </c>
      <c r="V226">
        <v>5.85</v>
      </c>
      <c r="W226">
        <v>30</v>
      </c>
    </row>
    <row r="227" spans="1:23" x14ac:dyDescent="0.25">
      <c r="A227">
        <f>COUNTIF('Value Matchup'!$D$356:$D$423,D227)</f>
        <v>0</v>
      </c>
      <c r="B227" t="s">
        <v>933</v>
      </c>
      <c r="C227">
        <v>224</v>
      </c>
      <c r="D227" t="s">
        <v>412</v>
      </c>
      <c r="E227" t="s">
        <v>198</v>
      </c>
      <c r="F227" s="79" t="s">
        <v>546</v>
      </c>
      <c r="G227">
        <v>-5.05</v>
      </c>
      <c r="H227">
        <v>101.3</v>
      </c>
      <c r="I227">
        <v>235</v>
      </c>
      <c r="J227">
        <v>106.3</v>
      </c>
      <c r="K227">
        <v>219</v>
      </c>
      <c r="L227">
        <v>70.900000000000006</v>
      </c>
      <c r="M227">
        <v>33</v>
      </c>
      <c r="N227">
        <v>-2.1999999999999999E-2</v>
      </c>
      <c r="O227">
        <v>237</v>
      </c>
      <c r="P227">
        <v>-6.88</v>
      </c>
      <c r="Q227">
        <v>309</v>
      </c>
      <c r="R227">
        <v>101.8</v>
      </c>
      <c r="S227">
        <v>272</v>
      </c>
      <c r="T227">
        <v>108.7</v>
      </c>
      <c r="U227">
        <v>345</v>
      </c>
      <c r="V227">
        <v>0.91</v>
      </c>
      <c r="W227">
        <v>138</v>
      </c>
    </row>
    <row r="228" spans="1:23" x14ac:dyDescent="0.25">
      <c r="A228">
        <f>COUNTIF('Value Matchup'!$D$356:$D$423,D228)</f>
        <v>0</v>
      </c>
      <c r="B228" t="s">
        <v>933</v>
      </c>
      <c r="C228">
        <v>225</v>
      </c>
      <c r="D228" t="s">
        <v>154</v>
      </c>
      <c r="E228" t="s">
        <v>155</v>
      </c>
      <c r="F228" s="79" t="s">
        <v>445</v>
      </c>
      <c r="G228">
        <v>-5.15</v>
      </c>
      <c r="H228">
        <v>102.4</v>
      </c>
      <c r="I228">
        <v>206</v>
      </c>
      <c r="J228">
        <v>107.6</v>
      </c>
      <c r="K228">
        <v>243</v>
      </c>
      <c r="L228">
        <v>65.3</v>
      </c>
      <c r="M228">
        <v>286</v>
      </c>
      <c r="N228">
        <v>5.5E-2</v>
      </c>
      <c r="O228">
        <v>57</v>
      </c>
      <c r="P228">
        <v>-1.55</v>
      </c>
      <c r="Q228">
        <v>188</v>
      </c>
      <c r="R228">
        <v>103.7</v>
      </c>
      <c r="S228">
        <v>173</v>
      </c>
      <c r="T228">
        <v>105.2</v>
      </c>
      <c r="U228">
        <v>200</v>
      </c>
      <c r="V228">
        <v>-2.44</v>
      </c>
      <c r="W228">
        <v>239</v>
      </c>
    </row>
    <row r="229" spans="1:23" x14ac:dyDescent="0.25">
      <c r="A229">
        <f>COUNTIF('Value Matchup'!$D$356:$D$423,D229)</f>
        <v>0</v>
      </c>
      <c r="B229" t="s">
        <v>933</v>
      </c>
      <c r="C229">
        <v>226</v>
      </c>
      <c r="D229" t="s">
        <v>247</v>
      </c>
      <c r="E229" t="s">
        <v>182</v>
      </c>
      <c r="F229" s="79" t="s">
        <v>1662</v>
      </c>
      <c r="G229">
        <v>-5.17</v>
      </c>
      <c r="H229">
        <v>99.8</v>
      </c>
      <c r="I229">
        <v>256</v>
      </c>
      <c r="J229">
        <v>105</v>
      </c>
      <c r="K229">
        <v>189</v>
      </c>
      <c r="L229">
        <v>68.7</v>
      </c>
      <c r="M229">
        <v>109</v>
      </c>
      <c r="N229">
        <v>-0.04</v>
      </c>
      <c r="O229">
        <v>278</v>
      </c>
      <c r="P229">
        <v>0.28999999999999998</v>
      </c>
      <c r="Q229">
        <v>135</v>
      </c>
      <c r="R229">
        <v>103.6</v>
      </c>
      <c r="S229">
        <v>176</v>
      </c>
      <c r="T229">
        <v>103.3</v>
      </c>
      <c r="U229">
        <v>120</v>
      </c>
      <c r="V229">
        <v>0.91</v>
      </c>
      <c r="W229">
        <v>139</v>
      </c>
    </row>
    <row r="230" spans="1:23" x14ac:dyDescent="0.25">
      <c r="A230">
        <f>COUNTIF('Value Matchup'!$D$356:$D$423,D230)</f>
        <v>0</v>
      </c>
      <c r="B230" t="s">
        <v>933</v>
      </c>
      <c r="C230">
        <v>227</v>
      </c>
      <c r="D230" t="s">
        <v>200</v>
      </c>
      <c r="E230" t="s">
        <v>144</v>
      </c>
      <c r="F230" s="79" t="s">
        <v>1661</v>
      </c>
      <c r="G230">
        <v>-5.37</v>
      </c>
      <c r="H230">
        <v>99.3</v>
      </c>
      <c r="I230">
        <v>265</v>
      </c>
      <c r="J230">
        <v>104.6</v>
      </c>
      <c r="K230">
        <v>182</v>
      </c>
      <c r="L230">
        <v>69.3</v>
      </c>
      <c r="M230">
        <v>85</v>
      </c>
      <c r="N230">
        <v>-6.0999999999999999E-2</v>
      </c>
      <c r="O230">
        <v>313</v>
      </c>
      <c r="P230">
        <v>-0.11</v>
      </c>
      <c r="Q230">
        <v>148</v>
      </c>
      <c r="R230">
        <v>102.9</v>
      </c>
      <c r="S230">
        <v>216</v>
      </c>
      <c r="T230">
        <v>103</v>
      </c>
      <c r="U230">
        <v>112</v>
      </c>
      <c r="V230">
        <v>1.79</v>
      </c>
      <c r="W230">
        <v>114</v>
      </c>
    </row>
    <row r="231" spans="1:23" x14ac:dyDescent="0.25">
      <c r="A231">
        <f>COUNTIF('Value Matchup'!$D$356:$D$423,D231)</f>
        <v>0</v>
      </c>
      <c r="B231" t="s">
        <v>933</v>
      </c>
      <c r="C231">
        <v>228</v>
      </c>
      <c r="D231" t="s">
        <v>223</v>
      </c>
      <c r="E231" t="s">
        <v>159</v>
      </c>
      <c r="F231" s="79" t="s">
        <v>445</v>
      </c>
      <c r="G231">
        <v>-5.52</v>
      </c>
      <c r="H231">
        <v>99.1</v>
      </c>
      <c r="I231">
        <v>271</v>
      </c>
      <c r="J231">
        <v>104.6</v>
      </c>
      <c r="K231">
        <v>180</v>
      </c>
      <c r="L231">
        <v>63.5</v>
      </c>
      <c r="M231">
        <v>334</v>
      </c>
      <c r="N231">
        <v>1.9E-2</v>
      </c>
      <c r="O231">
        <v>133</v>
      </c>
      <c r="P231">
        <v>-4.04</v>
      </c>
      <c r="Q231">
        <v>252</v>
      </c>
      <c r="R231">
        <v>103.4</v>
      </c>
      <c r="S231">
        <v>189</v>
      </c>
      <c r="T231">
        <v>107.4</v>
      </c>
      <c r="U231">
        <v>301</v>
      </c>
      <c r="V231">
        <v>-2.37</v>
      </c>
      <c r="W231">
        <v>237</v>
      </c>
    </row>
    <row r="232" spans="1:23" x14ac:dyDescent="0.25">
      <c r="A232">
        <f>COUNTIF('Value Matchup'!$D$356:$D$423,D232)</f>
        <v>0</v>
      </c>
      <c r="B232" t="s">
        <v>933</v>
      </c>
      <c r="C232">
        <v>229</v>
      </c>
      <c r="D232" t="s">
        <v>357</v>
      </c>
      <c r="E232" t="s">
        <v>186</v>
      </c>
      <c r="F232" s="79" t="s">
        <v>442</v>
      </c>
      <c r="G232">
        <v>-5.7</v>
      </c>
      <c r="H232">
        <v>100.3</v>
      </c>
      <c r="I232">
        <v>253</v>
      </c>
      <c r="J232">
        <v>106</v>
      </c>
      <c r="K232">
        <v>212</v>
      </c>
      <c r="L232">
        <v>66.8</v>
      </c>
      <c r="M232">
        <v>213</v>
      </c>
      <c r="N232">
        <v>-4.8000000000000001E-2</v>
      </c>
      <c r="O232">
        <v>292</v>
      </c>
      <c r="P232">
        <v>-3.64</v>
      </c>
      <c r="Q232">
        <v>244</v>
      </c>
      <c r="R232">
        <v>103.8</v>
      </c>
      <c r="S232">
        <v>171</v>
      </c>
      <c r="T232">
        <v>107.4</v>
      </c>
      <c r="U232">
        <v>302</v>
      </c>
      <c r="V232">
        <v>-0.22</v>
      </c>
      <c r="W232">
        <v>176</v>
      </c>
    </row>
    <row r="233" spans="1:23" x14ac:dyDescent="0.25">
      <c r="A233">
        <f>COUNTIF('Value Matchup'!$D$356:$D$423,D233)</f>
        <v>0</v>
      </c>
      <c r="B233" t="s">
        <v>933</v>
      </c>
      <c r="C233">
        <v>230</v>
      </c>
      <c r="D233" t="s">
        <v>392</v>
      </c>
      <c r="E233" t="s">
        <v>118</v>
      </c>
      <c r="F233" s="79" t="s">
        <v>534</v>
      </c>
      <c r="G233">
        <v>-5.75</v>
      </c>
      <c r="H233">
        <v>95.9</v>
      </c>
      <c r="I233">
        <v>313</v>
      </c>
      <c r="J233">
        <v>101.6</v>
      </c>
      <c r="K233">
        <v>122</v>
      </c>
      <c r="L233">
        <v>64.8</v>
      </c>
      <c r="M233">
        <v>309</v>
      </c>
      <c r="N233">
        <v>7.8E-2</v>
      </c>
      <c r="O233">
        <v>26</v>
      </c>
      <c r="P233">
        <v>-6.82</v>
      </c>
      <c r="Q233">
        <v>305</v>
      </c>
      <c r="R233">
        <v>100.1</v>
      </c>
      <c r="S233">
        <v>318</v>
      </c>
      <c r="T233">
        <v>106.9</v>
      </c>
      <c r="U233">
        <v>271</v>
      </c>
      <c r="V233">
        <v>-4.18</v>
      </c>
      <c r="W233">
        <v>288</v>
      </c>
    </row>
    <row r="234" spans="1:23" x14ac:dyDescent="0.25">
      <c r="A234">
        <f>COUNTIF('Value Matchup'!$D$356:$D$423,D234)</f>
        <v>0</v>
      </c>
      <c r="B234" t="s">
        <v>933</v>
      </c>
      <c r="C234">
        <v>231</v>
      </c>
      <c r="D234" t="s">
        <v>361</v>
      </c>
      <c r="E234" t="s">
        <v>108</v>
      </c>
      <c r="F234" s="79" t="s">
        <v>541</v>
      </c>
      <c r="G234">
        <v>-5.89</v>
      </c>
      <c r="H234">
        <v>99.2</v>
      </c>
      <c r="I234">
        <v>268</v>
      </c>
      <c r="J234">
        <v>105.1</v>
      </c>
      <c r="K234">
        <v>193</v>
      </c>
      <c r="L234">
        <v>65.099999999999994</v>
      </c>
      <c r="M234">
        <v>295</v>
      </c>
      <c r="N234">
        <v>8.9999999999999993E-3</v>
      </c>
      <c r="O234">
        <v>154</v>
      </c>
      <c r="P234">
        <v>-6.75</v>
      </c>
      <c r="Q234">
        <v>303</v>
      </c>
      <c r="R234">
        <v>100.5</v>
      </c>
      <c r="S234">
        <v>312</v>
      </c>
      <c r="T234">
        <v>107.2</v>
      </c>
      <c r="U234">
        <v>291</v>
      </c>
      <c r="V234">
        <v>2.15</v>
      </c>
      <c r="W234">
        <v>106</v>
      </c>
    </row>
    <row r="235" spans="1:23" x14ac:dyDescent="0.25">
      <c r="A235">
        <f>COUNTIF('Value Matchup'!$D$356:$D$423,D235)</f>
        <v>0</v>
      </c>
      <c r="B235" t="s">
        <v>933</v>
      </c>
      <c r="C235">
        <v>232</v>
      </c>
      <c r="D235" t="s">
        <v>141</v>
      </c>
      <c r="E235" t="s">
        <v>121</v>
      </c>
      <c r="F235" s="79" t="s">
        <v>549</v>
      </c>
      <c r="G235">
        <v>-5.93</v>
      </c>
      <c r="H235">
        <v>104.1</v>
      </c>
      <c r="I235">
        <v>176</v>
      </c>
      <c r="J235">
        <v>110</v>
      </c>
      <c r="K235">
        <v>287</v>
      </c>
      <c r="L235">
        <v>66.099999999999994</v>
      </c>
      <c r="M235">
        <v>249</v>
      </c>
      <c r="N235">
        <v>-2.5000000000000001E-2</v>
      </c>
      <c r="O235">
        <v>243</v>
      </c>
      <c r="P235">
        <v>-4.5</v>
      </c>
      <c r="Q235">
        <v>264</v>
      </c>
      <c r="R235">
        <v>102.3</v>
      </c>
      <c r="S235">
        <v>240</v>
      </c>
      <c r="T235">
        <v>106.8</v>
      </c>
      <c r="U235">
        <v>267</v>
      </c>
      <c r="V235">
        <v>-3.99</v>
      </c>
      <c r="W235">
        <v>285</v>
      </c>
    </row>
    <row r="236" spans="1:23" x14ac:dyDescent="0.25">
      <c r="A236">
        <f>COUNTIF('Value Matchup'!$D$356:$D$423,D236)</f>
        <v>0</v>
      </c>
      <c r="B236" t="s">
        <v>933</v>
      </c>
      <c r="C236">
        <v>233</v>
      </c>
      <c r="D236" t="s">
        <v>329</v>
      </c>
      <c r="E236" t="s">
        <v>161</v>
      </c>
      <c r="F236" s="79" t="s">
        <v>441</v>
      </c>
      <c r="G236">
        <v>-5.98</v>
      </c>
      <c r="H236">
        <v>104.3</v>
      </c>
      <c r="I236">
        <v>171</v>
      </c>
      <c r="J236">
        <v>110.3</v>
      </c>
      <c r="K236">
        <v>294</v>
      </c>
      <c r="L236">
        <v>66.7</v>
      </c>
      <c r="M236">
        <v>219</v>
      </c>
      <c r="N236">
        <v>-2.4E-2</v>
      </c>
      <c r="O236">
        <v>242</v>
      </c>
      <c r="P236">
        <v>-9.41</v>
      </c>
      <c r="Q236">
        <v>344</v>
      </c>
      <c r="R236">
        <v>98.7</v>
      </c>
      <c r="S236">
        <v>338</v>
      </c>
      <c r="T236">
        <v>108.1</v>
      </c>
      <c r="U236">
        <v>328</v>
      </c>
      <c r="V236">
        <v>-7.61</v>
      </c>
      <c r="W236">
        <v>337</v>
      </c>
    </row>
    <row r="237" spans="1:23" x14ac:dyDescent="0.25">
      <c r="A237">
        <f>COUNTIF('Value Matchup'!$D$356:$D$423,D237)</f>
        <v>0</v>
      </c>
      <c r="B237" t="s">
        <v>933</v>
      </c>
      <c r="C237">
        <v>234</v>
      </c>
      <c r="D237" t="s">
        <v>393</v>
      </c>
      <c r="E237" t="s">
        <v>155</v>
      </c>
      <c r="F237" s="79" t="s">
        <v>1661</v>
      </c>
      <c r="G237">
        <v>-6.13</v>
      </c>
      <c r="H237">
        <v>100.9</v>
      </c>
      <c r="I237">
        <v>244</v>
      </c>
      <c r="J237">
        <v>107</v>
      </c>
      <c r="K237">
        <v>233</v>
      </c>
      <c r="L237">
        <v>66.2</v>
      </c>
      <c r="M237">
        <v>244</v>
      </c>
      <c r="N237">
        <v>-5.1999999999999998E-2</v>
      </c>
      <c r="O237">
        <v>298</v>
      </c>
      <c r="P237">
        <v>0.45</v>
      </c>
      <c r="Q237">
        <v>131</v>
      </c>
      <c r="R237">
        <v>105.2</v>
      </c>
      <c r="S237">
        <v>106</v>
      </c>
      <c r="T237">
        <v>104.8</v>
      </c>
      <c r="U237">
        <v>188</v>
      </c>
      <c r="V237">
        <v>1.51</v>
      </c>
      <c r="W237">
        <v>120</v>
      </c>
    </row>
    <row r="238" spans="1:23" x14ac:dyDescent="0.25">
      <c r="A238">
        <f>COUNTIF('Value Matchup'!$D$356:$D$423,D238)</f>
        <v>0</v>
      </c>
      <c r="B238" t="s">
        <v>933</v>
      </c>
      <c r="C238">
        <v>235</v>
      </c>
      <c r="D238" t="s">
        <v>266</v>
      </c>
      <c r="E238" t="s">
        <v>182</v>
      </c>
      <c r="F238" s="79" t="s">
        <v>1661</v>
      </c>
      <c r="G238">
        <v>-6.17</v>
      </c>
      <c r="H238">
        <v>102.7</v>
      </c>
      <c r="I238">
        <v>203</v>
      </c>
      <c r="J238">
        <v>108.9</v>
      </c>
      <c r="K238">
        <v>263</v>
      </c>
      <c r="L238">
        <v>67.099999999999994</v>
      </c>
      <c r="M238">
        <v>193</v>
      </c>
      <c r="N238">
        <v>-6.0999999999999999E-2</v>
      </c>
      <c r="O238">
        <v>312</v>
      </c>
      <c r="P238">
        <v>-1.47</v>
      </c>
      <c r="Q238">
        <v>183</v>
      </c>
      <c r="R238">
        <v>102.6</v>
      </c>
      <c r="S238">
        <v>226</v>
      </c>
      <c r="T238">
        <v>104.1</v>
      </c>
      <c r="U238">
        <v>162</v>
      </c>
      <c r="V238">
        <v>-4.63</v>
      </c>
      <c r="W238">
        <v>300</v>
      </c>
    </row>
    <row r="239" spans="1:23" x14ac:dyDescent="0.25">
      <c r="A239">
        <f>COUNTIF('Value Matchup'!$D$356:$D$423,D239)</f>
        <v>0</v>
      </c>
      <c r="B239" t="s">
        <v>933</v>
      </c>
      <c r="C239">
        <v>236</v>
      </c>
      <c r="D239" t="s">
        <v>188</v>
      </c>
      <c r="E239" t="s">
        <v>173</v>
      </c>
      <c r="F239" s="79" t="s">
        <v>1661</v>
      </c>
      <c r="G239">
        <v>-6.48</v>
      </c>
      <c r="H239">
        <v>106</v>
      </c>
      <c r="I239">
        <v>138</v>
      </c>
      <c r="J239">
        <v>112.5</v>
      </c>
      <c r="K239">
        <v>322</v>
      </c>
      <c r="L239">
        <v>68.400000000000006</v>
      </c>
      <c r="M239">
        <v>122</v>
      </c>
      <c r="N239">
        <v>-1.0999999999999999E-2</v>
      </c>
      <c r="O239">
        <v>215</v>
      </c>
      <c r="P239">
        <v>0.2</v>
      </c>
      <c r="Q239">
        <v>138</v>
      </c>
      <c r="R239">
        <v>104.9</v>
      </c>
      <c r="S239">
        <v>119</v>
      </c>
      <c r="T239">
        <v>104.7</v>
      </c>
      <c r="U239">
        <v>186</v>
      </c>
      <c r="V239">
        <v>5.84</v>
      </c>
      <c r="W239">
        <v>33</v>
      </c>
    </row>
    <row r="240" spans="1:23" x14ac:dyDescent="0.25">
      <c r="A240">
        <f>COUNTIF('Value Matchup'!$D$356:$D$423,D240)</f>
        <v>0</v>
      </c>
      <c r="B240" t="s">
        <v>933</v>
      </c>
      <c r="C240">
        <v>237</v>
      </c>
      <c r="D240" t="s">
        <v>195</v>
      </c>
      <c r="E240" t="s">
        <v>132</v>
      </c>
      <c r="F240" s="79" t="s">
        <v>451</v>
      </c>
      <c r="G240">
        <v>-6.56</v>
      </c>
      <c r="H240">
        <v>99.2</v>
      </c>
      <c r="I240">
        <v>269</v>
      </c>
      <c r="J240">
        <v>105.8</v>
      </c>
      <c r="K240">
        <v>204</v>
      </c>
      <c r="L240">
        <v>76.400000000000006</v>
      </c>
      <c r="M240">
        <v>2</v>
      </c>
      <c r="N240">
        <v>1.2E-2</v>
      </c>
      <c r="O240">
        <v>149</v>
      </c>
      <c r="P240">
        <v>-1.77</v>
      </c>
      <c r="Q240">
        <v>194</v>
      </c>
      <c r="R240">
        <v>103.6</v>
      </c>
      <c r="S240">
        <v>175</v>
      </c>
      <c r="T240">
        <v>105.4</v>
      </c>
      <c r="U240">
        <v>206</v>
      </c>
      <c r="V240">
        <v>0.94</v>
      </c>
      <c r="W240">
        <v>136</v>
      </c>
    </row>
    <row r="241" spans="1:23" x14ac:dyDescent="0.25">
      <c r="A241">
        <f>COUNTIF('Value Matchup'!$D$356:$D$423,D241)</f>
        <v>0</v>
      </c>
      <c r="B241" t="s">
        <v>933</v>
      </c>
      <c r="C241">
        <v>238</v>
      </c>
      <c r="D241" t="s">
        <v>197</v>
      </c>
      <c r="E241" t="s">
        <v>198</v>
      </c>
      <c r="F241" s="79" t="s">
        <v>548</v>
      </c>
      <c r="G241">
        <v>-6.57</v>
      </c>
      <c r="H241">
        <v>100.9</v>
      </c>
      <c r="I241">
        <v>245</v>
      </c>
      <c r="J241">
        <v>107.4</v>
      </c>
      <c r="K241">
        <v>240</v>
      </c>
      <c r="L241">
        <v>67.599999999999994</v>
      </c>
      <c r="M241">
        <v>159</v>
      </c>
      <c r="N241">
        <v>2.5999999999999999E-2</v>
      </c>
      <c r="O241">
        <v>112</v>
      </c>
      <c r="P241">
        <v>-4.6500000000000004</v>
      </c>
      <c r="Q241">
        <v>269</v>
      </c>
      <c r="R241">
        <v>102.7</v>
      </c>
      <c r="S241">
        <v>225</v>
      </c>
      <c r="T241">
        <v>107.4</v>
      </c>
      <c r="U241">
        <v>300</v>
      </c>
      <c r="V241">
        <v>7.12</v>
      </c>
      <c r="W241">
        <v>18</v>
      </c>
    </row>
    <row r="242" spans="1:23" x14ac:dyDescent="0.25">
      <c r="A242">
        <f>COUNTIF('Value Matchup'!$D$356:$D$423,D242)</f>
        <v>0</v>
      </c>
      <c r="B242" t="s">
        <v>933</v>
      </c>
      <c r="C242">
        <v>239</v>
      </c>
      <c r="D242" t="s">
        <v>337</v>
      </c>
      <c r="E242" t="s">
        <v>148</v>
      </c>
      <c r="F242" s="79" t="s">
        <v>550</v>
      </c>
      <c r="G242">
        <v>-6.71</v>
      </c>
      <c r="H242">
        <v>104</v>
      </c>
      <c r="I242">
        <v>177</v>
      </c>
      <c r="J242">
        <v>110.7</v>
      </c>
      <c r="K242">
        <v>299</v>
      </c>
      <c r="L242">
        <v>71.8</v>
      </c>
      <c r="M242">
        <v>24</v>
      </c>
      <c r="N242">
        <v>-6.2E-2</v>
      </c>
      <c r="O242">
        <v>315</v>
      </c>
      <c r="P242">
        <v>-7.7</v>
      </c>
      <c r="Q242">
        <v>327</v>
      </c>
      <c r="R242">
        <v>100.2</v>
      </c>
      <c r="S242">
        <v>316</v>
      </c>
      <c r="T242">
        <v>107.9</v>
      </c>
      <c r="U242">
        <v>325</v>
      </c>
      <c r="V242">
        <v>-1.17</v>
      </c>
      <c r="W242">
        <v>205</v>
      </c>
    </row>
    <row r="243" spans="1:23" x14ac:dyDescent="0.25">
      <c r="A243">
        <f>COUNTIF('Value Matchup'!$D$356:$D$423,D243)</f>
        <v>0</v>
      </c>
      <c r="B243" t="s">
        <v>933</v>
      </c>
      <c r="C243">
        <v>240</v>
      </c>
      <c r="D243" t="s">
        <v>225</v>
      </c>
      <c r="E243" t="s">
        <v>121</v>
      </c>
      <c r="F243" s="79" t="s">
        <v>543</v>
      </c>
      <c r="G243">
        <v>-6.8</v>
      </c>
      <c r="H243">
        <v>100.9</v>
      </c>
      <c r="I243">
        <v>243</v>
      </c>
      <c r="J243">
        <v>107.7</v>
      </c>
      <c r="K243">
        <v>245</v>
      </c>
      <c r="L243">
        <v>63.4</v>
      </c>
      <c r="M243">
        <v>335</v>
      </c>
      <c r="N243">
        <v>6.7000000000000004E-2</v>
      </c>
      <c r="O243">
        <v>33</v>
      </c>
      <c r="P243">
        <v>-3.44</v>
      </c>
      <c r="Q243">
        <v>236</v>
      </c>
      <c r="R243">
        <v>103.1</v>
      </c>
      <c r="S243">
        <v>205</v>
      </c>
      <c r="T243">
        <v>106.5</v>
      </c>
      <c r="U243">
        <v>248</v>
      </c>
      <c r="V243">
        <v>-1.87</v>
      </c>
      <c r="W243">
        <v>226</v>
      </c>
    </row>
    <row r="244" spans="1:23" x14ac:dyDescent="0.25">
      <c r="A244">
        <f>COUNTIF('Value Matchup'!$D$356:$D$423,D244)</f>
        <v>0</v>
      </c>
      <c r="B244" t="s">
        <v>933</v>
      </c>
      <c r="C244">
        <v>241</v>
      </c>
      <c r="D244" t="s">
        <v>109</v>
      </c>
      <c r="E244" t="s">
        <v>110</v>
      </c>
      <c r="F244" s="79" t="s">
        <v>518</v>
      </c>
      <c r="G244">
        <v>-6.84</v>
      </c>
      <c r="H244">
        <v>100.4</v>
      </c>
      <c r="I244">
        <v>250</v>
      </c>
      <c r="J244">
        <v>107.2</v>
      </c>
      <c r="K244">
        <v>238</v>
      </c>
      <c r="L244">
        <v>66.400000000000006</v>
      </c>
      <c r="M244">
        <v>234</v>
      </c>
      <c r="N244">
        <v>0.03</v>
      </c>
      <c r="O244">
        <v>101</v>
      </c>
      <c r="P244">
        <v>-1.1200000000000001</v>
      </c>
      <c r="Q244">
        <v>175</v>
      </c>
      <c r="R244">
        <v>102.8</v>
      </c>
      <c r="S244">
        <v>221</v>
      </c>
      <c r="T244">
        <v>104</v>
      </c>
      <c r="U244">
        <v>151</v>
      </c>
      <c r="V244">
        <v>-3.85</v>
      </c>
      <c r="W244">
        <v>277</v>
      </c>
    </row>
    <row r="245" spans="1:23" x14ac:dyDescent="0.25">
      <c r="A245">
        <f>COUNTIF('Value Matchup'!$D$356:$D$423,D245)</f>
        <v>0</v>
      </c>
      <c r="B245" t="s">
        <v>933</v>
      </c>
      <c r="C245">
        <v>242</v>
      </c>
      <c r="D245" t="s">
        <v>129</v>
      </c>
      <c r="E245" t="s">
        <v>121</v>
      </c>
      <c r="F245" s="79" t="s">
        <v>514</v>
      </c>
      <c r="G245">
        <v>-6.85</v>
      </c>
      <c r="H245">
        <v>96.1</v>
      </c>
      <c r="I245">
        <v>311</v>
      </c>
      <c r="J245">
        <v>102.9</v>
      </c>
      <c r="K245">
        <v>148</v>
      </c>
      <c r="L245">
        <v>69.599999999999994</v>
      </c>
      <c r="M245">
        <v>76</v>
      </c>
      <c r="N245">
        <v>-2.8000000000000001E-2</v>
      </c>
      <c r="O245">
        <v>251</v>
      </c>
      <c r="P245">
        <v>-4.3899999999999997</v>
      </c>
      <c r="Q245">
        <v>262</v>
      </c>
      <c r="R245">
        <v>103.1</v>
      </c>
      <c r="S245">
        <v>198</v>
      </c>
      <c r="T245">
        <v>107.5</v>
      </c>
      <c r="U245">
        <v>310</v>
      </c>
      <c r="V245">
        <v>-4.46</v>
      </c>
      <c r="W245">
        <v>293</v>
      </c>
    </row>
    <row r="246" spans="1:23" x14ac:dyDescent="0.25">
      <c r="A246">
        <f>COUNTIF('Value Matchup'!$D$356:$D$423,D246)</f>
        <v>0</v>
      </c>
      <c r="B246" t="s">
        <v>933</v>
      </c>
      <c r="C246">
        <v>243</v>
      </c>
      <c r="D246" t="s">
        <v>273</v>
      </c>
      <c r="E246" t="s">
        <v>167</v>
      </c>
      <c r="F246" s="79" t="s">
        <v>1661</v>
      </c>
      <c r="G246">
        <v>-7.21</v>
      </c>
      <c r="H246">
        <v>98.1</v>
      </c>
      <c r="I246">
        <v>284</v>
      </c>
      <c r="J246">
        <v>105.3</v>
      </c>
      <c r="K246">
        <v>197</v>
      </c>
      <c r="L246">
        <v>67.5</v>
      </c>
      <c r="M246">
        <v>172</v>
      </c>
      <c r="N246">
        <v>1.2999999999999999E-2</v>
      </c>
      <c r="O246">
        <v>147</v>
      </c>
      <c r="P246">
        <v>2.0299999999999998</v>
      </c>
      <c r="Q246">
        <v>96</v>
      </c>
      <c r="R246">
        <v>103.8</v>
      </c>
      <c r="S246">
        <v>169</v>
      </c>
      <c r="T246">
        <v>101.8</v>
      </c>
      <c r="U246">
        <v>75</v>
      </c>
      <c r="V246">
        <v>10.29</v>
      </c>
      <c r="W246">
        <v>5</v>
      </c>
    </row>
    <row r="247" spans="1:23" x14ac:dyDescent="0.25">
      <c r="A247">
        <f>COUNTIF('Value Matchup'!$D$356:$D$423,D247)</f>
        <v>0</v>
      </c>
      <c r="B247" t="s">
        <v>933</v>
      </c>
      <c r="C247">
        <v>244</v>
      </c>
      <c r="D247" t="s">
        <v>84</v>
      </c>
      <c r="E247" t="s">
        <v>124</v>
      </c>
      <c r="F247" s="79" t="s">
        <v>1784</v>
      </c>
      <c r="G247">
        <v>-7.21</v>
      </c>
      <c r="H247">
        <v>102.9</v>
      </c>
      <c r="I247">
        <v>198</v>
      </c>
      <c r="J247">
        <v>110.1</v>
      </c>
      <c r="K247">
        <v>288</v>
      </c>
      <c r="L247">
        <v>66.400000000000006</v>
      </c>
      <c r="M247">
        <v>231</v>
      </c>
      <c r="N247">
        <v>3.6999999999999998E-2</v>
      </c>
      <c r="O247">
        <v>86</v>
      </c>
      <c r="P247">
        <v>4.6900000000000004</v>
      </c>
      <c r="Q247">
        <v>69</v>
      </c>
      <c r="R247">
        <v>106.5</v>
      </c>
      <c r="S247">
        <v>72</v>
      </c>
      <c r="T247">
        <v>101.8</v>
      </c>
      <c r="U247">
        <v>74</v>
      </c>
      <c r="V247">
        <v>0.23</v>
      </c>
      <c r="W247">
        <v>164</v>
      </c>
    </row>
    <row r="248" spans="1:23" x14ac:dyDescent="0.25">
      <c r="A248">
        <f>COUNTIF('Value Matchup'!$D$356:$D$423,D248)</f>
        <v>0</v>
      </c>
      <c r="B248" t="s">
        <v>933</v>
      </c>
      <c r="C248">
        <v>245</v>
      </c>
      <c r="D248" t="s">
        <v>190</v>
      </c>
      <c r="E248" t="s">
        <v>176</v>
      </c>
      <c r="F248" s="79" t="s">
        <v>514</v>
      </c>
      <c r="G248">
        <v>-7.37</v>
      </c>
      <c r="H248">
        <v>105.5</v>
      </c>
      <c r="I248">
        <v>149</v>
      </c>
      <c r="J248">
        <v>112.8</v>
      </c>
      <c r="K248">
        <v>327</v>
      </c>
      <c r="L248">
        <v>68.900000000000006</v>
      </c>
      <c r="M248">
        <v>100</v>
      </c>
      <c r="N248">
        <v>4.0000000000000001E-3</v>
      </c>
      <c r="O248">
        <v>173</v>
      </c>
      <c r="P248">
        <v>-2.65</v>
      </c>
      <c r="Q248">
        <v>215</v>
      </c>
      <c r="R248">
        <v>104.4</v>
      </c>
      <c r="S248">
        <v>140</v>
      </c>
      <c r="T248">
        <v>107.1</v>
      </c>
      <c r="U248">
        <v>283</v>
      </c>
      <c r="V248">
        <v>-1.2</v>
      </c>
      <c r="W248">
        <v>206</v>
      </c>
    </row>
    <row r="249" spans="1:23" x14ac:dyDescent="0.25">
      <c r="A249">
        <f>COUNTIF('Value Matchup'!$D$356:$D$423,D249)</f>
        <v>0</v>
      </c>
      <c r="B249" t="s">
        <v>933</v>
      </c>
      <c r="C249">
        <v>246</v>
      </c>
      <c r="D249" t="s">
        <v>385</v>
      </c>
      <c r="E249" t="s">
        <v>123</v>
      </c>
      <c r="F249" s="79" t="s">
        <v>1660</v>
      </c>
      <c r="G249">
        <v>-7.41</v>
      </c>
      <c r="H249">
        <v>102.7</v>
      </c>
      <c r="I249">
        <v>204</v>
      </c>
      <c r="J249">
        <v>110.1</v>
      </c>
      <c r="K249">
        <v>289</v>
      </c>
      <c r="L249">
        <v>66.900000000000006</v>
      </c>
      <c r="M249">
        <v>207</v>
      </c>
      <c r="N249">
        <v>5.2999999999999999E-2</v>
      </c>
      <c r="O249">
        <v>61</v>
      </c>
      <c r="P249">
        <v>-0.19</v>
      </c>
      <c r="Q249">
        <v>151</v>
      </c>
      <c r="R249">
        <v>104.3</v>
      </c>
      <c r="S249">
        <v>146</v>
      </c>
      <c r="T249">
        <v>104.5</v>
      </c>
      <c r="U249">
        <v>176</v>
      </c>
      <c r="V249">
        <v>1.52</v>
      </c>
      <c r="W249">
        <v>119</v>
      </c>
    </row>
    <row r="250" spans="1:23" x14ac:dyDescent="0.25">
      <c r="A250">
        <f>COUNTIF('Value Matchup'!$D$356:$D$423,D250)</f>
        <v>0</v>
      </c>
      <c r="B250" t="s">
        <v>933</v>
      </c>
      <c r="C250">
        <v>247</v>
      </c>
      <c r="D250" t="s">
        <v>331</v>
      </c>
      <c r="E250" t="s">
        <v>167</v>
      </c>
      <c r="F250" s="79" t="s">
        <v>514</v>
      </c>
      <c r="G250">
        <v>-7.46</v>
      </c>
      <c r="H250">
        <v>102.8</v>
      </c>
      <c r="I250">
        <v>200</v>
      </c>
      <c r="J250">
        <v>110.3</v>
      </c>
      <c r="K250">
        <v>293</v>
      </c>
      <c r="L250">
        <v>70</v>
      </c>
      <c r="M250">
        <v>62</v>
      </c>
      <c r="N250">
        <v>0</v>
      </c>
      <c r="O250">
        <v>183</v>
      </c>
      <c r="P250">
        <v>-1.86</v>
      </c>
      <c r="Q250">
        <v>199</v>
      </c>
      <c r="R250">
        <v>101.2</v>
      </c>
      <c r="S250">
        <v>287</v>
      </c>
      <c r="T250">
        <v>103.1</v>
      </c>
      <c r="U250">
        <v>114</v>
      </c>
      <c r="V250">
        <v>0.67</v>
      </c>
      <c r="W250">
        <v>148</v>
      </c>
    </row>
    <row r="251" spans="1:23" x14ac:dyDescent="0.25">
      <c r="A251">
        <f>COUNTIF('Value Matchup'!$D$356:$D$423,D251)</f>
        <v>0</v>
      </c>
      <c r="B251" t="s">
        <v>933</v>
      </c>
      <c r="C251">
        <v>248</v>
      </c>
      <c r="D251" t="s">
        <v>387</v>
      </c>
      <c r="E251" t="s">
        <v>153</v>
      </c>
      <c r="F251" s="79" t="s">
        <v>1661</v>
      </c>
      <c r="G251">
        <v>-7.48</v>
      </c>
      <c r="H251">
        <v>96.2</v>
      </c>
      <c r="I251">
        <v>308</v>
      </c>
      <c r="J251">
        <v>103.7</v>
      </c>
      <c r="K251">
        <v>158</v>
      </c>
      <c r="L251">
        <v>65.7</v>
      </c>
      <c r="M251">
        <v>269</v>
      </c>
      <c r="N251">
        <v>-4.2999999999999997E-2</v>
      </c>
      <c r="O251">
        <v>284</v>
      </c>
      <c r="P251">
        <v>-1.47</v>
      </c>
      <c r="Q251">
        <v>184</v>
      </c>
      <c r="R251">
        <v>103.1</v>
      </c>
      <c r="S251">
        <v>203</v>
      </c>
      <c r="T251">
        <v>104.5</v>
      </c>
      <c r="U251">
        <v>182</v>
      </c>
      <c r="V251">
        <v>5.08</v>
      </c>
      <c r="W251">
        <v>46</v>
      </c>
    </row>
    <row r="252" spans="1:23" x14ac:dyDescent="0.25">
      <c r="A252">
        <f>COUNTIF('Value Matchup'!$D$356:$D$423,D252)</f>
        <v>0</v>
      </c>
      <c r="B252" t="s">
        <v>933</v>
      </c>
      <c r="C252">
        <v>249</v>
      </c>
      <c r="D252" t="s">
        <v>382</v>
      </c>
      <c r="E252" t="s">
        <v>169</v>
      </c>
      <c r="F252" s="79" t="s">
        <v>1660</v>
      </c>
      <c r="G252">
        <v>-7.59</v>
      </c>
      <c r="H252">
        <v>106.5</v>
      </c>
      <c r="I252">
        <v>126</v>
      </c>
      <c r="J252">
        <v>114.1</v>
      </c>
      <c r="K252">
        <v>336</v>
      </c>
      <c r="L252">
        <v>73.5</v>
      </c>
      <c r="M252">
        <v>11</v>
      </c>
      <c r="N252">
        <v>2.8000000000000001E-2</v>
      </c>
      <c r="O252">
        <v>107</v>
      </c>
      <c r="P252">
        <v>1.59</v>
      </c>
      <c r="Q252">
        <v>107</v>
      </c>
      <c r="R252">
        <v>105.4</v>
      </c>
      <c r="S252">
        <v>95</v>
      </c>
      <c r="T252">
        <v>103.8</v>
      </c>
      <c r="U252">
        <v>141</v>
      </c>
      <c r="V252">
        <v>0.31</v>
      </c>
      <c r="W252">
        <v>160</v>
      </c>
    </row>
    <row r="253" spans="1:23" x14ac:dyDescent="0.25">
      <c r="A253">
        <f>COUNTIF('Value Matchup'!$D$356:$D$423,D253)</f>
        <v>0</v>
      </c>
      <c r="B253" t="s">
        <v>933</v>
      </c>
      <c r="C253">
        <v>250</v>
      </c>
      <c r="D253" t="s">
        <v>241</v>
      </c>
      <c r="E253" t="s">
        <v>207</v>
      </c>
      <c r="F253" s="79" t="s">
        <v>1660</v>
      </c>
      <c r="G253">
        <v>-7.61</v>
      </c>
      <c r="H253">
        <v>98.6</v>
      </c>
      <c r="I253">
        <v>277</v>
      </c>
      <c r="J253">
        <v>106.2</v>
      </c>
      <c r="K253">
        <v>216</v>
      </c>
      <c r="L253">
        <v>70.8</v>
      </c>
      <c r="M253">
        <v>39</v>
      </c>
      <c r="N253">
        <v>-5.6000000000000001E-2</v>
      </c>
      <c r="O253">
        <v>306</v>
      </c>
      <c r="P253">
        <v>-3.35</v>
      </c>
      <c r="Q253">
        <v>232</v>
      </c>
      <c r="R253">
        <v>102.2</v>
      </c>
      <c r="S253">
        <v>246</v>
      </c>
      <c r="T253">
        <v>105.6</v>
      </c>
      <c r="U253">
        <v>210</v>
      </c>
      <c r="V253">
        <v>-3.9</v>
      </c>
      <c r="W253">
        <v>282</v>
      </c>
    </row>
    <row r="254" spans="1:23" ht="16.5" customHeight="1" x14ac:dyDescent="0.25">
      <c r="A254">
        <f>COUNTIF('Value Matchup'!$D$356:$D$423,D254)</f>
        <v>0</v>
      </c>
      <c r="B254" t="s">
        <v>933</v>
      </c>
      <c r="C254">
        <v>251</v>
      </c>
      <c r="D254" t="s">
        <v>417</v>
      </c>
      <c r="E254" t="s">
        <v>112</v>
      </c>
      <c r="F254" s="79" t="s">
        <v>1784</v>
      </c>
      <c r="G254">
        <v>-7.64</v>
      </c>
      <c r="H254">
        <v>99</v>
      </c>
      <c r="I254">
        <v>273</v>
      </c>
      <c r="J254">
        <v>106.6</v>
      </c>
      <c r="K254">
        <v>225</v>
      </c>
      <c r="L254">
        <v>69</v>
      </c>
      <c r="M254">
        <v>94</v>
      </c>
      <c r="N254">
        <v>-3.9E-2</v>
      </c>
      <c r="O254">
        <v>276</v>
      </c>
      <c r="P254">
        <v>2.93</v>
      </c>
      <c r="Q254">
        <v>91</v>
      </c>
      <c r="R254">
        <v>106.1</v>
      </c>
      <c r="S254">
        <v>76</v>
      </c>
      <c r="T254">
        <v>103.1</v>
      </c>
      <c r="U254">
        <v>116</v>
      </c>
      <c r="V254">
        <v>-3.05</v>
      </c>
      <c r="W254">
        <v>256</v>
      </c>
    </row>
    <row r="255" spans="1:23" ht="15.75" customHeight="1" x14ac:dyDescent="0.25">
      <c r="A255">
        <f>COUNTIF('Value Matchup'!$D$356:$D$423,D255)</f>
        <v>0</v>
      </c>
      <c r="B255" t="s">
        <v>933</v>
      </c>
      <c r="C255">
        <v>252</v>
      </c>
      <c r="D255" t="s">
        <v>282</v>
      </c>
      <c r="E255" t="s">
        <v>198</v>
      </c>
      <c r="F255" s="79" t="s">
        <v>550</v>
      </c>
      <c r="G255">
        <v>-7.64</v>
      </c>
      <c r="H255">
        <v>107.4</v>
      </c>
      <c r="I255">
        <v>113</v>
      </c>
      <c r="J255">
        <v>115</v>
      </c>
      <c r="K255">
        <v>344</v>
      </c>
      <c r="L255">
        <v>69.8</v>
      </c>
      <c r="M255">
        <v>67</v>
      </c>
      <c r="N255">
        <v>8.0000000000000002E-3</v>
      </c>
      <c r="O255">
        <v>157</v>
      </c>
      <c r="P255">
        <v>-6.29</v>
      </c>
      <c r="Q255">
        <v>294</v>
      </c>
      <c r="R255">
        <v>102</v>
      </c>
      <c r="S255">
        <v>264</v>
      </c>
      <c r="T255">
        <v>108.3</v>
      </c>
      <c r="U255">
        <v>335</v>
      </c>
      <c r="V255">
        <v>3.95</v>
      </c>
      <c r="W255">
        <v>69</v>
      </c>
    </row>
    <row r="256" spans="1:23" x14ac:dyDescent="0.25">
      <c r="A256">
        <f>COUNTIF('Value Matchup'!$D$356:$D$423,D256)</f>
        <v>0</v>
      </c>
      <c r="B256" t="s">
        <v>933</v>
      </c>
      <c r="C256">
        <v>253</v>
      </c>
      <c r="D256" t="s">
        <v>294</v>
      </c>
      <c r="E256" t="s">
        <v>108</v>
      </c>
      <c r="F256" s="79" t="s">
        <v>535</v>
      </c>
      <c r="G256">
        <v>-7.67</v>
      </c>
      <c r="H256">
        <v>96.9</v>
      </c>
      <c r="I256">
        <v>298</v>
      </c>
      <c r="J256">
        <v>104.6</v>
      </c>
      <c r="K256">
        <v>179</v>
      </c>
      <c r="L256">
        <v>68.2</v>
      </c>
      <c r="M256">
        <v>137</v>
      </c>
      <c r="N256">
        <v>9.2999999999999999E-2</v>
      </c>
      <c r="O256">
        <v>13</v>
      </c>
      <c r="P256">
        <v>-6.63</v>
      </c>
      <c r="Q256">
        <v>301</v>
      </c>
      <c r="R256">
        <v>100.7</v>
      </c>
      <c r="S256">
        <v>304</v>
      </c>
      <c r="T256">
        <v>107.3</v>
      </c>
      <c r="U256">
        <v>294</v>
      </c>
      <c r="V256">
        <v>6.72</v>
      </c>
      <c r="W256">
        <v>23</v>
      </c>
    </row>
    <row r="257" spans="1:23" x14ac:dyDescent="0.25">
      <c r="A257">
        <f>COUNTIF('Value Matchup'!$D$356:$D$423,D257)</f>
        <v>0</v>
      </c>
      <c r="B257" t="s">
        <v>933</v>
      </c>
      <c r="C257">
        <v>254</v>
      </c>
      <c r="D257" t="s">
        <v>128</v>
      </c>
      <c r="E257" t="s">
        <v>123</v>
      </c>
      <c r="F257" s="79" t="s">
        <v>514</v>
      </c>
      <c r="G257">
        <v>-7.68</v>
      </c>
      <c r="H257">
        <v>102.2</v>
      </c>
      <c r="I257">
        <v>209</v>
      </c>
      <c r="J257">
        <v>109.9</v>
      </c>
      <c r="K257">
        <v>284</v>
      </c>
      <c r="L257">
        <v>68.099999999999994</v>
      </c>
      <c r="M257">
        <v>139</v>
      </c>
      <c r="N257">
        <v>8.5999999999999993E-2</v>
      </c>
      <c r="O257">
        <v>18</v>
      </c>
      <c r="P257">
        <v>-0.24</v>
      </c>
      <c r="Q257">
        <v>153</v>
      </c>
      <c r="R257">
        <v>104.6</v>
      </c>
      <c r="S257">
        <v>129</v>
      </c>
      <c r="T257">
        <v>104.9</v>
      </c>
      <c r="U257">
        <v>193</v>
      </c>
      <c r="V257">
        <v>1.01</v>
      </c>
      <c r="W257">
        <v>135</v>
      </c>
    </row>
    <row r="258" spans="1:23" x14ac:dyDescent="0.25">
      <c r="A258">
        <f>COUNTIF('Value Matchup'!$D$356:$D$423,D258)</f>
        <v>0</v>
      </c>
      <c r="B258" t="s">
        <v>933</v>
      </c>
      <c r="C258">
        <v>255</v>
      </c>
      <c r="D258" t="s">
        <v>283</v>
      </c>
      <c r="E258" t="s">
        <v>132</v>
      </c>
      <c r="F258" s="79" t="s">
        <v>551</v>
      </c>
      <c r="G258">
        <v>-7.72</v>
      </c>
      <c r="H258">
        <v>102.2</v>
      </c>
      <c r="I258">
        <v>211</v>
      </c>
      <c r="J258">
        <v>109.9</v>
      </c>
      <c r="K258">
        <v>283</v>
      </c>
      <c r="L258">
        <v>67</v>
      </c>
      <c r="M258">
        <v>200</v>
      </c>
      <c r="N258">
        <v>0.06</v>
      </c>
      <c r="O258">
        <v>45</v>
      </c>
      <c r="P258">
        <v>-0.28999999999999998</v>
      </c>
      <c r="Q258">
        <v>154</v>
      </c>
      <c r="R258">
        <v>104.5</v>
      </c>
      <c r="S258">
        <v>137</v>
      </c>
      <c r="T258">
        <v>104.7</v>
      </c>
      <c r="U258">
        <v>187</v>
      </c>
      <c r="V258">
        <v>5.13</v>
      </c>
      <c r="W258">
        <v>44</v>
      </c>
    </row>
    <row r="259" spans="1:23" x14ac:dyDescent="0.25">
      <c r="A259">
        <f>COUNTIF('Value Matchup'!$D$356:$D$423,D259)</f>
        <v>0</v>
      </c>
      <c r="B259" t="s">
        <v>933</v>
      </c>
      <c r="C259">
        <v>256</v>
      </c>
      <c r="D259" t="s">
        <v>209</v>
      </c>
      <c r="E259" t="s">
        <v>182</v>
      </c>
      <c r="F259" s="79" t="s">
        <v>1660</v>
      </c>
      <c r="G259">
        <v>-7.85</v>
      </c>
      <c r="H259">
        <v>96.4</v>
      </c>
      <c r="I259">
        <v>304</v>
      </c>
      <c r="J259">
        <v>104.3</v>
      </c>
      <c r="K259">
        <v>170</v>
      </c>
      <c r="L259">
        <v>65</v>
      </c>
      <c r="M259">
        <v>303</v>
      </c>
      <c r="N259">
        <v>-7.4999999999999997E-2</v>
      </c>
      <c r="O259">
        <v>329</v>
      </c>
      <c r="P259">
        <v>-4.3099999999999996</v>
      </c>
      <c r="Q259">
        <v>259</v>
      </c>
      <c r="R259">
        <v>101</v>
      </c>
      <c r="S259">
        <v>299</v>
      </c>
      <c r="T259">
        <v>105.3</v>
      </c>
      <c r="U259">
        <v>202</v>
      </c>
      <c r="V259">
        <v>-11.57</v>
      </c>
      <c r="W259">
        <v>351</v>
      </c>
    </row>
    <row r="260" spans="1:23" x14ac:dyDescent="0.25">
      <c r="A260">
        <f>COUNTIF('Value Matchup'!$D$356:$D$423,D260)</f>
        <v>0</v>
      </c>
      <c r="B260" t="s">
        <v>933</v>
      </c>
      <c r="C260">
        <v>257</v>
      </c>
      <c r="D260" t="s">
        <v>391</v>
      </c>
      <c r="E260" t="s">
        <v>118</v>
      </c>
      <c r="F260" s="79" t="s">
        <v>550</v>
      </c>
      <c r="G260">
        <v>-7.85</v>
      </c>
      <c r="H260">
        <v>104.3</v>
      </c>
      <c r="I260">
        <v>173</v>
      </c>
      <c r="J260">
        <v>112.1</v>
      </c>
      <c r="K260">
        <v>316</v>
      </c>
      <c r="L260">
        <v>69.7</v>
      </c>
      <c r="M260">
        <v>71</v>
      </c>
      <c r="N260">
        <v>-2.5999999999999999E-2</v>
      </c>
      <c r="O260">
        <v>246</v>
      </c>
      <c r="P260">
        <v>-6.25</v>
      </c>
      <c r="Q260">
        <v>293</v>
      </c>
      <c r="R260">
        <v>99.9</v>
      </c>
      <c r="S260">
        <v>324</v>
      </c>
      <c r="T260">
        <v>106.2</v>
      </c>
      <c r="U260">
        <v>236</v>
      </c>
      <c r="V260">
        <v>-4.08</v>
      </c>
      <c r="W260">
        <v>287</v>
      </c>
    </row>
    <row r="261" spans="1:23" x14ac:dyDescent="0.25">
      <c r="A261">
        <f>COUNTIF('Value Matchup'!$D$356:$D$423,D261)</f>
        <v>0</v>
      </c>
      <c r="B261" t="s">
        <v>933</v>
      </c>
      <c r="C261">
        <v>258</v>
      </c>
      <c r="D261" t="s">
        <v>168</v>
      </c>
      <c r="E261" t="s">
        <v>169</v>
      </c>
      <c r="F261" s="79" t="s">
        <v>1660</v>
      </c>
      <c r="G261">
        <v>-7.86</v>
      </c>
      <c r="H261">
        <v>101.4</v>
      </c>
      <c r="I261">
        <v>231</v>
      </c>
      <c r="J261">
        <v>109.3</v>
      </c>
      <c r="K261">
        <v>268</v>
      </c>
      <c r="L261">
        <v>66</v>
      </c>
      <c r="M261">
        <v>256</v>
      </c>
      <c r="N261">
        <v>2.5000000000000001E-2</v>
      </c>
      <c r="O261">
        <v>113</v>
      </c>
      <c r="P261">
        <v>1.08</v>
      </c>
      <c r="Q261">
        <v>119</v>
      </c>
      <c r="R261">
        <v>105.3</v>
      </c>
      <c r="S261">
        <v>99</v>
      </c>
      <c r="T261">
        <v>104.3</v>
      </c>
      <c r="U261">
        <v>172</v>
      </c>
      <c r="V261">
        <v>-1.77</v>
      </c>
      <c r="W261">
        <v>222</v>
      </c>
    </row>
    <row r="262" spans="1:23" x14ac:dyDescent="0.25">
      <c r="A262">
        <f>COUNTIF('Value Matchup'!$D$356:$D$423,D262)</f>
        <v>0</v>
      </c>
      <c r="B262" t="s">
        <v>933</v>
      </c>
      <c r="C262">
        <v>259</v>
      </c>
      <c r="D262" t="s">
        <v>157</v>
      </c>
      <c r="E262" t="s">
        <v>153</v>
      </c>
      <c r="F262" s="79" t="s">
        <v>551</v>
      </c>
      <c r="G262">
        <v>-7.97</v>
      </c>
      <c r="H262">
        <v>104.4</v>
      </c>
      <c r="I262">
        <v>168</v>
      </c>
      <c r="J262">
        <v>112.3</v>
      </c>
      <c r="K262">
        <v>320</v>
      </c>
      <c r="L262">
        <v>70.400000000000006</v>
      </c>
      <c r="M262">
        <v>50</v>
      </c>
      <c r="N262">
        <v>-1.2999999999999999E-2</v>
      </c>
      <c r="O262">
        <v>221</v>
      </c>
      <c r="P262">
        <v>-4.76</v>
      </c>
      <c r="Q262">
        <v>273</v>
      </c>
      <c r="R262">
        <v>101.3</v>
      </c>
      <c r="S262">
        <v>285</v>
      </c>
      <c r="T262">
        <v>106</v>
      </c>
      <c r="U262">
        <v>229</v>
      </c>
      <c r="V262">
        <v>-3.88</v>
      </c>
      <c r="W262">
        <v>280</v>
      </c>
    </row>
    <row r="263" spans="1:23" x14ac:dyDescent="0.25">
      <c r="A263">
        <f>COUNTIF('Value Matchup'!$D$356:$D$423,D263)</f>
        <v>0</v>
      </c>
      <c r="B263" t="s">
        <v>933</v>
      </c>
      <c r="C263">
        <v>260</v>
      </c>
      <c r="D263" t="s">
        <v>183</v>
      </c>
      <c r="E263" t="s">
        <v>176</v>
      </c>
      <c r="F263" s="79" t="s">
        <v>541</v>
      </c>
      <c r="G263">
        <v>-8.07</v>
      </c>
      <c r="H263">
        <v>104.7</v>
      </c>
      <c r="I263">
        <v>162</v>
      </c>
      <c r="J263">
        <v>112.8</v>
      </c>
      <c r="K263">
        <v>325</v>
      </c>
      <c r="L263">
        <v>63.1</v>
      </c>
      <c r="M263">
        <v>340</v>
      </c>
      <c r="N263">
        <v>0.08</v>
      </c>
      <c r="O263">
        <v>25</v>
      </c>
      <c r="P263">
        <v>-4.34</v>
      </c>
      <c r="Q263">
        <v>260</v>
      </c>
      <c r="R263">
        <v>103.5</v>
      </c>
      <c r="S263">
        <v>182</v>
      </c>
      <c r="T263">
        <v>107.8</v>
      </c>
      <c r="U263">
        <v>321</v>
      </c>
      <c r="V263">
        <v>-5.96</v>
      </c>
      <c r="W263">
        <v>324</v>
      </c>
    </row>
    <row r="264" spans="1:23" x14ac:dyDescent="0.25">
      <c r="A264">
        <f>COUNTIF('Value Matchup'!$D$356:$D$423,D264)</f>
        <v>0</v>
      </c>
      <c r="B264" t="s">
        <v>933</v>
      </c>
      <c r="C264">
        <v>261</v>
      </c>
      <c r="D264" t="s">
        <v>368</v>
      </c>
      <c r="E264" t="s">
        <v>148</v>
      </c>
      <c r="F264" s="79" t="s">
        <v>515</v>
      </c>
      <c r="G264">
        <v>-8.1199999999999992</v>
      </c>
      <c r="H264">
        <v>105.1</v>
      </c>
      <c r="I264">
        <v>153</v>
      </c>
      <c r="J264">
        <v>113.2</v>
      </c>
      <c r="K264">
        <v>330</v>
      </c>
      <c r="L264">
        <v>68</v>
      </c>
      <c r="M264">
        <v>142</v>
      </c>
      <c r="N264">
        <v>8.7999999999999995E-2</v>
      </c>
      <c r="O264">
        <v>16</v>
      </c>
      <c r="P264">
        <v>-7.76</v>
      </c>
      <c r="Q264">
        <v>328</v>
      </c>
      <c r="R264">
        <v>100.6</v>
      </c>
      <c r="S264">
        <v>308</v>
      </c>
      <c r="T264">
        <v>108.3</v>
      </c>
      <c r="U264">
        <v>336</v>
      </c>
      <c r="V264">
        <v>6.89</v>
      </c>
      <c r="W264">
        <v>22</v>
      </c>
    </row>
    <row r="265" spans="1:23" x14ac:dyDescent="0.25">
      <c r="A265">
        <f>COUNTIF('Value Matchup'!$D$356:$D$423,D265)</f>
        <v>0</v>
      </c>
      <c r="B265" t="s">
        <v>933</v>
      </c>
      <c r="C265">
        <v>262</v>
      </c>
      <c r="D265" t="s">
        <v>252</v>
      </c>
      <c r="E265" t="s">
        <v>148</v>
      </c>
      <c r="F265" s="79" t="s">
        <v>517</v>
      </c>
      <c r="G265">
        <v>-8.18</v>
      </c>
      <c r="H265">
        <v>98.1</v>
      </c>
      <c r="I265">
        <v>285</v>
      </c>
      <c r="J265">
        <v>106.2</v>
      </c>
      <c r="K265">
        <v>217</v>
      </c>
      <c r="L265">
        <v>70.7</v>
      </c>
      <c r="M265">
        <v>43</v>
      </c>
      <c r="N265">
        <v>-1.2999999999999999E-2</v>
      </c>
      <c r="O265">
        <v>222</v>
      </c>
      <c r="P265">
        <v>-8.64</v>
      </c>
      <c r="Q265">
        <v>339</v>
      </c>
      <c r="R265">
        <v>99.5</v>
      </c>
      <c r="S265">
        <v>328</v>
      </c>
      <c r="T265">
        <v>108.2</v>
      </c>
      <c r="U265">
        <v>330</v>
      </c>
      <c r="V265">
        <v>-5.63</v>
      </c>
      <c r="W265">
        <v>322</v>
      </c>
    </row>
    <row r="266" spans="1:23" x14ac:dyDescent="0.25">
      <c r="A266">
        <f>COUNTIF('Value Matchup'!$D$356:$D$423,D266)</f>
        <v>0</v>
      </c>
      <c r="B266" t="s">
        <v>933</v>
      </c>
      <c r="C266">
        <v>263</v>
      </c>
      <c r="D266" t="s">
        <v>422</v>
      </c>
      <c r="E266" t="s">
        <v>173</v>
      </c>
      <c r="F266" s="79" t="s">
        <v>1660</v>
      </c>
      <c r="G266">
        <v>-8.32</v>
      </c>
      <c r="H266">
        <v>103.9</v>
      </c>
      <c r="I266">
        <v>181</v>
      </c>
      <c r="J266">
        <v>112.2</v>
      </c>
      <c r="K266">
        <v>317</v>
      </c>
      <c r="L266">
        <v>66.900000000000006</v>
      </c>
      <c r="M266">
        <v>206</v>
      </c>
      <c r="N266">
        <v>-4.0000000000000001E-3</v>
      </c>
      <c r="O266">
        <v>193</v>
      </c>
      <c r="P266">
        <v>-1.83</v>
      </c>
      <c r="Q266">
        <v>196</v>
      </c>
      <c r="R266">
        <v>103.6</v>
      </c>
      <c r="S266">
        <v>177</v>
      </c>
      <c r="T266">
        <v>105.4</v>
      </c>
      <c r="U266">
        <v>207</v>
      </c>
      <c r="V266">
        <v>0.81</v>
      </c>
      <c r="W266">
        <v>144</v>
      </c>
    </row>
    <row r="267" spans="1:23" x14ac:dyDescent="0.25">
      <c r="A267">
        <f>COUNTIF('Value Matchup'!$D$356:$D$423,D267)</f>
        <v>0</v>
      </c>
      <c r="B267" t="s">
        <v>933</v>
      </c>
      <c r="C267">
        <v>264</v>
      </c>
      <c r="D267" t="s">
        <v>298</v>
      </c>
      <c r="E267" t="s">
        <v>136</v>
      </c>
      <c r="F267" s="79" t="s">
        <v>534</v>
      </c>
      <c r="G267">
        <v>-8.4</v>
      </c>
      <c r="H267">
        <v>97.5</v>
      </c>
      <c r="I267">
        <v>292</v>
      </c>
      <c r="J267">
        <v>105.9</v>
      </c>
      <c r="K267">
        <v>208</v>
      </c>
      <c r="L267">
        <v>69.099999999999994</v>
      </c>
      <c r="M267">
        <v>92</v>
      </c>
      <c r="N267">
        <v>0.05</v>
      </c>
      <c r="O267">
        <v>67</v>
      </c>
      <c r="P267">
        <v>-11</v>
      </c>
      <c r="Q267">
        <v>351</v>
      </c>
      <c r="R267">
        <v>97</v>
      </c>
      <c r="S267">
        <v>351</v>
      </c>
      <c r="T267">
        <v>108</v>
      </c>
      <c r="U267">
        <v>326</v>
      </c>
      <c r="V267">
        <v>1.63</v>
      </c>
      <c r="W267">
        <v>116</v>
      </c>
    </row>
    <row r="268" spans="1:23" x14ac:dyDescent="0.25">
      <c r="A268">
        <f>COUNTIF('Value Matchup'!$D$356:$D$423,D268)</f>
        <v>0</v>
      </c>
      <c r="B268" t="s">
        <v>933</v>
      </c>
      <c r="C268">
        <v>265</v>
      </c>
      <c r="D268" t="s">
        <v>351</v>
      </c>
      <c r="E268" t="s">
        <v>161</v>
      </c>
      <c r="F268" s="79" t="s">
        <v>541</v>
      </c>
      <c r="G268">
        <v>-8.41</v>
      </c>
      <c r="H268">
        <v>100.5</v>
      </c>
      <c r="I268">
        <v>249</v>
      </c>
      <c r="J268">
        <v>108.9</v>
      </c>
      <c r="K268">
        <v>262</v>
      </c>
      <c r="L268">
        <v>60.5</v>
      </c>
      <c r="M268">
        <v>352</v>
      </c>
      <c r="N268">
        <v>0.06</v>
      </c>
      <c r="O268">
        <v>46</v>
      </c>
      <c r="P268">
        <v>-7.16</v>
      </c>
      <c r="Q268">
        <v>317</v>
      </c>
      <c r="R268">
        <v>100.3</v>
      </c>
      <c r="S268">
        <v>315</v>
      </c>
      <c r="T268">
        <v>107.4</v>
      </c>
      <c r="U268">
        <v>304</v>
      </c>
      <c r="V268">
        <v>-1.69</v>
      </c>
      <c r="W268">
        <v>217</v>
      </c>
    </row>
    <row r="269" spans="1:23" x14ac:dyDescent="0.25">
      <c r="A269">
        <f>COUNTIF('Value Matchup'!$D$356:$D$423,D269)</f>
        <v>0</v>
      </c>
      <c r="B269" t="s">
        <v>933</v>
      </c>
      <c r="C269">
        <v>266</v>
      </c>
      <c r="D269" t="s">
        <v>260</v>
      </c>
      <c r="E269" t="s">
        <v>121</v>
      </c>
      <c r="F269" s="79" t="s">
        <v>1661</v>
      </c>
      <c r="G269">
        <v>-8.7200000000000006</v>
      </c>
      <c r="H269">
        <v>101.4</v>
      </c>
      <c r="I269">
        <v>232</v>
      </c>
      <c r="J269">
        <v>110.1</v>
      </c>
      <c r="K269">
        <v>290</v>
      </c>
      <c r="L269">
        <v>68.400000000000006</v>
      </c>
      <c r="M269">
        <v>124</v>
      </c>
      <c r="N269">
        <v>-2.8000000000000001E-2</v>
      </c>
      <c r="O269">
        <v>250</v>
      </c>
      <c r="P269">
        <v>-3.38</v>
      </c>
      <c r="Q269">
        <v>234</v>
      </c>
      <c r="R269">
        <v>103.5</v>
      </c>
      <c r="S269">
        <v>181</v>
      </c>
      <c r="T269">
        <v>106.9</v>
      </c>
      <c r="U269">
        <v>272</v>
      </c>
      <c r="V269">
        <v>-1.36</v>
      </c>
      <c r="W269">
        <v>208</v>
      </c>
    </row>
    <row r="270" spans="1:23" x14ac:dyDescent="0.25">
      <c r="A270">
        <f>COUNTIF('Value Matchup'!$D$356:$D$423,D270)</f>
        <v>0</v>
      </c>
      <c r="B270" t="s">
        <v>933</v>
      </c>
      <c r="C270">
        <v>267</v>
      </c>
      <c r="D270" t="s">
        <v>334</v>
      </c>
      <c r="E270" t="s">
        <v>148</v>
      </c>
      <c r="F270" s="79" t="s">
        <v>541</v>
      </c>
      <c r="G270">
        <v>-8.76</v>
      </c>
      <c r="H270">
        <v>94.7</v>
      </c>
      <c r="I270">
        <v>323</v>
      </c>
      <c r="J270">
        <v>103.5</v>
      </c>
      <c r="K270">
        <v>153</v>
      </c>
      <c r="L270">
        <v>65.900000000000006</v>
      </c>
      <c r="M270">
        <v>259</v>
      </c>
      <c r="N270">
        <v>3.5000000000000003E-2</v>
      </c>
      <c r="O270">
        <v>91</v>
      </c>
      <c r="P270">
        <v>-7.85</v>
      </c>
      <c r="Q270">
        <v>333</v>
      </c>
      <c r="R270">
        <v>101</v>
      </c>
      <c r="S270">
        <v>301</v>
      </c>
      <c r="T270">
        <v>108.8</v>
      </c>
      <c r="U270">
        <v>347</v>
      </c>
      <c r="V270">
        <v>-1.0900000000000001</v>
      </c>
      <c r="W270">
        <v>201</v>
      </c>
    </row>
    <row r="271" spans="1:23" x14ac:dyDescent="0.25">
      <c r="A271">
        <f>COUNTIF('Value Matchup'!$D$356:$D$423,D271)</f>
        <v>0</v>
      </c>
      <c r="B271" t="s">
        <v>933</v>
      </c>
      <c r="C271">
        <v>268</v>
      </c>
      <c r="D271" t="s">
        <v>303</v>
      </c>
      <c r="E271" t="s">
        <v>186</v>
      </c>
      <c r="F271" s="79" t="s">
        <v>1660</v>
      </c>
      <c r="G271">
        <v>-8.77</v>
      </c>
      <c r="H271">
        <v>97.3</v>
      </c>
      <c r="I271">
        <v>295</v>
      </c>
      <c r="J271">
        <v>106.1</v>
      </c>
      <c r="K271">
        <v>213</v>
      </c>
      <c r="L271">
        <v>69.5</v>
      </c>
      <c r="M271">
        <v>78</v>
      </c>
      <c r="N271">
        <v>-4.5999999999999999E-2</v>
      </c>
      <c r="O271">
        <v>288</v>
      </c>
      <c r="P271">
        <v>-2.98</v>
      </c>
      <c r="Q271">
        <v>223</v>
      </c>
      <c r="R271">
        <v>104.8</v>
      </c>
      <c r="S271">
        <v>123</v>
      </c>
      <c r="T271">
        <v>107.7</v>
      </c>
      <c r="U271">
        <v>317</v>
      </c>
      <c r="V271">
        <v>2.2000000000000002</v>
      </c>
      <c r="W271">
        <v>104</v>
      </c>
    </row>
    <row r="272" spans="1:23" x14ac:dyDescent="0.25">
      <c r="A272">
        <f>COUNTIF('Value Matchup'!$D$356:$D$423,D272)</f>
        <v>0</v>
      </c>
      <c r="B272" t="s">
        <v>933</v>
      </c>
      <c r="C272">
        <v>269</v>
      </c>
      <c r="D272" t="s">
        <v>192</v>
      </c>
      <c r="E272" t="s">
        <v>171</v>
      </c>
      <c r="F272" s="79" t="s">
        <v>1662</v>
      </c>
      <c r="G272">
        <v>-8.99</v>
      </c>
      <c r="H272">
        <v>97.9</v>
      </c>
      <c r="I272">
        <v>289</v>
      </c>
      <c r="J272">
        <v>106.9</v>
      </c>
      <c r="K272">
        <v>231</v>
      </c>
      <c r="L272">
        <v>67.900000000000006</v>
      </c>
      <c r="M272">
        <v>145</v>
      </c>
      <c r="N272">
        <v>-6.0000000000000001E-3</v>
      </c>
      <c r="O272">
        <v>198</v>
      </c>
      <c r="P272">
        <v>0.3</v>
      </c>
      <c r="Q272">
        <v>134</v>
      </c>
      <c r="R272">
        <v>103.1</v>
      </c>
      <c r="S272">
        <v>199</v>
      </c>
      <c r="T272">
        <v>102.8</v>
      </c>
      <c r="U272">
        <v>104</v>
      </c>
      <c r="V272">
        <v>-11.81</v>
      </c>
      <c r="W272">
        <v>352</v>
      </c>
    </row>
    <row r="273" spans="1:23" x14ac:dyDescent="0.25">
      <c r="A273">
        <f>COUNTIF('Value Matchup'!$D$356:$D$423,D273)</f>
        <v>0</v>
      </c>
      <c r="B273" t="s">
        <v>933</v>
      </c>
      <c r="C273">
        <v>270</v>
      </c>
      <c r="D273" t="s">
        <v>396</v>
      </c>
      <c r="E273" t="s">
        <v>176</v>
      </c>
      <c r="F273" s="79" t="s">
        <v>1662</v>
      </c>
      <c r="G273">
        <v>-9.0500000000000007</v>
      </c>
      <c r="H273">
        <v>105.2</v>
      </c>
      <c r="I273">
        <v>151</v>
      </c>
      <c r="J273">
        <v>114.3</v>
      </c>
      <c r="K273">
        <v>338</v>
      </c>
      <c r="L273">
        <v>69.099999999999994</v>
      </c>
      <c r="M273">
        <v>90</v>
      </c>
      <c r="N273">
        <v>-3.4000000000000002E-2</v>
      </c>
      <c r="O273">
        <v>266</v>
      </c>
      <c r="P273">
        <v>-1.63</v>
      </c>
      <c r="Q273">
        <v>190</v>
      </c>
      <c r="R273">
        <v>105.4</v>
      </c>
      <c r="S273">
        <v>98</v>
      </c>
      <c r="T273">
        <v>107</v>
      </c>
      <c r="U273">
        <v>277</v>
      </c>
      <c r="V273">
        <v>2.17</v>
      </c>
      <c r="W273">
        <v>105</v>
      </c>
    </row>
    <row r="274" spans="1:23" x14ac:dyDescent="0.25">
      <c r="A274">
        <f>COUNTIF('Value Matchup'!$D$356:$D$423,D274)</f>
        <v>0</v>
      </c>
      <c r="B274" t="s">
        <v>933</v>
      </c>
      <c r="C274">
        <v>271</v>
      </c>
      <c r="D274" t="s">
        <v>414</v>
      </c>
      <c r="E274" t="s">
        <v>169</v>
      </c>
      <c r="F274" s="79" t="s">
        <v>1783</v>
      </c>
      <c r="G274">
        <v>-9.2200000000000006</v>
      </c>
      <c r="H274">
        <v>101.6</v>
      </c>
      <c r="I274">
        <v>224</v>
      </c>
      <c r="J274">
        <v>110.8</v>
      </c>
      <c r="K274">
        <v>302</v>
      </c>
      <c r="L274">
        <v>69.3</v>
      </c>
      <c r="M274">
        <v>83</v>
      </c>
      <c r="N274">
        <v>-5.0999999999999997E-2</v>
      </c>
      <c r="O274">
        <v>296</v>
      </c>
      <c r="P274">
        <v>2.81</v>
      </c>
      <c r="Q274">
        <v>93</v>
      </c>
      <c r="R274">
        <v>106.7</v>
      </c>
      <c r="S274">
        <v>68</v>
      </c>
      <c r="T274">
        <v>103.9</v>
      </c>
      <c r="U274">
        <v>150</v>
      </c>
      <c r="V274">
        <v>5.08</v>
      </c>
      <c r="W274">
        <v>45</v>
      </c>
    </row>
    <row r="275" spans="1:23" x14ac:dyDescent="0.25">
      <c r="A275">
        <f>COUNTIF('Value Matchup'!$D$356:$D$423,D275)</f>
        <v>0</v>
      </c>
      <c r="B275" t="s">
        <v>933</v>
      </c>
      <c r="C275">
        <v>272</v>
      </c>
      <c r="D275" t="s">
        <v>218</v>
      </c>
      <c r="E275" t="s">
        <v>116</v>
      </c>
      <c r="F275" s="79" t="s">
        <v>541</v>
      </c>
      <c r="G275">
        <v>-9.42</v>
      </c>
      <c r="H275">
        <v>94.6</v>
      </c>
      <c r="I275">
        <v>324</v>
      </c>
      <c r="J275">
        <v>104</v>
      </c>
      <c r="K275">
        <v>166</v>
      </c>
      <c r="L275">
        <v>69.599999999999994</v>
      </c>
      <c r="M275">
        <v>74</v>
      </c>
      <c r="N275">
        <v>-2.9000000000000001E-2</v>
      </c>
      <c r="O275">
        <v>254</v>
      </c>
      <c r="P275">
        <v>-10.18</v>
      </c>
      <c r="Q275">
        <v>348</v>
      </c>
      <c r="R275">
        <v>97.6</v>
      </c>
      <c r="S275">
        <v>348</v>
      </c>
      <c r="T275">
        <v>107.8</v>
      </c>
      <c r="U275">
        <v>319</v>
      </c>
      <c r="V275">
        <v>4.16</v>
      </c>
      <c r="W275">
        <v>61</v>
      </c>
    </row>
    <row r="276" spans="1:23" x14ac:dyDescent="0.25">
      <c r="A276">
        <f>COUNTIF('Value Matchup'!$D$356:$D$423,D276)</f>
        <v>0</v>
      </c>
      <c r="B276" t="s">
        <v>933</v>
      </c>
      <c r="C276">
        <v>273</v>
      </c>
      <c r="D276" t="s">
        <v>367</v>
      </c>
      <c r="E276" t="s">
        <v>148</v>
      </c>
      <c r="F276" s="79" t="s">
        <v>542</v>
      </c>
      <c r="G276">
        <v>-9.5</v>
      </c>
      <c r="H276">
        <v>95.7</v>
      </c>
      <c r="I276">
        <v>316</v>
      </c>
      <c r="J276">
        <v>105.2</v>
      </c>
      <c r="K276">
        <v>195</v>
      </c>
      <c r="L276">
        <v>68.3</v>
      </c>
      <c r="M276">
        <v>132</v>
      </c>
      <c r="N276">
        <v>5.1999999999999998E-2</v>
      </c>
      <c r="O276">
        <v>62</v>
      </c>
      <c r="P276">
        <v>-8.16</v>
      </c>
      <c r="Q276">
        <v>335</v>
      </c>
      <c r="R276">
        <v>100.5</v>
      </c>
      <c r="S276">
        <v>310</v>
      </c>
      <c r="T276">
        <v>108.7</v>
      </c>
      <c r="U276">
        <v>344</v>
      </c>
      <c r="V276">
        <v>-3.48</v>
      </c>
      <c r="W276">
        <v>268</v>
      </c>
    </row>
    <row r="277" spans="1:23" x14ac:dyDescent="0.25">
      <c r="A277">
        <f>COUNTIF('Value Matchup'!$D$356:$D$423,D277)</f>
        <v>0</v>
      </c>
      <c r="B277" t="s">
        <v>933</v>
      </c>
      <c r="C277">
        <v>274</v>
      </c>
      <c r="D277" t="s">
        <v>262</v>
      </c>
      <c r="E277" t="s">
        <v>161</v>
      </c>
      <c r="F277" s="79" t="s">
        <v>1660</v>
      </c>
      <c r="G277">
        <v>-9.51</v>
      </c>
      <c r="H277">
        <v>100</v>
      </c>
      <c r="I277">
        <v>255</v>
      </c>
      <c r="J277">
        <v>109.5</v>
      </c>
      <c r="K277">
        <v>274</v>
      </c>
      <c r="L277">
        <v>64.3</v>
      </c>
      <c r="M277">
        <v>323</v>
      </c>
      <c r="N277">
        <v>-5.3999999999999999E-2</v>
      </c>
      <c r="O277">
        <v>303</v>
      </c>
      <c r="P277">
        <v>-7.11</v>
      </c>
      <c r="Q277">
        <v>314</v>
      </c>
      <c r="R277">
        <v>100</v>
      </c>
      <c r="S277">
        <v>321</v>
      </c>
      <c r="T277">
        <v>107.1</v>
      </c>
      <c r="U277">
        <v>288</v>
      </c>
      <c r="V277">
        <v>-2.57</v>
      </c>
      <c r="W277">
        <v>241</v>
      </c>
    </row>
    <row r="278" spans="1:23" x14ac:dyDescent="0.25">
      <c r="A278">
        <f>COUNTIF('Value Matchup'!$D$356:$D$423,D278)</f>
        <v>0</v>
      </c>
      <c r="B278" t="s">
        <v>933</v>
      </c>
      <c r="C278">
        <v>275</v>
      </c>
      <c r="D278" t="s">
        <v>336</v>
      </c>
      <c r="E278" t="s">
        <v>198</v>
      </c>
      <c r="F278" s="79" t="s">
        <v>452</v>
      </c>
      <c r="G278">
        <v>-9.5500000000000007</v>
      </c>
      <c r="H278">
        <v>96.1</v>
      </c>
      <c r="I278">
        <v>310</v>
      </c>
      <c r="J278">
        <v>105.7</v>
      </c>
      <c r="K278">
        <v>201</v>
      </c>
      <c r="L278">
        <v>67.900000000000006</v>
      </c>
      <c r="M278">
        <v>143</v>
      </c>
      <c r="N278">
        <v>-1.0999999999999999E-2</v>
      </c>
      <c r="O278">
        <v>211</v>
      </c>
      <c r="P278">
        <v>-7.5</v>
      </c>
      <c r="Q278">
        <v>324</v>
      </c>
      <c r="R278">
        <v>101.5</v>
      </c>
      <c r="S278">
        <v>280</v>
      </c>
      <c r="T278">
        <v>109</v>
      </c>
      <c r="U278">
        <v>350</v>
      </c>
      <c r="V278">
        <v>-2.09</v>
      </c>
      <c r="W278">
        <v>229</v>
      </c>
    </row>
    <row r="279" spans="1:23" x14ac:dyDescent="0.25">
      <c r="A279">
        <f>COUNTIF('Value Matchup'!$D$356:$D$423,D279)</f>
        <v>0</v>
      </c>
      <c r="B279" t="s">
        <v>933</v>
      </c>
      <c r="C279">
        <v>276</v>
      </c>
      <c r="D279" t="s">
        <v>227</v>
      </c>
      <c r="E279" t="s">
        <v>108</v>
      </c>
      <c r="F279" s="79" t="s">
        <v>1660</v>
      </c>
      <c r="G279">
        <v>-9.6</v>
      </c>
      <c r="H279">
        <v>102.8</v>
      </c>
      <c r="I279">
        <v>201</v>
      </c>
      <c r="J279">
        <v>112.4</v>
      </c>
      <c r="K279">
        <v>321</v>
      </c>
      <c r="L279">
        <v>73.7</v>
      </c>
      <c r="M279">
        <v>10</v>
      </c>
      <c r="N279">
        <v>-3.7999999999999999E-2</v>
      </c>
      <c r="O279">
        <v>272</v>
      </c>
      <c r="P279">
        <v>-5.23</v>
      </c>
      <c r="Q279">
        <v>281</v>
      </c>
      <c r="R279">
        <v>101.1</v>
      </c>
      <c r="S279">
        <v>295</v>
      </c>
      <c r="T279">
        <v>106.3</v>
      </c>
      <c r="U279">
        <v>242</v>
      </c>
      <c r="V279">
        <v>7.05</v>
      </c>
      <c r="W279">
        <v>19</v>
      </c>
    </row>
    <row r="280" spans="1:23" x14ac:dyDescent="0.25">
      <c r="A280">
        <f>COUNTIF('Value Matchup'!$D$356:$D$423,D280)</f>
        <v>0</v>
      </c>
      <c r="B280" t="s">
        <v>933</v>
      </c>
      <c r="C280">
        <v>277</v>
      </c>
      <c r="D280" t="s">
        <v>59</v>
      </c>
      <c r="E280" t="s">
        <v>118</v>
      </c>
      <c r="F280" s="79" t="s">
        <v>1660</v>
      </c>
      <c r="G280">
        <v>-9.85</v>
      </c>
      <c r="H280">
        <v>98.1</v>
      </c>
      <c r="I280">
        <v>282</v>
      </c>
      <c r="J280">
        <v>108</v>
      </c>
      <c r="K280">
        <v>249</v>
      </c>
      <c r="L280">
        <v>65.7</v>
      </c>
      <c r="M280">
        <v>268</v>
      </c>
      <c r="N280">
        <v>-6.6000000000000003E-2</v>
      </c>
      <c r="O280">
        <v>319</v>
      </c>
      <c r="P280">
        <v>-6.71</v>
      </c>
      <c r="Q280">
        <v>302</v>
      </c>
      <c r="R280">
        <v>100</v>
      </c>
      <c r="S280">
        <v>320</v>
      </c>
      <c r="T280">
        <v>106.7</v>
      </c>
      <c r="U280">
        <v>264</v>
      </c>
      <c r="V280">
        <v>-5.1100000000000003</v>
      </c>
      <c r="W280">
        <v>311</v>
      </c>
    </row>
    <row r="281" spans="1:23" x14ac:dyDescent="0.25">
      <c r="A281">
        <f>COUNTIF('Value Matchup'!$D$356:$D$423,D281)</f>
        <v>0</v>
      </c>
      <c r="B281" t="s">
        <v>933</v>
      </c>
      <c r="C281">
        <v>278</v>
      </c>
      <c r="D281" t="s">
        <v>160</v>
      </c>
      <c r="E281" t="s">
        <v>161</v>
      </c>
      <c r="F281" s="79" t="s">
        <v>550</v>
      </c>
      <c r="G281">
        <v>-9.8699999999999992</v>
      </c>
      <c r="H281">
        <v>101.4</v>
      </c>
      <c r="I281">
        <v>230</v>
      </c>
      <c r="J281">
        <v>111.3</v>
      </c>
      <c r="K281">
        <v>309</v>
      </c>
      <c r="L281">
        <v>67.5</v>
      </c>
      <c r="M281">
        <v>167</v>
      </c>
      <c r="N281">
        <v>0.115</v>
      </c>
      <c r="O281">
        <v>4</v>
      </c>
      <c r="P281">
        <v>-5.21</v>
      </c>
      <c r="Q281">
        <v>280</v>
      </c>
      <c r="R281">
        <v>100.6</v>
      </c>
      <c r="S281">
        <v>306</v>
      </c>
      <c r="T281">
        <v>105.8</v>
      </c>
      <c r="U281">
        <v>216</v>
      </c>
      <c r="V281">
        <v>4</v>
      </c>
      <c r="W281">
        <v>67</v>
      </c>
    </row>
    <row r="282" spans="1:23" x14ac:dyDescent="0.25">
      <c r="A282">
        <f>COUNTIF('Value Matchup'!$D$356:$D$423,D282)</f>
        <v>0</v>
      </c>
      <c r="B282" t="s">
        <v>933</v>
      </c>
      <c r="C282">
        <v>279</v>
      </c>
      <c r="D282" t="s">
        <v>243</v>
      </c>
      <c r="E282" t="s">
        <v>176</v>
      </c>
      <c r="F282" s="79" t="s">
        <v>552</v>
      </c>
      <c r="G282">
        <v>-9.8699999999999992</v>
      </c>
      <c r="H282">
        <v>100.9</v>
      </c>
      <c r="I282">
        <v>247</v>
      </c>
      <c r="J282">
        <v>110.7</v>
      </c>
      <c r="K282">
        <v>300</v>
      </c>
      <c r="L282">
        <v>65</v>
      </c>
      <c r="M282">
        <v>301</v>
      </c>
      <c r="N282">
        <v>5.6000000000000001E-2</v>
      </c>
      <c r="O282">
        <v>53</v>
      </c>
      <c r="P282">
        <v>-3.65</v>
      </c>
      <c r="Q282">
        <v>246</v>
      </c>
      <c r="R282">
        <v>104.7</v>
      </c>
      <c r="S282">
        <v>125</v>
      </c>
      <c r="T282">
        <v>108.4</v>
      </c>
      <c r="U282">
        <v>338</v>
      </c>
      <c r="V282">
        <v>-3.59</v>
      </c>
      <c r="W282">
        <v>270</v>
      </c>
    </row>
    <row r="283" spans="1:23" x14ac:dyDescent="0.25">
      <c r="A283">
        <f>COUNTIF('Value Matchup'!$D$356:$D$423,D283)</f>
        <v>0</v>
      </c>
      <c r="B283" t="s">
        <v>933</v>
      </c>
      <c r="C283">
        <v>280</v>
      </c>
      <c r="D283" t="s">
        <v>379</v>
      </c>
      <c r="E283" t="s">
        <v>108</v>
      </c>
      <c r="F283" s="79" t="s">
        <v>518</v>
      </c>
      <c r="G283">
        <v>-9.9</v>
      </c>
      <c r="H283">
        <v>94.5</v>
      </c>
      <c r="I283">
        <v>327</v>
      </c>
      <c r="J283">
        <v>104.4</v>
      </c>
      <c r="K283">
        <v>172</v>
      </c>
      <c r="L283">
        <v>64.7</v>
      </c>
      <c r="M283">
        <v>315</v>
      </c>
      <c r="N283">
        <v>-1.0999999999999999E-2</v>
      </c>
      <c r="O283">
        <v>213</v>
      </c>
      <c r="P283">
        <v>-5.51</v>
      </c>
      <c r="Q283">
        <v>283</v>
      </c>
      <c r="R283">
        <v>101.2</v>
      </c>
      <c r="S283">
        <v>289</v>
      </c>
      <c r="T283">
        <v>106.7</v>
      </c>
      <c r="U283">
        <v>260</v>
      </c>
      <c r="V283">
        <v>4.2</v>
      </c>
      <c r="W283">
        <v>60</v>
      </c>
    </row>
    <row r="284" spans="1:23" x14ac:dyDescent="0.25">
      <c r="A284">
        <f>COUNTIF('Value Matchup'!$D$356:$D$423,D284)</f>
        <v>0</v>
      </c>
      <c r="B284" t="s">
        <v>933</v>
      </c>
      <c r="C284">
        <v>281</v>
      </c>
      <c r="D284" t="s">
        <v>287</v>
      </c>
      <c r="E284" t="s">
        <v>121</v>
      </c>
      <c r="F284" s="79" t="s">
        <v>1660</v>
      </c>
      <c r="G284">
        <v>-9.9</v>
      </c>
      <c r="H284">
        <v>97.1</v>
      </c>
      <c r="I284">
        <v>297</v>
      </c>
      <c r="J284">
        <v>107</v>
      </c>
      <c r="K284">
        <v>232</v>
      </c>
      <c r="L284">
        <v>66.8</v>
      </c>
      <c r="M284">
        <v>212</v>
      </c>
      <c r="N284">
        <v>6.0999999999999999E-2</v>
      </c>
      <c r="O284">
        <v>39</v>
      </c>
      <c r="P284">
        <v>-2.68</v>
      </c>
      <c r="Q284">
        <v>217</v>
      </c>
      <c r="R284">
        <v>103.2</v>
      </c>
      <c r="S284">
        <v>197</v>
      </c>
      <c r="T284">
        <v>105.8</v>
      </c>
      <c r="U284">
        <v>217</v>
      </c>
      <c r="V284">
        <v>-0.82</v>
      </c>
      <c r="W284">
        <v>191</v>
      </c>
    </row>
    <row r="285" spans="1:23" x14ac:dyDescent="0.25">
      <c r="A285">
        <f>COUNTIF('Value Matchup'!$D$356:$D$423,D285)</f>
        <v>0</v>
      </c>
      <c r="B285" t="s">
        <v>933</v>
      </c>
      <c r="C285">
        <v>282</v>
      </c>
      <c r="D285" t="s">
        <v>365</v>
      </c>
      <c r="E285" t="s">
        <v>198</v>
      </c>
      <c r="F285" s="79" t="s">
        <v>517</v>
      </c>
      <c r="G285">
        <v>-9.9</v>
      </c>
      <c r="H285">
        <v>96.4</v>
      </c>
      <c r="I285">
        <v>305</v>
      </c>
      <c r="J285">
        <v>106.3</v>
      </c>
      <c r="K285">
        <v>218</v>
      </c>
      <c r="L285">
        <v>70.900000000000006</v>
      </c>
      <c r="M285">
        <v>35</v>
      </c>
      <c r="N285">
        <v>4.8000000000000001E-2</v>
      </c>
      <c r="O285">
        <v>68</v>
      </c>
      <c r="P285">
        <v>-6.82</v>
      </c>
      <c r="Q285">
        <v>306</v>
      </c>
      <c r="R285">
        <v>102.2</v>
      </c>
      <c r="S285">
        <v>247</v>
      </c>
      <c r="T285">
        <v>109</v>
      </c>
      <c r="U285">
        <v>349</v>
      </c>
      <c r="V285">
        <v>1.41</v>
      </c>
      <c r="W285">
        <v>123</v>
      </c>
    </row>
    <row r="286" spans="1:23" x14ac:dyDescent="0.25">
      <c r="A286">
        <f>COUNTIF('Value Matchup'!$D$356:$D$423,D286)</f>
        <v>0</v>
      </c>
      <c r="B286" t="s">
        <v>933</v>
      </c>
      <c r="C286">
        <v>283</v>
      </c>
      <c r="D286" t="s">
        <v>407</v>
      </c>
      <c r="E286" t="s">
        <v>169</v>
      </c>
      <c r="F286" s="79" t="s">
        <v>1661</v>
      </c>
      <c r="G286">
        <v>-10.039999999999999</v>
      </c>
      <c r="H286">
        <v>102.2</v>
      </c>
      <c r="I286">
        <v>210</v>
      </c>
      <c r="J286">
        <v>112.2</v>
      </c>
      <c r="K286">
        <v>318</v>
      </c>
      <c r="L286">
        <v>71.400000000000006</v>
      </c>
      <c r="M286">
        <v>28</v>
      </c>
      <c r="N286">
        <v>1.7999999999999999E-2</v>
      </c>
      <c r="O286">
        <v>136</v>
      </c>
      <c r="P286">
        <v>1.63</v>
      </c>
      <c r="Q286">
        <v>105</v>
      </c>
      <c r="R286">
        <v>105.9</v>
      </c>
      <c r="S286">
        <v>81</v>
      </c>
      <c r="T286">
        <v>104.3</v>
      </c>
      <c r="U286">
        <v>173</v>
      </c>
      <c r="V286">
        <v>-0.85</v>
      </c>
      <c r="W286">
        <v>193</v>
      </c>
    </row>
    <row r="287" spans="1:23" x14ac:dyDescent="0.25">
      <c r="A287">
        <f>COUNTIF('Value Matchup'!$D$356:$D$423,D287)</f>
        <v>0</v>
      </c>
      <c r="B287" t="s">
        <v>933</v>
      </c>
      <c r="C287">
        <v>284</v>
      </c>
      <c r="D287" t="s">
        <v>172</v>
      </c>
      <c r="E287" t="s">
        <v>173</v>
      </c>
      <c r="F287" s="79" t="s">
        <v>1662</v>
      </c>
      <c r="G287">
        <v>-10.07</v>
      </c>
      <c r="H287">
        <v>101.5</v>
      </c>
      <c r="I287">
        <v>228</v>
      </c>
      <c r="J287">
        <v>111.5</v>
      </c>
      <c r="K287">
        <v>310</v>
      </c>
      <c r="L287">
        <v>68.900000000000006</v>
      </c>
      <c r="M287">
        <v>101</v>
      </c>
      <c r="N287">
        <v>-4.1000000000000002E-2</v>
      </c>
      <c r="O287">
        <v>280</v>
      </c>
      <c r="P287">
        <v>-1.98</v>
      </c>
      <c r="Q287">
        <v>203</v>
      </c>
      <c r="R287">
        <v>104.6</v>
      </c>
      <c r="S287">
        <v>128</v>
      </c>
      <c r="T287">
        <v>106.6</v>
      </c>
      <c r="U287">
        <v>255</v>
      </c>
      <c r="V287">
        <v>0.87</v>
      </c>
      <c r="W287">
        <v>142</v>
      </c>
    </row>
    <row r="288" spans="1:23" ht="16.5" customHeight="1" x14ac:dyDescent="0.25">
      <c r="A288">
        <f>COUNTIF('Value Matchup'!$D$356:$D$423,D288)</f>
        <v>0</v>
      </c>
      <c r="B288" t="s">
        <v>933</v>
      </c>
      <c r="C288">
        <v>285</v>
      </c>
      <c r="D288" t="s">
        <v>508</v>
      </c>
      <c r="E288" t="s">
        <v>207</v>
      </c>
      <c r="F288" s="79" t="s">
        <v>1662</v>
      </c>
      <c r="G288">
        <v>-10.18</v>
      </c>
      <c r="H288">
        <v>94.9</v>
      </c>
      <c r="I288">
        <v>321</v>
      </c>
      <c r="J288">
        <v>105.1</v>
      </c>
      <c r="K288">
        <v>192</v>
      </c>
      <c r="L288">
        <v>68.3</v>
      </c>
      <c r="M288">
        <v>131</v>
      </c>
      <c r="N288">
        <v>6.0000000000000001E-3</v>
      </c>
      <c r="O288">
        <v>166</v>
      </c>
      <c r="P288">
        <v>1.33</v>
      </c>
      <c r="Q288">
        <v>114</v>
      </c>
      <c r="R288">
        <v>104.4</v>
      </c>
      <c r="S288">
        <v>139</v>
      </c>
      <c r="T288">
        <v>103.1</v>
      </c>
      <c r="U288">
        <v>115</v>
      </c>
      <c r="V288">
        <v>7.59</v>
      </c>
      <c r="W288">
        <v>14</v>
      </c>
    </row>
    <row r="289" spans="1:23" ht="15.75" customHeight="1" x14ac:dyDescent="0.25">
      <c r="A289">
        <f>COUNTIF('Value Matchup'!$D$356:$D$423,D289)</f>
        <v>0</v>
      </c>
      <c r="B289" t="s">
        <v>933</v>
      </c>
      <c r="C289">
        <v>286</v>
      </c>
      <c r="D289" t="s">
        <v>254</v>
      </c>
      <c r="E289" t="s">
        <v>159</v>
      </c>
      <c r="F289" s="79" t="s">
        <v>550</v>
      </c>
      <c r="G289">
        <v>-10.199999999999999</v>
      </c>
      <c r="H289">
        <v>96.3</v>
      </c>
      <c r="I289">
        <v>307</v>
      </c>
      <c r="J289">
        <v>106.5</v>
      </c>
      <c r="K289">
        <v>222</v>
      </c>
      <c r="L289">
        <v>66.900000000000006</v>
      </c>
      <c r="M289">
        <v>203</v>
      </c>
      <c r="N289">
        <v>-2E-3</v>
      </c>
      <c r="O289">
        <v>187</v>
      </c>
      <c r="P289">
        <v>-6.34</v>
      </c>
      <c r="Q289">
        <v>297</v>
      </c>
      <c r="R289">
        <v>102</v>
      </c>
      <c r="S289">
        <v>263</v>
      </c>
      <c r="T289">
        <v>108.4</v>
      </c>
      <c r="U289">
        <v>337</v>
      </c>
      <c r="V289">
        <v>-9.58</v>
      </c>
      <c r="W289">
        <v>345</v>
      </c>
    </row>
    <row r="290" spans="1:23" x14ac:dyDescent="0.25">
      <c r="A290">
        <f>COUNTIF('Value Matchup'!$D$356:$D$423,D290)</f>
        <v>0</v>
      </c>
      <c r="B290" t="s">
        <v>933</v>
      </c>
      <c r="C290">
        <v>287</v>
      </c>
      <c r="D290" t="s">
        <v>326</v>
      </c>
      <c r="E290" t="s">
        <v>198</v>
      </c>
      <c r="F290" s="79" t="s">
        <v>517</v>
      </c>
      <c r="G290">
        <v>-10.38</v>
      </c>
      <c r="H290">
        <v>101.5</v>
      </c>
      <c r="I290">
        <v>229</v>
      </c>
      <c r="J290">
        <v>111.8</v>
      </c>
      <c r="K290">
        <v>314</v>
      </c>
      <c r="L290">
        <v>68.900000000000006</v>
      </c>
      <c r="M290">
        <v>103</v>
      </c>
      <c r="N290">
        <v>4.5999999999999999E-2</v>
      </c>
      <c r="O290">
        <v>72</v>
      </c>
      <c r="P290">
        <v>-7.32</v>
      </c>
      <c r="Q290">
        <v>321</v>
      </c>
      <c r="R290">
        <v>101.2</v>
      </c>
      <c r="S290">
        <v>292</v>
      </c>
      <c r="T290">
        <v>108.5</v>
      </c>
      <c r="U290">
        <v>340</v>
      </c>
      <c r="V290">
        <v>-1.52</v>
      </c>
      <c r="W290">
        <v>213</v>
      </c>
    </row>
    <row r="291" spans="1:23" x14ac:dyDescent="0.25">
      <c r="A291">
        <f>COUNTIF('Value Matchup'!$D$356:$D$423,D291)</f>
        <v>0</v>
      </c>
      <c r="B291" t="s">
        <v>933</v>
      </c>
      <c r="C291">
        <v>288</v>
      </c>
      <c r="D291" t="s">
        <v>384</v>
      </c>
      <c r="E291" t="s">
        <v>176</v>
      </c>
      <c r="F291" s="79" t="s">
        <v>1662</v>
      </c>
      <c r="G291">
        <v>-10.48</v>
      </c>
      <c r="H291">
        <v>100</v>
      </c>
      <c r="I291">
        <v>254</v>
      </c>
      <c r="J291">
        <v>110.5</v>
      </c>
      <c r="K291">
        <v>297</v>
      </c>
      <c r="L291">
        <v>63.3</v>
      </c>
      <c r="M291">
        <v>336</v>
      </c>
      <c r="N291">
        <v>-4.9000000000000002E-2</v>
      </c>
      <c r="O291">
        <v>294</v>
      </c>
      <c r="P291">
        <v>-4.1399999999999997</v>
      </c>
      <c r="Q291">
        <v>253</v>
      </c>
      <c r="R291">
        <v>103.7</v>
      </c>
      <c r="S291">
        <v>172</v>
      </c>
      <c r="T291">
        <v>107.9</v>
      </c>
      <c r="U291">
        <v>323</v>
      </c>
      <c r="V291">
        <v>-4.01</v>
      </c>
      <c r="W291">
        <v>286</v>
      </c>
    </row>
    <row r="292" spans="1:23" x14ac:dyDescent="0.25">
      <c r="A292">
        <f>COUNTIF('Value Matchup'!$D$356:$D$423,D292)</f>
        <v>0</v>
      </c>
      <c r="B292" t="s">
        <v>933</v>
      </c>
      <c r="C292">
        <v>289</v>
      </c>
      <c r="D292" t="s">
        <v>376</v>
      </c>
      <c r="E292" t="s">
        <v>132</v>
      </c>
      <c r="F292" s="79" t="s">
        <v>1660</v>
      </c>
      <c r="G292">
        <v>-10.63</v>
      </c>
      <c r="H292">
        <v>104.5</v>
      </c>
      <c r="I292">
        <v>167</v>
      </c>
      <c r="J292">
        <v>115.1</v>
      </c>
      <c r="K292">
        <v>346</v>
      </c>
      <c r="L292">
        <v>68.3</v>
      </c>
      <c r="M292">
        <v>130</v>
      </c>
      <c r="N292">
        <v>8.9999999999999993E-3</v>
      </c>
      <c r="O292">
        <v>156</v>
      </c>
      <c r="P292">
        <v>-3.23</v>
      </c>
      <c r="Q292">
        <v>231</v>
      </c>
      <c r="R292">
        <v>102.9</v>
      </c>
      <c r="S292">
        <v>218</v>
      </c>
      <c r="T292">
        <v>106.1</v>
      </c>
      <c r="U292">
        <v>231</v>
      </c>
      <c r="V292">
        <v>-0.47</v>
      </c>
      <c r="W292">
        <v>182</v>
      </c>
    </row>
    <row r="293" spans="1:23" x14ac:dyDescent="0.25">
      <c r="A293">
        <f>COUNTIF('Value Matchup'!$D$356:$D$423,D293)</f>
        <v>0</v>
      </c>
      <c r="B293" t="s">
        <v>933</v>
      </c>
      <c r="C293">
        <v>290</v>
      </c>
      <c r="D293" t="s">
        <v>214</v>
      </c>
      <c r="E293" t="s">
        <v>182</v>
      </c>
      <c r="F293" s="79" t="s">
        <v>1785</v>
      </c>
      <c r="G293">
        <v>-10.68</v>
      </c>
      <c r="H293">
        <v>95.2</v>
      </c>
      <c r="I293">
        <v>319</v>
      </c>
      <c r="J293">
        <v>105.8</v>
      </c>
      <c r="K293">
        <v>207</v>
      </c>
      <c r="L293">
        <v>67</v>
      </c>
      <c r="M293">
        <v>199</v>
      </c>
      <c r="N293">
        <v>-8.9999999999999993E-3</v>
      </c>
      <c r="O293">
        <v>206</v>
      </c>
      <c r="P293">
        <v>-0.17</v>
      </c>
      <c r="Q293">
        <v>150</v>
      </c>
      <c r="R293">
        <v>102.8</v>
      </c>
      <c r="S293">
        <v>222</v>
      </c>
      <c r="T293">
        <v>103</v>
      </c>
      <c r="U293">
        <v>111</v>
      </c>
      <c r="V293">
        <v>-1.93</v>
      </c>
      <c r="W293">
        <v>227</v>
      </c>
    </row>
    <row r="294" spans="1:23" x14ac:dyDescent="0.25">
      <c r="A294">
        <f>COUNTIF('Value Matchup'!$D$356:$D$423,D294)</f>
        <v>0</v>
      </c>
      <c r="B294" t="s">
        <v>933</v>
      </c>
      <c r="C294">
        <v>291</v>
      </c>
      <c r="D294" t="s">
        <v>319</v>
      </c>
      <c r="E294" t="s">
        <v>186</v>
      </c>
      <c r="F294" s="79" t="s">
        <v>1661</v>
      </c>
      <c r="G294">
        <v>-10.73</v>
      </c>
      <c r="H294">
        <v>103.3</v>
      </c>
      <c r="I294">
        <v>193</v>
      </c>
      <c r="J294">
        <v>114</v>
      </c>
      <c r="K294">
        <v>335</v>
      </c>
      <c r="L294">
        <v>66.7</v>
      </c>
      <c r="M294">
        <v>218</v>
      </c>
      <c r="N294">
        <v>1.2999999999999999E-2</v>
      </c>
      <c r="O294">
        <v>146</v>
      </c>
      <c r="P294">
        <v>-1.19</v>
      </c>
      <c r="Q294">
        <v>178</v>
      </c>
      <c r="R294">
        <v>105.3</v>
      </c>
      <c r="S294">
        <v>100</v>
      </c>
      <c r="T294">
        <v>106.5</v>
      </c>
      <c r="U294">
        <v>247</v>
      </c>
      <c r="V294">
        <v>4.01</v>
      </c>
      <c r="W294">
        <v>66</v>
      </c>
    </row>
    <row r="295" spans="1:23" x14ac:dyDescent="0.25">
      <c r="A295">
        <f>COUNTIF('Value Matchup'!$D$356:$D$423,D295)</f>
        <v>0</v>
      </c>
      <c r="B295" t="s">
        <v>933</v>
      </c>
      <c r="C295">
        <v>292</v>
      </c>
      <c r="D295" t="s">
        <v>386</v>
      </c>
      <c r="E295" t="s">
        <v>171</v>
      </c>
      <c r="F295" s="79" t="s">
        <v>1780</v>
      </c>
      <c r="G295">
        <v>-10.77</v>
      </c>
      <c r="H295">
        <v>96.5</v>
      </c>
      <c r="I295">
        <v>303</v>
      </c>
      <c r="J295">
        <v>107.2</v>
      </c>
      <c r="K295">
        <v>237</v>
      </c>
      <c r="L295">
        <v>69.599999999999994</v>
      </c>
      <c r="M295">
        <v>75</v>
      </c>
      <c r="N295">
        <v>-4.2000000000000003E-2</v>
      </c>
      <c r="O295">
        <v>282</v>
      </c>
      <c r="P295">
        <v>3.26</v>
      </c>
      <c r="Q295">
        <v>86</v>
      </c>
      <c r="R295">
        <v>105.6</v>
      </c>
      <c r="S295">
        <v>91</v>
      </c>
      <c r="T295">
        <v>102.3</v>
      </c>
      <c r="U295">
        <v>88</v>
      </c>
      <c r="V295">
        <v>-3.78</v>
      </c>
      <c r="W295">
        <v>275</v>
      </c>
    </row>
    <row r="296" spans="1:23" ht="15.75" customHeight="1" x14ac:dyDescent="0.25">
      <c r="A296">
        <f>COUNTIF('Value Matchup'!$D$356:$D$423,D296)</f>
        <v>0</v>
      </c>
      <c r="B296" t="s">
        <v>933</v>
      </c>
      <c r="C296">
        <v>293</v>
      </c>
      <c r="D296" t="s">
        <v>280</v>
      </c>
      <c r="E296" t="s">
        <v>161</v>
      </c>
      <c r="F296" s="79" t="s">
        <v>653</v>
      </c>
      <c r="G296">
        <v>-10.88</v>
      </c>
      <c r="H296">
        <v>93</v>
      </c>
      <c r="I296">
        <v>334</v>
      </c>
      <c r="J296">
        <v>103.8</v>
      </c>
      <c r="K296">
        <v>163</v>
      </c>
      <c r="L296">
        <v>67.3</v>
      </c>
      <c r="M296">
        <v>186</v>
      </c>
      <c r="N296">
        <v>4.7E-2</v>
      </c>
      <c r="O296">
        <v>69</v>
      </c>
      <c r="P296">
        <v>-4.7300000000000004</v>
      </c>
      <c r="Q296">
        <v>272</v>
      </c>
      <c r="R296">
        <v>102.3</v>
      </c>
      <c r="S296">
        <v>236</v>
      </c>
      <c r="T296">
        <v>107.1</v>
      </c>
      <c r="U296">
        <v>286</v>
      </c>
      <c r="V296">
        <v>3.67</v>
      </c>
      <c r="W296">
        <v>79</v>
      </c>
    </row>
    <row r="297" spans="1:23" x14ac:dyDescent="0.25">
      <c r="A297">
        <f>COUNTIF('Value Matchup'!$D$356:$D$423,D297)</f>
        <v>0</v>
      </c>
      <c r="B297" t="s">
        <v>933</v>
      </c>
      <c r="C297">
        <v>294</v>
      </c>
      <c r="D297" t="s">
        <v>415</v>
      </c>
      <c r="E297" t="s">
        <v>186</v>
      </c>
      <c r="F297" s="79" t="s">
        <v>1662</v>
      </c>
      <c r="G297">
        <v>-10.97</v>
      </c>
      <c r="H297">
        <v>97.3</v>
      </c>
      <c r="I297">
        <v>296</v>
      </c>
      <c r="J297">
        <v>108.2</v>
      </c>
      <c r="K297">
        <v>254</v>
      </c>
      <c r="L297">
        <v>67.2</v>
      </c>
      <c r="M297">
        <v>190</v>
      </c>
      <c r="N297">
        <v>-0.106</v>
      </c>
      <c r="O297">
        <v>343</v>
      </c>
      <c r="P297">
        <v>-4.49</v>
      </c>
      <c r="Q297">
        <v>263</v>
      </c>
      <c r="R297">
        <v>104.2</v>
      </c>
      <c r="S297">
        <v>148</v>
      </c>
      <c r="T297">
        <v>108.7</v>
      </c>
      <c r="U297">
        <v>346</v>
      </c>
      <c r="V297">
        <v>-5.32</v>
      </c>
      <c r="W297">
        <v>316</v>
      </c>
    </row>
    <row r="298" spans="1:23" x14ac:dyDescent="0.25">
      <c r="A298">
        <f>COUNTIF('Value Matchup'!$D$356:$D$423,D298)</f>
        <v>0</v>
      </c>
      <c r="B298" t="s">
        <v>933</v>
      </c>
      <c r="C298">
        <v>295</v>
      </c>
      <c r="D298" t="s">
        <v>377</v>
      </c>
      <c r="E298" t="s">
        <v>132</v>
      </c>
      <c r="F298" s="79" t="s">
        <v>1785</v>
      </c>
      <c r="G298">
        <v>-11.08</v>
      </c>
      <c r="H298">
        <v>98.4</v>
      </c>
      <c r="I298">
        <v>281</v>
      </c>
      <c r="J298">
        <v>109.4</v>
      </c>
      <c r="K298">
        <v>271</v>
      </c>
      <c r="L298">
        <v>69.3</v>
      </c>
      <c r="M298">
        <v>87</v>
      </c>
      <c r="N298">
        <v>-6.2E-2</v>
      </c>
      <c r="O298">
        <v>314</v>
      </c>
      <c r="P298">
        <v>-2.0299999999999998</v>
      </c>
      <c r="Q298">
        <v>204</v>
      </c>
      <c r="R298">
        <v>102.8</v>
      </c>
      <c r="S298">
        <v>223</v>
      </c>
      <c r="T298">
        <v>104.8</v>
      </c>
      <c r="U298">
        <v>190</v>
      </c>
      <c r="V298">
        <v>4.51</v>
      </c>
      <c r="W298">
        <v>54</v>
      </c>
    </row>
    <row r="299" spans="1:23" x14ac:dyDescent="0.25">
      <c r="A299">
        <f>COUNTIF('Value Matchup'!$D$356:$D$423,D299)</f>
        <v>0</v>
      </c>
      <c r="B299" t="s">
        <v>933</v>
      </c>
      <c r="C299">
        <v>296</v>
      </c>
      <c r="D299" t="s">
        <v>162</v>
      </c>
      <c r="E299" t="s">
        <v>108</v>
      </c>
      <c r="F299" s="79" t="s">
        <v>552</v>
      </c>
      <c r="G299">
        <v>-11.16</v>
      </c>
      <c r="H299">
        <v>99.7</v>
      </c>
      <c r="I299">
        <v>259</v>
      </c>
      <c r="J299">
        <v>110.9</v>
      </c>
      <c r="K299">
        <v>303</v>
      </c>
      <c r="L299">
        <v>70.3</v>
      </c>
      <c r="M299">
        <v>52</v>
      </c>
      <c r="N299">
        <v>1.9E-2</v>
      </c>
      <c r="O299">
        <v>135</v>
      </c>
      <c r="P299">
        <v>-4.2699999999999996</v>
      </c>
      <c r="Q299">
        <v>255</v>
      </c>
      <c r="R299">
        <v>101</v>
      </c>
      <c r="S299">
        <v>297</v>
      </c>
      <c r="T299">
        <v>105.3</v>
      </c>
      <c r="U299">
        <v>201</v>
      </c>
      <c r="V299">
        <v>8.39</v>
      </c>
      <c r="W299">
        <v>8</v>
      </c>
    </row>
    <row r="300" spans="1:23" x14ac:dyDescent="0.25">
      <c r="A300">
        <f>COUNTIF('Value Matchup'!$D$356:$D$423,D300)</f>
        <v>0</v>
      </c>
      <c r="B300" t="s">
        <v>933</v>
      </c>
      <c r="C300">
        <v>297</v>
      </c>
      <c r="D300" t="s">
        <v>166</v>
      </c>
      <c r="E300" t="s">
        <v>167</v>
      </c>
      <c r="F300" s="79" t="s">
        <v>1784</v>
      </c>
      <c r="G300">
        <v>-11.17</v>
      </c>
      <c r="H300">
        <v>95.4</v>
      </c>
      <c r="I300">
        <v>317</v>
      </c>
      <c r="J300">
        <v>106.5</v>
      </c>
      <c r="K300">
        <v>224</v>
      </c>
      <c r="L300">
        <v>64.400000000000006</v>
      </c>
      <c r="M300">
        <v>322</v>
      </c>
      <c r="N300">
        <v>-5.0000000000000001E-3</v>
      </c>
      <c r="O300">
        <v>196</v>
      </c>
      <c r="P300">
        <v>-1.52</v>
      </c>
      <c r="Q300">
        <v>187</v>
      </c>
      <c r="R300">
        <v>102.1</v>
      </c>
      <c r="S300">
        <v>255</v>
      </c>
      <c r="T300">
        <v>103.6</v>
      </c>
      <c r="U300">
        <v>132</v>
      </c>
      <c r="V300">
        <v>-0.09</v>
      </c>
      <c r="W300">
        <v>173</v>
      </c>
    </row>
    <row r="301" spans="1:23" x14ac:dyDescent="0.25">
      <c r="A301">
        <f>COUNTIF('Value Matchup'!$D$356:$D$423,D301)</f>
        <v>0</v>
      </c>
      <c r="B301" t="s">
        <v>933</v>
      </c>
      <c r="C301">
        <v>298</v>
      </c>
      <c r="D301" t="s">
        <v>403</v>
      </c>
      <c r="E301" t="s">
        <v>167</v>
      </c>
      <c r="F301" s="79" t="s">
        <v>1784</v>
      </c>
      <c r="G301">
        <v>-11.22</v>
      </c>
      <c r="H301">
        <v>89.8</v>
      </c>
      <c r="I301">
        <v>342</v>
      </c>
      <c r="J301">
        <v>101</v>
      </c>
      <c r="K301">
        <v>112</v>
      </c>
      <c r="L301">
        <v>67.8</v>
      </c>
      <c r="M301">
        <v>149</v>
      </c>
      <c r="N301">
        <v>-8.5999999999999993E-2</v>
      </c>
      <c r="O301">
        <v>334</v>
      </c>
      <c r="P301">
        <v>-2.21</v>
      </c>
      <c r="Q301">
        <v>208</v>
      </c>
      <c r="R301">
        <v>102</v>
      </c>
      <c r="S301">
        <v>260</v>
      </c>
      <c r="T301">
        <v>104.3</v>
      </c>
      <c r="U301">
        <v>171</v>
      </c>
      <c r="V301">
        <v>-1.55</v>
      </c>
      <c r="W301">
        <v>214</v>
      </c>
    </row>
    <row r="302" spans="1:23" x14ac:dyDescent="0.25">
      <c r="A302">
        <f>COUNTIF('Value Matchup'!$D$356:$D$423,D302)</f>
        <v>0</v>
      </c>
      <c r="B302" t="s">
        <v>933</v>
      </c>
      <c r="C302">
        <v>299</v>
      </c>
      <c r="D302" t="s">
        <v>51</v>
      </c>
      <c r="E302" t="s">
        <v>121</v>
      </c>
      <c r="F302" s="79" t="s">
        <v>1662</v>
      </c>
      <c r="G302">
        <v>-11.27</v>
      </c>
      <c r="H302">
        <v>101.4</v>
      </c>
      <c r="I302">
        <v>233</v>
      </c>
      <c r="J302">
        <v>112.6</v>
      </c>
      <c r="K302">
        <v>324</v>
      </c>
      <c r="L302">
        <v>68.7</v>
      </c>
      <c r="M302">
        <v>110</v>
      </c>
      <c r="N302">
        <v>4.0000000000000001E-3</v>
      </c>
      <c r="O302">
        <v>172</v>
      </c>
      <c r="P302">
        <v>-4.3499999999999996</v>
      </c>
      <c r="Q302">
        <v>261</v>
      </c>
      <c r="R302">
        <v>102.2</v>
      </c>
      <c r="S302">
        <v>248</v>
      </c>
      <c r="T302">
        <v>106.5</v>
      </c>
      <c r="U302">
        <v>250</v>
      </c>
      <c r="V302">
        <v>-3.5</v>
      </c>
      <c r="W302">
        <v>269</v>
      </c>
    </row>
    <row r="303" spans="1:23" x14ac:dyDescent="0.25">
      <c r="A303">
        <f>COUNTIF('Value Matchup'!$D$356:$D$423,D303)</f>
        <v>0</v>
      </c>
      <c r="B303" t="s">
        <v>933</v>
      </c>
      <c r="C303">
        <v>300</v>
      </c>
      <c r="D303" t="s">
        <v>274</v>
      </c>
      <c r="E303" t="s">
        <v>173</v>
      </c>
      <c r="F303" s="79" t="s">
        <v>1785</v>
      </c>
      <c r="G303">
        <v>-11.37</v>
      </c>
      <c r="H303">
        <v>98.1</v>
      </c>
      <c r="I303">
        <v>283</v>
      </c>
      <c r="J303">
        <v>109.5</v>
      </c>
      <c r="K303">
        <v>272</v>
      </c>
      <c r="L303">
        <v>65.900000000000006</v>
      </c>
      <c r="M303">
        <v>261</v>
      </c>
      <c r="N303">
        <v>1.6E-2</v>
      </c>
      <c r="O303">
        <v>142</v>
      </c>
      <c r="P303">
        <v>-2.71</v>
      </c>
      <c r="Q303">
        <v>219</v>
      </c>
      <c r="R303">
        <v>103.5</v>
      </c>
      <c r="S303">
        <v>183</v>
      </c>
      <c r="T303">
        <v>106.2</v>
      </c>
      <c r="U303">
        <v>238</v>
      </c>
      <c r="V303">
        <v>-1.7</v>
      </c>
      <c r="W303">
        <v>218</v>
      </c>
    </row>
    <row r="304" spans="1:23" x14ac:dyDescent="0.25">
      <c r="A304">
        <f>COUNTIF('Value Matchup'!$D$356:$D$423,D304)</f>
        <v>0</v>
      </c>
      <c r="B304" t="s">
        <v>933</v>
      </c>
      <c r="C304">
        <v>301</v>
      </c>
      <c r="D304" t="s">
        <v>201</v>
      </c>
      <c r="E304" t="s">
        <v>161</v>
      </c>
      <c r="F304" s="79" t="s">
        <v>1785</v>
      </c>
      <c r="G304">
        <v>-11.49</v>
      </c>
      <c r="H304">
        <v>95.7</v>
      </c>
      <c r="I304">
        <v>315</v>
      </c>
      <c r="J304">
        <v>107.2</v>
      </c>
      <c r="K304">
        <v>236</v>
      </c>
      <c r="L304">
        <v>67.7</v>
      </c>
      <c r="M304">
        <v>155</v>
      </c>
      <c r="N304">
        <v>-9.4E-2</v>
      </c>
      <c r="O304">
        <v>339</v>
      </c>
      <c r="P304">
        <v>-7.84</v>
      </c>
      <c r="Q304">
        <v>332</v>
      </c>
      <c r="R304">
        <v>99.2</v>
      </c>
      <c r="S304">
        <v>334</v>
      </c>
      <c r="T304">
        <v>107.1</v>
      </c>
      <c r="U304">
        <v>284</v>
      </c>
      <c r="V304">
        <v>-2.85</v>
      </c>
      <c r="W304">
        <v>249</v>
      </c>
    </row>
    <row r="305" spans="1:23" x14ac:dyDescent="0.25">
      <c r="A305">
        <f>COUNTIF('Value Matchup'!$D$356:$D$423,D305)</f>
        <v>0</v>
      </c>
      <c r="B305" t="s">
        <v>933</v>
      </c>
      <c r="C305">
        <v>302</v>
      </c>
      <c r="D305" t="s">
        <v>300</v>
      </c>
      <c r="E305" t="s">
        <v>136</v>
      </c>
      <c r="F305" s="79" t="s">
        <v>535</v>
      </c>
      <c r="G305">
        <v>-11.58</v>
      </c>
      <c r="H305">
        <v>96.3</v>
      </c>
      <c r="I305">
        <v>306</v>
      </c>
      <c r="J305">
        <v>107.9</v>
      </c>
      <c r="K305">
        <v>246</v>
      </c>
      <c r="L305">
        <v>65.5</v>
      </c>
      <c r="M305">
        <v>279</v>
      </c>
      <c r="N305">
        <v>9.9000000000000005E-2</v>
      </c>
      <c r="O305">
        <v>9</v>
      </c>
      <c r="P305">
        <v>-10.73</v>
      </c>
      <c r="Q305">
        <v>349</v>
      </c>
      <c r="R305">
        <v>97.7</v>
      </c>
      <c r="S305">
        <v>347</v>
      </c>
      <c r="T305">
        <v>108.4</v>
      </c>
      <c r="U305">
        <v>339</v>
      </c>
      <c r="V305">
        <v>3.63</v>
      </c>
      <c r="W305">
        <v>80</v>
      </c>
    </row>
    <row r="306" spans="1:23" x14ac:dyDescent="0.25">
      <c r="A306">
        <f>COUNTIF('Value Matchup'!$D$356:$D$423,D306)</f>
        <v>1</v>
      </c>
      <c r="B306" t="s">
        <v>933</v>
      </c>
      <c r="C306">
        <v>303</v>
      </c>
      <c r="D306" t="s">
        <v>301</v>
      </c>
      <c r="E306" t="s">
        <v>136</v>
      </c>
      <c r="F306" s="79" t="s">
        <v>546</v>
      </c>
      <c r="G306">
        <v>-11.91</v>
      </c>
      <c r="H306">
        <v>96.6</v>
      </c>
      <c r="I306">
        <v>301</v>
      </c>
      <c r="J306">
        <v>108.5</v>
      </c>
      <c r="K306">
        <v>256</v>
      </c>
      <c r="L306">
        <v>65.2</v>
      </c>
      <c r="M306">
        <v>292</v>
      </c>
      <c r="N306">
        <v>4.0000000000000001E-3</v>
      </c>
      <c r="O306">
        <v>170</v>
      </c>
      <c r="P306">
        <v>-12.16</v>
      </c>
      <c r="Q306">
        <v>352</v>
      </c>
      <c r="R306">
        <v>96.4</v>
      </c>
      <c r="S306">
        <v>353</v>
      </c>
      <c r="T306">
        <v>108.5</v>
      </c>
      <c r="U306">
        <v>341</v>
      </c>
      <c r="V306">
        <v>1.42</v>
      </c>
      <c r="W306">
        <v>122</v>
      </c>
    </row>
    <row r="307" spans="1:23" x14ac:dyDescent="0.25">
      <c r="A307">
        <f>COUNTIF('Value Matchup'!$D$356:$D$423,D307)</f>
        <v>0</v>
      </c>
      <c r="B307" t="s">
        <v>933</v>
      </c>
      <c r="C307">
        <v>304</v>
      </c>
      <c r="D307" t="s">
        <v>308</v>
      </c>
      <c r="E307" t="s">
        <v>198</v>
      </c>
      <c r="F307" s="79" t="s">
        <v>1662</v>
      </c>
      <c r="G307">
        <v>-11.92</v>
      </c>
      <c r="H307">
        <v>100.4</v>
      </c>
      <c r="I307">
        <v>251</v>
      </c>
      <c r="J307">
        <v>112.3</v>
      </c>
      <c r="K307">
        <v>319</v>
      </c>
      <c r="L307">
        <v>68.3</v>
      </c>
      <c r="M307">
        <v>126</v>
      </c>
      <c r="N307">
        <v>-3.5999999999999997E-2</v>
      </c>
      <c r="O307">
        <v>269</v>
      </c>
      <c r="P307">
        <v>-6.18</v>
      </c>
      <c r="Q307">
        <v>292</v>
      </c>
      <c r="R307">
        <v>102</v>
      </c>
      <c r="S307">
        <v>261</v>
      </c>
      <c r="T307">
        <v>108.2</v>
      </c>
      <c r="U307">
        <v>331</v>
      </c>
      <c r="V307">
        <v>0.35</v>
      </c>
      <c r="W307">
        <v>158</v>
      </c>
    </row>
    <row r="308" spans="1:23" x14ac:dyDescent="0.25">
      <c r="A308">
        <f>COUNTIF('Value Matchup'!$D$356:$D$423,D308)</f>
        <v>0</v>
      </c>
      <c r="B308" t="s">
        <v>933</v>
      </c>
      <c r="C308">
        <v>305</v>
      </c>
      <c r="D308" t="s">
        <v>199</v>
      </c>
      <c r="E308" t="s">
        <v>176</v>
      </c>
      <c r="F308" s="79" t="s">
        <v>1661</v>
      </c>
      <c r="G308">
        <v>-12.11</v>
      </c>
      <c r="H308">
        <v>98.9</v>
      </c>
      <c r="I308">
        <v>274</v>
      </c>
      <c r="J308">
        <v>111</v>
      </c>
      <c r="K308">
        <v>305</v>
      </c>
      <c r="L308">
        <v>67.8</v>
      </c>
      <c r="M308">
        <v>148</v>
      </c>
      <c r="N308">
        <v>-2E-3</v>
      </c>
      <c r="O308">
        <v>188</v>
      </c>
      <c r="P308">
        <v>-3.76</v>
      </c>
      <c r="Q308">
        <v>249</v>
      </c>
      <c r="R308">
        <v>104.3</v>
      </c>
      <c r="S308">
        <v>145</v>
      </c>
      <c r="T308">
        <v>108.1</v>
      </c>
      <c r="U308">
        <v>327</v>
      </c>
      <c r="V308">
        <v>-3.34</v>
      </c>
      <c r="W308">
        <v>264</v>
      </c>
    </row>
    <row r="309" spans="1:23" x14ac:dyDescent="0.25">
      <c r="A309">
        <f>COUNTIF('Value Matchup'!$D$356:$D$423,D309)</f>
        <v>0</v>
      </c>
      <c r="B309" t="s">
        <v>933</v>
      </c>
      <c r="C309">
        <v>306</v>
      </c>
      <c r="D309" t="s">
        <v>135</v>
      </c>
      <c r="E309" t="s">
        <v>136</v>
      </c>
      <c r="F309" s="79" t="s">
        <v>449</v>
      </c>
      <c r="G309">
        <v>-12.13</v>
      </c>
      <c r="H309">
        <v>93.3</v>
      </c>
      <c r="I309">
        <v>332</v>
      </c>
      <c r="J309">
        <v>105.4</v>
      </c>
      <c r="K309">
        <v>199</v>
      </c>
      <c r="L309">
        <v>72.099999999999994</v>
      </c>
      <c r="M309">
        <v>19</v>
      </c>
      <c r="N309">
        <v>-0.03</v>
      </c>
      <c r="O309">
        <v>255</v>
      </c>
      <c r="P309">
        <v>-10.91</v>
      </c>
      <c r="Q309">
        <v>350</v>
      </c>
      <c r="R309">
        <v>98.3</v>
      </c>
      <c r="S309">
        <v>342</v>
      </c>
      <c r="T309">
        <v>109.3</v>
      </c>
      <c r="U309">
        <v>352</v>
      </c>
      <c r="V309">
        <v>-1.46</v>
      </c>
      <c r="W309">
        <v>211</v>
      </c>
    </row>
    <row r="310" spans="1:23" x14ac:dyDescent="0.25">
      <c r="A310">
        <f>COUNTIF('Value Matchup'!$D$356:$D$423,D310)</f>
        <v>0</v>
      </c>
      <c r="B310" t="s">
        <v>933</v>
      </c>
      <c r="C310">
        <v>307</v>
      </c>
      <c r="D310" t="s">
        <v>194</v>
      </c>
      <c r="E310" t="s">
        <v>132</v>
      </c>
      <c r="F310" s="79" t="s">
        <v>518</v>
      </c>
      <c r="G310">
        <v>-12.24</v>
      </c>
      <c r="H310">
        <v>99.5</v>
      </c>
      <c r="I310">
        <v>262</v>
      </c>
      <c r="J310">
        <v>111.7</v>
      </c>
      <c r="K310">
        <v>312</v>
      </c>
      <c r="L310">
        <v>66.7</v>
      </c>
      <c r="M310">
        <v>215</v>
      </c>
      <c r="N310">
        <v>9.4E-2</v>
      </c>
      <c r="O310">
        <v>12</v>
      </c>
      <c r="P310">
        <v>-4.9000000000000004</v>
      </c>
      <c r="Q310">
        <v>276</v>
      </c>
      <c r="R310">
        <v>102.5</v>
      </c>
      <c r="S310">
        <v>231</v>
      </c>
      <c r="T310">
        <v>107.4</v>
      </c>
      <c r="U310">
        <v>305</v>
      </c>
      <c r="V310">
        <v>-3.89</v>
      </c>
      <c r="W310">
        <v>281</v>
      </c>
    </row>
    <row r="311" spans="1:23" x14ac:dyDescent="0.25">
      <c r="A311">
        <f>COUNTIF('Value Matchup'!$D$356:$D$423,D311)</f>
        <v>0</v>
      </c>
      <c r="B311" t="s">
        <v>933</v>
      </c>
      <c r="C311">
        <v>308</v>
      </c>
      <c r="D311" t="s">
        <v>228</v>
      </c>
      <c r="E311" t="s">
        <v>136</v>
      </c>
      <c r="F311" s="79" t="s">
        <v>541</v>
      </c>
      <c r="G311">
        <v>-12.4</v>
      </c>
      <c r="H311">
        <v>101.7</v>
      </c>
      <c r="I311">
        <v>222</v>
      </c>
      <c r="J311">
        <v>114.1</v>
      </c>
      <c r="K311">
        <v>337</v>
      </c>
      <c r="L311">
        <v>71.099999999999994</v>
      </c>
      <c r="M311">
        <v>32</v>
      </c>
      <c r="N311">
        <v>2.5000000000000001E-2</v>
      </c>
      <c r="O311">
        <v>114</v>
      </c>
      <c r="P311">
        <v>-9.91</v>
      </c>
      <c r="Q311">
        <v>346</v>
      </c>
      <c r="R311">
        <v>97.1</v>
      </c>
      <c r="S311">
        <v>350</v>
      </c>
      <c r="T311">
        <v>107</v>
      </c>
      <c r="U311">
        <v>280</v>
      </c>
      <c r="V311">
        <v>-0.15</v>
      </c>
      <c r="W311">
        <v>174</v>
      </c>
    </row>
    <row r="312" spans="1:23" x14ac:dyDescent="0.25">
      <c r="A312">
        <f>COUNTIF('Value Matchup'!$D$356:$D$423,D312)</f>
        <v>0</v>
      </c>
      <c r="B312" t="s">
        <v>933</v>
      </c>
      <c r="C312">
        <v>309</v>
      </c>
      <c r="D312" t="s">
        <v>360</v>
      </c>
      <c r="E312" t="s">
        <v>132</v>
      </c>
      <c r="F312" s="79" t="s">
        <v>1662</v>
      </c>
      <c r="G312">
        <v>-12.48</v>
      </c>
      <c r="H312">
        <v>97.3</v>
      </c>
      <c r="I312">
        <v>294</v>
      </c>
      <c r="J312">
        <v>109.8</v>
      </c>
      <c r="K312">
        <v>280</v>
      </c>
      <c r="L312">
        <v>67.400000000000006</v>
      </c>
      <c r="M312">
        <v>174</v>
      </c>
      <c r="N312">
        <v>-3.3000000000000002E-2</v>
      </c>
      <c r="O312">
        <v>265</v>
      </c>
      <c r="P312">
        <v>-3.59</v>
      </c>
      <c r="Q312">
        <v>242</v>
      </c>
      <c r="R312">
        <v>102.9</v>
      </c>
      <c r="S312">
        <v>212</v>
      </c>
      <c r="T312">
        <v>106.5</v>
      </c>
      <c r="U312">
        <v>249</v>
      </c>
      <c r="V312">
        <v>-2.64</v>
      </c>
      <c r="W312">
        <v>243</v>
      </c>
    </row>
    <row r="313" spans="1:23" x14ac:dyDescent="0.25">
      <c r="A313">
        <f>COUNTIF('Value Matchup'!$D$356:$D$423,D313)</f>
        <v>0</v>
      </c>
      <c r="B313" t="s">
        <v>933</v>
      </c>
      <c r="C313">
        <v>310</v>
      </c>
      <c r="D313" t="s">
        <v>296</v>
      </c>
      <c r="E313" t="s">
        <v>108</v>
      </c>
      <c r="F313" s="79" t="s">
        <v>449</v>
      </c>
      <c r="G313">
        <v>-12.64</v>
      </c>
      <c r="H313">
        <v>98.6</v>
      </c>
      <c r="I313">
        <v>279</v>
      </c>
      <c r="J313">
        <v>111.3</v>
      </c>
      <c r="K313">
        <v>307</v>
      </c>
      <c r="L313">
        <v>68.3</v>
      </c>
      <c r="M313">
        <v>128</v>
      </c>
      <c r="N313">
        <v>-5.0000000000000001E-3</v>
      </c>
      <c r="O313">
        <v>194</v>
      </c>
      <c r="P313">
        <v>-6.95</v>
      </c>
      <c r="Q313">
        <v>312</v>
      </c>
      <c r="R313">
        <v>101</v>
      </c>
      <c r="S313">
        <v>298</v>
      </c>
      <c r="T313">
        <v>107.9</v>
      </c>
      <c r="U313">
        <v>324</v>
      </c>
      <c r="V313">
        <v>3.58</v>
      </c>
      <c r="W313">
        <v>81</v>
      </c>
    </row>
    <row r="314" spans="1:23" x14ac:dyDescent="0.25">
      <c r="A314">
        <f>COUNTIF('Value Matchup'!$D$356:$D$423,D314)</f>
        <v>0</v>
      </c>
      <c r="B314" t="s">
        <v>933</v>
      </c>
      <c r="C314">
        <v>311</v>
      </c>
      <c r="D314" t="s">
        <v>371</v>
      </c>
      <c r="E314" t="s">
        <v>108</v>
      </c>
      <c r="F314" s="79" t="s">
        <v>447</v>
      </c>
      <c r="G314">
        <v>-12.74</v>
      </c>
      <c r="H314">
        <v>95.3</v>
      </c>
      <c r="I314">
        <v>318</v>
      </c>
      <c r="J314">
        <v>108</v>
      </c>
      <c r="K314">
        <v>251</v>
      </c>
      <c r="L314">
        <v>68.7</v>
      </c>
      <c r="M314">
        <v>114</v>
      </c>
      <c r="N314">
        <v>3.5999999999999997E-2</v>
      </c>
      <c r="O314">
        <v>89</v>
      </c>
      <c r="P314">
        <v>-6.17</v>
      </c>
      <c r="Q314">
        <v>291</v>
      </c>
      <c r="R314">
        <v>101.5</v>
      </c>
      <c r="S314">
        <v>278</v>
      </c>
      <c r="T314">
        <v>107.7</v>
      </c>
      <c r="U314">
        <v>315</v>
      </c>
      <c r="V314">
        <v>3.96</v>
      </c>
      <c r="W314">
        <v>68</v>
      </c>
    </row>
    <row r="315" spans="1:23" x14ac:dyDescent="0.25">
      <c r="A315">
        <f>COUNTIF('Value Matchup'!$D$356:$D$423,D315)</f>
        <v>0</v>
      </c>
      <c r="B315" t="s">
        <v>933</v>
      </c>
      <c r="C315">
        <v>312</v>
      </c>
      <c r="D315" t="s">
        <v>185</v>
      </c>
      <c r="E315" t="s">
        <v>186</v>
      </c>
      <c r="F315" s="79" t="s">
        <v>1784</v>
      </c>
      <c r="G315">
        <v>-13.12</v>
      </c>
      <c r="H315">
        <v>99.7</v>
      </c>
      <c r="I315">
        <v>261</v>
      </c>
      <c r="J315">
        <v>112.8</v>
      </c>
      <c r="K315">
        <v>326</v>
      </c>
      <c r="L315">
        <v>67</v>
      </c>
      <c r="M315">
        <v>202</v>
      </c>
      <c r="N315">
        <v>-6.2E-2</v>
      </c>
      <c r="O315">
        <v>316</v>
      </c>
      <c r="P315">
        <v>-3.19</v>
      </c>
      <c r="Q315">
        <v>229</v>
      </c>
      <c r="R315">
        <v>103.4</v>
      </c>
      <c r="S315">
        <v>186</v>
      </c>
      <c r="T315">
        <v>106.6</v>
      </c>
      <c r="U315">
        <v>254</v>
      </c>
      <c r="V315">
        <v>-0.76</v>
      </c>
      <c r="W315">
        <v>188</v>
      </c>
    </row>
    <row r="316" spans="1:23" x14ac:dyDescent="0.25">
      <c r="A316">
        <f>COUNTIF('Value Matchup'!$D$356:$D$423,D316)</f>
        <v>0</v>
      </c>
      <c r="B316" t="s">
        <v>933</v>
      </c>
      <c r="C316">
        <v>313</v>
      </c>
      <c r="D316" t="s">
        <v>408</v>
      </c>
      <c r="E316" t="s">
        <v>148</v>
      </c>
      <c r="F316" s="79" t="s">
        <v>442</v>
      </c>
      <c r="G316">
        <v>-13.44</v>
      </c>
      <c r="H316">
        <v>93.7</v>
      </c>
      <c r="I316">
        <v>330</v>
      </c>
      <c r="J316">
        <v>107.2</v>
      </c>
      <c r="K316">
        <v>234</v>
      </c>
      <c r="L316">
        <v>63.6</v>
      </c>
      <c r="M316">
        <v>331</v>
      </c>
      <c r="N316">
        <v>4.2999999999999997E-2</v>
      </c>
      <c r="O316">
        <v>76</v>
      </c>
      <c r="P316">
        <v>-6.87</v>
      </c>
      <c r="Q316">
        <v>308</v>
      </c>
      <c r="R316">
        <v>101.2</v>
      </c>
      <c r="S316">
        <v>286</v>
      </c>
      <c r="T316">
        <v>108.1</v>
      </c>
      <c r="U316">
        <v>329</v>
      </c>
      <c r="V316">
        <v>-7.0000000000000007E-2</v>
      </c>
      <c r="W316">
        <v>172</v>
      </c>
    </row>
    <row r="317" spans="1:23" x14ac:dyDescent="0.25">
      <c r="A317">
        <f>COUNTIF('Value Matchup'!$D$356:$D$423,D317)</f>
        <v>0</v>
      </c>
      <c r="B317" t="s">
        <v>933</v>
      </c>
      <c r="C317">
        <v>314</v>
      </c>
      <c r="D317" t="s">
        <v>295</v>
      </c>
      <c r="E317" t="s">
        <v>161</v>
      </c>
      <c r="F317" s="79" t="s">
        <v>514</v>
      </c>
      <c r="G317">
        <v>-13.55</v>
      </c>
      <c r="H317">
        <v>101.6</v>
      </c>
      <c r="I317">
        <v>225</v>
      </c>
      <c r="J317">
        <v>115.1</v>
      </c>
      <c r="K317">
        <v>345</v>
      </c>
      <c r="L317">
        <v>69.5</v>
      </c>
      <c r="M317">
        <v>80</v>
      </c>
      <c r="N317">
        <v>3.1E-2</v>
      </c>
      <c r="O317">
        <v>97</v>
      </c>
      <c r="P317">
        <v>-8.7799999999999994</v>
      </c>
      <c r="Q317">
        <v>342</v>
      </c>
      <c r="R317">
        <v>98.2</v>
      </c>
      <c r="S317">
        <v>343</v>
      </c>
      <c r="T317">
        <v>107</v>
      </c>
      <c r="U317">
        <v>276</v>
      </c>
      <c r="V317">
        <v>-7.65</v>
      </c>
      <c r="W317">
        <v>338</v>
      </c>
    </row>
    <row r="318" spans="1:23" x14ac:dyDescent="0.25">
      <c r="A318">
        <f>COUNTIF('Value Matchup'!$D$356:$D$423,D318)</f>
        <v>0</v>
      </c>
      <c r="B318" t="s">
        <v>933</v>
      </c>
      <c r="C318">
        <v>315</v>
      </c>
      <c r="D318" t="s">
        <v>53</v>
      </c>
      <c r="E318" t="s">
        <v>110</v>
      </c>
      <c r="F318" s="79" t="s">
        <v>1784</v>
      </c>
      <c r="G318">
        <v>-13.65</v>
      </c>
      <c r="H318">
        <v>94.9</v>
      </c>
      <c r="I318">
        <v>320</v>
      </c>
      <c r="J318">
        <v>108.6</v>
      </c>
      <c r="K318">
        <v>257</v>
      </c>
      <c r="L318">
        <v>68.2</v>
      </c>
      <c r="M318">
        <v>134</v>
      </c>
      <c r="N318">
        <v>3.0000000000000001E-3</v>
      </c>
      <c r="O318">
        <v>177</v>
      </c>
      <c r="P318">
        <v>-0.98</v>
      </c>
      <c r="Q318">
        <v>171</v>
      </c>
      <c r="R318">
        <v>103.9</v>
      </c>
      <c r="S318">
        <v>167</v>
      </c>
      <c r="T318">
        <v>104.9</v>
      </c>
      <c r="U318">
        <v>192</v>
      </c>
      <c r="V318">
        <v>-3.91</v>
      </c>
      <c r="W318">
        <v>283</v>
      </c>
    </row>
    <row r="319" spans="1:23" x14ac:dyDescent="0.25">
      <c r="A319">
        <f>COUNTIF('Value Matchup'!$D$356:$D$423,D319)</f>
        <v>0</v>
      </c>
      <c r="B319" t="s">
        <v>933</v>
      </c>
      <c r="C319">
        <v>316</v>
      </c>
      <c r="D319" t="s">
        <v>341</v>
      </c>
      <c r="E319" t="s">
        <v>161</v>
      </c>
      <c r="F319" s="79" t="s">
        <v>1662</v>
      </c>
      <c r="G319">
        <v>-13.65</v>
      </c>
      <c r="H319">
        <v>94.3</v>
      </c>
      <c r="I319">
        <v>328</v>
      </c>
      <c r="J319">
        <v>108</v>
      </c>
      <c r="K319">
        <v>250</v>
      </c>
      <c r="L319">
        <v>63</v>
      </c>
      <c r="M319">
        <v>341</v>
      </c>
      <c r="N319">
        <v>-1.2999999999999999E-2</v>
      </c>
      <c r="O319">
        <v>224</v>
      </c>
      <c r="P319">
        <v>-7.23</v>
      </c>
      <c r="Q319">
        <v>319</v>
      </c>
      <c r="R319">
        <v>100.6</v>
      </c>
      <c r="S319">
        <v>307</v>
      </c>
      <c r="T319">
        <v>107.8</v>
      </c>
      <c r="U319">
        <v>320</v>
      </c>
      <c r="V319">
        <v>-2.33</v>
      </c>
      <c r="W319">
        <v>235</v>
      </c>
    </row>
    <row r="320" spans="1:23" x14ac:dyDescent="0.25">
      <c r="A320">
        <f>COUNTIF('Value Matchup'!$D$356:$D$423,D320)</f>
        <v>0</v>
      </c>
      <c r="B320" t="s">
        <v>933</v>
      </c>
      <c r="C320">
        <v>317</v>
      </c>
      <c r="D320" t="s">
        <v>127</v>
      </c>
      <c r="E320" t="s">
        <v>116</v>
      </c>
      <c r="F320" s="79" t="s">
        <v>514</v>
      </c>
      <c r="G320">
        <v>-13.66</v>
      </c>
      <c r="H320">
        <v>96</v>
      </c>
      <c r="I320">
        <v>312</v>
      </c>
      <c r="J320">
        <v>109.7</v>
      </c>
      <c r="K320">
        <v>277</v>
      </c>
      <c r="L320">
        <v>65</v>
      </c>
      <c r="M320">
        <v>299</v>
      </c>
      <c r="N320">
        <v>2.3E-2</v>
      </c>
      <c r="O320">
        <v>123</v>
      </c>
      <c r="P320">
        <v>-7.08</v>
      </c>
      <c r="Q320">
        <v>313</v>
      </c>
      <c r="R320">
        <v>98.7</v>
      </c>
      <c r="S320">
        <v>337</v>
      </c>
      <c r="T320">
        <v>105.8</v>
      </c>
      <c r="U320">
        <v>215</v>
      </c>
      <c r="V320">
        <v>6.13</v>
      </c>
      <c r="W320">
        <v>27</v>
      </c>
    </row>
    <row r="321" spans="1:23" x14ac:dyDescent="0.25">
      <c r="A321">
        <f>COUNTIF('Value Matchup'!$D$356:$D$423,D321)</f>
        <v>0</v>
      </c>
      <c r="B321" t="s">
        <v>933</v>
      </c>
      <c r="C321">
        <v>318</v>
      </c>
      <c r="D321" t="s">
        <v>204</v>
      </c>
      <c r="E321" t="s">
        <v>136</v>
      </c>
      <c r="F321" s="79" t="s">
        <v>1660</v>
      </c>
      <c r="G321">
        <v>-14.27</v>
      </c>
      <c r="H321">
        <v>88.9</v>
      </c>
      <c r="I321">
        <v>347</v>
      </c>
      <c r="J321">
        <v>103.2</v>
      </c>
      <c r="K321">
        <v>150</v>
      </c>
      <c r="L321">
        <v>64.7</v>
      </c>
      <c r="M321">
        <v>314</v>
      </c>
      <c r="N321">
        <v>-7.0000000000000001E-3</v>
      </c>
      <c r="O321">
        <v>199</v>
      </c>
      <c r="P321">
        <v>-7.22</v>
      </c>
      <c r="Q321">
        <v>318</v>
      </c>
      <c r="R321">
        <v>99.6</v>
      </c>
      <c r="S321">
        <v>326</v>
      </c>
      <c r="T321">
        <v>106.9</v>
      </c>
      <c r="U321">
        <v>270</v>
      </c>
      <c r="V321">
        <v>4.96</v>
      </c>
      <c r="W321">
        <v>47</v>
      </c>
    </row>
    <row r="322" spans="1:23" x14ac:dyDescent="0.25">
      <c r="A322">
        <f>COUNTIF('Value Matchup'!$D$356:$D$423,D322)</f>
        <v>0</v>
      </c>
      <c r="B322" t="s">
        <v>933</v>
      </c>
      <c r="C322">
        <v>319</v>
      </c>
      <c r="D322" t="s">
        <v>240</v>
      </c>
      <c r="E322" t="s">
        <v>116</v>
      </c>
      <c r="F322" s="79" t="s">
        <v>514</v>
      </c>
      <c r="G322">
        <v>-14.84</v>
      </c>
      <c r="H322">
        <v>89.7</v>
      </c>
      <c r="I322">
        <v>343</v>
      </c>
      <c r="J322">
        <v>104.6</v>
      </c>
      <c r="K322">
        <v>178</v>
      </c>
      <c r="L322">
        <v>64.900000000000006</v>
      </c>
      <c r="M322">
        <v>305</v>
      </c>
      <c r="N322">
        <v>7.0000000000000001E-3</v>
      </c>
      <c r="O322">
        <v>163</v>
      </c>
      <c r="P322">
        <v>-8.77</v>
      </c>
      <c r="Q322">
        <v>341</v>
      </c>
      <c r="R322">
        <v>98.7</v>
      </c>
      <c r="S322">
        <v>339</v>
      </c>
      <c r="T322">
        <v>107.4</v>
      </c>
      <c r="U322">
        <v>306</v>
      </c>
      <c r="V322">
        <v>5.43</v>
      </c>
      <c r="W322">
        <v>38</v>
      </c>
    </row>
    <row r="323" spans="1:23" x14ac:dyDescent="0.25">
      <c r="A323">
        <f>COUNTIF('Value Matchup'!$D$356:$D$423,D323)</f>
        <v>0</v>
      </c>
      <c r="B323" t="s">
        <v>933</v>
      </c>
      <c r="C323">
        <v>320</v>
      </c>
      <c r="D323" t="s">
        <v>163</v>
      </c>
      <c r="E323" t="s">
        <v>148</v>
      </c>
      <c r="F323" s="79" t="s">
        <v>1661</v>
      </c>
      <c r="G323">
        <v>-14.87</v>
      </c>
      <c r="H323">
        <v>96.9</v>
      </c>
      <c r="I323">
        <v>299</v>
      </c>
      <c r="J323">
        <v>111.8</v>
      </c>
      <c r="K323">
        <v>313</v>
      </c>
      <c r="L323">
        <v>69</v>
      </c>
      <c r="M323">
        <v>99</v>
      </c>
      <c r="N323">
        <v>6.0000000000000001E-3</v>
      </c>
      <c r="O323">
        <v>165</v>
      </c>
      <c r="P323">
        <v>-5.96</v>
      </c>
      <c r="Q323">
        <v>288</v>
      </c>
      <c r="R323">
        <v>101.2</v>
      </c>
      <c r="S323">
        <v>291</v>
      </c>
      <c r="T323">
        <v>107.1</v>
      </c>
      <c r="U323">
        <v>289</v>
      </c>
      <c r="V323">
        <v>3.08</v>
      </c>
      <c r="W323">
        <v>94</v>
      </c>
    </row>
    <row r="324" spans="1:23" x14ac:dyDescent="0.25">
      <c r="A324">
        <f>COUNTIF('Value Matchup'!$D$356:$D$423,D324)</f>
        <v>0</v>
      </c>
      <c r="B324" t="s">
        <v>933</v>
      </c>
      <c r="C324">
        <v>321</v>
      </c>
      <c r="D324" t="s">
        <v>388</v>
      </c>
      <c r="E324" t="s">
        <v>153</v>
      </c>
      <c r="F324" s="79" t="s">
        <v>1662</v>
      </c>
      <c r="G324">
        <v>-14.95</v>
      </c>
      <c r="H324">
        <v>98</v>
      </c>
      <c r="I324">
        <v>286</v>
      </c>
      <c r="J324">
        <v>113</v>
      </c>
      <c r="K324">
        <v>329</v>
      </c>
      <c r="L324">
        <v>63.1</v>
      </c>
      <c r="M324">
        <v>339</v>
      </c>
      <c r="N324">
        <v>-2.3E-2</v>
      </c>
      <c r="O324">
        <v>240</v>
      </c>
      <c r="P324">
        <v>-3.11</v>
      </c>
      <c r="Q324">
        <v>226</v>
      </c>
      <c r="R324">
        <v>102.1</v>
      </c>
      <c r="S324">
        <v>250</v>
      </c>
      <c r="T324">
        <v>105.2</v>
      </c>
      <c r="U324">
        <v>199</v>
      </c>
      <c r="V324">
        <v>-1.85</v>
      </c>
      <c r="W324">
        <v>224</v>
      </c>
    </row>
    <row r="325" spans="1:23" x14ac:dyDescent="0.25">
      <c r="A325">
        <f>COUNTIF('Value Matchup'!$D$356:$D$423,D325)</f>
        <v>0</v>
      </c>
      <c r="B325" t="s">
        <v>933</v>
      </c>
      <c r="C325">
        <v>322</v>
      </c>
      <c r="D325" t="s">
        <v>378</v>
      </c>
      <c r="E325" t="s">
        <v>132</v>
      </c>
      <c r="F325" s="79" t="s">
        <v>1784</v>
      </c>
      <c r="G325">
        <v>-15.18</v>
      </c>
      <c r="H325">
        <v>89.4</v>
      </c>
      <c r="I325">
        <v>344</v>
      </c>
      <c r="J325">
        <v>104.6</v>
      </c>
      <c r="K325">
        <v>177</v>
      </c>
      <c r="L325">
        <v>68.099999999999994</v>
      </c>
      <c r="M325">
        <v>138</v>
      </c>
      <c r="N325">
        <v>-4.2000000000000003E-2</v>
      </c>
      <c r="O325">
        <v>283</v>
      </c>
      <c r="P325">
        <v>-3.18</v>
      </c>
      <c r="Q325">
        <v>228</v>
      </c>
      <c r="R325">
        <v>104.1</v>
      </c>
      <c r="S325">
        <v>157</v>
      </c>
      <c r="T325">
        <v>107.3</v>
      </c>
      <c r="U325">
        <v>293</v>
      </c>
      <c r="V325">
        <v>1.34</v>
      </c>
      <c r="W325">
        <v>125</v>
      </c>
    </row>
    <row r="326" spans="1:23" x14ac:dyDescent="0.25">
      <c r="A326">
        <f>COUNTIF('Value Matchup'!$D$356:$D$423,D326)</f>
        <v>0</v>
      </c>
      <c r="B326" t="s">
        <v>933</v>
      </c>
      <c r="C326">
        <v>323</v>
      </c>
      <c r="D326" t="s">
        <v>73</v>
      </c>
      <c r="E326" t="s">
        <v>161</v>
      </c>
      <c r="F326" s="79" t="s">
        <v>1661</v>
      </c>
      <c r="G326">
        <v>-15.22</v>
      </c>
      <c r="H326">
        <v>89.3</v>
      </c>
      <c r="I326">
        <v>346</v>
      </c>
      <c r="J326">
        <v>104.5</v>
      </c>
      <c r="K326">
        <v>175</v>
      </c>
      <c r="L326">
        <v>61.7</v>
      </c>
      <c r="M326">
        <v>351</v>
      </c>
      <c r="N326">
        <v>2.1000000000000001E-2</v>
      </c>
      <c r="O326">
        <v>127</v>
      </c>
      <c r="P326">
        <v>-7.84</v>
      </c>
      <c r="Q326">
        <v>331</v>
      </c>
      <c r="R326">
        <v>99.9</v>
      </c>
      <c r="S326">
        <v>323</v>
      </c>
      <c r="T326">
        <v>107.8</v>
      </c>
      <c r="U326">
        <v>318</v>
      </c>
      <c r="V326">
        <v>-4.22</v>
      </c>
      <c r="W326">
        <v>290</v>
      </c>
    </row>
    <row r="327" spans="1:23" x14ac:dyDescent="0.25">
      <c r="A327">
        <f>COUNTIF('Value Matchup'!$D$356:$D$423,D327)</f>
        <v>0</v>
      </c>
      <c r="B327" t="s">
        <v>933</v>
      </c>
      <c r="C327">
        <v>324</v>
      </c>
      <c r="D327" t="s">
        <v>285</v>
      </c>
      <c r="E327" t="s">
        <v>148</v>
      </c>
      <c r="F327" s="79" t="s">
        <v>1785</v>
      </c>
      <c r="G327">
        <v>-15.24</v>
      </c>
      <c r="H327">
        <v>94.6</v>
      </c>
      <c r="I327">
        <v>326</v>
      </c>
      <c r="J327">
        <v>109.8</v>
      </c>
      <c r="K327">
        <v>281</v>
      </c>
      <c r="L327">
        <v>67</v>
      </c>
      <c r="M327">
        <v>201</v>
      </c>
      <c r="N327">
        <v>-1.2E-2</v>
      </c>
      <c r="O327">
        <v>217</v>
      </c>
      <c r="P327">
        <v>-5.23</v>
      </c>
      <c r="Q327">
        <v>282</v>
      </c>
      <c r="R327">
        <v>102.1</v>
      </c>
      <c r="S327">
        <v>253</v>
      </c>
      <c r="T327">
        <v>107.3</v>
      </c>
      <c r="U327">
        <v>295</v>
      </c>
      <c r="V327">
        <v>5.28</v>
      </c>
      <c r="W327">
        <v>41</v>
      </c>
    </row>
    <row r="328" spans="1:23" x14ac:dyDescent="0.25">
      <c r="A328">
        <f>COUNTIF('Value Matchup'!$D$356:$D$423,D328)</f>
        <v>0</v>
      </c>
      <c r="B328" t="s">
        <v>933</v>
      </c>
      <c r="C328">
        <v>325</v>
      </c>
      <c r="D328" t="s">
        <v>147</v>
      </c>
      <c r="E328" t="s">
        <v>148</v>
      </c>
      <c r="F328" s="79" t="s">
        <v>1662</v>
      </c>
      <c r="G328">
        <v>-15.6</v>
      </c>
      <c r="H328">
        <v>99.2</v>
      </c>
      <c r="I328">
        <v>267</v>
      </c>
      <c r="J328">
        <v>114.8</v>
      </c>
      <c r="K328">
        <v>343</v>
      </c>
      <c r="L328">
        <v>67.5</v>
      </c>
      <c r="M328">
        <v>173</v>
      </c>
      <c r="N328">
        <v>2.5999999999999999E-2</v>
      </c>
      <c r="O328">
        <v>110</v>
      </c>
      <c r="P328">
        <v>-7.43</v>
      </c>
      <c r="Q328">
        <v>323</v>
      </c>
      <c r="R328">
        <v>100.1</v>
      </c>
      <c r="S328">
        <v>319</v>
      </c>
      <c r="T328">
        <v>107.5</v>
      </c>
      <c r="U328">
        <v>308</v>
      </c>
      <c r="V328">
        <v>-2.4</v>
      </c>
      <c r="W328">
        <v>238</v>
      </c>
    </row>
    <row r="329" spans="1:23" x14ac:dyDescent="0.25">
      <c r="A329">
        <f>COUNTIF('Value Matchup'!$D$356:$D$423,D329)</f>
        <v>0</v>
      </c>
      <c r="B329" t="s">
        <v>933</v>
      </c>
      <c r="C329">
        <v>326</v>
      </c>
      <c r="D329" t="s">
        <v>325</v>
      </c>
      <c r="E329" t="s">
        <v>151</v>
      </c>
      <c r="F329" s="79" t="s">
        <v>1783</v>
      </c>
      <c r="G329">
        <v>-15.62</v>
      </c>
      <c r="H329">
        <v>94.2</v>
      </c>
      <c r="I329">
        <v>329</v>
      </c>
      <c r="J329">
        <v>109.8</v>
      </c>
      <c r="K329">
        <v>282</v>
      </c>
      <c r="L329">
        <v>66.7</v>
      </c>
      <c r="M329">
        <v>220</v>
      </c>
      <c r="N329">
        <v>-1.0999999999999999E-2</v>
      </c>
      <c r="O329">
        <v>214</v>
      </c>
      <c r="P329">
        <v>0.18</v>
      </c>
      <c r="Q329">
        <v>140</v>
      </c>
      <c r="R329">
        <v>103.5</v>
      </c>
      <c r="S329">
        <v>185</v>
      </c>
      <c r="T329">
        <v>103.3</v>
      </c>
      <c r="U329">
        <v>119</v>
      </c>
      <c r="V329">
        <v>-7.47</v>
      </c>
      <c r="W329">
        <v>335</v>
      </c>
    </row>
    <row r="330" spans="1:23" ht="16.5" customHeight="1" x14ac:dyDescent="0.25">
      <c r="A330">
        <f>COUNTIF('Value Matchup'!$D$356:$D$423,D330)</f>
        <v>0</v>
      </c>
      <c r="B330" t="s">
        <v>933</v>
      </c>
      <c r="C330">
        <v>327</v>
      </c>
      <c r="D330" t="s">
        <v>372</v>
      </c>
      <c r="E330" t="s">
        <v>207</v>
      </c>
      <c r="F330" s="79" t="s">
        <v>1783</v>
      </c>
      <c r="G330">
        <v>-15.83</v>
      </c>
      <c r="H330">
        <v>97.5</v>
      </c>
      <c r="I330">
        <v>291</v>
      </c>
      <c r="J330">
        <v>113.3</v>
      </c>
      <c r="K330">
        <v>331</v>
      </c>
      <c r="L330">
        <v>68.7</v>
      </c>
      <c r="M330">
        <v>111</v>
      </c>
      <c r="N330">
        <v>-5.3999999999999999E-2</v>
      </c>
      <c r="O330">
        <v>302</v>
      </c>
      <c r="P330">
        <v>-2.98</v>
      </c>
      <c r="Q330">
        <v>224</v>
      </c>
      <c r="R330">
        <v>101.3</v>
      </c>
      <c r="S330">
        <v>282</v>
      </c>
      <c r="T330">
        <v>104.3</v>
      </c>
      <c r="U330">
        <v>174</v>
      </c>
      <c r="V330">
        <v>-2.96</v>
      </c>
      <c r="W330">
        <v>255</v>
      </c>
    </row>
    <row r="331" spans="1:23" ht="15.75" customHeight="1" x14ac:dyDescent="0.25">
      <c r="A331">
        <f>COUNTIF('Value Matchup'!$D$356:$D$423,D331)</f>
        <v>0</v>
      </c>
      <c r="B331" t="s">
        <v>933</v>
      </c>
      <c r="C331">
        <v>328</v>
      </c>
      <c r="D331" t="s">
        <v>230</v>
      </c>
      <c r="E331" t="s">
        <v>198</v>
      </c>
      <c r="F331" s="79" t="s">
        <v>1661</v>
      </c>
      <c r="G331">
        <v>-16.29</v>
      </c>
      <c r="H331">
        <v>101.8</v>
      </c>
      <c r="I331">
        <v>218</v>
      </c>
      <c r="J331">
        <v>118.1</v>
      </c>
      <c r="K331">
        <v>350</v>
      </c>
      <c r="L331">
        <v>66.7</v>
      </c>
      <c r="M331">
        <v>217</v>
      </c>
      <c r="N331">
        <v>6.7000000000000004E-2</v>
      </c>
      <c r="O331">
        <v>34</v>
      </c>
      <c r="P331">
        <v>-5.0999999999999996</v>
      </c>
      <c r="Q331">
        <v>279</v>
      </c>
      <c r="R331">
        <v>102.4</v>
      </c>
      <c r="S331">
        <v>235</v>
      </c>
      <c r="T331">
        <v>107.5</v>
      </c>
      <c r="U331">
        <v>307</v>
      </c>
      <c r="V331">
        <v>7.8</v>
      </c>
      <c r="W331">
        <v>12</v>
      </c>
    </row>
    <row r="332" spans="1:23" x14ac:dyDescent="0.25">
      <c r="A332">
        <f>COUNTIF('Value Matchup'!$D$356:$D$423,D332)</f>
        <v>0</v>
      </c>
      <c r="B332" t="s">
        <v>933</v>
      </c>
      <c r="C332">
        <v>329</v>
      </c>
      <c r="D332" t="s">
        <v>117</v>
      </c>
      <c r="E332" t="s">
        <v>116</v>
      </c>
      <c r="F332" s="79" t="s">
        <v>1660</v>
      </c>
      <c r="G332">
        <v>-16.36</v>
      </c>
      <c r="H332">
        <v>94.6</v>
      </c>
      <c r="I332">
        <v>325</v>
      </c>
      <c r="J332">
        <v>110.9</v>
      </c>
      <c r="K332">
        <v>304</v>
      </c>
      <c r="L332">
        <v>67</v>
      </c>
      <c r="M332">
        <v>198</v>
      </c>
      <c r="N332">
        <v>2.4E-2</v>
      </c>
      <c r="O332">
        <v>120</v>
      </c>
      <c r="P332">
        <v>-6.94</v>
      </c>
      <c r="Q332">
        <v>310</v>
      </c>
      <c r="R332">
        <v>99.4</v>
      </c>
      <c r="S332">
        <v>331</v>
      </c>
      <c r="T332">
        <v>106.3</v>
      </c>
      <c r="U332">
        <v>241</v>
      </c>
      <c r="V332">
        <v>12.58</v>
      </c>
      <c r="W332">
        <v>1</v>
      </c>
    </row>
    <row r="333" spans="1:23" x14ac:dyDescent="0.25">
      <c r="A333">
        <f>COUNTIF('Value Matchup'!$D$356:$D$423,D333)</f>
        <v>0</v>
      </c>
      <c r="B333" t="s">
        <v>933</v>
      </c>
      <c r="C333">
        <v>330</v>
      </c>
      <c r="D333" t="s">
        <v>352</v>
      </c>
      <c r="E333" t="s">
        <v>132</v>
      </c>
      <c r="F333" s="79" t="s">
        <v>1662</v>
      </c>
      <c r="G333">
        <v>-16.489999999999998</v>
      </c>
      <c r="H333">
        <v>96.5</v>
      </c>
      <c r="I333">
        <v>302</v>
      </c>
      <c r="J333">
        <v>113</v>
      </c>
      <c r="K333">
        <v>328</v>
      </c>
      <c r="L333">
        <v>69.5</v>
      </c>
      <c r="M333">
        <v>79</v>
      </c>
      <c r="N333">
        <v>3.3000000000000002E-2</v>
      </c>
      <c r="O333">
        <v>95</v>
      </c>
      <c r="P333">
        <v>-5</v>
      </c>
      <c r="Q333">
        <v>277</v>
      </c>
      <c r="R333">
        <v>102.3</v>
      </c>
      <c r="S333">
        <v>238</v>
      </c>
      <c r="T333">
        <v>107.3</v>
      </c>
      <c r="U333">
        <v>296</v>
      </c>
      <c r="V333">
        <v>-5.23</v>
      </c>
      <c r="W333">
        <v>312</v>
      </c>
    </row>
    <row r="334" spans="1:23" x14ac:dyDescent="0.25">
      <c r="A334">
        <f>COUNTIF('Value Matchup'!$D$356:$D$423,D334)</f>
        <v>0</v>
      </c>
      <c r="B334" t="s">
        <v>933</v>
      </c>
      <c r="C334">
        <v>331</v>
      </c>
      <c r="D334" t="s">
        <v>267</v>
      </c>
      <c r="E334" t="s">
        <v>108</v>
      </c>
      <c r="F334" s="79" t="s">
        <v>1785</v>
      </c>
      <c r="G334">
        <v>-16.54</v>
      </c>
      <c r="H334">
        <v>98</v>
      </c>
      <c r="I334">
        <v>287</v>
      </c>
      <c r="J334">
        <v>114.5</v>
      </c>
      <c r="K334">
        <v>340</v>
      </c>
      <c r="L334">
        <v>66.099999999999994</v>
      </c>
      <c r="M334">
        <v>247</v>
      </c>
      <c r="N334">
        <v>-4.7E-2</v>
      </c>
      <c r="O334">
        <v>290</v>
      </c>
      <c r="P334">
        <v>-5.81</v>
      </c>
      <c r="Q334">
        <v>286</v>
      </c>
      <c r="R334">
        <v>101.1</v>
      </c>
      <c r="S334">
        <v>296</v>
      </c>
      <c r="T334">
        <v>106.9</v>
      </c>
      <c r="U334">
        <v>273</v>
      </c>
      <c r="V334">
        <v>5.15</v>
      </c>
      <c r="W334">
        <v>43</v>
      </c>
    </row>
    <row r="335" spans="1:23" x14ac:dyDescent="0.25">
      <c r="A335">
        <f>COUNTIF('Value Matchup'!$D$356:$D$423,D335)</f>
        <v>0</v>
      </c>
      <c r="B335" t="s">
        <v>933</v>
      </c>
      <c r="C335">
        <v>332</v>
      </c>
      <c r="D335" t="s">
        <v>137</v>
      </c>
      <c r="E335" t="s">
        <v>118</v>
      </c>
      <c r="F335" s="79" t="s">
        <v>1662</v>
      </c>
      <c r="G335">
        <v>-16.75</v>
      </c>
      <c r="H335">
        <v>95.8</v>
      </c>
      <c r="I335">
        <v>314</v>
      </c>
      <c r="J335">
        <v>112.6</v>
      </c>
      <c r="K335">
        <v>323</v>
      </c>
      <c r="L335">
        <v>65.7</v>
      </c>
      <c r="M335">
        <v>270</v>
      </c>
      <c r="N335">
        <v>3.0000000000000001E-3</v>
      </c>
      <c r="O335">
        <v>180</v>
      </c>
      <c r="P335">
        <v>-4.57</v>
      </c>
      <c r="Q335">
        <v>266</v>
      </c>
      <c r="R335">
        <v>100.5</v>
      </c>
      <c r="S335">
        <v>309</v>
      </c>
      <c r="T335">
        <v>105.1</v>
      </c>
      <c r="U335">
        <v>197</v>
      </c>
      <c r="V335">
        <v>-2.86</v>
      </c>
      <c r="W335">
        <v>252</v>
      </c>
    </row>
    <row r="336" spans="1:23" x14ac:dyDescent="0.25">
      <c r="A336">
        <f>COUNTIF('Value Matchup'!$D$356:$D$423,D336)</f>
        <v>0</v>
      </c>
      <c r="B336" t="s">
        <v>933</v>
      </c>
      <c r="C336">
        <v>333</v>
      </c>
      <c r="D336" t="s">
        <v>152</v>
      </c>
      <c r="E336" t="s">
        <v>153</v>
      </c>
      <c r="F336" s="79" t="s">
        <v>1782</v>
      </c>
      <c r="G336">
        <v>-17.77</v>
      </c>
      <c r="H336">
        <v>96.7</v>
      </c>
      <c r="I336">
        <v>300</v>
      </c>
      <c r="J336">
        <v>114.5</v>
      </c>
      <c r="K336">
        <v>341</v>
      </c>
      <c r="L336">
        <v>66</v>
      </c>
      <c r="M336">
        <v>253</v>
      </c>
      <c r="N336">
        <v>-6.8000000000000005E-2</v>
      </c>
      <c r="O336">
        <v>320</v>
      </c>
      <c r="P336">
        <v>-3.72</v>
      </c>
      <c r="Q336">
        <v>248</v>
      </c>
      <c r="R336">
        <v>101.6</v>
      </c>
      <c r="S336">
        <v>276</v>
      </c>
      <c r="T336">
        <v>105.3</v>
      </c>
      <c r="U336">
        <v>203</v>
      </c>
      <c r="V336">
        <v>-2.33</v>
      </c>
      <c r="W336">
        <v>236</v>
      </c>
    </row>
    <row r="337" spans="1:23" x14ac:dyDescent="0.25">
      <c r="A337">
        <f>COUNTIF('Value Matchup'!$D$356:$D$423,D337)</f>
        <v>0</v>
      </c>
      <c r="B337" t="s">
        <v>933</v>
      </c>
      <c r="C337">
        <v>334</v>
      </c>
      <c r="D337" t="s">
        <v>284</v>
      </c>
      <c r="E337" t="s">
        <v>136</v>
      </c>
      <c r="F337" s="79" t="s">
        <v>1785</v>
      </c>
      <c r="G337">
        <v>-18.05</v>
      </c>
      <c r="H337">
        <v>92.4</v>
      </c>
      <c r="I337">
        <v>337</v>
      </c>
      <c r="J337">
        <v>110.5</v>
      </c>
      <c r="K337">
        <v>296</v>
      </c>
      <c r="L337">
        <v>71.900000000000006</v>
      </c>
      <c r="M337">
        <v>22</v>
      </c>
      <c r="N337">
        <v>-7.3999999999999996E-2</v>
      </c>
      <c r="O337">
        <v>328</v>
      </c>
      <c r="P337">
        <v>-12.87</v>
      </c>
      <c r="Q337">
        <v>353</v>
      </c>
      <c r="R337">
        <v>97</v>
      </c>
      <c r="S337">
        <v>352</v>
      </c>
      <c r="T337">
        <v>109.8</v>
      </c>
      <c r="U337">
        <v>353</v>
      </c>
      <c r="V337">
        <v>-0.28000000000000003</v>
      </c>
      <c r="W337">
        <v>177</v>
      </c>
    </row>
    <row r="338" spans="1:23" ht="15.75" customHeight="1" x14ac:dyDescent="0.25">
      <c r="A338">
        <f>COUNTIF('Value Matchup'!$D$356:$D$423,D338)</f>
        <v>0</v>
      </c>
      <c r="B338" t="s">
        <v>933</v>
      </c>
      <c r="C338">
        <v>335</v>
      </c>
      <c r="D338" t="s">
        <v>362</v>
      </c>
      <c r="E338" t="s">
        <v>116</v>
      </c>
      <c r="F338" s="79" t="s">
        <v>1783</v>
      </c>
      <c r="G338">
        <v>-18.41</v>
      </c>
      <c r="H338">
        <v>93.7</v>
      </c>
      <c r="I338">
        <v>331</v>
      </c>
      <c r="J338">
        <v>112.1</v>
      </c>
      <c r="K338">
        <v>315</v>
      </c>
      <c r="L338">
        <v>65.5</v>
      </c>
      <c r="M338">
        <v>280</v>
      </c>
      <c r="N338">
        <v>-8.2000000000000003E-2</v>
      </c>
      <c r="O338">
        <v>332</v>
      </c>
      <c r="P338">
        <v>-7.15</v>
      </c>
      <c r="Q338">
        <v>316</v>
      </c>
      <c r="R338">
        <v>99.3</v>
      </c>
      <c r="S338">
        <v>333</v>
      </c>
      <c r="T338">
        <v>106.4</v>
      </c>
      <c r="U338">
        <v>246</v>
      </c>
      <c r="V338">
        <v>7.64</v>
      </c>
      <c r="W338">
        <v>13</v>
      </c>
    </row>
    <row r="339" spans="1:23" x14ac:dyDescent="0.25">
      <c r="A339">
        <f>COUNTIF('Value Matchup'!$D$356:$D$423,D339)</f>
        <v>0</v>
      </c>
      <c r="B339" t="s">
        <v>933</v>
      </c>
      <c r="C339">
        <v>336</v>
      </c>
      <c r="D339" t="s">
        <v>398</v>
      </c>
      <c r="E339" t="s">
        <v>159</v>
      </c>
      <c r="F339" s="79" t="s">
        <v>1782</v>
      </c>
      <c r="G339">
        <v>-18.55</v>
      </c>
      <c r="H339">
        <v>92.8</v>
      </c>
      <c r="I339">
        <v>335</v>
      </c>
      <c r="J339">
        <v>111.3</v>
      </c>
      <c r="K339">
        <v>308</v>
      </c>
      <c r="L339">
        <v>67.900000000000006</v>
      </c>
      <c r="M339">
        <v>146</v>
      </c>
      <c r="N339">
        <v>-4.9000000000000002E-2</v>
      </c>
      <c r="O339">
        <v>293</v>
      </c>
      <c r="P339">
        <v>-3.12</v>
      </c>
      <c r="Q339">
        <v>227</v>
      </c>
      <c r="R339">
        <v>103.2</v>
      </c>
      <c r="S339">
        <v>194</v>
      </c>
      <c r="T339">
        <v>106.3</v>
      </c>
      <c r="U339">
        <v>243</v>
      </c>
      <c r="V339">
        <v>-1.01</v>
      </c>
      <c r="W339">
        <v>197</v>
      </c>
    </row>
    <row r="340" spans="1:23" x14ac:dyDescent="0.25">
      <c r="A340">
        <f>COUNTIF('Value Matchup'!$D$356:$D$423,D340)</f>
        <v>0</v>
      </c>
      <c r="B340" t="s">
        <v>933</v>
      </c>
      <c r="C340">
        <v>337</v>
      </c>
      <c r="D340" t="s">
        <v>261</v>
      </c>
      <c r="E340" t="s">
        <v>118</v>
      </c>
      <c r="F340" s="79" t="s">
        <v>1781</v>
      </c>
      <c r="G340">
        <v>-18.649999999999999</v>
      </c>
      <c r="H340">
        <v>93</v>
      </c>
      <c r="I340">
        <v>333</v>
      </c>
      <c r="J340">
        <v>111.7</v>
      </c>
      <c r="K340">
        <v>311</v>
      </c>
      <c r="L340">
        <v>63.9</v>
      </c>
      <c r="M340">
        <v>330</v>
      </c>
      <c r="N340">
        <v>-5.8000000000000003E-2</v>
      </c>
      <c r="O340">
        <v>309</v>
      </c>
      <c r="P340">
        <v>-2.71</v>
      </c>
      <c r="Q340">
        <v>218</v>
      </c>
      <c r="R340">
        <v>101.8</v>
      </c>
      <c r="S340">
        <v>271</v>
      </c>
      <c r="T340">
        <v>104.5</v>
      </c>
      <c r="U340">
        <v>181</v>
      </c>
      <c r="V340">
        <v>1.7</v>
      </c>
      <c r="W340">
        <v>115</v>
      </c>
    </row>
    <row r="341" spans="1:23" x14ac:dyDescent="0.25">
      <c r="A341">
        <f>COUNTIF('Value Matchup'!$D$356:$D$423,D341)</f>
        <v>0</v>
      </c>
      <c r="B341" t="s">
        <v>933</v>
      </c>
      <c r="C341">
        <v>338</v>
      </c>
      <c r="D341" t="s">
        <v>356</v>
      </c>
      <c r="E341" t="s">
        <v>136</v>
      </c>
      <c r="F341" s="79" t="s">
        <v>1784</v>
      </c>
      <c r="G341">
        <v>-18.84</v>
      </c>
      <c r="H341">
        <v>97.8</v>
      </c>
      <c r="I341">
        <v>290</v>
      </c>
      <c r="J341">
        <v>116.7</v>
      </c>
      <c r="K341">
        <v>348</v>
      </c>
      <c r="L341">
        <v>66.8</v>
      </c>
      <c r="M341">
        <v>211</v>
      </c>
      <c r="N341">
        <v>-3.6999999999999998E-2</v>
      </c>
      <c r="O341">
        <v>270</v>
      </c>
      <c r="P341">
        <v>-7.81</v>
      </c>
      <c r="Q341">
        <v>329</v>
      </c>
      <c r="R341">
        <v>98.9</v>
      </c>
      <c r="S341">
        <v>335</v>
      </c>
      <c r="T341">
        <v>106.7</v>
      </c>
      <c r="U341">
        <v>256</v>
      </c>
      <c r="V341">
        <v>6.6</v>
      </c>
      <c r="W341">
        <v>25</v>
      </c>
    </row>
    <row r="342" spans="1:23" x14ac:dyDescent="0.25">
      <c r="A342">
        <f>COUNTIF('Value Matchup'!$D$356:$D$423,D342)</f>
        <v>0</v>
      </c>
      <c r="B342" t="s">
        <v>933</v>
      </c>
      <c r="C342">
        <v>339</v>
      </c>
      <c r="D342" t="s">
        <v>245</v>
      </c>
      <c r="E342" t="s">
        <v>207</v>
      </c>
      <c r="F342" s="79" t="s">
        <v>1782</v>
      </c>
      <c r="G342">
        <v>-19.149999999999999</v>
      </c>
      <c r="H342">
        <v>91.6</v>
      </c>
      <c r="I342">
        <v>339</v>
      </c>
      <c r="J342">
        <v>110.8</v>
      </c>
      <c r="K342">
        <v>301</v>
      </c>
      <c r="L342">
        <v>68.099999999999994</v>
      </c>
      <c r="M342">
        <v>141</v>
      </c>
      <c r="N342">
        <v>0.04</v>
      </c>
      <c r="O342">
        <v>82</v>
      </c>
      <c r="P342">
        <v>0.96</v>
      </c>
      <c r="Q342">
        <v>122</v>
      </c>
      <c r="R342">
        <v>103.9</v>
      </c>
      <c r="S342">
        <v>164</v>
      </c>
      <c r="T342">
        <v>103</v>
      </c>
      <c r="U342">
        <v>110</v>
      </c>
      <c r="V342">
        <v>4.1500000000000004</v>
      </c>
      <c r="W342">
        <v>62</v>
      </c>
    </row>
    <row r="343" spans="1:23" x14ac:dyDescent="0.25">
      <c r="A343">
        <f>COUNTIF('Value Matchup'!$D$356:$D$423,D343)</f>
        <v>0</v>
      </c>
      <c r="B343" t="s">
        <v>933</v>
      </c>
      <c r="C343">
        <v>340</v>
      </c>
      <c r="D343" t="s">
        <v>313</v>
      </c>
      <c r="E343" t="s">
        <v>108</v>
      </c>
      <c r="F343" s="79" t="s">
        <v>1661</v>
      </c>
      <c r="G343">
        <v>-19.7</v>
      </c>
      <c r="H343">
        <v>89.9</v>
      </c>
      <c r="I343">
        <v>341</v>
      </c>
      <c r="J343">
        <v>109.6</v>
      </c>
      <c r="K343">
        <v>276</v>
      </c>
      <c r="L343">
        <v>68.400000000000006</v>
      </c>
      <c r="M343">
        <v>121</v>
      </c>
      <c r="N343">
        <v>6.9000000000000006E-2</v>
      </c>
      <c r="O343">
        <v>32</v>
      </c>
      <c r="P343">
        <v>-6.32</v>
      </c>
      <c r="Q343">
        <v>295</v>
      </c>
      <c r="R343">
        <v>100.7</v>
      </c>
      <c r="S343">
        <v>302</v>
      </c>
      <c r="T343">
        <v>107</v>
      </c>
      <c r="U343">
        <v>281</v>
      </c>
      <c r="V343">
        <v>3.82</v>
      </c>
      <c r="W343">
        <v>74</v>
      </c>
    </row>
    <row r="344" spans="1:23" x14ac:dyDescent="0.25">
      <c r="A344">
        <f>COUNTIF('Value Matchup'!$D$356:$D$423,D344)</f>
        <v>0</v>
      </c>
      <c r="B344" t="s">
        <v>933</v>
      </c>
      <c r="C344">
        <v>341</v>
      </c>
      <c r="D344" t="s">
        <v>349</v>
      </c>
      <c r="E344" t="s">
        <v>136</v>
      </c>
      <c r="F344" s="79" t="s">
        <v>1661</v>
      </c>
      <c r="G344">
        <v>-19.77</v>
      </c>
      <c r="H344">
        <v>96.2</v>
      </c>
      <c r="I344">
        <v>309</v>
      </c>
      <c r="J344">
        <v>115.9</v>
      </c>
      <c r="K344">
        <v>347</v>
      </c>
      <c r="L344">
        <v>74.7</v>
      </c>
      <c r="M344">
        <v>3</v>
      </c>
      <c r="N344">
        <v>6.0999999999999999E-2</v>
      </c>
      <c r="O344">
        <v>41</v>
      </c>
      <c r="P344">
        <v>-10.1</v>
      </c>
      <c r="Q344">
        <v>347</v>
      </c>
      <c r="R344">
        <v>97.3</v>
      </c>
      <c r="S344">
        <v>349</v>
      </c>
      <c r="T344">
        <v>107.4</v>
      </c>
      <c r="U344">
        <v>303</v>
      </c>
      <c r="V344">
        <v>4.72</v>
      </c>
      <c r="W344">
        <v>50</v>
      </c>
    </row>
    <row r="345" spans="1:23" x14ac:dyDescent="0.25">
      <c r="A345">
        <f>COUNTIF('Value Matchup'!$D$356:$D$423,D345)</f>
        <v>0</v>
      </c>
      <c r="B345" t="s">
        <v>933</v>
      </c>
      <c r="C345">
        <v>342</v>
      </c>
      <c r="D345" t="s">
        <v>179</v>
      </c>
      <c r="E345" t="s">
        <v>136</v>
      </c>
      <c r="F345" s="79" t="s">
        <v>1784</v>
      </c>
      <c r="G345">
        <v>-20.55</v>
      </c>
      <c r="H345">
        <v>88.5</v>
      </c>
      <c r="I345">
        <v>349</v>
      </c>
      <c r="J345">
        <v>109</v>
      </c>
      <c r="K345">
        <v>264</v>
      </c>
      <c r="L345">
        <v>70</v>
      </c>
      <c r="M345">
        <v>61</v>
      </c>
      <c r="N345">
        <v>0.01</v>
      </c>
      <c r="O345">
        <v>151</v>
      </c>
      <c r="P345">
        <v>-7.7</v>
      </c>
      <c r="Q345">
        <v>326</v>
      </c>
      <c r="R345">
        <v>99.3</v>
      </c>
      <c r="S345">
        <v>332</v>
      </c>
      <c r="T345">
        <v>107</v>
      </c>
      <c r="U345">
        <v>282</v>
      </c>
      <c r="V345">
        <v>8.2100000000000009</v>
      </c>
      <c r="W345">
        <v>10</v>
      </c>
    </row>
    <row r="346" spans="1:23" x14ac:dyDescent="0.25">
      <c r="A346">
        <f>COUNTIF('Value Matchup'!$D$356:$D$423,D346)</f>
        <v>0</v>
      </c>
      <c r="B346" t="s">
        <v>933</v>
      </c>
      <c r="C346">
        <v>343</v>
      </c>
      <c r="D346" t="s">
        <v>347</v>
      </c>
      <c r="E346" t="s">
        <v>110</v>
      </c>
      <c r="F346" s="79" t="s">
        <v>1780</v>
      </c>
      <c r="G346">
        <v>-21.85</v>
      </c>
      <c r="H346">
        <v>91.7</v>
      </c>
      <c r="I346">
        <v>338</v>
      </c>
      <c r="J346">
        <v>113.5</v>
      </c>
      <c r="K346">
        <v>333</v>
      </c>
      <c r="L346">
        <v>69.099999999999994</v>
      </c>
      <c r="M346">
        <v>91</v>
      </c>
      <c r="N346">
        <v>-2.1000000000000001E-2</v>
      </c>
      <c r="O346">
        <v>234</v>
      </c>
      <c r="P346">
        <v>-0.95</v>
      </c>
      <c r="Q346">
        <v>169</v>
      </c>
      <c r="R346">
        <v>103.6</v>
      </c>
      <c r="S346">
        <v>179</v>
      </c>
      <c r="T346">
        <v>104.5</v>
      </c>
      <c r="U346">
        <v>179</v>
      </c>
      <c r="V346">
        <v>-4.7699999999999996</v>
      </c>
      <c r="W346">
        <v>303</v>
      </c>
    </row>
    <row r="347" spans="1:23" x14ac:dyDescent="0.25">
      <c r="A347">
        <f>COUNTIF('Value Matchup'!$D$356:$D$423,D347)</f>
        <v>0</v>
      </c>
      <c r="B347" t="s">
        <v>933</v>
      </c>
      <c r="C347">
        <v>344</v>
      </c>
      <c r="D347" t="s">
        <v>115</v>
      </c>
      <c r="E347" t="s">
        <v>116</v>
      </c>
      <c r="F347" s="79" t="s">
        <v>1781</v>
      </c>
      <c r="G347">
        <v>-22.65</v>
      </c>
      <c r="H347">
        <v>86.5</v>
      </c>
      <c r="I347">
        <v>350</v>
      </c>
      <c r="J347">
        <v>109.1</v>
      </c>
      <c r="K347">
        <v>265</v>
      </c>
      <c r="L347">
        <v>65.5</v>
      </c>
      <c r="M347">
        <v>282</v>
      </c>
      <c r="N347">
        <v>-4.3999999999999997E-2</v>
      </c>
      <c r="O347">
        <v>286</v>
      </c>
      <c r="P347">
        <v>-8.18</v>
      </c>
      <c r="Q347">
        <v>336</v>
      </c>
      <c r="R347">
        <v>98.8</v>
      </c>
      <c r="S347">
        <v>336</v>
      </c>
      <c r="T347">
        <v>107</v>
      </c>
      <c r="U347">
        <v>278</v>
      </c>
      <c r="V347">
        <v>0.45</v>
      </c>
      <c r="W347">
        <v>155</v>
      </c>
    </row>
    <row r="348" spans="1:23" x14ac:dyDescent="0.25">
      <c r="A348">
        <f>COUNTIF('Value Matchup'!$D$356:$D$423,D348)</f>
        <v>0</v>
      </c>
      <c r="B348" t="s">
        <v>933</v>
      </c>
      <c r="C348">
        <v>345</v>
      </c>
      <c r="D348" t="s">
        <v>235</v>
      </c>
      <c r="E348" t="s">
        <v>108</v>
      </c>
      <c r="F348" s="79" t="s">
        <v>1782</v>
      </c>
      <c r="G348">
        <v>-22.85</v>
      </c>
      <c r="H348">
        <v>97.3</v>
      </c>
      <c r="I348">
        <v>293</v>
      </c>
      <c r="J348">
        <v>120.2</v>
      </c>
      <c r="K348">
        <v>353</v>
      </c>
      <c r="L348">
        <v>64.8</v>
      </c>
      <c r="M348">
        <v>310</v>
      </c>
      <c r="N348">
        <v>-6.6000000000000003E-2</v>
      </c>
      <c r="O348">
        <v>318</v>
      </c>
      <c r="P348">
        <v>-4.88</v>
      </c>
      <c r="Q348">
        <v>275</v>
      </c>
      <c r="R348">
        <v>101.2</v>
      </c>
      <c r="S348">
        <v>290</v>
      </c>
      <c r="T348">
        <v>106.1</v>
      </c>
      <c r="U348">
        <v>230</v>
      </c>
      <c r="V348">
        <v>4.57</v>
      </c>
      <c r="W348">
        <v>53</v>
      </c>
    </row>
    <row r="349" spans="1:23" x14ac:dyDescent="0.25">
      <c r="A349">
        <f>COUNTIF('Value Matchup'!$D$356:$D$423,D349)</f>
        <v>0</v>
      </c>
      <c r="B349" t="s">
        <v>933</v>
      </c>
      <c r="C349">
        <v>346</v>
      </c>
      <c r="D349" t="s">
        <v>291</v>
      </c>
      <c r="E349" t="s">
        <v>118</v>
      </c>
      <c r="F349" s="79" t="s">
        <v>1781</v>
      </c>
      <c r="G349">
        <v>-23.05</v>
      </c>
      <c r="H349">
        <v>84.1</v>
      </c>
      <c r="I349">
        <v>353</v>
      </c>
      <c r="J349">
        <v>107.2</v>
      </c>
      <c r="K349">
        <v>235</v>
      </c>
      <c r="L349">
        <v>65.5</v>
      </c>
      <c r="M349">
        <v>283</v>
      </c>
      <c r="N349">
        <v>-1.4999999999999999E-2</v>
      </c>
      <c r="O349">
        <v>228</v>
      </c>
      <c r="P349">
        <v>-6.02</v>
      </c>
      <c r="Q349">
        <v>290</v>
      </c>
      <c r="R349">
        <v>101.4</v>
      </c>
      <c r="S349">
        <v>281</v>
      </c>
      <c r="T349">
        <v>107.4</v>
      </c>
      <c r="U349">
        <v>298</v>
      </c>
      <c r="V349">
        <v>-4.53</v>
      </c>
      <c r="W349">
        <v>296</v>
      </c>
    </row>
    <row r="350" spans="1:23" x14ac:dyDescent="0.25">
      <c r="A350">
        <f>COUNTIF('Value Matchup'!$D$356:$D$423,D350)</f>
        <v>0</v>
      </c>
      <c r="B350" t="s">
        <v>933</v>
      </c>
      <c r="C350">
        <v>347</v>
      </c>
      <c r="D350" t="s">
        <v>229</v>
      </c>
      <c r="E350" t="s">
        <v>198</v>
      </c>
      <c r="F350" s="79" t="s">
        <v>1781</v>
      </c>
      <c r="G350">
        <v>-23.89</v>
      </c>
      <c r="H350">
        <v>94.8</v>
      </c>
      <c r="I350">
        <v>322</v>
      </c>
      <c r="J350">
        <v>118.6</v>
      </c>
      <c r="K350">
        <v>352</v>
      </c>
      <c r="L350">
        <v>65.2</v>
      </c>
      <c r="M350">
        <v>293</v>
      </c>
      <c r="N350">
        <v>-3.5999999999999997E-2</v>
      </c>
      <c r="O350">
        <v>268</v>
      </c>
      <c r="P350">
        <v>-6.8</v>
      </c>
      <c r="Q350">
        <v>304</v>
      </c>
      <c r="R350">
        <v>102.1</v>
      </c>
      <c r="S350">
        <v>257</v>
      </c>
      <c r="T350">
        <v>108.9</v>
      </c>
      <c r="U350">
        <v>348</v>
      </c>
      <c r="V350">
        <v>-3.29</v>
      </c>
      <c r="W350">
        <v>263</v>
      </c>
    </row>
    <row r="351" spans="1:23" x14ac:dyDescent="0.25">
      <c r="A351">
        <f>COUNTIF('Value Matchup'!$D$356:$D$423,D351)</f>
        <v>0</v>
      </c>
      <c r="B351" t="s">
        <v>933</v>
      </c>
      <c r="C351">
        <v>348</v>
      </c>
      <c r="D351" t="s">
        <v>394</v>
      </c>
      <c r="E351" t="s">
        <v>159</v>
      </c>
      <c r="F351" s="79" t="s">
        <v>1780</v>
      </c>
      <c r="G351">
        <v>-24.13</v>
      </c>
      <c r="H351">
        <v>92.7</v>
      </c>
      <c r="I351">
        <v>336</v>
      </c>
      <c r="J351">
        <v>116.8</v>
      </c>
      <c r="K351">
        <v>349</v>
      </c>
      <c r="L351">
        <v>61.8</v>
      </c>
      <c r="M351">
        <v>350</v>
      </c>
      <c r="N351">
        <v>-3.2000000000000001E-2</v>
      </c>
      <c r="O351">
        <v>259</v>
      </c>
      <c r="P351">
        <v>-0.98</v>
      </c>
      <c r="Q351">
        <v>170</v>
      </c>
      <c r="R351">
        <v>104.9</v>
      </c>
      <c r="S351">
        <v>120</v>
      </c>
      <c r="T351">
        <v>105.8</v>
      </c>
      <c r="U351">
        <v>218</v>
      </c>
      <c r="V351">
        <v>4.59</v>
      </c>
      <c r="W351">
        <v>52</v>
      </c>
    </row>
    <row r="352" spans="1:23" x14ac:dyDescent="0.25">
      <c r="A352">
        <f>COUNTIF('Value Matchup'!$D$356:$D$423,D352)</f>
        <v>0</v>
      </c>
      <c r="B352" t="s">
        <v>933</v>
      </c>
      <c r="C352">
        <v>349</v>
      </c>
      <c r="D352" t="s">
        <v>119</v>
      </c>
      <c r="E352" t="s">
        <v>116</v>
      </c>
      <c r="F352" s="79" t="s">
        <v>1662</v>
      </c>
      <c r="G352">
        <v>-24.64</v>
      </c>
      <c r="H352">
        <v>88.8</v>
      </c>
      <c r="I352">
        <v>348</v>
      </c>
      <c r="J352">
        <v>113.4</v>
      </c>
      <c r="K352">
        <v>332</v>
      </c>
      <c r="L352">
        <v>65.599999999999994</v>
      </c>
      <c r="M352">
        <v>277</v>
      </c>
      <c r="N352">
        <v>3.1E-2</v>
      </c>
      <c r="O352">
        <v>98</v>
      </c>
      <c r="P352">
        <v>-8.02</v>
      </c>
      <c r="Q352">
        <v>334</v>
      </c>
      <c r="R352">
        <v>98.6</v>
      </c>
      <c r="S352">
        <v>341</v>
      </c>
      <c r="T352">
        <v>106.6</v>
      </c>
      <c r="U352">
        <v>252</v>
      </c>
      <c r="V352">
        <v>8.3699999999999992</v>
      </c>
      <c r="W352">
        <v>9</v>
      </c>
    </row>
    <row r="353" spans="1:23" x14ac:dyDescent="0.25">
      <c r="A353">
        <f>COUNTIF('Value Matchup'!$D$356:$D$423,D353)</f>
        <v>0</v>
      </c>
      <c r="B353" t="s">
        <v>933</v>
      </c>
      <c r="C353">
        <v>350</v>
      </c>
      <c r="D353" t="s">
        <v>277</v>
      </c>
      <c r="E353" t="s">
        <v>116</v>
      </c>
      <c r="F353" s="79" t="s">
        <v>1782</v>
      </c>
      <c r="G353">
        <v>-25.09</v>
      </c>
      <c r="H353">
        <v>89.4</v>
      </c>
      <c r="I353">
        <v>345</v>
      </c>
      <c r="J353">
        <v>114.5</v>
      </c>
      <c r="K353">
        <v>339</v>
      </c>
      <c r="L353">
        <v>69</v>
      </c>
      <c r="M353">
        <v>95</v>
      </c>
      <c r="N353">
        <v>-1.7999999999999999E-2</v>
      </c>
      <c r="O353">
        <v>231</v>
      </c>
      <c r="P353">
        <v>-6.39</v>
      </c>
      <c r="Q353">
        <v>298</v>
      </c>
      <c r="R353">
        <v>99.4</v>
      </c>
      <c r="S353">
        <v>329</v>
      </c>
      <c r="T353">
        <v>105.8</v>
      </c>
      <c r="U353">
        <v>219</v>
      </c>
      <c r="V353">
        <v>6.98</v>
      </c>
      <c r="W353">
        <v>20</v>
      </c>
    </row>
    <row r="354" spans="1:23" x14ac:dyDescent="0.25">
      <c r="A354">
        <f>COUNTIF('Value Matchup'!$D$356:$D$423,D354)</f>
        <v>0</v>
      </c>
      <c r="B354" t="s">
        <v>933</v>
      </c>
      <c r="C354">
        <v>351</v>
      </c>
      <c r="D354" t="s">
        <v>170</v>
      </c>
      <c r="E354" t="s">
        <v>155</v>
      </c>
      <c r="F354" s="79" t="s">
        <v>1779</v>
      </c>
      <c r="G354">
        <v>-27.89</v>
      </c>
      <c r="H354">
        <v>90.3</v>
      </c>
      <c r="I354">
        <v>340</v>
      </c>
      <c r="J354">
        <v>118.2</v>
      </c>
      <c r="K354">
        <v>351</v>
      </c>
      <c r="L354">
        <v>70</v>
      </c>
      <c r="M354">
        <v>63</v>
      </c>
      <c r="N354">
        <v>-1.2E-2</v>
      </c>
      <c r="O354">
        <v>218</v>
      </c>
      <c r="P354">
        <v>3.45</v>
      </c>
      <c r="Q354">
        <v>81</v>
      </c>
      <c r="R354">
        <v>105.4</v>
      </c>
      <c r="S354">
        <v>93</v>
      </c>
      <c r="T354">
        <v>102</v>
      </c>
      <c r="U354">
        <v>82</v>
      </c>
      <c r="V354">
        <v>5.94</v>
      </c>
      <c r="W354">
        <v>29</v>
      </c>
    </row>
    <row r="355" spans="1:23" x14ac:dyDescent="0.25">
      <c r="A355">
        <f>COUNTIF('Value Matchup'!$D$356:$D$423,D355)</f>
        <v>0</v>
      </c>
      <c r="B355" t="s">
        <v>933</v>
      </c>
      <c r="C355">
        <v>352</v>
      </c>
      <c r="D355" t="s">
        <v>184</v>
      </c>
      <c r="E355" t="s">
        <v>136</v>
      </c>
      <c r="F355" s="79" t="s">
        <v>1782</v>
      </c>
      <c r="G355">
        <v>-29.67</v>
      </c>
      <c r="H355">
        <v>84.2</v>
      </c>
      <c r="I355">
        <v>352</v>
      </c>
      <c r="J355">
        <v>113.8</v>
      </c>
      <c r="K355">
        <v>334</v>
      </c>
      <c r="L355">
        <v>69.5</v>
      </c>
      <c r="M355">
        <v>77</v>
      </c>
      <c r="N355">
        <v>8.0000000000000002E-3</v>
      </c>
      <c r="O355">
        <v>158</v>
      </c>
      <c r="P355">
        <v>-9.7899999999999991</v>
      </c>
      <c r="Q355">
        <v>345</v>
      </c>
      <c r="R355">
        <v>97.7</v>
      </c>
      <c r="S355">
        <v>346</v>
      </c>
      <c r="T355">
        <v>107.5</v>
      </c>
      <c r="U355">
        <v>309</v>
      </c>
      <c r="V355">
        <v>0.91</v>
      </c>
      <c r="W355">
        <v>140</v>
      </c>
    </row>
    <row r="356" spans="1:23" x14ac:dyDescent="0.25">
      <c r="A356">
        <f>COUNTIF('Value Matchup'!$D$356:$D$423,D356)</f>
        <v>0</v>
      </c>
      <c r="B356" t="s">
        <v>933</v>
      </c>
      <c r="C356">
        <v>353</v>
      </c>
      <c r="D356" t="s">
        <v>265</v>
      </c>
      <c r="E356" t="s">
        <v>136</v>
      </c>
      <c r="F356" s="79" t="s">
        <v>1783</v>
      </c>
      <c r="G356">
        <v>-29.7</v>
      </c>
      <c r="H356">
        <v>85.1</v>
      </c>
      <c r="I356">
        <v>351</v>
      </c>
      <c r="J356">
        <v>114.8</v>
      </c>
      <c r="K356">
        <v>342</v>
      </c>
      <c r="L356">
        <v>62.9</v>
      </c>
      <c r="M356">
        <v>343</v>
      </c>
      <c r="N356">
        <v>2.4E-2</v>
      </c>
      <c r="O356">
        <v>118</v>
      </c>
      <c r="P356">
        <v>-7.68</v>
      </c>
      <c r="Q356">
        <v>325</v>
      </c>
      <c r="R356">
        <v>99.4</v>
      </c>
      <c r="S356">
        <v>330</v>
      </c>
      <c r="T356">
        <v>107.1</v>
      </c>
      <c r="U356">
        <v>287</v>
      </c>
      <c r="V356">
        <v>5.85</v>
      </c>
      <c r="W356">
        <v>31</v>
      </c>
    </row>
    <row r="357" spans="1:23" x14ac:dyDescent="0.25">
      <c r="A357">
        <f>COUNTIF('Value Matchup'!$D$356:$D$423,D357)</f>
        <v>0</v>
      </c>
      <c r="B357" t="s">
        <v>1086</v>
      </c>
      <c r="C357">
        <v>1</v>
      </c>
      <c r="D357" t="s">
        <v>946</v>
      </c>
      <c r="E357" t="s">
        <v>150</v>
      </c>
      <c r="F357" s="79" t="s">
        <v>947</v>
      </c>
      <c r="G357">
        <v>33.76</v>
      </c>
      <c r="H357">
        <v>127.8</v>
      </c>
      <c r="I357">
        <v>1</v>
      </c>
      <c r="J357">
        <v>94</v>
      </c>
      <c r="K357">
        <v>11</v>
      </c>
      <c r="L357">
        <v>68.7</v>
      </c>
      <c r="M357">
        <v>150</v>
      </c>
      <c r="N357">
        <v>-1.7999999999999999E-2</v>
      </c>
      <c r="O357">
        <v>225</v>
      </c>
      <c r="P357">
        <v>11.31</v>
      </c>
      <c r="Q357">
        <v>6</v>
      </c>
      <c r="R357">
        <v>111.3</v>
      </c>
      <c r="S357">
        <v>10</v>
      </c>
      <c r="T357">
        <v>100</v>
      </c>
      <c r="U357">
        <v>12</v>
      </c>
      <c r="V357">
        <v>3.98</v>
      </c>
      <c r="W357">
        <v>61</v>
      </c>
    </row>
    <row r="358" spans="1:23" x14ac:dyDescent="0.25">
      <c r="A358">
        <f>COUNTIF('Value Matchup'!$D$356:$D$423,D358)</f>
        <v>0</v>
      </c>
      <c r="B358" t="s">
        <v>1086</v>
      </c>
      <c r="C358">
        <v>2</v>
      </c>
      <c r="D358" t="s">
        <v>948</v>
      </c>
      <c r="E358" t="s">
        <v>140</v>
      </c>
      <c r="F358" s="79" t="s">
        <v>751</v>
      </c>
      <c r="G358">
        <v>29.53</v>
      </c>
      <c r="H358">
        <v>115.2</v>
      </c>
      <c r="I358">
        <v>30</v>
      </c>
      <c r="J358">
        <v>85.6</v>
      </c>
      <c r="K358">
        <v>1</v>
      </c>
      <c r="L358">
        <v>59.4</v>
      </c>
      <c r="M358">
        <v>351</v>
      </c>
      <c r="N358">
        <v>4.8000000000000001E-2</v>
      </c>
      <c r="O358">
        <v>66</v>
      </c>
      <c r="P358">
        <v>9.24</v>
      </c>
      <c r="Q358">
        <v>37</v>
      </c>
      <c r="R358">
        <v>110</v>
      </c>
      <c r="S358">
        <v>33</v>
      </c>
      <c r="T358">
        <v>100.7</v>
      </c>
      <c r="U358">
        <v>33</v>
      </c>
      <c r="V358">
        <v>-0.08</v>
      </c>
      <c r="W358">
        <v>158</v>
      </c>
    </row>
    <row r="359" spans="1:23" x14ac:dyDescent="0.25">
      <c r="A359">
        <f>COUNTIF('Value Matchup'!$D$356:$D$423,D359)</f>
        <v>0</v>
      </c>
      <c r="B359" t="s">
        <v>1086</v>
      </c>
      <c r="C359">
        <v>3</v>
      </c>
      <c r="D359" t="s">
        <v>949</v>
      </c>
      <c r="E359" t="s">
        <v>140</v>
      </c>
      <c r="F359" s="79" t="s">
        <v>950</v>
      </c>
      <c r="G359">
        <v>28.86</v>
      </c>
      <c r="H359">
        <v>122.4</v>
      </c>
      <c r="I359">
        <v>3</v>
      </c>
      <c r="J359">
        <v>93.6</v>
      </c>
      <c r="K359">
        <v>9</v>
      </c>
      <c r="L359">
        <v>69.7</v>
      </c>
      <c r="M359">
        <v>93</v>
      </c>
      <c r="N359">
        <v>-3.4000000000000002E-2</v>
      </c>
      <c r="O359">
        <v>271</v>
      </c>
      <c r="P359">
        <v>10.6</v>
      </c>
      <c r="Q359">
        <v>15</v>
      </c>
      <c r="R359">
        <v>110.4</v>
      </c>
      <c r="S359">
        <v>30</v>
      </c>
      <c r="T359">
        <v>99.8</v>
      </c>
      <c r="U359">
        <v>10</v>
      </c>
      <c r="V359">
        <v>4.09</v>
      </c>
      <c r="W359">
        <v>58</v>
      </c>
    </row>
    <row r="360" spans="1:23" x14ac:dyDescent="0.25">
      <c r="A360">
        <f>COUNTIF('Value Matchup'!$D$356:$D$423,D360)</f>
        <v>0</v>
      </c>
      <c r="B360" t="s">
        <v>1086</v>
      </c>
      <c r="C360">
        <v>4</v>
      </c>
      <c r="D360" t="s">
        <v>951</v>
      </c>
      <c r="E360" t="s">
        <v>171</v>
      </c>
      <c r="F360" s="79" t="s">
        <v>952</v>
      </c>
      <c r="G360">
        <v>26.6</v>
      </c>
      <c r="H360">
        <v>113.4</v>
      </c>
      <c r="I360">
        <v>49</v>
      </c>
      <c r="J360">
        <v>86.8</v>
      </c>
      <c r="K360">
        <v>2</v>
      </c>
      <c r="L360">
        <v>64.5</v>
      </c>
      <c r="M360">
        <v>330</v>
      </c>
      <c r="N360">
        <v>-1.9E-2</v>
      </c>
      <c r="O360">
        <v>230</v>
      </c>
      <c r="P360">
        <v>3.46</v>
      </c>
      <c r="Q360">
        <v>87</v>
      </c>
      <c r="R360">
        <v>106.9</v>
      </c>
      <c r="S360">
        <v>89</v>
      </c>
      <c r="T360">
        <v>103.4</v>
      </c>
      <c r="U360">
        <v>90</v>
      </c>
      <c r="V360">
        <v>-4.21</v>
      </c>
      <c r="W360">
        <v>294</v>
      </c>
    </row>
    <row r="361" spans="1:23" x14ac:dyDescent="0.25">
      <c r="A361">
        <f>COUNTIF('Value Matchup'!$D$356:$D$423,D361)</f>
        <v>0</v>
      </c>
      <c r="B361" t="s">
        <v>1086</v>
      </c>
      <c r="C361">
        <v>5</v>
      </c>
      <c r="D361" t="s">
        <v>953</v>
      </c>
      <c r="E361" t="s">
        <v>232</v>
      </c>
      <c r="F361" s="79" t="s">
        <v>954</v>
      </c>
      <c r="G361">
        <v>26.27</v>
      </c>
      <c r="H361">
        <v>122.7</v>
      </c>
      <c r="I361">
        <v>2</v>
      </c>
      <c r="J361">
        <v>96.4</v>
      </c>
      <c r="K361">
        <v>31</v>
      </c>
      <c r="L361">
        <v>67.2</v>
      </c>
      <c r="M361">
        <v>223</v>
      </c>
      <c r="N361">
        <v>6.0000000000000001E-3</v>
      </c>
      <c r="O361">
        <v>163</v>
      </c>
      <c r="P361">
        <v>9.02</v>
      </c>
      <c r="Q361">
        <v>41</v>
      </c>
      <c r="R361">
        <v>109.1</v>
      </c>
      <c r="S361">
        <v>51</v>
      </c>
      <c r="T361">
        <v>100.1</v>
      </c>
      <c r="U361">
        <v>14</v>
      </c>
      <c r="V361">
        <v>0.69</v>
      </c>
      <c r="W361">
        <v>144</v>
      </c>
    </row>
    <row r="362" spans="1:23" x14ac:dyDescent="0.25">
      <c r="A362">
        <f>COUNTIF('Value Matchup'!$D$356:$D$423,D362)</f>
        <v>0</v>
      </c>
      <c r="B362" t="s">
        <v>1086</v>
      </c>
      <c r="C362">
        <v>6</v>
      </c>
      <c r="D362" t="s">
        <v>955</v>
      </c>
      <c r="E362" t="s">
        <v>232</v>
      </c>
      <c r="F362" s="79" t="s">
        <v>758</v>
      </c>
      <c r="G362">
        <v>25.41</v>
      </c>
      <c r="H362">
        <v>119.2</v>
      </c>
      <c r="I362">
        <v>13</v>
      </c>
      <c r="J362">
        <v>93.8</v>
      </c>
      <c r="K362">
        <v>10</v>
      </c>
      <c r="L362">
        <v>67</v>
      </c>
      <c r="M362">
        <v>234</v>
      </c>
      <c r="N362">
        <v>3.7999999999999999E-2</v>
      </c>
      <c r="O362">
        <v>83</v>
      </c>
      <c r="P362">
        <v>6.64</v>
      </c>
      <c r="Q362">
        <v>62</v>
      </c>
      <c r="R362">
        <v>108.6</v>
      </c>
      <c r="S362">
        <v>63</v>
      </c>
      <c r="T362">
        <v>101.9</v>
      </c>
      <c r="U362">
        <v>65</v>
      </c>
      <c r="V362">
        <v>-5.03</v>
      </c>
      <c r="W362">
        <v>303</v>
      </c>
    </row>
    <row r="363" spans="1:23" x14ac:dyDescent="0.25">
      <c r="A363">
        <f>COUNTIF('Value Matchup'!$D$356:$D$423,D363)</f>
        <v>0</v>
      </c>
      <c r="B363" t="s">
        <v>1086</v>
      </c>
      <c r="C363">
        <v>7</v>
      </c>
      <c r="D363" t="s">
        <v>956</v>
      </c>
      <c r="E363" t="s">
        <v>232</v>
      </c>
      <c r="F363" s="79" t="s">
        <v>957</v>
      </c>
      <c r="G363">
        <v>24.2</v>
      </c>
      <c r="H363">
        <v>114.7</v>
      </c>
      <c r="I363">
        <v>35</v>
      </c>
      <c r="J363">
        <v>90.5</v>
      </c>
      <c r="K363">
        <v>3</v>
      </c>
      <c r="L363">
        <v>64.900000000000006</v>
      </c>
      <c r="M363">
        <v>324</v>
      </c>
      <c r="N363">
        <v>5.1999999999999998E-2</v>
      </c>
      <c r="O363">
        <v>61</v>
      </c>
      <c r="P363">
        <v>10.32</v>
      </c>
      <c r="Q363">
        <v>18</v>
      </c>
      <c r="R363">
        <v>111.4</v>
      </c>
      <c r="S363">
        <v>7</v>
      </c>
      <c r="T363">
        <v>101.1</v>
      </c>
      <c r="U363">
        <v>47</v>
      </c>
      <c r="V363">
        <v>-4.83</v>
      </c>
      <c r="W363">
        <v>301</v>
      </c>
    </row>
    <row r="364" spans="1:23" x14ac:dyDescent="0.25">
      <c r="A364">
        <f>COUNTIF('Value Matchup'!$D$356:$D$423,D364)</f>
        <v>0</v>
      </c>
      <c r="B364" t="s">
        <v>1086</v>
      </c>
      <c r="C364">
        <v>8</v>
      </c>
      <c r="D364" t="s">
        <v>958</v>
      </c>
      <c r="E364" t="s">
        <v>140</v>
      </c>
      <c r="F364" s="79" t="s">
        <v>959</v>
      </c>
      <c r="G364">
        <v>23.59</v>
      </c>
      <c r="H364">
        <v>120.3</v>
      </c>
      <c r="I364">
        <v>6</v>
      </c>
      <c r="J364">
        <v>96.7</v>
      </c>
      <c r="K364">
        <v>38</v>
      </c>
      <c r="L364">
        <v>71.2</v>
      </c>
      <c r="M364">
        <v>46</v>
      </c>
      <c r="N364">
        <v>-1.0999999999999999E-2</v>
      </c>
      <c r="O364">
        <v>207</v>
      </c>
      <c r="P364">
        <v>13.26</v>
      </c>
      <c r="Q364">
        <v>1</v>
      </c>
      <c r="R364">
        <v>111.6</v>
      </c>
      <c r="S364">
        <v>5</v>
      </c>
      <c r="T364">
        <v>98.3</v>
      </c>
      <c r="U364">
        <v>1</v>
      </c>
      <c r="V364">
        <v>7.58</v>
      </c>
      <c r="W364">
        <v>17</v>
      </c>
    </row>
    <row r="365" spans="1:23" x14ac:dyDescent="0.25">
      <c r="A365">
        <f>COUNTIF('Value Matchup'!$D$356:$D$423,D365)</f>
        <v>0</v>
      </c>
      <c r="B365" t="s">
        <v>1086</v>
      </c>
      <c r="C365">
        <v>9</v>
      </c>
      <c r="D365" t="s">
        <v>960</v>
      </c>
      <c r="E365" t="s">
        <v>134</v>
      </c>
      <c r="F365" s="79" t="s">
        <v>961</v>
      </c>
      <c r="G365">
        <v>23.49</v>
      </c>
      <c r="H365">
        <v>120.9</v>
      </c>
      <c r="I365">
        <v>5</v>
      </c>
      <c r="J365">
        <v>97.4</v>
      </c>
      <c r="K365">
        <v>47</v>
      </c>
      <c r="L365">
        <v>68.8</v>
      </c>
      <c r="M365">
        <v>144</v>
      </c>
      <c r="N365">
        <v>7.5999999999999998E-2</v>
      </c>
      <c r="O365">
        <v>23</v>
      </c>
      <c r="P365">
        <v>12.41</v>
      </c>
      <c r="Q365">
        <v>2</v>
      </c>
      <c r="R365">
        <v>111.7</v>
      </c>
      <c r="S365">
        <v>3</v>
      </c>
      <c r="T365">
        <v>99.3</v>
      </c>
      <c r="U365">
        <v>3</v>
      </c>
      <c r="V365">
        <v>3.55</v>
      </c>
      <c r="W365">
        <v>70</v>
      </c>
    </row>
    <row r="366" spans="1:23" x14ac:dyDescent="0.25">
      <c r="A366">
        <f>COUNTIF('Value Matchup'!$D$356:$D$423,D366)</f>
        <v>0</v>
      </c>
      <c r="B366" t="s">
        <v>1086</v>
      </c>
      <c r="C366">
        <v>10</v>
      </c>
      <c r="D366" t="s">
        <v>962</v>
      </c>
      <c r="E366" t="s">
        <v>151</v>
      </c>
      <c r="F366" s="79" t="s">
        <v>963</v>
      </c>
      <c r="G366">
        <v>23.03</v>
      </c>
      <c r="H366">
        <v>118.1</v>
      </c>
      <c r="I366">
        <v>14</v>
      </c>
      <c r="J366">
        <v>95.1</v>
      </c>
      <c r="K366">
        <v>18</v>
      </c>
      <c r="L366">
        <v>69.400000000000006</v>
      </c>
      <c r="M366">
        <v>107</v>
      </c>
      <c r="N366">
        <v>8.9999999999999993E-3</v>
      </c>
      <c r="O366">
        <v>153</v>
      </c>
      <c r="P366">
        <v>1.57</v>
      </c>
      <c r="Q366">
        <v>108</v>
      </c>
      <c r="R366">
        <v>106.4</v>
      </c>
      <c r="S366">
        <v>102</v>
      </c>
      <c r="T366">
        <v>104.8</v>
      </c>
      <c r="U366">
        <v>128</v>
      </c>
      <c r="V366">
        <v>3.12</v>
      </c>
      <c r="W366">
        <v>78</v>
      </c>
    </row>
    <row r="367" spans="1:23" x14ac:dyDescent="0.25">
      <c r="A367">
        <f>COUNTIF('Value Matchup'!$D$356:$D$423,D367)</f>
        <v>0</v>
      </c>
      <c r="B367" t="s">
        <v>1086</v>
      </c>
      <c r="C367">
        <v>11</v>
      </c>
      <c r="D367" t="s">
        <v>964</v>
      </c>
      <c r="E367" t="s">
        <v>134</v>
      </c>
      <c r="F367" s="79" t="s">
        <v>965</v>
      </c>
      <c r="G367">
        <v>22.59</v>
      </c>
      <c r="H367">
        <v>113.3</v>
      </c>
      <c r="I367">
        <v>50</v>
      </c>
      <c r="J367">
        <v>90.8</v>
      </c>
      <c r="K367">
        <v>4</v>
      </c>
      <c r="L367">
        <v>66.7</v>
      </c>
      <c r="M367">
        <v>247</v>
      </c>
      <c r="N367">
        <v>-7.0000000000000001E-3</v>
      </c>
      <c r="O367">
        <v>195</v>
      </c>
      <c r="P367">
        <v>10.31</v>
      </c>
      <c r="Q367">
        <v>19</v>
      </c>
      <c r="R367">
        <v>110.7</v>
      </c>
      <c r="S367">
        <v>23</v>
      </c>
      <c r="T367">
        <v>100.4</v>
      </c>
      <c r="U367">
        <v>25</v>
      </c>
      <c r="V367">
        <v>-5.24</v>
      </c>
      <c r="W367">
        <v>309</v>
      </c>
    </row>
    <row r="368" spans="1:23" x14ac:dyDescent="0.25">
      <c r="A368">
        <f>COUNTIF('Value Matchup'!$D$356:$D$423,D368)</f>
        <v>0</v>
      </c>
      <c r="B368" t="s">
        <v>1086</v>
      </c>
      <c r="C368">
        <v>12</v>
      </c>
      <c r="D368" t="s">
        <v>966</v>
      </c>
      <c r="E368" t="s">
        <v>134</v>
      </c>
      <c r="F368" s="79" t="s">
        <v>959</v>
      </c>
      <c r="G368">
        <v>22.44</v>
      </c>
      <c r="H368">
        <v>119.4</v>
      </c>
      <c r="I368">
        <v>10</v>
      </c>
      <c r="J368">
        <v>96.9</v>
      </c>
      <c r="K368">
        <v>41</v>
      </c>
      <c r="L368">
        <v>69.2</v>
      </c>
      <c r="M368">
        <v>120</v>
      </c>
      <c r="N368">
        <v>-1.4E-2</v>
      </c>
      <c r="O368">
        <v>214</v>
      </c>
      <c r="P368">
        <v>10.59</v>
      </c>
      <c r="Q368">
        <v>16</v>
      </c>
      <c r="R368">
        <v>109.9</v>
      </c>
      <c r="S368">
        <v>38</v>
      </c>
      <c r="T368">
        <v>99.3</v>
      </c>
      <c r="U368">
        <v>2</v>
      </c>
      <c r="V368">
        <v>-4.72</v>
      </c>
      <c r="W368">
        <v>299</v>
      </c>
    </row>
    <row r="369" spans="1:23" x14ac:dyDescent="0.25">
      <c r="A369">
        <f>COUNTIF('Value Matchup'!$D$356:$D$423,D369)</f>
        <v>0</v>
      </c>
      <c r="B369" t="s">
        <v>1086</v>
      </c>
      <c r="C369">
        <v>13</v>
      </c>
      <c r="D369" t="s">
        <v>967</v>
      </c>
      <c r="E369" t="s">
        <v>114</v>
      </c>
      <c r="F369" s="79" t="s">
        <v>968</v>
      </c>
      <c r="G369">
        <v>22.27</v>
      </c>
      <c r="H369">
        <v>114.6</v>
      </c>
      <c r="I369">
        <v>36</v>
      </c>
      <c r="J369">
        <v>92.4</v>
      </c>
      <c r="K369">
        <v>6</v>
      </c>
      <c r="L369">
        <v>66</v>
      </c>
      <c r="M369">
        <v>282</v>
      </c>
      <c r="N369">
        <v>1.9E-2</v>
      </c>
      <c r="O369">
        <v>125</v>
      </c>
      <c r="P369">
        <v>11.01</v>
      </c>
      <c r="Q369">
        <v>11</v>
      </c>
      <c r="R369">
        <v>111.2</v>
      </c>
      <c r="S369">
        <v>13</v>
      </c>
      <c r="T369">
        <v>100.2</v>
      </c>
      <c r="U369">
        <v>18</v>
      </c>
      <c r="V369">
        <v>7.1</v>
      </c>
      <c r="W369">
        <v>20</v>
      </c>
    </row>
    <row r="370" spans="1:23" x14ac:dyDescent="0.25">
      <c r="A370">
        <f>COUNTIF('Value Matchup'!$D$356:$D$423,D370)</f>
        <v>0</v>
      </c>
      <c r="B370" t="s">
        <v>1086</v>
      </c>
      <c r="C370">
        <v>14</v>
      </c>
      <c r="D370" t="s">
        <v>969</v>
      </c>
      <c r="E370" t="s">
        <v>140</v>
      </c>
      <c r="F370" s="79" t="s">
        <v>970</v>
      </c>
      <c r="G370">
        <v>21.65</v>
      </c>
      <c r="H370">
        <v>114.2</v>
      </c>
      <c r="I370">
        <v>44</v>
      </c>
      <c r="J370">
        <v>92.6</v>
      </c>
      <c r="K370">
        <v>7</v>
      </c>
      <c r="L370">
        <v>66.099999999999994</v>
      </c>
      <c r="M370">
        <v>274</v>
      </c>
      <c r="N370">
        <v>-8.9999999999999993E-3</v>
      </c>
      <c r="O370">
        <v>203</v>
      </c>
      <c r="P370">
        <v>10.220000000000001</v>
      </c>
      <c r="Q370">
        <v>20</v>
      </c>
      <c r="R370">
        <v>110.6</v>
      </c>
      <c r="S370">
        <v>26</v>
      </c>
      <c r="T370">
        <v>100.4</v>
      </c>
      <c r="U370">
        <v>23</v>
      </c>
      <c r="V370">
        <v>-1.91</v>
      </c>
      <c r="W370">
        <v>214</v>
      </c>
    </row>
    <row r="371" spans="1:23" x14ac:dyDescent="0.25">
      <c r="A371">
        <f>COUNTIF('Value Matchup'!$D$356:$D$423,D371)</f>
        <v>0</v>
      </c>
      <c r="B371" t="s">
        <v>1086</v>
      </c>
      <c r="C371">
        <v>15</v>
      </c>
      <c r="D371" t="s">
        <v>971</v>
      </c>
      <c r="E371" t="s">
        <v>150</v>
      </c>
      <c r="F371" s="79" t="s">
        <v>972</v>
      </c>
      <c r="G371">
        <v>21.51</v>
      </c>
      <c r="H371">
        <v>120.1</v>
      </c>
      <c r="I371">
        <v>8</v>
      </c>
      <c r="J371">
        <v>98.6</v>
      </c>
      <c r="K371">
        <v>57</v>
      </c>
      <c r="L371">
        <v>70.5</v>
      </c>
      <c r="M371">
        <v>62</v>
      </c>
      <c r="N371">
        <v>9.0999999999999998E-2</v>
      </c>
      <c r="O371">
        <v>17</v>
      </c>
      <c r="P371">
        <v>9.35</v>
      </c>
      <c r="Q371">
        <v>35</v>
      </c>
      <c r="R371">
        <v>109.9</v>
      </c>
      <c r="S371">
        <v>37</v>
      </c>
      <c r="T371">
        <v>100.6</v>
      </c>
      <c r="U371">
        <v>29</v>
      </c>
      <c r="V371">
        <v>1.84</v>
      </c>
      <c r="W371">
        <v>108</v>
      </c>
    </row>
    <row r="372" spans="1:23" x14ac:dyDescent="0.25">
      <c r="A372">
        <f>COUNTIF('Value Matchup'!$D$356:$D$423,D372)</f>
        <v>0</v>
      </c>
      <c r="B372" t="s">
        <v>1086</v>
      </c>
      <c r="C372">
        <v>16</v>
      </c>
      <c r="D372" t="s">
        <v>973</v>
      </c>
      <c r="E372" t="s">
        <v>232</v>
      </c>
      <c r="F372" s="79" t="s">
        <v>750</v>
      </c>
      <c r="G372">
        <v>21.16</v>
      </c>
      <c r="H372">
        <v>116</v>
      </c>
      <c r="I372">
        <v>23</v>
      </c>
      <c r="J372">
        <v>94.9</v>
      </c>
      <c r="K372">
        <v>15</v>
      </c>
      <c r="L372">
        <v>67</v>
      </c>
      <c r="M372">
        <v>238</v>
      </c>
      <c r="N372">
        <v>0.02</v>
      </c>
      <c r="O372">
        <v>124</v>
      </c>
      <c r="P372">
        <v>8.75</v>
      </c>
      <c r="Q372">
        <v>44</v>
      </c>
      <c r="R372">
        <v>109.8</v>
      </c>
      <c r="S372">
        <v>40</v>
      </c>
      <c r="T372">
        <v>101.1</v>
      </c>
      <c r="U372">
        <v>46</v>
      </c>
      <c r="V372">
        <v>0.26</v>
      </c>
      <c r="W372">
        <v>151</v>
      </c>
    </row>
    <row r="373" spans="1:23" x14ac:dyDescent="0.25">
      <c r="A373">
        <f>COUNTIF('Value Matchup'!$D$356:$D$423,D373)</f>
        <v>0</v>
      </c>
      <c r="B373" t="s">
        <v>1086</v>
      </c>
      <c r="C373">
        <v>17</v>
      </c>
      <c r="D373" t="s">
        <v>974</v>
      </c>
      <c r="E373" t="s">
        <v>114</v>
      </c>
      <c r="F373" s="79" t="s">
        <v>959</v>
      </c>
      <c r="G373">
        <v>20.440000000000001</v>
      </c>
      <c r="H373">
        <v>115.8</v>
      </c>
      <c r="I373">
        <v>24</v>
      </c>
      <c r="J373">
        <v>95.4</v>
      </c>
      <c r="K373">
        <v>22</v>
      </c>
      <c r="L373">
        <v>68.8</v>
      </c>
      <c r="M373">
        <v>146</v>
      </c>
      <c r="N373">
        <v>-8.0000000000000002E-3</v>
      </c>
      <c r="O373">
        <v>199</v>
      </c>
      <c r="P373">
        <v>10.91</v>
      </c>
      <c r="Q373">
        <v>12</v>
      </c>
      <c r="R373">
        <v>110.8</v>
      </c>
      <c r="S373">
        <v>22</v>
      </c>
      <c r="T373">
        <v>99.8</v>
      </c>
      <c r="U373">
        <v>11</v>
      </c>
      <c r="V373">
        <v>4.67</v>
      </c>
      <c r="W373">
        <v>44</v>
      </c>
    </row>
    <row r="374" spans="1:23" x14ac:dyDescent="0.25">
      <c r="A374">
        <f>COUNTIF('Value Matchup'!$D$356:$D$423,D374)</f>
        <v>0</v>
      </c>
      <c r="B374" t="s">
        <v>1086</v>
      </c>
      <c r="C374">
        <v>18</v>
      </c>
      <c r="D374" t="s">
        <v>975</v>
      </c>
      <c r="E374" t="s">
        <v>171</v>
      </c>
      <c r="F374" s="79" t="s">
        <v>976</v>
      </c>
      <c r="G374">
        <v>20.239999999999998</v>
      </c>
      <c r="H374">
        <v>114.6</v>
      </c>
      <c r="I374">
        <v>38</v>
      </c>
      <c r="J374">
        <v>94.4</v>
      </c>
      <c r="K374">
        <v>13</v>
      </c>
      <c r="L374">
        <v>68.400000000000006</v>
      </c>
      <c r="M374">
        <v>167</v>
      </c>
      <c r="N374">
        <v>-1.4999999999999999E-2</v>
      </c>
      <c r="O374">
        <v>216</v>
      </c>
      <c r="P374">
        <v>3.9</v>
      </c>
      <c r="Q374">
        <v>81</v>
      </c>
      <c r="R374">
        <v>106.6</v>
      </c>
      <c r="S374">
        <v>95</v>
      </c>
      <c r="T374">
        <v>102.7</v>
      </c>
      <c r="U374">
        <v>75</v>
      </c>
      <c r="V374">
        <v>-3.08</v>
      </c>
      <c r="W374">
        <v>254</v>
      </c>
    </row>
    <row r="375" spans="1:23" x14ac:dyDescent="0.25">
      <c r="A375">
        <f>COUNTIF('Value Matchup'!$D$356:$D$423,D375)</f>
        <v>0</v>
      </c>
      <c r="B375" t="s">
        <v>1086</v>
      </c>
      <c r="C375">
        <v>19</v>
      </c>
      <c r="D375" t="s">
        <v>977</v>
      </c>
      <c r="E375" t="s">
        <v>232</v>
      </c>
      <c r="F375" s="79" t="s">
        <v>978</v>
      </c>
      <c r="G375">
        <v>19.18</v>
      </c>
      <c r="H375">
        <v>114.3</v>
      </c>
      <c r="I375">
        <v>42</v>
      </c>
      <c r="J375">
        <v>95.1</v>
      </c>
      <c r="K375">
        <v>19</v>
      </c>
      <c r="L375">
        <v>67.3</v>
      </c>
      <c r="M375">
        <v>217</v>
      </c>
      <c r="N375">
        <v>-0.05</v>
      </c>
      <c r="O375">
        <v>296</v>
      </c>
      <c r="P375">
        <v>7.6</v>
      </c>
      <c r="Q375">
        <v>56</v>
      </c>
      <c r="R375">
        <v>109.7</v>
      </c>
      <c r="S375">
        <v>43</v>
      </c>
      <c r="T375">
        <v>102.1</v>
      </c>
      <c r="U375">
        <v>68</v>
      </c>
      <c r="V375">
        <v>-6.36</v>
      </c>
      <c r="W375">
        <v>322</v>
      </c>
    </row>
    <row r="376" spans="1:23" x14ac:dyDescent="0.25">
      <c r="A376">
        <f>COUNTIF('Value Matchup'!$D$356:$D$423,D376)</f>
        <v>0</v>
      </c>
      <c r="B376" t="s">
        <v>1086</v>
      </c>
      <c r="C376">
        <v>20</v>
      </c>
      <c r="D376" t="s">
        <v>979</v>
      </c>
      <c r="E376" t="s">
        <v>150</v>
      </c>
      <c r="F376" s="79" t="s">
        <v>649</v>
      </c>
      <c r="G376">
        <v>19.05</v>
      </c>
      <c r="H376">
        <v>116.2</v>
      </c>
      <c r="I376">
        <v>22</v>
      </c>
      <c r="J376">
        <v>97.2</v>
      </c>
      <c r="K376">
        <v>45</v>
      </c>
      <c r="L376">
        <v>67.599999999999994</v>
      </c>
      <c r="M376">
        <v>207</v>
      </c>
      <c r="N376">
        <v>-4.7E-2</v>
      </c>
      <c r="O376">
        <v>290</v>
      </c>
      <c r="P376">
        <v>11.21</v>
      </c>
      <c r="Q376">
        <v>7</v>
      </c>
      <c r="R376">
        <v>112</v>
      </c>
      <c r="S376">
        <v>1</v>
      </c>
      <c r="T376">
        <v>100.8</v>
      </c>
      <c r="U376">
        <v>34</v>
      </c>
      <c r="V376">
        <v>0.11</v>
      </c>
      <c r="W376">
        <v>154</v>
      </c>
    </row>
    <row r="377" spans="1:23" x14ac:dyDescent="0.25">
      <c r="A377">
        <f>COUNTIF('Value Matchup'!$D$356:$D$423,D377)</f>
        <v>0</v>
      </c>
      <c r="B377" t="s">
        <v>1086</v>
      </c>
      <c r="C377">
        <v>21</v>
      </c>
      <c r="D377" t="s">
        <v>980</v>
      </c>
      <c r="E377" t="s">
        <v>171</v>
      </c>
      <c r="F377" s="79" t="s">
        <v>752</v>
      </c>
      <c r="G377">
        <v>19.03</v>
      </c>
      <c r="H377">
        <v>121</v>
      </c>
      <c r="I377">
        <v>4</v>
      </c>
      <c r="J377">
        <v>101.9</v>
      </c>
      <c r="K377">
        <v>111</v>
      </c>
      <c r="L377">
        <v>68.599999999999994</v>
      </c>
      <c r="M377">
        <v>162</v>
      </c>
      <c r="N377">
        <v>-2.5999999999999999E-2</v>
      </c>
      <c r="O377">
        <v>254</v>
      </c>
      <c r="P377">
        <v>5.13</v>
      </c>
      <c r="Q377">
        <v>73</v>
      </c>
      <c r="R377">
        <v>107.3</v>
      </c>
      <c r="S377">
        <v>79</v>
      </c>
      <c r="T377">
        <v>102.2</v>
      </c>
      <c r="U377">
        <v>70</v>
      </c>
      <c r="V377">
        <v>1.55</v>
      </c>
      <c r="W377">
        <v>114</v>
      </c>
    </row>
    <row r="378" spans="1:23" x14ac:dyDescent="0.25">
      <c r="A378">
        <f>COUNTIF('Value Matchup'!$D$356:$D$423,D378)</f>
        <v>0</v>
      </c>
      <c r="B378" t="s">
        <v>1086</v>
      </c>
      <c r="C378">
        <v>22</v>
      </c>
      <c r="D378" t="s">
        <v>981</v>
      </c>
      <c r="E378" t="s">
        <v>114</v>
      </c>
      <c r="F378" s="79" t="s">
        <v>534</v>
      </c>
      <c r="G378">
        <v>18.96</v>
      </c>
      <c r="H378">
        <v>114.5</v>
      </c>
      <c r="I378">
        <v>41</v>
      </c>
      <c r="J378">
        <v>95.5</v>
      </c>
      <c r="K378">
        <v>24</v>
      </c>
      <c r="L378">
        <v>67.099999999999994</v>
      </c>
      <c r="M378">
        <v>226</v>
      </c>
      <c r="N378">
        <v>-5.8999999999999997E-2</v>
      </c>
      <c r="O378">
        <v>310</v>
      </c>
      <c r="P378">
        <v>10.74</v>
      </c>
      <c r="Q378">
        <v>13</v>
      </c>
      <c r="R378">
        <v>110.2</v>
      </c>
      <c r="S378">
        <v>31</v>
      </c>
      <c r="T378">
        <v>99.5</v>
      </c>
      <c r="U378">
        <v>4</v>
      </c>
      <c r="V378">
        <v>4.57</v>
      </c>
      <c r="W378">
        <v>46</v>
      </c>
    </row>
    <row r="379" spans="1:23" x14ac:dyDescent="0.25">
      <c r="A379">
        <f>COUNTIF('Value Matchup'!$D$356:$D$423,D379)</f>
        <v>0</v>
      </c>
      <c r="B379" t="s">
        <v>1086</v>
      </c>
      <c r="C379">
        <v>23</v>
      </c>
      <c r="D379" t="s">
        <v>982</v>
      </c>
      <c r="E379" t="s">
        <v>114</v>
      </c>
      <c r="F379" s="79" t="s">
        <v>651</v>
      </c>
      <c r="G379">
        <v>18.690000000000001</v>
      </c>
      <c r="H379">
        <v>115.4</v>
      </c>
      <c r="I379">
        <v>26</v>
      </c>
      <c r="J379">
        <v>96.7</v>
      </c>
      <c r="K379">
        <v>37</v>
      </c>
      <c r="L379">
        <v>72.599999999999994</v>
      </c>
      <c r="M379">
        <v>18</v>
      </c>
      <c r="N379">
        <v>3.4000000000000002E-2</v>
      </c>
      <c r="O379">
        <v>94</v>
      </c>
      <c r="P379">
        <v>7.52</v>
      </c>
      <c r="Q379">
        <v>57</v>
      </c>
      <c r="R379">
        <v>108.8</v>
      </c>
      <c r="S379">
        <v>58</v>
      </c>
      <c r="T379">
        <v>101.3</v>
      </c>
      <c r="U379">
        <v>51</v>
      </c>
      <c r="V379">
        <v>-1.86</v>
      </c>
      <c r="W379">
        <v>211</v>
      </c>
    </row>
    <row r="380" spans="1:23" x14ac:dyDescent="0.25">
      <c r="A380">
        <f>COUNTIF('Value Matchup'!$D$356:$D$423,D380)</f>
        <v>0</v>
      </c>
      <c r="B380" t="s">
        <v>1086</v>
      </c>
      <c r="C380">
        <v>24</v>
      </c>
      <c r="D380" t="s">
        <v>983</v>
      </c>
      <c r="E380" t="s">
        <v>134</v>
      </c>
      <c r="F380" s="79" t="s">
        <v>547</v>
      </c>
      <c r="G380">
        <v>18.47</v>
      </c>
      <c r="H380">
        <v>119.7</v>
      </c>
      <c r="I380">
        <v>9</v>
      </c>
      <c r="J380">
        <v>101.2</v>
      </c>
      <c r="K380">
        <v>100</v>
      </c>
      <c r="L380">
        <v>68.599999999999994</v>
      </c>
      <c r="M380">
        <v>160</v>
      </c>
      <c r="N380">
        <v>-6.7000000000000004E-2</v>
      </c>
      <c r="O380">
        <v>322</v>
      </c>
      <c r="P380">
        <v>9.67</v>
      </c>
      <c r="Q380">
        <v>29</v>
      </c>
      <c r="R380">
        <v>110.7</v>
      </c>
      <c r="S380">
        <v>24</v>
      </c>
      <c r="T380">
        <v>101</v>
      </c>
      <c r="U380">
        <v>43</v>
      </c>
      <c r="V380">
        <v>-0.82</v>
      </c>
      <c r="W380">
        <v>178</v>
      </c>
    </row>
    <row r="381" spans="1:23" x14ac:dyDescent="0.25">
      <c r="A381">
        <f>COUNTIF('Value Matchup'!$D$356:$D$423,D381)</f>
        <v>0</v>
      </c>
      <c r="B381" t="s">
        <v>1086</v>
      </c>
      <c r="C381">
        <v>25</v>
      </c>
      <c r="D381" t="s">
        <v>984</v>
      </c>
      <c r="E381" t="s">
        <v>110</v>
      </c>
      <c r="F381" s="79" t="s">
        <v>950</v>
      </c>
      <c r="G381">
        <v>18.39</v>
      </c>
      <c r="H381">
        <v>120.2</v>
      </c>
      <c r="I381">
        <v>7</v>
      </c>
      <c r="J381">
        <v>101.8</v>
      </c>
      <c r="K381">
        <v>108</v>
      </c>
      <c r="L381">
        <v>69.400000000000006</v>
      </c>
      <c r="M381">
        <v>105</v>
      </c>
      <c r="N381">
        <v>-2.5999999999999999E-2</v>
      </c>
      <c r="O381">
        <v>255</v>
      </c>
      <c r="P381">
        <v>5.13</v>
      </c>
      <c r="Q381">
        <v>74</v>
      </c>
      <c r="R381">
        <v>107</v>
      </c>
      <c r="S381">
        <v>87</v>
      </c>
      <c r="T381">
        <v>101.8</v>
      </c>
      <c r="U381">
        <v>63</v>
      </c>
      <c r="V381">
        <v>3.61</v>
      </c>
      <c r="W381">
        <v>67</v>
      </c>
    </row>
    <row r="382" spans="1:23" x14ac:dyDescent="0.25">
      <c r="A382">
        <f>COUNTIF('Value Matchup'!$D$356:$D$423,D382)</f>
        <v>0</v>
      </c>
      <c r="B382" t="s">
        <v>1086</v>
      </c>
      <c r="C382">
        <v>26</v>
      </c>
      <c r="D382" t="s">
        <v>985</v>
      </c>
      <c r="E382" t="s">
        <v>150</v>
      </c>
      <c r="F382" s="79" t="s">
        <v>761</v>
      </c>
      <c r="G382">
        <v>18.04</v>
      </c>
      <c r="H382">
        <v>116.9</v>
      </c>
      <c r="I382">
        <v>17</v>
      </c>
      <c r="J382">
        <v>98.8</v>
      </c>
      <c r="K382">
        <v>62</v>
      </c>
      <c r="L382">
        <v>69.5</v>
      </c>
      <c r="M382">
        <v>103</v>
      </c>
      <c r="N382">
        <v>-2.8000000000000001E-2</v>
      </c>
      <c r="O382">
        <v>260</v>
      </c>
      <c r="P382">
        <v>10.119999999999999</v>
      </c>
      <c r="Q382">
        <v>21</v>
      </c>
      <c r="R382">
        <v>110.5</v>
      </c>
      <c r="S382">
        <v>27</v>
      </c>
      <c r="T382">
        <v>100.4</v>
      </c>
      <c r="U382">
        <v>24</v>
      </c>
      <c r="V382">
        <v>0</v>
      </c>
      <c r="W382">
        <v>157</v>
      </c>
    </row>
    <row r="383" spans="1:23" x14ac:dyDescent="0.25">
      <c r="A383">
        <f>COUNTIF('Value Matchup'!$D$356:$D$423,D383)</f>
        <v>0</v>
      </c>
      <c r="B383" t="s">
        <v>1086</v>
      </c>
      <c r="C383">
        <v>27</v>
      </c>
      <c r="D383" t="s">
        <v>986</v>
      </c>
      <c r="E383" t="s">
        <v>140</v>
      </c>
      <c r="F383" s="79" t="s">
        <v>755</v>
      </c>
      <c r="G383">
        <v>17.77</v>
      </c>
      <c r="H383">
        <v>114.3</v>
      </c>
      <c r="I383">
        <v>43</v>
      </c>
      <c r="J383">
        <v>96.5</v>
      </c>
      <c r="K383">
        <v>33</v>
      </c>
      <c r="L383">
        <v>71.2</v>
      </c>
      <c r="M383">
        <v>45</v>
      </c>
      <c r="N383">
        <v>-2.9000000000000001E-2</v>
      </c>
      <c r="O383">
        <v>261</v>
      </c>
      <c r="P383">
        <v>9.27</v>
      </c>
      <c r="Q383">
        <v>36</v>
      </c>
      <c r="R383">
        <v>109.6</v>
      </c>
      <c r="S383">
        <v>45</v>
      </c>
      <c r="T383">
        <v>100.3</v>
      </c>
      <c r="U383">
        <v>20</v>
      </c>
      <c r="V383">
        <v>-6.91</v>
      </c>
      <c r="W383">
        <v>330</v>
      </c>
    </row>
    <row r="384" spans="1:23" x14ac:dyDescent="0.25">
      <c r="A384">
        <f>COUNTIF('Value Matchup'!$D$356:$D$423,D384)</f>
        <v>0</v>
      </c>
      <c r="B384" t="s">
        <v>1086</v>
      </c>
      <c r="C384">
        <v>28</v>
      </c>
      <c r="D384" t="s">
        <v>987</v>
      </c>
      <c r="E384" t="s">
        <v>124</v>
      </c>
      <c r="F384" s="79" t="s">
        <v>976</v>
      </c>
      <c r="G384">
        <v>17.7</v>
      </c>
      <c r="H384">
        <v>118</v>
      </c>
      <c r="I384">
        <v>15</v>
      </c>
      <c r="J384">
        <v>100.4</v>
      </c>
      <c r="K384">
        <v>83</v>
      </c>
      <c r="L384">
        <v>67.099999999999994</v>
      </c>
      <c r="M384">
        <v>224</v>
      </c>
      <c r="N384">
        <v>3.5999999999999997E-2</v>
      </c>
      <c r="O384">
        <v>88</v>
      </c>
      <c r="P384">
        <v>5.96</v>
      </c>
      <c r="Q384">
        <v>68</v>
      </c>
      <c r="R384">
        <v>108.5</v>
      </c>
      <c r="S384">
        <v>65</v>
      </c>
      <c r="T384">
        <v>102.5</v>
      </c>
      <c r="U384">
        <v>73</v>
      </c>
      <c r="V384">
        <v>2.5099999999999998</v>
      </c>
      <c r="W384">
        <v>86</v>
      </c>
    </row>
    <row r="385" spans="1:23" x14ac:dyDescent="0.25">
      <c r="A385">
        <f>COUNTIF('Value Matchup'!$D$356:$D$423,D385)</f>
        <v>0</v>
      </c>
      <c r="B385" t="s">
        <v>1086</v>
      </c>
      <c r="C385">
        <v>29</v>
      </c>
      <c r="D385" t="s">
        <v>988</v>
      </c>
      <c r="E385" t="s">
        <v>114</v>
      </c>
      <c r="F385" s="79" t="s">
        <v>989</v>
      </c>
      <c r="G385">
        <v>16.96</v>
      </c>
      <c r="H385">
        <v>111.3</v>
      </c>
      <c r="I385">
        <v>66</v>
      </c>
      <c r="J385">
        <v>94.4</v>
      </c>
      <c r="K385">
        <v>14</v>
      </c>
      <c r="L385">
        <v>69.5</v>
      </c>
      <c r="M385">
        <v>101</v>
      </c>
      <c r="N385">
        <v>1.4E-2</v>
      </c>
      <c r="O385">
        <v>140</v>
      </c>
      <c r="P385">
        <v>11.69</v>
      </c>
      <c r="Q385">
        <v>4</v>
      </c>
      <c r="R385">
        <v>111.8</v>
      </c>
      <c r="S385">
        <v>2</v>
      </c>
      <c r="T385">
        <v>100.1</v>
      </c>
      <c r="U385">
        <v>15</v>
      </c>
      <c r="V385">
        <v>5.12</v>
      </c>
      <c r="W385">
        <v>37</v>
      </c>
    </row>
    <row r="386" spans="1:23" x14ac:dyDescent="0.25">
      <c r="A386">
        <f>COUNTIF('Value Matchup'!$D$356:$D$423,D386)</f>
        <v>0</v>
      </c>
      <c r="B386" t="s">
        <v>1086</v>
      </c>
      <c r="C386">
        <v>30</v>
      </c>
      <c r="D386" t="s">
        <v>990</v>
      </c>
      <c r="E386" t="s">
        <v>150</v>
      </c>
      <c r="F386" s="79" t="s">
        <v>547</v>
      </c>
      <c r="G386">
        <v>16.91</v>
      </c>
      <c r="H386">
        <v>115.5</v>
      </c>
      <c r="I386">
        <v>25</v>
      </c>
      <c r="J386">
        <v>98.6</v>
      </c>
      <c r="K386">
        <v>58</v>
      </c>
      <c r="L386">
        <v>70.8</v>
      </c>
      <c r="M386">
        <v>57</v>
      </c>
      <c r="N386">
        <v>-2.8000000000000001E-2</v>
      </c>
      <c r="O386">
        <v>259</v>
      </c>
      <c r="P386">
        <v>9.4</v>
      </c>
      <c r="Q386">
        <v>33</v>
      </c>
      <c r="R386">
        <v>110.8</v>
      </c>
      <c r="S386">
        <v>21</v>
      </c>
      <c r="T386">
        <v>101.4</v>
      </c>
      <c r="U386">
        <v>54</v>
      </c>
      <c r="V386">
        <v>-4.2</v>
      </c>
      <c r="W386">
        <v>292</v>
      </c>
    </row>
    <row r="387" spans="1:23" x14ac:dyDescent="0.25">
      <c r="A387">
        <f>COUNTIF('Value Matchup'!$D$356:$D$423,D387)</f>
        <v>0</v>
      </c>
      <c r="B387" t="s">
        <v>1086</v>
      </c>
      <c r="C387">
        <v>31</v>
      </c>
      <c r="D387" t="s">
        <v>991</v>
      </c>
      <c r="E387" t="s">
        <v>144</v>
      </c>
      <c r="F387" s="79" t="s">
        <v>992</v>
      </c>
      <c r="G387">
        <v>16.39</v>
      </c>
      <c r="H387">
        <v>111.4</v>
      </c>
      <c r="I387">
        <v>63</v>
      </c>
      <c r="J387">
        <v>95</v>
      </c>
      <c r="K387">
        <v>17</v>
      </c>
      <c r="L387">
        <v>65.5</v>
      </c>
      <c r="M387">
        <v>307</v>
      </c>
      <c r="N387">
        <v>7.6999999999999999E-2</v>
      </c>
      <c r="O387">
        <v>22</v>
      </c>
      <c r="P387">
        <v>2.48</v>
      </c>
      <c r="Q387">
        <v>99</v>
      </c>
      <c r="R387">
        <v>104.8</v>
      </c>
      <c r="S387">
        <v>156</v>
      </c>
      <c r="T387">
        <v>102.3</v>
      </c>
      <c r="U387">
        <v>72</v>
      </c>
      <c r="V387">
        <v>-5.47</v>
      </c>
      <c r="W387">
        <v>315</v>
      </c>
    </row>
    <row r="388" spans="1:23" x14ac:dyDescent="0.25">
      <c r="A388">
        <f>COUNTIF('Value Matchup'!$D$356:$D$423,D388)</f>
        <v>0</v>
      </c>
      <c r="B388" t="s">
        <v>1086</v>
      </c>
      <c r="C388">
        <v>32</v>
      </c>
      <c r="D388" t="s">
        <v>993</v>
      </c>
      <c r="E388" t="s">
        <v>151</v>
      </c>
      <c r="F388" s="79" t="s">
        <v>994</v>
      </c>
      <c r="G388">
        <v>16.13</v>
      </c>
      <c r="H388">
        <v>119.4</v>
      </c>
      <c r="I388">
        <v>11</v>
      </c>
      <c r="J388">
        <v>103.2</v>
      </c>
      <c r="K388">
        <v>137</v>
      </c>
      <c r="L388">
        <v>63.5</v>
      </c>
      <c r="M388">
        <v>341</v>
      </c>
      <c r="N388">
        <v>6.0000000000000001E-3</v>
      </c>
      <c r="O388">
        <v>161</v>
      </c>
      <c r="P388">
        <v>-2.12</v>
      </c>
      <c r="Q388">
        <v>196</v>
      </c>
      <c r="R388">
        <v>103.8</v>
      </c>
      <c r="S388">
        <v>203</v>
      </c>
      <c r="T388">
        <v>105.9</v>
      </c>
      <c r="U388">
        <v>189</v>
      </c>
      <c r="V388">
        <v>-4.28</v>
      </c>
      <c r="W388">
        <v>296</v>
      </c>
    </row>
    <row r="389" spans="1:23" x14ac:dyDescent="0.25">
      <c r="A389">
        <f>COUNTIF('Value Matchup'!$D$356:$D$423,D389)</f>
        <v>0</v>
      </c>
      <c r="B389" t="s">
        <v>1086</v>
      </c>
      <c r="C389">
        <v>33</v>
      </c>
      <c r="D389" t="s">
        <v>995</v>
      </c>
      <c r="E389" t="s">
        <v>140</v>
      </c>
      <c r="F389" s="79" t="s">
        <v>547</v>
      </c>
      <c r="G389">
        <v>16.03</v>
      </c>
      <c r="H389">
        <v>115.3</v>
      </c>
      <c r="I389">
        <v>28</v>
      </c>
      <c r="J389">
        <v>99.3</v>
      </c>
      <c r="K389">
        <v>70</v>
      </c>
      <c r="L389">
        <v>68.7</v>
      </c>
      <c r="M389">
        <v>147</v>
      </c>
      <c r="N389">
        <v>-1.7999999999999999E-2</v>
      </c>
      <c r="O389">
        <v>229</v>
      </c>
      <c r="P389">
        <v>7.91</v>
      </c>
      <c r="Q389">
        <v>53</v>
      </c>
      <c r="R389">
        <v>109.2</v>
      </c>
      <c r="S389">
        <v>47</v>
      </c>
      <c r="T389">
        <v>101.3</v>
      </c>
      <c r="U389">
        <v>52</v>
      </c>
      <c r="V389">
        <v>-9.76</v>
      </c>
      <c r="W389">
        <v>344</v>
      </c>
    </row>
    <row r="390" spans="1:23" x14ac:dyDescent="0.25">
      <c r="A390">
        <f>COUNTIF('Value Matchup'!$D$356:$D$423,D390)</f>
        <v>0</v>
      </c>
      <c r="B390" t="s">
        <v>1086</v>
      </c>
      <c r="C390">
        <v>34</v>
      </c>
      <c r="D390" t="s">
        <v>996</v>
      </c>
      <c r="E390" t="s">
        <v>134</v>
      </c>
      <c r="F390" s="79" t="s">
        <v>753</v>
      </c>
      <c r="G390">
        <v>16.02</v>
      </c>
      <c r="H390">
        <v>111.5</v>
      </c>
      <c r="I390">
        <v>62</v>
      </c>
      <c r="J390">
        <v>95.5</v>
      </c>
      <c r="K390">
        <v>23</v>
      </c>
      <c r="L390">
        <v>66.7</v>
      </c>
      <c r="M390">
        <v>249</v>
      </c>
      <c r="N390">
        <v>-7.9000000000000001E-2</v>
      </c>
      <c r="O390">
        <v>335</v>
      </c>
      <c r="P390">
        <v>10.02</v>
      </c>
      <c r="Q390">
        <v>23</v>
      </c>
      <c r="R390">
        <v>110.9</v>
      </c>
      <c r="S390">
        <v>17</v>
      </c>
      <c r="T390">
        <v>100.9</v>
      </c>
      <c r="U390">
        <v>38</v>
      </c>
      <c r="V390">
        <v>-3.78</v>
      </c>
      <c r="W390">
        <v>282</v>
      </c>
    </row>
    <row r="391" spans="1:23" x14ac:dyDescent="0.25">
      <c r="A391">
        <f>COUNTIF('Value Matchup'!$D$356:$D$423,D391)</f>
        <v>0</v>
      </c>
      <c r="B391" t="s">
        <v>1086</v>
      </c>
      <c r="C391">
        <v>35</v>
      </c>
      <c r="D391" t="s">
        <v>997</v>
      </c>
      <c r="E391" t="s">
        <v>140</v>
      </c>
      <c r="F391" s="79" t="s">
        <v>998</v>
      </c>
      <c r="G391">
        <v>15.79</v>
      </c>
      <c r="H391">
        <v>114.9</v>
      </c>
      <c r="I391">
        <v>32</v>
      </c>
      <c r="J391">
        <v>99.1</v>
      </c>
      <c r="K391">
        <v>68</v>
      </c>
      <c r="L391">
        <v>65.400000000000006</v>
      </c>
      <c r="M391">
        <v>312</v>
      </c>
      <c r="N391">
        <v>-5.8000000000000003E-2</v>
      </c>
      <c r="O391">
        <v>309</v>
      </c>
      <c r="P391">
        <v>8.65</v>
      </c>
      <c r="Q391">
        <v>45</v>
      </c>
      <c r="R391">
        <v>109.8</v>
      </c>
      <c r="S391">
        <v>39</v>
      </c>
      <c r="T391">
        <v>101.2</v>
      </c>
      <c r="U391">
        <v>49</v>
      </c>
      <c r="V391">
        <v>-1.7</v>
      </c>
      <c r="W391">
        <v>203</v>
      </c>
    </row>
    <row r="392" spans="1:23" x14ac:dyDescent="0.25">
      <c r="A392">
        <f>COUNTIF('Value Matchup'!$D$356:$D$423,D392)</f>
        <v>0</v>
      </c>
      <c r="B392" t="s">
        <v>1086</v>
      </c>
      <c r="C392">
        <v>36</v>
      </c>
      <c r="D392" t="s">
        <v>999</v>
      </c>
      <c r="E392" t="s">
        <v>134</v>
      </c>
      <c r="F392" s="79" t="s">
        <v>753</v>
      </c>
      <c r="G392">
        <v>15.43</v>
      </c>
      <c r="H392">
        <v>109.5</v>
      </c>
      <c r="I392">
        <v>89</v>
      </c>
      <c r="J392">
        <v>94.1</v>
      </c>
      <c r="K392">
        <v>12</v>
      </c>
      <c r="L392">
        <v>65.2</v>
      </c>
      <c r="M392">
        <v>316</v>
      </c>
      <c r="N392">
        <v>-0.03</v>
      </c>
      <c r="O392">
        <v>263</v>
      </c>
      <c r="P392">
        <v>11.77</v>
      </c>
      <c r="Q392">
        <v>3</v>
      </c>
      <c r="R392">
        <v>111.4</v>
      </c>
      <c r="S392">
        <v>8</v>
      </c>
      <c r="T392">
        <v>99.6</v>
      </c>
      <c r="U392">
        <v>5</v>
      </c>
      <c r="V392">
        <v>2.0499999999999998</v>
      </c>
      <c r="W392">
        <v>99</v>
      </c>
    </row>
    <row r="393" spans="1:23" x14ac:dyDescent="0.25">
      <c r="A393">
        <f>COUNTIF('Value Matchup'!$D$356:$D$423,D393)</f>
        <v>0</v>
      </c>
      <c r="B393" t="s">
        <v>1086</v>
      </c>
      <c r="C393">
        <v>37</v>
      </c>
      <c r="D393" t="s">
        <v>1000</v>
      </c>
      <c r="E393" t="s">
        <v>140</v>
      </c>
      <c r="F393" s="79" t="s">
        <v>571</v>
      </c>
      <c r="G393">
        <v>15.43</v>
      </c>
      <c r="H393">
        <v>112.9</v>
      </c>
      <c r="I393">
        <v>53</v>
      </c>
      <c r="J393">
        <v>97.4</v>
      </c>
      <c r="K393">
        <v>48</v>
      </c>
      <c r="L393">
        <v>67</v>
      </c>
      <c r="M393">
        <v>233</v>
      </c>
      <c r="N393">
        <v>1.7000000000000001E-2</v>
      </c>
      <c r="O393">
        <v>128</v>
      </c>
      <c r="P393">
        <v>8.08</v>
      </c>
      <c r="Q393">
        <v>52</v>
      </c>
      <c r="R393">
        <v>109.1</v>
      </c>
      <c r="S393">
        <v>52</v>
      </c>
      <c r="T393">
        <v>101</v>
      </c>
      <c r="U393">
        <v>42</v>
      </c>
      <c r="V393">
        <v>-3.82</v>
      </c>
      <c r="W393">
        <v>284</v>
      </c>
    </row>
    <row r="394" spans="1:23" x14ac:dyDescent="0.25">
      <c r="A394">
        <f>COUNTIF('Value Matchup'!$D$356:$D$423,D394)</f>
        <v>0</v>
      </c>
      <c r="B394" t="s">
        <v>1086</v>
      </c>
      <c r="C394">
        <v>38</v>
      </c>
      <c r="D394" t="s">
        <v>1001</v>
      </c>
      <c r="E394" t="s">
        <v>140</v>
      </c>
      <c r="F394" s="79" t="s">
        <v>1002</v>
      </c>
      <c r="G394">
        <v>15.41</v>
      </c>
      <c r="H394">
        <v>112.2</v>
      </c>
      <c r="I394">
        <v>57</v>
      </c>
      <c r="J394">
        <v>96.8</v>
      </c>
      <c r="K394">
        <v>39</v>
      </c>
      <c r="L394">
        <v>69.7</v>
      </c>
      <c r="M394">
        <v>92</v>
      </c>
      <c r="N394">
        <v>-5.0000000000000001E-3</v>
      </c>
      <c r="O394">
        <v>187</v>
      </c>
      <c r="P394">
        <v>8.9</v>
      </c>
      <c r="Q394">
        <v>42</v>
      </c>
      <c r="R394">
        <v>109.6</v>
      </c>
      <c r="S394">
        <v>46</v>
      </c>
      <c r="T394">
        <v>100.7</v>
      </c>
      <c r="U394">
        <v>32</v>
      </c>
      <c r="V394">
        <v>-2.5</v>
      </c>
      <c r="W394">
        <v>234</v>
      </c>
    </row>
    <row r="395" spans="1:23" x14ac:dyDescent="0.25">
      <c r="A395">
        <f>COUNTIF('Value Matchup'!$D$356:$D$423,D395)</f>
        <v>1</v>
      </c>
      <c r="B395" t="s">
        <v>1086</v>
      </c>
      <c r="C395">
        <v>39</v>
      </c>
      <c r="D395" t="s">
        <v>31</v>
      </c>
      <c r="E395" t="s">
        <v>232</v>
      </c>
      <c r="F395" s="79" t="s">
        <v>535</v>
      </c>
      <c r="G395">
        <v>15.03</v>
      </c>
      <c r="H395">
        <v>114.1</v>
      </c>
      <c r="I395">
        <v>45</v>
      </c>
      <c r="J395">
        <v>99.1</v>
      </c>
      <c r="K395">
        <v>67</v>
      </c>
      <c r="L395">
        <v>66.3</v>
      </c>
      <c r="M395">
        <v>266</v>
      </c>
      <c r="N395">
        <v>-4.5999999999999999E-2</v>
      </c>
      <c r="O395">
        <v>286</v>
      </c>
      <c r="P395">
        <v>8.18</v>
      </c>
      <c r="Q395">
        <v>50</v>
      </c>
      <c r="R395">
        <v>108.8</v>
      </c>
      <c r="S395">
        <v>59</v>
      </c>
      <c r="T395">
        <v>100.6</v>
      </c>
      <c r="U395">
        <v>30</v>
      </c>
      <c r="V395">
        <v>-4.21</v>
      </c>
      <c r="W395">
        <v>293</v>
      </c>
    </row>
    <row r="396" spans="1:23" x14ac:dyDescent="0.25">
      <c r="A396">
        <f>COUNTIF('Value Matchup'!$D$356:$D$423,D396)</f>
        <v>0</v>
      </c>
      <c r="B396" t="s">
        <v>1086</v>
      </c>
      <c r="C396">
        <v>40</v>
      </c>
      <c r="D396" t="s">
        <v>1003</v>
      </c>
      <c r="E396" t="s">
        <v>114</v>
      </c>
      <c r="F396" s="79" t="s">
        <v>539</v>
      </c>
      <c r="G396">
        <v>14.83</v>
      </c>
      <c r="H396">
        <v>111.9</v>
      </c>
      <c r="I396">
        <v>58</v>
      </c>
      <c r="J396">
        <v>97</v>
      </c>
      <c r="K396">
        <v>43</v>
      </c>
      <c r="L396">
        <v>65.7</v>
      </c>
      <c r="M396">
        <v>296</v>
      </c>
      <c r="N396">
        <v>-2.5000000000000001E-2</v>
      </c>
      <c r="O396">
        <v>249</v>
      </c>
      <c r="P396">
        <v>9.5500000000000007</v>
      </c>
      <c r="Q396">
        <v>32</v>
      </c>
      <c r="R396">
        <v>109.8</v>
      </c>
      <c r="S396">
        <v>41</v>
      </c>
      <c r="T396">
        <v>100.2</v>
      </c>
      <c r="U396">
        <v>19</v>
      </c>
      <c r="V396">
        <v>1.07</v>
      </c>
      <c r="W396">
        <v>132</v>
      </c>
    </row>
    <row r="397" spans="1:23" x14ac:dyDescent="0.25">
      <c r="A397">
        <f>COUNTIF('Value Matchup'!$D$356:$D$423,D397)</f>
        <v>0</v>
      </c>
      <c r="B397" t="s">
        <v>1086</v>
      </c>
      <c r="C397">
        <v>41</v>
      </c>
      <c r="D397" t="s">
        <v>1004</v>
      </c>
      <c r="E397" t="s">
        <v>140</v>
      </c>
      <c r="F397" s="79" t="s">
        <v>1005</v>
      </c>
      <c r="G397">
        <v>14.82</v>
      </c>
      <c r="H397">
        <v>107</v>
      </c>
      <c r="I397">
        <v>135</v>
      </c>
      <c r="J397">
        <v>92.2</v>
      </c>
      <c r="K397">
        <v>5</v>
      </c>
      <c r="L397">
        <v>62.9</v>
      </c>
      <c r="M397">
        <v>345</v>
      </c>
      <c r="N397">
        <v>2.1000000000000001E-2</v>
      </c>
      <c r="O397">
        <v>119</v>
      </c>
      <c r="P397">
        <v>9.81</v>
      </c>
      <c r="Q397">
        <v>27</v>
      </c>
      <c r="R397">
        <v>111.3</v>
      </c>
      <c r="S397">
        <v>9</v>
      </c>
      <c r="T397">
        <v>101.5</v>
      </c>
      <c r="U397">
        <v>58</v>
      </c>
      <c r="V397">
        <v>-0.2</v>
      </c>
      <c r="W397">
        <v>163</v>
      </c>
    </row>
    <row r="398" spans="1:23" x14ac:dyDescent="0.25">
      <c r="A398">
        <f>COUNTIF('Value Matchup'!$D$356:$D$423,D398)</f>
        <v>0</v>
      </c>
      <c r="B398" t="s">
        <v>1086</v>
      </c>
      <c r="C398">
        <v>42</v>
      </c>
      <c r="D398" t="s">
        <v>1006</v>
      </c>
      <c r="E398" t="s">
        <v>134</v>
      </c>
      <c r="F398" s="79" t="s">
        <v>1007</v>
      </c>
      <c r="G398">
        <v>14.77</v>
      </c>
      <c r="H398">
        <v>110.1</v>
      </c>
      <c r="I398">
        <v>78</v>
      </c>
      <c r="J398">
        <v>95.3</v>
      </c>
      <c r="K398">
        <v>21</v>
      </c>
      <c r="L398">
        <v>65.599999999999994</v>
      </c>
      <c r="M398">
        <v>302</v>
      </c>
      <c r="N398">
        <v>7.0999999999999994E-2</v>
      </c>
      <c r="O398">
        <v>31</v>
      </c>
      <c r="P398">
        <v>9.39</v>
      </c>
      <c r="Q398">
        <v>34</v>
      </c>
      <c r="R398">
        <v>111</v>
      </c>
      <c r="S398">
        <v>14</v>
      </c>
      <c r="T398">
        <v>101.6</v>
      </c>
      <c r="U398">
        <v>59</v>
      </c>
      <c r="V398">
        <v>-6.5</v>
      </c>
      <c r="W398">
        <v>324</v>
      </c>
    </row>
    <row r="399" spans="1:23" x14ac:dyDescent="0.25">
      <c r="A399">
        <f>COUNTIF('Value Matchup'!$D$356:$D$423,D399)</f>
        <v>0</v>
      </c>
      <c r="B399" t="s">
        <v>1086</v>
      </c>
      <c r="C399">
        <v>43</v>
      </c>
      <c r="D399" t="s">
        <v>1008</v>
      </c>
      <c r="E399" t="s">
        <v>182</v>
      </c>
      <c r="F399" s="79" t="s">
        <v>547</v>
      </c>
      <c r="G399">
        <v>14.7</v>
      </c>
      <c r="H399">
        <v>117</v>
      </c>
      <c r="I399">
        <v>16</v>
      </c>
      <c r="J399">
        <v>102.3</v>
      </c>
      <c r="K399">
        <v>120</v>
      </c>
      <c r="L399">
        <v>64.5</v>
      </c>
      <c r="M399">
        <v>332</v>
      </c>
      <c r="N399">
        <v>-6.3E-2</v>
      </c>
      <c r="O399">
        <v>318</v>
      </c>
      <c r="P399">
        <v>2.11</v>
      </c>
      <c r="Q399">
        <v>104</v>
      </c>
      <c r="R399">
        <v>105.6</v>
      </c>
      <c r="S399">
        <v>116</v>
      </c>
      <c r="T399">
        <v>103.5</v>
      </c>
      <c r="U399">
        <v>91</v>
      </c>
      <c r="V399">
        <v>1.33</v>
      </c>
      <c r="W399">
        <v>121</v>
      </c>
    </row>
    <row r="400" spans="1:23" x14ac:dyDescent="0.25">
      <c r="A400">
        <f>COUNTIF('Value Matchup'!$D$356:$D$423,D400)</f>
        <v>0</v>
      </c>
      <c r="B400" t="s">
        <v>1086</v>
      </c>
      <c r="C400">
        <v>44</v>
      </c>
      <c r="D400" t="s">
        <v>1009</v>
      </c>
      <c r="E400" t="s">
        <v>114</v>
      </c>
      <c r="F400" s="79" t="s">
        <v>755</v>
      </c>
      <c r="G400">
        <v>14.69</v>
      </c>
      <c r="H400">
        <v>116.3</v>
      </c>
      <c r="I400">
        <v>20</v>
      </c>
      <c r="J400">
        <v>101.7</v>
      </c>
      <c r="K400">
        <v>106</v>
      </c>
      <c r="L400">
        <v>69.7</v>
      </c>
      <c r="M400">
        <v>91</v>
      </c>
      <c r="N400">
        <v>5.8999999999999997E-2</v>
      </c>
      <c r="O400">
        <v>56</v>
      </c>
      <c r="P400">
        <v>9.9</v>
      </c>
      <c r="Q400">
        <v>25</v>
      </c>
      <c r="R400">
        <v>110.5</v>
      </c>
      <c r="S400">
        <v>28</v>
      </c>
      <c r="T400">
        <v>100.6</v>
      </c>
      <c r="U400">
        <v>27</v>
      </c>
      <c r="V400">
        <v>0.87</v>
      </c>
      <c r="W400">
        <v>141</v>
      </c>
    </row>
    <row r="401" spans="1:23" x14ac:dyDescent="0.25">
      <c r="A401">
        <f>COUNTIF('Value Matchup'!$D$356:$D$423,D401)</f>
        <v>0</v>
      </c>
      <c r="B401" t="s">
        <v>1086</v>
      </c>
      <c r="C401">
        <v>45</v>
      </c>
      <c r="D401" t="s">
        <v>1010</v>
      </c>
      <c r="E401" t="s">
        <v>167</v>
      </c>
      <c r="F401" s="79" t="s">
        <v>752</v>
      </c>
      <c r="G401">
        <v>14.68</v>
      </c>
      <c r="H401">
        <v>111.3</v>
      </c>
      <c r="I401">
        <v>67</v>
      </c>
      <c r="J401">
        <v>96.6</v>
      </c>
      <c r="K401">
        <v>35</v>
      </c>
      <c r="L401">
        <v>66.5</v>
      </c>
      <c r="M401">
        <v>259</v>
      </c>
      <c r="N401">
        <v>8.0000000000000002E-3</v>
      </c>
      <c r="O401">
        <v>154</v>
      </c>
      <c r="P401">
        <v>3.58</v>
      </c>
      <c r="Q401">
        <v>83</v>
      </c>
      <c r="R401">
        <v>107.5</v>
      </c>
      <c r="S401">
        <v>76</v>
      </c>
      <c r="T401">
        <v>103.9</v>
      </c>
      <c r="U401">
        <v>101</v>
      </c>
      <c r="V401">
        <v>7.65</v>
      </c>
      <c r="W401">
        <v>15</v>
      </c>
    </row>
    <row r="402" spans="1:23" x14ac:dyDescent="0.25">
      <c r="A402">
        <f>COUNTIF('Value Matchup'!$D$356:$D$423,D402)</f>
        <v>0</v>
      </c>
      <c r="B402" t="s">
        <v>1086</v>
      </c>
      <c r="C402">
        <v>46</v>
      </c>
      <c r="D402" t="s">
        <v>1011</v>
      </c>
      <c r="E402" t="s">
        <v>140</v>
      </c>
      <c r="F402" s="79" t="s">
        <v>547</v>
      </c>
      <c r="G402">
        <v>14.52</v>
      </c>
      <c r="H402">
        <v>116.3</v>
      </c>
      <c r="I402">
        <v>21</v>
      </c>
      <c r="J402">
        <v>101.8</v>
      </c>
      <c r="K402">
        <v>109</v>
      </c>
      <c r="L402">
        <v>71.400000000000006</v>
      </c>
      <c r="M402">
        <v>38</v>
      </c>
      <c r="N402">
        <v>-1E-3</v>
      </c>
      <c r="O402">
        <v>178</v>
      </c>
      <c r="P402">
        <v>7.71</v>
      </c>
      <c r="Q402">
        <v>55</v>
      </c>
      <c r="R402">
        <v>108.6</v>
      </c>
      <c r="S402">
        <v>62</v>
      </c>
      <c r="T402">
        <v>100.9</v>
      </c>
      <c r="U402">
        <v>39</v>
      </c>
      <c r="V402">
        <v>-9.7100000000000009</v>
      </c>
      <c r="W402">
        <v>342</v>
      </c>
    </row>
    <row r="403" spans="1:23" x14ac:dyDescent="0.25">
      <c r="A403">
        <f>COUNTIF('Value Matchup'!$D$356:$D$423,D403)</f>
        <v>0</v>
      </c>
      <c r="B403" t="s">
        <v>1086</v>
      </c>
      <c r="C403">
        <v>47</v>
      </c>
      <c r="D403" t="s">
        <v>1012</v>
      </c>
      <c r="E403" t="s">
        <v>167</v>
      </c>
      <c r="F403" s="79" t="s">
        <v>1013</v>
      </c>
      <c r="G403">
        <v>14.45</v>
      </c>
      <c r="H403">
        <v>114.5</v>
      </c>
      <c r="I403">
        <v>40</v>
      </c>
      <c r="J403">
        <v>100.1</v>
      </c>
      <c r="K403">
        <v>82</v>
      </c>
      <c r="L403">
        <v>68.8</v>
      </c>
      <c r="M403">
        <v>143</v>
      </c>
      <c r="N403">
        <v>-3.0000000000000001E-3</v>
      </c>
      <c r="O403">
        <v>182</v>
      </c>
      <c r="P403">
        <v>3.72</v>
      </c>
      <c r="Q403">
        <v>82</v>
      </c>
      <c r="R403">
        <v>106.9</v>
      </c>
      <c r="S403">
        <v>90</v>
      </c>
      <c r="T403">
        <v>103.2</v>
      </c>
      <c r="U403">
        <v>84</v>
      </c>
      <c r="V403">
        <v>3.81</v>
      </c>
      <c r="W403">
        <v>65</v>
      </c>
    </row>
    <row r="404" spans="1:23" x14ac:dyDescent="0.25">
      <c r="A404">
        <f>COUNTIF('Value Matchup'!$D$356:$D$423,D404)</f>
        <v>0</v>
      </c>
      <c r="B404" t="s">
        <v>1086</v>
      </c>
      <c r="C404">
        <v>48</v>
      </c>
      <c r="D404" t="s">
        <v>1014</v>
      </c>
      <c r="E404" t="s">
        <v>134</v>
      </c>
      <c r="F404" s="79" t="s">
        <v>515</v>
      </c>
      <c r="G404">
        <v>14.16</v>
      </c>
      <c r="H404">
        <v>114.6</v>
      </c>
      <c r="I404">
        <v>37</v>
      </c>
      <c r="J404">
        <v>100.5</v>
      </c>
      <c r="K404">
        <v>85</v>
      </c>
      <c r="L404">
        <v>75.5</v>
      </c>
      <c r="M404">
        <v>4</v>
      </c>
      <c r="N404">
        <v>-8.0000000000000002E-3</v>
      </c>
      <c r="O404">
        <v>198</v>
      </c>
      <c r="P404">
        <v>11.68</v>
      </c>
      <c r="Q404">
        <v>5</v>
      </c>
      <c r="R404">
        <v>111.3</v>
      </c>
      <c r="S404">
        <v>11</v>
      </c>
      <c r="T404">
        <v>99.6</v>
      </c>
      <c r="U404">
        <v>6</v>
      </c>
      <c r="V404">
        <v>2.13</v>
      </c>
      <c r="W404">
        <v>96</v>
      </c>
    </row>
    <row r="405" spans="1:23" x14ac:dyDescent="0.25">
      <c r="A405">
        <f>COUNTIF('Value Matchup'!$D$356:$D$423,D405)</f>
        <v>0</v>
      </c>
      <c r="B405" t="s">
        <v>1086</v>
      </c>
      <c r="C405">
        <v>49</v>
      </c>
      <c r="D405" t="s">
        <v>1015</v>
      </c>
      <c r="E405" t="s">
        <v>124</v>
      </c>
      <c r="F405" s="79" t="s">
        <v>538</v>
      </c>
      <c r="G405">
        <v>14.13</v>
      </c>
      <c r="H405">
        <v>116.7</v>
      </c>
      <c r="I405">
        <v>18</v>
      </c>
      <c r="J405">
        <v>102.6</v>
      </c>
      <c r="K405">
        <v>123</v>
      </c>
      <c r="L405">
        <v>71.3</v>
      </c>
      <c r="M405">
        <v>43</v>
      </c>
      <c r="N405">
        <v>-8.3000000000000004E-2</v>
      </c>
      <c r="O405">
        <v>340</v>
      </c>
      <c r="P405">
        <v>5.48</v>
      </c>
      <c r="Q405">
        <v>71</v>
      </c>
      <c r="R405">
        <v>107.4</v>
      </c>
      <c r="S405">
        <v>77</v>
      </c>
      <c r="T405">
        <v>101.9</v>
      </c>
      <c r="U405">
        <v>64</v>
      </c>
      <c r="V405">
        <v>0.94</v>
      </c>
      <c r="W405">
        <v>138</v>
      </c>
    </row>
    <row r="406" spans="1:23" x14ac:dyDescent="0.25">
      <c r="A406">
        <f>COUNTIF('Value Matchup'!$D$356:$D$423,D406)</f>
        <v>0</v>
      </c>
      <c r="B406" t="s">
        <v>1086</v>
      </c>
      <c r="C406">
        <v>50</v>
      </c>
      <c r="D406" t="s">
        <v>1016</v>
      </c>
      <c r="E406" t="s">
        <v>110</v>
      </c>
      <c r="F406" s="79" t="s">
        <v>537</v>
      </c>
      <c r="G406">
        <v>14.09</v>
      </c>
      <c r="H406">
        <v>110.5</v>
      </c>
      <c r="I406">
        <v>77</v>
      </c>
      <c r="J406">
        <v>96.4</v>
      </c>
      <c r="K406">
        <v>30</v>
      </c>
      <c r="L406">
        <v>68.8</v>
      </c>
      <c r="M406">
        <v>142</v>
      </c>
      <c r="N406">
        <v>-3.2000000000000001E-2</v>
      </c>
      <c r="O406">
        <v>265</v>
      </c>
      <c r="P406">
        <v>3.46</v>
      </c>
      <c r="Q406">
        <v>86</v>
      </c>
      <c r="R406">
        <v>107.2</v>
      </c>
      <c r="S406">
        <v>80</v>
      </c>
      <c r="T406">
        <v>103.8</v>
      </c>
      <c r="U406">
        <v>96</v>
      </c>
      <c r="V406">
        <v>-0.8</v>
      </c>
      <c r="W406">
        <v>177</v>
      </c>
    </row>
    <row r="407" spans="1:23" x14ac:dyDescent="0.25">
      <c r="A407">
        <f>COUNTIF('Value Matchup'!$D$356:$D$423,D407)</f>
        <v>0</v>
      </c>
      <c r="B407" t="s">
        <v>1086</v>
      </c>
      <c r="C407">
        <v>51</v>
      </c>
      <c r="D407" t="s">
        <v>1017</v>
      </c>
      <c r="E407" t="s">
        <v>124</v>
      </c>
      <c r="F407" s="79" t="s">
        <v>1018</v>
      </c>
      <c r="G407">
        <v>14.06</v>
      </c>
      <c r="H407">
        <v>114.5</v>
      </c>
      <c r="I407">
        <v>39</v>
      </c>
      <c r="J407">
        <v>100.5</v>
      </c>
      <c r="K407">
        <v>87</v>
      </c>
      <c r="L407">
        <v>67.7</v>
      </c>
      <c r="M407">
        <v>200</v>
      </c>
      <c r="N407">
        <v>-1.7000000000000001E-2</v>
      </c>
      <c r="O407">
        <v>222</v>
      </c>
      <c r="P407">
        <v>5.12</v>
      </c>
      <c r="Q407">
        <v>75</v>
      </c>
      <c r="R407">
        <v>108.2</v>
      </c>
      <c r="S407">
        <v>69</v>
      </c>
      <c r="T407">
        <v>103.1</v>
      </c>
      <c r="U407">
        <v>82</v>
      </c>
      <c r="V407">
        <v>1.37</v>
      </c>
      <c r="W407">
        <v>120</v>
      </c>
    </row>
    <row r="408" spans="1:23" x14ac:dyDescent="0.25">
      <c r="A408">
        <f>COUNTIF('Value Matchup'!$D$356:$D$423,D408)</f>
        <v>0</v>
      </c>
      <c r="B408" t="s">
        <v>1086</v>
      </c>
      <c r="C408">
        <v>52</v>
      </c>
      <c r="D408" t="s">
        <v>1019</v>
      </c>
      <c r="E408" t="s">
        <v>182</v>
      </c>
      <c r="F408" s="79" t="s">
        <v>651</v>
      </c>
      <c r="G408">
        <v>13.93</v>
      </c>
      <c r="H408">
        <v>111.1</v>
      </c>
      <c r="I408">
        <v>69</v>
      </c>
      <c r="J408">
        <v>97.2</v>
      </c>
      <c r="K408">
        <v>46</v>
      </c>
      <c r="L408">
        <v>68.400000000000006</v>
      </c>
      <c r="M408">
        <v>173</v>
      </c>
      <c r="N408">
        <v>6.3E-2</v>
      </c>
      <c r="O408">
        <v>44</v>
      </c>
      <c r="P408">
        <v>3.49</v>
      </c>
      <c r="Q408">
        <v>85</v>
      </c>
      <c r="R408">
        <v>107.6</v>
      </c>
      <c r="S408">
        <v>75</v>
      </c>
      <c r="T408">
        <v>104.1</v>
      </c>
      <c r="U408">
        <v>107</v>
      </c>
      <c r="V408">
        <v>3.83</v>
      </c>
      <c r="W408">
        <v>64</v>
      </c>
    </row>
    <row r="409" spans="1:23" x14ac:dyDescent="0.25">
      <c r="A409">
        <f>COUNTIF('Value Matchup'!$D$356:$D$423,D409)</f>
        <v>0</v>
      </c>
      <c r="B409" t="s">
        <v>1086</v>
      </c>
      <c r="C409">
        <v>53</v>
      </c>
      <c r="D409" t="s">
        <v>1020</v>
      </c>
      <c r="E409" t="s">
        <v>150</v>
      </c>
      <c r="F409" s="79" t="s">
        <v>649</v>
      </c>
      <c r="G409">
        <v>13.68</v>
      </c>
      <c r="H409">
        <v>119.2</v>
      </c>
      <c r="I409">
        <v>12</v>
      </c>
      <c r="J409">
        <v>105.6</v>
      </c>
      <c r="K409">
        <v>182</v>
      </c>
      <c r="L409">
        <v>69.5</v>
      </c>
      <c r="M409">
        <v>100</v>
      </c>
      <c r="N409">
        <v>0.02</v>
      </c>
      <c r="O409">
        <v>123</v>
      </c>
      <c r="P409">
        <v>9.99</v>
      </c>
      <c r="Q409">
        <v>24</v>
      </c>
      <c r="R409">
        <v>110.9</v>
      </c>
      <c r="S409">
        <v>18</v>
      </c>
      <c r="T409">
        <v>100.9</v>
      </c>
      <c r="U409">
        <v>40</v>
      </c>
      <c r="V409">
        <v>-0.66</v>
      </c>
      <c r="W409">
        <v>174</v>
      </c>
    </row>
    <row r="410" spans="1:23" x14ac:dyDescent="0.25">
      <c r="A410">
        <f>COUNTIF('Value Matchup'!$D$356:$D$423,D410)</f>
        <v>0</v>
      </c>
      <c r="B410" t="s">
        <v>1086</v>
      </c>
      <c r="C410">
        <v>54</v>
      </c>
      <c r="D410" t="s">
        <v>1021</v>
      </c>
      <c r="E410" t="s">
        <v>114</v>
      </c>
      <c r="F410" s="79" t="s">
        <v>1007</v>
      </c>
      <c r="G410">
        <v>13.61</v>
      </c>
      <c r="H410">
        <v>110.5</v>
      </c>
      <c r="I410">
        <v>76</v>
      </c>
      <c r="J410">
        <v>96.9</v>
      </c>
      <c r="K410">
        <v>40</v>
      </c>
      <c r="L410">
        <v>67.3</v>
      </c>
      <c r="M410">
        <v>219</v>
      </c>
      <c r="N410">
        <v>4.2000000000000003E-2</v>
      </c>
      <c r="O410">
        <v>74</v>
      </c>
      <c r="P410">
        <v>7.03</v>
      </c>
      <c r="Q410">
        <v>60</v>
      </c>
      <c r="R410">
        <v>108.5</v>
      </c>
      <c r="S410">
        <v>64</v>
      </c>
      <c r="T410">
        <v>101.5</v>
      </c>
      <c r="U410">
        <v>57</v>
      </c>
      <c r="V410">
        <v>-10.55</v>
      </c>
      <c r="W410">
        <v>345</v>
      </c>
    </row>
    <row r="411" spans="1:23" x14ac:dyDescent="0.25">
      <c r="A411">
        <f>COUNTIF('Value Matchup'!$D$356:$D$423,D411)</f>
        <v>0</v>
      </c>
      <c r="B411" t="s">
        <v>1086</v>
      </c>
      <c r="C411">
        <v>55</v>
      </c>
      <c r="D411" t="s">
        <v>1022</v>
      </c>
      <c r="E411" t="s">
        <v>232</v>
      </c>
      <c r="F411" s="79" t="s">
        <v>537</v>
      </c>
      <c r="G411">
        <v>13.54</v>
      </c>
      <c r="H411">
        <v>110.6</v>
      </c>
      <c r="I411">
        <v>75</v>
      </c>
      <c r="J411">
        <v>97.1</v>
      </c>
      <c r="K411">
        <v>44</v>
      </c>
      <c r="L411">
        <v>67.400000000000006</v>
      </c>
      <c r="M411">
        <v>214</v>
      </c>
      <c r="N411">
        <v>5.5E-2</v>
      </c>
      <c r="O411">
        <v>59</v>
      </c>
      <c r="P411">
        <v>7.14</v>
      </c>
      <c r="Q411">
        <v>59</v>
      </c>
      <c r="R411">
        <v>108.4</v>
      </c>
      <c r="S411">
        <v>66</v>
      </c>
      <c r="T411">
        <v>101.3</v>
      </c>
      <c r="U411">
        <v>50</v>
      </c>
      <c r="V411">
        <v>-3.1</v>
      </c>
      <c r="W411">
        <v>255</v>
      </c>
    </row>
    <row r="412" spans="1:23" x14ac:dyDescent="0.25">
      <c r="A412">
        <f>COUNTIF('Value Matchup'!$D$356:$D$423,D412)</f>
        <v>0</v>
      </c>
      <c r="B412" t="s">
        <v>1086</v>
      </c>
      <c r="C412">
        <v>56</v>
      </c>
      <c r="D412" t="s">
        <v>1023</v>
      </c>
      <c r="E412" t="s">
        <v>124</v>
      </c>
      <c r="F412" s="79" t="s">
        <v>547</v>
      </c>
      <c r="G412">
        <v>13.52</v>
      </c>
      <c r="H412">
        <v>115</v>
      </c>
      <c r="I412">
        <v>31</v>
      </c>
      <c r="J412">
        <v>101.4</v>
      </c>
      <c r="K412">
        <v>103</v>
      </c>
      <c r="L412">
        <v>70.3</v>
      </c>
      <c r="M412">
        <v>70</v>
      </c>
      <c r="N412">
        <v>-2.7E-2</v>
      </c>
      <c r="O412">
        <v>257</v>
      </c>
      <c r="P412">
        <v>6.42</v>
      </c>
      <c r="Q412">
        <v>63</v>
      </c>
      <c r="R412">
        <v>108.1</v>
      </c>
      <c r="S412">
        <v>72</v>
      </c>
      <c r="T412">
        <v>101.7</v>
      </c>
      <c r="U412">
        <v>60</v>
      </c>
      <c r="V412">
        <v>2.93</v>
      </c>
      <c r="W412">
        <v>81</v>
      </c>
    </row>
    <row r="413" spans="1:23" x14ac:dyDescent="0.25">
      <c r="A413">
        <f>COUNTIF('Value Matchup'!$D$356:$D$423,D413)</f>
        <v>0</v>
      </c>
      <c r="B413" t="s">
        <v>1086</v>
      </c>
      <c r="C413">
        <v>57</v>
      </c>
      <c r="D413" t="s">
        <v>1024</v>
      </c>
      <c r="E413" t="s">
        <v>114</v>
      </c>
      <c r="F413" s="79" t="s">
        <v>1025</v>
      </c>
      <c r="G413">
        <v>13.41</v>
      </c>
      <c r="H413">
        <v>108.7</v>
      </c>
      <c r="I413">
        <v>106</v>
      </c>
      <c r="J413">
        <v>95.2</v>
      </c>
      <c r="K413">
        <v>20</v>
      </c>
      <c r="L413">
        <v>68.7</v>
      </c>
      <c r="M413">
        <v>151</v>
      </c>
      <c r="N413">
        <v>1.7000000000000001E-2</v>
      </c>
      <c r="O413">
        <v>130</v>
      </c>
      <c r="P413">
        <v>11.17</v>
      </c>
      <c r="Q413">
        <v>8</v>
      </c>
      <c r="R413">
        <v>110.9</v>
      </c>
      <c r="S413">
        <v>19</v>
      </c>
      <c r="T413">
        <v>99.7</v>
      </c>
      <c r="U413">
        <v>7</v>
      </c>
      <c r="V413">
        <v>2.54</v>
      </c>
      <c r="W413">
        <v>84</v>
      </c>
    </row>
    <row r="414" spans="1:23" x14ac:dyDescent="0.25">
      <c r="A414">
        <f>COUNTIF('Value Matchup'!$D$356:$D$423,D414)</f>
        <v>0</v>
      </c>
      <c r="B414" t="s">
        <v>1086</v>
      </c>
      <c r="C414">
        <v>58</v>
      </c>
      <c r="D414" t="s">
        <v>1026</v>
      </c>
      <c r="E414" t="s">
        <v>124</v>
      </c>
      <c r="F414" s="79" t="s">
        <v>755</v>
      </c>
      <c r="G414">
        <v>12.99</v>
      </c>
      <c r="H414">
        <v>111.8</v>
      </c>
      <c r="I414">
        <v>59</v>
      </c>
      <c r="J414">
        <v>98.9</v>
      </c>
      <c r="K414">
        <v>63</v>
      </c>
      <c r="L414">
        <v>65.599999999999994</v>
      </c>
      <c r="M414">
        <v>299</v>
      </c>
      <c r="N414">
        <v>3.1E-2</v>
      </c>
      <c r="O414">
        <v>98</v>
      </c>
      <c r="P414">
        <v>6.31</v>
      </c>
      <c r="Q414">
        <v>64</v>
      </c>
      <c r="R414">
        <v>109.1</v>
      </c>
      <c r="S414">
        <v>54</v>
      </c>
      <c r="T414">
        <v>102.7</v>
      </c>
      <c r="U414">
        <v>76</v>
      </c>
      <c r="V414">
        <v>-1.28</v>
      </c>
      <c r="W414">
        <v>190</v>
      </c>
    </row>
    <row r="415" spans="1:23" x14ac:dyDescent="0.25">
      <c r="A415">
        <f>COUNTIF('Value Matchup'!$D$356:$D$423,D415)</f>
        <v>0</v>
      </c>
      <c r="B415" t="s">
        <v>1086</v>
      </c>
      <c r="C415">
        <v>59</v>
      </c>
      <c r="D415" t="s">
        <v>1027</v>
      </c>
      <c r="E415" t="s">
        <v>134</v>
      </c>
      <c r="F415" s="79" t="s">
        <v>998</v>
      </c>
      <c r="G415">
        <v>12.93</v>
      </c>
      <c r="H415">
        <v>111.6</v>
      </c>
      <c r="I415">
        <v>61</v>
      </c>
      <c r="J415">
        <v>98.6</v>
      </c>
      <c r="K415">
        <v>59</v>
      </c>
      <c r="L415">
        <v>68.900000000000006</v>
      </c>
      <c r="M415">
        <v>135</v>
      </c>
      <c r="N415">
        <v>-1E-3</v>
      </c>
      <c r="O415">
        <v>180</v>
      </c>
      <c r="P415">
        <v>9.2200000000000006</v>
      </c>
      <c r="Q415">
        <v>38</v>
      </c>
      <c r="R415">
        <v>110.6</v>
      </c>
      <c r="S415">
        <v>25</v>
      </c>
      <c r="T415">
        <v>101.4</v>
      </c>
      <c r="U415">
        <v>55</v>
      </c>
      <c r="V415">
        <v>-5.35</v>
      </c>
      <c r="W415">
        <v>311</v>
      </c>
    </row>
    <row r="416" spans="1:23" x14ac:dyDescent="0.25">
      <c r="A416">
        <f>COUNTIF('Value Matchup'!$D$356:$D$423,D416)</f>
        <v>0</v>
      </c>
      <c r="B416" t="s">
        <v>1086</v>
      </c>
      <c r="C416">
        <v>60</v>
      </c>
      <c r="D416" t="s">
        <v>1028</v>
      </c>
      <c r="E416" t="s">
        <v>155</v>
      </c>
      <c r="F416" s="79" t="s">
        <v>648</v>
      </c>
      <c r="G416">
        <v>12.92</v>
      </c>
      <c r="H416">
        <v>107.9</v>
      </c>
      <c r="I416">
        <v>116</v>
      </c>
      <c r="J416">
        <v>95</v>
      </c>
      <c r="K416">
        <v>16</v>
      </c>
      <c r="L416">
        <v>68.5</v>
      </c>
      <c r="M416">
        <v>165</v>
      </c>
      <c r="N416">
        <v>2.7E-2</v>
      </c>
      <c r="O416">
        <v>106</v>
      </c>
      <c r="P416">
        <v>-1.4</v>
      </c>
      <c r="Q416">
        <v>174</v>
      </c>
      <c r="R416">
        <v>104</v>
      </c>
      <c r="S416">
        <v>193</v>
      </c>
      <c r="T416">
        <v>105.4</v>
      </c>
      <c r="U416">
        <v>157</v>
      </c>
      <c r="V416">
        <v>3.7</v>
      </c>
      <c r="W416">
        <v>66</v>
      </c>
    </row>
    <row r="417" spans="1:23" x14ac:dyDescent="0.25">
      <c r="A417">
        <f>COUNTIF('Value Matchup'!$D$356:$D$423,D417)</f>
        <v>0</v>
      </c>
      <c r="B417" t="s">
        <v>1086</v>
      </c>
      <c r="C417">
        <v>61</v>
      </c>
      <c r="D417" t="s">
        <v>1029</v>
      </c>
      <c r="E417" t="s">
        <v>110</v>
      </c>
      <c r="F417" s="79" t="s">
        <v>644</v>
      </c>
      <c r="G417">
        <v>12.9</v>
      </c>
      <c r="H417">
        <v>109.9</v>
      </c>
      <c r="I417">
        <v>82</v>
      </c>
      <c r="J417">
        <v>97</v>
      </c>
      <c r="K417">
        <v>42</v>
      </c>
      <c r="L417">
        <v>68.8</v>
      </c>
      <c r="M417">
        <v>141</v>
      </c>
      <c r="N417">
        <v>-6.0000000000000001E-3</v>
      </c>
      <c r="O417">
        <v>192</v>
      </c>
      <c r="P417">
        <v>2.23</v>
      </c>
      <c r="Q417">
        <v>102</v>
      </c>
      <c r="R417">
        <v>106.6</v>
      </c>
      <c r="S417">
        <v>96</v>
      </c>
      <c r="T417">
        <v>104.3</v>
      </c>
      <c r="U417">
        <v>115</v>
      </c>
      <c r="V417">
        <v>-1.95</v>
      </c>
      <c r="W417">
        <v>215</v>
      </c>
    </row>
    <row r="418" spans="1:23" x14ac:dyDescent="0.25">
      <c r="A418">
        <f>COUNTIF('Value Matchup'!$D$356:$D$423,D418)</f>
        <v>0</v>
      </c>
      <c r="B418" t="s">
        <v>1086</v>
      </c>
      <c r="C418">
        <v>62</v>
      </c>
      <c r="D418" t="s">
        <v>1030</v>
      </c>
      <c r="E418" t="s">
        <v>132</v>
      </c>
      <c r="F418" s="79" t="s">
        <v>513</v>
      </c>
      <c r="G418">
        <v>12.19</v>
      </c>
      <c r="H418">
        <v>112.9</v>
      </c>
      <c r="I418">
        <v>54</v>
      </c>
      <c r="J418">
        <v>100.7</v>
      </c>
      <c r="K418">
        <v>93</v>
      </c>
      <c r="L418">
        <v>67.2</v>
      </c>
      <c r="M418">
        <v>222</v>
      </c>
      <c r="N418">
        <v>0</v>
      </c>
      <c r="O418">
        <v>176</v>
      </c>
      <c r="P418">
        <v>-3.56</v>
      </c>
      <c r="Q418">
        <v>243</v>
      </c>
      <c r="R418">
        <v>102.9</v>
      </c>
      <c r="S418">
        <v>253</v>
      </c>
      <c r="T418">
        <v>106.4</v>
      </c>
      <c r="U418">
        <v>222</v>
      </c>
      <c r="V418">
        <v>-0.99</v>
      </c>
      <c r="W418">
        <v>185</v>
      </c>
    </row>
    <row r="419" spans="1:23" x14ac:dyDescent="0.25">
      <c r="A419">
        <f>COUNTIF('Value Matchup'!$D$356:$D$423,D419)</f>
        <v>0</v>
      </c>
      <c r="B419" t="s">
        <v>1086</v>
      </c>
      <c r="C419">
        <v>63</v>
      </c>
      <c r="D419" t="s">
        <v>1031</v>
      </c>
      <c r="E419" t="s">
        <v>150</v>
      </c>
      <c r="F419" s="79" t="s">
        <v>649</v>
      </c>
      <c r="G419">
        <v>12.17</v>
      </c>
      <c r="H419">
        <v>108.9</v>
      </c>
      <c r="I419">
        <v>100</v>
      </c>
      <c r="J419">
        <v>96.7</v>
      </c>
      <c r="K419">
        <v>36</v>
      </c>
      <c r="L419">
        <v>67.099999999999994</v>
      </c>
      <c r="M419">
        <v>227</v>
      </c>
      <c r="N419">
        <v>7.3999999999999996E-2</v>
      </c>
      <c r="O419">
        <v>28</v>
      </c>
      <c r="P419">
        <v>10.58</v>
      </c>
      <c r="Q419">
        <v>17</v>
      </c>
      <c r="R419">
        <v>111.6</v>
      </c>
      <c r="S419">
        <v>4</v>
      </c>
      <c r="T419">
        <v>101.1</v>
      </c>
      <c r="U419">
        <v>45</v>
      </c>
      <c r="V419">
        <v>-1.38</v>
      </c>
      <c r="W419">
        <v>193</v>
      </c>
    </row>
    <row r="420" spans="1:23" x14ac:dyDescent="0.25">
      <c r="A420">
        <f>COUNTIF('Value Matchup'!$D$356:$D$423,D420)</f>
        <v>1</v>
      </c>
      <c r="B420" t="s">
        <v>1086</v>
      </c>
      <c r="C420">
        <v>64</v>
      </c>
      <c r="D420" t="s">
        <v>318</v>
      </c>
      <c r="E420" t="s">
        <v>167</v>
      </c>
      <c r="F420" s="79" t="s">
        <v>647</v>
      </c>
      <c r="G420">
        <v>12.14</v>
      </c>
      <c r="H420">
        <v>108.8</v>
      </c>
      <c r="I420">
        <v>103</v>
      </c>
      <c r="J420">
        <v>96.6</v>
      </c>
      <c r="K420">
        <v>34</v>
      </c>
      <c r="L420">
        <v>64.5</v>
      </c>
      <c r="M420">
        <v>331</v>
      </c>
      <c r="N420">
        <v>4.1000000000000002E-2</v>
      </c>
      <c r="O420">
        <v>76</v>
      </c>
      <c r="P420">
        <v>-1.27</v>
      </c>
      <c r="Q420">
        <v>168</v>
      </c>
      <c r="R420">
        <v>104.4</v>
      </c>
      <c r="S420">
        <v>179</v>
      </c>
      <c r="T420">
        <v>105.6</v>
      </c>
      <c r="U420">
        <v>172</v>
      </c>
      <c r="V420">
        <v>-3.43</v>
      </c>
      <c r="W420">
        <v>270</v>
      </c>
    </row>
    <row r="421" spans="1:23" x14ac:dyDescent="0.25">
      <c r="A421">
        <f>COUNTIF('Value Matchup'!$D$356:$D$423,D421)</f>
        <v>0</v>
      </c>
      <c r="B421" t="s">
        <v>1086</v>
      </c>
      <c r="C421">
        <v>65</v>
      </c>
      <c r="D421" t="s">
        <v>60</v>
      </c>
      <c r="E421" t="s">
        <v>114</v>
      </c>
      <c r="F421" s="79" t="s">
        <v>546</v>
      </c>
      <c r="G421">
        <v>11.64</v>
      </c>
      <c r="H421">
        <v>107.5</v>
      </c>
      <c r="I421">
        <v>122</v>
      </c>
      <c r="J421">
        <v>95.9</v>
      </c>
      <c r="K421">
        <v>27</v>
      </c>
      <c r="L421">
        <v>64.400000000000006</v>
      </c>
      <c r="M421">
        <v>334</v>
      </c>
      <c r="N421">
        <v>0.01</v>
      </c>
      <c r="O421">
        <v>146</v>
      </c>
      <c r="P421">
        <v>10.09</v>
      </c>
      <c r="Q421">
        <v>22</v>
      </c>
      <c r="R421">
        <v>111</v>
      </c>
      <c r="S421">
        <v>15</v>
      </c>
      <c r="T421">
        <v>100.9</v>
      </c>
      <c r="U421">
        <v>37</v>
      </c>
      <c r="V421">
        <v>0.51</v>
      </c>
      <c r="W421">
        <v>147</v>
      </c>
    </row>
    <row r="422" spans="1:23" x14ac:dyDescent="0.25">
      <c r="A422">
        <f>COUNTIF('Value Matchup'!$D$356:$D$423,D422)</f>
        <v>0</v>
      </c>
      <c r="B422" t="s">
        <v>1086</v>
      </c>
      <c r="C422">
        <v>66</v>
      </c>
      <c r="D422" t="s">
        <v>1032</v>
      </c>
      <c r="E422" t="s">
        <v>114</v>
      </c>
      <c r="F422" s="79" t="s">
        <v>546</v>
      </c>
      <c r="G422">
        <v>11.62</v>
      </c>
      <c r="H422">
        <v>114.8</v>
      </c>
      <c r="I422">
        <v>33</v>
      </c>
      <c r="J422">
        <v>103.2</v>
      </c>
      <c r="K422">
        <v>136</v>
      </c>
      <c r="L422">
        <v>68.7</v>
      </c>
      <c r="M422">
        <v>149</v>
      </c>
      <c r="N422">
        <v>-1.7999999999999999E-2</v>
      </c>
      <c r="O422">
        <v>226</v>
      </c>
      <c r="P422">
        <v>8.59</v>
      </c>
      <c r="Q422">
        <v>46</v>
      </c>
      <c r="R422">
        <v>110</v>
      </c>
      <c r="S422">
        <v>35</v>
      </c>
      <c r="T422">
        <v>101.4</v>
      </c>
      <c r="U422">
        <v>53</v>
      </c>
      <c r="V422">
        <v>-2.91</v>
      </c>
      <c r="W422">
        <v>248</v>
      </c>
    </row>
    <row r="423" spans="1:23" x14ac:dyDescent="0.25">
      <c r="A423">
        <f>COUNTIF('Value Matchup'!$D$356:$D$423,D423)</f>
        <v>0</v>
      </c>
      <c r="B423" t="s">
        <v>1086</v>
      </c>
      <c r="C423">
        <v>67</v>
      </c>
      <c r="D423" t="s">
        <v>1033</v>
      </c>
      <c r="E423" t="s">
        <v>112</v>
      </c>
      <c r="F423" s="79" t="s">
        <v>1034</v>
      </c>
      <c r="G423">
        <v>11.53</v>
      </c>
      <c r="H423">
        <v>114.7</v>
      </c>
      <c r="I423">
        <v>34</v>
      </c>
      <c r="J423">
        <v>103.2</v>
      </c>
      <c r="K423">
        <v>135</v>
      </c>
      <c r="L423">
        <v>72.7</v>
      </c>
      <c r="M423">
        <v>16</v>
      </c>
      <c r="N423">
        <v>6.0000000000000001E-3</v>
      </c>
      <c r="O423">
        <v>158</v>
      </c>
      <c r="P423">
        <v>-0.06</v>
      </c>
      <c r="Q423">
        <v>140</v>
      </c>
      <c r="R423">
        <v>105.1</v>
      </c>
      <c r="S423">
        <v>145</v>
      </c>
      <c r="T423">
        <v>105.2</v>
      </c>
      <c r="U423">
        <v>147</v>
      </c>
      <c r="V423">
        <v>3.87</v>
      </c>
      <c r="W423">
        <v>62</v>
      </c>
    </row>
    <row r="424" spans="1:23" x14ac:dyDescent="0.25">
      <c r="A424">
        <f>COUNTIF('Value Matchup'!$D$356:$D$423,D424)</f>
        <v>0</v>
      </c>
      <c r="B424" t="s">
        <v>1086</v>
      </c>
      <c r="C424">
        <v>68</v>
      </c>
      <c r="D424" t="s">
        <v>1035</v>
      </c>
      <c r="E424" t="s">
        <v>182</v>
      </c>
      <c r="F424" s="79" t="s">
        <v>651</v>
      </c>
      <c r="G424">
        <v>11.21</v>
      </c>
      <c r="H424">
        <v>110.8</v>
      </c>
      <c r="I424">
        <v>74</v>
      </c>
      <c r="J424">
        <v>99.5</v>
      </c>
      <c r="K424">
        <v>74</v>
      </c>
      <c r="L424">
        <v>69.400000000000006</v>
      </c>
      <c r="M424">
        <v>104</v>
      </c>
      <c r="N424">
        <v>7.8E-2</v>
      </c>
      <c r="O424">
        <v>21</v>
      </c>
      <c r="P424">
        <v>2.8</v>
      </c>
      <c r="Q424">
        <v>94</v>
      </c>
      <c r="R424">
        <v>107</v>
      </c>
      <c r="S424">
        <v>86</v>
      </c>
      <c r="T424">
        <v>104.2</v>
      </c>
      <c r="U424">
        <v>111</v>
      </c>
      <c r="V424">
        <v>1.17</v>
      </c>
      <c r="W424">
        <v>127</v>
      </c>
    </row>
    <row r="425" spans="1:23" x14ac:dyDescent="0.25">
      <c r="A425">
        <f>COUNTIF('Value Matchup'!$D$356:$D$423,D425)</f>
        <v>0</v>
      </c>
      <c r="B425" t="s">
        <v>1086</v>
      </c>
      <c r="C425">
        <v>69</v>
      </c>
      <c r="D425" t="s">
        <v>1036</v>
      </c>
      <c r="E425" t="s">
        <v>123</v>
      </c>
      <c r="F425" s="79" t="s">
        <v>650</v>
      </c>
      <c r="G425">
        <v>11.14</v>
      </c>
      <c r="H425">
        <v>112.7</v>
      </c>
      <c r="I425">
        <v>55</v>
      </c>
      <c r="J425">
        <v>101.5</v>
      </c>
      <c r="K425">
        <v>105</v>
      </c>
      <c r="L425">
        <v>70.599999999999994</v>
      </c>
      <c r="M425">
        <v>59</v>
      </c>
      <c r="N425">
        <v>3.3000000000000002E-2</v>
      </c>
      <c r="O425">
        <v>95</v>
      </c>
      <c r="P425">
        <v>-2.59</v>
      </c>
      <c r="Q425">
        <v>213</v>
      </c>
      <c r="R425">
        <v>103.5</v>
      </c>
      <c r="S425">
        <v>221</v>
      </c>
      <c r="T425">
        <v>106.1</v>
      </c>
      <c r="U425">
        <v>195</v>
      </c>
      <c r="V425">
        <v>-0.57999999999999996</v>
      </c>
      <c r="W425">
        <v>172</v>
      </c>
    </row>
    <row r="426" spans="1:23" x14ac:dyDescent="0.25">
      <c r="A426">
        <f>COUNTIF('Value Matchup'!$D$356:$D$423,D426)</f>
        <v>1</v>
      </c>
      <c r="B426" t="s">
        <v>1086</v>
      </c>
      <c r="C426">
        <v>70</v>
      </c>
      <c r="D426" t="s">
        <v>39</v>
      </c>
      <c r="E426" t="s">
        <v>232</v>
      </c>
      <c r="F426" s="79" t="s">
        <v>549</v>
      </c>
      <c r="G426">
        <v>10.68</v>
      </c>
      <c r="H426">
        <v>109.7</v>
      </c>
      <c r="I426">
        <v>83</v>
      </c>
      <c r="J426">
        <v>99.1</v>
      </c>
      <c r="K426">
        <v>66</v>
      </c>
      <c r="L426">
        <v>62.7</v>
      </c>
      <c r="M426">
        <v>347</v>
      </c>
      <c r="N426">
        <v>-6.8000000000000005E-2</v>
      </c>
      <c r="O426">
        <v>325</v>
      </c>
      <c r="P426">
        <v>9.89</v>
      </c>
      <c r="Q426">
        <v>26</v>
      </c>
      <c r="R426">
        <v>110.9</v>
      </c>
      <c r="S426">
        <v>16</v>
      </c>
      <c r="T426">
        <v>101</v>
      </c>
      <c r="U426">
        <v>44</v>
      </c>
      <c r="V426">
        <v>0.06</v>
      </c>
      <c r="W426">
        <v>155</v>
      </c>
    </row>
    <row r="427" spans="1:23" x14ac:dyDescent="0.25">
      <c r="A427">
        <f>COUNTIF('Value Matchup'!$D$356:$D$423,D427)</f>
        <v>0</v>
      </c>
      <c r="B427" t="s">
        <v>1086</v>
      </c>
      <c r="C427">
        <v>71</v>
      </c>
      <c r="D427" t="s">
        <v>36</v>
      </c>
      <c r="E427" t="s">
        <v>232</v>
      </c>
      <c r="F427" s="79" t="s">
        <v>445</v>
      </c>
      <c r="G427">
        <v>10.44</v>
      </c>
      <c r="H427">
        <v>109.4</v>
      </c>
      <c r="I427">
        <v>92</v>
      </c>
      <c r="J427">
        <v>99</v>
      </c>
      <c r="K427">
        <v>65</v>
      </c>
      <c r="L427">
        <v>66.599999999999994</v>
      </c>
      <c r="M427">
        <v>251</v>
      </c>
      <c r="N427">
        <v>-2.5000000000000001E-2</v>
      </c>
      <c r="O427">
        <v>252</v>
      </c>
      <c r="P427">
        <v>7.83</v>
      </c>
      <c r="Q427">
        <v>54</v>
      </c>
      <c r="R427">
        <v>109.7</v>
      </c>
      <c r="S427">
        <v>44</v>
      </c>
      <c r="T427">
        <v>101.8</v>
      </c>
      <c r="U427">
        <v>62</v>
      </c>
      <c r="V427">
        <v>-2.76</v>
      </c>
      <c r="W427">
        <v>243</v>
      </c>
    </row>
    <row r="428" spans="1:23" x14ac:dyDescent="0.25">
      <c r="A428">
        <f>COUNTIF('Value Matchup'!$D$356:$D$423,D428)</f>
        <v>0</v>
      </c>
      <c r="B428" t="s">
        <v>1086</v>
      </c>
      <c r="C428">
        <v>72</v>
      </c>
      <c r="D428" t="s">
        <v>1037</v>
      </c>
      <c r="E428" t="s">
        <v>198</v>
      </c>
      <c r="F428" s="79" t="s">
        <v>651</v>
      </c>
      <c r="G428">
        <v>10.4</v>
      </c>
      <c r="H428">
        <v>108.8</v>
      </c>
      <c r="I428">
        <v>101</v>
      </c>
      <c r="J428">
        <v>98.4</v>
      </c>
      <c r="K428">
        <v>56</v>
      </c>
      <c r="L428">
        <v>68</v>
      </c>
      <c r="M428">
        <v>185</v>
      </c>
      <c r="N428">
        <v>0</v>
      </c>
      <c r="O428">
        <v>175</v>
      </c>
      <c r="P428">
        <v>-1.96</v>
      </c>
      <c r="Q428">
        <v>186</v>
      </c>
      <c r="R428">
        <v>104</v>
      </c>
      <c r="S428">
        <v>192</v>
      </c>
      <c r="T428">
        <v>106</v>
      </c>
      <c r="U428">
        <v>192</v>
      </c>
      <c r="V428">
        <v>2.09</v>
      </c>
      <c r="W428">
        <v>98</v>
      </c>
    </row>
    <row r="429" spans="1:23" x14ac:dyDescent="0.25">
      <c r="A429">
        <f>COUNTIF('Value Matchup'!$D$356:$D$423,D429)</f>
        <v>0</v>
      </c>
      <c r="B429" t="s">
        <v>1086</v>
      </c>
      <c r="C429">
        <v>73</v>
      </c>
      <c r="D429" t="s">
        <v>1038</v>
      </c>
      <c r="E429" t="s">
        <v>151</v>
      </c>
      <c r="F429" s="79" t="s">
        <v>1039</v>
      </c>
      <c r="G429">
        <v>10.32</v>
      </c>
      <c r="H429">
        <v>108.3</v>
      </c>
      <c r="I429">
        <v>110</v>
      </c>
      <c r="J429">
        <v>98</v>
      </c>
      <c r="K429">
        <v>54</v>
      </c>
      <c r="L429">
        <v>67.900000000000006</v>
      </c>
      <c r="M429">
        <v>190</v>
      </c>
      <c r="N429">
        <v>6.0000000000000001E-3</v>
      </c>
      <c r="O429">
        <v>162</v>
      </c>
      <c r="P429">
        <v>0.54</v>
      </c>
      <c r="Q429">
        <v>128</v>
      </c>
      <c r="R429">
        <v>106.4</v>
      </c>
      <c r="S429">
        <v>101</v>
      </c>
      <c r="T429">
        <v>105.9</v>
      </c>
      <c r="U429">
        <v>185</v>
      </c>
      <c r="V429">
        <v>-2.08</v>
      </c>
      <c r="W429">
        <v>218</v>
      </c>
    </row>
    <row r="430" spans="1:23" x14ac:dyDescent="0.25">
      <c r="A430">
        <f>COUNTIF('Value Matchup'!$D$356:$D$423,D430)</f>
        <v>1</v>
      </c>
      <c r="B430" t="s">
        <v>1086</v>
      </c>
      <c r="C430">
        <v>74</v>
      </c>
      <c r="D430" t="s">
        <v>369</v>
      </c>
      <c r="E430" t="s">
        <v>150</v>
      </c>
      <c r="F430" s="79" t="s">
        <v>543</v>
      </c>
      <c r="G430">
        <v>10.31</v>
      </c>
      <c r="H430">
        <v>106.5</v>
      </c>
      <c r="I430">
        <v>141</v>
      </c>
      <c r="J430">
        <v>96.2</v>
      </c>
      <c r="K430">
        <v>29</v>
      </c>
      <c r="L430">
        <v>69.400000000000006</v>
      </c>
      <c r="M430">
        <v>110</v>
      </c>
      <c r="N430">
        <v>-1.6E-2</v>
      </c>
      <c r="O430">
        <v>221</v>
      </c>
      <c r="P430">
        <v>11.11</v>
      </c>
      <c r="Q430">
        <v>9</v>
      </c>
      <c r="R430">
        <v>111.5</v>
      </c>
      <c r="S430">
        <v>6</v>
      </c>
      <c r="T430">
        <v>100.4</v>
      </c>
      <c r="U430">
        <v>26</v>
      </c>
      <c r="V430">
        <v>3.05</v>
      </c>
      <c r="W430">
        <v>80</v>
      </c>
    </row>
    <row r="431" spans="1:23" x14ac:dyDescent="0.25">
      <c r="A431">
        <f>COUNTIF('Value Matchup'!$D$356:$D$423,D431)</f>
        <v>0</v>
      </c>
      <c r="B431" t="s">
        <v>1086</v>
      </c>
      <c r="C431">
        <v>75</v>
      </c>
      <c r="D431" t="s">
        <v>1040</v>
      </c>
      <c r="E431" t="s">
        <v>124</v>
      </c>
      <c r="F431" s="79" t="s">
        <v>1041</v>
      </c>
      <c r="G431">
        <v>10.24</v>
      </c>
      <c r="H431">
        <v>111.1</v>
      </c>
      <c r="I431">
        <v>70</v>
      </c>
      <c r="J431">
        <v>100.9</v>
      </c>
      <c r="K431">
        <v>98</v>
      </c>
      <c r="L431">
        <v>67.3</v>
      </c>
      <c r="M431">
        <v>215</v>
      </c>
      <c r="N431">
        <v>4.0000000000000001E-3</v>
      </c>
      <c r="O431">
        <v>164</v>
      </c>
      <c r="P431">
        <v>3.5</v>
      </c>
      <c r="Q431">
        <v>84</v>
      </c>
      <c r="R431">
        <v>107.9</v>
      </c>
      <c r="S431">
        <v>73</v>
      </c>
      <c r="T431">
        <v>104.4</v>
      </c>
      <c r="U431">
        <v>119</v>
      </c>
      <c r="V431">
        <v>-6.15</v>
      </c>
      <c r="W431">
        <v>318</v>
      </c>
    </row>
    <row r="432" spans="1:23" x14ac:dyDescent="0.25">
      <c r="A432">
        <f>COUNTIF('Value Matchup'!$D$356:$D$423,D432)</f>
        <v>0</v>
      </c>
      <c r="B432" t="s">
        <v>1086</v>
      </c>
      <c r="C432">
        <v>76</v>
      </c>
      <c r="D432" t="s">
        <v>1042</v>
      </c>
      <c r="E432" t="s">
        <v>118</v>
      </c>
      <c r="F432" s="79" t="s">
        <v>976</v>
      </c>
      <c r="G432">
        <v>10.220000000000001</v>
      </c>
      <c r="H432">
        <v>113.8</v>
      </c>
      <c r="I432">
        <v>48</v>
      </c>
      <c r="J432">
        <v>103.5</v>
      </c>
      <c r="K432">
        <v>148</v>
      </c>
      <c r="L432">
        <v>64.099999999999994</v>
      </c>
      <c r="M432">
        <v>339</v>
      </c>
      <c r="N432">
        <v>-8.9999999999999993E-3</v>
      </c>
      <c r="O432">
        <v>202</v>
      </c>
      <c r="P432">
        <v>-2.97</v>
      </c>
      <c r="Q432">
        <v>227</v>
      </c>
      <c r="R432">
        <v>102.5</v>
      </c>
      <c r="S432">
        <v>276</v>
      </c>
      <c r="T432">
        <v>105.4</v>
      </c>
      <c r="U432">
        <v>161</v>
      </c>
      <c r="V432">
        <v>4.54</v>
      </c>
      <c r="W432">
        <v>47</v>
      </c>
    </row>
    <row r="433" spans="1:23" x14ac:dyDescent="0.25">
      <c r="A433">
        <f>COUNTIF('Value Matchup'!$D$356:$D$423,D433)</f>
        <v>0</v>
      </c>
      <c r="B433" t="s">
        <v>1086</v>
      </c>
      <c r="C433">
        <v>77</v>
      </c>
      <c r="D433" t="s">
        <v>1043</v>
      </c>
      <c r="E433" t="s">
        <v>140</v>
      </c>
      <c r="F433" s="79" t="s">
        <v>764</v>
      </c>
      <c r="G433">
        <v>10.210000000000001</v>
      </c>
      <c r="H433">
        <v>113.1</v>
      </c>
      <c r="I433">
        <v>52</v>
      </c>
      <c r="J433">
        <v>102.9</v>
      </c>
      <c r="K433">
        <v>128</v>
      </c>
      <c r="L433">
        <v>70.2</v>
      </c>
      <c r="M433">
        <v>73</v>
      </c>
      <c r="N433">
        <v>4.0000000000000001E-3</v>
      </c>
      <c r="O433">
        <v>166</v>
      </c>
      <c r="P433">
        <v>8.49</v>
      </c>
      <c r="Q433">
        <v>48</v>
      </c>
      <c r="R433">
        <v>109.1</v>
      </c>
      <c r="S433">
        <v>53</v>
      </c>
      <c r="T433">
        <v>100.6</v>
      </c>
      <c r="U433">
        <v>28</v>
      </c>
      <c r="V433">
        <v>-7.11</v>
      </c>
      <c r="W433">
        <v>335</v>
      </c>
    </row>
    <row r="434" spans="1:23" x14ac:dyDescent="0.25">
      <c r="A434">
        <f>COUNTIF('Value Matchup'!$D$356:$D$423,D434)</f>
        <v>0</v>
      </c>
      <c r="B434" t="s">
        <v>1086</v>
      </c>
      <c r="C434">
        <v>78</v>
      </c>
      <c r="D434" t="s">
        <v>1044</v>
      </c>
      <c r="E434" t="s">
        <v>186</v>
      </c>
      <c r="F434" s="79" t="s">
        <v>1045</v>
      </c>
      <c r="G434">
        <v>10.199999999999999</v>
      </c>
      <c r="H434">
        <v>113.8</v>
      </c>
      <c r="I434">
        <v>47</v>
      </c>
      <c r="J434">
        <v>103.6</v>
      </c>
      <c r="K434">
        <v>150</v>
      </c>
      <c r="L434">
        <v>70.5</v>
      </c>
      <c r="M434">
        <v>61</v>
      </c>
      <c r="N434">
        <v>9.7000000000000003E-2</v>
      </c>
      <c r="O434">
        <v>13</v>
      </c>
      <c r="P434">
        <v>-0.09</v>
      </c>
      <c r="Q434">
        <v>141</v>
      </c>
      <c r="R434">
        <v>105.8</v>
      </c>
      <c r="S434">
        <v>113</v>
      </c>
      <c r="T434">
        <v>105.9</v>
      </c>
      <c r="U434">
        <v>188</v>
      </c>
      <c r="V434">
        <v>3.59</v>
      </c>
      <c r="W434">
        <v>68</v>
      </c>
    </row>
    <row r="435" spans="1:23" x14ac:dyDescent="0.25">
      <c r="A435">
        <f>COUNTIF('Value Matchup'!$D$356:$D$423,D435)</f>
        <v>0</v>
      </c>
      <c r="B435" t="s">
        <v>1086</v>
      </c>
      <c r="C435">
        <v>79</v>
      </c>
      <c r="D435" t="s">
        <v>210</v>
      </c>
      <c r="E435" t="s">
        <v>110</v>
      </c>
      <c r="F435" s="79" t="s">
        <v>516</v>
      </c>
      <c r="G435">
        <v>10.07</v>
      </c>
      <c r="H435">
        <v>109.7</v>
      </c>
      <c r="I435">
        <v>85</v>
      </c>
      <c r="J435">
        <v>99.6</v>
      </c>
      <c r="K435">
        <v>76</v>
      </c>
      <c r="L435">
        <v>66.599999999999994</v>
      </c>
      <c r="M435">
        <v>252</v>
      </c>
      <c r="N435">
        <v>-5.7000000000000002E-2</v>
      </c>
      <c r="O435">
        <v>306</v>
      </c>
      <c r="P435">
        <v>0.84</v>
      </c>
      <c r="Q435">
        <v>123</v>
      </c>
      <c r="R435">
        <v>105.8</v>
      </c>
      <c r="S435">
        <v>114</v>
      </c>
      <c r="T435">
        <v>105</v>
      </c>
      <c r="U435">
        <v>137</v>
      </c>
      <c r="V435">
        <v>-6.31</v>
      </c>
      <c r="W435">
        <v>321</v>
      </c>
    </row>
    <row r="436" spans="1:23" x14ac:dyDescent="0.25">
      <c r="A436">
        <f>COUNTIF('Value Matchup'!$D$356:$D$423,D436)</f>
        <v>0</v>
      </c>
      <c r="B436" t="s">
        <v>1086</v>
      </c>
      <c r="C436">
        <v>80</v>
      </c>
      <c r="D436" t="s">
        <v>355</v>
      </c>
      <c r="E436" t="s">
        <v>114</v>
      </c>
      <c r="F436" s="79" t="s">
        <v>541</v>
      </c>
      <c r="G436">
        <v>9.91</v>
      </c>
      <c r="H436">
        <v>105.6</v>
      </c>
      <c r="I436">
        <v>161</v>
      </c>
      <c r="J436">
        <v>95.7</v>
      </c>
      <c r="K436">
        <v>25</v>
      </c>
      <c r="L436">
        <v>68.7</v>
      </c>
      <c r="M436">
        <v>153</v>
      </c>
      <c r="N436">
        <v>3.0000000000000001E-3</v>
      </c>
      <c r="O436">
        <v>169</v>
      </c>
      <c r="P436">
        <v>9.6300000000000008</v>
      </c>
      <c r="Q436">
        <v>30</v>
      </c>
      <c r="R436">
        <v>109.9</v>
      </c>
      <c r="S436">
        <v>36</v>
      </c>
      <c r="T436">
        <v>100.3</v>
      </c>
      <c r="U436">
        <v>21</v>
      </c>
      <c r="V436">
        <v>0.89</v>
      </c>
      <c r="W436">
        <v>140</v>
      </c>
    </row>
    <row r="437" spans="1:23" x14ac:dyDescent="0.25">
      <c r="A437">
        <f>COUNTIF('Value Matchup'!$D$356:$D$423,D437)</f>
        <v>0</v>
      </c>
      <c r="B437" t="s">
        <v>1086</v>
      </c>
      <c r="C437">
        <v>81</v>
      </c>
      <c r="D437" t="s">
        <v>357</v>
      </c>
      <c r="E437" t="s">
        <v>186</v>
      </c>
      <c r="F437" s="79" t="s">
        <v>968</v>
      </c>
      <c r="G437">
        <v>9.85</v>
      </c>
      <c r="H437">
        <v>109</v>
      </c>
      <c r="I437">
        <v>98</v>
      </c>
      <c r="J437">
        <v>99.2</v>
      </c>
      <c r="K437">
        <v>69</v>
      </c>
      <c r="L437">
        <v>70.900000000000006</v>
      </c>
      <c r="M437">
        <v>52</v>
      </c>
      <c r="N437">
        <v>-4.8000000000000001E-2</v>
      </c>
      <c r="O437">
        <v>293</v>
      </c>
      <c r="P437">
        <v>-2.97</v>
      </c>
      <c r="Q437">
        <v>228</v>
      </c>
      <c r="R437">
        <v>104.7</v>
      </c>
      <c r="S437">
        <v>165</v>
      </c>
      <c r="T437">
        <v>107.6</v>
      </c>
      <c r="U437">
        <v>287</v>
      </c>
      <c r="V437">
        <v>-1.65</v>
      </c>
      <c r="W437">
        <v>202</v>
      </c>
    </row>
    <row r="438" spans="1:23" x14ac:dyDescent="0.25">
      <c r="A438">
        <f>COUNTIF('Value Matchup'!$D$356:$D$423,D438)</f>
        <v>0</v>
      </c>
      <c r="B438" t="s">
        <v>1086</v>
      </c>
      <c r="C438">
        <v>82</v>
      </c>
      <c r="D438" t="s">
        <v>1046</v>
      </c>
      <c r="E438" t="s">
        <v>169</v>
      </c>
      <c r="F438" s="79" t="s">
        <v>976</v>
      </c>
      <c r="G438">
        <v>9.2200000000000006</v>
      </c>
      <c r="H438">
        <v>104.9</v>
      </c>
      <c r="I438">
        <v>174</v>
      </c>
      <c r="J438">
        <v>95.7</v>
      </c>
      <c r="K438">
        <v>26</v>
      </c>
      <c r="L438">
        <v>65.2</v>
      </c>
      <c r="M438">
        <v>317</v>
      </c>
      <c r="N438">
        <v>-2.4E-2</v>
      </c>
      <c r="O438">
        <v>244</v>
      </c>
      <c r="P438">
        <v>-4.57</v>
      </c>
      <c r="Q438">
        <v>280</v>
      </c>
      <c r="R438">
        <v>103.7</v>
      </c>
      <c r="S438">
        <v>210</v>
      </c>
      <c r="T438">
        <v>108.2</v>
      </c>
      <c r="U438">
        <v>315</v>
      </c>
      <c r="V438">
        <v>-3.46</v>
      </c>
      <c r="W438">
        <v>272</v>
      </c>
    </row>
    <row r="439" spans="1:23" x14ac:dyDescent="0.25">
      <c r="A439">
        <f>COUNTIF('Value Matchup'!$D$356:$D$423,D439)</f>
        <v>1</v>
      </c>
      <c r="B439" t="s">
        <v>1086</v>
      </c>
      <c r="C439">
        <v>83</v>
      </c>
      <c r="D439" t="s">
        <v>62</v>
      </c>
      <c r="E439" t="s">
        <v>132</v>
      </c>
      <c r="F439" s="79" t="s">
        <v>536</v>
      </c>
      <c r="G439">
        <v>9.15</v>
      </c>
      <c r="H439">
        <v>112.7</v>
      </c>
      <c r="I439">
        <v>56</v>
      </c>
      <c r="J439">
        <v>103.5</v>
      </c>
      <c r="K439">
        <v>146</v>
      </c>
      <c r="L439">
        <v>66.900000000000006</v>
      </c>
      <c r="M439">
        <v>240</v>
      </c>
      <c r="N439">
        <v>-4.0000000000000001E-3</v>
      </c>
      <c r="O439">
        <v>184</v>
      </c>
      <c r="P439">
        <v>-3.22</v>
      </c>
      <c r="Q439">
        <v>237</v>
      </c>
      <c r="R439">
        <v>103.1</v>
      </c>
      <c r="S439">
        <v>238</v>
      </c>
      <c r="T439">
        <v>106.4</v>
      </c>
      <c r="U439">
        <v>215</v>
      </c>
      <c r="V439">
        <v>1.45</v>
      </c>
      <c r="W439">
        <v>116</v>
      </c>
    </row>
    <row r="440" spans="1:23" x14ac:dyDescent="0.25">
      <c r="A440">
        <f>COUNTIF('Value Matchup'!$D$356:$D$423,D440)</f>
        <v>0</v>
      </c>
      <c r="B440" t="s">
        <v>1086</v>
      </c>
      <c r="C440">
        <v>84</v>
      </c>
      <c r="D440" t="s">
        <v>353</v>
      </c>
      <c r="E440" t="s">
        <v>171</v>
      </c>
      <c r="F440" s="79" t="s">
        <v>541</v>
      </c>
      <c r="G440">
        <v>8.61</v>
      </c>
      <c r="H440">
        <v>109.5</v>
      </c>
      <c r="I440">
        <v>91</v>
      </c>
      <c r="J440">
        <v>100.9</v>
      </c>
      <c r="K440">
        <v>97</v>
      </c>
      <c r="L440">
        <v>64.3</v>
      </c>
      <c r="M440">
        <v>336</v>
      </c>
      <c r="N440">
        <v>-0.10199999999999999</v>
      </c>
      <c r="O440">
        <v>347</v>
      </c>
      <c r="P440">
        <v>2.41</v>
      </c>
      <c r="Q440">
        <v>100</v>
      </c>
      <c r="R440">
        <v>105.4</v>
      </c>
      <c r="S440">
        <v>129</v>
      </c>
      <c r="T440">
        <v>103</v>
      </c>
      <c r="U440">
        <v>81</v>
      </c>
      <c r="V440">
        <v>-3.88</v>
      </c>
      <c r="W440">
        <v>286</v>
      </c>
    </row>
    <row r="441" spans="1:23" x14ac:dyDescent="0.25">
      <c r="A441">
        <f>COUNTIF('Value Matchup'!$D$356:$D$423,D441)</f>
        <v>0</v>
      </c>
      <c r="B441" t="s">
        <v>1086</v>
      </c>
      <c r="C441">
        <v>85</v>
      </c>
      <c r="D441" t="s">
        <v>97</v>
      </c>
      <c r="E441" t="s">
        <v>232</v>
      </c>
      <c r="F441" s="79" t="s">
        <v>550</v>
      </c>
      <c r="G441">
        <v>8.57</v>
      </c>
      <c r="H441">
        <v>109.2</v>
      </c>
      <c r="I441">
        <v>96</v>
      </c>
      <c r="J441">
        <v>100.6</v>
      </c>
      <c r="K441">
        <v>90</v>
      </c>
      <c r="L441">
        <v>63.9</v>
      </c>
      <c r="M441">
        <v>340</v>
      </c>
      <c r="N441">
        <v>-6.8000000000000005E-2</v>
      </c>
      <c r="O441">
        <v>326</v>
      </c>
      <c r="P441">
        <v>8.85</v>
      </c>
      <c r="Q441">
        <v>43</v>
      </c>
      <c r="R441">
        <v>109</v>
      </c>
      <c r="S441">
        <v>55</v>
      </c>
      <c r="T441">
        <v>100.2</v>
      </c>
      <c r="U441">
        <v>17</v>
      </c>
      <c r="V441">
        <v>-1.9</v>
      </c>
      <c r="W441">
        <v>213</v>
      </c>
    </row>
    <row r="442" spans="1:23" x14ac:dyDescent="0.25">
      <c r="A442">
        <f>COUNTIF('Value Matchup'!$D$356:$D$423,D442)</f>
        <v>0</v>
      </c>
      <c r="B442" t="s">
        <v>1086</v>
      </c>
      <c r="C442">
        <v>86</v>
      </c>
      <c r="D442" t="s">
        <v>1047</v>
      </c>
      <c r="E442" t="s">
        <v>171</v>
      </c>
      <c r="F442" s="79" t="s">
        <v>541</v>
      </c>
      <c r="G442">
        <v>8.3800000000000008</v>
      </c>
      <c r="H442">
        <v>108.3</v>
      </c>
      <c r="I442">
        <v>111</v>
      </c>
      <c r="J442">
        <v>100</v>
      </c>
      <c r="K442">
        <v>78</v>
      </c>
      <c r="L442">
        <v>67.599999999999994</v>
      </c>
      <c r="M442">
        <v>204</v>
      </c>
      <c r="N442">
        <v>2.8000000000000001E-2</v>
      </c>
      <c r="O442">
        <v>105</v>
      </c>
      <c r="P442">
        <v>8.5299999999999994</v>
      </c>
      <c r="Q442">
        <v>47</v>
      </c>
      <c r="R442">
        <v>108.9</v>
      </c>
      <c r="S442">
        <v>57</v>
      </c>
      <c r="T442">
        <v>100.3</v>
      </c>
      <c r="U442">
        <v>22</v>
      </c>
      <c r="V442">
        <v>9.11</v>
      </c>
      <c r="W442">
        <v>8</v>
      </c>
    </row>
    <row r="443" spans="1:23" x14ac:dyDescent="0.25">
      <c r="A443">
        <f>COUNTIF('Value Matchup'!$D$356:$D$423,D443)</f>
        <v>0</v>
      </c>
      <c r="B443" t="s">
        <v>1086</v>
      </c>
      <c r="C443">
        <v>87</v>
      </c>
      <c r="D443" t="s">
        <v>1048</v>
      </c>
      <c r="E443" t="s">
        <v>124</v>
      </c>
      <c r="F443" s="79" t="s">
        <v>764</v>
      </c>
      <c r="G443">
        <v>8.3699999999999992</v>
      </c>
      <c r="H443">
        <v>107.7</v>
      </c>
      <c r="I443">
        <v>120</v>
      </c>
      <c r="J443">
        <v>99.3</v>
      </c>
      <c r="K443">
        <v>71</v>
      </c>
      <c r="L443">
        <v>70.900000000000006</v>
      </c>
      <c r="M443">
        <v>53</v>
      </c>
      <c r="N443">
        <v>1.6E-2</v>
      </c>
      <c r="O443">
        <v>133</v>
      </c>
      <c r="P443">
        <v>6.29</v>
      </c>
      <c r="Q443">
        <v>65</v>
      </c>
      <c r="R443">
        <v>109.1</v>
      </c>
      <c r="S443">
        <v>50</v>
      </c>
      <c r="T443">
        <v>102.8</v>
      </c>
      <c r="U443">
        <v>78</v>
      </c>
      <c r="V443">
        <v>3.46</v>
      </c>
      <c r="W443">
        <v>72</v>
      </c>
    </row>
    <row r="444" spans="1:23" x14ac:dyDescent="0.25">
      <c r="A444">
        <f>COUNTIF('Value Matchup'!$D$356:$D$423,D444)</f>
        <v>1</v>
      </c>
      <c r="B444" t="s">
        <v>1086</v>
      </c>
      <c r="C444">
        <v>88</v>
      </c>
      <c r="D444" t="s">
        <v>69</v>
      </c>
      <c r="E444" t="s">
        <v>232</v>
      </c>
      <c r="F444" s="79" t="s">
        <v>552</v>
      </c>
      <c r="G444">
        <v>8.14</v>
      </c>
      <c r="H444">
        <v>116.6</v>
      </c>
      <c r="I444">
        <v>19</v>
      </c>
      <c r="J444">
        <v>108.4</v>
      </c>
      <c r="K444">
        <v>242</v>
      </c>
      <c r="L444">
        <v>70.3</v>
      </c>
      <c r="M444">
        <v>71</v>
      </c>
      <c r="N444">
        <v>-0.09</v>
      </c>
      <c r="O444">
        <v>341</v>
      </c>
      <c r="P444">
        <v>8.23</v>
      </c>
      <c r="Q444">
        <v>49</v>
      </c>
      <c r="R444">
        <v>109.2</v>
      </c>
      <c r="S444">
        <v>48</v>
      </c>
      <c r="T444">
        <v>101</v>
      </c>
      <c r="U444">
        <v>41</v>
      </c>
      <c r="V444">
        <v>-4.1100000000000003</v>
      </c>
      <c r="W444">
        <v>290</v>
      </c>
    </row>
    <row r="445" spans="1:23" x14ac:dyDescent="0.25">
      <c r="A445">
        <f>COUNTIF('Value Matchup'!$D$356:$D$423,D445)</f>
        <v>0</v>
      </c>
      <c r="B445" t="s">
        <v>1086</v>
      </c>
      <c r="C445">
        <v>89</v>
      </c>
      <c r="D445" t="s">
        <v>409</v>
      </c>
      <c r="E445" t="s">
        <v>140</v>
      </c>
      <c r="F445" s="79" t="s">
        <v>1661</v>
      </c>
      <c r="G445">
        <v>7.94</v>
      </c>
      <c r="H445">
        <v>110.9</v>
      </c>
      <c r="I445">
        <v>72</v>
      </c>
      <c r="J445">
        <v>103</v>
      </c>
      <c r="K445">
        <v>130</v>
      </c>
      <c r="L445">
        <v>69.5</v>
      </c>
      <c r="M445">
        <v>102</v>
      </c>
      <c r="N445">
        <v>-0.12</v>
      </c>
      <c r="O445">
        <v>350</v>
      </c>
      <c r="P445">
        <v>9.0500000000000007</v>
      </c>
      <c r="Q445">
        <v>40</v>
      </c>
      <c r="R445">
        <v>109.2</v>
      </c>
      <c r="S445">
        <v>49</v>
      </c>
      <c r="T445">
        <v>100.2</v>
      </c>
      <c r="U445">
        <v>16</v>
      </c>
      <c r="V445">
        <v>-1.4</v>
      </c>
      <c r="W445">
        <v>194</v>
      </c>
    </row>
    <row r="446" spans="1:23" x14ac:dyDescent="0.25">
      <c r="A446">
        <f>COUNTIF('Value Matchup'!$D$356:$D$423,D446)</f>
        <v>0</v>
      </c>
      <c r="B446" t="s">
        <v>1086</v>
      </c>
      <c r="C446">
        <v>90</v>
      </c>
      <c r="D446" t="s">
        <v>1049</v>
      </c>
      <c r="E446" t="s">
        <v>173</v>
      </c>
      <c r="F446" s="79" t="s">
        <v>571</v>
      </c>
      <c r="G446">
        <v>7.93</v>
      </c>
      <c r="H446">
        <v>107.5</v>
      </c>
      <c r="I446">
        <v>123</v>
      </c>
      <c r="J446">
        <v>99.6</v>
      </c>
      <c r="K446">
        <v>75</v>
      </c>
      <c r="L446">
        <v>68.599999999999994</v>
      </c>
      <c r="M446">
        <v>159</v>
      </c>
      <c r="N446">
        <v>-7.2999999999999995E-2</v>
      </c>
      <c r="O446">
        <v>332</v>
      </c>
      <c r="P446">
        <v>-4.04</v>
      </c>
      <c r="Q446">
        <v>256</v>
      </c>
      <c r="R446">
        <v>102.6</v>
      </c>
      <c r="S446">
        <v>272</v>
      </c>
      <c r="T446">
        <v>106.6</v>
      </c>
      <c r="U446">
        <v>234</v>
      </c>
      <c r="V446">
        <v>1.95</v>
      </c>
      <c r="W446">
        <v>105</v>
      </c>
    </row>
    <row r="447" spans="1:23" x14ac:dyDescent="0.25">
      <c r="A447">
        <f>COUNTIF('Value Matchup'!$D$356:$D$423,D447)</f>
        <v>0</v>
      </c>
      <c r="B447" t="s">
        <v>1086</v>
      </c>
      <c r="C447">
        <v>91</v>
      </c>
      <c r="D447" t="s">
        <v>78</v>
      </c>
      <c r="E447" t="s">
        <v>114</v>
      </c>
      <c r="F447" s="79" t="s">
        <v>1660</v>
      </c>
      <c r="G447">
        <v>7.93</v>
      </c>
      <c r="H447">
        <v>115.3</v>
      </c>
      <c r="I447">
        <v>29</v>
      </c>
      <c r="J447">
        <v>107.3</v>
      </c>
      <c r="K447">
        <v>219</v>
      </c>
      <c r="L447">
        <v>65.8</v>
      </c>
      <c r="M447">
        <v>289</v>
      </c>
      <c r="N447">
        <v>-0.08</v>
      </c>
      <c r="O447">
        <v>336</v>
      </c>
      <c r="P447">
        <v>11.07</v>
      </c>
      <c r="Q447">
        <v>10</v>
      </c>
      <c r="R447">
        <v>110.8</v>
      </c>
      <c r="S447">
        <v>20</v>
      </c>
      <c r="T447">
        <v>99.7</v>
      </c>
      <c r="U447">
        <v>8</v>
      </c>
      <c r="V447">
        <v>4.28</v>
      </c>
      <c r="W447">
        <v>53</v>
      </c>
    </row>
    <row r="448" spans="1:23" x14ac:dyDescent="0.25">
      <c r="A448">
        <f>COUNTIF('Value Matchup'!$D$356:$D$423,D448)</f>
        <v>0</v>
      </c>
      <c r="B448" t="s">
        <v>1086</v>
      </c>
      <c r="C448">
        <v>92</v>
      </c>
      <c r="D448" t="s">
        <v>402</v>
      </c>
      <c r="E448" t="s">
        <v>155</v>
      </c>
      <c r="F448" s="79" t="s">
        <v>545</v>
      </c>
      <c r="G448">
        <v>7.78</v>
      </c>
      <c r="H448">
        <v>110.8</v>
      </c>
      <c r="I448">
        <v>73</v>
      </c>
      <c r="J448">
        <v>103</v>
      </c>
      <c r="K448">
        <v>131</v>
      </c>
      <c r="L448">
        <v>68.099999999999994</v>
      </c>
      <c r="M448">
        <v>182</v>
      </c>
      <c r="N448">
        <v>-6.0000000000000001E-3</v>
      </c>
      <c r="O448">
        <v>190</v>
      </c>
      <c r="P448">
        <v>-1.94</v>
      </c>
      <c r="Q448">
        <v>184</v>
      </c>
      <c r="R448">
        <v>102.4</v>
      </c>
      <c r="S448">
        <v>277</v>
      </c>
      <c r="T448">
        <v>104.4</v>
      </c>
      <c r="U448">
        <v>116</v>
      </c>
      <c r="V448">
        <v>1.28</v>
      </c>
      <c r="W448">
        <v>123</v>
      </c>
    </row>
    <row r="449" spans="1:23" x14ac:dyDescent="0.25">
      <c r="A449">
        <f>COUNTIF('Value Matchup'!$D$356:$D$423,D449)</f>
        <v>0</v>
      </c>
      <c r="B449" t="s">
        <v>1086</v>
      </c>
      <c r="C449">
        <v>93</v>
      </c>
      <c r="D449" t="s">
        <v>193</v>
      </c>
      <c r="E449" t="s">
        <v>169</v>
      </c>
      <c r="F449" s="79" t="s">
        <v>750</v>
      </c>
      <c r="G449">
        <v>7.49</v>
      </c>
      <c r="H449">
        <v>105.3</v>
      </c>
      <c r="I449">
        <v>166</v>
      </c>
      <c r="J449">
        <v>97.8</v>
      </c>
      <c r="K449">
        <v>52</v>
      </c>
      <c r="L449">
        <v>67.599999999999994</v>
      </c>
      <c r="M449">
        <v>203</v>
      </c>
      <c r="N449">
        <v>0</v>
      </c>
      <c r="O449">
        <v>177</v>
      </c>
      <c r="P449">
        <v>-4.1900000000000004</v>
      </c>
      <c r="Q449">
        <v>262</v>
      </c>
      <c r="R449">
        <v>103.6</v>
      </c>
      <c r="S449">
        <v>214</v>
      </c>
      <c r="T449">
        <v>107.7</v>
      </c>
      <c r="U449">
        <v>292</v>
      </c>
      <c r="V449">
        <v>-1.54</v>
      </c>
      <c r="W449">
        <v>198</v>
      </c>
    </row>
    <row r="450" spans="1:23" x14ac:dyDescent="0.25">
      <c r="A450">
        <f>COUNTIF('Value Matchup'!$D$356:$D$423,D450)</f>
        <v>0</v>
      </c>
      <c r="B450" t="s">
        <v>1086</v>
      </c>
      <c r="C450">
        <v>94</v>
      </c>
      <c r="D450" t="s">
        <v>66</v>
      </c>
      <c r="E450" t="s">
        <v>150</v>
      </c>
      <c r="F450" s="79" t="s">
        <v>444</v>
      </c>
      <c r="G450">
        <v>7.44</v>
      </c>
      <c r="H450">
        <v>109.7</v>
      </c>
      <c r="I450">
        <v>84</v>
      </c>
      <c r="J450">
        <v>102.3</v>
      </c>
      <c r="K450">
        <v>119</v>
      </c>
      <c r="L450">
        <v>70.5</v>
      </c>
      <c r="M450">
        <v>65</v>
      </c>
      <c r="N450">
        <v>-4.5999999999999999E-2</v>
      </c>
      <c r="O450">
        <v>285</v>
      </c>
      <c r="P450">
        <v>6.28</v>
      </c>
      <c r="Q450">
        <v>66</v>
      </c>
      <c r="R450">
        <v>108.4</v>
      </c>
      <c r="S450">
        <v>67</v>
      </c>
      <c r="T450">
        <v>102.1</v>
      </c>
      <c r="U450">
        <v>69</v>
      </c>
      <c r="V450">
        <v>-17.809999999999999</v>
      </c>
      <c r="W450">
        <v>351</v>
      </c>
    </row>
    <row r="451" spans="1:23" x14ac:dyDescent="0.25">
      <c r="A451">
        <f>COUNTIF('Value Matchup'!$D$356:$D$423,D451)</f>
        <v>0</v>
      </c>
      <c r="B451" t="s">
        <v>1086</v>
      </c>
      <c r="C451">
        <v>95</v>
      </c>
      <c r="D451" t="s">
        <v>211</v>
      </c>
      <c r="E451" t="s">
        <v>169</v>
      </c>
      <c r="F451" s="79" t="s">
        <v>540</v>
      </c>
      <c r="G451">
        <v>7.41</v>
      </c>
      <c r="H451">
        <v>108.9</v>
      </c>
      <c r="I451">
        <v>99</v>
      </c>
      <c r="J451">
        <v>101.5</v>
      </c>
      <c r="K451">
        <v>104</v>
      </c>
      <c r="L451">
        <v>68.599999999999994</v>
      </c>
      <c r="M451">
        <v>156</v>
      </c>
      <c r="N451">
        <v>-5.0000000000000001E-3</v>
      </c>
      <c r="O451">
        <v>188</v>
      </c>
      <c r="P451">
        <v>-4.53</v>
      </c>
      <c r="Q451">
        <v>278</v>
      </c>
      <c r="R451">
        <v>103.1</v>
      </c>
      <c r="S451">
        <v>246</v>
      </c>
      <c r="T451">
        <v>107.6</v>
      </c>
      <c r="U451">
        <v>282</v>
      </c>
      <c r="V451">
        <v>-0.73</v>
      </c>
      <c r="W451">
        <v>176</v>
      </c>
    </row>
    <row r="452" spans="1:23" x14ac:dyDescent="0.25">
      <c r="A452">
        <f>COUNTIF('Value Matchup'!$D$356:$D$423,D452)</f>
        <v>1</v>
      </c>
      <c r="B452" t="s">
        <v>1086</v>
      </c>
      <c r="C452">
        <v>96</v>
      </c>
      <c r="D452" t="s">
        <v>307</v>
      </c>
      <c r="E452" t="s">
        <v>176</v>
      </c>
      <c r="F452" s="79" t="s">
        <v>540</v>
      </c>
      <c r="G452">
        <v>7.34</v>
      </c>
      <c r="H452">
        <v>107.8</v>
      </c>
      <c r="I452">
        <v>117</v>
      </c>
      <c r="J452">
        <v>100.5</v>
      </c>
      <c r="K452">
        <v>86</v>
      </c>
      <c r="L452">
        <v>67</v>
      </c>
      <c r="M452">
        <v>237</v>
      </c>
      <c r="N452">
        <v>0.03</v>
      </c>
      <c r="O452">
        <v>99</v>
      </c>
      <c r="P452">
        <v>-1.27</v>
      </c>
      <c r="Q452">
        <v>169</v>
      </c>
      <c r="R452">
        <v>106.1</v>
      </c>
      <c r="S452">
        <v>105</v>
      </c>
      <c r="T452">
        <v>107.4</v>
      </c>
      <c r="U452">
        <v>273</v>
      </c>
      <c r="V452">
        <v>4.09</v>
      </c>
      <c r="W452">
        <v>59</v>
      </c>
    </row>
    <row r="453" spans="1:23" x14ac:dyDescent="0.25">
      <c r="A453">
        <f>COUNTIF('Value Matchup'!$D$356:$D$423,D453)</f>
        <v>0</v>
      </c>
      <c r="B453" t="s">
        <v>1086</v>
      </c>
      <c r="C453">
        <v>97</v>
      </c>
      <c r="D453" t="s">
        <v>1050</v>
      </c>
      <c r="E453" t="s">
        <v>121</v>
      </c>
      <c r="F453" s="79" t="s">
        <v>970</v>
      </c>
      <c r="G453">
        <v>7.31</v>
      </c>
      <c r="H453">
        <v>109.5</v>
      </c>
      <c r="I453">
        <v>90</v>
      </c>
      <c r="J453">
        <v>102.2</v>
      </c>
      <c r="K453">
        <v>116</v>
      </c>
      <c r="L453">
        <v>71.400000000000006</v>
      </c>
      <c r="M453">
        <v>40</v>
      </c>
      <c r="N453">
        <v>6.0000000000000001E-3</v>
      </c>
      <c r="O453">
        <v>160</v>
      </c>
      <c r="P453">
        <v>-4.3499999999999996</v>
      </c>
      <c r="Q453">
        <v>268</v>
      </c>
      <c r="R453">
        <v>102.8</v>
      </c>
      <c r="S453">
        <v>260</v>
      </c>
      <c r="T453">
        <v>107.1</v>
      </c>
      <c r="U453">
        <v>264</v>
      </c>
      <c r="V453">
        <v>5.79</v>
      </c>
      <c r="W453">
        <v>31</v>
      </c>
    </row>
    <row r="454" spans="1:23" x14ac:dyDescent="0.25">
      <c r="A454">
        <f>COUNTIF('Value Matchup'!$D$356:$D$423,D454)</f>
        <v>0</v>
      </c>
      <c r="B454" t="s">
        <v>1086</v>
      </c>
      <c r="C454">
        <v>98</v>
      </c>
      <c r="D454" t="s">
        <v>1051</v>
      </c>
      <c r="E454" t="s">
        <v>124</v>
      </c>
      <c r="F454" s="79" t="s">
        <v>534</v>
      </c>
      <c r="G454">
        <v>7.09</v>
      </c>
      <c r="H454">
        <v>106.6</v>
      </c>
      <c r="I454">
        <v>140</v>
      </c>
      <c r="J454">
        <v>99.5</v>
      </c>
      <c r="K454">
        <v>73</v>
      </c>
      <c r="L454">
        <v>69.8</v>
      </c>
      <c r="M454">
        <v>88</v>
      </c>
      <c r="N454">
        <v>7.4999999999999997E-2</v>
      </c>
      <c r="O454">
        <v>25</v>
      </c>
      <c r="P454">
        <v>4.75</v>
      </c>
      <c r="Q454">
        <v>77</v>
      </c>
      <c r="R454">
        <v>108.3</v>
      </c>
      <c r="S454">
        <v>68</v>
      </c>
      <c r="T454">
        <v>103.5</v>
      </c>
      <c r="U454">
        <v>93</v>
      </c>
      <c r="V454">
        <v>-0.46</v>
      </c>
      <c r="W454">
        <v>169</v>
      </c>
    </row>
    <row r="455" spans="1:23" x14ac:dyDescent="0.25">
      <c r="A455">
        <f>COUNTIF('Value Matchup'!$D$356:$D$423,D455)</f>
        <v>0</v>
      </c>
      <c r="B455" t="s">
        <v>1086</v>
      </c>
      <c r="C455">
        <v>99</v>
      </c>
      <c r="D455" t="s">
        <v>187</v>
      </c>
      <c r="E455" t="s">
        <v>150</v>
      </c>
      <c r="F455" s="79" t="s">
        <v>1661</v>
      </c>
      <c r="G455">
        <v>7.03</v>
      </c>
      <c r="H455">
        <v>104.5</v>
      </c>
      <c r="I455">
        <v>183</v>
      </c>
      <c r="J455">
        <v>97.5</v>
      </c>
      <c r="K455">
        <v>49</v>
      </c>
      <c r="L455">
        <v>69.8</v>
      </c>
      <c r="M455">
        <v>89</v>
      </c>
      <c r="N455">
        <v>-0.10299999999999999</v>
      </c>
      <c r="O455">
        <v>348</v>
      </c>
      <c r="P455">
        <v>9.7899999999999991</v>
      </c>
      <c r="Q455">
        <v>28</v>
      </c>
      <c r="R455">
        <v>111.2</v>
      </c>
      <c r="S455">
        <v>12</v>
      </c>
      <c r="T455">
        <v>101.5</v>
      </c>
      <c r="U455">
        <v>56</v>
      </c>
      <c r="V455">
        <v>-4.1399999999999997</v>
      </c>
      <c r="W455">
        <v>291</v>
      </c>
    </row>
    <row r="456" spans="1:23" x14ac:dyDescent="0.25">
      <c r="A456">
        <f>COUNTIF('Value Matchup'!$D$356:$D$423,D456)</f>
        <v>0</v>
      </c>
      <c r="B456" t="s">
        <v>1086</v>
      </c>
      <c r="C456">
        <v>100</v>
      </c>
      <c r="D456" t="s">
        <v>320</v>
      </c>
      <c r="E456" t="s">
        <v>124</v>
      </c>
      <c r="F456" s="79" t="s">
        <v>517</v>
      </c>
      <c r="G456">
        <v>6.99</v>
      </c>
      <c r="H456">
        <v>108.2</v>
      </c>
      <c r="I456">
        <v>114</v>
      </c>
      <c r="J456">
        <v>101.3</v>
      </c>
      <c r="K456">
        <v>102</v>
      </c>
      <c r="L456">
        <v>65.5</v>
      </c>
      <c r="M456">
        <v>306</v>
      </c>
      <c r="N456">
        <v>-8.3000000000000004E-2</v>
      </c>
      <c r="O456">
        <v>339</v>
      </c>
      <c r="P456">
        <v>3.02</v>
      </c>
      <c r="Q456">
        <v>91</v>
      </c>
      <c r="R456">
        <v>107.3</v>
      </c>
      <c r="S456">
        <v>78</v>
      </c>
      <c r="T456">
        <v>104.3</v>
      </c>
      <c r="U456">
        <v>114</v>
      </c>
      <c r="V456">
        <v>-7.34</v>
      </c>
      <c r="W456">
        <v>336</v>
      </c>
    </row>
    <row r="457" spans="1:23" x14ac:dyDescent="0.25">
      <c r="A457">
        <f>COUNTIF('Value Matchup'!$D$356:$D$423,D457)</f>
        <v>0</v>
      </c>
      <c r="B457" t="s">
        <v>1086</v>
      </c>
      <c r="C457">
        <v>101</v>
      </c>
      <c r="D457" t="s">
        <v>1052</v>
      </c>
      <c r="E457" t="s">
        <v>123</v>
      </c>
      <c r="F457" s="79" t="s">
        <v>1039</v>
      </c>
      <c r="G457">
        <v>6.92</v>
      </c>
      <c r="H457">
        <v>108.8</v>
      </c>
      <c r="I457">
        <v>102</v>
      </c>
      <c r="J457">
        <v>101.9</v>
      </c>
      <c r="K457">
        <v>110</v>
      </c>
      <c r="L457">
        <v>66.8</v>
      </c>
      <c r="M457">
        <v>246</v>
      </c>
      <c r="N457">
        <v>-1.4999999999999999E-2</v>
      </c>
      <c r="O457">
        <v>218</v>
      </c>
      <c r="P457">
        <v>-2.5099999999999998</v>
      </c>
      <c r="Q457">
        <v>207</v>
      </c>
      <c r="R457">
        <v>103.4</v>
      </c>
      <c r="S457">
        <v>229</v>
      </c>
      <c r="T457">
        <v>105.9</v>
      </c>
      <c r="U457">
        <v>186</v>
      </c>
      <c r="V457">
        <v>-3.22</v>
      </c>
      <c r="W457">
        <v>263</v>
      </c>
    </row>
    <row r="458" spans="1:23" x14ac:dyDescent="0.25">
      <c r="A458">
        <f>COUNTIF('Value Matchup'!$D$356:$D$423,D458)</f>
        <v>0</v>
      </c>
      <c r="B458" t="s">
        <v>1086</v>
      </c>
      <c r="C458">
        <v>102</v>
      </c>
      <c r="D458" t="s">
        <v>231</v>
      </c>
      <c r="E458" t="s">
        <v>232</v>
      </c>
      <c r="F458" s="79" t="s">
        <v>518</v>
      </c>
      <c r="G458">
        <v>6.67</v>
      </c>
      <c r="H458">
        <v>109.6</v>
      </c>
      <c r="I458">
        <v>86</v>
      </c>
      <c r="J458">
        <v>103</v>
      </c>
      <c r="K458">
        <v>129</v>
      </c>
      <c r="L458">
        <v>69.900000000000006</v>
      </c>
      <c r="M458">
        <v>81</v>
      </c>
      <c r="N458">
        <v>-9.2999999999999999E-2</v>
      </c>
      <c r="O458">
        <v>343</v>
      </c>
      <c r="P458">
        <v>7.32</v>
      </c>
      <c r="Q458">
        <v>58</v>
      </c>
      <c r="R458">
        <v>108.1</v>
      </c>
      <c r="S458">
        <v>71</v>
      </c>
      <c r="T458">
        <v>100.8</v>
      </c>
      <c r="U458">
        <v>35</v>
      </c>
      <c r="V458">
        <v>-3.19</v>
      </c>
      <c r="W458">
        <v>260</v>
      </c>
    </row>
    <row r="459" spans="1:23" x14ac:dyDescent="0.25">
      <c r="A459">
        <f>COUNTIF('Value Matchup'!$D$356:$D$423,D459)</f>
        <v>1</v>
      </c>
      <c r="B459" t="s">
        <v>1086</v>
      </c>
      <c r="C459">
        <v>103</v>
      </c>
      <c r="D459" t="s">
        <v>238</v>
      </c>
      <c r="E459" t="s">
        <v>134</v>
      </c>
      <c r="F459" s="79" t="s">
        <v>451</v>
      </c>
      <c r="G459">
        <v>6.58</v>
      </c>
      <c r="H459">
        <v>109.9</v>
      </c>
      <c r="I459">
        <v>81</v>
      </c>
      <c r="J459">
        <v>103.4</v>
      </c>
      <c r="K459">
        <v>143</v>
      </c>
      <c r="L459">
        <v>68.900000000000006</v>
      </c>
      <c r="M459">
        <v>130</v>
      </c>
      <c r="N459">
        <v>-8.9999999999999993E-3</v>
      </c>
      <c r="O459">
        <v>200</v>
      </c>
      <c r="P459">
        <v>10.71</v>
      </c>
      <c r="Q459">
        <v>14</v>
      </c>
      <c r="R459">
        <v>110.5</v>
      </c>
      <c r="S459">
        <v>29</v>
      </c>
      <c r="T459">
        <v>99.7</v>
      </c>
      <c r="U459">
        <v>9</v>
      </c>
      <c r="V459">
        <v>-3.06</v>
      </c>
      <c r="W459">
        <v>251</v>
      </c>
    </row>
    <row r="460" spans="1:23" x14ac:dyDescent="0.25">
      <c r="A460">
        <f>COUNTIF('Value Matchup'!$D$356:$D$423,D460)</f>
        <v>0</v>
      </c>
      <c r="B460" t="s">
        <v>1086</v>
      </c>
      <c r="C460">
        <v>104</v>
      </c>
      <c r="D460" t="s">
        <v>309</v>
      </c>
      <c r="E460" t="s">
        <v>198</v>
      </c>
      <c r="F460" s="79" t="s">
        <v>1053</v>
      </c>
      <c r="G460">
        <v>6.55</v>
      </c>
      <c r="H460">
        <v>107.3</v>
      </c>
      <c r="I460">
        <v>129</v>
      </c>
      <c r="J460">
        <v>100.8</v>
      </c>
      <c r="K460">
        <v>94</v>
      </c>
      <c r="L460">
        <v>72.2</v>
      </c>
      <c r="M460">
        <v>24</v>
      </c>
      <c r="N460">
        <v>-2.3E-2</v>
      </c>
      <c r="O460">
        <v>239</v>
      </c>
      <c r="P460">
        <v>-1.73</v>
      </c>
      <c r="Q460">
        <v>181</v>
      </c>
      <c r="R460">
        <v>104.4</v>
      </c>
      <c r="S460">
        <v>178</v>
      </c>
      <c r="T460">
        <v>106.1</v>
      </c>
      <c r="U460">
        <v>197</v>
      </c>
      <c r="V460">
        <v>1.38</v>
      </c>
      <c r="W460">
        <v>119</v>
      </c>
    </row>
    <row r="461" spans="1:23" x14ac:dyDescent="0.25">
      <c r="A461">
        <f>COUNTIF('Value Matchup'!$D$356:$D$423,D461)</f>
        <v>0</v>
      </c>
      <c r="B461" t="s">
        <v>1086</v>
      </c>
      <c r="C461">
        <v>105</v>
      </c>
      <c r="D461" t="s">
        <v>1054</v>
      </c>
      <c r="E461" t="s">
        <v>167</v>
      </c>
      <c r="F461" s="79" t="s">
        <v>1055</v>
      </c>
      <c r="G461">
        <v>6.53</v>
      </c>
      <c r="H461">
        <v>109.4</v>
      </c>
      <c r="I461">
        <v>93</v>
      </c>
      <c r="J461">
        <v>102.9</v>
      </c>
      <c r="K461">
        <v>126</v>
      </c>
      <c r="L461">
        <v>74.7</v>
      </c>
      <c r="M461">
        <v>6</v>
      </c>
      <c r="N461">
        <v>0.06</v>
      </c>
      <c r="O461">
        <v>54</v>
      </c>
      <c r="P461">
        <v>7.0000000000000007E-2</v>
      </c>
      <c r="Q461">
        <v>137</v>
      </c>
      <c r="R461">
        <v>105.6</v>
      </c>
      <c r="S461">
        <v>118</v>
      </c>
      <c r="T461">
        <v>105.5</v>
      </c>
      <c r="U461">
        <v>164</v>
      </c>
      <c r="V461">
        <v>-7</v>
      </c>
      <c r="W461">
        <v>333</v>
      </c>
    </row>
    <row r="462" spans="1:23" x14ac:dyDescent="0.25">
      <c r="A462">
        <f>COUNTIF('Value Matchup'!$D$356:$D$423,D462)</f>
        <v>0</v>
      </c>
      <c r="B462" t="s">
        <v>1086</v>
      </c>
      <c r="C462">
        <v>106</v>
      </c>
      <c r="D462" t="s">
        <v>292</v>
      </c>
      <c r="E462" t="s">
        <v>110</v>
      </c>
      <c r="F462" s="79" t="s">
        <v>753</v>
      </c>
      <c r="G462">
        <v>6.52</v>
      </c>
      <c r="H462">
        <v>113.3</v>
      </c>
      <c r="I462">
        <v>51</v>
      </c>
      <c r="J462">
        <v>106.8</v>
      </c>
      <c r="K462">
        <v>204</v>
      </c>
      <c r="L462">
        <v>71.3</v>
      </c>
      <c r="M462">
        <v>42</v>
      </c>
      <c r="N462">
        <v>-2.1999999999999999E-2</v>
      </c>
      <c r="O462">
        <v>236</v>
      </c>
      <c r="P462">
        <v>2.7</v>
      </c>
      <c r="Q462">
        <v>97</v>
      </c>
      <c r="R462">
        <v>105.9</v>
      </c>
      <c r="S462">
        <v>110</v>
      </c>
      <c r="T462">
        <v>103.2</v>
      </c>
      <c r="U462">
        <v>86</v>
      </c>
      <c r="V462">
        <v>1.41</v>
      </c>
      <c r="W462">
        <v>117</v>
      </c>
    </row>
    <row r="463" spans="1:23" x14ac:dyDescent="0.25">
      <c r="A463">
        <f>COUNTIF('Value Matchup'!$D$356:$D$423,D463)</f>
        <v>0</v>
      </c>
      <c r="B463" t="s">
        <v>1086</v>
      </c>
      <c r="C463">
        <v>107</v>
      </c>
      <c r="D463" t="s">
        <v>397</v>
      </c>
      <c r="E463" t="s">
        <v>110</v>
      </c>
      <c r="F463" s="79" t="s">
        <v>539</v>
      </c>
      <c r="G463">
        <v>6.44</v>
      </c>
      <c r="H463">
        <v>111.4</v>
      </c>
      <c r="I463">
        <v>65</v>
      </c>
      <c r="J463">
        <v>104.9</v>
      </c>
      <c r="K463">
        <v>174</v>
      </c>
      <c r="L463">
        <v>72.3</v>
      </c>
      <c r="M463">
        <v>22</v>
      </c>
      <c r="N463">
        <v>-1.2E-2</v>
      </c>
      <c r="O463">
        <v>209</v>
      </c>
      <c r="P463">
        <v>0.86</v>
      </c>
      <c r="Q463">
        <v>122</v>
      </c>
      <c r="R463">
        <v>106</v>
      </c>
      <c r="S463">
        <v>109</v>
      </c>
      <c r="T463">
        <v>105.1</v>
      </c>
      <c r="U463">
        <v>145</v>
      </c>
      <c r="V463">
        <v>-5.0199999999999996</v>
      </c>
      <c r="W463">
        <v>302</v>
      </c>
    </row>
    <row r="464" spans="1:23" x14ac:dyDescent="0.25">
      <c r="A464">
        <f>COUNTIF('Value Matchup'!$D$356:$D$423,D464)</f>
        <v>1</v>
      </c>
      <c r="B464" t="s">
        <v>1086</v>
      </c>
      <c r="C464">
        <v>108</v>
      </c>
      <c r="D464" t="s">
        <v>45</v>
      </c>
      <c r="E464" t="s">
        <v>114</v>
      </c>
      <c r="F464" s="79" t="s">
        <v>1660</v>
      </c>
      <c r="G464">
        <v>6.42</v>
      </c>
      <c r="H464">
        <v>111.1</v>
      </c>
      <c r="I464">
        <v>68</v>
      </c>
      <c r="J464">
        <v>104.7</v>
      </c>
      <c r="K464">
        <v>168</v>
      </c>
      <c r="L464">
        <v>70</v>
      </c>
      <c r="M464">
        <v>77</v>
      </c>
      <c r="N464">
        <v>-5.2999999999999999E-2</v>
      </c>
      <c r="O464">
        <v>301</v>
      </c>
      <c r="P464">
        <v>9.6199999999999992</v>
      </c>
      <c r="Q464">
        <v>31</v>
      </c>
      <c r="R464">
        <v>109.7</v>
      </c>
      <c r="S464">
        <v>42</v>
      </c>
      <c r="T464">
        <v>100</v>
      </c>
      <c r="U464">
        <v>13</v>
      </c>
      <c r="V464">
        <v>0.9</v>
      </c>
      <c r="W464">
        <v>139</v>
      </c>
    </row>
    <row r="465" spans="1:23" x14ac:dyDescent="0.25">
      <c r="A465">
        <f>COUNTIF('Value Matchup'!$D$356:$D$423,D465)</f>
        <v>0</v>
      </c>
      <c r="B465" t="s">
        <v>1086</v>
      </c>
      <c r="C465">
        <v>109</v>
      </c>
      <c r="D465" t="s">
        <v>68</v>
      </c>
      <c r="E465" t="s">
        <v>167</v>
      </c>
      <c r="F465" s="79" t="s">
        <v>539</v>
      </c>
      <c r="G465">
        <v>6.32</v>
      </c>
      <c r="H465">
        <v>109.6</v>
      </c>
      <c r="I465">
        <v>87</v>
      </c>
      <c r="J465">
        <v>103.3</v>
      </c>
      <c r="K465">
        <v>138</v>
      </c>
      <c r="L465">
        <v>67.7</v>
      </c>
      <c r="M465">
        <v>201</v>
      </c>
      <c r="N465">
        <v>-4.7E-2</v>
      </c>
      <c r="O465">
        <v>291</v>
      </c>
      <c r="P465">
        <v>-0.93</v>
      </c>
      <c r="Q465">
        <v>160</v>
      </c>
      <c r="R465">
        <v>104.5</v>
      </c>
      <c r="S465">
        <v>173</v>
      </c>
      <c r="T465">
        <v>105.4</v>
      </c>
      <c r="U465">
        <v>160</v>
      </c>
      <c r="V465">
        <v>-6.96</v>
      </c>
      <c r="W465">
        <v>332</v>
      </c>
    </row>
    <row r="466" spans="1:23" x14ac:dyDescent="0.25">
      <c r="A466">
        <f>COUNTIF('Value Matchup'!$D$356:$D$423,D466)</f>
        <v>0</v>
      </c>
      <c r="B466" t="s">
        <v>1086</v>
      </c>
      <c r="C466">
        <v>110</v>
      </c>
      <c r="D466" t="s">
        <v>94</v>
      </c>
      <c r="E466" t="s">
        <v>171</v>
      </c>
      <c r="F466" s="79" t="s">
        <v>455</v>
      </c>
      <c r="G466">
        <v>6.02</v>
      </c>
      <c r="H466">
        <v>108.3</v>
      </c>
      <c r="I466">
        <v>113</v>
      </c>
      <c r="J466">
        <v>102.3</v>
      </c>
      <c r="K466">
        <v>118</v>
      </c>
      <c r="L466">
        <v>67.3</v>
      </c>
      <c r="M466">
        <v>220</v>
      </c>
      <c r="N466">
        <v>2.9000000000000001E-2</v>
      </c>
      <c r="O466">
        <v>104</v>
      </c>
      <c r="P466">
        <v>0.68</v>
      </c>
      <c r="Q466">
        <v>126</v>
      </c>
      <c r="R466">
        <v>105.5</v>
      </c>
      <c r="S466">
        <v>123</v>
      </c>
      <c r="T466">
        <v>104.8</v>
      </c>
      <c r="U466">
        <v>130</v>
      </c>
      <c r="V466">
        <v>-2.04</v>
      </c>
      <c r="W466">
        <v>217</v>
      </c>
    </row>
    <row r="467" spans="1:23" x14ac:dyDescent="0.25">
      <c r="A467">
        <f>COUNTIF('Value Matchup'!$D$356:$D$423,D467)</f>
        <v>1</v>
      </c>
      <c r="B467" t="s">
        <v>1086</v>
      </c>
      <c r="C467">
        <v>111</v>
      </c>
      <c r="D467" t="s">
        <v>390</v>
      </c>
      <c r="E467" t="s">
        <v>171</v>
      </c>
      <c r="F467" s="79" t="s">
        <v>535</v>
      </c>
      <c r="G467">
        <v>5.62</v>
      </c>
      <c r="H467">
        <v>98.9</v>
      </c>
      <c r="I467">
        <v>281</v>
      </c>
      <c r="J467">
        <v>93.2</v>
      </c>
      <c r="K467">
        <v>8</v>
      </c>
      <c r="L467">
        <v>64.5</v>
      </c>
      <c r="M467">
        <v>333</v>
      </c>
      <c r="N467">
        <v>6.2E-2</v>
      </c>
      <c r="O467">
        <v>49</v>
      </c>
      <c r="P467">
        <v>2.52</v>
      </c>
      <c r="Q467">
        <v>98</v>
      </c>
      <c r="R467">
        <v>106.5</v>
      </c>
      <c r="S467">
        <v>98</v>
      </c>
      <c r="T467">
        <v>104</v>
      </c>
      <c r="U467">
        <v>106</v>
      </c>
      <c r="V467">
        <v>-2.5</v>
      </c>
      <c r="W467">
        <v>235</v>
      </c>
    </row>
    <row r="468" spans="1:23" x14ac:dyDescent="0.25">
      <c r="A468">
        <f>COUNTIF('Value Matchup'!$D$356:$D$423,D468)</f>
        <v>0</v>
      </c>
      <c r="B468" t="s">
        <v>1086</v>
      </c>
      <c r="C468">
        <v>112</v>
      </c>
      <c r="D468" t="s">
        <v>1056</v>
      </c>
      <c r="E468" t="s">
        <v>108</v>
      </c>
      <c r="F468" s="79" t="s">
        <v>1045</v>
      </c>
      <c r="G468">
        <v>5.58</v>
      </c>
      <c r="H468">
        <v>104.5</v>
      </c>
      <c r="I468">
        <v>181</v>
      </c>
      <c r="J468">
        <v>99</v>
      </c>
      <c r="K468">
        <v>64</v>
      </c>
      <c r="L468">
        <v>71.099999999999994</v>
      </c>
      <c r="M468">
        <v>49</v>
      </c>
      <c r="N468">
        <v>3.1E-2</v>
      </c>
      <c r="O468">
        <v>97</v>
      </c>
      <c r="P468">
        <v>-7.16</v>
      </c>
      <c r="Q468">
        <v>319</v>
      </c>
      <c r="R468">
        <v>100.6</v>
      </c>
      <c r="S468">
        <v>330</v>
      </c>
      <c r="T468">
        <v>107.8</v>
      </c>
      <c r="U468">
        <v>293</v>
      </c>
      <c r="V468">
        <v>-2.2599999999999998</v>
      </c>
      <c r="W468">
        <v>225</v>
      </c>
    </row>
    <row r="469" spans="1:23" x14ac:dyDescent="0.25">
      <c r="A469">
        <f>COUNTIF('Value Matchup'!$D$356:$D$423,D469)</f>
        <v>0</v>
      </c>
      <c r="B469" t="s">
        <v>1086</v>
      </c>
      <c r="C469">
        <v>113</v>
      </c>
      <c r="D469" t="s">
        <v>383</v>
      </c>
      <c r="E469" t="s">
        <v>112</v>
      </c>
      <c r="F469" s="79" t="s">
        <v>545</v>
      </c>
      <c r="G469">
        <v>5.31</v>
      </c>
      <c r="H469">
        <v>113.9</v>
      </c>
      <c r="I469">
        <v>46</v>
      </c>
      <c r="J469">
        <v>108.6</v>
      </c>
      <c r="K469">
        <v>247</v>
      </c>
      <c r="L469">
        <v>68.400000000000006</v>
      </c>
      <c r="M469">
        <v>166</v>
      </c>
      <c r="N469">
        <v>4.9000000000000002E-2</v>
      </c>
      <c r="O469">
        <v>65</v>
      </c>
      <c r="P469">
        <v>-1.94</v>
      </c>
      <c r="Q469">
        <v>185</v>
      </c>
      <c r="R469">
        <v>103.9</v>
      </c>
      <c r="S469">
        <v>195</v>
      </c>
      <c r="T469">
        <v>105.8</v>
      </c>
      <c r="U469">
        <v>183</v>
      </c>
      <c r="V469">
        <v>-1.81</v>
      </c>
      <c r="W469">
        <v>207</v>
      </c>
    </row>
    <row r="470" spans="1:23" x14ac:dyDescent="0.25">
      <c r="A470">
        <f>COUNTIF('Value Matchup'!$D$356:$D$423,D470)</f>
        <v>0</v>
      </c>
      <c r="B470" t="s">
        <v>1086</v>
      </c>
      <c r="C470">
        <v>114</v>
      </c>
      <c r="D470" t="s">
        <v>95</v>
      </c>
      <c r="E470" t="s">
        <v>124</v>
      </c>
      <c r="F470" s="79" t="s">
        <v>542</v>
      </c>
      <c r="G470">
        <v>5.27</v>
      </c>
      <c r="H470">
        <v>104.9</v>
      </c>
      <c r="I470">
        <v>173</v>
      </c>
      <c r="J470">
        <v>99.6</v>
      </c>
      <c r="K470">
        <v>77</v>
      </c>
      <c r="L470">
        <v>67.8</v>
      </c>
      <c r="M470">
        <v>197</v>
      </c>
      <c r="N470">
        <v>6.8000000000000005E-2</v>
      </c>
      <c r="O470">
        <v>36</v>
      </c>
      <c r="P470">
        <v>6.26</v>
      </c>
      <c r="Q470">
        <v>67</v>
      </c>
      <c r="R470">
        <v>110.1</v>
      </c>
      <c r="S470">
        <v>32</v>
      </c>
      <c r="T470">
        <v>103.8</v>
      </c>
      <c r="U470">
        <v>99</v>
      </c>
      <c r="V470">
        <v>-0.09</v>
      </c>
      <c r="W470">
        <v>160</v>
      </c>
    </row>
    <row r="471" spans="1:23" x14ac:dyDescent="0.25">
      <c r="A471">
        <f>COUNTIF('Value Matchup'!$D$356:$D$423,D471)</f>
        <v>0</v>
      </c>
      <c r="B471" t="s">
        <v>1086</v>
      </c>
      <c r="C471">
        <v>115</v>
      </c>
      <c r="D471" t="s">
        <v>1057</v>
      </c>
      <c r="E471" t="s">
        <v>176</v>
      </c>
      <c r="F471" s="79" t="s">
        <v>651</v>
      </c>
      <c r="G471">
        <v>5.16</v>
      </c>
      <c r="H471">
        <v>108.7</v>
      </c>
      <c r="I471">
        <v>105</v>
      </c>
      <c r="J471">
        <v>103.6</v>
      </c>
      <c r="K471">
        <v>149</v>
      </c>
      <c r="L471">
        <v>64.900000000000006</v>
      </c>
      <c r="M471">
        <v>323</v>
      </c>
      <c r="N471">
        <v>3.5000000000000003E-2</v>
      </c>
      <c r="O471">
        <v>91</v>
      </c>
      <c r="P471">
        <v>-4.0599999999999996</v>
      </c>
      <c r="Q471">
        <v>257</v>
      </c>
      <c r="R471">
        <v>104.8</v>
      </c>
      <c r="S471">
        <v>153</v>
      </c>
      <c r="T471">
        <v>108.9</v>
      </c>
      <c r="U471">
        <v>332</v>
      </c>
      <c r="V471">
        <v>-7.64</v>
      </c>
      <c r="W471">
        <v>337</v>
      </c>
    </row>
    <row r="472" spans="1:23" x14ac:dyDescent="0.25">
      <c r="A472">
        <f>COUNTIF('Value Matchup'!$D$356:$D$423,D472)</f>
        <v>0</v>
      </c>
      <c r="B472" t="s">
        <v>1086</v>
      </c>
      <c r="C472">
        <v>116</v>
      </c>
      <c r="D472" t="s">
        <v>338</v>
      </c>
      <c r="E472" t="s">
        <v>182</v>
      </c>
      <c r="F472" s="79" t="s">
        <v>517</v>
      </c>
      <c r="G472">
        <v>5.15</v>
      </c>
      <c r="H472">
        <v>105.6</v>
      </c>
      <c r="I472">
        <v>159</v>
      </c>
      <c r="J472">
        <v>100.5</v>
      </c>
      <c r="K472">
        <v>88</v>
      </c>
      <c r="L472">
        <v>70.5</v>
      </c>
      <c r="M472">
        <v>60</v>
      </c>
      <c r="N472">
        <v>-5.1999999999999998E-2</v>
      </c>
      <c r="O472">
        <v>298</v>
      </c>
      <c r="P472">
        <v>0.77</v>
      </c>
      <c r="Q472">
        <v>124</v>
      </c>
      <c r="R472">
        <v>105.3</v>
      </c>
      <c r="S472">
        <v>134</v>
      </c>
      <c r="T472">
        <v>104.6</v>
      </c>
      <c r="U472">
        <v>122</v>
      </c>
      <c r="V472">
        <v>2.17</v>
      </c>
      <c r="W472">
        <v>94</v>
      </c>
    </row>
    <row r="473" spans="1:23" x14ac:dyDescent="0.25">
      <c r="A473">
        <f>COUNTIF('Value Matchup'!$D$356:$D$423,D473)</f>
        <v>1</v>
      </c>
      <c r="B473" t="s">
        <v>1086</v>
      </c>
      <c r="C473">
        <v>117</v>
      </c>
      <c r="D473" t="s">
        <v>275</v>
      </c>
      <c r="E473" t="s">
        <v>232</v>
      </c>
      <c r="F473" s="79" t="s">
        <v>550</v>
      </c>
      <c r="G473">
        <v>5.08</v>
      </c>
      <c r="H473">
        <v>108.7</v>
      </c>
      <c r="I473">
        <v>104</v>
      </c>
      <c r="J473">
        <v>103.7</v>
      </c>
      <c r="K473">
        <v>152</v>
      </c>
      <c r="L473">
        <v>69.8</v>
      </c>
      <c r="M473">
        <v>85</v>
      </c>
      <c r="N473">
        <v>-0.02</v>
      </c>
      <c r="O473">
        <v>233</v>
      </c>
      <c r="P473">
        <v>6.85</v>
      </c>
      <c r="Q473">
        <v>61</v>
      </c>
      <c r="R473">
        <v>108.8</v>
      </c>
      <c r="S473">
        <v>60</v>
      </c>
      <c r="T473">
        <v>101.9</v>
      </c>
      <c r="U473">
        <v>66</v>
      </c>
      <c r="V473">
        <v>-5.09</v>
      </c>
      <c r="W473">
        <v>305</v>
      </c>
    </row>
    <row r="474" spans="1:23" x14ac:dyDescent="0.25">
      <c r="A474">
        <f>COUNTIF('Value Matchup'!$D$356:$D$423,D474)</f>
        <v>0</v>
      </c>
      <c r="B474" t="s">
        <v>1086</v>
      </c>
      <c r="C474">
        <v>118</v>
      </c>
      <c r="D474" t="s">
        <v>53</v>
      </c>
      <c r="E474" t="s">
        <v>110</v>
      </c>
      <c r="F474" s="79" t="s">
        <v>539</v>
      </c>
      <c r="G474">
        <v>4.99</v>
      </c>
      <c r="H474">
        <v>105.6</v>
      </c>
      <c r="I474">
        <v>160</v>
      </c>
      <c r="J474">
        <v>100.6</v>
      </c>
      <c r="K474">
        <v>92</v>
      </c>
      <c r="L474">
        <v>73.5</v>
      </c>
      <c r="M474">
        <v>13</v>
      </c>
      <c r="N474">
        <v>6.8000000000000005E-2</v>
      </c>
      <c r="O474">
        <v>35</v>
      </c>
      <c r="P474">
        <v>3.44</v>
      </c>
      <c r="Q474">
        <v>88</v>
      </c>
      <c r="R474">
        <v>107.2</v>
      </c>
      <c r="S474">
        <v>83</v>
      </c>
      <c r="T474">
        <v>103.8</v>
      </c>
      <c r="U474">
        <v>97</v>
      </c>
      <c r="V474">
        <v>2.31</v>
      </c>
      <c r="W474">
        <v>90</v>
      </c>
    </row>
    <row r="475" spans="1:23" x14ac:dyDescent="0.25">
      <c r="A475">
        <f>COUNTIF('Value Matchup'!$D$356:$D$423,D475)</f>
        <v>0</v>
      </c>
      <c r="B475" t="s">
        <v>1086</v>
      </c>
      <c r="C475">
        <v>119</v>
      </c>
      <c r="D475" t="s">
        <v>217</v>
      </c>
      <c r="E475" t="s">
        <v>140</v>
      </c>
      <c r="F475" s="79" t="s">
        <v>514</v>
      </c>
      <c r="G475">
        <v>4.9000000000000004</v>
      </c>
      <c r="H475">
        <v>103.6</v>
      </c>
      <c r="I475">
        <v>197</v>
      </c>
      <c r="J475">
        <v>98.7</v>
      </c>
      <c r="K475">
        <v>61</v>
      </c>
      <c r="L475">
        <v>66.099999999999994</v>
      </c>
      <c r="M475">
        <v>277</v>
      </c>
      <c r="N475">
        <v>-2.1999999999999999E-2</v>
      </c>
      <c r="O475">
        <v>237</v>
      </c>
      <c r="P475">
        <v>8.11</v>
      </c>
      <c r="Q475">
        <v>51</v>
      </c>
      <c r="R475">
        <v>108.8</v>
      </c>
      <c r="S475">
        <v>61</v>
      </c>
      <c r="T475">
        <v>100.6</v>
      </c>
      <c r="U475">
        <v>31</v>
      </c>
      <c r="V475">
        <v>-5.51</v>
      </c>
      <c r="W475">
        <v>316</v>
      </c>
    </row>
    <row r="476" spans="1:23" x14ac:dyDescent="0.25">
      <c r="A476">
        <f>COUNTIF('Value Matchup'!$D$356:$D$423,D476)</f>
        <v>0</v>
      </c>
      <c r="B476" t="s">
        <v>1086</v>
      </c>
      <c r="C476">
        <v>120</v>
      </c>
      <c r="D476" t="s">
        <v>279</v>
      </c>
      <c r="E476" t="s">
        <v>144</v>
      </c>
      <c r="F476" s="79" t="s">
        <v>546</v>
      </c>
      <c r="G476">
        <v>4.8099999999999996</v>
      </c>
      <c r="H476">
        <v>108.3</v>
      </c>
      <c r="I476">
        <v>112</v>
      </c>
      <c r="J476">
        <v>103.5</v>
      </c>
      <c r="K476">
        <v>145</v>
      </c>
      <c r="L476">
        <v>65.5</v>
      </c>
      <c r="M476">
        <v>309</v>
      </c>
      <c r="N476">
        <v>-4.5999999999999999E-2</v>
      </c>
      <c r="O476">
        <v>287</v>
      </c>
      <c r="P476">
        <v>1.05</v>
      </c>
      <c r="Q476">
        <v>121</v>
      </c>
      <c r="R476">
        <v>103.9</v>
      </c>
      <c r="S476">
        <v>194</v>
      </c>
      <c r="T476">
        <v>102.9</v>
      </c>
      <c r="U476">
        <v>80</v>
      </c>
      <c r="V476">
        <v>-3.02</v>
      </c>
      <c r="W476">
        <v>250</v>
      </c>
    </row>
    <row r="477" spans="1:23" x14ac:dyDescent="0.25">
      <c r="A477">
        <f>COUNTIF('Value Matchup'!$D$356:$D$423,D477)</f>
        <v>0</v>
      </c>
      <c r="B477" t="s">
        <v>1086</v>
      </c>
      <c r="C477">
        <v>121</v>
      </c>
      <c r="D477" t="s">
        <v>219</v>
      </c>
      <c r="E477" t="s">
        <v>155</v>
      </c>
      <c r="F477" s="79" t="s">
        <v>761</v>
      </c>
      <c r="G477">
        <v>4.53</v>
      </c>
      <c r="H477">
        <v>102.1</v>
      </c>
      <c r="I477">
        <v>226</v>
      </c>
      <c r="J477">
        <v>97.5</v>
      </c>
      <c r="K477">
        <v>50</v>
      </c>
      <c r="L477">
        <v>69</v>
      </c>
      <c r="M477">
        <v>125</v>
      </c>
      <c r="N477">
        <v>-6.6000000000000003E-2</v>
      </c>
      <c r="O477">
        <v>320</v>
      </c>
      <c r="P477">
        <v>-6.92</v>
      </c>
      <c r="Q477">
        <v>316</v>
      </c>
      <c r="R477">
        <v>100</v>
      </c>
      <c r="S477">
        <v>336</v>
      </c>
      <c r="T477">
        <v>106.9</v>
      </c>
      <c r="U477">
        <v>253</v>
      </c>
      <c r="V477">
        <v>-11.37</v>
      </c>
      <c r="W477">
        <v>346</v>
      </c>
    </row>
    <row r="478" spans="1:23" x14ac:dyDescent="0.25">
      <c r="A478">
        <f>COUNTIF('Value Matchup'!$D$356:$D$423,D478)</f>
        <v>0</v>
      </c>
      <c r="B478" t="s">
        <v>1086</v>
      </c>
      <c r="C478">
        <v>122</v>
      </c>
      <c r="D478" t="s">
        <v>311</v>
      </c>
      <c r="E478" t="s">
        <v>144</v>
      </c>
      <c r="F478" s="79" t="s">
        <v>517</v>
      </c>
      <c r="G478">
        <v>4.51</v>
      </c>
      <c r="H478">
        <v>103.2</v>
      </c>
      <c r="I478">
        <v>205</v>
      </c>
      <c r="J478">
        <v>98.7</v>
      </c>
      <c r="K478">
        <v>60</v>
      </c>
      <c r="L478">
        <v>62.7</v>
      </c>
      <c r="M478">
        <v>349</v>
      </c>
      <c r="N478">
        <v>-3.2000000000000001E-2</v>
      </c>
      <c r="O478">
        <v>266</v>
      </c>
      <c r="P478">
        <v>4.58</v>
      </c>
      <c r="Q478">
        <v>78</v>
      </c>
      <c r="R478">
        <v>106.8</v>
      </c>
      <c r="S478">
        <v>92</v>
      </c>
      <c r="T478">
        <v>102.2</v>
      </c>
      <c r="U478">
        <v>71</v>
      </c>
      <c r="V478">
        <v>6.04</v>
      </c>
      <c r="W478">
        <v>28</v>
      </c>
    </row>
    <row r="479" spans="1:23" x14ac:dyDescent="0.25">
      <c r="A479">
        <f>COUNTIF('Value Matchup'!$D$356:$D$423,D479)</f>
        <v>0</v>
      </c>
      <c r="B479" t="s">
        <v>1086</v>
      </c>
      <c r="C479">
        <v>123</v>
      </c>
      <c r="D479" t="s">
        <v>389</v>
      </c>
      <c r="E479" t="s">
        <v>153</v>
      </c>
      <c r="F479" s="79" t="s">
        <v>644</v>
      </c>
      <c r="G479">
        <v>4.2699999999999996</v>
      </c>
      <c r="H479">
        <v>111.4</v>
      </c>
      <c r="I479">
        <v>64</v>
      </c>
      <c r="J479">
        <v>107.1</v>
      </c>
      <c r="K479">
        <v>212</v>
      </c>
      <c r="L479">
        <v>66.7</v>
      </c>
      <c r="M479">
        <v>250</v>
      </c>
      <c r="N479">
        <v>3.4000000000000002E-2</v>
      </c>
      <c r="O479">
        <v>92</v>
      </c>
      <c r="P479">
        <v>-3.86</v>
      </c>
      <c r="Q479">
        <v>251</v>
      </c>
      <c r="R479">
        <v>101.8</v>
      </c>
      <c r="S479">
        <v>295</v>
      </c>
      <c r="T479">
        <v>105.7</v>
      </c>
      <c r="U479">
        <v>176</v>
      </c>
      <c r="V479">
        <v>-0.86</v>
      </c>
      <c r="W479">
        <v>180</v>
      </c>
    </row>
    <row r="480" spans="1:23" x14ac:dyDescent="0.25">
      <c r="A480">
        <f>COUNTIF('Value Matchup'!$D$356:$D$423,D480)</f>
        <v>1</v>
      </c>
      <c r="B480" t="s">
        <v>1086</v>
      </c>
      <c r="C480">
        <v>124</v>
      </c>
      <c r="D480" t="s">
        <v>143</v>
      </c>
      <c r="E480" t="s">
        <v>144</v>
      </c>
      <c r="F480" s="79" t="s">
        <v>539</v>
      </c>
      <c r="G480">
        <v>3.98</v>
      </c>
      <c r="H480">
        <v>104.4</v>
      </c>
      <c r="I480">
        <v>184</v>
      </c>
      <c r="J480">
        <v>100.4</v>
      </c>
      <c r="K480">
        <v>84</v>
      </c>
      <c r="L480">
        <v>65.8</v>
      </c>
      <c r="M480">
        <v>292</v>
      </c>
      <c r="N480">
        <v>4.2000000000000003E-2</v>
      </c>
      <c r="O480">
        <v>73</v>
      </c>
      <c r="P480">
        <v>1.07</v>
      </c>
      <c r="Q480">
        <v>120</v>
      </c>
      <c r="R480">
        <v>104.7</v>
      </c>
      <c r="S480">
        <v>161</v>
      </c>
      <c r="T480">
        <v>103.6</v>
      </c>
      <c r="U480">
        <v>94</v>
      </c>
      <c r="V480">
        <v>-4.5199999999999996</v>
      </c>
      <c r="W480">
        <v>297</v>
      </c>
    </row>
    <row r="481" spans="1:23" x14ac:dyDescent="0.25">
      <c r="A481">
        <f>COUNTIF('Value Matchup'!$D$356:$D$423,D481)</f>
        <v>0</v>
      </c>
      <c r="B481" t="s">
        <v>1086</v>
      </c>
      <c r="C481">
        <v>125</v>
      </c>
      <c r="D481" t="s">
        <v>1058</v>
      </c>
      <c r="E481" t="s">
        <v>146</v>
      </c>
      <c r="F481" s="79" t="s">
        <v>536</v>
      </c>
      <c r="G481">
        <v>3.69</v>
      </c>
      <c r="H481">
        <v>103.1</v>
      </c>
      <c r="I481">
        <v>208</v>
      </c>
      <c r="J481">
        <v>99.4</v>
      </c>
      <c r="K481">
        <v>72</v>
      </c>
      <c r="L481">
        <v>68.900000000000006</v>
      </c>
      <c r="M481">
        <v>132</v>
      </c>
      <c r="N481">
        <v>7.5999999999999998E-2</v>
      </c>
      <c r="O481">
        <v>24</v>
      </c>
      <c r="P481">
        <v>-4.1500000000000004</v>
      </c>
      <c r="Q481">
        <v>261</v>
      </c>
      <c r="R481">
        <v>103.7</v>
      </c>
      <c r="S481">
        <v>209</v>
      </c>
      <c r="T481">
        <v>107.8</v>
      </c>
      <c r="U481">
        <v>296</v>
      </c>
      <c r="V481">
        <v>-2.98</v>
      </c>
      <c r="W481">
        <v>249</v>
      </c>
    </row>
    <row r="482" spans="1:23" x14ac:dyDescent="0.25">
      <c r="A482">
        <f>COUNTIF('Value Matchup'!$D$356:$D$423,D482)</f>
        <v>0</v>
      </c>
      <c r="B482" t="s">
        <v>1086</v>
      </c>
      <c r="C482">
        <v>126</v>
      </c>
      <c r="D482" t="s">
        <v>229</v>
      </c>
      <c r="E482" t="s">
        <v>198</v>
      </c>
      <c r="F482" s="79" t="s">
        <v>1059</v>
      </c>
      <c r="G482">
        <v>3.54</v>
      </c>
      <c r="H482">
        <v>109.2</v>
      </c>
      <c r="I482">
        <v>95</v>
      </c>
      <c r="J482">
        <v>105.6</v>
      </c>
      <c r="K482">
        <v>184</v>
      </c>
      <c r="L482">
        <v>65.599999999999994</v>
      </c>
      <c r="M482">
        <v>303</v>
      </c>
      <c r="N482">
        <v>3.9E-2</v>
      </c>
      <c r="O482">
        <v>80</v>
      </c>
      <c r="P482">
        <v>-3.98</v>
      </c>
      <c r="Q482">
        <v>253</v>
      </c>
      <c r="R482">
        <v>103.1</v>
      </c>
      <c r="S482">
        <v>239</v>
      </c>
      <c r="T482">
        <v>107.1</v>
      </c>
      <c r="U482">
        <v>263</v>
      </c>
      <c r="V482">
        <v>-3.07</v>
      </c>
      <c r="W482">
        <v>252</v>
      </c>
    </row>
    <row r="483" spans="1:23" x14ac:dyDescent="0.25">
      <c r="A483">
        <f>COUNTIF('Value Matchup'!$D$356:$D$423,D483)</f>
        <v>0</v>
      </c>
      <c r="B483" t="s">
        <v>1086</v>
      </c>
      <c r="C483">
        <v>127</v>
      </c>
      <c r="D483" t="s">
        <v>1060</v>
      </c>
      <c r="E483" t="s">
        <v>207</v>
      </c>
      <c r="F483" s="79" t="s">
        <v>755</v>
      </c>
      <c r="G483">
        <v>3.47</v>
      </c>
      <c r="H483">
        <v>107.5</v>
      </c>
      <c r="I483">
        <v>124</v>
      </c>
      <c r="J483">
        <v>104</v>
      </c>
      <c r="K483">
        <v>158</v>
      </c>
      <c r="L483">
        <v>71.599999999999994</v>
      </c>
      <c r="M483">
        <v>35</v>
      </c>
      <c r="N483">
        <v>-5.8999999999999997E-2</v>
      </c>
      <c r="O483">
        <v>313</v>
      </c>
      <c r="P483">
        <v>-6.95</v>
      </c>
      <c r="Q483">
        <v>317</v>
      </c>
      <c r="R483">
        <v>102.4</v>
      </c>
      <c r="S483">
        <v>279</v>
      </c>
      <c r="T483">
        <v>109.3</v>
      </c>
      <c r="U483">
        <v>341</v>
      </c>
      <c r="V483">
        <v>-0.65</v>
      </c>
      <c r="W483">
        <v>173</v>
      </c>
    </row>
    <row r="484" spans="1:23" x14ac:dyDescent="0.25">
      <c r="A484">
        <f>COUNTIF('Value Matchup'!$D$356:$D$423,D484)</f>
        <v>0</v>
      </c>
      <c r="B484" t="s">
        <v>1086</v>
      </c>
      <c r="C484">
        <v>128</v>
      </c>
      <c r="D484" t="s">
        <v>399</v>
      </c>
      <c r="E484" t="s">
        <v>123</v>
      </c>
      <c r="F484" s="79" t="s">
        <v>534</v>
      </c>
      <c r="G484">
        <v>3.37</v>
      </c>
      <c r="H484">
        <v>105.5</v>
      </c>
      <c r="I484">
        <v>163</v>
      </c>
      <c r="J484">
        <v>102.1</v>
      </c>
      <c r="K484">
        <v>115</v>
      </c>
      <c r="L484">
        <v>72.8</v>
      </c>
      <c r="M484">
        <v>15</v>
      </c>
      <c r="N484">
        <v>8.9999999999999993E-3</v>
      </c>
      <c r="O484">
        <v>152</v>
      </c>
      <c r="P484">
        <v>-1.37</v>
      </c>
      <c r="Q484">
        <v>173</v>
      </c>
      <c r="R484">
        <v>104.2</v>
      </c>
      <c r="S484">
        <v>185</v>
      </c>
      <c r="T484">
        <v>105.5</v>
      </c>
      <c r="U484">
        <v>166</v>
      </c>
      <c r="V484">
        <v>-1.2</v>
      </c>
      <c r="W484">
        <v>187</v>
      </c>
    </row>
    <row r="485" spans="1:23" x14ac:dyDescent="0.25">
      <c r="A485">
        <f>COUNTIF('Value Matchup'!$D$356:$D$423,D485)</f>
        <v>0</v>
      </c>
      <c r="B485" t="s">
        <v>1086</v>
      </c>
      <c r="C485">
        <v>129</v>
      </c>
      <c r="D485" t="s">
        <v>1061</v>
      </c>
      <c r="E485" t="s">
        <v>153</v>
      </c>
      <c r="F485" s="79" t="s">
        <v>537</v>
      </c>
      <c r="G485">
        <v>3.25</v>
      </c>
      <c r="H485">
        <v>104.1</v>
      </c>
      <c r="I485">
        <v>186</v>
      </c>
      <c r="J485">
        <v>100.9</v>
      </c>
      <c r="K485">
        <v>96</v>
      </c>
      <c r="L485">
        <v>66.5</v>
      </c>
      <c r="M485">
        <v>263</v>
      </c>
      <c r="N485">
        <v>4.1000000000000002E-2</v>
      </c>
      <c r="O485">
        <v>75</v>
      </c>
      <c r="P485">
        <v>-1.05</v>
      </c>
      <c r="Q485">
        <v>164</v>
      </c>
      <c r="R485">
        <v>103.7</v>
      </c>
      <c r="S485">
        <v>205</v>
      </c>
      <c r="T485">
        <v>104.8</v>
      </c>
      <c r="U485">
        <v>127</v>
      </c>
      <c r="V485">
        <v>4.12</v>
      </c>
      <c r="W485">
        <v>56</v>
      </c>
    </row>
    <row r="486" spans="1:23" x14ac:dyDescent="0.25">
      <c r="A486">
        <f>COUNTIF('Value Matchup'!$D$356:$D$423,D486)</f>
        <v>0</v>
      </c>
      <c r="B486" t="s">
        <v>1086</v>
      </c>
      <c r="C486">
        <v>130</v>
      </c>
      <c r="D486" t="s">
        <v>335</v>
      </c>
      <c r="E486" t="s">
        <v>232</v>
      </c>
      <c r="F486" s="79" t="s">
        <v>766</v>
      </c>
      <c r="G486">
        <v>3.07</v>
      </c>
      <c r="H486">
        <v>99.2</v>
      </c>
      <c r="I486">
        <v>270</v>
      </c>
      <c r="J486">
        <v>96.2</v>
      </c>
      <c r="K486">
        <v>28</v>
      </c>
      <c r="L486">
        <v>66</v>
      </c>
      <c r="M486">
        <v>281</v>
      </c>
      <c r="N486">
        <v>-4.2999999999999997E-2</v>
      </c>
      <c r="O486">
        <v>283</v>
      </c>
      <c r="P486">
        <v>5.58</v>
      </c>
      <c r="Q486">
        <v>70</v>
      </c>
      <c r="R486">
        <v>108.2</v>
      </c>
      <c r="S486">
        <v>70</v>
      </c>
      <c r="T486">
        <v>102.6</v>
      </c>
      <c r="U486">
        <v>74</v>
      </c>
      <c r="V486">
        <v>-14.27</v>
      </c>
      <c r="W486">
        <v>348</v>
      </c>
    </row>
    <row r="487" spans="1:23" x14ac:dyDescent="0.25">
      <c r="A487">
        <f>COUNTIF('Value Matchup'!$D$356:$D$423,D487)</f>
        <v>0</v>
      </c>
      <c r="B487" t="s">
        <v>1086</v>
      </c>
      <c r="C487">
        <v>131</v>
      </c>
      <c r="D487" t="s">
        <v>160</v>
      </c>
      <c r="E487" t="s">
        <v>161</v>
      </c>
      <c r="F487" s="79" t="s">
        <v>547</v>
      </c>
      <c r="G487">
        <v>3.05</v>
      </c>
      <c r="H487">
        <v>107.2</v>
      </c>
      <c r="I487">
        <v>133</v>
      </c>
      <c r="J487">
        <v>104.1</v>
      </c>
      <c r="K487">
        <v>159</v>
      </c>
      <c r="L487">
        <v>68.900000000000006</v>
      </c>
      <c r="M487">
        <v>131</v>
      </c>
      <c r="N487">
        <v>-3.4000000000000002E-2</v>
      </c>
      <c r="O487">
        <v>270</v>
      </c>
      <c r="P487">
        <v>-4.82</v>
      </c>
      <c r="Q487">
        <v>281</v>
      </c>
      <c r="R487">
        <v>102.4</v>
      </c>
      <c r="S487">
        <v>281</v>
      </c>
      <c r="T487">
        <v>107.2</v>
      </c>
      <c r="U487">
        <v>265</v>
      </c>
      <c r="V487">
        <v>-2.89</v>
      </c>
      <c r="W487">
        <v>247</v>
      </c>
    </row>
    <row r="488" spans="1:23" x14ac:dyDescent="0.25">
      <c r="A488">
        <f>COUNTIF('Value Matchup'!$D$356:$D$423,D488)</f>
        <v>0</v>
      </c>
      <c r="B488" t="s">
        <v>1086</v>
      </c>
      <c r="C488">
        <v>132</v>
      </c>
      <c r="D488" t="s">
        <v>344</v>
      </c>
      <c r="E488" t="s">
        <v>151</v>
      </c>
      <c r="F488" s="79" t="s">
        <v>544</v>
      </c>
      <c r="G488">
        <v>3.01</v>
      </c>
      <c r="H488">
        <v>103.6</v>
      </c>
      <c r="I488">
        <v>195</v>
      </c>
      <c r="J488">
        <v>100.6</v>
      </c>
      <c r="K488">
        <v>91</v>
      </c>
      <c r="L488">
        <v>66.900000000000006</v>
      </c>
      <c r="M488">
        <v>242</v>
      </c>
      <c r="N488">
        <v>-1.4E-2</v>
      </c>
      <c r="O488">
        <v>215</v>
      </c>
      <c r="P488">
        <v>-0.77</v>
      </c>
      <c r="Q488">
        <v>156</v>
      </c>
      <c r="R488">
        <v>104.5</v>
      </c>
      <c r="S488">
        <v>175</v>
      </c>
      <c r="T488">
        <v>105.2</v>
      </c>
      <c r="U488">
        <v>150</v>
      </c>
      <c r="V488">
        <v>-2.63</v>
      </c>
      <c r="W488">
        <v>240</v>
      </c>
    </row>
    <row r="489" spans="1:23" x14ac:dyDescent="0.25">
      <c r="A489">
        <f>COUNTIF('Value Matchup'!$D$356:$D$423,D489)</f>
        <v>0</v>
      </c>
      <c r="B489" t="s">
        <v>1086</v>
      </c>
      <c r="C489">
        <v>133</v>
      </c>
      <c r="D489" t="s">
        <v>1062</v>
      </c>
      <c r="E489" t="s">
        <v>173</v>
      </c>
      <c r="F489" s="79" t="s">
        <v>970</v>
      </c>
      <c r="G489">
        <v>2.89</v>
      </c>
      <c r="H489">
        <v>100.6</v>
      </c>
      <c r="I489">
        <v>249</v>
      </c>
      <c r="J489">
        <v>97.7</v>
      </c>
      <c r="K489">
        <v>51</v>
      </c>
      <c r="L489">
        <v>68.3</v>
      </c>
      <c r="M489">
        <v>176</v>
      </c>
      <c r="N489">
        <v>7.3999999999999996E-2</v>
      </c>
      <c r="O489">
        <v>27</v>
      </c>
      <c r="P489">
        <v>-3.79</v>
      </c>
      <c r="Q489">
        <v>250</v>
      </c>
      <c r="R489">
        <v>102.7</v>
      </c>
      <c r="S489">
        <v>266</v>
      </c>
      <c r="T489">
        <v>106.5</v>
      </c>
      <c r="U489">
        <v>228</v>
      </c>
      <c r="V489">
        <v>2.23</v>
      </c>
      <c r="W489">
        <v>92</v>
      </c>
    </row>
    <row r="490" spans="1:23" x14ac:dyDescent="0.25">
      <c r="A490">
        <f>COUNTIF('Value Matchup'!$D$356:$D$423,D490)</f>
        <v>0</v>
      </c>
      <c r="B490" t="s">
        <v>1086</v>
      </c>
      <c r="C490">
        <v>134</v>
      </c>
      <c r="D490" t="s">
        <v>200</v>
      </c>
      <c r="E490" t="s">
        <v>144</v>
      </c>
      <c r="F490" s="79" t="s">
        <v>542</v>
      </c>
      <c r="G490">
        <v>2.85</v>
      </c>
      <c r="H490">
        <v>99.3</v>
      </c>
      <c r="I490">
        <v>266</v>
      </c>
      <c r="J490">
        <v>96.5</v>
      </c>
      <c r="K490">
        <v>32</v>
      </c>
      <c r="L490">
        <v>65.7</v>
      </c>
      <c r="M490">
        <v>295</v>
      </c>
      <c r="N490">
        <v>1.4999999999999999E-2</v>
      </c>
      <c r="O490">
        <v>138</v>
      </c>
      <c r="P490">
        <v>1.38</v>
      </c>
      <c r="Q490">
        <v>109</v>
      </c>
      <c r="R490">
        <v>105.4</v>
      </c>
      <c r="S490">
        <v>131</v>
      </c>
      <c r="T490">
        <v>104</v>
      </c>
      <c r="U490">
        <v>103</v>
      </c>
      <c r="V490">
        <v>-3.48</v>
      </c>
      <c r="W490">
        <v>273</v>
      </c>
    </row>
    <row r="491" spans="1:23" x14ac:dyDescent="0.25">
      <c r="A491">
        <f>COUNTIF('Value Matchup'!$D$356:$D$423,D491)</f>
        <v>0</v>
      </c>
      <c r="B491" t="s">
        <v>1086</v>
      </c>
      <c r="C491">
        <v>135</v>
      </c>
      <c r="D491" t="s">
        <v>363</v>
      </c>
      <c r="E491" t="s">
        <v>144</v>
      </c>
      <c r="F491" s="79" t="s">
        <v>539</v>
      </c>
      <c r="G491">
        <v>2.82</v>
      </c>
      <c r="H491">
        <v>106.1</v>
      </c>
      <c r="I491">
        <v>146</v>
      </c>
      <c r="J491">
        <v>103.3</v>
      </c>
      <c r="K491">
        <v>140</v>
      </c>
      <c r="L491">
        <v>66.599999999999994</v>
      </c>
      <c r="M491">
        <v>253</v>
      </c>
      <c r="N491">
        <v>7.2999999999999995E-2</v>
      </c>
      <c r="O491">
        <v>30</v>
      </c>
      <c r="P491">
        <v>1.27</v>
      </c>
      <c r="Q491">
        <v>112</v>
      </c>
      <c r="R491">
        <v>104.5</v>
      </c>
      <c r="S491">
        <v>170</v>
      </c>
      <c r="T491">
        <v>103.3</v>
      </c>
      <c r="U491">
        <v>88</v>
      </c>
      <c r="V491">
        <v>-4.09</v>
      </c>
      <c r="W491">
        <v>289</v>
      </c>
    </row>
    <row r="492" spans="1:23" x14ac:dyDescent="0.25">
      <c r="A492">
        <f>COUNTIF('Value Matchup'!$D$356:$D$423,D492)</f>
        <v>0</v>
      </c>
      <c r="B492" t="s">
        <v>1086</v>
      </c>
      <c r="C492">
        <v>136</v>
      </c>
      <c r="D492" t="s">
        <v>197</v>
      </c>
      <c r="E492" t="s">
        <v>198</v>
      </c>
      <c r="F492" s="79" t="s">
        <v>1063</v>
      </c>
      <c r="G492">
        <v>2.67</v>
      </c>
      <c r="H492">
        <v>107.3</v>
      </c>
      <c r="I492">
        <v>130</v>
      </c>
      <c r="J492">
        <v>104.6</v>
      </c>
      <c r="K492">
        <v>164</v>
      </c>
      <c r="L492">
        <v>66.5</v>
      </c>
      <c r="M492">
        <v>258</v>
      </c>
      <c r="N492">
        <v>-4.0000000000000001E-3</v>
      </c>
      <c r="O492">
        <v>183</v>
      </c>
      <c r="P492">
        <v>0.11</v>
      </c>
      <c r="Q492">
        <v>136</v>
      </c>
      <c r="R492">
        <v>105.4</v>
      </c>
      <c r="S492">
        <v>133</v>
      </c>
      <c r="T492">
        <v>105.2</v>
      </c>
      <c r="U492">
        <v>152</v>
      </c>
      <c r="V492">
        <v>6.2</v>
      </c>
      <c r="W492">
        <v>27</v>
      </c>
    </row>
    <row r="493" spans="1:23" x14ac:dyDescent="0.25">
      <c r="A493">
        <f>COUNTIF('Value Matchup'!$D$356:$D$423,D493)</f>
        <v>0</v>
      </c>
      <c r="B493" t="s">
        <v>1086</v>
      </c>
      <c r="C493">
        <v>137</v>
      </c>
      <c r="D493" t="s">
        <v>1064</v>
      </c>
      <c r="E493" t="s">
        <v>161</v>
      </c>
      <c r="F493" s="79" t="s">
        <v>544</v>
      </c>
      <c r="G493">
        <v>2.63</v>
      </c>
      <c r="H493">
        <v>110</v>
      </c>
      <c r="I493">
        <v>80</v>
      </c>
      <c r="J493">
        <v>107.3</v>
      </c>
      <c r="K493">
        <v>218</v>
      </c>
      <c r="L493">
        <v>70.7</v>
      </c>
      <c r="M493">
        <v>58</v>
      </c>
      <c r="N493">
        <v>-8.0000000000000002E-3</v>
      </c>
      <c r="O493">
        <v>196</v>
      </c>
      <c r="P493">
        <v>-2.12</v>
      </c>
      <c r="Q493">
        <v>195</v>
      </c>
      <c r="R493">
        <v>103.1</v>
      </c>
      <c r="S493">
        <v>240</v>
      </c>
      <c r="T493">
        <v>105.2</v>
      </c>
      <c r="U493">
        <v>151</v>
      </c>
      <c r="V493">
        <v>2.14</v>
      </c>
      <c r="W493">
        <v>95</v>
      </c>
    </row>
    <row r="494" spans="1:23" x14ac:dyDescent="0.25">
      <c r="A494">
        <f>COUNTIF('Value Matchup'!$D$356:$D$423,D494)</f>
        <v>0</v>
      </c>
      <c r="B494" t="s">
        <v>1086</v>
      </c>
      <c r="C494">
        <v>138</v>
      </c>
      <c r="D494" t="s">
        <v>236</v>
      </c>
      <c r="E494" t="s">
        <v>144</v>
      </c>
      <c r="F494" s="79" t="s">
        <v>451</v>
      </c>
      <c r="G494">
        <v>2.63</v>
      </c>
      <c r="H494">
        <v>104.7</v>
      </c>
      <c r="I494">
        <v>176</v>
      </c>
      <c r="J494">
        <v>102.1</v>
      </c>
      <c r="K494">
        <v>113</v>
      </c>
      <c r="L494">
        <v>69.900000000000006</v>
      </c>
      <c r="M494">
        <v>82</v>
      </c>
      <c r="N494">
        <v>-9.7000000000000003E-2</v>
      </c>
      <c r="O494">
        <v>346</v>
      </c>
      <c r="P494">
        <v>3.13</v>
      </c>
      <c r="Q494">
        <v>89</v>
      </c>
      <c r="R494">
        <v>105.1</v>
      </c>
      <c r="S494">
        <v>143</v>
      </c>
      <c r="T494">
        <v>102</v>
      </c>
      <c r="U494">
        <v>67</v>
      </c>
      <c r="V494">
        <v>2.0499999999999998</v>
      </c>
      <c r="W494">
        <v>100</v>
      </c>
    </row>
    <row r="495" spans="1:23" x14ac:dyDescent="0.25">
      <c r="A495">
        <f>COUNTIF('Value Matchup'!$D$356:$D$423,D495)</f>
        <v>1</v>
      </c>
      <c r="B495" t="s">
        <v>1086</v>
      </c>
      <c r="C495">
        <v>139</v>
      </c>
      <c r="D495" t="s">
        <v>401</v>
      </c>
      <c r="E495" t="s">
        <v>110</v>
      </c>
      <c r="F495" s="79" t="s">
        <v>763</v>
      </c>
      <c r="G495">
        <v>2.57</v>
      </c>
      <c r="H495">
        <v>107.2</v>
      </c>
      <c r="I495">
        <v>132</v>
      </c>
      <c r="J495">
        <v>104.7</v>
      </c>
      <c r="K495">
        <v>165</v>
      </c>
      <c r="L495">
        <v>66.8</v>
      </c>
      <c r="M495">
        <v>244</v>
      </c>
      <c r="N495">
        <v>-1.4E-2</v>
      </c>
      <c r="O495">
        <v>213</v>
      </c>
      <c r="P495">
        <v>2.74</v>
      </c>
      <c r="Q495">
        <v>96</v>
      </c>
      <c r="R495">
        <v>106.7</v>
      </c>
      <c r="S495">
        <v>93</v>
      </c>
      <c r="T495">
        <v>103.9</v>
      </c>
      <c r="U495">
        <v>102</v>
      </c>
      <c r="V495">
        <v>-0.95</v>
      </c>
      <c r="W495">
        <v>184</v>
      </c>
    </row>
    <row r="496" spans="1:23" x14ac:dyDescent="0.25">
      <c r="A496">
        <f>COUNTIF('Value Matchup'!$D$356:$D$423,D496)</f>
        <v>0</v>
      </c>
      <c r="B496" t="s">
        <v>1086</v>
      </c>
      <c r="C496">
        <v>140</v>
      </c>
      <c r="D496" t="s">
        <v>234</v>
      </c>
      <c r="E496" t="s">
        <v>144</v>
      </c>
      <c r="F496" s="79" t="s">
        <v>546</v>
      </c>
      <c r="G496">
        <v>2.39</v>
      </c>
      <c r="H496">
        <v>105.7</v>
      </c>
      <c r="I496">
        <v>157</v>
      </c>
      <c r="J496">
        <v>103.3</v>
      </c>
      <c r="K496">
        <v>139</v>
      </c>
      <c r="L496">
        <v>68.900000000000006</v>
      </c>
      <c r="M496">
        <v>138</v>
      </c>
      <c r="N496">
        <v>0.11600000000000001</v>
      </c>
      <c r="O496">
        <v>6</v>
      </c>
      <c r="P496">
        <v>4.95</v>
      </c>
      <c r="Q496">
        <v>76</v>
      </c>
      <c r="R496">
        <v>106.1</v>
      </c>
      <c r="S496">
        <v>106</v>
      </c>
      <c r="T496">
        <v>101.2</v>
      </c>
      <c r="U496">
        <v>48</v>
      </c>
      <c r="V496">
        <v>6.6</v>
      </c>
      <c r="W496">
        <v>22</v>
      </c>
    </row>
    <row r="497" spans="1:23" x14ac:dyDescent="0.25">
      <c r="A497">
        <f>COUNTIF('Value Matchup'!$D$356:$D$423,D497)</f>
        <v>0</v>
      </c>
      <c r="B497" t="s">
        <v>1086</v>
      </c>
      <c r="C497">
        <v>141</v>
      </c>
      <c r="D497" t="s">
        <v>1065</v>
      </c>
      <c r="E497" t="s">
        <v>146</v>
      </c>
      <c r="F497" s="79" t="s">
        <v>515</v>
      </c>
      <c r="G497">
        <v>2.33</v>
      </c>
      <c r="H497">
        <v>100.6</v>
      </c>
      <c r="I497">
        <v>248</v>
      </c>
      <c r="J497">
        <v>98.3</v>
      </c>
      <c r="K497">
        <v>55</v>
      </c>
      <c r="L497">
        <v>65.599999999999994</v>
      </c>
      <c r="M497">
        <v>301</v>
      </c>
      <c r="N497">
        <v>-8.0000000000000002E-3</v>
      </c>
      <c r="O497">
        <v>197</v>
      </c>
      <c r="P497">
        <v>-0.97</v>
      </c>
      <c r="Q497">
        <v>162</v>
      </c>
      <c r="R497">
        <v>105.4</v>
      </c>
      <c r="S497">
        <v>128</v>
      </c>
      <c r="T497">
        <v>106.4</v>
      </c>
      <c r="U497">
        <v>214</v>
      </c>
      <c r="V497">
        <v>3.27</v>
      </c>
      <c r="W497">
        <v>77</v>
      </c>
    </row>
    <row r="498" spans="1:23" x14ac:dyDescent="0.25">
      <c r="A498">
        <f>COUNTIF('Value Matchup'!$D$356:$D$423,D498)</f>
        <v>0</v>
      </c>
      <c r="B498" t="s">
        <v>1086</v>
      </c>
      <c r="C498">
        <v>142</v>
      </c>
      <c r="D498" t="s">
        <v>242</v>
      </c>
      <c r="E498" t="s">
        <v>132</v>
      </c>
      <c r="F498" s="79" t="s">
        <v>1041</v>
      </c>
      <c r="G498">
        <v>2.3199999999999998</v>
      </c>
      <c r="H498">
        <v>102.3</v>
      </c>
      <c r="I498">
        <v>219</v>
      </c>
      <c r="J498">
        <v>100</v>
      </c>
      <c r="K498">
        <v>79</v>
      </c>
      <c r="L498">
        <v>66.2</v>
      </c>
      <c r="M498">
        <v>271</v>
      </c>
      <c r="N498">
        <v>-5.0000000000000001E-3</v>
      </c>
      <c r="O498">
        <v>189</v>
      </c>
      <c r="P498">
        <v>-4.47</v>
      </c>
      <c r="Q498">
        <v>275</v>
      </c>
      <c r="R498">
        <v>103.6</v>
      </c>
      <c r="S498">
        <v>211</v>
      </c>
      <c r="T498">
        <v>108.1</v>
      </c>
      <c r="U498">
        <v>312</v>
      </c>
      <c r="V498">
        <v>-9.3800000000000008</v>
      </c>
      <c r="W498">
        <v>341</v>
      </c>
    </row>
    <row r="499" spans="1:23" x14ac:dyDescent="0.25">
      <c r="A499">
        <f>COUNTIF('Value Matchup'!$D$356:$D$423,D499)</f>
        <v>0</v>
      </c>
      <c r="B499" t="s">
        <v>1086</v>
      </c>
      <c r="C499">
        <v>143</v>
      </c>
      <c r="D499" t="s">
        <v>196</v>
      </c>
      <c r="E499" t="s">
        <v>112</v>
      </c>
      <c r="F499" s="79" t="s">
        <v>989</v>
      </c>
      <c r="G499">
        <v>2.31</v>
      </c>
      <c r="H499">
        <v>102.3</v>
      </c>
      <c r="I499">
        <v>218</v>
      </c>
      <c r="J499">
        <v>100</v>
      </c>
      <c r="K499">
        <v>81</v>
      </c>
      <c r="L499">
        <v>65.099999999999994</v>
      </c>
      <c r="M499">
        <v>319</v>
      </c>
      <c r="N499">
        <v>-6.0000000000000001E-3</v>
      </c>
      <c r="O499">
        <v>191</v>
      </c>
      <c r="P499">
        <v>-2.4900000000000002</v>
      </c>
      <c r="Q499">
        <v>205</v>
      </c>
      <c r="R499">
        <v>105.4</v>
      </c>
      <c r="S499">
        <v>126</v>
      </c>
      <c r="T499">
        <v>107.9</v>
      </c>
      <c r="U499">
        <v>302</v>
      </c>
      <c r="V499">
        <v>-2.23</v>
      </c>
      <c r="W499">
        <v>224</v>
      </c>
    </row>
    <row r="500" spans="1:23" x14ac:dyDescent="0.25">
      <c r="A500">
        <f>COUNTIF('Value Matchup'!$D$356:$D$423,D500)</f>
        <v>1</v>
      </c>
      <c r="B500" t="s">
        <v>1086</v>
      </c>
      <c r="C500">
        <v>144</v>
      </c>
      <c r="D500" t="s">
        <v>47</v>
      </c>
      <c r="E500" t="s">
        <v>182</v>
      </c>
      <c r="F500" s="79" t="s">
        <v>546</v>
      </c>
      <c r="G500">
        <v>2.2799999999999998</v>
      </c>
      <c r="H500">
        <v>106.1</v>
      </c>
      <c r="I500">
        <v>149</v>
      </c>
      <c r="J500">
        <v>103.8</v>
      </c>
      <c r="K500">
        <v>156</v>
      </c>
      <c r="L500">
        <v>70.900000000000006</v>
      </c>
      <c r="M500">
        <v>51</v>
      </c>
      <c r="N500">
        <v>1.4999999999999999E-2</v>
      </c>
      <c r="O500">
        <v>136</v>
      </c>
      <c r="P500">
        <v>0.51</v>
      </c>
      <c r="Q500">
        <v>129</v>
      </c>
      <c r="R500">
        <v>105.3</v>
      </c>
      <c r="S500">
        <v>138</v>
      </c>
      <c r="T500">
        <v>104.8</v>
      </c>
      <c r="U500">
        <v>125</v>
      </c>
      <c r="V500">
        <v>1.1599999999999999</v>
      </c>
      <c r="W500">
        <v>128</v>
      </c>
    </row>
    <row r="501" spans="1:23" x14ac:dyDescent="0.25">
      <c r="A501">
        <f>COUNTIF('Value Matchup'!$D$356:$D$423,D501)</f>
        <v>0</v>
      </c>
      <c r="B501" t="s">
        <v>1086</v>
      </c>
      <c r="C501">
        <v>145</v>
      </c>
      <c r="D501" t="s">
        <v>1066</v>
      </c>
      <c r="E501" t="s">
        <v>161</v>
      </c>
      <c r="F501" s="79" t="s">
        <v>571</v>
      </c>
      <c r="G501">
        <v>2.2799999999999998</v>
      </c>
      <c r="H501">
        <v>109.2</v>
      </c>
      <c r="I501">
        <v>94</v>
      </c>
      <c r="J501">
        <v>106.9</v>
      </c>
      <c r="K501">
        <v>208</v>
      </c>
      <c r="L501">
        <v>73.8</v>
      </c>
      <c r="M501">
        <v>8</v>
      </c>
      <c r="N501">
        <v>8.7999999999999995E-2</v>
      </c>
      <c r="O501">
        <v>19</v>
      </c>
      <c r="P501">
        <v>-2.78</v>
      </c>
      <c r="Q501">
        <v>216</v>
      </c>
      <c r="R501">
        <v>103.1</v>
      </c>
      <c r="S501">
        <v>241</v>
      </c>
      <c r="T501">
        <v>105.9</v>
      </c>
      <c r="U501">
        <v>187</v>
      </c>
      <c r="V501">
        <v>0.32</v>
      </c>
      <c r="W501">
        <v>150</v>
      </c>
    </row>
    <row r="502" spans="1:23" x14ac:dyDescent="0.25">
      <c r="A502">
        <f>COUNTIF('Value Matchup'!$D$356:$D$423,D502)</f>
        <v>0</v>
      </c>
      <c r="B502" t="s">
        <v>1086</v>
      </c>
      <c r="C502">
        <v>146</v>
      </c>
      <c r="D502" t="s">
        <v>306</v>
      </c>
      <c r="E502" t="s">
        <v>167</v>
      </c>
      <c r="F502" s="79" t="s">
        <v>1067</v>
      </c>
      <c r="G502">
        <v>2.2000000000000002</v>
      </c>
      <c r="H502">
        <v>105.6</v>
      </c>
      <c r="I502">
        <v>162</v>
      </c>
      <c r="J502">
        <v>103.4</v>
      </c>
      <c r="K502">
        <v>142</v>
      </c>
      <c r="L502">
        <v>67.8</v>
      </c>
      <c r="M502">
        <v>196</v>
      </c>
      <c r="N502">
        <v>-4.8000000000000001E-2</v>
      </c>
      <c r="O502">
        <v>295</v>
      </c>
      <c r="P502">
        <v>-0.69</v>
      </c>
      <c r="Q502">
        <v>153</v>
      </c>
      <c r="R502">
        <v>103.5</v>
      </c>
      <c r="S502">
        <v>222</v>
      </c>
      <c r="T502">
        <v>104.1</v>
      </c>
      <c r="U502">
        <v>108</v>
      </c>
      <c r="V502">
        <v>-0.5</v>
      </c>
      <c r="W502">
        <v>170</v>
      </c>
    </row>
    <row r="503" spans="1:23" x14ac:dyDescent="0.25">
      <c r="A503">
        <f>COUNTIF('Value Matchup'!$D$356:$D$423,D503)</f>
        <v>1</v>
      </c>
      <c r="B503" t="s">
        <v>1086</v>
      </c>
      <c r="C503">
        <v>147</v>
      </c>
      <c r="D503" t="s">
        <v>55</v>
      </c>
      <c r="E503" t="s">
        <v>153</v>
      </c>
      <c r="F503" s="79" t="s">
        <v>1068</v>
      </c>
      <c r="G503">
        <v>2.11</v>
      </c>
      <c r="H503">
        <v>100.1</v>
      </c>
      <c r="I503">
        <v>256</v>
      </c>
      <c r="J503">
        <v>98</v>
      </c>
      <c r="K503">
        <v>53</v>
      </c>
      <c r="L503">
        <v>67</v>
      </c>
      <c r="M503">
        <v>239</v>
      </c>
      <c r="N503">
        <v>-2.5000000000000001E-2</v>
      </c>
      <c r="O503">
        <v>250</v>
      </c>
      <c r="P503">
        <v>1.08</v>
      </c>
      <c r="Q503">
        <v>119</v>
      </c>
      <c r="R503">
        <v>105.6</v>
      </c>
      <c r="S503">
        <v>117</v>
      </c>
      <c r="T503">
        <v>104.5</v>
      </c>
      <c r="U503">
        <v>121</v>
      </c>
      <c r="V503">
        <v>8.99</v>
      </c>
      <c r="W503">
        <v>9</v>
      </c>
    </row>
    <row r="504" spans="1:23" x14ac:dyDescent="0.25">
      <c r="A504">
        <f>COUNTIF('Value Matchup'!$D$356:$D$423,D504)</f>
        <v>1</v>
      </c>
      <c r="B504" t="s">
        <v>1086</v>
      </c>
      <c r="C504">
        <v>148</v>
      </c>
      <c r="D504" t="s">
        <v>339</v>
      </c>
      <c r="E504" t="s">
        <v>182</v>
      </c>
      <c r="F504" s="79" t="s">
        <v>541</v>
      </c>
      <c r="G504">
        <v>2.1</v>
      </c>
      <c r="H504">
        <v>102.1</v>
      </c>
      <c r="I504">
        <v>225</v>
      </c>
      <c r="J504">
        <v>100</v>
      </c>
      <c r="K504">
        <v>80</v>
      </c>
      <c r="L504">
        <v>64.099999999999994</v>
      </c>
      <c r="M504">
        <v>337</v>
      </c>
      <c r="N504">
        <v>3.0000000000000001E-3</v>
      </c>
      <c r="O504">
        <v>168</v>
      </c>
      <c r="P504">
        <v>1.23</v>
      </c>
      <c r="Q504">
        <v>113</v>
      </c>
      <c r="R504">
        <v>106.8</v>
      </c>
      <c r="S504">
        <v>91</v>
      </c>
      <c r="T504">
        <v>105.6</v>
      </c>
      <c r="U504">
        <v>171</v>
      </c>
      <c r="V504">
        <v>1</v>
      </c>
      <c r="W504">
        <v>135</v>
      </c>
    </row>
    <row r="505" spans="1:23" x14ac:dyDescent="0.25">
      <c r="A505">
        <f>COUNTIF('Value Matchup'!$D$356:$D$423,D505)</f>
        <v>0</v>
      </c>
      <c r="B505" t="s">
        <v>1086</v>
      </c>
      <c r="C505">
        <v>149</v>
      </c>
      <c r="D505" t="s">
        <v>257</v>
      </c>
      <c r="E505" t="s">
        <v>167</v>
      </c>
      <c r="F505" s="79" t="s">
        <v>541</v>
      </c>
      <c r="G505">
        <v>2.0099999999999998</v>
      </c>
      <c r="H505">
        <v>106.9</v>
      </c>
      <c r="I505">
        <v>137</v>
      </c>
      <c r="J505">
        <v>104.9</v>
      </c>
      <c r="K505">
        <v>173</v>
      </c>
      <c r="L505">
        <v>67.3</v>
      </c>
      <c r="M505">
        <v>218</v>
      </c>
      <c r="N505">
        <v>-6.7000000000000004E-2</v>
      </c>
      <c r="O505">
        <v>324</v>
      </c>
      <c r="P505">
        <v>-0.37</v>
      </c>
      <c r="Q505">
        <v>146</v>
      </c>
      <c r="R505">
        <v>104.1</v>
      </c>
      <c r="S505">
        <v>187</v>
      </c>
      <c r="T505">
        <v>104.5</v>
      </c>
      <c r="U505">
        <v>120</v>
      </c>
      <c r="V505">
        <v>-3.36</v>
      </c>
      <c r="W505">
        <v>265</v>
      </c>
    </row>
    <row r="506" spans="1:23" x14ac:dyDescent="0.25">
      <c r="A506">
        <f>COUNTIF('Value Matchup'!$D$356:$D$423,D506)</f>
        <v>0</v>
      </c>
      <c r="B506" t="s">
        <v>1086</v>
      </c>
      <c r="C506">
        <v>150</v>
      </c>
      <c r="D506" t="s">
        <v>32</v>
      </c>
      <c r="E506" t="s">
        <v>144</v>
      </c>
      <c r="F506" s="79" t="s">
        <v>550</v>
      </c>
      <c r="G506">
        <v>1.78</v>
      </c>
      <c r="H506">
        <v>103</v>
      </c>
      <c r="I506">
        <v>210</v>
      </c>
      <c r="J506">
        <v>101.2</v>
      </c>
      <c r="K506">
        <v>101</v>
      </c>
      <c r="L506">
        <v>69.7</v>
      </c>
      <c r="M506">
        <v>90</v>
      </c>
      <c r="N506">
        <v>-5.2999999999999999E-2</v>
      </c>
      <c r="O506">
        <v>302</v>
      </c>
      <c r="P506">
        <v>1.62</v>
      </c>
      <c r="Q506">
        <v>107</v>
      </c>
      <c r="R506">
        <v>105</v>
      </c>
      <c r="S506">
        <v>147</v>
      </c>
      <c r="T506">
        <v>103.4</v>
      </c>
      <c r="U506">
        <v>89</v>
      </c>
      <c r="V506">
        <v>-2.72</v>
      </c>
      <c r="W506">
        <v>241</v>
      </c>
    </row>
    <row r="507" spans="1:23" x14ac:dyDescent="0.25">
      <c r="A507">
        <f>COUNTIF('Value Matchup'!$D$356:$D$423,D507)</f>
        <v>0</v>
      </c>
      <c r="B507" t="s">
        <v>1086</v>
      </c>
      <c r="C507">
        <v>151</v>
      </c>
      <c r="D507" t="s">
        <v>59</v>
      </c>
      <c r="E507" t="s">
        <v>118</v>
      </c>
      <c r="F507" s="79" t="s">
        <v>571</v>
      </c>
      <c r="G507">
        <v>1.71</v>
      </c>
      <c r="H507">
        <v>107.1</v>
      </c>
      <c r="I507">
        <v>134</v>
      </c>
      <c r="J507">
        <v>105.4</v>
      </c>
      <c r="K507">
        <v>180</v>
      </c>
      <c r="L507">
        <v>66.2</v>
      </c>
      <c r="M507">
        <v>272</v>
      </c>
      <c r="N507">
        <v>7.0000000000000001E-3</v>
      </c>
      <c r="O507">
        <v>157</v>
      </c>
      <c r="P507">
        <v>-6.49</v>
      </c>
      <c r="Q507">
        <v>306</v>
      </c>
      <c r="R507">
        <v>101.4</v>
      </c>
      <c r="S507">
        <v>307</v>
      </c>
      <c r="T507">
        <v>107.9</v>
      </c>
      <c r="U507">
        <v>300</v>
      </c>
      <c r="V507">
        <v>-5.2</v>
      </c>
      <c r="W507">
        <v>307</v>
      </c>
    </row>
    <row r="508" spans="1:23" x14ac:dyDescent="0.25">
      <c r="A508">
        <f>COUNTIF('Value Matchup'!$D$356:$D$423,D508)</f>
        <v>0</v>
      </c>
      <c r="B508" t="s">
        <v>1086</v>
      </c>
      <c r="C508">
        <v>152</v>
      </c>
      <c r="D508" t="s">
        <v>215</v>
      </c>
      <c r="E508" t="s">
        <v>123</v>
      </c>
      <c r="F508" s="79" t="s">
        <v>547</v>
      </c>
      <c r="G508">
        <v>1.65</v>
      </c>
      <c r="H508">
        <v>105.9</v>
      </c>
      <c r="I508">
        <v>153</v>
      </c>
      <c r="J508">
        <v>104.3</v>
      </c>
      <c r="K508">
        <v>161</v>
      </c>
      <c r="L508">
        <v>68.900000000000006</v>
      </c>
      <c r="M508">
        <v>134</v>
      </c>
      <c r="N508">
        <v>1.4999999999999999E-2</v>
      </c>
      <c r="O508">
        <v>137</v>
      </c>
      <c r="P508">
        <v>-2.52</v>
      </c>
      <c r="Q508">
        <v>208</v>
      </c>
      <c r="R508">
        <v>102.9</v>
      </c>
      <c r="S508">
        <v>254</v>
      </c>
      <c r="T508">
        <v>105.4</v>
      </c>
      <c r="U508">
        <v>156</v>
      </c>
      <c r="V508">
        <v>-1.55</v>
      </c>
      <c r="W508">
        <v>199</v>
      </c>
    </row>
    <row r="509" spans="1:23" x14ac:dyDescent="0.25">
      <c r="A509">
        <f>COUNTIF('Value Matchup'!$D$356:$D$423,D509)</f>
        <v>0</v>
      </c>
      <c r="B509" t="s">
        <v>1086</v>
      </c>
      <c r="C509">
        <v>153</v>
      </c>
      <c r="D509" t="s">
        <v>384</v>
      </c>
      <c r="E509" t="s">
        <v>176</v>
      </c>
      <c r="F509" s="79" t="s">
        <v>515</v>
      </c>
      <c r="G509">
        <v>1.29</v>
      </c>
      <c r="H509">
        <v>106</v>
      </c>
      <c r="I509">
        <v>151</v>
      </c>
      <c r="J509">
        <v>104.7</v>
      </c>
      <c r="K509">
        <v>167</v>
      </c>
      <c r="L509">
        <v>67.900000000000006</v>
      </c>
      <c r="M509">
        <v>188</v>
      </c>
      <c r="N509">
        <v>-7.0000000000000007E-2</v>
      </c>
      <c r="O509">
        <v>329</v>
      </c>
      <c r="P509">
        <v>-2.8</v>
      </c>
      <c r="Q509">
        <v>218</v>
      </c>
      <c r="R509">
        <v>104.8</v>
      </c>
      <c r="S509">
        <v>154</v>
      </c>
      <c r="T509">
        <v>107.6</v>
      </c>
      <c r="U509">
        <v>284</v>
      </c>
      <c r="V509">
        <v>-2.2200000000000002</v>
      </c>
      <c r="W509">
        <v>222</v>
      </c>
    </row>
    <row r="510" spans="1:23" x14ac:dyDescent="0.25">
      <c r="A510">
        <f>COUNTIF('Value Matchup'!$D$356:$D$423,D510)</f>
        <v>0</v>
      </c>
      <c r="B510" t="s">
        <v>1086</v>
      </c>
      <c r="C510">
        <v>154</v>
      </c>
      <c r="D510" t="s">
        <v>269</v>
      </c>
      <c r="E510" t="s">
        <v>169</v>
      </c>
      <c r="F510" s="79" t="s">
        <v>753</v>
      </c>
      <c r="G510">
        <v>1.27</v>
      </c>
      <c r="H510">
        <v>111.7</v>
      </c>
      <c r="I510">
        <v>60</v>
      </c>
      <c r="J510">
        <v>110.5</v>
      </c>
      <c r="K510">
        <v>283</v>
      </c>
      <c r="L510">
        <v>64.3</v>
      </c>
      <c r="M510">
        <v>335</v>
      </c>
      <c r="N510">
        <v>-4.7E-2</v>
      </c>
      <c r="O510">
        <v>288</v>
      </c>
      <c r="P510">
        <v>-2.86</v>
      </c>
      <c r="Q510">
        <v>223</v>
      </c>
      <c r="R510">
        <v>102.9</v>
      </c>
      <c r="S510">
        <v>252</v>
      </c>
      <c r="T510">
        <v>105.8</v>
      </c>
      <c r="U510">
        <v>178</v>
      </c>
      <c r="V510">
        <v>-0.19</v>
      </c>
      <c r="W510">
        <v>161</v>
      </c>
    </row>
    <row r="511" spans="1:23" x14ac:dyDescent="0.25">
      <c r="A511">
        <f>COUNTIF('Value Matchup'!$D$356:$D$423,D511)</f>
        <v>0</v>
      </c>
      <c r="B511" t="s">
        <v>1086</v>
      </c>
      <c r="C511">
        <v>155</v>
      </c>
      <c r="D511" t="s">
        <v>189</v>
      </c>
      <c r="E511" t="s">
        <v>144</v>
      </c>
      <c r="F511" s="79" t="s">
        <v>763</v>
      </c>
      <c r="G511">
        <v>1.0900000000000001</v>
      </c>
      <c r="H511">
        <v>105.9</v>
      </c>
      <c r="I511">
        <v>152</v>
      </c>
      <c r="J511">
        <v>104.8</v>
      </c>
      <c r="K511">
        <v>171</v>
      </c>
      <c r="L511">
        <v>68.400000000000006</v>
      </c>
      <c r="M511">
        <v>169</v>
      </c>
      <c r="N511">
        <v>1.6E-2</v>
      </c>
      <c r="O511">
        <v>134</v>
      </c>
      <c r="P511">
        <v>2.2200000000000002</v>
      </c>
      <c r="Q511">
        <v>103</v>
      </c>
      <c r="R511">
        <v>105.4</v>
      </c>
      <c r="S511">
        <v>130</v>
      </c>
      <c r="T511">
        <v>103.2</v>
      </c>
      <c r="U511">
        <v>83</v>
      </c>
      <c r="V511">
        <v>-0.38</v>
      </c>
      <c r="W511">
        <v>167</v>
      </c>
    </row>
    <row r="512" spans="1:23" x14ac:dyDescent="0.25">
      <c r="A512">
        <f>COUNTIF('Value Matchup'!$D$356:$D$423,D512)</f>
        <v>0</v>
      </c>
      <c r="B512" t="s">
        <v>1086</v>
      </c>
      <c r="C512">
        <v>156</v>
      </c>
      <c r="D512" t="s">
        <v>247</v>
      </c>
      <c r="E512" t="s">
        <v>182</v>
      </c>
      <c r="F512" s="79" t="s">
        <v>514</v>
      </c>
      <c r="G512">
        <v>1.06</v>
      </c>
      <c r="H512">
        <v>104.9</v>
      </c>
      <c r="I512">
        <v>175</v>
      </c>
      <c r="J512">
        <v>103.8</v>
      </c>
      <c r="K512">
        <v>155</v>
      </c>
      <c r="L512">
        <v>68.900000000000006</v>
      </c>
      <c r="M512">
        <v>129</v>
      </c>
      <c r="N512">
        <v>-7.1999999999999995E-2</v>
      </c>
      <c r="O512">
        <v>331</v>
      </c>
      <c r="P512">
        <v>1.1499999999999999</v>
      </c>
      <c r="Q512">
        <v>115</v>
      </c>
      <c r="R512">
        <v>105.5</v>
      </c>
      <c r="S512">
        <v>121</v>
      </c>
      <c r="T512">
        <v>104.4</v>
      </c>
      <c r="U512">
        <v>117</v>
      </c>
      <c r="V512">
        <v>2.2200000000000002</v>
      </c>
      <c r="W512">
        <v>93</v>
      </c>
    </row>
    <row r="513" spans="1:23" x14ac:dyDescent="0.25">
      <c r="A513">
        <f>COUNTIF('Value Matchup'!$D$356:$D$423,D513)</f>
        <v>0</v>
      </c>
      <c r="B513" t="s">
        <v>1086</v>
      </c>
      <c r="C513">
        <v>157</v>
      </c>
      <c r="D513" t="s">
        <v>224</v>
      </c>
      <c r="E513" t="s">
        <v>176</v>
      </c>
      <c r="F513" s="79" t="s">
        <v>455</v>
      </c>
      <c r="G513">
        <v>0.99</v>
      </c>
      <c r="H513">
        <v>111.1</v>
      </c>
      <c r="I513">
        <v>71</v>
      </c>
      <c r="J513">
        <v>110.1</v>
      </c>
      <c r="K513">
        <v>282</v>
      </c>
      <c r="L513">
        <v>68.900000000000006</v>
      </c>
      <c r="M513">
        <v>136</v>
      </c>
      <c r="N513">
        <v>6.2E-2</v>
      </c>
      <c r="O513">
        <v>50</v>
      </c>
      <c r="P513">
        <v>-1.8</v>
      </c>
      <c r="Q513">
        <v>182</v>
      </c>
      <c r="R513">
        <v>105.4</v>
      </c>
      <c r="S513">
        <v>127</v>
      </c>
      <c r="T513">
        <v>107.2</v>
      </c>
      <c r="U513">
        <v>267</v>
      </c>
      <c r="V513">
        <v>1.99</v>
      </c>
      <c r="W513">
        <v>103</v>
      </c>
    </row>
    <row r="514" spans="1:23" x14ac:dyDescent="0.25">
      <c r="A514">
        <f>COUNTIF('Value Matchup'!$D$356:$D$423,D514)</f>
        <v>0</v>
      </c>
      <c r="B514" t="s">
        <v>1086</v>
      </c>
      <c r="C514">
        <v>158</v>
      </c>
      <c r="D514" t="s">
        <v>346</v>
      </c>
      <c r="E514" t="s">
        <v>151</v>
      </c>
      <c r="F514" s="79" t="s">
        <v>1069</v>
      </c>
      <c r="G514">
        <v>0.97</v>
      </c>
      <c r="H514">
        <v>102.1</v>
      </c>
      <c r="I514">
        <v>230</v>
      </c>
      <c r="J514">
        <v>101.1</v>
      </c>
      <c r="K514">
        <v>99</v>
      </c>
      <c r="L514">
        <v>67.099999999999994</v>
      </c>
      <c r="M514">
        <v>225</v>
      </c>
      <c r="N514">
        <v>6.6000000000000003E-2</v>
      </c>
      <c r="O514">
        <v>37</v>
      </c>
      <c r="P514">
        <v>0.06</v>
      </c>
      <c r="Q514">
        <v>138</v>
      </c>
      <c r="R514">
        <v>106.5</v>
      </c>
      <c r="S514">
        <v>100</v>
      </c>
      <c r="T514">
        <v>106.4</v>
      </c>
      <c r="U514">
        <v>221</v>
      </c>
      <c r="V514">
        <v>-0.33</v>
      </c>
      <c r="W514">
        <v>165</v>
      </c>
    </row>
    <row r="515" spans="1:23" x14ac:dyDescent="0.25">
      <c r="A515">
        <f>COUNTIF('Value Matchup'!$D$356:$D$423,D515)</f>
        <v>0</v>
      </c>
      <c r="B515" t="s">
        <v>1086</v>
      </c>
      <c r="C515">
        <v>159</v>
      </c>
      <c r="D515" t="s">
        <v>412</v>
      </c>
      <c r="E515" t="s">
        <v>198</v>
      </c>
      <c r="F515" s="79" t="s">
        <v>456</v>
      </c>
      <c r="G515">
        <v>0.88</v>
      </c>
      <c r="H515">
        <v>106.7</v>
      </c>
      <c r="I515">
        <v>138</v>
      </c>
      <c r="J515">
        <v>105.8</v>
      </c>
      <c r="K515">
        <v>186</v>
      </c>
      <c r="L515">
        <v>67.5</v>
      </c>
      <c r="M515">
        <v>209</v>
      </c>
      <c r="N515">
        <v>3.6999999999999998E-2</v>
      </c>
      <c r="O515">
        <v>87</v>
      </c>
      <c r="P515">
        <v>-2.94</v>
      </c>
      <c r="Q515">
        <v>225</v>
      </c>
      <c r="R515">
        <v>103.9</v>
      </c>
      <c r="S515">
        <v>197</v>
      </c>
      <c r="T515">
        <v>106.8</v>
      </c>
      <c r="U515">
        <v>248</v>
      </c>
      <c r="V515">
        <v>-0.23</v>
      </c>
      <c r="W515">
        <v>164</v>
      </c>
    </row>
    <row r="516" spans="1:23" x14ac:dyDescent="0.25">
      <c r="A516">
        <f>COUNTIF('Value Matchup'!$D$356:$D$423,D516)</f>
        <v>0</v>
      </c>
      <c r="B516" t="s">
        <v>1086</v>
      </c>
      <c r="C516">
        <v>160</v>
      </c>
      <c r="D516" t="s">
        <v>420</v>
      </c>
      <c r="E516" t="s">
        <v>159</v>
      </c>
      <c r="F516" s="79" t="s">
        <v>455</v>
      </c>
      <c r="G516">
        <v>0.85</v>
      </c>
      <c r="H516">
        <v>106.1</v>
      </c>
      <c r="I516">
        <v>148</v>
      </c>
      <c r="J516">
        <v>105.2</v>
      </c>
      <c r="K516">
        <v>176</v>
      </c>
      <c r="L516">
        <v>71.599999999999994</v>
      </c>
      <c r="M516">
        <v>34</v>
      </c>
      <c r="N516">
        <v>-3.6999999999999998E-2</v>
      </c>
      <c r="O516">
        <v>274</v>
      </c>
      <c r="P516">
        <v>-5.51</v>
      </c>
      <c r="Q516">
        <v>291</v>
      </c>
      <c r="R516">
        <v>101.6</v>
      </c>
      <c r="S516">
        <v>304</v>
      </c>
      <c r="T516">
        <v>107.1</v>
      </c>
      <c r="U516">
        <v>261</v>
      </c>
      <c r="V516">
        <v>2.13</v>
      </c>
      <c r="W516">
        <v>97</v>
      </c>
    </row>
    <row r="517" spans="1:23" x14ac:dyDescent="0.25">
      <c r="A517">
        <f>COUNTIF('Value Matchup'!$D$356:$D$423,D517)</f>
        <v>0</v>
      </c>
      <c r="B517" t="s">
        <v>1086</v>
      </c>
      <c r="C517">
        <v>161</v>
      </c>
      <c r="D517" t="s">
        <v>268</v>
      </c>
      <c r="E517" t="s">
        <v>171</v>
      </c>
      <c r="F517" s="79" t="s">
        <v>534</v>
      </c>
      <c r="G517">
        <v>0.78</v>
      </c>
      <c r="H517">
        <v>107.5</v>
      </c>
      <c r="I517">
        <v>125</v>
      </c>
      <c r="J517">
        <v>106.7</v>
      </c>
      <c r="K517">
        <v>200</v>
      </c>
      <c r="L517">
        <v>66.599999999999994</v>
      </c>
      <c r="M517">
        <v>255</v>
      </c>
      <c r="N517">
        <v>0.13500000000000001</v>
      </c>
      <c r="O517">
        <v>1</v>
      </c>
      <c r="P517">
        <v>0.42</v>
      </c>
      <c r="Q517">
        <v>131</v>
      </c>
      <c r="R517">
        <v>104.7</v>
      </c>
      <c r="S517">
        <v>164</v>
      </c>
      <c r="T517">
        <v>104.2</v>
      </c>
      <c r="U517">
        <v>112</v>
      </c>
      <c r="V517">
        <v>-6.39</v>
      </c>
      <c r="W517">
        <v>323</v>
      </c>
    </row>
    <row r="518" spans="1:23" x14ac:dyDescent="0.25">
      <c r="A518">
        <f>COUNTIF('Value Matchup'!$D$356:$D$423,D518)</f>
        <v>0</v>
      </c>
      <c r="B518" t="s">
        <v>1086</v>
      </c>
      <c r="C518">
        <v>162</v>
      </c>
      <c r="D518" t="s">
        <v>1070</v>
      </c>
      <c r="E518" t="s">
        <v>153</v>
      </c>
      <c r="F518" s="79" t="s">
        <v>538</v>
      </c>
      <c r="G518">
        <v>0.62</v>
      </c>
      <c r="H518">
        <v>103.7</v>
      </c>
      <c r="I518">
        <v>192</v>
      </c>
      <c r="J518">
        <v>103.1</v>
      </c>
      <c r="K518">
        <v>133</v>
      </c>
      <c r="L518">
        <v>69.599999999999994</v>
      </c>
      <c r="M518">
        <v>98</v>
      </c>
      <c r="N518">
        <v>9.7000000000000003E-2</v>
      </c>
      <c r="O518">
        <v>14</v>
      </c>
      <c r="P518">
        <v>-1.2</v>
      </c>
      <c r="Q518">
        <v>167</v>
      </c>
      <c r="R518">
        <v>103.8</v>
      </c>
      <c r="S518">
        <v>204</v>
      </c>
      <c r="T518">
        <v>105</v>
      </c>
      <c r="U518">
        <v>139</v>
      </c>
      <c r="V518">
        <v>2.76</v>
      </c>
      <c r="W518">
        <v>83</v>
      </c>
    </row>
    <row r="519" spans="1:23" x14ac:dyDescent="0.25">
      <c r="A519">
        <f>COUNTIF('Value Matchup'!$D$356:$D$423,D519)</f>
        <v>1</v>
      </c>
      <c r="B519" t="s">
        <v>1086</v>
      </c>
      <c r="C519">
        <v>163</v>
      </c>
      <c r="D519" t="s">
        <v>42</v>
      </c>
      <c r="E519" t="s">
        <v>169</v>
      </c>
      <c r="F519" s="79" t="s">
        <v>534</v>
      </c>
      <c r="G519">
        <v>0.59</v>
      </c>
      <c r="H519">
        <v>109.1</v>
      </c>
      <c r="I519">
        <v>97</v>
      </c>
      <c r="J519">
        <v>108.5</v>
      </c>
      <c r="K519">
        <v>243</v>
      </c>
      <c r="L519">
        <v>66.099999999999994</v>
      </c>
      <c r="M519">
        <v>273</v>
      </c>
      <c r="N519">
        <v>4.2999999999999997E-2</v>
      </c>
      <c r="O519">
        <v>69</v>
      </c>
      <c r="P519">
        <v>-2.59</v>
      </c>
      <c r="Q519">
        <v>212</v>
      </c>
      <c r="R519">
        <v>103.7</v>
      </c>
      <c r="S519">
        <v>207</v>
      </c>
      <c r="T519">
        <v>106.3</v>
      </c>
      <c r="U519">
        <v>208</v>
      </c>
      <c r="V519">
        <v>2.0499999999999998</v>
      </c>
      <c r="W519">
        <v>101</v>
      </c>
    </row>
    <row r="520" spans="1:23" x14ac:dyDescent="0.25">
      <c r="A520">
        <f>COUNTIF('Value Matchup'!$D$356:$D$423,D520)</f>
        <v>0</v>
      </c>
      <c r="B520" t="s">
        <v>1086</v>
      </c>
      <c r="C520">
        <v>164</v>
      </c>
      <c r="D520" t="s">
        <v>326</v>
      </c>
      <c r="E520" t="s">
        <v>198</v>
      </c>
      <c r="F520" s="79" t="s">
        <v>544</v>
      </c>
      <c r="G520">
        <v>0.56000000000000005</v>
      </c>
      <c r="H520">
        <v>107.9</v>
      </c>
      <c r="I520">
        <v>115</v>
      </c>
      <c r="J520">
        <v>107.3</v>
      </c>
      <c r="K520">
        <v>217</v>
      </c>
      <c r="L520">
        <v>74.599999999999994</v>
      </c>
      <c r="M520">
        <v>7</v>
      </c>
      <c r="N520">
        <v>2.1999999999999999E-2</v>
      </c>
      <c r="O520">
        <v>115</v>
      </c>
      <c r="P520">
        <v>-0.82</v>
      </c>
      <c r="Q520">
        <v>157</v>
      </c>
      <c r="R520">
        <v>104.9</v>
      </c>
      <c r="S520">
        <v>149</v>
      </c>
      <c r="T520">
        <v>105.7</v>
      </c>
      <c r="U520">
        <v>175</v>
      </c>
      <c r="V520">
        <v>3.3</v>
      </c>
      <c r="W520">
        <v>76</v>
      </c>
    </row>
    <row r="521" spans="1:23" x14ac:dyDescent="0.25">
      <c r="A521">
        <f>COUNTIF('Value Matchup'!$D$356:$D$423,D521)</f>
        <v>0</v>
      </c>
      <c r="B521" t="s">
        <v>1086</v>
      </c>
      <c r="C521">
        <v>165</v>
      </c>
      <c r="D521" t="s">
        <v>1071</v>
      </c>
      <c r="E521" t="s">
        <v>186</v>
      </c>
      <c r="F521" s="79" t="s">
        <v>546</v>
      </c>
      <c r="G521">
        <v>0.5</v>
      </c>
      <c r="H521">
        <v>107.7</v>
      </c>
      <c r="I521">
        <v>118</v>
      </c>
      <c r="J521">
        <v>107.2</v>
      </c>
      <c r="K521">
        <v>215</v>
      </c>
      <c r="L521">
        <v>72.599999999999994</v>
      </c>
      <c r="M521">
        <v>19</v>
      </c>
      <c r="N521">
        <v>-7.1999999999999995E-2</v>
      </c>
      <c r="O521">
        <v>330</v>
      </c>
      <c r="P521">
        <v>-2.4900000000000002</v>
      </c>
      <c r="Q521">
        <v>204</v>
      </c>
      <c r="R521">
        <v>104.4</v>
      </c>
      <c r="S521">
        <v>176</v>
      </c>
      <c r="T521">
        <v>106.9</v>
      </c>
      <c r="U521">
        <v>255</v>
      </c>
      <c r="V521">
        <v>-2.21</v>
      </c>
      <c r="W521">
        <v>221</v>
      </c>
    </row>
    <row r="522" spans="1:23" x14ac:dyDescent="0.25">
      <c r="A522">
        <f>COUNTIF('Value Matchup'!$D$356:$D$423,D522)</f>
        <v>0</v>
      </c>
      <c r="B522" t="s">
        <v>1086</v>
      </c>
      <c r="C522">
        <v>166</v>
      </c>
      <c r="D522" t="s">
        <v>1072</v>
      </c>
      <c r="E522" t="s">
        <v>118</v>
      </c>
      <c r="F522" s="79" t="s">
        <v>1055</v>
      </c>
      <c r="G522">
        <v>0.5</v>
      </c>
      <c r="H522">
        <v>103.1</v>
      </c>
      <c r="I522">
        <v>206</v>
      </c>
      <c r="J522">
        <v>102.6</v>
      </c>
      <c r="K522">
        <v>124</v>
      </c>
      <c r="L522">
        <v>68.400000000000006</v>
      </c>
      <c r="M522">
        <v>170</v>
      </c>
      <c r="N522">
        <v>0.125</v>
      </c>
      <c r="O522">
        <v>2</v>
      </c>
      <c r="P522">
        <v>-4.38</v>
      </c>
      <c r="Q522">
        <v>269</v>
      </c>
      <c r="R522">
        <v>102.7</v>
      </c>
      <c r="S522">
        <v>267</v>
      </c>
      <c r="T522">
        <v>107.1</v>
      </c>
      <c r="U522">
        <v>259</v>
      </c>
      <c r="V522">
        <v>-3.55</v>
      </c>
      <c r="W522">
        <v>277</v>
      </c>
    </row>
    <row r="523" spans="1:23" x14ac:dyDescent="0.25">
      <c r="A523">
        <f>COUNTIF('Value Matchup'!$D$356:$D$423,D523)</f>
        <v>0</v>
      </c>
      <c r="B523" t="s">
        <v>1086</v>
      </c>
      <c r="C523">
        <v>167</v>
      </c>
      <c r="D523" t="s">
        <v>1073</v>
      </c>
      <c r="E523" t="s">
        <v>207</v>
      </c>
      <c r="F523" s="79" t="s">
        <v>540</v>
      </c>
      <c r="G523">
        <v>0.43</v>
      </c>
      <c r="H523">
        <v>103.2</v>
      </c>
      <c r="I523">
        <v>203</v>
      </c>
      <c r="J523">
        <v>102.8</v>
      </c>
      <c r="K523">
        <v>125</v>
      </c>
      <c r="L523">
        <v>74.900000000000006</v>
      </c>
      <c r="M523">
        <v>5</v>
      </c>
      <c r="N523">
        <v>0.112</v>
      </c>
      <c r="O523">
        <v>7</v>
      </c>
      <c r="P523">
        <v>-4.3099999999999996</v>
      </c>
      <c r="Q523">
        <v>267</v>
      </c>
      <c r="R523">
        <v>103.2</v>
      </c>
      <c r="S523">
        <v>235</v>
      </c>
      <c r="T523">
        <v>107.5</v>
      </c>
      <c r="U523">
        <v>278</v>
      </c>
      <c r="V523">
        <v>5.84</v>
      </c>
      <c r="W523">
        <v>30</v>
      </c>
    </row>
    <row r="524" spans="1:23" x14ac:dyDescent="0.25">
      <c r="A524">
        <f>COUNTIF('Value Matchup'!$D$356:$D$423,D524)</f>
        <v>0</v>
      </c>
      <c r="B524" t="s">
        <v>1086</v>
      </c>
      <c r="C524">
        <v>168</v>
      </c>
      <c r="D524" t="s">
        <v>164</v>
      </c>
      <c r="E524" t="s">
        <v>112</v>
      </c>
      <c r="F524" s="79" t="s">
        <v>998</v>
      </c>
      <c r="G524">
        <v>0.13</v>
      </c>
      <c r="H524">
        <v>110.1</v>
      </c>
      <c r="I524">
        <v>79</v>
      </c>
      <c r="J524">
        <v>109.9</v>
      </c>
      <c r="K524">
        <v>272</v>
      </c>
      <c r="L524">
        <v>67.599999999999994</v>
      </c>
      <c r="M524">
        <v>205</v>
      </c>
      <c r="N524">
        <v>-2.1999999999999999E-2</v>
      </c>
      <c r="O524">
        <v>234</v>
      </c>
      <c r="P524">
        <v>-3.15</v>
      </c>
      <c r="Q524">
        <v>233</v>
      </c>
      <c r="R524">
        <v>103.4</v>
      </c>
      <c r="S524">
        <v>226</v>
      </c>
      <c r="T524">
        <v>106.5</v>
      </c>
      <c r="U524">
        <v>231</v>
      </c>
      <c r="V524">
        <v>-9.32</v>
      </c>
      <c r="W524">
        <v>340</v>
      </c>
    </row>
    <row r="525" spans="1:23" x14ac:dyDescent="0.25">
      <c r="A525">
        <f>COUNTIF('Value Matchup'!$D$356:$D$423,D525)</f>
        <v>0</v>
      </c>
      <c r="B525" t="s">
        <v>1086</v>
      </c>
      <c r="C525">
        <v>169</v>
      </c>
      <c r="D525" t="s">
        <v>419</v>
      </c>
      <c r="E525" t="s">
        <v>176</v>
      </c>
      <c r="F525" s="79" t="s">
        <v>455</v>
      </c>
      <c r="G525">
        <v>0.09</v>
      </c>
      <c r="H525">
        <v>115.3</v>
      </c>
      <c r="I525">
        <v>27</v>
      </c>
      <c r="J525">
        <v>115.2</v>
      </c>
      <c r="K525">
        <v>335</v>
      </c>
      <c r="L525">
        <v>70</v>
      </c>
      <c r="M525">
        <v>78</v>
      </c>
      <c r="N525">
        <v>9.8000000000000004E-2</v>
      </c>
      <c r="O525">
        <v>11</v>
      </c>
      <c r="P525">
        <v>-0.75</v>
      </c>
      <c r="Q525">
        <v>155</v>
      </c>
      <c r="R525">
        <v>105.5</v>
      </c>
      <c r="S525">
        <v>125</v>
      </c>
      <c r="T525">
        <v>106.3</v>
      </c>
      <c r="U525">
        <v>207</v>
      </c>
      <c r="V525">
        <v>3.56</v>
      </c>
      <c r="W525">
        <v>69</v>
      </c>
    </row>
    <row r="526" spans="1:23" x14ac:dyDescent="0.25">
      <c r="A526">
        <f>COUNTIF('Value Matchup'!$D$356:$D$423,D526)</f>
        <v>0</v>
      </c>
      <c r="B526" t="s">
        <v>1086</v>
      </c>
      <c r="C526">
        <v>170</v>
      </c>
      <c r="D526" t="s">
        <v>1074</v>
      </c>
      <c r="E526" t="s">
        <v>159</v>
      </c>
      <c r="F526" s="79" t="s">
        <v>1041</v>
      </c>
      <c r="G526">
        <v>7.0000000000000007E-2</v>
      </c>
      <c r="H526">
        <v>102.9</v>
      </c>
      <c r="I526">
        <v>212</v>
      </c>
      <c r="J526">
        <v>102.9</v>
      </c>
      <c r="K526">
        <v>127</v>
      </c>
      <c r="L526">
        <v>63</v>
      </c>
      <c r="M526">
        <v>344</v>
      </c>
      <c r="N526">
        <v>6.3E-2</v>
      </c>
      <c r="O526">
        <v>45</v>
      </c>
      <c r="P526">
        <v>-4.03</v>
      </c>
      <c r="Q526">
        <v>255</v>
      </c>
      <c r="R526">
        <v>102.8</v>
      </c>
      <c r="S526">
        <v>259</v>
      </c>
      <c r="T526">
        <v>106.9</v>
      </c>
      <c r="U526">
        <v>249</v>
      </c>
      <c r="V526">
        <v>3.49</v>
      </c>
      <c r="W526">
        <v>71</v>
      </c>
    </row>
    <row r="527" spans="1:23" x14ac:dyDescent="0.25">
      <c r="A527">
        <f>COUNTIF('Value Matchup'!$D$356:$D$423,D527)</f>
        <v>0</v>
      </c>
      <c r="B527" t="s">
        <v>1086</v>
      </c>
      <c r="C527">
        <v>171</v>
      </c>
      <c r="D527" t="s">
        <v>386</v>
      </c>
      <c r="E527" t="s">
        <v>171</v>
      </c>
      <c r="F527" s="79" t="s">
        <v>449</v>
      </c>
      <c r="G527">
        <v>0.04</v>
      </c>
      <c r="H527">
        <v>106.9</v>
      </c>
      <c r="I527">
        <v>136</v>
      </c>
      <c r="J527">
        <v>106.9</v>
      </c>
      <c r="K527">
        <v>207</v>
      </c>
      <c r="L527">
        <v>69</v>
      </c>
      <c r="M527">
        <v>126</v>
      </c>
      <c r="N527">
        <v>-1.7999999999999999E-2</v>
      </c>
      <c r="O527">
        <v>224</v>
      </c>
      <c r="P527">
        <v>0.76</v>
      </c>
      <c r="Q527">
        <v>125</v>
      </c>
      <c r="R527">
        <v>104.6</v>
      </c>
      <c r="S527">
        <v>167</v>
      </c>
      <c r="T527">
        <v>103.9</v>
      </c>
      <c r="U527">
        <v>100</v>
      </c>
      <c r="V527">
        <v>-6.27</v>
      </c>
      <c r="W527">
        <v>320</v>
      </c>
    </row>
    <row r="528" spans="1:23" x14ac:dyDescent="0.25">
      <c r="A528">
        <f>COUNTIF('Value Matchup'!$D$356:$D$423,D528)</f>
        <v>0</v>
      </c>
      <c r="B528" t="s">
        <v>1086</v>
      </c>
      <c r="C528">
        <v>172</v>
      </c>
      <c r="D528" t="s">
        <v>57</v>
      </c>
      <c r="E528" t="s">
        <v>182</v>
      </c>
      <c r="F528" s="79" t="s">
        <v>449</v>
      </c>
      <c r="G528">
        <v>0.02</v>
      </c>
      <c r="H528">
        <v>108.4</v>
      </c>
      <c r="I528">
        <v>109</v>
      </c>
      <c r="J528">
        <v>108.3</v>
      </c>
      <c r="K528">
        <v>238</v>
      </c>
      <c r="L528">
        <v>66.3</v>
      </c>
      <c r="M528">
        <v>267</v>
      </c>
      <c r="N528">
        <v>-4.0000000000000001E-3</v>
      </c>
      <c r="O528">
        <v>185</v>
      </c>
      <c r="P528">
        <v>1.36</v>
      </c>
      <c r="Q528">
        <v>110</v>
      </c>
      <c r="R528">
        <v>105.6</v>
      </c>
      <c r="S528">
        <v>120</v>
      </c>
      <c r="T528">
        <v>104.2</v>
      </c>
      <c r="U528">
        <v>110</v>
      </c>
      <c r="V528">
        <v>1.38</v>
      </c>
      <c r="W528">
        <v>118</v>
      </c>
    </row>
    <row r="529" spans="1:23" x14ac:dyDescent="0.25">
      <c r="A529">
        <f>COUNTIF('Value Matchup'!$D$356:$D$423,D529)</f>
        <v>0</v>
      </c>
      <c r="B529" t="s">
        <v>1086</v>
      </c>
      <c r="C529">
        <v>173</v>
      </c>
      <c r="D529" t="s">
        <v>133</v>
      </c>
      <c r="E529" t="s">
        <v>112</v>
      </c>
      <c r="F529" s="79" t="s">
        <v>535</v>
      </c>
      <c r="G529">
        <v>-0.08</v>
      </c>
      <c r="H529">
        <v>103.3</v>
      </c>
      <c r="I529">
        <v>202</v>
      </c>
      <c r="J529">
        <v>103.3</v>
      </c>
      <c r="K529">
        <v>141</v>
      </c>
      <c r="L529">
        <v>69.900000000000006</v>
      </c>
      <c r="M529">
        <v>83</v>
      </c>
      <c r="N529">
        <v>0.06</v>
      </c>
      <c r="O529">
        <v>55</v>
      </c>
      <c r="P529">
        <v>-2.0699999999999998</v>
      </c>
      <c r="Q529">
        <v>192</v>
      </c>
      <c r="R529">
        <v>104.7</v>
      </c>
      <c r="S529">
        <v>163</v>
      </c>
      <c r="T529">
        <v>106.7</v>
      </c>
      <c r="U529">
        <v>245</v>
      </c>
      <c r="V529">
        <v>-1.46</v>
      </c>
      <c r="W529">
        <v>195</v>
      </c>
    </row>
    <row r="530" spans="1:23" x14ac:dyDescent="0.25">
      <c r="A530">
        <f>COUNTIF('Value Matchup'!$D$356:$D$423,D530)</f>
        <v>0</v>
      </c>
      <c r="B530" t="s">
        <v>1086</v>
      </c>
      <c r="C530">
        <v>174</v>
      </c>
      <c r="D530" t="s">
        <v>404</v>
      </c>
      <c r="E530" t="s">
        <v>167</v>
      </c>
      <c r="F530" s="79" t="s">
        <v>1063</v>
      </c>
      <c r="G530">
        <v>-0.09</v>
      </c>
      <c r="H530">
        <v>104.7</v>
      </c>
      <c r="I530">
        <v>178</v>
      </c>
      <c r="J530">
        <v>104.7</v>
      </c>
      <c r="K530">
        <v>169</v>
      </c>
      <c r="L530">
        <v>71.8</v>
      </c>
      <c r="M530">
        <v>29</v>
      </c>
      <c r="N530">
        <v>3.7999999999999999E-2</v>
      </c>
      <c r="O530">
        <v>82</v>
      </c>
      <c r="P530">
        <v>-1.04</v>
      </c>
      <c r="Q530">
        <v>163</v>
      </c>
      <c r="R530">
        <v>103.9</v>
      </c>
      <c r="S530">
        <v>196</v>
      </c>
      <c r="T530">
        <v>104.9</v>
      </c>
      <c r="U530">
        <v>135</v>
      </c>
      <c r="V530">
        <v>1.32</v>
      </c>
      <c r="W530">
        <v>122</v>
      </c>
    </row>
    <row r="531" spans="1:23" x14ac:dyDescent="0.25">
      <c r="A531">
        <f>COUNTIF('Value Matchup'!$D$356:$D$423,D531)</f>
        <v>0</v>
      </c>
      <c r="B531" t="s">
        <v>1086</v>
      </c>
      <c r="C531">
        <v>175</v>
      </c>
      <c r="D531" t="s">
        <v>314</v>
      </c>
      <c r="E531" t="s">
        <v>173</v>
      </c>
      <c r="F531" s="79" t="s">
        <v>756</v>
      </c>
      <c r="G531">
        <v>-0.23</v>
      </c>
      <c r="H531">
        <v>107.4</v>
      </c>
      <c r="I531">
        <v>126</v>
      </c>
      <c r="J531">
        <v>107.7</v>
      </c>
      <c r="K531">
        <v>226</v>
      </c>
      <c r="L531">
        <v>70.3</v>
      </c>
      <c r="M531">
        <v>72</v>
      </c>
      <c r="N531">
        <v>1.0999999999999999E-2</v>
      </c>
      <c r="O531">
        <v>145</v>
      </c>
      <c r="P531">
        <v>-4.41</v>
      </c>
      <c r="Q531">
        <v>271</v>
      </c>
      <c r="R531">
        <v>102.5</v>
      </c>
      <c r="S531">
        <v>274</v>
      </c>
      <c r="T531">
        <v>106.9</v>
      </c>
      <c r="U531">
        <v>256</v>
      </c>
      <c r="V531">
        <v>1.24</v>
      </c>
      <c r="W531">
        <v>125</v>
      </c>
    </row>
    <row r="532" spans="1:23" x14ac:dyDescent="0.25">
      <c r="A532">
        <f>COUNTIF('Value Matchup'!$D$356:$D$423,D532)</f>
        <v>1</v>
      </c>
      <c r="B532" t="s">
        <v>1086</v>
      </c>
      <c r="C532">
        <v>176</v>
      </c>
      <c r="D532" t="s">
        <v>304</v>
      </c>
      <c r="E532" t="s">
        <v>186</v>
      </c>
      <c r="F532" s="79" t="s">
        <v>550</v>
      </c>
      <c r="G532">
        <v>-0.37</v>
      </c>
      <c r="H532">
        <v>105</v>
      </c>
      <c r="I532">
        <v>169</v>
      </c>
      <c r="J532">
        <v>105.4</v>
      </c>
      <c r="K532">
        <v>179</v>
      </c>
      <c r="L532">
        <v>66.5</v>
      </c>
      <c r="M532">
        <v>261</v>
      </c>
      <c r="N532">
        <v>-7.8E-2</v>
      </c>
      <c r="O532">
        <v>334</v>
      </c>
      <c r="P532">
        <v>-0.09</v>
      </c>
      <c r="Q532">
        <v>142</v>
      </c>
      <c r="R532">
        <v>106.3</v>
      </c>
      <c r="S532">
        <v>104</v>
      </c>
      <c r="T532">
        <v>106.4</v>
      </c>
      <c r="U532">
        <v>217</v>
      </c>
      <c r="V532">
        <v>1.58</v>
      </c>
      <c r="W532">
        <v>113</v>
      </c>
    </row>
    <row r="533" spans="1:23" x14ac:dyDescent="0.25">
      <c r="A533">
        <f>COUNTIF('Value Matchup'!$D$356:$D$423,D533)</f>
        <v>0</v>
      </c>
      <c r="B533" t="s">
        <v>1086</v>
      </c>
      <c r="C533">
        <v>177</v>
      </c>
      <c r="D533" t="s">
        <v>385</v>
      </c>
      <c r="E533" t="s">
        <v>123</v>
      </c>
      <c r="F533" s="79" t="s">
        <v>543</v>
      </c>
      <c r="G533">
        <v>-0.37</v>
      </c>
      <c r="H533">
        <v>106.2</v>
      </c>
      <c r="I533">
        <v>145</v>
      </c>
      <c r="J533">
        <v>106.5</v>
      </c>
      <c r="K533">
        <v>197</v>
      </c>
      <c r="L533">
        <v>68.3</v>
      </c>
      <c r="M533">
        <v>175</v>
      </c>
      <c r="N533">
        <v>-6.5000000000000002E-2</v>
      </c>
      <c r="O533">
        <v>319</v>
      </c>
      <c r="P533">
        <v>-1.18</v>
      </c>
      <c r="Q533">
        <v>166</v>
      </c>
      <c r="R533">
        <v>103.7</v>
      </c>
      <c r="S533">
        <v>208</v>
      </c>
      <c r="T533">
        <v>104.8</v>
      </c>
      <c r="U533">
        <v>131</v>
      </c>
      <c r="V533">
        <v>0.04</v>
      </c>
      <c r="W533">
        <v>156</v>
      </c>
    </row>
    <row r="534" spans="1:23" x14ac:dyDescent="0.25">
      <c r="A534">
        <f>COUNTIF('Value Matchup'!$D$356:$D$423,D534)</f>
        <v>0</v>
      </c>
      <c r="B534" t="s">
        <v>1086</v>
      </c>
      <c r="C534">
        <v>178</v>
      </c>
      <c r="D534" t="s">
        <v>321</v>
      </c>
      <c r="E534" t="s">
        <v>151</v>
      </c>
      <c r="F534" s="79" t="s">
        <v>518</v>
      </c>
      <c r="G534">
        <v>-0.43</v>
      </c>
      <c r="H534">
        <v>106.6</v>
      </c>
      <c r="I534">
        <v>139</v>
      </c>
      <c r="J534">
        <v>107</v>
      </c>
      <c r="K534">
        <v>210</v>
      </c>
      <c r="L534">
        <v>66.3</v>
      </c>
      <c r="M534">
        <v>268</v>
      </c>
      <c r="N534">
        <v>-1.6E-2</v>
      </c>
      <c r="O534">
        <v>220</v>
      </c>
      <c r="P534">
        <v>1.28</v>
      </c>
      <c r="Q534">
        <v>111</v>
      </c>
      <c r="R534">
        <v>105.8</v>
      </c>
      <c r="S534">
        <v>112</v>
      </c>
      <c r="T534">
        <v>104.6</v>
      </c>
      <c r="U534">
        <v>123</v>
      </c>
      <c r="V534">
        <v>1.84</v>
      </c>
      <c r="W534">
        <v>107</v>
      </c>
    </row>
    <row r="535" spans="1:23" x14ac:dyDescent="0.25">
      <c r="A535">
        <f>COUNTIF('Value Matchup'!$D$356:$D$423,D535)</f>
        <v>0</v>
      </c>
      <c r="B535" t="s">
        <v>1086</v>
      </c>
      <c r="C535">
        <v>179</v>
      </c>
      <c r="D535" t="s">
        <v>80</v>
      </c>
      <c r="E535" t="s">
        <v>171</v>
      </c>
      <c r="F535" s="79" t="s">
        <v>518</v>
      </c>
      <c r="G535">
        <v>-0.43</v>
      </c>
      <c r="H535">
        <v>105</v>
      </c>
      <c r="I535">
        <v>171</v>
      </c>
      <c r="J535">
        <v>105.4</v>
      </c>
      <c r="K535">
        <v>178</v>
      </c>
      <c r="L535">
        <v>67</v>
      </c>
      <c r="M535">
        <v>236</v>
      </c>
      <c r="N535">
        <v>7.4999999999999997E-2</v>
      </c>
      <c r="O535">
        <v>26</v>
      </c>
      <c r="P535">
        <v>5.89</v>
      </c>
      <c r="Q535">
        <v>69</v>
      </c>
      <c r="R535">
        <v>107.7</v>
      </c>
      <c r="S535">
        <v>74</v>
      </c>
      <c r="T535">
        <v>101.8</v>
      </c>
      <c r="U535">
        <v>61</v>
      </c>
      <c r="V535">
        <v>4.87</v>
      </c>
      <c r="W535">
        <v>40</v>
      </c>
    </row>
    <row r="536" spans="1:23" x14ac:dyDescent="0.25">
      <c r="A536">
        <f>COUNTIF('Value Matchup'!$D$356:$D$423,D536)</f>
        <v>0</v>
      </c>
      <c r="B536" t="s">
        <v>1086</v>
      </c>
      <c r="C536">
        <v>180</v>
      </c>
      <c r="D536" t="s">
        <v>1075</v>
      </c>
      <c r="E536" t="s">
        <v>148</v>
      </c>
      <c r="F536" s="79" t="s">
        <v>540</v>
      </c>
      <c r="G536">
        <v>-0.6</v>
      </c>
      <c r="H536">
        <v>103</v>
      </c>
      <c r="I536">
        <v>209</v>
      </c>
      <c r="J536">
        <v>103.6</v>
      </c>
      <c r="K536">
        <v>151</v>
      </c>
      <c r="L536">
        <v>67.599999999999994</v>
      </c>
      <c r="M536">
        <v>202</v>
      </c>
      <c r="N536">
        <v>7.0000000000000007E-2</v>
      </c>
      <c r="O536">
        <v>32</v>
      </c>
      <c r="P536">
        <v>-8.35</v>
      </c>
      <c r="Q536">
        <v>334</v>
      </c>
      <c r="R536">
        <v>101.2</v>
      </c>
      <c r="S536">
        <v>314</v>
      </c>
      <c r="T536">
        <v>109.5</v>
      </c>
      <c r="U536">
        <v>343</v>
      </c>
      <c r="V536">
        <v>-0.09</v>
      </c>
      <c r="W536">
        <v>159</v>
      </c>
    </row>
    <row r="537" spans="1:23" x14ac:dyDescent="0.25">
      <c r="A537">
        <f>COUNTIF('Value Matchup'!$D$356:$D$423,D537)</f>
        <v>0</v>
      </c>
      <c r="B537" t="s">
        <v>1086</v>
      </c>
      <c r="C537">
        <v>181</v>
      </c>
      <c r="D537" t="s">
        <v>332</v>
      </c>
      <c r="E537" t="s">
        <v>182</v>
      </c>
      <c r="F537" s="79" t="s">
        <v>1660</v>
      </c>
      <c r="G537">
        <v>-0.78</v>
      </c>
      <c r="H537">
        <v>107.4</v>
      </c>
      <c r="I537">
        <v>127</v>
      </c>
      <c r="J537">
        <v>108.1</v>
      </c>
      <c r="K537">
        <v>234</v>
      </c>
      <c r="L537">
        <v>67.900000000000006</v>
      </c>
      <c r="M537">
        <v>189</v>
      </c>
      <c r="N537">
        <v>-2.1999999999999999E-2</v>
      </c>
      <c r="O537">
        <v>235</v>
      </c>
      <c r="P537">
        <v>2.75</v>
      </c>
      <c r="Q537">
        <v>95</v>
      </c>
      <c r="R537">
        <v>106.6</v>
      </c>
      <c r="S537">
        <v>97</v>
      </c>
      <c r="T537">
        <v>103.8</v>
      </c>
      <c r="U537">
        <v>98</v>
      </c>
      <c r="V537">
        <v>5.44</v>
      </c>
      <c r="W537">
        <v>34</v>
      </c>
    </row>
    <row r="538" spans="1:23" x14ac:dyDescent="0.25">
      <c r="A538">
        <f>COUNTIF('Value Matchup'!$D$356:$D$423,D538)</f>
        <v>0</v>
      </c>
      <c r="B538" t="s">
        <v>1086</v>
      </c>
      <c r="C538">
        <v>182</v>
      </c>
      <c r="D538" t="s">
        <v>233</v>
      </c>
      <c r="E538" t="s">
        <v>173</v>
      </c>
      <c r="F538" s="79" t="s">
        <v>1025</v>
      </c>
      <c r="G538">
        <v>-0.84</v>
      </c>
      <c r="H538">
        <v>100.9</v>
      </c>
      <c r="I538">
        <v>245</v>
      </c>
      <c r="J538">
        <v>101.8</v>
      </c>
      <c r="K538">
        <v>107</v>
      </c>
      <c r="L538">
        <v>72.5</v>
      </c>
      <c r="M538">
        <v>20</v>
      </c>
      <c r="N538">
        <v>-0.01</v>
      </c>
      <c r="O538">
        <v>204</v>
      </c>
      <c r="P538">
        <v>-4.1100000000000003</v>
      </c>
      <c r="Q538">
        <v>260</v>
      </c>
      <c r="R538">
        <v>102.7</v>
      </c>
      <c r="S538">
        <v>268</v>
      </c>
      <c r="T538">
        <v>106.8</v>
      </c>
      <c r="U538">
        <v>247</v>
      </c>
      <c r="V538">
        <v>-1.48</v>
      </c>
      <c r="W538">
        <v>197</v>
      </c>
    </row>
    <row r="539" spans="1:23" x14ac:dyDescent="0.25">
      <c r="A539">
        <f>COUNTIF('Value Matchup'!$D$356:$D$423,D539)</f>
        <v>0</v>
      </c>
      <c r="B539" t="s">
        <v>1086</v>
      </c>
      <c r="C539">
        <v>183</v>
      </c>
      <c r="D539" t="s">
        <v>280</v>
      </c>
      <c r="E539" t="s">
        <v>161</v>
      </c>
      <c r="F539" s="79" t="s">
        <v>1661</v>
      </c>
      <c r="G539">
        <v>-1.21</v>
      </c>
      <c r="H539">
        <v>103.5</v>
      </c>
      <c r="I539">
        <v>198</v>
      </c>
      <c r="J539">
        <v>104.7</v>
      </c>
      <c r="K539">
        <v>170</v>
      </c>
      <c r="L539">
        <v>70</v>
      </c>
      <c r="M539">
        <v>79</v>
      </c>
      <c r="N539">
        <v>-0.112</v>
      </c>
      <c r="O539">
        <v>349</v>
      </c>
      <c r="P539">
        <v>-0.86</v>
      </c>
      <c r="Q539">
        <v>158</v>
      </c>
      <c r="R539">
        <v>104.8</v>
      </c>
      <c r="S539">
        <v>155</v>
      </c>
      <c r="T539">
        <v>105.7</v>
      </c>
      <c r="U539">
        <v>174</v>
      </c>
      <c r="V539">
        <v>5.0599999999999996</v>
      </c>
      <c r="W539">
        <v>38</v>
      </c>
    </row>
    <row r="540" spans="1:23" x14ac:dyDescent="0.25">
      <c r="A540">
        <f>COUNTIF('Value Matchup'!$D$356:$D$423,D540)</f>
        <v>1</v>
      </c>
      <c r="B540" t="s">
        <v>1086</v>
      </c>
      <c r="C540">
        <v>184</v>
      </c>
      <c r="D540" t="s">
        <v>250</v>
      </c>
      <c r="E540" t="s">
        <v>159</v>
      </c>
      <c r="F540" s="79" t="s">
        <v>1076</v>
      </c>
      <c r="G540">
        <v>-1.22</v>
      </c>
      <c r="H540">
        <v>103.9</v>
      </c>
      <c r="I540">
        <v>188</v>
      </c>
      <c r="J540">
        <v>105.2</v>
      </c>
      <c r="K540">
        <v>175</v>
      </c>
      <c r="L540">
        <v>63.1</v>
      </c>
      <c r="M540">
        <v>343</v>
      </c>
      <c r="N540">
        <v>-5.1999999999999998E-2</v>
      </c>
      <c r="O540">
        <v>300</v>
      </c>
      <c r="P540">
        <v>-6.7</v>
      </c>
      <c r="Q540">
        <v>310</v>
      </c>
      <c r="R540">
        <v>101.7</v>
      </c>
      <c r="S540">
        <v>297</v>
      </c>
      <c r="T540">
        <v>108.4</v>
      </c>
      <c r="U540">
        <v>322</v>
      </c>
      <c r="V540">
        <v>-5.44</v>
      </c>
      <c r="W540">
        <v>314</v>
      </c>
    </row>
    <row r="541" spans="1:23" x14ac:dyDescent="0.25">
      <c r="A541">
        <f>COUNTIF('Value Matchup'!$D$356:$D$423,D541)</f>
        <v>0</v>
      </c>
      <c r="B541" t="s">
        <v>1086</v>
      </c>
      <c r="C541">
        <v>185</v>
      </c>
      <c r="D541" t="s">
        <v>296</v>
      </c>
      <c r="E541" t="s">
        <v>108</v>
      </c>
      <c r="F541" s="79" t="s">
        <v>516</v>
      </c>
      <c r="G541">
        <v>-1.56</v>
      </c>
      <c r="H541">
        <v>103.3</v>
      </c>
      <c r="I541">
        <v>200</v>
      </c>
      <c r="J541">
        <v>104.9</v>
      </c>
      <c r="K541">
        <v>172</v>
      </c>
      <c r="L541">
        <v>73.5</v>
      </c>
      <c r="M541">
        <v>12</v>
      </c>
      <c r="N541">
        <v>3.6999999999999998E-2</v>
      </c>
      <c r="O541">
        <v>85</v>
      </c>
      <c r="P541">
        <v>-5.69</v>
      </c>
      <c r="Q541">
        <v>295</v>
      </c>
      <c r="R541">
        <v>101.9</v>
      </c>
      <c r="S541">
        <v>292</v>
      </c>
      <c r="T541">
        <v>107.6</v>
      </c>
      <c r="U541">
        <v>283</v>
      </c>
      <c r="V541">
        <v>4.1100000000000003</v>
      </c>
      <c r="W541">
        <v>57</v>
      </c>
    </row>
    <row r="542" spans="1:23" x14ac:dyDescent="0.25">
      <c r="A542">
        <f>COUNTIF('Value Matchup'!$D$356:$D$423,D542)</f>
        <v>0</v>
      </c>
      <c r="B542" t="s">
        <v>1086</v>
      </c>
      <c r="C542">
        <v>186</v>
      </c>
      <c r="D542" t="s">
        <v>411</v>
      </c>
      <c r="E542" t="s">
        <v>124</v>
      </c>
      <c r="F542" s="79" t="s">
        <v>1660</v>
      </c>
      <c r="G542">
        <v>-1.66</v>
      </c>
      <c r="H542">
        <v>108.4</v>
      </c>
      <c r="I542">
        <v>108</v>
      </c>
      <c r="J542">
        <v>110</v>
      </c>
      <c r="K542">
        <v>278</v>
      </c>
      <c r="L542">
        <v>68.2</v>
      </c>
      <c r="M542">
        <v>178</v>
      </c>
      <c r="N542">
        <v>4.0000000000000001E-3</v>
      </c>
      <c r="O542">
        <v>165</v>
      </c>
      <c r="P542">
        <v>4.41</v>
      </c>
      <c r="Q542">
        <v>79</v>
      </c>
      <c r="R542">
        <v>107.2</v>
      </c>
      <c r="S542">
        <v>84</v>
      </c>
      <c r="T542">
        <v>102.8</v>
      </c>
      <c r="U542">
        <v>77</v>
      </c>
      <c r="V542">
        <v>-1.75</v>
      </c>
      <c r="W542">
        <v>206</v>
      </c>
    </row>
    <row r="543" spans="1:23" x14ac:dyDescent="0.25">
      <c r="A543">
        <f>COUNTIF('Value Matchup'!$D$356:$D$423,D543)</f>
        <v>0</v>
      </c>
      <c r="B543" t="s">
        <v>1086</v>
      </c>
      <c r="C543">
        <v>187</v>
      </c>
      <c r="D543" t="s">
        <v>1077</v>
      </c>
      <c r="E543" t="s">
        <v>159</v>
      </c>
      <c r="F543" s="79" t="s">
        <v>534</v>
      </c>
      <c r="G543">
        <v>-1.91</v>
      </c>
      <c r="H543">
        <v>105.7</v>
      </c>
      <c r="I543">
        <v>158</v>
      </c>
      <c r="J543">
        <v>107.6</v>
      </c>
      <c r="K543">
        <v>225</v>
      </c>
      <c r="L543">
        <v>69.400000000000006</v>
      </c>
      <c r="M543">
        <v>108</v>
      </c>
      <c r="N543">
        <v>9.5000000000000001E-2</v>
      </c>
      <c r="O543">
        <v>16</v>
      </c>
      <c r="P543">
        <v>-3.36</v>
      </c>
      <c r="Q543">
        <v>239</v>
      </c>
      <c r="R543">
        <v>103.3</v>
      </c>
      <c r="S543">
        <v>232</v>
      </c>
      <c r="T543">
        <v>106.7</v>
      </c>
      <c r="U543">
        <v>237</v>
      </c>
      <c r="V543">
        <v>5.59</v>
      </c>
      <c r="W543">
        <v>33</v>
      </c>
    </row>
    <row r="544" spans="1:23" x14ac:dyDescent="0.25">
      <c r="A544">
        <f>COUNTIF('Value Matchup'!$D$356:$D$423,D544)</f>
        <v>0</v>
      </c>
      <c r="B544" t="s">
        <v>1086</v>
      </c>
      <c r="C544">
        <v>188</v>
      </c>
      <c r="D544" t="s">
        <v>417</v>
      </c>
      <c r="E544" t="s">
        <v>112</v>
      </c>
      <c r="F544" s="79" t="s">
        <v>542</v>
      </c>
      <c r="G544">
        <v>-2.02</v>
      </c>
      <c r="H544">
        <v>106.2</v>
      </c>
      <c r="I544">
        <v>144</v>
      </c>
      <c r="J544">
        <v>108.2</v>
      </c>
      <c r="K544">
        <v>235</v>
      </c>
      <c r="L544">
        <v>67.8</v>
      </c>
      <c r="M544">
        <v>193</v>
      </c>
      <c r="N544">
        <v>0.01</v>
      </c>
      <c r="O544">
        <v>148</v>
      </c>
      <c r="P544">
        <v>-1.97</v>
      </c>
      <c r="Q544">
        <v>187</v>
      </c>
      <c r="R544">
        <v>104.4</v>
      </c>
      <c r="S544">
        <v>177</v>
      </c>
      <c r="T544">
        <v>106.4</v>
      </c>
      <c r="U544">
        <v>212</v>
      </c>
      <c r="V544">
        <v>-2.5099999999999998</v>
      </c>
      <c r="W544">
        <v>237</v>
      </c>
    </row>
    <row r="545" spans="1:23" x14ac:dyDescent="0.25">
      <c r="A545">
        <f>COUNTIF('Value Matchup'!$D$356:$D$423,D545)</f>
        <v>0</v>
      </c>
      <c r="B545" t="s">
        <v>1086</v>
      </c>
      <c r="C545">
        <v>189</v>
      </c>
      <c r="D545" t="s">
        <v>131</v>
      </c>
      <c r="E545" t="s">
        <v>132</v>
      </c>
      <c r="F545" s="79" t="s">
        <v>753</v>
      </c>
      <c r="G545">
        <v>-2.09</v>
      </c>
      <c r="H545">
        <v>105</v>
      </c>
      <c r="I545">
        <v>172</v>
      </c>
      <c r="J545">
        <v>107</v>
      </c>
      <c r="K545">
        <v>211</v>
      </c>
      <c r="L545">
        <v>69.2</v>
      </c>
      <c r="M545">
        <v>115</v>
      </c>
      <c r="N545">
        <v>5.1999999999999998E-2</v>
      </c>
      <c r="O545">
        <v>60</v>
      </c>
      <c r="P545">
        <v>-2.74</v>
      </c>
      <c r="Q545">
        <v>215</v>
      </c>
      <c r="R545">
        <v>103.1</v>
      </c>
      <c r="S545">
        <v>244</v>
      </c>
      <c r="T545">
        <v>105.8</v>
      </c>
      <c r="U545">
        <v>182</v>
      </c>
      <c r="V545">
        <v>4.2699999999999996</v>
      </c>
      <c r="W545">
        <v>54</v>
      </c>
    </row>
    <row r="546" spans="1:23" x14ac:dyDescent="0.25">
      <c r="A546">
        <f>COUNTIF('Value Matchup'!$D$356:$D$423,D546)</f>
        <v>0</v>
      </c>
      <c r="B546" t="s">
        <v>1086</v>
      </c>
      <c r="C546">
        <v>190</v>
      </c>
      <c r="D546" t="s">
        <v>91</v>
      </c>
      <c r="E546" t="s">
        <v>146</v>
      </c>
      <c r="F546" s="79" t="s">
        <v>1078</v>
      </c>
      <c r="G546">
        <v>-2.44</v>
      </c>
      <c r="H546">
        <v>105.3</v>
      </c>
      <c r="I546">
        <v>165</v>
      </c>
      <c r="J546">
        <v>107.8</v>
      </c>
      <c r="K546">
        <v>230</v>
      </c>
      <c r="L546">
        <v>64.5</v>
      </c>
      <c r="M546">
        <v>328</v>
      </c>
      <c r="N546">
        <v>-5.5E-2</v>
      </c>
      <c r="O546">
        <v>304</v>
      </c>
      <c r="P546">
        <v>-2.02</v>
      </c>
      <c r="Q546">
        <v>188</v>
      </c>
      <c r="R546">
        <v>104.2</v>
      </c>
      <c r="S546">
        <v>186</v>
      </c>
      <c r="T546">
        <v>106.2</v>
      </c>
      <c r="U546">
        <v>202</v>
      </c>
      <c r="V546">
        <v>1.98</v>
      </c>
      <c r="W546">
        <v>104</v>
      </c>
    </row>
    <row r="547" spans="1:23" x14ac:dyDescent="0.25">
      <c r="A547">
        <f>COUNTIF('Value Matchup'!$D$356:$D$423,D547)</f>
        <v>0</v>
      </c>
      <c r="B547" t="s">
        <v>1086</v>
      </c>
      <c r="C547">
        <v>191</v>
      </c>
      <c r="D547" t="s">
        <v>253</v>
      </c>
      <c r="E547" t="s">
        <v>153</v>
      </c>
      <c r="F547" s="79" t="s">
        <v>549</v>
      </c>
      <c r="G547">
        <v>-2.62</v>
      </c>
      <c r="H547">
        <v>106.1</v>
      </c>
      <c r="I547">
        <v>147</v>
      </c>
      <c r="J547">
        <v>108.7</v>
      </c>
      <c r="K547">
        <v>254</v>
      </c>
      <c r="L547">
        <v>71.8</v>
      </c>
      <c r="M547">
        <v>30</v>
      </c>
      <c r="N547">
        <v>2.7E-2</v>
      </c>
      <c r="O547">
        <v>107</v>
      </c>
      <c r="P547">
        <v>1.1100000000000001</v>
      </c>
      <c r="Q547">
        <v>116</v>
      </c>
      <c r="R547">
        <v>104.7</v>
      </c>
      <c r="S547">
        <v>166</v>
      </c>
      <c r="T547">
        <v>103.5</v>
      </c>
      <c r="U547">
        <v>92</v>
      </c>
      <c r="V547">
        <v>8.2100000000000009</v>
      </c>
      <c r="W547">
        <v>11</v>
      </c>
    </row>
    <row r="548" spans="1:23" x14ac:dyDescent="0.25">
      <c r="A548">
        <f>COUNTIF('Value Matchup'!$D$356:$D$423,D548)</f>
        <v>0</v>
      </c>
      <c r="B548" t="s">
        <v>1086</v>
      </c>
      <c r="C548">
        <v>192</v>
      </c>
      <c r="D548" t="s">
        <v>214</v>
      </c>
      <c r="E548" t="s">
        <v>182</v>
      </c>
      <c r="F548" s="79" t="s">
        <v>549</v>
      </c>
      <c r="G548">
        <v>-2.66</v>
      </c>
      <c r="H548">
        <v>103.6</v>
      </c>
      <c r="I548">
        <v>196</v>
      </c>
      <c r="J548">
        <v>106.2</v>
      </c>
      <c r="K548">
        <v>193</v>
      </c>
      <c r="L548">
        <v>65.8</v>
      </c>
      <c r="M548">
        <v>288</v>
      </c>
      <c r="N548">
        <v>3.5999999999999997E-2</v>
      </c>
      <c r="O548">
        <v>90</v>
      </c>
      <c r="P548">
        <v>0.31</v>
      </c>
      <c r="Q548">
        <v>132</v>
      </c>
      <c r="R548">
        <v>105.3</v>
      </c>
      <c r="S548">
        <v>136</v>
      </c>
      <c r="T548">
        <v>105</v>
      </c>
      <c r="U548">
        <v>140</v>
      </c>
      <c r="V548">
        <v>0.16</v>
      </c>
      <c r="W548">
        <v>153</v>
      </c>
    </row>
    <row r="549" spans="1:23" x14ac:dyDescent="0.25">
      <c r="A549">
        <f>COUNTIF('Value Matchup'!$D$356:$D$423,D549)</f>
        <v>0</v>
      </c>
      <c r="B549" t="s">
        <v>1086</v>
      </c>
      <c r="C549">
        <v>193</v>
      </c>
      <c r="D549" t="s">
        <v>315</v>
      </c>
      <c r="E549" t="s">
        <v>112</v>
      </c>
      <c r="F549" s="79" t="s">
        <v>449</v>
      </c>
      <c r="G549">
        <v>-2.74</v>
      </c>
      <c r="H549">
        <v>100.4</v>
      </c>
      <c r="I549">
        <v>252</v>
      </c>
      <c r="J549">
        <v>103.1</v>
      </c>
      <c r="K549">
        <v>134</v>
      </c>
      <c r="L549">
        <v>71.3</v>
      </c>
      <c r="M549">
        <v>44</v>
      </c>
      <c r="N549">
        <v>-4.7E-2</v>
      </c>
      <c r="O549">
        <v>292</v>
      </c>
      <c r="P549">
        <v>-1.48</v>
      </c>
      <c r="Q549">
        <v>177</v>
      </c>
      <c r="R549">
        <v>104.9</v>
      </c>
      <c r="S549">
        <v>148</v>
      </c>
      <c r="T549">
        <v>106.4</v>
      </c>
      <c r="U549">
        <v>220</v>
      </c>
      <c r="V549">
        <v>-1.72</v>
      </c>
      <c r="W549">
        <v>204</v>
      </c>
    </row>
    <row r="550" spans="1:23" x14ac:dyDescent="0.25">
      <c r="A550">
        <f>COUNTIF('Value Matchup'!$D$356:$D$423,D550)</f>
        <v>0</v>
      </c>
      <c r="B550" t="s">
        <v>1086</v>
      </c>
      <c r="C550">
        <v>194</v>
      </c>
      <c r="D550" t="s">
        <v>271</v>
      </c>
      <c r="E550" t="s">
        <v>112</v>
      </c>
      <c r="F550" s="79" t="s">
        <v>548</v>
      </c>
      <c r="G550">
        <v>-2.82</v>
      </c>
      <c r="H550">
        <v>100.2</v>
      </c>
      <c r="I550">
        <v>254</v>
      </c>
      <c r="J550">
        <v>103</v>
      </c>
      <c r="K550">
        <v>132</v>
      </c>
      <c r="L550">
        <v>66.7</v>
      </c>
      <c r="M550">
        <v>248</v>
      </c>
      <c r="N550">
        <v>2.1999999999999999E-2</v>
      </c>
      <c r="O550">
        <v>118</v>
      </c>
      <c r="P550">
        <v>-0.68</v>
      </c>
      <c r="Q550">
        <v>151</v>
      </c>
      <c r="R550">
        <v>104.8</v>
      </c>
      <c r="S550">
        <v>150</v>
      </c>
      <c r="T550">
        <v>105.5</v>
      </c>
      <c r="U550">
        <v>165</v>
      </c>
      <c r="V550">
        <v>1.72</v>
      </c>
      <c r="W550">
        <v>112</v>
      </c>
    </row>
    <row r="551" spans="1:23" x14ac:dyDescent="0.25">
      <c r="A551">
        <f>COUNTIF('Value Matchup'!$D$356:$D$423,D551)</f>
        <v>0</v>
      </c>
      <c r="B551" t="s">
        <v>1086</v>
      </c>
      <c r="C551">
        <v>195</v>
      </c>
      <c r="D551" t="s">
        <v>350</v>
      </c>
      <c r="E551" t="s">
        <v>155</v>
      </c>
      <c r="F551" s="79" t="s">
        <v>544</v>
      </c>
      <c r="G551">
        <v>-2.95</v>
      </c>
      <c r="H551">
        <v>103.7</v>
      </c>
      <c r="I551">
        <v>190</v>
      </c>
      <c r="J551">
        <v>106.7</v>
      </c>
      <c r="K551">
        <v>201</v>
      </c>
      <c r="L551">
        <v>67.400000000000006</v>
      </c>
      <c r="M551">
        <v>213</v>
      </c>
      <c r="N551">
        <v>3.7999999999999999E-2</v>
      </c>
      <c r="O551">
        <v>81</v>
      </c>
      <c r="P551">
        <v>-4.43</v>
      </c>
      <c r="Q551">
        <v>273</v>
      </c>
      <c r="R551">
        <v>101.9</v>
      </c>
      <c r="S551">
        <v>291</v>
      </c>
      <c r="T551">
        <v>106.4</v>
      </c>
      <c r="U551">
        <v>213</v>
      </c>
      <c r="V551">
        <v>-5.24</v>
      </c>
      <c r="W551">
        <v>308</v>
      </c>
    </row>
    <row r="552" spans="1:23" x14ac:dyDescent="0.25">
      <c r="A552">
        <f>COUNTIF('Value Matchup'!$D$356:$D$423,D552)</f>
        <v>0</v>
      </c>
      <c r="B552" t="s">
        <v>1086</v>
      </c>
      <c r="C552">
        <v>196</v>
      </c>
      <c r="D552" t="s">
        <v>274</v>
      </c>
      <c r="E552" t="s">
        <v>173</v>
      </c>
      <c r="F552" s="79" t="s">
        <v>543</v>
      </c>
      <c r="G552">
        <v>-3.11</v>
      </c>
      <c r="H552">
        <v>100.3</v>
      </c>
      <c r="I552">
        <v>253</v>
      </c>
      <c r="J552">
        <v>103.4</v>
      </c>
      <c r="K552">
        <v>144</v>
      </c>
      <c r="L552">
        <v>65.7</v>
      </c>
      <c r="M552">
        <v>294</v>
      </c>
      <c r="N552">
        <v>-2.3E-2</v>
      </c>
      <c r="O552">
        <v>241</v>
      </c>
      <c r="P552">
        <v>-4.43</v>
      </c>
      <c r="Q552">
        <v>274</v>
      </c>
      <c r="R552">
        <v>102.3</v>
      </c>
      <c r="S552">
        <v>285</v>
      </c>
      <c r="T552">
        <v>106.7</v>
      </c>
      <c r="U552">
        <v>241</v>
      </c>
      <c r="V552">
        <v>-2.02</v>
      </c>
      <c r="W552">
        <v>216</v>
      </c>
    </row>
    <row r="553" spans="1:23" x14ac:dyDescent="0.25">
      <c r="A553">
        <f>COUNTIF('Value Matchup'!$D$356:$D$423,D553)</f>
        <v>1</v>
      </c>
      <c r="B553" t="s">
        <v>1086</v>
      </c>
      <c r="C553">
        <v>197</v>
      </c>
      <c r="D553" t="s">
        <v>93</v>
      </c>
      <c r="E553" t="s">
        <v>146</v>
      </c>
      <c r="F553" s="79" t="s">
        <v>445</v>
      </c>
      <c r="G553">
        <v>-3.18</v>
      </c>
      <c r="H553">
        <v>103.8</v>
      </c>
      <c r="I553">
        <v>189</v>
      </c>
      <c r="J553">
        <v>107</v>
      </c>
      <c r="K553">
        <v>209</v>
      </c>
      <c r="L553">
        <v>68.8</v>
      </c>
      <c r="M553">
        <v>140</v>
      </c>
      <c r="N553">
        <v>4.2000000000000003E-2</v>
      </c>
      <c r="O553">
        <v>71</v>
      </c>
      <c r="P553">
        <v>-1.86</v>
      </c>
      <c r="Q553">
        <v>183</v>
      </c>
      <c r="R553">
        <v>104.8</v>
      </c>
      <c r="S553">
        <v>152</v>
      </c>
      <c r="T553">
        <v>106.7</v>
      </c>
      <c r="U553">
        <v>239</v>
      </c>
      <c r="V553">
        <v>1.49</v>
      </c>
      <c r="W553">
        <v>115</v>
      </c>
    </row>
    <row r="554" spans="1:23" x14ac:dyDescent="0.25">
      <c r="A554">
        <f>COUNTIF('Value Matchup'!$D$356:$D$423,D554)</f>
        <v>0</v>
      </c>
      <c r="B554" t="s">
        <v>1086</v>
      </c>
      <c r="C554">
        <v>198</v>
      </c>
      <c r="D554" t="s">
        <v>377</v>
      </c>
      <c r="E554" t="s">
        <v>132</v>
      </c>
      <c r="F554" s="79" t="s">
        <v>444</v>
      </c>
      <c r="G554">
        <v>-3.27</v>
      </c>
      <c r="H554">
        <v>97.5</v>
      </c>
      <c r="I554">
        <v>305</v>
      </c>
      <c r="J554">
        <v>100.8</v>
      </c>
      <c r="K554">
        <v>95</v>
      </c>
      <c r="L554">
        <v>65.599999999999994</v>
      </c>
      <c r="M554">
        <v>300</v>
      </c>
      <c r="N554">
        <v>1.6E-2</v>
      </c>
      <c r="O554">
        <v>132</v>
      </c>
      <c r="P554">
        <v>-2.98</v>
      </c>
      <c r="Q554">
        <v>230</v>
      </c>
      <c r="R554">
        <v>103.5</v>
      </c>
      <c r="S554">
        <v>217</v>
      </c>
      <c r="T554">
        <v>106.5</v>
      </c>
      <c r="U554">
        <v>227</v>
      </c>
      <c r="V554">
        <v>4.0199999999999996</v>
      </c>
      <c r="W554">
        <v>60</v>
      </c>
    </row>
    <row r="555" spans="1:23" x14ac:dyDescent="0.25">
      <c r="A555">
        <f>COUNTIF('Value Matchup'!$D$356:$D$423,D555)</f>
        <v>0</v>
      </c>
      <c r="B555" t="s">
        <v>1086</v>
      </c>
      <c r="C555">
        <v>199</v>
      </c>
      <c r="D555" t="s">
        <v>1079</v>
      </c>
      <c r="E555" t="s">
        <v>108</v>
      </c>
      <c r="F555" s="79" t="s">
        <v>761</v>
      </c>
      <c r="G555">
        <v>-3.31</v>
      </c>
      <c r="H555">
        <v>102.6</v>
      </c>
      <c r="I555">
        <v>216</v>
      </c>
      <c r="J555">
        <v>105.9</v>
      </c>
      <c r="K555">
        <v>188</v>
      </c>
      <c r="L555">
        <v>65.7</v>
      </c>
      <c r="M555">
        <v>297</v>
      </c>
      <c r="N555">
        <v>0.11799999999999999</v>
      </c>
      <c r="O555">
        <v>3</v>
      </c>
      <c r="P555">
        <v>-5.1100000000000003</v>
      </c>
      <c r="Q555">
        <v>285</v>
      </c>
      <c r="R555">
        <v>101.6</v>
      </c>
      <c r="S555">
        <v>303</v>
      </c>
      <c r="T555">
        <v>106.7</v>
      </c>
      <c r="U555">
        <v>240</v>
      </c>
      <c r="V555">
        <v>1.1200000000000001</v>
      </c>
      <c r="W555">
        <v>130</v>
      </c>
    </row>
    <row r="556" spans="1:23" x14ac:dyDescent="0.25">
      <c r="A556">
        <f>COUNTIF('Value Matchup'!$D$356:$D$423,D556)</f>
        <v>0</v>
      </c>
      <c r="B556" t="s">
        <v>1086</v>
      </c>
      <c r="C556">
        <v>200</v>
      </c>
      <c r="D556" t="s">
        <v>222</v>
      </c>
      <c r="E556" t="s">
        <v>153</v>
      </c>
      <c r="F556" s="79" t="s">
        <v>1080</v>
      </c>
      <c r="G556">
        <v>-3.38</v>
      </c>
      <c r="H556">
        <v>99.1</v>
      </c>
      <c r="I556">
        <v>273</v>
      </c>
      <c r="J556">
        <v>102.5</v>
      </c>
      <c r="K556">
        <v>121</v>
      </c>
      <c r="L556">
        <v>67.900000000000006</v>
      </c>
      <c r="M556">
        <v>192</v>
      </c>
      <c r="N556">
        <v>3.4000000000000002E-2</v>
      </c>
      <c r="O556">
        <v>93</v>
      </c>
      <c r="P556">
        <v>-4</v>
      </c>
      <c r="Q556">
        <v>254</v>
      </c>
      <c r="R556">
        <v>102.9</v>
      </c>
      <c r="S556">
        <v>256</v>
      </c>
      <c r="T556">
        <v>106.9</v>
      </c>
      <c r="U556">
        <v>250</v>
      </c>
      <c r="V556">
        <v>-3.64</v>
      </c>
      <c r="W556">
        <v>280</v>
      </c>
    </row>
    <row r="557" spans="1:23" x14ac:dyDescent="0.25">
      <c r="A557">
        <f>COUNTIF('Value Matchup'!$D$356:$D$423,D557)</f>
        <v>0</v>
      </c>
      <c r="B557" t="s">
        <v>1086</v>
      </c>
      <c r="C557">
        <v>201</v>
      </c>
      <c r="D557" t="s">
        <v>191</v>
      </c>
      <c r="E557" t="s">
        <v>182</v>
      </c>
      <c r="F557" s="79" t="s">
        <v>517</v>
      </c>
      <c r="G557">
        <v>-3.63</v>
      </c>
      <c r="H557">
        <v>104.6</v>
      </c>
      <c r="I557">
        <v>179</v>
      </c>
      <c r="J557">
        <v>108.2</v>
      </c>
      <c r="K557">
        <v>236</v>
      </c>
      <c r="L557">
        <v>66.2</v>
      </c>
      <c r="M557">
        <v>269</v>
      </c>
      <c r="N557">
        <v>-5.8999999999999997E-2</v>
      </c>
      <c r="O557">
        <v>312</v>
      </c>
      <c r="P557">
        <v>-6.22</v>
      </c>
      <c r="Q557">
        <v>302</v>
      </c>
      <c r="R557">
        <v>101.2</v>
      </c>
      <c r="S557">
        <v>312</v>
      </c>
      <c r="T557">
        <v>107.4</v>
      </c>
      <c r="U557">
        <v>274</v>
      </c>
      <c r="V557">
        <v>-16.97</v>
      </c>
      <c r="W557">
        <v>350</v>
      </c>
    </row>
    <row r="558" spans="1:23" x14ac:dyDescent="0.25">
      <c r="A558">
        <f>COUNTIF('Value Matchup'!$D$356:$D$423,D558)</f>
        <v>1</v>
      </c>
      <c r="B558" t="s">
        <v>1086</v>
      </c>
      <c r="C558">
        <v>202</v>
      </c>
      <c r="D558" t="s">
        <v>175</v>
      </c>
      <c r="E558" t="s">
        <v>121</v>
      </c>
      <c r="F558" s="79" t="s">
        <v>756</v>
      </c>
      <c r="G558">
        <v>-3.72</v>
      </c>
      <c r="H558">
        <v>105</v>
      </c>
      <c r="I558">
        <v>170</v>
      </c>
      <c r="J558">
        <v>108.7</v>
      </c>
      <c r="K558">
        <v>252</v>
      </c>
      <c r="L558">
        <v>66.599999999999994</v>
      </c>
      <c r="M558">
        <v>254</v>
      </c>
      <c r="N558">
        <v>0.03</v>
      </c>
      <c r="O558">
        <v>100</v>
      </c>
      <c r="P558">
        <v>-6.25</v>
      </c>
      <c r="Q558">
        <v>303</v>
      </c>
      <c r="R558">
        <v>101.7</v>
      </c>
      <c r="S558">
        <v>298</v>
      </c>
      <c r="T558">
        <v>108</v>
      </c>
      <c r="U558">
        <v>305</v>
      </c>
      <c r="V558">
        <v>-2.44</v>
      </c>
      <c r="W558">
        <v>230</v>
      </c>
    </row>
    <row r="559" spans="1:23" x14ac:dyDescent="0.25">
      <c r="A559">
        <f>COUNTIF('Value Matchup'!$D$356:$D$423,D559)</f>
        <v>0</v>
      </c>
      <c r="B559" t="s">
        <v>1086</v>
      </c>
      <c r="C559">
        <v>203</v>
      </c>
      <c r="D559" t="s">
        <v>248</v>
      </c>
      <c r="E559" t="s">
        <v>108</v>
      </c>
      <c r="F559" s="79" t="s">
        <v>756</v>
      </c>
      <c r="G559">
        <v>-3.72</v>
      </c>
      <c r="H559">
        <v>101.6</v>
      </c>
      <c r="I559">
        <v>239</v>
      </c>
      <c r="J559">
        <v>105.3</v>
      </c>
      <c r="K559">
        <v>177</v>
      </c>
      <c r="L559">
        <v>67.8</v>
      </c>
      <c r="M559">
        <v>195</v>
      </c>
      <c r="N559">
        <v>-5.8999999999999997E-2</v>
      </c>
      <c r="O559">
        <v>311</v>
      </c>
      <c r="P559">
        <v>-6.97</v>
      </c>
      <c r="Q559">
        <v>318</v>
      </c>
      <c r="R559">
        <v>100.5</v>
      </c>
      <c r="S559">
        <v>331</v>
      </c>
      <c r="T559">
        <v>107.5</v>
      </c>
      <c r="U559">
        <v>276</v>
      </c>
      <c r="V559">
        <v>-1.75</v>
      </c>
      <c r="W559">
        <v>205</v>
      </c>
    </row>
    <row r="560" spans="1:23" x14ac:dyDescent="0.25">
      <c r="A560">
        <f>COUNTIF('Value Matchup'!$D$356:$D$423,D560)</f>
        <v>0</v>
      </c>
      <c r="B560" t="s">
        <v>1086</v>
      </c>
      <c r="C560">
        <v>204</v>
      </c>
      <c r="D560" t="s">
        <v>342</v>
      </c>
      <c r="E560" t="s">
        <v>108</v>
      </c>
      <c r="F560" s="79" t="s">
        <v>998</v>
      </c>
      <c r="G560">
        <v>-3.77</v>
      </c>
      <c r="H560">
        <v>102.1</v>
      </c>
      <c r="I560">
        <v>224</v>
      </c>
      <c r="J560">
        <v>105.9</v>
      </c>
      <c r="K560">
        <v>187</v>
      </c>
      <c r="L560">
        <v>67.2</v>
      </c>
      <c r="M560">
        <v>221</v>
      </c>
      <c r="N560">
        <v>0.04</v>
      </c>
      <c r="O560">
        <v>77</v>
      </c>
      <c r="P560">
        <v>-4.2699999999999996</v>
      </c>
      <c r="Q560">
        <v>266</v>
      </c>
      <c r="R560">
        <v>102.3</v>
      </c>
      <c r="S560">
        <v>284</v>
      </c>
      <c r="T560">
        <v>106.6</v>
      </c>
      <c r="U560">
        <v>232</v>
      </c>
      <c r="V560">
        <v>4.1500000000000004</v>
      </c>
      <c r="W560">
        <v>55</v>
      </c>
    </row>
    <row r="561" spans="1:23" x14ac:dyDescent="0.25">
      <c r="A561">
        <f>COUNTIF('Value Matchup'!$D$356:$D$423,D561)</f>
        <v>0</v>
      </c>
      <c r="B561" t="s">
        <v>1086</v>
      </c>
      <c r="C561">
        <v>205</v>
      </c>
      <c r="D561" t="s">
        <v>295</v>
      </c>
      <c r="E561" t="s">
        <v>161</v>
      </c>
      <c r="F561" s="79" t="s">
        <v>756</v>
      </c>
      <c r="G561">
        <v>-3.99</v>
      </c>
      <c r="H561">
        <v>109.5</v>
      </c>
      <c r="I561">
        <v>88</v>
      </c>
      <c r="J561">
        <v>113.5</v>
      </c>
      <c r="K561">
        <v>323</v>
      </c>
      <c r="L561">
        <v>73.7</v>
      </c>
      <c r="M561">
        <v>10</v>
      </c>
      <c r="N561">
        <v>0.09</v>
      </c>
      <c r="O561">
        <v>18</v>
      </c>
      <c r="P561">
        <v>-4.08</v>
      </c>
      <c r="Q561">
        <v>258</v>
      </c>
      <c r="R561">
        <v>102.6</v>
      </c>
      <c r="S561">
        <v>269</v>
      </c>
      <c r="T561">
        <v>106.7</v>
      </c>
      <c r="U561">
        <v>242</v>
      </c>
      <c r="V561">
        <v>-3.49</v>
      </c>
      <c r="W561">
        <v>274</v>
      </c>
    </row>
    <row r="562" spans="1:23" x14ac:dyDescent="0.25">
      <c r="A562">
        <f>COUNTIF('Value Matchup'!$D$356:$D$423,D562)</f>
        <v>0</v>
      </c>
      <c r="B562" t="s">
        <v>1086</v>
      </c>
      <c r="C562">
        <v>206</v>
      </c>
      <c r="D562" t="s">
        <v>364</v>
      </c>
      <c r="E562" t="s">
        <v>167</v>
      </c>
      <c r="F562" s="79" t="s">
        <v>548</v>
      </c>
      <c r="G562">
        <v>-4.04</v>
      </c>
      <c r="H562">
        <v>105.8</v>
      </c>
      <c r="I562">
        <v>154</v>
      </c>
      <c r="J562">
        <v>109.9</v>
      </c>
      <c r="K562">
        <v>271</v>
      </c>
      <c r="L562">
        <v>65.400000000000006</v>
      </c>
      <c r="M562">
        <v>311</v>
      </c>
      <c r="N562">
        <v>3.6999999999999998E-2</v>
      </c>
      <c r="O562">
        <v>84</v>
      </c>
      <c r="P562">
        <v>2.4</v>
      </c>
      <c r="Q562">
        <v>101</v>
      </c>
      <c r="R562">
        <v>105.3</v>
      </c>
      <c r="S562">
        <v>139</v>
      </c>
      <c r="T562">
        <v>102.9</v>
      </c>
      <c r="U562">
        <v>79</v>
      </c>
      <c r="V562">
        <v>4.3600000000000003</v>
      </c>
      <c r="W562">
        <v>50</v>
      </c>
    </row>
    <row r="563" spans="1:23" x14ac:dyDescent="0.25">
      <c r="A563">
        <f>COUNTIF('Value Matchup'!$D$356:$D$423,D563)</f>
        <v>0</v>
      </c>
      <c r="B563" t="s">
        <v>1086</v>
      </c>
      <c r="C563">
        <v>207</v>
      </c>
      <c r="D563" t="s">
        <v>266</v>
      </c>
      <c r="E563" t="s">
        <v>182</v>
      </c>
      <c r="F563" s="79" t="s">
        <v>551</v>
      </c>
      <c r="G563">
        <v>-4.09</v>
      </c>
      <c r="H563">
        <v>106.4</v>
      </c>
      <c r="I563">
        <v>142</v>
      </c>
      <c r="J563">
        <v>110.5</v>
      </c>
      <c r="K563">
        <v>285</v>
      </c>
      <c r="L563">
        <v>66.400000000000006</v>
      </c>
      <c r="M563">
        <v>264</v>
      </c>
      <c r="N563">
        <v>-1.2999999999999999E-2</v>
      </c>
      <c r="O563">
        <v>212</v>
      </c>
      <c r="P563">
        <v>-0.54</v>
      </c>
      <c r="Q563">
        <v>149</v>
      </c>
      <c r="R563">
        <v>104.3</v>
      </c>
      <c r="S563">
        <v>182</v>
      </c>
      <c r="T563">
        <v>104.8</v>
      </c>
      <c r="U563">
        <v>129</v>
      </c>
      <c r="V563">
        <v>-3.17</v>
      </c>
      <c r="W563">
        <v>259</v>
      </c>
    </row>
    <row r="564" spans="1:23" x14ac:dyDescent="0.25">
      <c r="A564">
        <f>COUNTIF('Value Matchup'!$D$356:$D$423,D564)</f>
        <v>0</v>
      </c>
      <c r="B564" t="s">
        <v>1086</v>
      </c>
      <c r="C564">
        <v>208</v>
      </c>
      <c r="D564" t="s">
        <v>122</v>
      </c>
      <c r="E564" t="s">
        <v>123</v>
      </c>
      <c r="F564" s="79" t="s">
        <v>549</v>
      </c>
      <c r="G564">
        <v>-4.1100000000000003</v>
      </c>
      <c r="H564">
        <v>103.4</v>
      </c>
      <c r="I564">
        <v>199</v>
      </c>
      <c r="J564">
        <v>107.5</v>
      </c>
      <c r="K564">
        <v>224</v>
      </c>
      <c r="L564">
        <v>70.099999999999994</v>
      </c>
      <c r="M564">
        <v>75</v>
      </c>
      <c r="N564">
        <v>-2.5999999999999999E-2</v>
      </c>
      <c r="O564">
        <v>256</v>
      </c>
      <c r="P564">
        <v>-2.58</v>
      </c>
      <c r="Q564">
        <v>210</v>
      </c>
      <c r="R564">
        <v>103</v>
      </c>
      <c r="S564">
        <v>248</v>
      </c>
      <c r="T564">
        <v>105.6</v>
      </c>
      <c r="U564">
        <v>168</v>
      </c>
      <c r="V564">
        <v>-0.19</v>
      </c>
      <c r="W564">
        <v>162</v>
      </c>
    </row>
    <row r="565" spans="1:23" x14ac:dyDescent="0.25">
      <c r="A565">
        <f>COUNTIF('Value Matchup'!$D$356:$D$423,D565)</f>
        <v>0</v>
      </c>
      <c r="B565" t="s">
        <v>1086</v>
      </c>
      <c r="C565">
        <v>209</v>
      </c>
      <c r="D565" t="s">
        <v>174</v>
      </c>
      <c r="E565" t="s">
        <v>123</v>
      </c>
      <c r="F565" s="79" t="s">
        <v>518</v>
      </c>
      <c r="G565">
        <v>-4.1900000000000004</v>
      </c>
      <c r="H565">
        <v>101.8</v>
      </c>
      <c r="I565">
        <v>235</v>
      </c>
      <c r="J565">
        <v>105.9</v>
      </c>
      <c r="K565">
        <v>189</v>
      </c>
      <c r="L565">
        <v>67.8</v>
      </c>
      <c r="M565">
        <v>194</v>
      </c>
      <c r="N565">
        <v>-5.1999999999999998E-2</v>
      </c>
      <c r="O565">
        <v>299</v>
      </c>
      <c r="P565">
        <v>-2.25</v>
      </c>
      <c r="Q565">
        <v>200</v>
      </c>
      <c r="R565">
        <v>103.5</v>
      </c>
      <c r="S565">
        <v>215</v>
      </c>
      <c r="T565">
        <v>105.8</v>
      </c>
      <c r="U565">
        <v>180</v>
      </c>
      <c r="V565">
        <v>0.76</v>
      </c>
      <c r="W565">
        <v>142</v>
      </c>
    </row>
    <row r="566" spans="1:23" x14ac:dyDescent="0.25">
      <c r="A566">
        <f>COUNTIF('Value Matchup'!$D$356:$D$423,D566)</f>
        <v>0</v>
      </c>
      <c r="B566" t="s">
        <v>1086</v>
      </c>
      <c r="C566">
        <v>210</v>
      </c>
      <c r="D566" t="s">
        <v>185</v>
      </c>
      <c r="E566" t="s">
        <v>186</v>
      </c>
      <c r="F566" s="79" t="s">
        <v>444</v>
      </c>
      <c r="G566">
        <v>-4.2300000000000004</v>
      </c>
      <c r="H566">
        <v>102.6</v>
      </c>
      <c r="I566">
        <v>217</v>
      </c>
      <c r="J566">
        <v>106.8</v>
      </c>
      <c r="K566">
        <v>203</v>
      </c>
      <c r="L566">
        <v>66.400000000000006</v>
      </c>
      <c r="M566">
        <v>265</v>
      </c>
      <c r="N566">
        <v>2.5999999999999999E-2</v>
      </c>
      <c r="O566">
        <v>109</v>
      </c>
      <c r="P566">
        <v>-2.09</v>
      </c>
      <c r="Q566">
        <v>194</v>
      </c>
      <c r="R566">
        <v>104.6</v>
      </c>
      <c r="S566">
        <v>169</v>
      </c>
      <c r="T566">
        <v>106.6</v>
      </c>
      <c r="U566">
        <v>236</v>
      </c>
      <c r="V566">
        <v>-3.34</v>
      </c>
      <c r="W566">
        <v>264</v>
      </c>
    </row>
    <row r="567" spans="1:23" x14ac:dyDescent="0.25">
      <c r="A567">
        <f>COUNTIF('Value Matchup'!$D$356:$D$423,D567)</f>
        <v>0</v>
      </c>
      <c r="B567" t="s">
        <v>1086</v>
      </c>
      <c r="C567">
        <v>211</v>
      </c>
      <c r="D567" t="s">
        <v>246</v>
      </c>
      <c r="E567" t="s">
        <v>112</v>
      </c>
      <c r="F567" s="79" t="s">
        <v>763</v>
      </c>
      <c r="G567">
        <v>-4.34</v>
      </c>
      <c r="H567">
        <v>102.1</v>
      </c>
      <c r="I567">
        <v>227</v>
      </c>
      <c r="J567">
        <v>106.4</v>
      </c>
      <c r="K567">
        <v>194</v>
      </c>
      <c r="L567">
        <v>68.7</v>
      </c>
      <c r="M567">
        <v>152</v>
      </c>
      <c r="N567">
        <v>6.6000000000000003E-2</v>
      </c>
      <c r="O567">
        <v>40</v>
      </c>
      <c r="P567">
        <v>-1.69</v>
      </c>
      <c r="Q567">
        <v>178</v>
      </c>
      <c r="R567">
        <v>104.3</v>
      </c>
      <c r="S567">
        <v>180</v>
      </c>
      <c r="T567">
        <v>106</v>
      </c>
      <c r="U567">
        <v>193</v>
      </c>
      <c r="V567">
        <v>-1.86</v>
      </c>
      <c r="W567">
        <v>210</v>
      </c>
    </row>
    <row r="568" spans="1:23" x14ac:dyDescent="0.25">
      <c r="A568">
        <f>COUNTIF('Value Matchup'!$D$356:$D$423,D568)</f>
        <v>0</v>
      </c>
      <c r="B568" t="s">
        <v>1086</v>
      </c>
      <c r="C568">
        <v>212</v>
      </c>
      <c r="D568" t="s">
        <v>201</v>
      </c>
      <c r="E568" t="s">
        <v>161</v>
      </c>
      <c r="F568" s="79" t="s">
        <v>541</v>
      </c>
      <c r="G568">
        <v>-4.37</v>
      </c>
      <c r="H568">
        <v>102.1</v>
      </c>
      <c r="I568">
        <v>229</v>
      </c>
      <c r="J568">
        <v>106.4</v>
      </c>
      <c r="K568">
        <v>195</v>
      </c>
      <c r="L568">
        <v>70.5</v>
      </c>
      <c r="M568">
        <v>63</v>
      </c>
      <c r="N568">
        <v>5.0999999999999997E-2</v>
      </c>
      <c r="O568">
        <v>64</v>
      </c>
      <c r="P568">
        <v>-4.5199999999999996</v>
      </c>
      <c r="Q568">
        <v>277</v>
      </c>
      <c r="R568">
        <v>103</v>
      </c>
      <c r="S568">
        <v>249</v>
      </c>
      <c r="T568">
        <v>107.5</v>
      </c>
      <c r="U568">
        <v>275</v>
      </c>
      <c r="V568">
        <v>-0.9</v>
      </c>
      <c r="W568">
        <v>183</v>
      </c>
    </row>
    <row r="569" spans="1:23" x14ac:dyDescent="0.25">
      <c r="A569">
        <f>COUNTIF('Value Matchup'!$D$356:$D$423,D569)</f>
        <v>0</v>
      </c>
      <c r="B569" t="s">
        <v>1086</v>
      </c>
      <c r="C569">
        <v>213</v>
      </c>
      <c r="D569" t="s">
        <v>162</v>
      </c>
      <c r="E569" t="s">
        <v>108</v>
      </c>
      <c r="F569" s="79" t="s">
        <v>1068</v>
      </c>
      <c r="G569">
        <v>-4.41</v>
      </c>
      <c r="H569">
        <v>105.4</v>
      </c>
      <c r="I569">
        <v>164</v>
      </c>
      <c r="J569">
        <v>109.8</v>
      </c>
      <c r="K569">
        <v>268</v>
      </c>
      <c r="L569">
        <v>72.7</v>
      </c>
      <c r="M569">
        <v>17</v>
      </c>
      <c r="N569">
        <v>1E-3</v>
      </c>
      <c r="O569">
        <v>174</v>
      </c>
      <c r="P569">
        <v>-5.45</v>
      </c>
      <c r="Q569">
        <v>289</v>
      </c>
      <c r="R569">
        <v>100.7</v>
      </c>
      <c r="S569">
        <v>328</v>
      </c>
      <c r="T569">
        <v>106.1</v>
      </c>
      <c r="U569">
        <v>201</v>
      </c>
      <c r="V569">
        <v>-2.23</v>
      </c>
      <c r="W569">
        <v>223</v>
      </c>
    </row>
    <row r="570" spans="1:23" x14ac:dyDescent="0.25">
      <c r="A570">
        <f>COUNTIF('Value Matchup'!$D$356:$D$423,D570)</f>
        <v>0</v>
      </c>
      <c r="B570" t="s">
        <v>1086</v>
      </c>
      <c r="C570">
        <v>214</v>
      </c>
      <c r="D570" t="s">
        <v>368</v>
      </c>
      <c r="E570" t="s">
        <v>148</v>
      </c>
      <c r="F570" s="79" t="s">
        <v>450</v>
      </c>
      <c r="G570">
        <v>-4.8600000000000003</v>
      </c>
      <c r="H570">
        <v>106.4</v>
      </c>
      <c r="I570">
        <v>143</v>
      </c>
      <c r="J570">
        <v>111.2</v>
      </c>
      <c r="K570">
        <v>300</v>
      </c>
      <c r="L570">
        <v>68.2</v>
      </c>
      <c r="M570">
        <v>180</v>
      </c>
      <c r="N570">
        <v>3.9E-2</v>
      </c>
      <c r="O570">
        <v>79</v>
      </c>
      <c r="P570">
        <v>-7.41</v>
      </c>
      <c r="Q570">
        <v>326</v>
      </c>
      <c r="R570">
        <v>101.3</v>
      </c>
      <c r="S570">
        <v>308</v>
      </c>
      <c r="T570">
        <v>108.7</v>
      </c>
      <c r="U570">
        <v>330</v>
      </c>
      <c r="V570">
        <v>2.4500000000000002</v>
      </c>
      <c r="W570">
        <v>87</v>
      </c>
    </row>
    <row r="571" spans="1:23" x14ac:dyDescent="0.25">
      <c r="A571">
        <f>COUNTIF('Value Matchup'!$D$356:$D$423,D571)</f>
        <v>0</v>
      </c>
      <c r="B571" t="s">
        <v>1086</v>
      </c>
      <c r="C571">
        <v>215</v>
      </c>
      <c r="D571" t="s">
        <v>221</v>
      </c>
      <c r="E571" t="s">
        <v>118</v>
      </c>
      <c r="F571" s="79" t="s">
        <v>756</v>
      </c>
      <c r="G571">
        <v>-4.8899999999999997</v>
      </c>
      <c r="H571">
        <v>102.9</v>
      </c>
      <c r="I571">
        <v>213</v>
      </c>
      <c r="J571">
        <v>107.8</v>
      </c>
      <c r="K571">
        <v>231</v>
      </c>
      <c r="L571">
        <v>66.5</v>
      </c>
      <c r="M571">
        <v>257</v>
      </c>
      <c r="N571">
        <v>6.5000000000000002E-2</v>
      </c>
      <c r="O571">
        <v>41</v>
      </c>
      <c r="P571">
        <v>-6.02</v>
      </c>
      <c r="Q571">
        <v>298</v>
      </c>
      <c r="R571">
        <v>101.2</v>
      </c>
      <c r="S571">
        <v>315</v>
      </c>
      <c r="T571">
        <v>107.2</v>
      </c>
      <c r="U571">
        <v>266</v>
      </c>
      <c r="V571">
        <v>-6.72</v>
      </c>
      <c r="W571">
        <v>327</v>
      </c>
    </row>
    <row r="572" spans="1:23" x14ac:dyDescent="0.25">
      <c r="A572">
        <f>COUNTIF('Value Matchup'!$D$356:$D$423,D572)</f>
        <v>0</v>
      </c>
      <c r="B572" t="s">
        <v>1086</v>
      </c>
      <c r="C572">
        <v>216</v>
      </c>
      <c r="D572" t="s">
        <v>73</v>
      </c>
      <c r="E572" t="s">
        <v>161</v>
      </c>
      <c r="F572" s="79" t="s">
        <v>449</v>
      </c>
      <c r="G572">
        <v>-4.95</v>
      </c>
      <c r="H572">
        <v>99.3</v>
      </c>
      <c r="I572">
        <v>269</v>
      </c>
      <c r="J572">
        <v>104.2</v>
      </c>
      <c r="K572">
        <v>160</v>
      </c>
      <c r="L572">
        <v>65.8</v>
      </c>
      <c r="M572">
        <v>291</v>
      </c>
      <c r="N572">
        <v>-7.0000000000000001E-3</v>
      </c>
      <c r="O572">
        <v>194</v>
      </c>
      <c r="P572">
        <v>-4.26</v>
      </c>
      <c r="Q572">
        <v>265</v>
      </c>
      <c r="R572">
        <v>103.5</v>
      </c>
      <c r="S572">
        <v>220</v>
      </c>
      <c r="T572">
        <v>107.7</v>
      </c>
      <c r="U572">
        <v>291</v>
      </c>
      <c r="V572">
        <v>-3.79</v>
      </c>
      <c r="W572">
        <v>283</v>
      </c>
    </row>
    <row r="573" spans="1:23" x14ac:dyDescent="0.25">
      <c r="A573">
        <f>COUNTIF('Value Matchup'!$D$356:$D$423,D573)</f>
        <v>0</v>
      </c>
      <c r="B573" t="s">
        <v>1086</v>
      </c>
      <c r="C573">
        <v>217</v>
      </c>
      <c r="D573" t="s">
        <v>341</v>
      </c>
      <c r="E573" t="s">
        <v>161</v>
      </c>
      <c r="F573" s="79" t="s">
        <v>518</v>
      </c>
      <c r="G573">
        <v>-5</v>
      </c>
      <c r="H573">
        <v>95.5</v>
      </c>
      <c r="I573">
        <v>326</v>
      </c>
      <c r="J573">
        <v>100.5</v>
      </c>
      <c r="K573">
        <v>89</v>
      </c>
      <c r="L573">
        <v>62.6</v>
      </c>
      <c r="M573">
        <v>350</v>
      </c>
      <c r="N573">
        <v>-3.6999999999999998E-2</v>
      </c>
      <c r="O573">
        <v>273</v>
      </c>
      <c r="P573">
        <v>-4.4000000000000004</v>
      </c>
      <c r="Q573">
        <v>270</v>
      </c>
      <c r="R573">
        <v>103.9</v>
      </c>
      <c r="S573">
        <v>198</v>
      </c>
      <c r="T573">
        <v>108.3</v>
      </c>
      <c r="U573">
        <v>316</v>
      </c>
      <c r="V573">
        <v>-5.37</v>
      </c>
      <c r="W573">
        <v>312</v>
      </c>
    </row>
    <row r="574" spans="1:23" x14ac:dyDescent="0.25">
      <c r="A574">
        <f>COUNTIF('Value Matchup'!$D$356:$D$423,D574)</f>
        <v>0</v>
      </c>
      <c r="B574" t="s">
        <v>1086</v>
      </c>
      <c r="C574">
        <v>218</v>
      </c>
      <c r="D574" t="s">
        <v>158</v>
      </c>
      <c r="E574" t="s">
        <v>159</v>
      </c>
      <c r="F574" s="79" t="s">
        <v>754</v>
      </c>
      <c r="G574">
        <v>-5.01</v>
      </c>
      <c r="H574">
        <v>105.8</v>
      </c>
      <c r="I574">
        <v>155</v>
      </c>
      <c r="J574">
        <v>110.8</v>
      </c>
      <c r="K574">
        <v>294</v>
      </c>
      <c r="L574">
        <v>68</v>
      </c>
      <c r="M574">
        <v>184</v>
      </c>
      <c r="N574">
        <v>-5.7000000000000002E-2</v>
      </c>
      <c r="O574">
        <v>307</v>
      </c>
      <c r="P574">
        <v>-7.3</v>
      </c>
      <c r="Q574">
        <v>323</v>
      </c>
      <c r="R574">
        <v>100.6</v>
      </c>
      <c r="S574">
        <v>329</v>
      </c>
      <c r="T574">
        <v>107.9</v>
      </c>
      <c r="U574">
        <v>303</v>
      </c>
      <c r="V574">
        <v>-8.0399999999999991</v>
      </c>
      <c r="W574">
        <v>338</v>
      </c>
    </row>
    <row r="575" spans="1:23" x14ac:dyDescent="0.25">
      <c r="A575">
        <f>COUNTIF('Value Matchup'!$D$356:$D$423,D575)</f>
        <v>0</v>
      </c>
      <c r="B575" t="s">
        <v>1086</v>
      </c>
      <c r="C575">
        <v>219</v>
      </c>
      <c r="D575" t="s">
        <v>378</v>
      </c>
      <c r="E575" t="s">
        <v>132</v>
      </c>
      <c r="F575" s="79" t="s">
        <v>756</v>
      </c>
      <c r="G575">
        <v>-5.0599999999999996</v>
      </c>
      <c r="H575">
        <v>98.5</v>
      </c>
      <c r="I575">
        <v>290</v>
      </c>
      <c r="J575">
        <v>103.5</v>
      </c>
      <c r="K575">
        <v>147</v>
      </c>
      <c r="L575">
        <v>70.900000000000006</v>
      </c>
      <c r="M575">
        <v>54</v>
      </c>
      <c r="N575">
        <v>0.11799999999999999</v>
      </c>
      <c r="O575">
        <v>4</v>
      </c>
      <c r="P575">
        <v>-2.81</v>
      </c>
      <c r="Q575">
        <v>219</v>
      </c>
      <c r="R575">
        <v>104.1</v>
      </c>
      <c r="S575">
        <v>188</v>
      </c>
      <c r="T575">
        <v>106.9</v>
      </c>
      <c r="U575">
        <v>254</v>
      </c>
      <c r="V575">
        <v>-0.53</v>
      </c>
      <c r="W575">
        <v>171</v>
      </c>
    </row>
    <row r="576" spans="1:23" x14ac:dyDescent="0.25">
      <c r="A576">
        <f>COUNTIF('Value Matchup'!$D$356:$D$423,D576)</f>
        <v>0</v>
      </c>
      <c r="B576" t="s">
        <v>1086</v>
      </c>
      <c r="C576">
        <v>220</v>
      </c>
      <c r="D576" t="s">
        <v>213</v>
      </c>
      <c r="E576" t="s">
        <v>182</v>
      </c>
      <c r="F576" s="79" t="s">
        <v>543</v>
      </c>
      <c r="G576">
        <v>-5.17</v>
      </c>
      <c r="H576">
        <v>102.1</v>
      </c>
      <c r="I576">
        <v>223</v>
      </c>
      <c r="J576">
        <v>107.3</v>
      </c>
      <c r="K576">
        <v>216</v>
      </c>
      <c r="L576">
        <v>69.099999999999994</v>
      </c>
      <c r="M576">
        <v>122</v>
      </c>
      <c r="N576">
        <v>0.11700000000000001</v>
      </c>
      <c r="O576">
        <v>5</v>
      </c>
      <c r="P576">
        <v>-0.68</v>
      </c>
      <c r="Q576">
        <v>152</v>
      </c>
      <c r="R576">
        <v>105.2</v>
      </c>
      <c r="S576">
        <v>142</v>
      </c>
      <c r="T576">
        <v>105.9</v>
      </c>
      <c r="U576">
        <v>184</v>
      </c>
      <c r="V576">
        <v>-3.59</v>
      </c>
      <c r="W576">
        <v>279</v>
      </c>
    </row>
    <row r="577" spans="1:23" x14ac:dyDescent="0.25">
      <c r="A577">
        <f>COUNTIF('Value Matchup'!$D$356:$D$423,D577)</f>
        <v>0</v>
      </c>
      <c r="B577" t="s">
        <v>1086</v>
      </c>
      <c r="C577">
        <v>221</v>
      </c>
      <c r="D577" t="s">
        <v>354</v>
      </c>
      <c r="E577" t="s">
        <v>123</v>
      </c>
      <c r="F577" s="79" t="s">
        <v>518</v>
      </c>
      <c r="G577">
        <v>-5.32</v>
      </c>
      <c r="H577">
        <v>96.9</v>
      </c>
      <c r="I577">
        <v>309</v>
      </c>
      <c r="J577">
        <v>102.2</v>
      </c>
      <c r="K577">
        <v>117</v>
      </c>
      <c r="L577">
        <v>70.400000000000006</v>
      </c>
      <c r="M577">
        <v>69</v>
      </c>
      <c r="N577">
        <v>-3.3000000000000002E-2</v>
      </c>
      <c r="O577">
        <v>269</v>
      </c>
      <c r="P577">
        <v>-2.98</v>
      </c>
      <c r="Q577">
        <v>229</v>
      </c>
      <c r="R577">
        <v>103</v>
      </c>
      <c r="S577">
        <v>251</v>
      </c>
      <c r="T577">
        <v>105.9</v>
      </c>
      <c r="U577">
        <v>190</v>
      </c>
      <c r="V577">
        <v>-6.15</v>
      </c>
      <c r="W577">
        <v>319</v>
      </c>
    </row>
    <row r="578" spans="1:23" x14ac:dyDescent="0.25">
      <c r="A578">
        <f>COUNTIF('Value Matchup'!$D$356:$D$423,D578)</f>
        <v>0</v>
      </c>
      <c r="B578" t="s">
        <v>1086</v>
      </c>
      <c r="C578">
        <v>222</v>
      </c>
      <c r="D578" t="s">
        <v>203</v>
      </c>
      <c r="E578" t="s">
        <v>167</v>
      </c>
      <c r="F578" s="79" t="s">
        <v>518</v>
      </c>
      <c r="G578">
        <v>-5.33</v>
      </c>
      <c r="H578">
        <v>98.4</v>
      </c>
      <c r="I578">
        <v>292</v>
      </c>
      <c r="J578">
        <v>103.7</v>
      </c>
      <c r="K578">
        <v>154</v>
      </c>
      <c r="L578">
        <v>69</v>
      </c>
      <c r="M578">
        <v>128</v>
      </c>
      <c r="N578">
        <v>-3.9E-2</v>
      </c>
      <c r="O578">
        <v>278</v>
      </c>
      <c r="P578">
        <v>-3.16</v>
      </c>
      <c r="Q578">
        <v>234</v>
      </c>
      <c r="R578">
        <v>103</v>
      </c>
      <c r="S578">
        <v>250</v>
      </c>
      <c r="T578">
        <v>106.1</v>
      </c>
      <c r="U578">
        <v>199</v>
      </c>
      <c r="V578">
        <v>-6.95</v>
      </c>
      <c r="W578">
        <v>331</v>
      </c>
    </row>
    <row r="579" spans="1:23" x14ac:dyDescent="0.25">
      <c r="A579">
        <f>COUNTIF('Value Matchup'!$D$356:$D$423,D579)</f>
        <v>0</v>
      </c>
      <c r="B579" t="s">
        <v>1086</v>
      </c>
      <c r="C579">
        <v>223</v>
      </c>
      <c r="D579" t="s">
        <v>90</v>
      </c>
      <c r="E579" t="s">
        <v>118</v>
      </c>
      <c r="F579" s="79" t="s">
        <v>514</v>
      </c>
      <c r="G579">
        <v>-5.33</v>
      </c>
      <c r="H579">
        <v>96.8</v>
      </c>
      <c r="I579">
        <v>311</v>
      </c>
      <c r="J579">
        <v>102.1</v>
      </c>
      <c r="K579">
        <v>114</v>
      </c>
      <c r="L579">
        <v>68.400000000000006</v>
      </c>
      <c r="M579">
        <v>171</v>
      </c>
      <c r="N579">
        <v>8.9999999999999993E-3</v>
      </c>
      <c r="O579">
        <v>150</v>
      </c>
      <c r="P579">
        <v>-2.17</v>
      </c>
      <c r="Q579">
        <v>198</v>
      </c>
      <c r="R579">
        <v>104.2</v>
      </c>
      <c r="S579">
        <v>184</v>
      </c>
      <c r="T579">
        <v>106.4</v>
      </c>
      <c r="U579">
        <v>216</v>
      </c>
      <c r="V579">
        <v>1.1100000000000001</v>
      </c>
      <c r="W579">
        <v>131</v>
      </c>
    </row>
    <row r="580" spans="1:23" x14ac:dyDescent="0.25">
      <c r="A580">
        <f>COUNTIF('Value Matchup'!$D$356:$D$423,D580)</f>
        <v>0</v>
      </c>
      <c r="B580" t="s">
        <v>1086</v>
      </c>
      <c r="C580">
        <v>224</v>
      </c>
      <c r="D580" t="s">
        <v>177</v>
      </c>
      <c r="E580" t="s">
        <v>110</v>
      </c>
      <c r="F580" s="79" t="s">
        <v>1661</v>
      </c>
      <c r="G580">
        <v>-5.66</v>
      </c>
      <c r="H580">
        <v>102.6</v>
      </c>
      <c r="I580">
        <v>214</v>
      </c>
      <c r="J580">
        <v>108.3</v>
      </c>
      <c r="K580">
        <v>237</v>
      </c>
      <c r="L580">
        <v>69.599999999999994</v>
      </c>
      <c r="M580">
        <v>97</v>
      </c>
      <c r="N580">
        <v>3.6999999999999998E-2</v>
      </c>
      <c r="O580">
        <v>86</v>
      </c>
      <c r="P580">
        <v>3.92</v>
      </c>
      <c r="Q580">
        <v>80</v>
      </c>
      <c r="R580">
        <v>107.1</v>
      </c>
      <c r="S580">
        <v>85</v>
      </c>
      <c r="T580">
        <v>103.2</v>
      </c>
      <c r="U580">
        <v>85</v>
      </c>
      <c r="V580">
        <v>1.1399999999999999</v>
      </c>
      <c r="W580">
        <v>129</v>
      </c>
    </row>
    <row r="581" spans="1:23" x14ac:dyDescent="0.25">
      <c r="A581">
        <f>COUNTIF('Value Matchup'!$D$356:$D$423,D581)</f>
        <v>0</v>
      </c>
      <c r="B581" t="s">
        <v>1086</v>
      </c>
      <c r="C581">
        <v>225</v>
      </c>
      <c r="D581" t="s">
        <v>287</v>
      </c>
      <c r="E581" t="s">
        <v>121</v>
      </c>
      <c r="F581" s="79" t="s">
        <v>538</v>
      </c>
      <c r="G581">
        <v>-5.67</v>
      </c>
      <c r="H581">
        <v>98.7</v>
      </c>
      <c r="I581">
        <v>284</v>
      </c>
      <c r="J581">
        <v>104.3</v>
      </c>
      <c r="K581">
        <v>162</v>
      </c>
      <c r="L581">
        <v>65.400000000000006</v>
      </c>
      <c r="M581">
        <v>310</v>
      </c>
      <c r="N581">
        <v>9.5000000000000001E-2</v>
      </c>
      <c r="O581">
        <v>15</v>
      </c>
      <c r="P581">
        <v>-8.1999999999999993</v>
      </c>
      <c r="Q581">
        <v>333</v>
      </c>
      <c r="R581">
        <v>100.8</v>
      </c>
      <c r="S581">
        <v>324</v>
      </c>
      <c r="T581">
        <v>109</v>
      </c>
      <c r="U581">
        <v>335</v>
      </c>
      <c r="V581">
        <v>-6.56</v>
      </c>
      <c r="W581">
        <v>325</v>
      </c>
    </row>
    <row r="582" spans="1:23" x14ac:dyDescent="0.25">
      <c r="A582">
        <f>COUNTIF('Value Matchup'!$D$356:$D$423,D582)</f>
        <v>0</v>
      </c>
      <c r="B582" t="s">
        <v>1086</v>
      </c>
      <c r="C582">
        <v>226</v>
      </c>
      <c r="D582" t="s">
        <v>230</v>
      </c>
      <c r="E582" t="s">
        <v>198</v>
      </c>
      <c r="F582" s="79" t="s">
        <v>447</v>
      </c>
      <c r="G582">
        <v>-5.7</v>
      </c>
      <c r="H582">
        <v>103.2</v>
      </c>
      <c r="I582">
        <v>204</v>
      </c>
      <c r="J582">
        <v>108.9</v>
      </c>
      <c r="K582">
        <v>257</v>
      </c>
      <c r="L582">
        <v>68.099999999999994</v>
      </c>
      <c r="M582">
        <v>181</v>
      </c>
      <c r="N582">
        <v>-5.0000000000000001E-3</v>
      </c>
      <c r="O582">
        <v>186</v>
      </c>
      <c r="P582">
        <v>-3.69</v>
      </c>
      <c r="Q582">
        <v>248</v>
      </c>
      <c r="R582">
        <v>103.8</v>
      </c>
      <c r="S582">
        <v>200</v>
      </c>
      <c r="T582">
        <v>107.5</v>
      </c>
      <c r="U582">
        <v>277</v>
      </c>
      <c r="V582">
        <v>-2.39</v>
      </c>
      <c r="W582">
        <v>228</v>
      </c>
    </row>
    <row r="583" spans="1:23" x14ac:dyDescent="0.25">
      <c r="A583">
        <f>COUNTIF('Value Matchup'!$D$356:$D$423,D583)</f>
        <v>0</v>
      </c>
      <c r="B583" t="s">
        <v>1086</v>
      </c>
      <c r="C583">
        <v>227</v>
      </c>
      <c r="D583" t="s">
        <v>83</v>
      </c>
      <c r="E583" t="s">
        <v>140</v>
      </c>
      <c r="F583" s="79" t="s">
        <v>1784</v>
      </c>
      <c r="G583">
        <v>-5.76</v>
      </c>
      <c r="H583">
        <v>98.9</v>
      </c>
      <c r="I583">
        <v>278</v>
      </c>
      <c r="J583">
        <v>104.7</v>
      </c>
      <c r="K583">
        <v>166</v>
      </c>
      <c r="L583">
        <v>65.2</v>
      </c>
      <c r="M583">
        <v>318</v>
      </c>
      <c r="N583">
        <v>7.0000000000000001E-3</v>
      </c>
      <c r="O583">
        <v>156</v>
      </c>
      <c r="P583">
        <v>9.14</v>
      </c>
      <c r="Q583">
        <v>39</v>
      </c>
      <c r="R583">
        <v>110</v>
      </c>
      <c r="S583">
        <v>34</v>
      </c>
      <c r="T583">
        <v>100.8</v>
      </c>
      <c r="U583">
        <v>36</v>
      </c>
      <c r="V583">
        <v>-3.57</v>
      </c>
      <c r="W583">
        <v>278</v>
      </c>
    </row>
    <row r="584" spans="1:23" x14ac:dyDescent="0.25">
      <c r="A584">
        <f>COUNTIF('Value Matchup'!$D$356:$D$423,D584)</f>
        <v>0</v>
      </c>
      <c r="B584" t="s">
        <v>1086</v>
      </c>
      <c r="C584">
        <v>228</v>
      </c>
      <c r="D584" t="s">
        <v>381</v>
      </c>
      <c r="E584" t="s">
        <v>123</v>
      </c>
      <c r="F584" s="79" t="s">
        <v>549</v>
      </c>
      <c r="G584">
        <v>-5.79</v>
      </c>
      <c r="H584">
        <v>99.8</v>
      </c>
      <c r="I584">
        <v>261</v>
      </c>
      <c r="J584">
        <v>105.6</v>
      </c>
      <c r="K584">
        <v>183</v>
      </c>
      <c r="L584">
        <v>62.7</v>
      </c>
      <c r="M584">
        <v>348</v>
      </c>
      <c r="N584">
        <v>3.0000000000000001E-3</v>
      </c>
      <c r="O584">
        <v>170</v>
      </c>
      <c r="P584">
        <v>-2.99</v>
      </c>
      <c r="Q584">
        <v>231</v>
      </c>
      <c r="R584">
        <v>103.1</v>
      </c>
      <c r="S584">
        <v>242</v>
      </c>
      <c r="T584">
        <v>106.1</v>
      </c>
      <c r="U584">
        <v>196</v>
      </c>
      <c r="V584">
        <v>-6.83</v>
      </c>
      <c r="W584">
        <v>329</v>
      </c>
    </row>
    <row r="585" spans="1:23" x14ac:dyDescent="0.25">
      <c r="A585">
        <f>COUNTIF('Value Matchup'!$D$356:$D$423,D585)</f>
        <v>0</v>
      </c>
      <c r="B585" t="s">
        <v>1086</v>
      </c>
      <c r="C585">
        <v>229</v>
      </c>
      <c r="D585" t="s">
        <v>243</v>
      </c>
      <c r="E585" t="s">
        <v>176</v>
      </c>
      <c r="F585" s="79" t="s">
        <v>1662</v>
      </c>
      <c r="G585">
        <v>-5.97</v>
      </c>
      <c r="H585">
        <v>101.4</v>
      </c>
      <c r="I585">
        <v>241</v>
      </c>
      <c r="J585">
        <v>107.4</v>
      </c>
      <c r="K585">
        <v>221</v>
      </c>
      <c r="L585">
        <v>67.900000000000006</v>
      </c>
      <c r="M585">
        <v>191</v>
      </c>
      <c r="N585">
        <v>-2.5000000000000001E-2</v>
      </c>
      <c r="O585">
        <v>251</v>
      </c>
      <c r="P585">
        <v>-2.06</v>
      </c>
      <c r="Q585">
        <v>190</v>
      </c>
      <c r="R585">
        <v>105.6</v>
      </c>
      <c r="S585">
        <v>119</v>
      </c>
      <c r="T585">
        <v>107.6</v>
      </c>
      <c r="U585">
        <v>286</v>
      </c>
      <c r="V585">
        <v>-0.83</v>
      </c>
      <c r="W585">
        <v>179</v>
      </c>
    </row>
    <row r="586" spans="1:23" x14ac:dyDescent="0.25">
      <c r="A586">
        <f>COUNTIF('Value Matchup'!$D$356:$D$423,D586)</f>
        <v>0</v>
      </c>
      <c r="B586" t="s">
        <v>1086</v>
      </c>
      <c r="C586">
        <v>230</v>
      </c>
      <c r="D586" t="s">
        <v>256</v>
      </c>
      <c r="E586" t="s">
        <v>123</v>
      </c>
      <c r="F586" s="79" t="s">
        <v>517</v>
      </c>
      <c r="G586">
        <v>-6</v>
      </c>
      <c r="H586">
        <v>100.5</v>
      </c>
      <c r="I586">
        <v>251</v>
      </c>
      <c r="J586">
        <v>106.5</v>
      </c>
      <c r="K586">
        <v>196</v>
      </c>
      <c r="L586">
        <v>66.099999999999994</v>
      </c>
      <c r="M586">
        <v>278</v>
      </c>
      <c r="N586">
        <v>4.2000000000000003E-2</v>
      </c>
      <c r="O586">
        <v>70</v>
      </c>
      <c r="P586">
        <v>-2.83</v>
      </c>
      <c r="Q586">
        <v>221</v>
      </c>
      <c r="R586">
        <v>102.7</v>
      </c>
      <c r="S586">
        <v>264</v>
      </c>
      <c r="T586">
        <v>105.6</v>
      </c>
      <c r="U586">
        <v>170</v>
      </c>
      <c r="V586">
        <v>-3.19</v>
      </c>
      <c r="W586">
        <v>261</v>
      </c>
    </row>
    <row r="587" spans="1:23" x14ac:dyDescent="0.25">
      <c r="A587">
        <f>COUNTIF('Value Matchup'!$D$356:$D$423,D587)</f>
        <v>0</v>
      </c>
      <c r="B587" t="s">
        <v>1086</v>
      </c>
      <c r="C587">
        <v>231</v>
      </c>
      <c r="D587" t="s">
        <v>178</v>
      </c>
      <c r="E587" t="s">
        <v>146</v>
      </c>
      <c r="F587" s="79" t="s">
        <v>1784</v>
      </c>
      <c r="G587">
        <v>-6.01</v>
      </c>
      <c r="H587">
        <v>107.3</v>
      </c>
      <c r="I587">
        <v>128</v>
      </c>
      <c r="J587">
        <v>113.3</v>
      </c>
      <c r="K587">
        <v>321</v>
      </c>
      <c r="L587">
        <v>70</v>
      </c>
      <c r="M587">
        <v>80</v>
      </c>
      <c r="N587">
        <v>-0.14599999999999999</v>
      </c>
      <c r="O587">
        <v>351</v>
      </c>
      <c r="P587">
        <v>-3.5</v>
      </c>
      <c r="Q587">
        <v>242</v>
      </c>
      <c r="R587">
        <v>102.7</v>
      </c>
      <c r="S587">
        <v>263</v>
      </c>
      <c r="T587">
        <v>106.2</v>
      </c>
      <c r="U587">
        <v>206</v>
      </c>
      <c r="V587">
        <v>-1.21</v>
      </c>
      <c r="W587">
        <v>188</v>
      </c>
    </row>
    <row r="588" spans="1:23" x14ac:dyDescent="0.25">
      <c r="A588">
        <f>COUNTIF('Value Matchup'!$D$356:$D$423,D588)</f>
        <v>0</v>
      </c>
      <c r="B588" t="s">
        <v>1086</v>
      </c>
      <c r="C588">
        <v>232</v>
      </c>
      <c r="D588" t="s">
        <v>142</v>
      </c>
      <c r="E588" t="s">
        <v>112</v>
      </c>
      <c r="F588" s="79" t="s">
        <v>517</v>
      </c>
      <c r="G588">
        <v>-6.04</v>
      </c>
      <c r="H588">
        <v>102</v>
      </c>
      <c r="I588">
        <v>231</v>
      </c>
      <c r="J588">
        <v>108.1</v>
      </c>
      <c r="K588">
        <v>233</v>
      </c>
      <c r="L588">
        <v>70</v>
      </c>
      <c r="M588">
        <v>76</v>
      </c>
      <c r="N588">
        <v>6.6000000000000003E-2</v>
      </c>
      <c r="O588">
        <v>39</v>
      </c>
      <c r="P588">
        <v>-2.61</v>
      </c>
      <c r="Q588">
        <v>214</v>
      </c>
      <c r="R588">
        <v>103.8</v>
      </c>
      <c r="S588">
        <v>199</v>
      </c>
      <c r="T588">
        <v>106.5</v>
      </c>
      <c r="U588">
        <v>224</v>
      </c>
      <c r="V588">
        <v>-4.63</v>
      </c>
      <c r="W588">
        <v>298</v>
      </c>
    </row>
    <row r="589" spans="1:23" x14ac:dyDescent="0.25">
      <c r="A589">
        <f>COUNTIF('Value Matchup'!$D$356:$D$423,D589)</f>
        <v>0</v>
      </c>
      <c r="B589" t="s">
        <v>1086</v>
      </c>
      <c r="C589">
        <v>233</v>
      </c>
      <c r="D589" t="s">
        <v>205</v>
      </c>
      <c r="E589" t="s">
        <v>167</v>
      </c>
      <c r="F589" s="79" t="s">
        <v>1660</v>
      </c>
      <c r="G589">
        <v>-6.1</v>
      </c>
      <c r="H589">
        <v>95.9</v>
      </c>
      <c r="I589">
        <v>321</v>
      </c>
      <c r="J589">
        <v>102</v>
      </c>
      <c r="K589">
        <v>112</v>
      </c>
      <c r="L589">
        <v>69.2</v>
      </c>
      <c r="M589">
        <v>119</v>
      </c>
      <c r="N589">
        <v>-2.5000000000000001E-2</v>
      </c>
      <c r="O589">
        <v>248</v>
      </c>
      <c r="P589">
        <v>-0.28000000000000003</v>
      </c>
      <c r="Q589">
        <v>144</v>
      </c>
      <c r="R589">
        <v>104.8</v>
      </c>
      <c r="S589">
        <v>157</v>
      </c>
      <c r="T589">
        <v>105.1</v>
      </c>
      <c r="U589">
        <v>142</v>
      </c>
      <c r="V589">
        <v>-0.38</v>
      </c>
      <c r="W589">
        <v>168</v>
      </c>
    </row>
    <row r="590" spans="1:23" x14ac:dyDescent="0.25">
      <c r="A590">
        <f>COUNTIF('Value Matchup'!$D$356:$D$423,D590)</f>
        <v>0</v>
      </c>
      <c r="B590" t="s">
        <v>1086</v>
      </c>
      <c r="C590">
        <v>234</v>
      </c>
      <c r="D590" t="s">
        <v>259</v>
      </c>
      <c r="E590" t="s">
        <v>151</v>
      </c>
      <c r="F590" s="79" t="s">
        <v>1661</v>
      </c>
      <c r="G590">
        <v>-6.17</v>
      </c>
      <c r="H590">
        <v>107.2</v>
      </c>
      <c r="I590">
        <v>131</v>
      </c>
      <c r="J590">
        <v>113.4</v>
      </c>
      <c r="K590">
        <v>322</v>
      </c>
      <c r="L590">
        <v>66.900000000000006</v>
      </c>
      <c r="M590">
        <v>243</v>
      </c>
      <c r="N590">
        <v>1.2E-2</v>
      </c>
      <c r="O590">
        <v>142</v>
      </c>
      <c r="P590">
        <v>0.5</v>
      </c>
      <c r="Q590">
        <v>130</v>
      </c>
      <c r="R590">
        <v>105.3</v>
      </c>
      <c r="S590">
        <v>137</v>
      </c>
      <c r="T590">
        <v>104.8</v>
      </c>
      <c r="U590">
        <v>126</v>
      </c>
      <c r="V590">
        <v>-2.5499999999999998</v>
      </c>
      <c r="W590">
        <v>238</v>
      </c>
    </row>
    <row r="591" spans="1:23" x14ac:dyDescent="0.25">
      <c r="A591">
        <f>COUNTIF('Value Matchup'!$D$356:$D$423,D591)</f>
        <v>0</v>
      </c>
      <c r="B591" t="s">
        <v>1086</v>
      </c>
      <c r="C591">
        <v>235</v>
      </c>
      <c r="D591" t="s">
        <v>249</v>
      </c>
      <c r="E591" t="s">
        <v>121</v>
      </c>
      <c r="F591" s="79" t="s">
        <v>441</v>
      </c>
      <c r="G591">
        <v>-6.23</v>
      </c>
      <c r="H591">
        <v>105.7</v>
      </c>
      <c r="I591">
        <v>156</v>
      </c>
      <c r="J591">
        <v>111.9</v>
      </c>
      <c r="K591">
        <v>309</v>
      </c>
      <c r="L591">
        <v>70.8</v>
      </c>
      <c r="M591">
        <v>56</v>
      </c>
      <c r="N591">
        <v>4.2000000000000003E-2</v>
      </c>
      <c r="O591">
        <v>72</v>
      </c>
      <c r="P591">
        <v>-6.82</v>
      </c>
      <c r="Q591">
        <v>312</v>
      </c>
      <c r="R591">
        <v>101.2</v>
      </c>
      <c r="S591">
        <v>311</v>
      </c>
      <c r="T591">
        <v>108</v>
      </c>
      <c r="U591">
        <v>310</v>
      </c>
      <c r="V591">
        <v>-2.17</v>
      </c>
      <c r="W591">
        <v>220</v>
      </c>
    </row>
    <row r="592" spans="1:23" x14ac:dyDescent="0.25">
      <c r="A592">
        <f>COUNTIF('Value Matchup'!$D$356:$D$423,D592)</f>
        <v>0</v>
      </c>
      <c r="B592" t="s">
        <v>1086</v>
      </c>
      <c r="C592">
        <v>236</v>
      </c>
      <c r="D592" t="s">
        <v>319</v>
      </c>
      <c r="E592" t="s">
        <v>186</v>
      </c>
      <c r="F592" s="79" t="s">
        <v>1661</v>
      </c>
      <c r="G592">
        <v>-6.24</v>
      </c>
      <c r="H592">
        <v>106</v>
      </c>
      <c r="I592">
        <v>150</v>
      </c>
      <c r="J592">
        <v>112.3</v>
      </c>
      <c r="K592">
        <v>314</v>
      </c>
      <c r="L592">
        <v>65.3</v>
      </c>
      <c r="M592">
        <v>315</v>
      </c>
      <c r="N592">
        <v>-3.3000000000000002E-2</v>
      </c>
      <c r="O592">
        <v>268</v>
      </c>
      <c r="P592">
        <v>2.92</v>
      </c>
      <c r="Q592">
        <v>92</v>
      </c>
      <c r="R592">
        <v>107.2</v>
      </c>
      <c r="S592">
        <v>81</v>
      </c>
      <c r="T592">
        <v>104.3</v>
      </c>
      <c r="U592">
        <v>113</v>
      </c>
      <c r="V592">
        <v>8.44</v>
      </c>
      <c r="W592">
        <v>10</v>
      </c>
    </row>
    <row r="593" spans="1:23" x14ac:dyDescent="0.25">
      <c r="A593">
        <f>COUNTIF('Value Matchup'!$D$356:$D$423,D593)</f>
        <v>0</v>
      </c>
      <c r="B593" t="s">
        <v>1086</v>
      </c>
      <c r="C593">
        <v>237</v>
      </c>
      <c r="D593" t="s">
        <v>109</v>
      </c>
      <c r="E593" t="s">
        <v>110</v>
      </c>
      <c r="F593" s="79" t="s">
        <v>1660</v>
      </c>
      <c r="G593">
        <v>-6.25</v>
      </c>
      <c r="H593">
        <v>100.5</v>
      </c>
      <c r="I593">
        <v>250</v>
      </c>
      <c r="J593">
        <v>106.8</v>
      </c>
      <c r="K593">
        <v>202</v>
      </c>
      <c r="L593">
        <v>66</v>
      </c>
      <c r="M593">
        <v>284</v>
      </c>
      <c r="N593">
        <v>2.1999999999999999E-2</v>
      </c>
      <c r="O593">
        <v>117</v>
      </c>
      <c r="P593">
        <v>1.72</v>
      </c>
      <c r="Q593">
        <v>106</v>
      </c>
      <c r="R593">
        <v>105.7</v>
      </c>
      <c r="S593">
        <v>115</v>
      </c>
      <c r="T593">
        <v>104</v>
      </c>
      <c r="U593">
        <v>105</v>
      </c>
      <c r="V593">
        <v>-5.13</v>
      </c>
      <c r="W593">
        <v>306</v>
      </c>
    </row>
    <row r="594" spans="1:23" x14ac:dyDescent="0.25">
      <c r="A594">
        <f>COUNTIF('Value Matchup'!$D$356:$D$423,D594)</f>
        <v>0</v>
      </c>
      <c r="B594" t="s">
        <v>1086</v>
      </c>
      <c r="C594">
        <v>238</v>
      </c>
      <c r="D594" t="s">
        <v>285</v>
      </c>
      <c r="E594" t="s">
        <v>148</v>
      </c>
      <c r="F594" s="79" t="s">
        <v>515</v>
      </c>
      <c r="G594">
        <v>-6.36</v>
      </c>
      <c r="H594">
        <v>103.7</v>
      </c>
      <c r="I594">
        <v>191</v>
      </c>
      <c r="J594">
        <v>110.1</v>
      </c>
      <c r="K594">
        <v>281</v>
      </c>
      <c r="L594">
        <v>64.7</v>
      </c>
      <c r="M594">
        <v>325</v>
      </c>
      <c r="N594">
        <v>2.9000000000000001E-2</v>
      </c>
      <c r="O594">
        <v>103</v>
      </c>
      <c r="P594">
        <v>-8.6300000000000008</v>
      </c>
      <c r="Q594">
        <v>335</v>
      </c>
      <c r="R594">
        <v>100.7</v>
      </c>
      <c r="S594">
        <v>327</v>
      </c>
      <c r="T594">
        <v>109.4</v>
      </c>
      <c r="U594">
        <v>342</v>
      </c>
      <c r="V594">
        <v>-3.44</v>
      </c>
      <c r="W594">
        <v>271</v>
      </c>
    </row>
    <row r="595" spans="1:23" x14ac:dyDescent="0.25">
      <c r="A595">
        <f>COUNTIF('Value Matchup'!$D$356:$D$423,D595)</f>
        <v>0</v>
      </c>
      <c r="B595" t="s">
        <v>1086</v>
      </c>
      <c r="C595">
        <v>239</v>
      </c>
      <c r="D595" t="s">
        <v>303</v>
      </c>
      <c r="E595" t="s">
        <v>198</v>
      </c>
      <c r="F595" s="79" t="s">
        <v>1660</v>
      </c>
      <c r="G595">
        <v>-6.41</v>
      </c>
      <c r="H595">
        <v>103.1</v>
      </c>
      <c r="I595">
        <v>207</v>
      </c>
      <c r="J595">
        <v>109.5</v>
      </c>
      <c r="K595">
        <v>265</v>
      </c>
      <c r="L595">
        <v>71.400000000000006</v>
      </c>
      <c r="M595">
        <v>39</v>
      </c>
      <c r="N595">
        <v>1.4999999999999999E-2</v>
      </c>
      <c r="O595">
        <v>135</v>
      </c>
      <c r="P595">
        <v>1.0900000000000001</v>
      </c>
      <c r="Q595">
        <v>118</v>
      </c>
      <c r="R595">
        <v>106</v>
      </c>
      <c r="S595">
        <v>108</v>
      </c>
      <c r="T595">
        <v>104.9</v>
      </c>
      <c r="U595">
        <v>133</v>
      </c>
      <c r="V595">
        <v>6.47</v>
      </c>
      <c r="W595">
        <v>24</v>
      </c>
    </row>
    <row r="596" spans="1:23" x14ac:dyDescent="0.25">
      <c r="A596">
        <f>COUNTIF('Value Matchup'!$D$356:$D$423,D596)</f>
        <v>0</v>
      </c>
      <c r="B596" t="s">
        <v>1086</v>
      </c>
      <c r="C596">
        <v>240</v>
      </c>
      <c r="D596" t="s">
        <v>403</v>
      </c>
      <c r="E596" t="s">
        <v>167</v>
      </c>
      <c r="F596" s="79" t="s">
        <v>1661</v>
      </c>
      <c r="G596">
        <v>-6.49</v>
      </c>
      <c r="H596">
        <v>98</v>
      </c>
      <c r="I596">
        <v>301</v>
      </c>
      <c r="J596">
        <v>104.5</v>
      </c>
      <c r="K596">
        <v>163</v>
      </c>
      <c r="L596">
        <v>67.599999999999994</v>
      </c>
      <c r="M596">
        <v>206</v>
      </c>
      <c r="N596">
        <v>-3.9E-2</v>
      </c>
      <c r="O596">
        <v>277</v>
      </c>
      <c r="P596">
        <v>-1.1399999999999999</v>
      </c>
      <c r="Q596">
        <v>165</v>
      </c>
      <c r="R596">
        <v>104.3</v>
      </c>
      <c r="S596">
        <v>181</v>
      </c>
      <c r="T596">
        <v>105.4</v>
      </c>
      <c r="U596">
        <v>158</v>
      </c>
      <c r="V596">
        <v>-2.56</v>
      </c>
      <c r="W596">
        <v>239</v>
      </c>
    </row>
    <row r="597" spans="1:23" x14ac:dyDescent="0.25">
      <c r="A597">
        <f>COUNTIF('Value Matchup'!$D$356:$D$423,D597)</f>
        <v>0</v>
      </c>
      <c r="B597" t="s">
        <v>1086</v>
      </c>
      <c r="C597">
        <v>241</v>
      </c>
      <c r="D597" t="s">
        <v>223</v>
      </c>
      <c r="E597" t="s">
        <v>159</v>
      </c>
      <c r="F597" s="79" t="s">
        <v>447</v>
      </c>
      <c r="G597">
        <v>-6.51</v>
      </c>
      <c r="H597">
        <v>100.1</v>
      </c>
      <c r="I597">
        <v>257</v>
      </c>
      <c r="J597">
        <v>106.6</v>
      </c>
      <c r="K597">
        <v>199</v>
      </c>
      <c r="L597">
        <v>65.900000000000006</v>
      </c>
      <c r="M597">
        <v>287</v>
      </c>
      <c r="N597">
        <v>-8.2000000000000003E-2</v>
      </c>
      <c r="O597">
        <v>338</v>
      </c>
      <c r="P597">
        <v>-6.42</v>
      </c>
      <c r="Q597">
        <v>305</v>
      </c>
      <c r="R597">
        <v>101.6</v>
      </c>
      <c r="S597">
        <v>302</v>
      </c>
      <c r="T597">
        <v>108</v>
      </c>
      <c r="U597">
        <v>309</v>
      </c>
      <c r="V597">
        <v>-1.82</v>
      </c>
      <c r="W597">
        <v>208</v>
      </c>
    </row>
    <row r="598" spans="1:23" x14ac:dyDescent="0.25">
      <c r="A598">
        <f>COUNTIF('Value Matchup'!$D$356:$D$423,D598)</f>
        <v>0</v>
      </c>
      <c r="B598" t="s">
        <v>1086</v>
      </c>
      <c r="C598">
        <v>242</v>
      </c>
      <c r="D598" t="s">
        <v>154</v>
      </c>
      <c r="E598" t="s">
        <v>155</v>
      </c>
      <c r="F598" s="79" t="s">
        <v>1660</v>
      </c>
      <c r="G598">
        <v>-6.65</v>
      </c>
      <c r="H598">
        <v>97.3</v>
      </c>
      <c r="I598">
        <v>308</v>
      </c>
      <c r="J598">
        <v>103.9</v>
      </c>
      <c r="K598">
        <v>157</v>
      </c>
      <c r="L598">
        <v>65.3</v>
      </c>
      <c r="M598">
        <v>314</v>
      </c>
      <c r="N598">
        <v>-2.4E-2</v>
      </c>
      <c r="O598">
        <v>246</v>
      </c>
      <c r="P598">
        <v>0.64</v>
      </c>
      <c r="Q598">
        <v>127</v>
      </c>
      <c r="R598">
        <v>105.5</v>
      </c>
      <c r="S598">
        <v>124</v>
      </c>
      <c r="T598">
        <v>104.9</v>
      </c>
      <c r="U598">
        <v>132</v>
      </c>
      <c r="V598">
        <v>4.67</v>
      </c>
      <c r="W598">
        <v>43</v>
      </c>
    </row>
    <row r="599" spans="1:23" x14ac:dyDescent="0.25">
      <c r="A599">
        <f>COUNTIF('Value Matchup'!$D$356:$D$423,D599)</f>
        <v>0</v>
      </c>
      <c r="B599" t="s">
        <v>1086</v>
      </c>
      <c r="C599">
        <v>243</v>
      </c>
      <c r="D599" t="s">
        <v>1081</v>
      </c>
      <c r="E599" t="s">
        <v>116</v>
      </c>
      <c r="F599" s="79" t="s">
        <v>1082</v>
      </c>
      <c r="G599">
        <v>-6.65</v>
      </c>
      <c r="H599">
        <v>104.6</v>
      </c>
      <c r="I599">
        <v>180</v>
      </c>
      <c r="J599">
        <v>111.2</v>
      </c>
      <c r="K599">
        <v>299</v>
      </c>
      <c r="L599">
        <v>71.7</v>
      </c>
      <c r="M599">
        <v>31</v>
      </c>
      <c r="N599">
        <v>-0.01</v>
      </c>
      <c r="O599">
        <v>206</v>
      </c>
      <c r="P599">
        <v>-6.3</v>
      </c>
      <c r="Q599">
        <v>304</v>
      </c>
      <c r="R599">
        <v>101</v>
      </c>
      <c r="S599">
        <v>318</v>
      </c>
      <c r="T599">
        <v>107.3</v>
      </c>
      <c r="U599">
        <v>271</v>
      </c>
      <c r="V599">
        <v>17.2</v>
      </c>
      <c r="W599">
        <v>1</v>
      </c>
    </row>
    <row r="600" spans="1:23" x14ac:dyDescent="0.25">
      <c r="A600">
        <f>COUNTIF('Value Matchup'!$D$356:$D$423,D600)</f>
        <v>0</v>
      </c>
      <c r="B600" t="s">
        <v>1086</v>
      </c>
      <c r="C600">
        <v>244</v>
      </c>
      <c r="D600" t="s">
        <v>84</v>
      </c>
      <c r="E600" t="s">
        <v>124</v>
      </c>
      <c r="F600" s="79" t="s">
        <v>1784</v>
      </c>
      <c r="G600">
        <v>-7.27</v>
      </c>
      <c r="H600">
        <v>98.2</v>
      </c>
      <c r="I600">
        <v>296</v>
      </c>
      <c r="J600">
        <v>105.4</v>
      </c>
      <c r="K600">
        <v>181</v>
      </c>
      <c r="L600">
        <v>68.7</v>
      </c>
      <c r="M600">
        <v>154</v>
      </c>
      <c r="N600">
        <v>8.0000000000000002E-3</v>
      </c>
      <c r="O600">
        <v>155</v>
      </c>
      <c r="P600">
        <v>5.14</v>
      </c>
      <c r="Q600">
        <v>72</v>
      </c>
      <c r="R600">
        <v>108.9</v>
      </c>
      <c r="S600">
        <v>56</v>
      </c>
      <c r="T600">
        <v>103.8</v>
      </c>
      <c r="U600">
        <v>95</v>
      </c>
      <c r="V600">
        <v>-3.08</v>
      </c>
      <c r="W600">
        <v>253</v>
      </c>
    </row>
    <row r="601" spans="1:23" x14ac:dyDescent="0.25">
      <c r="A601">
        <f>COUNTIF('Value Matchup'!$D$356:$D$423,D601)</f>
        <v>0</v>
      </c>
      <c r="B601" t="s">
        <v>1086</v>
      </c>
      <c r="C601">
        <v>245</v>
      </c>
      <c r="D601" t="s">
        <v>396</v>
      </c>
      <c r="E601" t="s">
        <v>176</v>
      </c>
      <c r="F601" s="79" t="s">
        <v>1661</v>
      </c>
      <c r="G601">
        <v>-7.43</v>
      </c>
      <c r="H601">
        <v>104.3</v>
      </c>
      <c r="I601">
        <v>185</v>
      </c>
      <c r="J601">
        <v>111.7</v>
      </c>
      <c r="K601">
        <v>303</v>
      </c>
      <c r="L601">
        <v>72</v>
      </c>
      <c r="M601">
        <v>27</v>
      </c>
      <c r="N601">
        <v>-2.3E-2</v>
      </c>
      <c r="O601">
        <v>238</v>
      </c>
      <c r="P601">
        <v>-0.32</v>
      </c>
      <c r="Q601">
        <v>145</v>
      </c>
      <c r="R601">
        <v>106.6</v>
      </c>
      <c r="S601">
        <v>94</v>
      </c>
      <c r="T601">
        <v>106.9</v>
      </c>
      <c r="U601">
        <v>252</v>
      </c>
      <c r="V601">
        <v>2.87</v>
      </c>
      <c r="W601">
        <v>82</v>
      </c>
    </row>
    <row r="602" spans="1:23" x14ac:dyDescent="0.25">
      <c r="A602">
        <f>COUNTIF('Value Matchup'!$D$356:$D$423,D602)</f>
        <v>0</v>
      </c>
      <c r="B602" t="s">
        <v>1086</v>
      </c>
      <c r="C602">
        <v>246</v>
      </c>
      <c r="D602" t="s">
        <v>165</v>
      </c>
      <c r="E602" t="s">
        <v>159</v>
      </c>
      <c r="F602" s="79" t="s">
        <v>452</v>
      </c>
      <c r="G602">
        <v>-7.43</v>
      </c>
      <c r="H602">
        <v>99.4</v>
      </c>
      <c r="I602">
        <v>265</v>
      </c>
      <c r="J602">
        <v>106.8</v>
      </c>
      <c r="K602">
        <v>206</v>
      </c>
      <c r="L602">
        <v>66.5</v>
      </c>
      <c r="M602">
        <v>262</v>
      </c>
      <c r="N602">
        <v>-1.9E-2</v>
      </c>
      <c r="O602">
        <v>232</v>
      </c>
      <c r="P602">
        <v>-6.06</v>
      </c>
      <c r="Q602">
        <v>299</v>
      </c>
      <c r="R602">
        <v>102.3</v>
      </c>
      <c r="S602">
        <v>282</v>
      </c>
      <c r="T602">
        <v>108.4</v>
      </c>
      <c r="U602">
        <v>320</v>
      </c>
      <c r="V602">
        <v>-1.08</v>
      </c>
      <c r="W602">
        <v>186</v>
      </c>
    </row>
    <row r="603" spans="1:23" x14ac:dyDescent="0.25">
      <c r="A603">
        <f>COUNTIF('Value Matchup'!$D$356:$D$423,D603)</f>
        <v>0</v>
      </c>
      <c r="B603" t="s">
        <v>1086</v>
      </c>
      <c r="C603">
        <v>247</v>
      </c>
      <c r="D603" t="s">
        <v>183</v>
      </c>
      <c r="E603" t="s">
        <v>176</v>
      </c>
      <c r="F603" s="79" t="s">
        <v>552</v>
      </c>
      <c r="G603">
        <v>-7.57</v>
      </c>
      <c r="H603">
        <v>102</v>
      </c>
      <c r="I603">
        <v>232</v>
      </c>
      <c r="J603">
        <v>109.6</v>
      </c>
      <c r="K603">
        <v>267</v>
      </c>
      <c r="L603">
        <v>65.900000000000006</v>
      </c>
      <c r="M603">
        <v>285</v>
      </c>
      <c r="N603">
        <v>1.4999999999999999E-2</v>
      </c>
      <c r="O603">
        <v>139</v>
      </c>
      <c r="P603">
        <v>-2.54</v>
      </c>
      <c r="Q603">
        <v>209</v>
      </c>
      <c r="R603">
        <v>105</v>
      </c>
      <c r="S603">
        <v>146</v>
      </c>
      <c r="T603">
        <v>107.6</v>
      </c>
      <c r="U603">
        <v>280</v>
      </c>
      <c r="V603">
        <v>-3.38</v>
      </c>
      <c r="W603">
        <v>267</v>
      </c>
    </row>
    <row r="604" spans="1:23" x14ac:dyDescent="0.25">
      <c r="A604">
        <f>COUNTIF('Value Matchup'!$D$356:$D$423,D604)</f>
        <v>0</v>
      </c>
      <c r="B604" t="s">
        <v>1086</v>
      </c>
      <c r="C604">
        <v>248</v>
      </c>
      <c r="D604" t="s">
        <v>199</v>
      </c>
      <c r="E604" t="s">
        <v>176</v>
      </c>
      <c r="F604" s="79" t="s">
        <v>518</v>
      </c>
      <c r="G604">
        <v>-7.62</v>
      </c>
      <c r="H604">
        <v>103.6</v>
      </c>
      <c r="I604">
        <v>193</v>
      </c>
      <c r="J604">
        <v>111.3</v>
      </c>
      <c r="K604">
        <v>301</v>
      </c>
      <c r="L604">
        <v>67.3</v>
      </c>
      <c r="M604">
        <v>216</v>
      </c>
      <c r="N604">
        <v>6.0999999999999999E-2</v>
      </c>
      <c r="O604">
        <v>52</v>
      </c>
      <c r="P604">
        <v>-0.95</v>
      </c>
      <c r="Q604">
        <v>161</v>
      </c>
      <c r="R604">
        <v>105.3</v>
      </c>
      <c r="S604">
        <v>135</v>
      </c>
      <c r="T604">
        <v>106.3</v>
      </c>
      <c r="U604">
        <v>209</v>
      </c>
      <c r="V604">
        <v>2.4</v>
      </c>
      <c r="W604">
        <v>88</v>
      </c>
    </row>
    <row r="605" spans="1:23" x14ac:dyDescent="0.25">
      <c r="A605">
        <f>COUNTIF('Value Matchup'!$D$356:$D$423,D605)</f>
        <v>0</v>
      </c>
      <c r="B605" t="s">
        <v>1086</v>
      </c>
      <c r="C605">
        <v>249</v>
      </c>
      <c r="D605" t="s">
        <v>310</v>
      </c>
      <c r="E605" t="s">
        <v>112</v>
      </c>
      <c r="F605" s="79" t="s">
        <v>514</v>
      </c>
      <c r="G605">
        <v>-7.66</v>
      </c>
      <c r="H605">
        <v>103.3</v>
      </c>
      <c r="I605">
        <v>201</v>
      </c>
      <c r="J605">
        <v>111</v>
      </c>
      <c r="K605">
        <v>297</v>
      </c>
      <c r="L605">
        <v>67</v>
      </c>
      <c r="M605">
        <v>235</v>
      </c>
      <c r="N605">
        <v>2E-3</v>
      </c>
      <c r="O605">
        <v>173</v>
      </c>
      <c r="P605">
        <v>-1.45</v>
      </c>
      <c r="Q605">
        <v>176</v>
      </c>
      <c r="R605">
        <v>104.8</v>
      </c>
      <c r="S605">
        <v>159</v>
      </c>
      <c r="T605">
        <v>106.2</v>
      </c>
      <c r="U605">
        <v>204</v>
      </c>
      <c r="V605">
        <v>-3.54</v>
      </c>
      <c r="W605">
        <v>276</v>
      </c>
    </row>
    <row r="606" spans="1:23" x14ac:dyDescent="0.25">
      <c r="A606">
        <f>COUNTIF('Value Matchup'!$D$356:$D$423,D606)</f>
        <v>0</v>
      </c>
      <c r="B606" t="s">
        <v>1086</v>
      </c>
      <c r="C606">
        <v>250</v>
      </c>
      <c r="D606" t="s">
        <v>1083</v>
      </c>
      <c r="E606" t="s">
        <v>136</v>
      </c>
      <c r="F606" s="79" t="s">
        <v>764</v>
      </c>
      <c r="G606">
        <v>-7.68</v>
      </c>
      <c r="H606">
        <v>101</v>
      </c>
      <c r="I606">
        <v>243</v>
      </c>
      <c r="J606">
        <v>108.7</v>
      </c>
      <c r="K606">
        <v>251</v>
      </c>
      <c r="L606">
        <v>71.900000000000006</v>
      </c>
      <c r="M606">
        <v>28</v>
      </c>
      <c r="N606">
        <v>-1.7000000000000001E-2</v>
      </c>
      <c r="O606">
        <v>223</v>
      </c>
      <c r="P606">
        <v>-11.05</v>
      </c>
      <c r="Q606">
        <v>346</v>
      </c>
      <c r="R606">
        <v>99.5</v>
      </c>
      <c r="S606">
        <v>342</v>
      </c>
      <c r="T606">
        <v>110.6</v>
      </c>
      <c r="U606">
        <v>349</v>
      </c>
      <c r="V606">
        <v>1.01</v>
      </c>
      <c r="W606">
        <v>134</v>
      </c>
    </row>
    <row r="607" spans="1:23" x14ac:dyDescent="0.25">
      <c r="A607">
        <f>COUNTIF('Value Matchup'!$D$356:$D$423,D607)</f>
        <v>0</v>
      </c>
      <c r="B607" t="s">
        <v>1086</v>
      </c>
      <c r="C607">
        <v>251</v>
      </c>
      <c r="D607" t="s">
        <v>190</v>
      </c>
      <c r="E607" t="s">
        <v>176</v>
      </c>
      <c r="F607" s="79" t="s">
        <v>551</v>
      </c>
      <c r="G607">
        <v>-7.73</v>
      </c>
      <c r="H607">
        <v>103</v>
      </c>
      <c r="I607">
        <v>211</v>
      </c>
      <c r="J607">
        <v>110.7</v>
      </c>
      <c r="K607">
        <v>292</v>
      </c>
      <c r="L607">
        <v>69</v>
      </c>
      <c r="M607">
        <v>123</v>
      </c>
      <c r="N607">
        <v>6.4000000000000001E-2</v>
      </c>
      <c r="O607">
        <v>42</v>
      </c>
      <c r="P607">
        <v>-2.16</v>
      </c>
      <c r="Q607">
        <v>197</v>
      </c>
      <c r="R607">
        <v>105.4</v>
      </c>
      <c r="S607">
        <v>132</v>
      </c>
      <c r="T607">
        <v>107.5</v>
      </c>
      <c r="U607">
        <v>279</v>
      </c>
      <c r="V607">
        <v>-2.4300000000000002</v>
      </c>
      <c r="W607">
        <v>229</v>
      </c>
    </row>
    <row r="608" spans="1:23" x14ac:dyDescent="0.25">
      <c r="A608">
        <f>COUNTIF('Value Matchup'!$D$356:$D$423,D608)</f>
        <v>0</v>
      </c>
      <c r="B608" t="s">
        <v>1086</v>
      </c>
      <c r="C608">
        <v>252</v>
      </c>
      <c r="D608" t="s">
        <v>365</v>
      </c>
      <c r="E608" t="s">
        <v>198</v>
      </c>
      <c r="F608" s="79" t="s">
        <v>514</v>
      </c>
      <c r="G608">
        <v>-7.74</v>
      </c>
      <c r="H608">
        <v>102.2</v>
      </c>
      <c r="I608">
        <v>221</v>
      </c>
      <c r="J608">
        <v>110</v>
      </c>
      <c r="K608">
        <v>273</v>
      </c>
      <c r="L608">
        <v>71.7</v>
      </c>
      <c r="M608">
        <v>32</v>
      </c>
      <c r="N608">
        <v>6.2E-2</v>
      </c>
      <c r="O608">
        <v>47</v>
      </c>
      <c r="P608">
        <v>-0.45</v>
      </c>
      <c r="Q608">
        <v>148</v>
      </c>
      <c r="R608">
        <v>105.8</v>
      </c>
      <c r="S608">
        <v>111</v>
      </c>
      <c r="T608">
        <v>106.3</v>
      </c>
      <c r="U608">
        <v>211</v>
      </c>
      <c r="V608">
        <v>4.9000000000000004</v>
      </c>
      <c r="W608">
        <v>39</v>
      </c>
    </row>
    <row r="609" spans="1:23" x14ac:dyDescent="0.25">
      <c r="A609">
        <f>COUNTIF('Value Matchup'!$D$356:$D$423,D609)</f>
        <v>0</v>
      </c>
      <c r="B609" t="s">
        <v>1086</v>
      </c>
      <c r="C609">
        <v>253</v>
      </c>
      <c r="D609" t="s">
        <v>334</v>
      </c>
      <c r="E609" t="s">
        <v>148</v>
      </c>
      <c r="F609" s="79" t="s">
        <v>543</v>
      </c>
      <c r="G609">
        <v>-7.79</v>
      </c>
      <c r="H609">
        <v>94.7</v>
      </c>
      <c r="I609">
        <v>331</v>
      </c>
      <c r="J609">
        <v>102.5</v>
      </c>
      <c r="K609">
        <v>122</v>
      </c>
      <c r="L609">
        <v>69.3</v>
      </c>
      <c r="M609">
        <v>112</v>
      </c>
      <c r="N609">
        <v>3.5999999999999997E-2</v>
      </c>
      <c r="O609">
        <v>89</v>
      </c>
      <c r="P609">
        <v>-5.74</v>
      </c>
      <c r="Q609">
        <v>296</v>
      </c>
      <c r="R609">
        <v>102.7</v>
      </c>
      <c r="S609">
        <v>265</v>
      </c>
      <c r="T609">
        <v>108.5</v>
      </c>
      <c r="U609">
        <v>323</v>
      </c>
      <c r="V609">
        <v>0.95</v>
      </c>
      <c r="W609">
        <v>137</v>
      </c>
    </row>
    <row r="610" spans="1:23" x14ac:dyDescent="0.25">
      <c r="A610">
        <f>COUNTIF('Value Matchup'!$D$356:$D$423,D610)</f>
        <v>0</v>
      </c>
      <c r="B610" t="s">
        <v>1086</v>
      </c>
      <c r="C610">
        <v>254</v>
      </c>
      <c r="D610" t="s">
        <v>297</v>
      </c>
      <c r="E610" t="s">
        <v>207</v>
      </c>
      <c r="F610" s="79" t="s">
        <v>447</v>
      </c>
      <c r="G610">
        <v>-7.95</v>
      </c>
      <c r="H610">
        <v>98.6</v>
      </c>
      <c r="I610">
        <v>286</v>
      </c>
      <c r="J610">
        <v>106.6</v>
      </c>
      <c r="K610">
        <v>198</v>
      </c>
      <c r="L610">
        <v>66.900000000000006</v>
      </c>
      <c r="M610">
        <v>241</v>
      </c>
      <c r="N610">
        <v>-2.4E-2</v>
      </c>
      <c r="O610">
        <v>242</v>
      </c>
      <c r="P610">
        <v>-7.24</v>
      </c>
      <c r="Q610">
        <v>322</v>
      </c>
      <c r="R610">
        <v>103.3</v>
      </c>
      <c r="S610">
        <v>231</v>
      </c>
      <c r="T610">
        <v>110.6</v>
      </c>
      <c r="U610">
        <v>348</v>
      </c>
      <c r="V610">
        <v>-2.5099999999999998</v>
      </c>
      <c r="W610">
        <v>236</v>
      </c>
    </row>
    <row r="611" spans="1:23" x14ac:dyDescent="0.25">
      <c r="A611">
        <f>COUNTIF('Value Matchup'!$D$356:$D$423,D611)</f>
        <v>0</v>
      </c>
      <c r="B611" t="s">
        <v>1086</v>
      </c>
      <c r="C611">
        <v>255</v>
      </c>
      <c r="D611" t="s">
        <v>111</v>
      </c>
      <c r="E611" t="s">
        <v>112</v>
      </c>
      <c r="F611" s="79" t="s">
        <v>518</v>
      </c>
      <c r="G611">
        <v>-8.08</v>
      </c>
      <c r="H611">
        <v>101.8</v>
      </c>
      <c r="I611">
        <v>234</v>
      </c>
      <c r="J611">
        <v>109.9</v>
      </c>
      <c r="K611">
        <v>270</v>
      </c>
      <c r="L611">
        <v>67.8</v>
      </c>
      <c r="M611">
        <v>198</v>
      </c>
      <c r="N611">
        <v>6.8000000000000005E-2</v>
      </c>
      <c r="O611">
        <v>34</v>
      </c>
      <c r="P611">
        <v>-2.06</v>
      </c>
      <c r="Q611">
        <v>189</v>
      </c>
      <c r="R611">
        <v>104.5</v>
      </c>
      <c r="S611">
        <v>174</v>
      </c>
      <c r="T611">
        <v>106.5</v>
      </c>
      <c r="U611">
        <v>230</v>
      </c>
      <c r="V611">
        <v>-5.3</v>
      </c>
      <c r="W611">
        <v>310</v>
      </c>
    </row>
    <row r="612" spans="1:23" x14ac:dyDescent="0.25">
      <c r="A612">
        <f>COUNTIF('Value Matchup'!$D$356:$D$423,D612)</f>
        <v>0</v>
      </c>
      <c r="B612" t="s">
        <v>1086</v>
      </c>
      <c r="C612">
        <v>256</v>
      </c>
      <c r="D612" t="s">
        <v>360</v>
      </c>
      <c r="E612" t="s">
        <v>132</v>
      </c>
      <c r="F612" s="79" t="s">
        <v>449</v>
      </c>
      <c r="G612">
        <v>-8.11</v>
      </c>
      <c r="H612">
        <v>108.5</v>
      </c>
      <c r="I612">
        <v>107</v>
      </c>
      <c r="J612">
        <v>116.6</v>
      </c>
      <c r="K612">
        <v>340</v>
      </c>
      <c r="L612">
        <v>69.2</v>
      </c>
      <c r="M612">
        <v>116</v>
      </c>
      <c r="N612">
        <v>2.1000000000000001E-2</v>
      </c>
      <c r="O612">
        <v>121</v>
      </c>
      <c r="P612">
        <v>-4.53</v>
      </c>
      <c r="Q612">
        <v>279</v>
      </c>
      <c r="R612">
        <v>101.7</v>
      </c>
      <c r="S612">
        <v>299</v>
      </c>
      <c r="T612">
        <v>106.2</v>
      </c>
      <c r="U612">
        <v>205</v>
      </c>
      <c r="V612">
        <v>-2.4700000000000002</v>
      </c>
      <c r="W612">
        <v>232</v>
      </c>
    </row>
    <row r="613" spans="1:23" x14ac:dyDescent="0.25">
      <c r="A613">
        <f>COUNTIF('Value Matchup'!$D$356:$D$423,D613)</f>
        <v>0</v>
      </c>
      <c r="B613" t="s">
        <v>1086</v>
      </c>
      <c r="C613">
        <v>257</v>
      </c>
      <c r="D613" t="s">
        <v>194</v>
      </c>
      <c r="E613" t="s">
        <v>132</v>
      </c>
      <c r="F613" s="79" t="s">
        <v>1660</v>
      </c>
      <c r="G613">
        <v>-8.14</v>
      </c>
      <c r="H613">
        <v>99</v>
      </c>
      <c r="I613">
        <v>277</v>
      </c>
      <c r="J613">
        <v>107.1</v>
      </c>
      <c r="K613">
        <v>213</v>
      </c>
      <c r="L613">
        <v>65.5</v>
      </c>
      <c r="M613">
        <v>305</v>
      </c>
      <c r="N613">
        <v>8.9999999999999993E-3</v>
      </c>
      <c r="O613">
        <v>149</v>
      </c>
      <c r="P613">
        <v>-2.42</v>
      </c>
      <c r="Q613">
        <v>202</v>
      </c>
      <c r="R613">
        <v>103.3</v>
      </c>
      <c r="S613">
        <v>230</v>
      </c>
      <c r="T613">
        <v>105.8</v>
      </c>
      <c r="U613">
        <v>179</v>
      </c>
      <c r="V613">
        <v>2.0099999999999998</v>
      </c>
      <c r="W613">
        <v>102</v>
      </c>
    </row>
    <row r="614" spans="1:23" x14ac:dyDescent="0.25">
      <c r="A614">
        <f>COUNTIF('Value Matchup'!$D$356:$D$423,D614)</f>
        <v>0</v>
      </c>
      <c r="B614" t="s">
        <v>1086</v>
      </c>
      <c r="C614">
        <v>258</v>
      </c>
      <c r="D614" t="s">
        <v>141</v>
      </c>
      <c r="E614" t="s">
        <v>121</v>
      </c>
      <c r="F614" s="79" t="s">
        <v>452</v>
      </c>
      <c r="G614">
        <v>-8.2100000000000009</v>
      </c>
      <c r="H614">
        <v>100.2</v>
      </c>
      <c r="I614">
        <v>255</v>
      </c>
      <c r="J614">
        <v>108.4</v>
      </c>
      <c r="K614">
        <v>240</v>
      </c>
      <c r="L614">
        <v>67.5</v>
      </c>
      <c r="M614">
        <v>208</v>
      </c>
      <c r="N614">
        <v>5.7000000000000002E-2</v>
      </c>
      <c r="O614">
        <v>58</v>
      </c>
      <c r="P614">
        <v>-5.49</v>
      </c>
      <c r="Q614">
        <v>290</v>
      </c>
      <c r="R614">
        <v>102.2</v>
      </c>
      <c r="S614">
        <v>286</v>
      </c>
      <c r="T614">
        <v>107.7</v>
      </c>
      <c r="U614">
        <v>289</v>
      </c>
      <c r="V614">
        <v>-2.35</v>
      </c>
      <c r="W614">
        <v>226</v>
      </c>
    </row>
    <row r="615" spans="1:23" x14ac:dyDescent="0.25">
      <c r="A615">
        <f>COUNTIF('Value Matchup'!$D$356:$D$423,D615)</f>
        <v>0</v>
      </c>
      <c r="B615" t="s">
        <v>1086</v>
      </c>
      <c r="C615">
        <v>259</v>
      </c>
      <c r="D615" t="s">
        <v>1084</v>
      </c>
      <c r="E615" t="s">
        <v>148</v>
      </c>
      <c r="F615" s="79" t="s">
        <v>1068</v>
      </c>
      <c r="G615">
        <v>-8.27</v>
      </c>
      <c r="H615">
        <v>102.3</v>
      </c>
      <c r="I615">
        <v>220</v>
      </c>
      <c r="J615">
        <v>110.6</v>
      </c>
      <c r="K615">
        <v>287</v>
      </c>
      <c r="L615">
        <v>71.599999999999994</v>
      </c>
      <c r="M615">
        <v>37</v>
      </c>
      <c r="N615">
        <v>1.2E-2</v>
      </c>
      <c r="O615">
        <v>144</v>
      </c>
      <c r="P615">
        <v>-8.68</v>
      </c>
      <c r="Q615">
        <v>336</v>
      </c>
      <c r="R615">
        <v>100.2</v>
      </c>
      <c r="S615">
        <v>334</v>
      </c>
      <c r="T615">
        <v>108.9</v>
      </c>
      <c r="U615">
        <v>333</v>
      </c>
      <c r="V615">
        <v>-6.06</v>
      </c>
      <c r="W615">
        <v>317</v>
      </c>
    </row>
    <row r="616" spans="1:23" x14ac:dyDescent="0.25">
      <c r="A616">
        <f>COUNTIF('Value Matchup'!$D$356:$D$423,D616)</f>
        <v>0</v>
      </c>
      <c r="B616" t="s">
        <v>1086</v>
      </c>
      <c r="C616">
        <v>260</v>
      </c>
      <c r="D616" t="s">
        <v>400</v>
      </c>
      <c r="E616" t="s">
        <v>155</v>
      </c>
      <c r="F616" s="79" t="s">
        <v>549</v>
      </c>
      <c r="G616">
        <v>-8.4700000000000006</v>
      </c>
      <c r="H616">
        <v>99.3</v>
      </c>
      <c r="I616">
        <v>268</v>
      </c>
      <c r="J616">
        <v>107.8</v>
      </c>
      <c r="K616">
        <v>229</v>
      </c>
      <c r="L616">
        <v>73.7</v>
      </c>
      <c r="M616">
        <v>9</v>
      </c>
      <c r="N616">
        <v>6.4000000000000001E-2</v>
      </c>
      <c r="O616">
        <v>43</v>
      </c>
      <c r="P616">
        <v>-2.78</v>
      </c>
      <c r="Q616">
        <v>217</v>
      </c>
      <c r="R616">
        <v>102</v>
      </c>
      <c r="S616">
        <v>290</v>
      </c>
      <c r="T616">
        <v>104.7</v>
      </c>
      <c r="U616">
        <v>124</v>
      </c>
      <c r="V616">
        <v>-2.4700000000000002</v>
      </c>
      <c r="W616">
        <v>231</v>
      </c>
    </row>
    <row r="617" spans="1:23" x14ac:dyDescent="0.25">
      <c r="A617">
        <f>COUNTIF('Value Matchup'!$D$356:$D$423,D617)</f>
        <v>1</v>
      </c>
      <c r="B617" t="s">
        <v>1086</v>
      </c>
      <c r="C617">
        <v>261</v>
      </c>
      <c r="D617" t="s">
        <v>212</v>
      </c>
      <c r="E617" t="s">
        <v>159</v>
      </c>
      <c r="F617" s="79" t="s">
        <v>518</v>
      </c>
      <c r="G617">
        <v>-8.52</v>
      </c>
      <c r="H617">
        <v>97.6</v>
      </c>
      <c r="I617">
        <v>304</v>
      </c>
      <c r="J617">
        <v>106.1</v>
      </c>
      <c r="K617">
        <v>192</v>
      </c>
      <c r="L617">
        <v>67.7</v>
      </c>
      <c r="M617">
        <v>199</v>
      </c>
      <c r="N617">
        <v>2.1000000000000001E-2</v>
      </c>
      <c r="O617">
        <v>120</v>
      </c>
      <c r="P617">
        <v>-2.87</v>
      </c>
      <c r="Q617">
        <v>224</v>
      </c>
      <c r="R617">
        <v>103.1</v>
      </c>
      <c r="S617">
        <v>243</v>
      </c>
      <c r="T617">
        <v>106</v>
      </c>
      <c r="U617">
        <v>191</v>
      </c>
      <c r="V617">
        <v>6.54</v>
      </c>
      <c r="W617">
        <v>23</v>
      </c>
    </row>
    <row r="618" spans="1:23" x14ac:dyDescent="0.25">
      <c r="A618">
        <f>COUNTIF('Value Matchup'!$D$356:$D$423,D618)</f>
        <v>1</v>
      </c>
      <c r="B618" t="s">
        <v>1086</v>
      </c>
      <c r="C618">
        <v>262</v>
      </c>
      <c r="D618" t="s">
        <v>107</v>
      </c>
      <c r="E618" t="s">
        <v>108</v>
      </c>
      <c r="F618" s="79" t="s">
        <v>517</v>
      </c>
      <c r="G618">
        <v>-8.66</v>
      </c>
      <c r="H618">
        <v>98.2</v>
      </c>
      <c r="I618">
        <v>298</v>
      </c>
      <c r="J618">
        <v>106.8</v>
      </c>
      <c r="K618">
        <v>205</v>
      </c>
      <c r="L618">
        <v>68.599999999999994</v>
      </c>
      <c r="M618">
        <v>155</v>
      </c>
      <c r="N618">
        <v>1.4E-2</v>
      </c>
      <c r="O618">
        <v>141</v>
      </c>
      <c r="P618">
        <v>-6.52</v>
      </c>
      <c r="Q618">
        <v>308</v>
      </c>
      <c r="R618">
        <v>101.3</v>
      </c>
      <c r="S618">
        <v>309</v>
      </c>
      <c r="T618">
        <v>107.8</v>
      </c>
      <c r="U618">
        <v>297</v>
      </c>
      <c r="V618">
        <v>-3.16</v>
      </c>
      <c r="W618">
        <v>258</v>
      </c>
    </row>
    <row r="619" spans="1:23" x14ac:dyDescent="0.25">
      <c r="A619">
        <f>COUNTIF('Value Matchup'!$D$356:$D$423,D619)</f>
        <v>0</v>
      </c>
      <c r="B619" t="s">
        <v>1086</v>
      </c>
      <c r="C619">
        <v>263</v>
      </c>
      <c r="D619" t="s">
        <v>220</v>
      </c>
      <c r="E619" t="s">
        <v>173</v>
      </c>
      <c r="F619" s="79" t="s">
        <v>551</v>
      </c>
      <c r="G619">
        <v>-8.67</v>
      </c>
      <c r="H619">
        <v>99.9</v>
      </c>
      <c r="I619">
        <v>258</v>
      </c>
      <c r="J619">
        <v>108.6</v>
      </c>
      <c r="K619">
        <v>248</v>
      </c>
      <c r="L619">
        <v>72.2</v>
      </c>
      <c r="M619">
        <v>23</v>
      </c>
      <c r="N619">
        <v>-2.8000000000000001E-2</v>
      </c>
      <c r="O619">
        <v>258</v>
      </c>
      <c r="P619">
        <v>-4.1100000000000003</v>
      </c>
      <c r="Q619">
        <v>259</v>
      </c>
      <c r="R619">
        <v>102.6</v>
      </c>
      <c r="S619">
        <v>273</v>
      </c>
      <c r="T619">
        <v>106.7</v>
      </c>
      <c r="U619">
        <v>238</v>
      </c>
      <c r="V619">
        <v>0.25</v>
      </c>
      <c r="W619">
        <v>152</v>
      </c>
    </row>
    <row r="620" spans="1:23" x14ac:dyDescent="0.25">
      <c r="A620">
        <f>COUNTIF('Value Matchup'!$D$356:$D$423,D620)</f>
        <v>0</v>
      </c>
      <c r="B620" t="s">
        <v>1086</v>
      </c>
      <c r="C620">
        <v>264</v>
      </c>
      <c r="D620" t="s">
        <v>129</v>
      </c>
      <c r="E620" t="s">
        <v>121</v>
      </c>
      <c r="F620" s="79" t="s">
        <v>442</v>
      </c>
      <c r="G620">
        <v>-8.69</v>
      </c>
      <c r="H620">
        <v>99.8</v>
      </c>
      <c r="I620">
        <v>259</v>
      </c>
      <c r="J620">
        <v>108.5</v>
      </c>
      <c r="K620">
        <v>245</v>
      </c>
      <c r="L620">
        <v>70.400000000000006</v>
      </c>
      <c r="M620">
        <v>67</v>
      </c>
      <c r="N620">
        <v>-4.4999999999999998E-2</v>
      </c>
      <c r="O620">
        <v>284</v>
      </c>
      <c r="P620">
        <v>-7.17</v>
      </c>
      <c r="Q620">
        <v>320</v>
      </c>
      <c r="R620">
        <v>101.9</v>
      </c>
      <c r="S620">
        <v>294</v>
      </c>
      <c r="T620">
        <v>109.1</v>
      </c>
      <c r="U620">
        <v>337</v>
      </c>
      <c r="V620">
        <v>-4.75</v>
      </c>
      <c r="W620">
        <v>300</v>
      </c>
    </row>
    <row r="621" spans="1:23" x14ac:dyDescent="0.25">
      <c r="A621">
        <f>COUNTIF('Value Matchup'!$D$356:$D$423,D621)</f>
        <v>0</v>
      </c>
      <c r="B621" t="s">
        <v>1086</v>
      </c>
      <c r="C621">
        <v>265</v>
      </c>
      <c r="D621" t="s">
        <v>180</v>
      </c>
      <c r="E621" t="s">
        <v>146</v>
      </c>
      <c r="F621" s="79" t="s">
        <v>1660</v>
      </c>
      <c r="G621">
        <v>-8.9</v>
      </c>
      <c r="H621">
        <v>104.7</v>
      </c>
      <c r="I621">
        <v>177</v>
      </c>
      <c r="J621">
        <v>113.6</v>
      </c>
      <c r="K621">
        <v>324</v>
      </c>
      <c r="L621">
        <v>69.2</v>
      </c>
      <c r="M621">
        <v>117</v>
      </c>
      <c r="N621">
        <v>5.7000000000000002E-2</v>
      </c>
      <c r="O621">
        <v>57</v>
      </c>
      <c r="P621">
        <v>-3.19</v>
      </c>
      <c r="Q621">
        <v>235</v>
      </c>
      <c r="R621">
        <v>103.5</v>
      </c>
      <c r="S621">
        <v>224</v>
      </c>
      <c r="T621">
        <v>106.6</v>
      </c>
      <c r="U621">
        <v>235</v>
      </c>
      <c r="V621">
        <v>-1.84</v>
      </c>
      <c r="W621">
        <v>209</v>
      </c>
    </row>
    <row r="622" spans="1:23" x14ac:dyDescent="0.25">
      <c r="A622">
        <f>COUNTIF('Value Matchup'!$D$356:$D$423,D622)</f>
        <v>0</v>
      </c>
      <c r="B622" t="s">
        <v>1086</v>
      </c>
      <c r="C622">
        <v>266</v>
      </c>
      <c r="D622" t="s">
        <v>294</v>
      </c>
      <c r="E622" t="s">
        <v>108</v>
      </c>
      <c r="F622" s="79" t="s">
        <v>543</v>
      </c>
      <c r="G622">
        <v>-8.9499999999999993</v>
      </c>
      <c r="H622">
        <v>98.5</v>
      </c>
      <c r="I622">
        <v>288</v>
      </c>
      <c r="J622">
        <v>107.4</v>
      </c>
      <c r="K622">
        <v>223</v>
      </c>
      <c r="L622">
        <v>66.099999999999994</v>
      </c>
      <c r="M622">
        <v>279</v>
      </c>
      <c r="N622">
        <v>4.7E-2</v>
      </c>
      <c r="O622">
        <v>67</v>
      </c>
      <c r="P622">
        <v>-4.84</v>
      </c>
      <c r="Q622">
        <v>282</v>
      </c>
      <c r="R622">
        <v>101.6</v>
      </c>
      <c r="S622">
        <v>301</v>
      </c>
      <c r="T622">
        <v>106.5</v>
      </c>
      <c r="U622">
        <v>225</v>
      </c>
      <c r="V622">
        <v>11.06</v>
      </c>
      <c r="W622">
        <v>3</v>
      </c>
    </row>
    <row r="623" spans="1:23" x14ac:dyDescent="0.25">
      <c r="A623">
        <f>COUNTIF('Value Matchup'!$D$356:$D$423,D623)</f>
        <v>0</v>
      </c>
      <c r="B623" t="s">
        <v>1086</v>
      </c>
      <c r="C623">
        <v>267</v>
      </c>
      <c r="D623" t="s">
        <v>145</v>
      </c>
      <c r="E623" t="s">
        <v>146</v>
      </c>
      <c r="F623" s="79" t="s">
        <v>1661</v>
      </c>
      <c r="G623">
        <v>-9.16</v>
      </c>
      <c r="H623">
        <v>100.8</v>
      </c>
      <c r="I623">
        <v>246</v>
      </c>
      <c r="J623">
        <v>110</v>
      </c>
      <c r="K623">
        <v>274</v>
      </c>
      <c r="L623">
        <v>71.7</v>
      </c>
      <c r="M623">
        <v>33</v>
      </c>
      <c r="N623">
        <v>4.0000000000000001E-3</v>
      </c>
      <c r="O623">
        <v>167</v>
      </c>
      <c r="P623">
        <v>-5.54</v>
      </c>
      <c r="Q623">
        <v>293</v>
      </c>
      <c r="R623">
        <v>102.4</v>
      </c>
      <c r="S623">
        <v>278</v>
      </c>
      <c r="T623">
        <v>108</v>
      </c>
      <c r="U623">
        <v>304</v>
      </c>
      <c r="V623">
        <v>-7.07</v>
      </c>
      <c r="W623">
        <v>334</v>
      </c>
    </row>
    <row r="624" spans="1:23" x14ac:dyDescent="0.25">
      <c r="A624">
        <f>COUNTIF('Value Matchup'!$D$356:$D$423,D624)</f>
        <v>0</v>
      </c>
      <c r="B624" t="s">
        <v>1086</v>
      </c>
      <c r="C624">
        <v>268</v>
      </c>
      <c r="D624" t="s">
        <v>388</v>
      </c>
      <c r="E624" t="s">
        <v>153</v>
      </c>
      <c r="F624" s="79" t="s">
        <v>1785</v>
      </c>
      <c r="G624">
        <v>-9.17</v>
      </c>
      <c r="H624">
        <v>94.5</v>
      </c>
      <c r="I624">
        <v>333</v>
      </c>
      <c r="J624">
        <v>103.7</v>
      </c>
      <c r="K624">
        <v>153</v>
      </c>
      <c r="L624">
        <v>68.3</v>
      </c>
      <c r="M624">
        <v>177</v>
      </c>
      <c r="N624">
        <v>-6.7000000000000004E-2</v>
      </c>
      <c r="O624">
        <v>323</v>
      </c>
      <c r="P624">
        <v>-1.31</v>
      </c>
      <c r="Q624">
        <v>170</v>
      </c>
      <c r="R624">
        <v>103.8</v>
      </c>
      <c r="S624">
        <v>202</v>
      </c>
      <c r="T624">
        <v>105.1</v>
      </c>
      <c r="U624">
        <v>143</v>
      </c>
      <c r="V624">
        <v>1.76</v>
      </c>
      <c r="W624">
        <v>109</v>
      </c>
    </row>
    <row r="625" spans="1:23" x14ac:dyDescent="0.25">
      <c r="A625">
        <f>COUNTIF('Value Matchup'!$D$356:$D$423,D625)</f>
        <v>1</v>
      </c>
      <c r="B625" t="s">
        <v>1086</v>
      </c>
      <c r="C625">
        <v>269</v>
      </c>
      <c r="D625" t="s">
        <v>327</v>
      </c>
      <c r="E625" t="s">
        <v>116</v>
      </c>
      <c r="F625" s="79" t="s">
        <v>548</v>
      </c>
      <c r="G625">
        <v>-9.1999999999999993</v>
      </c>
      <c r="H625">
        <v>101.4</v>
      </c>
      <c r="I625">
        <v>240</v>
      </c>
      <c r="J625">
        <v>110.6</v>
      </c>
      <c r="K625">
        <v>290</v>
      </c>
      <c r="L625">
        <v>70.8</v>
      </c>
      <c r="M625">
        <v>55</v>
      </c>
      <c r="N625">
        <v>0.01</v>
      </c>
      <c r="O625">
        <v>147</v>
      </c>
      <c r="P625">
        <v>-7.94</v>
      </c>
      <c r="Q625">
        <v>330</v>
      </c>
      <c r="R625">
        <v>100</v>
      </c>
      <c r="S625">
        <v>337</v>
      </c>
      <c r="T625">
        <v>107.9</v>
      </c>
      <c r="U625">
        <v>301</v>
      </c>
      <c r="V625">
        <v>10.43</v>
      </c>
      <c r="W625">
        <v>4</v>
      </c>
    </row>
    <row r="626" spans="1:23" x14ac:dyDescent="0.25">
      <c r="A626">
        <f>COUNTIF('Value Matchup'!$D$356:$D$423,D626)</f>
        <v>0</v>
      </c>
      <c r="B626" t="s">
        <v>1086</v>
      </c>
      <c r="C626">
        <v>270</v>
      </c>
      <c r="D626" t="s">
        <v>282</v>
      </c>
      <c r="E626" t="s">
        <v>198</v>
      </c>
      <c r="F626" s="79" t="s">
        <v>514</v>
      </c>
      <c r="G626">
        <v>-9.27</v>
      </c>
      <c r="H626">
        <v>102.1</v>
      </c>
      <c r="I626">
        <v>228</v>
      </c>
      <c r="J626">
        <v>111.3</v>
      </c>
      <c r="K626">
        <v>302</v>
      </c>
      <c r="L626">
        <v>69.7</v>
      </c>
      <c r="M626">
        <v>94</v>
      </c>
      <c r="N626">
        <v>2.5999999999999999E-2</v>
      </c>
      <c r="O626">
        <v>110</v>
      </c>
      <c r="P626">
        <v>-2.85</v>
      </c>
      <c r="Q626">
        <v>222</v>
      </c>
      <c r="R626">
        <v>104.5</v>
      </c>
      <c r="S626">
        <v>172</v>
      </c>
      <c r="T626">
        <v>107.4</v>
      </c>
      <c r="U626">
        <v>272</v>
      </c>
      <c r="V626">
        <v>-1.88</v>
      </c>
      <c r="W626">
        <v>212</v>
      </c>
    </row>
    <row r="627" spans="1:23" x14ac:dyDescent="0.25">
      <c r="A627">
        <f>COUNTIF('Value Matchup'!$D$356:$D$423,D627)</f>
        <v>0</v>
      </c>
      <c r="B627" t="s">
        <v>1086</v>
      </c>
      <c r="C627">
        <v>271</v>
      </c>
      <c r="D627" t="s">
        <v>324</v>
      </c>
      <c r="E627" t="s">
        <v>151</v>
      </c>
      <c r="F627" s="79" t="s">
        <v>1782</v>
      </c>
      <c r="G627">
        <v>-9.51</v>
      </c>
      <c r="H627">
        <v>105</v>
      </c>
      <c r="I627">
        <v>168</v>
      </c>
      <c r="J627">
        <v>114.5</v>
      </c>
      <c r="K627">
        <v>328</v>
      </c>
      <c r="L627">
        <v>67.5</v>
      </c>
      <c r="M627">
        <v>210</v>
      </c>
      <c r="N627">
        <v>-5.6000000000000001E-2</v>
      </c>
      <c r="O627">
        <v>305</v>
      </c>
      <c r="P627">
        <v>1.0900000000000001</v>
      </c>
      <c r="Q627">
        <v>117</v>
      </c>
      <c r="R627">
        <v>106.3</v>
      </c>
      <c r="S627">
        <v>103</v>
      </c>
      <c r="T627">
        <v>105.2</v>
      </c>
      <c r="U627">
        <v>149</v>
      </c>
      <c r="V627">
        <v>-0.68</v>
      </c>
      <c r="W627">
        <v>175</v>
      </c>
    </row>
    <row r="628" spans="1:23" x14ac:dyDescent="0.25">
      <c r="A628">
        <f>COUNTIF('Value Matchup'!$D$356:$D$423,D628)</f>
        <v>0</v>
      </c>
      <c r="B628" t="s">
        <v>1086</v>
      </c>
      <c r="C628">
        <v>272</v>
      </c>
      <c r="D628" t="s">
        <v>325</v>
      </c>
      <c r="E628" t="s">
        <v>151</v>
      </c>
      <c r="F628" s="79" t="s">
        <v>1662</v>
      </c>
      <c r="G628">
        <v>-9.66</v>
      </c>
      <c r="H628">
        <v>99</v>
      </c>
      <c r="I628">
        <v>275</v>
      </c>
      <c r="J628">
        <v>108.7</v>
      </c>
      <c r="K628">
        <v>253</v>
      </c>
      <c r="L628">
        <v>67.099999999999994</v>
      </c>
      <c r="M628">
        <v>228</v>
      </c>
      <c r="N628">
        <v>-1E-3</v>
      </c>
      <c r="O628">
        <v>179</v>
      </c>
      <c r="P628">
        <v>1.2</v>
      </c>
      <c r="Q628">
        <v>114</v>
      </c>
      <c r="R628">
        <v>106.5</v>
      </c>
      <c r="S628">
        <v>99</v>
      </c>
      <c r="T628">
        <v>105.3</v>
      </c>
      <c r="U628">
        <v>153</v>
      </c>
      <c r="V628">
        <v>0.61</v>
      </c>
      <c r="W628">
        <v>145</v>
      </c>
    </row>
    <row r="629" spans="1:23" x14ac:dyDescent="0.25">
      <c r="A629">
        <f>COUNTIF('Value Matchup'!$D$356:$D$423,D629)</f>
        <v>0</v>
      </c>
      <c r="B629" t="s">
        <v>1086</v>
      </c>
      <c r="C629">
        <v>273</v>
      </c>
      <c r="D629" t="s">
        <v>283</v>
      </c>
      <c r="E629" t="s">
        <v>132</v>
      </c>
      <c r="F629" s="79" t="s">
        <v>1784</v>
      </c>
      <c r="G629">
        <v>-9.9600000000000009</v>
      </c>
      <c r="H629">
        <v>99</v>
      </c>
      <c r="I629">
        <v>274</v>
      </c>
      <c r="J629">
        <v>109</v>
      </c>
      <c r="K629">
        <v>258</v>
      </c>
      <c r="L629">
        <v>68.5</v>
      </c>
      <c r="M629">
        <v>164</v>
      </c>
      <c r="N629">
        <v>-6.9000000000000006E-2</v>
      </c>
      <c r="O629">
        <v>328</v>
      </c>
      <c r="P629">
        <v>-0.74</v>
      </c>
      <c r="Q629">
        <v>154</v>
      </c>
      <c r="R629">
        <v>104.7</v>
      </c>
      <c r="S629">
        <v>160</v>
      </c>
      <c r="T629">
        <v>105.5</v>
      </c>
      <c r="U629">
        <v>162</v>
      </c>
      <c r="V629">
        <v>7.6</v>
      </c>
      <c r="W629">
        <v>16</v>
      </c>
    </row>
    <row r="630" spans="1:23" x14ac:dyDescent="0.25">
      <c r="A630">
        <f>COUNTIF('Value Matchup'!$D$356:$D$423,D630)</f>
        <v>1</v>
      </c>
      <c r="B630" t="s">
        <v>1086</v>
      </c>
      <c r="C630">
        <v>274</v>
      </c>
      <c r="D630" t="s">
        <v>202</v>
      </c>
      <c r="E630" t="s">
        <v>148</v>
      </c>
      <c r="F630" s="79" t="s">
        <v>451</v>
      </c>
      <c r="G630">
        <v>-10.16</v>
      </c>
      <c r="H630">
        <v>102.2</v>
      </c>
      <c r="I630">
        <v>222</v>
      </c>
      <c r="J630">
        <v>112.4</v>
      </c>
      <c r="K630">
        <v>315</v>
      </c>
      <c r="L630">
        <v>70.5</v>
      </c>
      <c r="M630">
        <v>66</v>
      </c>
      <c r="N630">
        <v>2.5000000000000001E-2</v>
      </c>
      <c r="O630">
        <v>113</v>
      </c>
      <c r="P630">
        <v>-5.59</v>
      </c>
      <c r="Q630">
        <v>294</v>
      </c>
      <c r="R630">
        <v>102.1</v>
      </c>
      <c r="S630">
        <v>288</v>
      </c>
      <c r="T630">
        <v>107.7</v>
      </c>
      <c r="U630">
        <v>290</v>
      </c>
      <c r="V630">
        <v>5.93</v>
      </c>
      <c r="W630">
        <v>29</v>
      </c>
    </row>
    <row r="631" spans="1:23" x14ac:dyDescent="0.25">
      <c r="A631">
        <f>COUNTIF('Value Matchup'!$D$356:$D$423,D631)</f>
        <v>0</v>
      </c>
      <c r="B631" t="s">
        <v>1086</v>
      </c>
      <c r="C631">
        <v>275</v>
      </c>
      <c r="D631" t="s">
        <v>51</v>
      </c>
      <c r="E631" t="s">
        <v>121</v>
      </c>
      <c r="F631" s="79" t="s">
        <v>1662</v>
      </c>
      <c r="G631">
        <v>-10.17</v>
      </c>
      <c r="H631">
        <v>101.8</v>
      </c>
      <c r="I631">
        <v>233</v>
      </c>
      <c r="J631">
        <v>112</v>
      </c>
      <c r="K631">
        <v>310</v>
      </c>
      <c r="L631">
        <v>68.3</v>
      </c>
      <c r="M631">
        <v>174</v>
      </c>
      <c r="N631">
        <v>-9.7000000000000003E-2</v>
      </c>
      <c r="O631">
        <v>345</v>
      </c>
      <c r="P631">
        <v>-6.55</v>
      </c>
      <c r="Q631">
        <v>309</v>
      </c>
      <c r="R631">
        <v>101.5</v>
      </c>
      <c r="S631">
        <v>305</v>
      </c>
      <c r="T631">
        <v>108.1</v>
      </c>
      <c r="U631">
        <v>311</v>
      </c>
      <c r="V631">
        <v>-2.8</v>
      </c>
      <c r="W631">
        <v>244</v>
      </c>
    </row>
    <row r="632" spans="1:23" x14ac:dyDescent="0.25">
      <c r="A632">
        <f>COUNTIF('Value Matchup'!$D$356:$D$423,D632)</f>
        <v>0</v>
      </c>
      <c r="B632" t="s">
        <v>1086</v>
      </c>
      <c r="C632">
        <v>276</v>
      </c>
      <c r="D632" t="s">
        <v>393</v>
      </c>
      <c r="E632" t="s">
        <v>155</v>
      </c>
      <c r="F632" s="79" t="s">
        <v>1662</v>
      </c>
      <c r="G632">
        <v>-10.32</v>
      </c>
      <c r="H632">
        <v>98.2</v>
      </c>
      <c r="I632">
        <v>295</v>
      </c>
      <c r="J632">
        <v>108.5</v>
      </c>
      <c r="K632">
        <v>246</v>
      </c>
      <c r="L632">
        <v>69.3</v>
      </c>
      <c r="M632">
        <v>111</v>
      </c>
      <c r="N632">
        <v>-8.9999999999999993E-3</v>
      </c>
      <c r="O632">
        <v>201</v>
      </c>
      <c r="P632">
        <v>-0.19</v>
      </c>
      <c r="Q632">
        <v>143</v>
      </c>
      <c r="R632">
        <v>104.8</v>
      </c>
      <c r="S632">
        <v>158</v>
      </c>
      <c r="T632">
        <v>105</v>
      </c>
      <c r="U632">
        <v>138</v>
      </c>
      <c r="V632">
        <v>1.93</v>
      </c>
      <c r="W632">
        <v>106</v>
      </c>
    </row>
    <row r="633" spans="1:23" x14ac:dyDescent="0.25">
      <c r="A633">
        <f>COUNTIF('Value Matchup'!$D$356:$D$423,D633)</f>
        <v>0</v>
      </c>
      <c r="B633" t="s">
        <v>1086</v>
      </c>
      <c r="C633">
        <v>277</v>
      </c>
      <c r="D633" t="s">
        <v>348</v>
      </c>
      <c r="E633" t="s">
        <v>151</v>
      </c>
      <c r="F633" s="79" t="s">
        <v>1661</v>
      </c>
      <c r="G633">
        <v>-10.34</v>
      </c>
      <c r="H633">
        <v>99.2</v>
      </c>
      <c r="I633">
        <v>272</v>
      </c>
      <c r="J633">
        <v>109.5</v>
      </c>
      <c r="K633">
        <v>264</v>
      </c>
      <c r="L633">
        <v>64.599999999999994</v>
      </c>
      <c r="M633">
        <v>326</v>
      </c>
      <c r="N633">
        <v>1.7999999999999999E-2</v>
      </c>
      <c r="O633">
        <v>127</v>
      </c>
      <c r="P633">
        <v>-1.33</v>
      </c>
      <c r="Q633">
        <v>171</v>
      </c>
      <c r="R633">
        <v>105.2</v>
      </c>
      <c r="S633">
        <v>141</v>
      </c>
      <c r="T633">
        <v>106.6</v>
      </c>
      <c r="U633">
        <v>233</v>
      </c>
      <c r="V633">
        <v>-6.82</v>
      </c>
      <c r="W633">
        <v>328</v>
      </c>
    </row>
    <row r="634" spans="1:23" x14ac:dyDescent="0.25">
      <c r="A634">
        <f>COUNTIF('Value Matchup'!$D$356:$D$423,D634)</f>
        <v>0</v>
      </c>
      <c r="B634" t="s">
        <v>1086</v>
      </c>
      <c r="C634">
        <v>278</v>
      </c>
      <c r="D634" t="s">
        <v>291</v>
      </c>
      <c r="E634" t="s">
        <v>118</v>
      </c>
      <c r="F634" s="79" t="s">
        <v>1662</v>
      </c>
      <c r="G634">
        <v>-10.35</v>
      </c>
      <c r="H634">
        <v>98.2</v>
      </c>
      <c r="I634">
        <v>297</v>
      </c>
      <c r="J634">
        <v>108.5</v>
      </c>
      <c r="K634">
        <v>244</v>
      </c>
      <c r="L634">
        <v>65.400000000000006</v>
      </c>
      <c r="M634">
        <v>313</v>
      </c>
      <c r="N634">
        <v>-6.9000000000000006E-2</v>
      </c>
      <c r="O634">
        <v>327</v>
      </c>
      <c r="P634">
        <v>-4.8600000000000003</v>
      </c>
      <c r="Q634">
        <v>283</v>
      </c>
      <c r="R634">
        <v>102.4</v>
      </c>
      <c r="S634">
        <v>280</v>
      </c>
      <c r="T634">
        <v>107.2</v>
      </c>
      <c r="U634">
        <v>269</v>
      </c>
      <c r="V634">
        <v>-4.07</v>
      </c>
      <c r="W634">
        <v>288</v>
      </c>
    </row>
    <row r="635" spans="1:23" x14ac:dyDescent="0.25">
      <c r="A635">
        <f>COUNTIF('Value Matchup'!$D$356:$D$423,D635)</f>
        <v>0</v>
      </c>
      <c r="B635" t="s">
        <v>1086</v>
      </c>
      <c r="C635">
        <v>279</v>
      </c>
      <c r="D635" t="s">
        <v>359</v>
      </c>
      <c r="E635" t="s">
        <v>171</v>
      </c>
      <c r="F635" s="79" t="s">
        <v>1662</v>
      </c>
      <c r="G635">
        <v>-10.45</v>
      </c>
      <c r="H635">
        <v>98.8</v>
      </c>
      <c r="I635">
        <v>282</v>
      </c>
      <c r="J635">
        <v>109.3</v>
      </c>
      <c r="K635">
        <v>261</v>
      </c>
      <c r="L635">
        <v>64.599999999999994</v>
      </c>
      <c r="M635">
        <v>327</v>
      </c>
      <c r="N635">
        <v>-1.2999999999999999E-2</v>
      </c>
      <c r="O635">
        <v>211</v>
      </c>
      <c r="P635">
        <v>-1.73</v>
      </c>
      <c r="Q635">
        <v>180</v>
      </c>
      <c r="R635">
        <v>103.6</v>
      </c>
      <c r="S635">
        <v>212</v>
      </c>
      <c r="T635">
        <v>105.3</v>
      </c>
      <c r="U635">
        <v>154</v>
      </c>
      <c r="V635">
        <v>-11.64</v>
      </c>
      <c r="W635">
        <v>347</v>
      </c>
    </row>
    <row r="636" spans="1:23" x14ac:dyDescent="0.25">
      <c r="A636">
        <f>COUNTIF('Value Matchup'!$D$356:$D$423,D636)</f>
        <v>0</v>
      </c>
      <c r="B636" t="s">
        <v>1086</v>
      </c>
      <c r="C636">
        <v>280</v>
      </c>
      <c r="D636" t="s">
        <v>329</v>
      </c>
      <c r="E636" t="s">
        <v>161</v>
      </c>
      <c r="F636" s="79" t="s">
        <v>1660</v>
      </c>
      <c r="G636">
        <v>-10.46</v>
      </c>
      <c r="H636">
        <v>101.7</v>
      </c>
      <c r="I636">
        <v>236</v>
      </c>
      <c r="J636">
        <v>112.2</v>
      </c>
      <c r="K636">
        <v>313</v>
      </c>
      <c r="L636">
        <v>66.5</v>
      </c>
      <c r="M636">
        <v>260</v>
      </c>
      <c r="N636">
        <v>7.9000000000000001E-2</v>
      </c>
      <c r="O636">
        <v>20</v>
      </c>
      <c r="P636">
        <v>-4.1900000000000004</v>
      </c>
      <c r="Q636">
        <v>263</v>
      </c>
      <c r="R636">
        <v>103.1</v>
      </c>
      <c r="S636">
        <v>245</v>
      </c>
      <c r="T636">
        <v>107.3</v>
      </c>
      <c r="U636">
        <v>270</v>
      </c>
      <c r="V636">
        <v>-3.84</v>
      </c>
      <c r="W636">
        <v>285</v>
      </c>
    </row>
    <row r="637" spans="1:23" x14ac:dyDescent="0.25">
      <c r="A637">
        <f>COUNTIF('Value Matchup'!$D$356:$D$423,D637)</f>
        <v>0</v>
      </c>
      <c r="B637" t="s">
        <v>1086</v>
      </c>
      <c r="C637">
        <v>281</v>
      </c>
      <c r="D637" t="s">
        <v>128</v>
      </c>
      <c r="E637" t="s">
        <v>123</v>
      </c>
      <c r="F637" s="79" t="s">
        <v>1661</v>
      </c>
      <c r="G637">
        <v>-10.56</v>
      </c>
      <c r="H637">
        <v>104.5</v>
      </c>
      <c r="I637">
        <v>182</v>
      </c>
      <c r="J637">
        <v>115.1</v>
      </c>
      <c r="K637">
        <v>333</v>
      </c>
      <c r="L637">
        <v>69.5</v>
      </c>
      <c r="M637">
        <v>99</v>
      </c>
      <c r="N637">
        <v>1.7000000000000001E-2</v>
      </c>
      <c r="O637">
        <v>131</v>
      </c>
      <c r="P637">
        <v>-2.27</v>
      </c>
      <c r="Q637">
        <v>201</v>
      </c>
      <c r="R637">
        <v>102.9</v>
      </c>
      <c r="S637">
        <v>255</v>
      </c>
      <c r="T637">
        <v>105.1</v>
      </c>
      <c r="U637">
        <v>146</v>
      </c>
      <c r="V637">
        <v>-2.75</v>
      </c>
      <c r="W637">
        <v>242</v>
      </c>
    </row>
    <row r="638" spans="1:23" x14ac:dyDescent="0.25">
      <c r="A638">
        <f>COUNTIF('Value Matchup'!$D$356:$D$423,D638)</f>
        <v>0</v>
      </c>
      <c r="B638" t="s">
        <v>1086</v>
      </c>
      <c r="C638">
        <v>282</v>
      </c>
      <c r="D638" t="s">
        <v>305</v>
      </c>
      <c r="E638" t="s">
        <v>207</v>
      </c>
      <c r="F638" s="79" t="s">
        <v>552</v>
      </c>
      <c r="G638">
        <v>-10.65</v>
      </c>
      <c r="H638">
        <v>107.7</v>
      </c>
      <c r="I638">
        <v>121</v>
      </c>
      <c r="J638">
        <v>118.4</v>
      </c>
      <c r="K638">
        <v>345</v>
      </c>
      <c r="L638">
        <v>73.599999999999994</v>
      </c>
      <c r="M638">
        <v>11</v>
      </c>
      <c r="N638">
        <v>7.3999999999999996E-2</v>
      </c>
      <c r="O638">
        <v>29</v>
      </c>
      <c r="P638">
        <v>-0.86</v>
      </c>
      <c r="Q638">
        <v>159</v>
      </c>
      <c r="R638">
        <v>104.7</v>
      </c>
      <c r="S638">
        <v>162</v>
      </c>
      <c r="T638">
        <v>105.6</v>
      </c>
      <c r="U638">
        <v>167</v>
      </c>
      <c r="V638">
        <v>9.82</v>
      </c>
      <c r="W638">
        <v>5</v>
      </c>
    </row>
    <row r="639" spans="1:23" x14ac:dyDescent="0.25">
      <c r="A639">
        <f>COUNTIF('Value Matchup'!$D$356:$D$423,D639)</f>
        <v>0</v>
      </c>
      <c r="B639" t="s">
        <v>1086</v>
      </c>
      <c r="C639">
        <v>283</v>
      </c>
      <c r="D639" t="s">
        <v>289</v>
      </c>
      <c r="E639" t="s">
        <v>186</v>
      </c>
      <c r="F639" s="79" t="s">
        <v>1785</v>
      </c>
      <c r="G639">
        <v>-10.67</v>
      </c>
      <c r="H639">
        <v>104.1</v>
      </c>
      <c r="I639">
        <v>187</v>
      </c>
      <c r="J639">
        <v>114.7</v>
      </c>
      <c r="K639">
        <v>330</v>
      </c>
      <c r="L639">
        <v>69.8</v>
      </c>
      <c r="M639">
        <v>87</v>
      </c>
      <c r="N639">
        <v>1.2E-2</v>
      </c>
      <c r="O639">
        <v>143</v>
      </c>
      <c r="P639">
        <v>1.8</v>
      </c>
      <c r="Q639">
        <v>105</v>
      </c>
      <c r="R639">
        <v>106.9</v>
      </c>
      <c r="S639">
        <v>88</v>
      </c>
      <c r="T639">
        <v>105.1</v>
      </c>
      <c r="U639">
        <v>144</v>
      </c>
      <c r="V639">
        <v>4.3099999999999996</v>
      </c>
      <c r="W639">
        <v>52</v>
      </c>
    </row>
    <row r="640" spans="1:23" x14ac:dyDescent="0.25">
      <c r="A640">
        <f>COUNTIF('Value Matchup'!$D$356:$D$423,D640)</f>
        <v>0</v>
      </c>
      <c r="B640" t="s">
        <v>1086</v>
      </c>
      <c r="C640">
        <v>284</v>
      </c>
      <c r="D640" t="s">
        <v>239</v>
      </c>
      <c r="E640" t="s">
        <v>173</v>
      </c>
      <c r="F640" s="79" t="s">
        <v>1661</v>
      </c>
      <c r="G640">
        <v>-10.72</v>
      </c>
      <c r="H640">
        <v>98.3</v>
      </c>
      <c r="I640">
        <v>293</v>
      </c>
      <c r="J640">
        <v>109</v>
      </c>
      <c r="K640">
        <v>259</v>
      </c>
      <c r="L640">
        <v>66.099999999999994</v>
      </c>
      <c r="M640">
        <v>276</v>
      </c>
      <c r="N640">
        <v>0.03</v>
      </c>
      <c r="O640">
        <v>101</v>
      </c>
      <c r="P640">
        <v>-3.2</v>
      </c>
      <c r="Q640">
        <v>236</v>
      </c>
      <c r="R640">
        <v>103.2</v>
      </c>
      <c r="S640">
        <v>237</v>
      </c>
      <c r="T640">
        <v>106.4</v>
      </c>
      <c r="U640">
        <v>218</v>
      </c>
      <c r="V640">
        <v>2.3199999999999998</v>
      </c>
      <c r="W640">
        <v>89</v>
      </c>
    </row>
    <row r="641" spans="1:23" x14ac:dyDescent="0.25">
      <c r="A641">
        <f>COUNTIF('Value Matchup'!$D$356:$D$423,D641)</f>
        <v>0</v>
      </c>
      <c r="B641" t="s">
        <v>1086</v>
      </c>
      <c r="C641">
        <v>285</v>
      </c>
      <c r="D641" t="s">
        <v>336</v>
      </c>
      <c r="E641" t="s">
        <v>198</v>
      </c>
      <c r="F641" s="79" t="s">
        <v>1783</v>
      </c>
      <c r="G641">
        <v>-10.77</v>
      </c>
      <c r="H641">
        <v>99.8</v>
      </c>
      <c r="I641">
        <v>260</v>
      </c>
      <c r="J641">
        <v>110.6</v>
      </c>
      <c r="K641">
        <v>286</v>
      </c>
      <c r="L641">
        <v>65.599999999999994</v>
      </c>
      <c r="M641">
        <v>304</v>
      </c>
      <c r="N641">
        <v>-6.7000000000000004E-2</v>
      </c>
      <c r="O641">
        <v>321</v>
      </c>
      <c r="P641">
        <v>0.05</v>
      </c>
      <c r="Q641">
        <v>139</v>
      </c>
      <c r="R641">
        <v>105.5</v>
      </c>
      <c r="S641">
        <v>122</v>
      </c>
      <c r="T641">
        <v>105.5</v>
      </c>
      <c r="U641">
        <v>163</v>
      </c>
      <c r="V641">
        <v>3.32</v>
      </c>
      <c r="W641">
        <v>75</v>
      </c>
    </row>
    <row r="642" spans="1:23" x14ac:dyDescent="0.25">
      <c r="A642">
        <f>COUNTIF('Value Matchup'!$D$356:$D$423,D642)</f>
        <v>0</v>
      </c>
      <c r="B642" t="s">
        <v>1086</v>
      </c>
      <c r="C642">
        <v>286</v>
      </c>
      <c r="D642" t="s">
        <v>195</v>
      </c>
      <c r="E642" t="s">
        <v>132</v>
      </c>
      <c r="F642" s="79" t="s">
        <v>1661</v>
      </c>
      <c r="G642">
        <v>-10.96</v>
      </c>
      <c r="H642">
        <v>101.7</v>
      </c>
      <c r="I642">
        <v>237</v>
      </c>
      <c r="J642">
        <v>112.6</v>
      </c>
      <c r="K642">
        <v>316</v>
      </c>
      <c r="L642">
        <v>68.599999999999994</v>
      </c>
      <c r="M642">
        <v>161</v>
      </c>
      <c r="N642">
        <v>1.7000000000000001E-2</v>
      </c>
      <c r="O642">
        <v>129</v>
      </c>
      <c r="P642">
        <v>-2.5</v>
      </c>
      <c r="Q642">
        <v>206</v>
      </c>
      <c r="R642">
        <v>103.2</v>
      </c>
      <c r="S642">
        <v>236</v>
      </c>
      <c r="T642">
        <v>105.7</v>
      </c>
      <c r="U642">
        <v>177</v>
      </c>
      <c r="V642">
        <v>1.19</v>
      </c>
      <c r="W642">
        <v>126</v>
      </c>
    </row>
    <row r="643" spans="1:23" x14ac:dyDescent="0.25">
      <c r="A643">
        <f>COUNTIF('Value Matchup'!$D$356:$D$423,D643)</f>
        <v>0</v>
      </c>
      <c r="B643" t="s">
        <v>1086</v>
      </c>
      <c r="C643">
        <v>287</v>
      </c>
      <c r="D643" t="s">
        <v>391</v>
      </c>
      <c r="E643" t="s">
        <v>118</v>
      </c>
      <c r="F643" s="79" t="s">
        <v>1660</v>
      </c>
      <c r="G643">
        <v>-11</v>
      </c>
      <c r="H643">
        <v>103.6</v>
      </c>
      <c r="I643">
        <v>194</v>
      </c>
      <c r="J643">
        <v>114.6</v>
      </c>
      <c r="K643">
        <v>329</v>
      </c>
      <c r="L643">
        <v>71.599999999999994</v>
      </c>
      <c r="M643">
        <v>36</v>
      </c>
      <c r="N643">
        <v>2E-3</v>
      </c>
      <c r="O643">
        <v>171</v>
      </c>
      <c r="P643">
        <v>-6.84</v>
      </c>
      <c r="Q643">
        <v>314</v>
      </c>
      <c r="R643">
        <v>100.8</v>
      </c>
      <c r="S643">
        <v>326</v>
      </c>
      <c r="T643">
        <v>107.6</v>
      </c>
      <c r="U643">
        <v>281</v>
      </c>
      <c r="V643">
        <v>-9.7100000000000009</v>
      </c>
      <c r="W643">
        <v>343</v>
      </c>
    </row>
    <row r="644" spans="1:23" x14ac:dyDescent="0.25">
      <c r="A644">
        <f>COUNTIF('Value Matchup'!$D$356:$D$423,D644)</f>
        <v>0</v>
      </c>
      <c r="B644" t="s">
        <v>1086</v>
      </c>
      <c r="C644">
        <v>288</v>
      </c>
      <c r="D644" t="s">
        <v>135</v>
      </c>
      <c r="E644" t="s">
        <v>136</v>
      </c>
      <c r="F644" s="79" t="s">
        <v>515</v>
      </c>
      <c r="G644">
        <v>-11.05</v>
      </c>
      <c r="H644">
        <v>99.5</v>
      </c>
      <c r="I644">
        <v>262</v>
      </c>
      <c r="J644">
        <v>110.6</v>
      </c>
      <c r="K644">
        <v>288</v>
      </c>
      <c r="L644">
        <v>76</v>
      </c>
      <c r="M644">
        <v>3</v>
      </c>
      <c r="N644">
        <v>2.5000000000000001E-2</v>
      </c>
      <c r="O644">
        <v>112</v>
      </c>
      <c r="P644">
        <v>-13.38</v>
      </c>
      <c r="Q644">
        <v>351</v>
      </c>
      <c r="R644">
        <v>97.2</v>
      </c>
      <c r="S644">
        <v>351</v>
      </c>
      <c r="T644">
        <v>110.6</v>
      </c>
      <c r="U644">
        <v>350</v>
      </c>
      <c r="V644">
        <v>-5.09</v>
      </c>
      <c r="W644">
        <v>304</v>
      </c>
    </row>
    <row r="645" spans="1:23" x14ac:dyDescent="0.25">
      <c r="A645">
        <f>COUNTIF('Value Matchup'!$D$356:$D$423,D645)</f>
        <v>0</v>
      </c>
      <c r="B645" t="s">
        <v>1086</v>
      </c>
      <c r="C645">
        <v>289</v>
      </c>
      <c r="D645" t="s">
        <v>331</v>
      </c>
      <c r="E645" t="s">
        <v>167</v>
      </c>
      <c r="F645" s="79" t="s">
        <v>1783</v>
      </c>
      <c r="G645">
        <v>-11.09</v>
      </c>
      <c r="H645">
        <v>99</v>
      </c>
      <c r="I645">
        <v>276</v>
      </c>
      <c r="J645">
        <v>110.1</v>
      </c>
      <c r="K645">
        <v>280</v>
      </c>
      <c r="L645">
        <v>67.5</v>
      </c>
      <c r="M645">
        <v>212</v>
      </c>
      <c r="N645">
        <v>-4.1000000000000002E-2</v>
      </c>
      <c r="O645">
        <v>281</v>
      </c>
      <c r="P645">
        <v>0.21</v>
      </c>
      <c r="Q645">
        <v>134</v>
      </c>
      <c r="R645">
        <v>104.2</v>
      </c>
      <c r="S645">
        <v>183</v>
      </c>
      <c r="T645">
        <v>104</v>
      </c>
      <c r="U645">
        <v>104</v>
      </c>
      <c r="V645">
        <v>1.04</v>
      </c>
      <c r="W645">
        <v>133</v>
      </c>
    </row>
    <row r="646" spans="1:23" x14ac:dyDescent="0.25">
      <c r="A646">
        <f>COUNTIF('Value Matchup'!$D$356:$D$423,D646)</f>
        <v>0</v>
      </c>
      <c r="B646" t="s">
        <v>1086</v>
      </c>
      <c r="C646">
        <v>290</v>
      </c>
      <c r="D646" t="s">
        <v>225</v>
      </c>
      <c r="E646" t="s">
        <v>121</v>
      </c>
      <c r="F646" s="79" t="s">
        <v>1660</v>
      </c>
      <c r="G646">
        <v>-11.36</v>
      </c>
      <c r="H646">
        <v>97.5</v>
      </c>
      <c r="I646">
        <v>306</v>
      </c>
      <c r="J646">
        <v>108.9</v>
      </c>
      <c r="K646">
        <v>256</v>
      </c>
      <c r="L646">
        <v>62.9</v>
      </c>
      <c r="M646">
        <v>346</v>
      </c>
      <c r="N646">
        <v>2.5999999999999999E-2</v>
      </c>
      <c r="O646">
        <v>108</v>
      </c>
      <c r="P646">
        <v>-6.02</v>
      </c>
      <c r="Q646">
        <v>297</v>
      </c>
      <c r="R646">
        <v>101.8</v>
      </c>
      <c r="S646">
        <v>296</v>
      </c>
      <c r="T646">
        <v>107.8</v>
      </c>
      <c r="U646">
        <v>294</v>
      </c>
      <c r="V646">
        <v>-3.43</v>
      </c>
      <c r="W646">
        <v>269</v>
      </c>
    </row>
    <row r="647" spans="1:23" x14ac:dyDescent="0.25">
      <c r="A647">
        <f>COUNTIF('Value Matchup'!$D$356:$D$423,D647)</f>
        <v>0</v>
      </c>
      <c r="B647" t="s">
        <v>1086</v>
      </c>
      <c r="C647">
        <v>291</v>
      </c>
      <c r="D647" t="s">
        <v>267</v>
      </c>
      <c r="E647" t="s">
        <v>108</v>
      </c>
      <c r="F647" s="79" t="s">
        <v>1660</v>
      </c>
      <c r="G647">
        <v>-11.47</v>
      </c>
      <c r="H647">
        <v>100.6</v>
      </c>
      <c r="I647">
        <v>247</v>
      </c>
      <c r="J647">
        <v>112.1</v>
      </c>
      <c r="K647">
        <v>311</v>
      </c>
      <c r="L647">
        <v>70.400000000000006</v>
      </c>
      <c r="M647">
        <v>68</v>
      </c>
      <c r="N647">
        <v>-2.5000000000000001E-2</v>
      </c>
      <c r="O647">
        <v>247</v>
      </c>
      <c r="P647">
        <v>-5.05</v>
      </c>
      <c r="Q647">
        <v>284</v>
      </c>
      <c r="R647">
        <v>101.5</v>
      </c>
      <c r="S647">
        <v>306</v>
      </c>
      <c r="T647">
        <v>106.5</v>
      </c>
      <c r="U647">
        <v>229</v>
      </c>
      <c r="V647">
        <v>7.74</v>
      </c>
      <c r="W647">
        <v>14</v>
      </c>
    </row>
    <row r="648" spans="1:23" x14ac:dyDescent="0.25">
      <c r="A648">
        <f>COUNTIF('Value Matchup'!$D$356:$D$423,D648)</f>
        <v>0</v>
      </c>
      <c r="B648" t="s">
        <v>1086</v>
      </c>
      <c r="C648">
        <v>292</v>
      </c>
      <c r="D648" t="s">
        <v>209</v>
      </c>
      <c r="E648" t="s">
        <v>182</v>
      </c>
      <c r="F648" s="79" t="s">
        <v>1785</v>
      </c>
      <c r="G648">
        <v>-11.63</v>
      </c>
      <c r="H648">
        <v>94.5</v>
      </c>
      <c r="I648">
        <v>334</v>
      </c>
      <c r="J648">
        <v>106.1</v>
      </c>
      <c r="K648">
        <v>191</v>
      </c>
      <c r="L648">
        <v>66</v>
      </c>
      <c r="M648">
        <v>283</v>
      </c>
      <c r="N648">
        <v>8.9999999999999993E-3</v>
      </c>
      <c r="O648">
        <v>151</v>
      </c>
      <c r="P648">
        <v>-0.38</v>
      </c>
      <c r="Q648">
        <v>147</v>
      </c>
      <c r="R648">
        <v>104.5</v>
      </c>
      <c r="S648">
        <v>171</v>
      </c>
      <c r="T648">
        <v>104.9</v>
      </c>
      <c r="U648">
        <v>134</v>
      </c>
      <c r="V648">
        <v>-5.39</v>
      </c>
      <c r="W648">
        <v>313</v>
      </c>
    </row>
    <row r="649" spans="1:23" x14ac:dyDescent="0.25">
      <c r="A649">
        <f>COUNTIF('Value Matchup'!$D$356:$D$423,D649)</f>
        <v>0</v>
      </c>
      <c r="B649" t="s">
        <v>1086</v>
      </c>
      <c r="C649">
        <v>293</v>
      </c>
      <c r="D649" t="s">
        <v>415</v>
      </c>
      <c r="E649" t="s">
        <v>186</v>
      </c>
      <c r="F649" s="79" t="s">
        <v>1660</v>
      </c>
      <c r="G649">
        <v>-11.65</v>
      </c>
      <c r="H649">
        <v>96.1</v>
      </c>
      <c r="I649">
        <v>319</v>
      </c>
      <c r="J649">
        <v>107.7</v>
      </c>
      <c r="K649">
        <v>228</v>
      </c>
      <c r="L649">
        <v>68.099999999999994</v>
      </c>
      <c r="M649">
        <v>183</v>
      </c>
      <c r="N649">
        <v>6.0000000000000001E-3</v>
      </c>
      <c r="O649">
        <v>159</v>
      </c>
      <c r="P649">
        <v>-2.21</v>
      </c>
      <c r="Q649">
        <v>199</v>
      </c>
      <c r="R649">
        <v>104.8</v>
      </c>
      <c r="S649">
        <v>151</v>
      </c>
      <c r="T649">
        <v>107.1</v>
      </c>
      <c r="U649">
        <v>258</v>
      </c>
      <c r="V649">
        <v>-6.56</v>
      </c>
      <c r="W649">
        <v>326</v>
      </c>
    </row>
    <row r="650" spans="1:23" x14ac:dyDescent="0.25">
      <c r="A650">
        <f>COUNTIF('Value Matchup'!$D$356:$D$423,D650)</f>
        <v>0</v>
      </c>
      <c r="B650" t="s">
        <v>1086</v>
      </c>
      <c r="C650">
        <v>294</v>
      </c>
      <c r="D650" t="s">
        <v>376</v>
      </c>
      <c r="E650" t="s">
        <v>132</v>
      </c>
      <c r="F650" s="79" t="s">
        <v>1662</v>
      </c>
      <c r="G650">
        <v>-11.66</v>
      </c>
      <c r="H650">
        <v>95.5</v>
      </c>
      <c r="I650">
        <v>327</v>
      </c>
      <c r="J650">
        <v>107.2</v>
      </c>
      <c r="K650">
        <v>214</v>
      </c>
      <c r="L650">
        <v>66.099999999999994</v>
      </c>
      <c r="M650">
        <v>275</v>
      </c>
      <c r="N650">
        <v>-1.9E-2</v>
      </c>
      <c r="O650">
        <v>231</v>
      </c>
      <c r="P650">
        <v>-4.41</v>
      </c>
      <c r="Q650">
        <v>272</v>
      </c>
      <c r="R650">
        <v>103.2</v>
      </c>
      <c r="S650">
        <v>234</v>
      </c>
      <c r="T650">
        <v>107.6</v>
      </c>
      <c r="U650">
        <v>288</v>
      </c>
      <c r="V650">
        <v>-2.8</v>
      </c>
      <c r="W650">
        <v>245</v>
      </c>
    </row>
    <row r="651" spans="1:23" x14ac:dyDescent="0.25">
      <c r="A651">
        <f>COUNTIF('Value Matchup'!$D$356:$D$423,D651)</f>
        <v>0</v>
      </c>
      <c r="B651" t="s">
        <v>1086</v>
      </c>
      <c r="C651">
        <v>295</v>
      </c>
      <c r="D651" t="s">
        <v>218</v>
      </c>
      <c r="E651" t="s">
        <v>116</v>
      </c>
      <c r="F651" s="79" t="s">
        <v>454</v>
      </c>
      <c r="G651">
        <v>-11.71</v>
      </c>
      <c r="H651">
        <v>94.3</v>
      </c>
      <c r="I651">
        <v>336</v>
      </c>
      <c r="J651">
        <v>106</v>
      </c>
      <c r="K651">
        <v>190</v>
      </c>
      <c r="L651">
        <v>72.2</v>
      </c>
      <c r="M651">
        <v>25</v>
      </c>
      <c r="N651">
        <v>0.10199999999999999</v>
      </c>
      <c r="O651">
        <v>9</v>
      </c>
      <c r="P651">
        <v>-9.8699999999999992</v>
      </c>
      <c r="Q651">
        <v>343</v>
      </c>
      <c r="R651">
        <v>98.8</v>
      </c>
      <c r="S651">
        <v>346</v>
      </c>
      <c r="T651">
        <v>108.7</v>
      </c>
      <c r="U651">
        <v>329</v>
      </c>
      <c r="V651">
        <v>3.07</v>
      </c>
      <c r="W651">
        <v>79</v>
      </c>
    </row>
    <row r="652" spans="1:23" x14ac:dyDescent="0.25">
      <c r="A652">
        <f>COUNTIF('Value Matchup'!$D$356:$D$423,D652)</f>
        <v>0</v>
      </c>
      <c r="B652" t="s">
        <v>1086</v>
      </c>
      <c r="C652">
        <v>296</v>
      </c>
      <c r="D652" t="s">
        <v>489</v>
      </c>
      <c r="E652" t="s">
        <v>123</v>
      </c>
      <c r="F652" s="79" t="s">
        <v>1783</v>
      </c>
      <c r="G652">
        <v>-11.91</v>
      </c>
      <c r="H652">
        <v>93.8</v>
      </c>
      <c r="I652">
        <v>338</v>
      </c>
      <c r="J652">
        <v>105.7</v>
      </c>
      <c r="K652">
        <v>185</v>
      </c>
      <c r="L652">
        <v>65</v>
      </c>
      <c r="M652">
        <v>320</v>
      </c>
      <c r="N652">
        <v>-5.8000000000000003E-2</v>
      </c>
      <c r="O652">
        <v>308</v>
      </c>
      <c r="P652">
        <v>-1.35</v>
      </c>
      <c r="Q652">
        <v>172</v>
      </c>
      <c r="R652">
        <v>104.1</v>
      </c>
      <c r="S652">
        <v>190</v>
      </c>
      <c r="T652">
        <v>105.4</v>
      </c>
      <c r="U652">
        <v>159</v>
      </c>
      <c r="V652">
        <v>-0.37</v>
      </c>
      <c r="W652">
        <v>166</v>
      </c>
    </row>
    <row r="653" spans="1:23" x14ac:dyDescent="0.25">
      <c r="A653">
        <f>COUNTIF('Value Matchup'!$D$356:$D$423,D653)</f>
        <v>0</v>
      </c>
      <c r="B653" t="s">
        <v>1086</v>
      </c>
      <c r="C653">
        <v>297</v>
      </c>
      <c r="D653" t="s">
        <v>137</v>
      </c>
      <c r="E653" t="s">
        <v>118</v>
      </c>
      <c r="F653" s="79" t="s">
        <v>1661</v>
      </c>
      <c r="G653">
        <v>-11.93</v>
      </c>
      <c r="H653">
        <v>97.4</v>
      </c>
      <c r="I653">
        <v>307</v>
      </c>
      <c r="J653">
        <v>109.4</v>
      </c>
      <c r="K653">
        <v>262</v>
      </c>
      <c r="L653">
        <v>66.099999999999994</v>
      </c>
      <c r="M653">
        <v>280</v>
      </c>
      <c r="N653">
        <v>-6.0999999999999999E-2</v>
      </c>
      <c r="O653">
        <v>316</v>
      </c>
      <c r="P653">
        <v>-6.88</v>
      </c>
      <c r="Q653">
        <v>315</v>
      </c>
      <c r="R653">
        <v>101</v>
      </c>
      <c r="S653">
        <v>319</v>
      </c>
      <c r="T653">
        <v>107.9</v>
      </c>
      <c r="U653">
        <v>299</v>
      </c>
      <c r="V653">
        <v>-8.65</v>
      </c>
      <c r="W653">
        <v>339</v>
      </c>
    </row>
    <row r="654" spans="1:23" x14ac:dyDescent="0.25">
      <c r="A654">
        <f>COUNTIF('Value Matchup'!$D$356:$D$423,D654)</f>
        <v>0</v>
      </c>
      <c r="B654" t="s">
        <v>1086</v>
      </c>
      <c r="C654">
        <v>298</v>
      </c>
      <c r="D654" t="s">
        <v>343</v>
      </c>
      <c r="E654" t="s">
        <v>169</v>
      </c>
      <c r="F654" s="79" t="s">
        <v>1662</v>
      </c>
      <c r="G654">
        <v>-12</v>
      </c>
      <c r="H654">
        <v>107.7</v>
      </c>
      <c r="I654">
        <v>119</v>
      </c>
      <c r="J654">
        <v>119.7</v>
      </c>
      <c r="K654">
        <v>349</v>
      </c>
      <c r="L654">
        <v>71.2</v>
      </c>
      <c r="M654">
        <v>47</v>
      </c>
      <c r="N654">
        <v>-3.5999999999999997E-2</v>
      </c>
      <c r="O654">
        <v>272</v>
      </c>
      <c r="P654">
        <v>-2.09</v>
      </c>
      <c r="Q654">
        <v>193</v>
      </c>
      <c r="R654">
        <v>103.5</v>
      </c>
      <c r="S654">
        <v>219</v>
      </c>
      <c r="T654">
        <v>105.6</v>
      </c>
      <c r="U654">
        <v>169</v>
      </c>
      <c r="V654">
        <v>3.84</v>
      </c>
      <c r="W654">
        <v>63</v>
      </c>
    </row>
    <row r="655" spans="1:23" x14ac:dyDescent="0.25">
      <c r="A655">
        <f>COUNTIF('Value Matchup'!$D$356:$D$423,D655)</f>
        <v>0</v>
      </c>
      <c r="B655" t="s">
        <v>1086</v>
      </c>
      <c r="C655">
        <v>299</v>
      </c>
      <c r="D655" t="s">
        <v>181</v>
      </c>
      <c r="E655" t="s">
        <v>146</v>
      </c>
      <c r="F655" s="79" t="s">
        <v>1783</v>
      </c>
      <c r="G655">
        <v>-12.09</v>
      </c>
      <c r="H655">
        <v>98.5</v>
      </c>
      <c r="I655">
        <v>287</v>
      </c>
      <c r="J655">
        <v>110.6</v>
      </c>
      <c r="K655">
        <v>289</v>
      </c>
      <c r="L655">
        <v>66.8</v>
      </c>
      <c r="M655">
        <v>245</v>
      </c>
      <c r="N655">
        <v>-4.2999999999999997E-2</v>
      </c>
      <c r="O655">
        <v>282</v>
      </c>
      <c r="P655">
        <v>-3.61</v>
      </c>
      <c r="Q655">
        <v>246</v>
      </c>
      <c r="R655">
        <v>103.5</v>
      </c>
      <c r="S655">
        <v>218</v>
      </c>
      <c r="T655">
        <v>107.1</v>
      </c>
      <c r="U655">
        <v>262</v>
      </c>
      <c r="V655">
        <v>-2.86</v>
      </c>
      <c r="W655">
        <v>246</v>
      </c>
    </row>
    <row r="656" spans="1:23" x14ac:dyDescent="0.25">
      <c r="A656">
        <f>COUNTIF('Value Matchup'!$D$356:$D$423,D656)</f>
        <v>0</v>
      </c>
      <c r="B656" t="s">
        <v>1086</v>
      </c>
      <c r="C656">
        <v>300</v>
      </c>
      <c r="D656" t="s">
        <v>172</v>
      </c>
      <c r="E656" t="s">
        <v>173</v>
      </c>
      <c r="F656" s="79" t="s">
        <v>1660</v>
      </c>
      <c r="G656">
        <v>-12.14</v>
      </c>
      <c r="H656">
        <v>97.9</v>
      </c>
      <c r="I656">
        <v>302</v>
      </c>
      <c r="J656">
        <v>110</v>
      </c>
      <c r="K656">
        <v>277</v>
      </c>
      <c r="L656">
        <v>67.099999999999994</v>
      </c>
      <c r="M656">
        <v>231</v>
      </c>
      <c r="N656">
        <v>3.2000000000000001E-2</v>
      </c>
      <c r="O656">
        <v>96</v>
      </c>
      <c r="P656">
        <v>-3.64</v>
      </c>
      <c r="Q656">
        <v>247</v>
      </c>
      <c r="R656">
        <v>102.8</v>
      </c>
      <c r="S656">
        <v>258</v>
      </c>
      <c r="T656">
        <v>106.5</v>
      </c>
      <c r="U656">
        <v>226</v>
      </c>
      <c r="V656">
        <v>-1.36</v>
      </c>
      <c r="W656">
        <v>192</v>
      </c>
    </row>
    <row r="657" spans="1:23" x14ac:dyDescent="0.25">
      <c r="A657">
        <f>COUNTIF('Value Matchup'!$D$356:$D$423,D657)</f>
        <v>0</v>
      </c>
      <c r="B657" t="s">
        <v>1086</v>
      </c>
      <c r="C657">
        <v>301</v>
      </c>
      <c r="D657" t="s">
        <v>347</v>
      </c>
      <c r="E657" t="s">
        <v>110</v>
      </c>
      <c r="F657" s="79" t="s">
        <v>1780</v>
      </c>
      <c r="G657">
        <v>-12.27</v>
      </c>
      <c r="H657">
        <v>95.4</v>
      </c>
      <c r="I657">
        <v>329</v>
      </c>
      <c r="J657">
        <v>107.7</v>
      </c>
      <c r="K657">
        <v>227</v>
      </c>
      <c r="L657">
        <v>67.099999999999994</v>
      </c>
      <c r="M657">
        <v>229</v>
      </c>
      <c r="N657">
        <v>-0.03</v>
      </c>
      <c r="O657">
        <v>262</v>
      </c>
      <c r="P657">
        <v>3.05</v>
      </c>
      <c r="Q657">
        <v>90</v>
      </c>
      <c r="R657">
        <v>107.2</v>
      </c>
      <c r="S657">
        <v>82</v>
      </c>
      <c r="T657">
        <v>104.2</v>
      </c>
      <c r="U657">
        <v>109</v>
      </c>
      <c r="V657">
        <v>-0.88</v>
      </c>
      <c r="W657">
        <v>181</v>
      </c>
    </row>
    <row r="658" spans="1:23" x14ac:dyDescent="0.25">
      <c r="A658">
        <f>COUNTIF('Value Matchup'!$D$356:$D$423,D658)</f>
        <v>0</v>
      </c>
      <c r="B658" t="s">
        <v>1086</v>
      </c>
      <c r="C658">
        <v>302</v>
      </c>
      <c r="D658" t="s">
        <v>414</v>
      </c>
      <c r="E658" t="s">
        <v>169</v>
      </c>
      <c r="F658" s="79" t="s">
        <v>514</v>
      </c>
      <c r="G658">
        <v>-12.3</v>
      </c>
      <c r="H658">
        <v>95.7</v>
      </c>
      <c r="I658">
        <v>323</v>
      </c>
      <c r="J658">
        <v>108</v>
      </c>
      <c r="K658">
        <v>232</v>
      </c>
      <c r="L658">
        <v>69.400000000000006</v>
      </c>
      <c r="M658">
        <v>109</v>
      </c>
      <c r="N658">
        <v>0.10199999999999999</v>
      </c>
      <c r="O658">
        <v>10</v>
      </c>
      <c r="P658">
        <v>-0.66</v>
      </c>
      <c r="Q658">
        <v>150</v>
      </c>
      <c r="R658">
        <v>105.1</v>
      </c>
      <c r="S658">
        <v>144</v>
      </c>
      <c r="T658">
        <v>105.8</v>
      </c>
      <c r="U658">
        <v>181</v>
      </c>
      <c r="V658">
        <v>5.22</v>
      </c>
      <c r="W658">
        <v>36</v>
      </c>
    </row>
    <row r="659" spans="1:23" x14ac:dyDescent="0.25">
      <c r="A659">
        <f>COUNTIF('Value Matchup'!$D$356:$D$423,D659)</f>
        <v>0</v>
      </c>
      <c r="B659" t="s">
        <v>1086</v>
      </c>
      <c r="C659">
        <v>303</v>
      </c>
      <c r="D659" t="s">
        <v>351</v>
      </c>
      <c r="E659" t="s">
        <v>161</v>
      </c>
      <c r="F659" s="79" t="s">
        <v>1784</v>
      </c>
      <c r="G659">
        <v>-12.38</v>
      </c>
      <c r="H659">
        <v>96.5</v>
      </c>
      <c r="I659">
        <v>316</v>
      </c>
      <c r="J659">
        <v>108.9</v>
      </c>
      <c r="K659">
        <v>255</v>
      </c>
      <c r="L659">
        <v>65.7</v>
      </c>
      <c r="M659">
        <v>298</v>
      </c>
      <c r="N659">
        <v>-1.4999999999999999E-2</v>
      </c>
      <c r="O659">
        <v>219</v>
      </c>
      <c r="P659">
        <v>-3.01</v>
      </c>
      <c r="Q659">
        <v>232</v>
      </c>
      <c r="R659">
        <v>104</v>
      </c>
      <c r="S659">
        <v>191</v>
      </c>
      <c r="T659">
        <v>107</v>
      </c>
      <c r="U659">
        <v>257</v>
      </c>
      <c r="V659">
        <v>0.49</v>
      </c>
      <c r="W659">
        <v>148</v>
      </c>
    </row>
    <row r="660" spans="1:23" x14ac:dyDescent="0.25">
      <c r="A660">
        <f>COUNTIF('Value Matchup'!$D$356:$D$423,D660)</f>
        <v>0</v>
      </c>
      <c r="B660" t="s">
        <v>1086</v>
      </c>
      <c r="C660">
        <v>304</v>
      </c>
      <c r="D660" t="s">
        <v>168</v>
      </c>
      <c r="E660" t="s">
        <v>169</v>
      </c>
      <c r="F660" s="79" t="s">
        <v>1662</v>
      </c>
      <c r="G660">
        <v>-12.53</v>
      </c>
      <c r="H660">
        <v>99.2</v>
      </c>
      <c r="I660">
        <v>271</v>
      </c>
      <c r="J660">
        <v>111.8</v>
      </c>
      <c r="K660">
        <v>304</v>
      </c>
      <c r="L660">
        <v>65.5</v>
      </c>
      <c r="M660">
        <v>308</v>
      </c>
      <c r="N660">
        <v>-2.4E-2</v>
      </c>
      <c r="O660">
        <v>243</v>
      </c>
      <c r="P660">
        <v>-3.39</v>
      </c>
      <c r="Q660">
        <v>240</v>
      </c>
      <c r="R660">
        <v>103.4</v>
      </c>
      <c r="S660">
        <v>227</v>
      </c>
      <c r="T660">
        <v>106.8</v>
      </c>
      <c r="U660">
        <v>246</v>
      </c>
      <c r="V660">
        <v>-2.1</v>
      </c>
      <c r="W660">
        <v>219</v>
      </c>
    </row>
    <row r="661" spans="1:23" x14ac:dyDescent="0.25">
      <c r="A661">
        <f>COUNTIF('Value Matchup'!$D$356:$D$423,D661)</f>
        <v>0</v>
      </c>
      <c r="B661" t="s">
        <v>1086</v>
      </c>
      <c r="C661">
        <v>305</v>
      </c>
      <c r="D661" t="s">
        <v>337</v>
      </c>
      <c r="E661" t="s">
        <v>148</v>
      </c>
      <c r="F661" s="79" t="s">
        <v>1662</v>
      </c>
      <c r="G661">
        <v>-12.57</v>
      </c>
      <c r="H661">
        <v>96</v>
      </c>
      <c r="I661">
        <v>320</v>
      </c>
      <c r="J661">
        <v>108.6</v>
      </c>
      <c r="K661">
        <v>250</v>
      </c>
      <c r="L661">
        <v>68.400000000000006</v>
      </c>
      <c r="M661">
        <v>172</v>
      </c>
      <c r="N661">
        <v>-7.5999999999999998E-2</v>
      </c>
      <c r="O661">
        <v>333</v>
      </c>
      <c r="P661">
        <v>-8.0399999999999991</v>
      </c>
      <c r="Q661">
        <v>331</v>
      </c>
      <c r="R661">
        <v>100.9</v>
      </c>
      <c r="S661">
        <v>321</v>
      </c>
      <c r="T661">
        <v>109</v>
      </c>
      <c r="U661">
        <v>334</v>
      </c>
      <c r="V661">
        <v>-3.94</v>
      </c>
      <c r="W661">
        <v>287</v>
      </c>
    </row>
    <row r="662" spans="1:23" x14ac:dyDescent="0.25">
      <c r="A662">
        <f>COUNTIF('Value Matchup'!$D$356:$D$423,D662)</f>
        <v>0</v>
      </c>
      <c r="B662" t="s">
        <v>1086</v>
      </c>
      <c r="C662">
        <v>306</v>
      </c>
      <c r="D662" t="s">
        <v>300</v>
      </c>
      <c r="E662" t="s">
        <v>136</v>
      </c>
      <c r="F662" s="79" t="s">
        <v>1063</v>
      </c>
      <c r="G662">
        <v>-12.68</v>
      </c>
      <c r="H662">
        <v>98.1</v>
      </c>
      <c r="I662">
        <v>299</v>
      </c>
      <c r="J662">
        <v>110.8</v>
      </c>
      <c r="K662">
        <v>293</v>
      </c>
      <c r="L662">
        <v>69.3</v>
      </c>
      <c r="M662">
        <v>113</v>
      </c>
      <c r="N662">
        <v>9.8000000000000004E-2</v>
      </c>
      <c r="O662">
        <v>12</v>
      </c>
      <c r="P662">
        <v>-11.8</v>
      </c>
      <c r="Q662">
        <v>348</v>
      </c>
      <c r="R662">
        <v>98.7</v>
      </c>
      <c r="S662">
        <v>347</v>
      </c>
      <c r="T662">
        <v>110.5</v>
      </c>
      <c r="U662">
        <v>346</v>
      </c>
      <c r="V662">
        <v>-1.27</v>
      </c>
      <c r="W662">
        <v>189</v>
      </c>
    </row>
    <row r="663" spans="1:23" x14ac:dyDescent="0.25">
      <c r="A663">
        <f>COUNTIF('Value Matchup'!$D$356:$D$423,D663)</f>
        <v>0</v>
      </c>
      <c r="B663" t="s">
        <v>1086</v>
      </c>
      <c r="C663">
        <v>307</v>
      </c>
      <c r="D663" t="s">
        <v>192</v>
      </c>
      <c r="E663" t="s">
        <v>171</v>
      </c>
      <c r="F663" s="79" t="s">
        <v>1662</v>
      </c>
      <c r="G663">
        <v>-12.78</v>
      </c>
      <c r="H663">
        <v>96.7</v>
      </c>
      <c r="I663">
        <v>312</v>
      </c>
      <c r="J663">
        <v>109.5</v>
      </c>
      <c r="K663">
        <v>263</v>
      </c>
      <c r="L663">
        <v>68.7</v>
      </c>
      <c r="M663">
        <v>148</v>
      </c>
      <c r="N663">
        <v>2.5999999999999999E-2</v>
      </c>
      <c r="O663">
        <v>111</v>
      </c>
      <c r="P663">
        <v>-2.46</v>
      </c>
      <c r="Q663">
        <v>203</v>
      </c>
      <c r="R663">
        <v>102.9</v>
      </c>
      <c r="S663">
        <v>257</v>
      </c>
      <c r="T663">
        <v>105.3</v>
      </c>
      <c r="U663">
        <v>155</v>
      </c>
      <c r="V663">
        <v>-16.350000000000001</v>
      </c>
      <c r="W663">
        <v>349</v>
      </c>
    </row>
    <row r="664" spans="1:23" x14ac:dyDescent="0.25">
      <c r="A664">
        <f>COUNTIF('Value Matchup'!$D$356:$D$423,D664)</f>
        <v>0</v>
      </c>
      <c r="B664" t="s">
        <v>1086</v>
      </c>
      <c r="C664">
        <v>308</v>
      </c>
      <c r="D664" t="s">
        <v>166</v>
      </c>
      <c r="E664" t="s">
        <v>167</v>
      </c>
      <c r="F664" s="79" t="s">
        <v>1782</v>
      </c>
      <c r="G664">
        <v>-12.81</v>
      </c>
      <c r="H664">
        <v>99.3</v>
      </c>
      <c r="I664">
        <v>267</v>
      </c>
      <c r="J664">
        <v>112.1</v>
      </c>
      <c r="K664">
        <v>312</v>
      </c>
      <c r="L664">
        <v>71.2</v>
      </c>
      <c r="M664">
        <v>48</v>
      </c>
      <c r="N664">
        <v>-2.4E-2</v>
      </c>
      <c r="O664">
        <v>245</v>
      </c>
      <c r="P664">
        <v>0.17</v>
      </c>
      <c r="Q664">
        <v>135</v>
      </c>
      <c r="R664">
        <v>104.6</v>
      </c>
      <c r="S664">
        <v>168</v>
      </c>
      <c r="T664">
        <v>104.4</v>
      </c>
      <c r="U664">
        <v>118</v>
      </c>
      <c r="V664">
        <v>-3.21</v>
      </c>
      <c r="W664">
        <v>262</v>
      </c>
    </row>
    <row r="665" spans="1:23" x14ac:dyDescent="0.25">
      <c r="A665">
        <f>COUNTIF('Value Matchup'!$D$356:$D$423,D665)</f>
        <v>0</v>
      </c>
      <c r="B665" t="s">
        <v>1086</v>
      </c>
      <c r="C665">
        <v>309</v>
      </c>
      <c r="D665" t="s">
        <v>245</v>
      </c>
      <c r="E665" t="s">
        <v>207</v>
      </c>
      <c r="F665" s="79" t="s">
        <v>1662</v>
      </c>
      <c r="G665">
        <v>-12.82</v>
      </c>
      <c r="H665">
        <v>98.9</v>
      </c>
      <c r="I665">
        <v>279</v>
      </c>
      <c r="J665">
        <v>111.8</v>
      </c>
      <c r="K665">
        <v>305</v>
      </c>
      <c r="L665">
        <v>68.5</v>
      </c>
      <c r="M665">
        <v>163</v>
      </c>
      <c r="N665">
        <v>-2.3E-2</v>
      </c>
      <c r="O665">
        <v>240</v>
      </c>
      <c r="P665">
        <v>-4.51</v>
      </c>
      <c r="Q665">
        <v>276</v>
      </c>
      <c r="R665">
        <v>103.7</v>
      </c>
      <c r="S665">
        <v>206</v>
      </c>
      <c r="T665">
        <v>108.2</v>
      </c>
      <c r="U665">
        <v>314</v>
      </c>
      <c r="V665">
        <v>2.54</v>
      </c>
      <c r="W665">
        <v>85</v>
      </c>
    </row>
    <row r="666" spans="1:23" x14ac:dyDescent="0.25">
      <c r="A666">
        <f>COUNTIF('Value Matchup'!$D$356:$D$423,D666)</f>
        <v>0</v>
      </c>
      <c r="B666" t="s">
        <v>1086</v>
      </c>
      <c r="C666">
        <v>310</v>
      </c>
      <c r="D666" t="s">
        <v>163</v>
      </c>
      <c r="E666" t="s">
        <v>148</v>
      </c>
      <c r="F666" s="79" t="s">
        <v>518</v>
      </c>
      <c r="G666">
        <v>-12.85</v>
      </c>
      <c r="H666">
        <v>98</v>
      </c>
      <c r="I666">
        <v>300</v>
      </c>
      <c r="J666">
        <v>110.8</v>
      </c>
      <c r="K666">
        <v>296</v>
      </c>
      <c r="L666">
        <v>64.5</v>
      </c>
      <c r="M666">
        <v>329</v>
      </c>
      <c r="N666">
        <v>6.6000000000000003E-2</v>
      </c>
      <c r="O666">
        <v>38</v>
      </c>
      <c r="P666">
        <v>-7.33</v>
      </c>
      <c r="Q666">
        <v>325</v>
      </c>
      <c r="R666">
        <v>100.9</v>
      </c>
      <c r="S666">
        <v>323</v>
      </c>
      <c r="T666">
        <v>108.2</v>
      </c>
      <c r="U666">
        <v>313</v>
      </c>
      <c r="V666">
        <v>-3.69</v>
      </c>
      <c r="W666">
        <v>281</v>
      </c>
    </row>
    <row r="667" spans="1:23" x14ac:dyDescent="0.25">
      <c r="A667">
        <f>COUNTIF('Value Matchup'!$D$356:$D$423,D667)</f>
        <v>0</v>
      </c>
      <c r="B667" t="s">
        <v>1086</v>
      </c>
      <c r="C667">
        <v>311</v>
      </c>
      <c r="D667" t="s">
        <v>379</v>
      </c>
      <c r="E667" t="s">
        <v>108</v>
      </c>
      <c r="F667" s="79" t="s">
        <v>1661</v>
      </c>
      <c r="G667">
        <v>-12.88</v>
      </c>
      <c r="H667">
        <v>94.5</v>
      </c>
      <c r="I667">
        <v>332</v>
      </c>
      <c r="J667">
        <v>107.4</v>
      </c>
      <c r="K667">
        <v>222</v>
      </c>
      <c r="L667">
        <v>68.2</v>
      </c>
      <c r="M667">
        <v>179</v>
      </c>
      <c r="N667">
        <v>-1.4999999999999999E-2</v>
      </c>
      <c r="O667">
        <v>217</v>
      </c>
      <c r="P667">
        <v>-6.14</v>
      </c>
      <c r="Q667">
        <v>300</v>
      </c>
      <c r="R667">
        <v>100.9</v>
      </c>
      <c r="S667">
        <v>322</v>
      </c>
      <c r="T667">
        <v>107.1</v>
      </c>
      <c r="U667">
        <v>260</v>
      </c>
      <c r="V667">
        <v>4.54</v>
      </c>
      <c r="W667">
        <v>48</v>
      </c>
    </row>
    <row r="668" spans="1:23" x14ac:dyDescent="0.25">
      <c r="A668">
        <f>COUNTIF('Value Matchup'!$D$356:$D$423,D668)</f>
        <v>0</v>
      </c>
      <c r="B668" t="s">
        <v>1086</v>
      </c>
      <c r="C668">
        <v>312</v>
      </c>
      <c r="D668" t="s">
        <v>298</v>
      </c>
      <c r="E668" t="s">
        <v>136</v>
      </c>
      <c r="F668" s="79" t="s">
        <v>552</v>
      </c>
      <c r="G668">
        <v>-13.14</v>
      </c>
      <c r="H668">
        <v>95.4</v>
      </c>
      <c r="I668">
        <v>328</v>
      </c>
      <c r="J668">
        <v>108.6</v>
      </c>
      <c r="K668">
        <v>249</v>
      </c>
      <c r="L668">
        <v>69</v>
      </c>
      <c r="M668">
        <v>127</v>
      </c>
      <c r="N668">
        <v>2E-3</v>
      </c>
      <c r="O668">
        <v>172</v>
      </c>
      <c r="P668">
        <v>-11</v>
      </c>
      <c r="Q668">
        <v>345</v>
      </c>
      <c r="R668">
        <v>98.9</v>
      </c>
      <c r="S668">
        <v>344</v>
      </c>
      <c r="T668">
        <v>109.9</v>
      </c>
      <c r="U668">
        <v>345</v>
      </c>
      <c r="V668">
        <v>0.76</v>
      </c>
      <c r="W668">
        <v>143</v>
      </c>
    </row>
    <row r="669" spans="1:23" x14ac:dyDescent="0.25">
      <c r="A669">
        <f>COUNTIF('Value Matchup'!$D$356:$D$423,D669)</f>
        <v>0</v>
      </c>
      <c r="B669" t="s">
        <v>1086</v>
      </c>
      <c r="C669">
        <v>313</v>
      </c>
      <c r="D669" t="s">
        <v>367</v>
      </c>
      <c r="E669" t="s">
        <v>148</v>
      </c>
      <c r="F669" s="79" t="s">
        <v>451</v>
      </c>
      <c r="G669">
        <v>-13.17</v>
      </c>
      <c r="H669">
        <v>98.7</v>
      </c>
      <c r="I669">
        <v>285</v>
      </c>
      <c r="J669">
        <v>111.8</v>
      </c>
      <c r="K669">
        <v>308</v>
      </c>
      <c r="L669">
        <v>69.2</v>
      </c>
      <c r="M669">
        <v>114</v>
      </c>
      <c r="N669">
        <v>2.1999999999999999E-2</v>
      </c>
      <c r="O669">
        <v>116</v>
      </c>
      <c r="P669">
        <v>-7.33</v>
      </c>
      <c r="Q669">
        <v>324</v>
      </c>
      <c r="R669">
        <v>101.1</v>
      </c>
      <c r="S669">
        <v>316</v>
      </c>
      <c r="T669">
        <v>108.4</v>
      </c>
      <c r="U669">
        <v>321</v>
      </c>
      <c r="V669">
        <v>-2.35</v>
      </c>
      <c r="W669">
        <v>227</v>
      </c>
    </row>
    <row r="670" spans="1:23" x14ac:dyDescent="0.25">
      <c r="A670">
        <f>COUNTIF('Value Matchup'!$D$356:$D$423,D670)</f>
        <v>0</v>
      </c>
      <c r="B670" t="s">
        <v>1086</v>
      </c>
      <c r="C670">
        <v>314</v>
      </c>
      <c r="D670" t="s">
        <v>372</v>
      </c>
      <c r="E670" t="s">
        <v>207</v>
      </c>
      <c r="F670" s="79" t="s">
        <v>1660</v>
      </c>
      <c r="G670">
        <v>-13.27</v>
      </c>
      <c r="H670">
        <v>98.5</v>
      </c>
      <c r="I670">
        <v>289</v>
      </c>
      <c r="J670">
        <v>111.8</v>
      </c>
      <c r="K670">
        <v>306</v>
      </c>
      <c r="L670">
        <v>69.8</v>
      </c>
      <c r="M670">
        <v>86</v>
      </c>
      <c r="N670">
        <v>-4.1000000000000002E-2</v>
      </c>
      <c r="O670">
        <v>280</v>
      </c>
      <c r="P670">
        <v>-6.49</v>
      </c>
      <c r="Q670">
        <v>307</v>
      </c>
      <c r="R670">
        <v>102.1</v>
      </c>
      <c r="S670">
        <v>289</v>
      </c>
      <c r="T670">
        <v>108.6</v>
      </c>
      <c r="U670">
        <v>326</v>
      </c>
      <c r="V670">
        <v>-4.2300000000000004</v>
      </c>
      <c r="W670">
        <v>295</v>
      </c>
    </row>
    <row r="671" spans="1:23" x14ac:dyDescent="0.25">
      <c r="A671">
        <f>COUNTIF('Value Matchup'!$D$356:$D$423,D671)</f>
        <v>0</v>
      </c>
      <c r="B671" t="s">
        <v>1086</v>
      </c>
      <c r="C671">
        <v>315</v>
      </c>
      <c r="D671" t="s">
        <v>382</v>
      </c>
      <c r="E671" t="s">
        <v>169</v>
      </c>
      <c r="F671" s="79" t="s">
        <v>1661</v>
      </c>
      <c r="G671">
        <v>-13.33</v>
      </c>
      <c r="H671">
        <v>101.6</v>
      </c>
      <c r="I671">
        <v>238</v>
      </c>
      <c r="J671">
        <v>114.9</v>
      </c>
      <c r="K671">
        <v>332</v>
      </c>
      <c r="L671">
        <v>77.2</v>
      </c>
      <c r="M671">
        <v>2</v>
      </c>
      <c r="N671">
        <v>6.2E-2</v>
      </c>
      <c r="O671">
        <v>48</v>
      </c>
      <c r="P671">
        <v>-2.58</v>
      </c>
      <c r="Q671">
        <v>211</v>
      </c>
      <c r="R671">
        <v>103.5</v>
      </c>
      <c r="S671">
        <v>216</v>
      </c>
      <c r="T671">
        <v>106.1</v>
      </c>
      <c r="U671">
        <v>198</v>
      </c>
      <c r="V671">
        <v>0.98</v>
      </c>
      <c r="W671">
        <v>136</v>
      </c>
    </row>
    <row r="672" spans="1:23" x14ac:dyDescent="0.25">
      <c r="A672">
        <f>COUNTIF('Value Matchup'!$D$356:$D$423,D672)</f>
        <v>0</v>
      </c>
      <c r="B672" t="s">
        <v>1086</v>
      </c>
      <c r="C672">
        <v>316</v>
      </c>
      <c r="D672" t="s">
        <v>1085</v>
      </c>
      <c r="E672" t="s">
        <v>136</v>
      </c>
      <c r="F672" s="79" t="s">
        <v>764</v>
      </c>
      <c r="G672">
        <v>-13.41</v>
      </c>
      <c r="H672">
        <v>96.6</v>
      </c>
      <c r="I672">
        <v>314</v>
      </c>
      <c r="J672">
        <v>110</v>
      </c>
      <c r="K672">
        <v>276</v>
      </c>
      <c r="L672">
        <v>65</v>
      </c>
      <c r="M672">
        <v>321</v>
      </c>
      <c r="N672">
        <v>1.9E-2</v>
      </c>
      <c r="O672">
        <v>126</v>
      </c>
      <c r="P672">
        <v>-12.78</v>
      </c>
      <c r="Q672">
        <v>350</v>
      </c>
      <c r="R672">
        <v>98.4</v>
      </c>
      <c r="S672">
        <v>349</v>
      </c>
      <c r="T672">
        <v>111.2</v>
      </c>
      <c r="U672">
        <v>351</v>
      </c>
      <c r="V672">
        <v>-1.47</v>
      </c>
      <c r="W672">
        <v>196</v>
      </c>
    </row>
    <row r="673" spans="1:23" x14ac:dyDescent="0.25">
      <c r="A673">
        <f>COUNTIF('Value Matchup'!$D$356:$D$423,D673)</f>
        <v>0</v>
      </c>
      <c r="B673" t="s">
        <v>1086</v>
      </c>
      <c r="C673">
        <v>317</v>
      </c>
      <c r="D673" t="s">
        <v>349</v>
      </c>
      <c r="E673" t="s">
        <v>136</v>
      </c>
      <c r="F673" s="79" t="s">
        <v>550</v>
      </c>
      <c r="G673">
        <v>-13.55</v>
      </c>
      <c r="H673">
        <v>100.9</v>
      </c>
      <c r="I673">
        <v>244</v>
      </c>
      <c r="J673">
        <v>114.5</v>
      </c>
      <c r="K673">
        <v>326</v>
      </c>
      <c r="L673">
        <v>82.3</v>
      </c>
      <c r="M673">
        <v>1</v>
      </c>
      <c r="N673">
        <v>0.108</v>
      </c>
      <c r="O673">
        <v>8</v>
      </c>
      <c r="P673">
        <v>-6.81</v>
      </c>
      <c r="Q673">
        <v>311</v>
      </c>
      <c r="R673">
        <v>101.2</v>
      </c>
      <c r="S673">
        <v>313</v>
      </c>
      <c r="T673">
        <v>108</v>
      </c>
      <c r="U673">
        <v>308</v>
      </c>
      <c r="V673">
        <v>15.2</v>
      </c>
      <c r="W673">
        <v>2</v>
      </c>
    </row>
    <row r="674" spans="1:23" x14ac:dyDescent="0.25">
      <c r="A674">
        <f>COUNTIF('Value Matchup'!$D$356:$D$423,D674)</f>
        <v>0</v>
      </c>
      <c r="B674" t="s">
        <v>1086</v>
      </c>
      <c r="C674">
        <v>318</v>
      </c>
      <c r="D674" t="s">
        <v>352</v>
      </c>
      <c r="E674" t="s">
        <v>132</v>
      </c>
      <c r="F674" s="79" t="s">
        <v>1785</v>
      </c>
      <c r="G674">
        <v>-13.61</v>
      </c>
      <c r="H674">
        <v>99.4</v>
      </c>
      <c r="I674">
        <v>264</v>
      </c>
      <c r="J674">
        <v>113</v>
      </c>
      <c r="K674">
        <v>318</v>
      </c>
      <c r="L674">
        <v>69.2</v>
      </c>
      <c r="M674">
        <v>118</v>
      </c>
      <c r="N674">
        <v>6.9000000000000006E-2</v>
      </c>
      <c r="O674">
        <v>33</v>
      </c>
      <c r="P674">
        <v>-2.94</v>
      </c>
      <c r="Q674">
        <v>226</v>
      </c>
      <c r="R674">
        <v>103.4</v>
      </c>
      <c r="S674">
        <v>225</v>
      </c>
      <c r="T674">
        <v>106.4</v>
      </c>
      <c r="U674">
        <v>219</v>
      </c>
      <c r="V674">
        <v>-1.32</v>
      </c>
      <c r="W674">
        <v>191</v>
      </c>
    </row>
    <row r="675" spans="1:23" x14ac:dyDescent="0.25">
      <c r="A675">
        <f>COUNTIF('Value Matchup'!$D$356:$D$423,D675)</f>
        <v>0</v>
      </c>
      <c r="B675" t="s">
        <v>1086</v>
      </c>
      <c r="C675">
        <v>319</v>
      </c>
      <c r="D675" t="s">
        <v>188</v>
      </c>
      <c r="E675" t="s">
        <v>173</v>
      </c>
      <c r="F675" s="79" t="s">
        <v>1784</v>
      </c>
      <c r="G675">
        <v>-14.2</v>
      </c>
      <c r="H675">
        <v>102.6</v>
      </c>
      <c r="I675">
        <v>215</v>
      </c>
      <c r="J675">
        <v>116.8</v>
      </c>
      <c r="K675">
        <v>342</v>
      </c>
      <c r="L675">
        <v>72.400000000000006</v>
      </c>
      <c r="M675">
        <v>21</v>
      </c>
      <c r="N675">
        <v>-1.0999999999999999E-2</v>
      </c>
      <c r="O675">
        <v>208</v>
      </c>
      <c r="P675">
        <v>-2.0699999999999998</v>
      </c>
      <c r="Q675">
        <v>191</v>
      </c>
      <c r="R675">
        <v>103.6</v>
      </c>
      <c r="S675">
        <v>213</v>
      </c>
      <c r="T675">
        <v>105.7</v>
      </c>
      <c r="U675">
        <v>173</v>
      </c>
      <c r="V675">
        <v>4.6399999999999997</v>
      </c>
      <c r="W675">
        <v>45</v>
      </c>
    </row>
    <row r="676" spans="1:23" x14ac:dyDescent="0.25">
      <c r="A676">
        <f>COUNTIF('Value Matchup'!$D$356:$D$423,D676)</f>
        <v>0</v>
      </c>
      <c r="B676" t="s">
        <v>1086</v>
      </c>
      <c r="C676">
        <v>320</v>
      </c>
      <c r="D676" t="s">
        <v>241</v>
      </c>
      <c r="E676" t="s">
        <v>207</v>
      </c>
      <c r="F676" s="79" t="s">
        <v>549</v>
      </c>
      <c r="G676">
        <v>-14.27</v>
      </c>
      <c r="H676">
        <v>94.2</v>
      </c>
      <c r="I676">
        <v>337</v>
      </c>
      <c r="J676">
        <v>108.4</v>
      </c>
      <c r="K676">
        <v>241</v>
      </c>
      <c r="L676">
        <v>68.599999999999994</v>
      </c>
      <c r="M676">
        <v>157</v>
      </c>
      <c r="N676">
        <v>0.06</v>
      </c>
      <c r="O676">
        <v>53</v>
      </c>
      <c r="P676">
        <v>-6.82</v>
      </c>
      <c r="Q676">
        <v>313</v>
      </c>
      <c r="R676">
        <v>102.3</v>
      </c>
      <c r="S676">
        <v>283</v>
      </c>
      <c r="T676">
        <v>109.1</v>
      </c>
      <c r="U676">
        <v>339</v>
      </c>
      <c r="V676">
        <v>-3.11</v>
      </c>
      <c r="W676">
        <v>256</v>
      </c>
    </row>
    <row r="677" spans="1:23" x14ac:dyDescent="0.25">
      <c r="A677">
        <f>COUNTIF('Value Matchup'!$D$356:$D$423,D677)</f>
        <v>0</v>
      </c>
      <c r="B677" t="s">
        <v>1086</v>
      </c>
      <c r="C677">
        <v>321</v>
      </c>
      <c r="D677" t="s">
        <v>262</v>
      </c>
      <c r="E677" t="s">
        <v>161</v>
      </c>
      <c r="F677" s="79" t="s">
        <v>1782</v>
      </c>
      <c r="G677">
        <v>-14.47</v>
      </c>
      <c r="H677">
        <v>98.5</v>
      </c>
      <c r="I677">
        <v>291</v>
      </c>
      <c r="J677">
        <v>112.9</v>
      </c>
      <c r="K677">
        <v>317</v>
      </c>
      <c r="L677">
        <v>69.599999999999994</v>
      </c>
      <c r="M677">
        <v>96</v>
      </c>
      <c r="N677">
        <v>-4.8000000000000001E-2</v>
      </c>
      <c r="O677">
        <v>294</v>
      </c>
      <c r="P677">
        <v>-4.24</v>
      </c>
      <c r="Q677">
        <v>264</v>
      </c>
      <c r="R677">
        <v>103.4</v>
      </c>
      <c r="S677">
        <v>228</v>
      </c>
      <c r="T677">
        <v>107.6</v>
      </c>
      <c r="U677">
        <v>285</v>
      </c>
      <c r="V677">
        <v>-3.4</v>
      </c>
      <c r="W677">
        <v>268</v>
      </c>
    </row>
    <row r="678" spans="1:23" x14ac:dyDescent="0.25">
      <c r="A678">
        <f>COUNTIF('Value Matchup'!$D$356:$D$423,D678)</f>
        <v>0</v>
      </c>
      <c r="B678" t="s">
        <v>1086</v>
      </c>
      <c r="C678">
        <v>322</v>
      </c>
      <c r="D678" t="s">
        <v>422</v>
      </c>
      <c r="E678" t="s">
        <v>173</v>
      </c>
      <c r="F678" s="79" t="s">
        <v>1784</v>
      </c>
      <c r="G678">
        <v>-14.56</v>
      </c>
      <c r="H678">
        <v>101.4</v>
      </c>
      <c r="I678">
        <v>242</v>
      </c>
      <c r="J678">
        <v>115.9</v>
      </c>
      <c r="K678">
        <v>338</v>
      </c>
      <c r="L678">
        <v>71.099999999999994</v>
      </c>
      <c r="M678">
        <v>50</v>
      </c>
      <c r="N678">
        <v>-0.01</v>
      </c>
      <c r="O678">
        <v>205</v>
      </c>
      <c r="P678">
        <v>-1.7</v>
      </c>
      <c r="Q678">
        <v>179</v>
      </c>
      <c r="R678">
        <v>103.2</v>
      </c>
      <c r="S678">
        <v>233</v>
      </c>
      <c r="T678">
        <v>104.9</v>
      </c>
      <c r="U678">
        <v>136</v>
      </c>
      <c r="V678">
        <v>5.26</v>
      </c>
      <c r="W678">
        <v>35</v>
      </c>
    </row>
    <row r="679" spans="1:23" x14ac:dyDescent="0.25">
      <c r="A679">
        <f>COUNTIF('Value Matchup'!$D$356:$D$423,D679)</f>
        <v>0</v>
      </c>
      <c r="B679" t="s">
        <v>1086</v>
      </c>
      <c r="C679">
        <v>323</v>
      </c>
      <c r="D679" t="s">
        <v>260</v>
      </c>
      <c r="E679" t="s">
        <v>121</v>
      </c>
      <c r="F679" s="79" t="s">
        <v>1785</v>
      </c>
      <c r="G679">
        <v>-14.58</v>
      </c>
      <c r="H679">
        <v>96.2</v>
      </c>
      <c r="I679">
        <v>318</v>
      </c>
      <c r="J679">
        <v>110.8</v>
      </c>
      <c r="K679">
        <v>295</v>
      </c>
      <c r="L679">
        <v>68.400000000000006</v>
      </c>
      <c r="M679">
        <v>168</v>
      </c>
      <c r="N679">
        <v>0.02</v>
      </c>
      <c r="O679">
        <v>122</v>
      </c>
      <c r="P679">
        <v>-5.37</v>
      </c>
      <c r="Q679">
        <v>288</v>
      </c>
      <c r="R679">
        <v>102.6</v>
      </c>
      <c r="S679">
        <v>271</v>
      </c>
      <c r="T679">
        <v>108</v>
      </c>
      <c r="U679">
        <v>306</v>
      </c>
      <c r="V679">
        <v>-1.61</v>
      </c>
      <c r="W679">
        <v>201</v>
      </c>
    </row>
    <row r="680" spans="1:23" x14ac:dyDescent="0.25">
      <c r="A680">
        <f>COUNTIF('Value Matchup'!$D$356:$D$423,D680)</f>
        <v>0</v>
      </c>
      <c r="B680" t="s">
        <v>1086</v>
      </c>
      <c r="C680">
        <v>324</v>
      </c>
      <c r="D680" t="s">
        <v>284</v>
      </c>
      <c r="E680" t="s">
        <v>136</v>
      </c>
      <c r="F680" s="79" t="s">
        <v>514</v>
      </c>
      <c r="G680">
        <v>-14.82</v>
      </c>
      <c r="H680">
        <v>96.3</v>
      </c>
      <c r="I680">
        <v>317</v>
      </c>
      <c r="J680">
        <v>111.1</v>
      </c>
      <c r="K680">
        <v>298</v>
      </c>
      <c r="L680">
        <v>68.900000000000006</v>
      </c>
      <c r="M680">
        <v>133</v>
      </c>
      <c r="N680">
        <v>-0.06</v>
      </c>
      <c r="O680">
        <v>314</v>
      </c>
      <c r="P680">
        <v>-11.95</v>
      </c>
      <c r="Q680">
        <v>349</v>
      </c>
      <c r="R680">
        <v>98.6</v>
      </c>
      <c r="S680">
        <v>348</v>
      </c>
      <c r="T680">
        <v>110.5</v>
      </c>
      <c r="U680">
        <v>347</v>
      </c>
      <c r="V680">
        <v>0.36</v>
      </c>
      <c r="W680">
        <v>149</v>
      </c>
    </row>
    <row r="681" spans="1:23" x14ac:dyDescent="0.25">
      <c r="A681">
        <f>COUNTIF('Value Matchup'!$D$356:$D$423,D681)</f>
        <v>0</v>
      </c>
      <c r="B681" t="s">
        <v>1086</v>
      </c>
      <c r="C681">
        <v>325</v>
      </c>
      <c r="D681" t="s">
        <v>152</v>
      </c>
      <c r="E681" t="s">
        <v>153</v>
      </c>
      <c r="F681" s="79" t="s">
        <v>1785</v>
      </c>
      <c r="G681">
        <v>-14.98</v>
      </c>
      <c r="H681">
        <v>98.2</v>
      </c>
      <c r="I681">
        <v>294</v>
      </c>
      <c r="J681">
        <v>113.2</v>
      </c>
      <c r="K681">
        <v>320</v>
      </c>
      <c r="L681">
        <v>66.2</v>
      </c>
      <c r="M681">
        <v>270</v>
      </c>
      <c r="N681">
        <v>5.0999999999999997E-2</v>
      </c>
      <c r="O681">
        <v>63</v>
      </c>
      <c r="P681">
        <v>-1.41</v>
      </c>
      <c r="Q681">
        <v>175</v>
      </c>
      <c r="R681">
        <v>103.8</v>
      </c>
      <c r="S681">
        <v>201</v>
      </c>
      <c r="T681">
        <v>105.2</v>
      </c>
      <c r="U681">
        <v>148</v>
      </c>
      <c r="V681">
        <v>0.51</v>
      </c>
      <c r="W681">
        <v>146</v>
      </c>
    </row>
    <row r="682" spans="1:23" x14ac:dyDescent="0.25">
      <c r="A682">
        <f>COUNTIF('Value Matchup'!$D$356:$D$423,D682)</f>
        <v>0</v>
      </c>
      <c r="B682" t="s">
        <v>1086</v>
      </c>
      <c r="C682">
        <v>326</v>
      </c>
      <c r="D682" t="s">
        <v>362</v>
      </c>
      <c r="E682" t="s">
        <v>116</v>
      </c>
      <c r="F682" s="79" t="s">
        <v>549</v>
      </c>
      <c r="G682">
        <v>-15.51</v>
      </c>
      <c r="H682">
        <v>94.3</v>
      </c>
      <c r="I682">
        <v>335</v>
      </c>
      <c r="J682">
        <v>109.8</v>
      </c>
      <c r="K682">
        <v>269</v>
      </c>
      <c r="L682">
        <v>68</v>
      </c>
      <c r="M682">
        <v>187</v>
      </c>
      <c r="N682">
        <v>5.0999999999999997E-2</v>
      </c>
      <c r="O682">
        <v>62</v>
      </c>
      <c r="P682">
        <v>-11.24</v>
      </c>
      <c r="Q682">
        <v>347</v>
      </c>
      <c r="R682">
        <v>98.1</v>
      </c>
      <c r="S682">
        <v>350</v>
      </c>
      <c r="T682">
        <v>109.3</v>
      </c>
      <c r="U682">
        <v>340</v>
      </c>
      <c r="V682">
        <v>6.62</v>
      </c>
      <c r="W682">
        <v>21</v>
      </c>
    </row>
    <row r="683" spans="1:23" x14ac:dyDescent="0.25">
      <c r="A683">
        <f>COUNTIF('Value Matchup'!$D$356:$D$423,D683)</f>
        <v>0</v>
      </c>
      <c r="B683" t="s">
        <v>1086</v>
      </c>
      <c r="C683">
        <v>327</v>
      </c>
      <c r="D683" t="s">
        <v>308</v>
      </c>
      <c r="E683" t="s">
        <v>198</v>
      </c>
      <c r="F683" s="79" t="s">
        <v>1781</v>
      </c>
      <c r="G683">
        <v>-16.02</v>
      </c>
      <c r="H683">
        <v>93.5</v>
      </c>
      <c r="I683">
        <v>340</v>
      </c>
      <c r="J683">
        <v>109.5</v>
      </c>
      <c r="K683">
        <v>266</v>
      </c>
      <c r="L683">
        <v>68.599999999999994</v>
      </c>
      <c r="M683">
        <v>158</v>
      </c>
      <c r="N683">
        <v>-0.03</v>
      </c>
      <c r="O683">
        <v>264</v>
      </c>
      <c r="P683">
        <v>0.26</v>
      </c>
      <c r="Q683">
        <v>133</v>
      </c>
      <c r="R683">
        <v>105.3</v>
      </c>
      <c r="S683">
        <v>140</v>
      </c>
      <c r="T683">
        <v>105</v>
      </c>
      <c r="U683">
        <v>141</v>
      </c>
      <c r="V683">
        <v>3.45</v>
      </c>
      <c r="W683">
        <v>73</v>
      </c>
    </row>
    <row r="684" spans="1:23" x14ac:dyDescent="0.25">
      <c r="A684">
        <f>COUNTIF('Value Matchup'!$D$356:$D$423,D684)</f>
        <v>0</v>
      </c>
      <c r="B684" t="s">
        <v>1086</v>
      </c>
      <c r="C684">
        <v>328</v>
      </c>
      <c r="D684" t="s">
        <v>120</v>
      </c>
      <c r="E684" t="s">
        <v>121</v>
      </c>
      <c r="F684" s="79" t="s">
        <v>1782</v>
      </c>
      <c r="G684">
        <v>-16.14</v>
      </c>
      <c r="H684">
        <v>95.6</v>
      </c>
      <c r="I684">
        <v>324</v>
      </c>
      <c r="J684">
        <v>111.8</v>
      </c>
      <c r="K684">
        <v>307</v>
      </c>
      <c r="L684">
        <v>66.5</v>
      </c>
      <c r="M684">
        <v>256</v>
      </c>
      <c r="N684">
        <v>-6.0999999999999999E-2</v>
      </c>
      <c r="O684">
        <v>315</v>
      </c>
      <c r="P684">
        <v>-6.16</v>
      </c>
      <c r="Q684">
        <v>301</v>
      </c>
      <c r="R684">
        <v>102.1</v>
      </c>
      <c r="S684">
        <v>287</v>
      </c>
      <c r="T684">
        <v>108.3</v>
      </c>
      <c r="U684">
        <v>317</v>
      </c>
      <c r="V684">
        <v>-3.16</v>
      </c>
      <c r="W684">
        <v>257</v>
      </c>
    </row>
    <row r="685" spans="1:23" x14ac:dyDescent="0.25">
      <c r="A685">
        <f>COUNTIF('Value Matchup'!$D$356:$D$423,D685)</f>
        <v>0</v>
      </c>
      <c r="B685" t="s">
        <v>1086</v>
      </c>
      <c r="C685">
        <v>329</v>
      </c>
      <c r="D685" t="s">
        <v>127</v>
      </c>
      <c r="E685" t="s">
        <v>116</v>
      </c>
      <c r="F685" s="79" t="s">
        <v>653</v>
      </c>
      <c r="G685">
        <v>-16.45</v>
      </c>
      <c r="H685">
        <v>93.6</v>
      </c>
      <c r="I685">
        <v>339</v>
      </c>
      <c r="J685">
        <v>110</v>
      </c>
      <c r="K685">
        <v>275</v>
      </c>
      <c r="L685">
        <v>67.5</v>
      </c>
      <c r="M685">
        <v>211</v>
      </c>
      <c r="N685">
        <v>4.3999999999999997E-2</v>
      </c>
      <c r="O685">
        <v>68</v>
      </c>
      <c r="P685">
        <v>-9.64</v>
      </c>
      <c r="Q685">
        <v>342</v>
      </c>
      <c r="R685">
        <v>98.9</v>
      </c>
      <c r="S685">
        <v>345</v>
      </c>
      <c r="T685">
        <v>108.5</v>
      </c>
      <c r="U685">
        <v>324</v>
      </c>
      <c r="V685">
        <v>3.38</v>
      </c>
      <c r="W685">
        <v>74</v>
      </c>
    </row>
    <row r="686" spans="1:23" x14ac:dyDescent="0.25">
      <c r="A686">
        <f>COUNTIF('Value Matchup'!$D$356:$D$423,D686)</f>
        <v>0</v>
      </c>
      <c r="B686" t="s">
        <v>1086</v>
      </c>
      <c r="C686">
        <v>330</v>
      </c>
      <c r="D686" t="s">
        <v>157</v>
      </c>
      <c r="E686" t="s">
        <v>153</v>
      </c>
      <c r="F686" s="79" t="s">
        <v>1782</v>
      </c>
      <c r="G686">
        <v>-16.46</v>
      </c>
      <c r="H686">
        <v>96.7</v>
      </c>
      <c r="I686">
        <v>313</v>
      </c>
      <c r="J686">
        <v>113.2</v>
      </c>
      <c r="K686">
        <v>319</v>
      </c>
      <c r="L686">
        <v>65.8</v>
      </c>
      <c r="M686">
        <v>290</v>
      </c>
      <c r="N686">
        <v>-4.7E-2</v>
      </c>
      <c r="O686">
        <v>289</v>
      </c>
      <c r="P686">
        <v>-3.23</v>
      </c>
      <c r="Q686">
        <v>238</v>
      </c>
      <c r="R686">
        <v>102.8</v>
      </c>
      <c r="S686">
        <v>262</v>
      </c>
      <c r="T686">
        <v>106</v>
      </c>
      <c r="U686">
        <v>194</v>
      </c>
      <c r="V686">
        <v>-3.5</v>
      </c>
      <c r="W686">
        <v>275</v>
      </c>
    </row>
    <row r="687" spans="1:23" x14ac:dyDescent="0.25">
      <c r="A687">
        <f>COUNTIF('Value Matchup'!$D$356:$D$423,D687)</f>
        <v>0</v>
      </c>
      <c r="B687" t="s">
        <v>1086</v>
      </c>
      <c r="C687">
        <v>331</v>
      </c>
      <c r="D687" t="s">
        <v>407</v>
      </c>
      <c r="E687" t="s">
        <v>169</v>
      </c>
      <c r="F687" s="79" t="s">
        <v>1785</v>
      </c>
      <c r="G687">
        <v>-17.43</v>
      </c>
      <c r="H687">
        <v>89.9</v>
      </c>
      <c r="I687">
        <v>346</v>
      </c>
      <c r="J687">
        <v>107.4</v>
      </c>
      <c r="K687">
        <v>220</v>
      </c>
      <c r="L687">
        <v>68.8</v>
      </c>
      <c r="M687">
        <v>139</v>
      </c>
      <c r="N687">
        <v>2.4E-2</v>
      </c>
      <c r="O687">
        <v>114</v>
      </c>
      <c r="P687">
        <v>-3.79</v>
      </c>
      <c r="Q687">
        <v>249</v>
      </c>
      <c r="R687">
        <v>104.1</v>
      </c>
      <c r="S687">
        <v>189</v>
      </c>
      <c r="T687">
        <v>107.9</v>
      </c>
      <c r="U687">
        <v>298</v>
      </c>
      <c r="V687">
        <v>-2.5</v>
      </c>
      <c r="W687">
        <v>233</v>
      </c>
    </row>
    <row r="688" spans="1:23" x14ac:dyDescent="0.25">
      <c r="A688">
        <f>COUNTIF('Value Matchup'!$D$356:$D$423,D688)</f>
        <v>0</v>
      </c>
      <c r="B688" t="s">
        <v>1086</v>
      </c>
      <c r="C688">
        <v>332</v>
      </c>
      <c r="D688" t="s">
        <v>261</v>
      </c>
      <c r="E688" t="s">
        <v>118</v>
      </c>
      <c r="F688" s="79" t="s">
        <v>1782</v>
      </c>
      <c r="G688">
        <v>-17.46</v>
      </c>
      <c r="H688">
        <v>90.9</v>
      </c>
      <c r="I688">
        <v>342</v>
      </c>
      <c r="J688">
        <v>108.4</v>
      </c>
      <c r="K688">
        <v>239</v>
      </c>
      <c r="L688">
        <v>71.3</v>
      </c>
      <c r="M688">
        <v>41</v>
      </c>
      <c r="N688">
        <v>-2E-3</v>
      </c>
      <c r="O688">
        <v>181</v>
      </c>
      <c r="P688">
        <v>-2.82</v>
      </c>
      <c r="Q688">
        <v>220</v>
      </c>
      <c r="R688">
        <v>103.5</v>
      </c>
      <c r="S688">
        <v>223</v>
      </c>
      <c r="T688">
        <v>106.3</v>
      </c>
      <c r="U688">
        <v>210</v>
      </c>
      <c r="V688">
        <v>-1.56</v>
      </c>
      <c r="W688">
        <v>200</v>
      </c>
    </row>
    <row r="689" spans="1:23" x14ac:dyDescent="0.25">
      <c r="A689">
        <f>COUNTIF('Value Matchup'!$D$356:$D$423,D689)</f>
        <v>0</v>
      </c>
      <c r="B689" t="s">
        <v>1086</v>
      </c>
      <c r="C689">
        <v>333</v>
      </c>
      <c r="D689" t="s">
        <v>227</v>
      </c>
      <c r="E689" t="s">
        <v>108</v>
      </c>
      <c r="F689" s="79" t="s">
        <v>1782</v>
      </c>
      <c r="G689">
        <v>-17.64</v>
      </c>
      <c r="H689">
        <v>98.9</v>
      </c>
      <c r="I689">
        <v>280</v>
      </c>
      <c r="J689">
        <v>116.5</v>
      </c>
      <c r="K689">
        <v>339</v>
      </c>
      <c r="L689">
        <v>73.5</v>
      </c>
      <c r="M689">
        <v>14</v>
      </c>
      <c r="N689">
        <v>-9.1999999999999998E-2</v>
      </c>
      <c r="O689">
        <v>342</v>
      </c>
      <c r="P689">
        <v>-3.59</v>
      </c>
      <c r="Q689">
        <v>244</v>
      </c>
      <c r="R689">
        <v>102.5</v>
      </c>
      <c r="S689">
        <v>275</v>
      </c>
      <c r="T689">
        <v>106.1</v>
      </c>
      <c r="U689">
        <v>200</v>
      </c>
      <c r="V689">
        <v>9.2899999999999991</v>
      </c>
      <c r="W689">
        <v>7</v>
      </c>
    </row>
    <row r="690" spans="1:23" x14ac:dyDescent="0.25">
      <c r="A690">
        <f>COUNTIF('Value Matchup'!$D$356:$D$423,D690)</f>
        <v>0</v>
      </c>
      <c r="B690" t="s">
        <v>1086</v>
      </c>
      <c r="C690">
        <v>334</v>
      </c>
      <c r="D690" t="s">
        <v>328</v>
      </c>
      <c r="E690" t="s">
        <v>159</v>
      </c>
      <c r="F690" s="79" t="s">
        <v>1661</v>
      </c>
      <c r="G690">
        <v>-17.66</v>
      </c>
      <c r="H690">
        <v>97.8</v>
      </c>
      <c r="I690">
        <v>303</v>
      </c>
      <c r="J690">
        <v>115.5</v>
      </c>
      <c r="K690">
        <v>336</v>
      </c>
      <c r="L690">
        <v>63.4</v>
      </c>
      <c r="M690">
        <v>342</v>
      </c>
      <c r="N690">
        <v>6.2E-2</v>
      </c>
      <c r="O690">
        <v>51</v>
      </c>
      <c r="P690">
        <v>-5.21</v>
      </c>
      <c r="Q690">
        <v>286</v>
      </c>
      <c r="R690">
        <v>101.7</v>
      </c>
      <c r="S690">
        <v>300</v>
      </c>
      <c r="T690">
        <v>106.9</v>
      </c>
      <c r="U690">
        <v>251</v>
      </c>
      <c r="V690">
        <v>-3.37</v>
      </c>
      <c r="W690">
        <v>266</v>
      </c>
    </row>
    <row r="691" spans="1:23" x14ac:dyDescent="0.25">
      <c r="A691">
        <f>COUNTIF('Value Matchup'!$D$356:$D$423,D691)</f>
        <v>0</v>
      </c>
      <c r="B691" t="s">
        <v>1086</v>
      </c>
      <c r="C691">
        <v>335</v>
      </c>
      <c r="D691" t="s">
        <v>228</v>
      </c>
      <c r="E691" t="s">
        <v>136</v>
      </c>
      <c r="F691" s="79" t="s">
        <v>1662</v>
      </c>
      <c r="G691">
        <v>-19.04</v>
      </c>
      <c r="H691">
        <v>99.4</v>
      </c>
      <c r="I691">
        <v>263</v>
      </c>
      <c r="J691">
        <v>118.5</v>
      </c>
      <c r="K691">
        <v>346</v>
      </c>
      <c r="L691">
        <v>69.900000000000006</v>
      </c>
      <c r="M691">
        <v>84</v>
      </c>
      <c r="N691">
        <v>-3.9E-2</v>
      </c>
      <c r="O691">
        <v>275</v>
      </c>
      <c r="P691">
        <v>-9.5</v>
      </c>
      <c r="Q691">
        <v>341</v>
      </c>
      <c r="R691">
        <v>99.6</v>
      </c>
      <c r="S691">
        <v>340</v>
      </c>
      <c r="T691">
        <v>109.1</v>
      </c>
      <c r="U691">
        <v>338</v>
      </c>
      <c r="V691">
        <v>2.2799999999999998</v>
      </c>
      <c r="W691">
        <v>91</v>
      </c>
    </row>
    <row r="692" spans="1:23" x14ac:dyDescent="0.25">
      <c r="A692">
        <f>COUNTIF('Value Matchup'!$D$356:$D$423,D692)</f>
        <v>0</v>
      </c>
      <c r="B692" t="s">
        <v>1086</v>
      </c>
      <c r="C692">
        <v>336</v>
      </c>
      <c r="D692" t="s">
        <v>119</v>
      </c>
      <c r="E692" t="s">
        <v>116</v>
      </c>
      <c r="F692" s="79" t="s">
        <v>1661</v>
      </c>
      <c r="G692">
        <v>-19.43</v>
      </c>
      <c r="H692">
        <v>95</v>
      </c>
      <c r="I692">
        <v>330</v>
      </c>
      <c r="J692">
        <v>114.4</v>
      </c>
      <c r="K692">
        <v>325</v>
      </c>
      <c r="L692">
        <v>68</v>
      </c>
      <c r="M692">
        <v>186</v>
      </c>
      <c r="N692">
        <v>-5.5E-2</v>
      </c>
      <c r="O692">
        <v>303</v>
      </c>
      <c r="P692">
        <v>-9.0500000000000007</v>
      </c>
      <c r="Q692">
        <v>338</v>
      </c>
      <c r="R692">
        <v>99.6</v>
      </c>
      <c r="S692">
        <v>339</v>
      </c>
      <c r="T692">
        <v>108.7</v>
      </c>
      <c r="U692">
        <v>328</v>
      </c>
      <c r="V692">
        <v>9.81</v>
      </c>
      <c r="W692">
        <v>6</v>
      </c>
    </row>
    <row r="693" spans="1:23" x14ac:dyDescent="0.25">
      <c r="A693">
        <f>COUNTIF('Value Matchup'!$D$356:$D$423,D693)</f>
        <v>0</v>
      </c>
      <c r="B693" t="s">
        <v>1086</v>
      </c>
      <c r="C693">
        <v>337</v>
      </c>
      <c r="D693" t="s">
        <v>240</v>
      </c>
      <c r="E693" t="s">
        <v>116</v>
      </c>
      <c r="F693" s="79" t="s">
        <v>1660</v>
      </c>
      <c r="G693">
        <v>-19.600000000000001</v>
      </c>
      <c r="H693">
        <v>89.4</v>
      </c>
      <c r="I693">
        <v>348</v>
      </c>
      <c r="J693">
        <v>109</v>
      </c>
      <c r="K693">
        <v>260</v>
      </c>
      <c r="L693">
        <v>64.099999999999994</v>
      </c>
      <c r="M693">
        <v>338</v>
      </c>
      <c r="N693">
        <v>6.2E-2</v>
      </c>
      <c r="O693">
        <v>46</v>
      </c>
      <c r="P693">
        <v>-10.01</v>
      </c>
      <c r="Q693">
        <v>344</v>
      </c>
      <c r="R693">
        <v>99.7</v>
      </c>
      <c r="S693">
        <v>338</v>
      </c>
      <c r="T693">
        <v>109.7</v>
      </c>
      <c r="U693">
        <v>344</v>
      </c>
      <c r="V693">
        <v>4.32</v>
      </c>
      <c r="W693">
        <v>51</v>
      </c>
    </row>
    <row r="694" spans="1:23" x14ac:dyDescent="0.25">
      <c r="A694">
        <f>COUNTIF('Value Matchup'!$D$356:$D$423,D694)</f>
        <v>0</v>
      </c>
      <c r="B694" t="s">
        <v>1086</v>
      </c>
      <c r="C694">
        <v>338</v>
      </c>
      <c r="D694" t="s">
        <v>398</v>
      </c>
      <c r="E694" t="s">
        <v>207</v>
      </c>
      <c r="F694" s="79" t="s">
        <v>1783</v>
      </c>
      <c r="G694">
        <v>-19.77</v>
      </c>
      <c r="H694">
        <v>105.2</v>
      </c>
      <c r="I694">
        <v>167</v>
      </c>
      <c r="J694">
        <v>125</v>
      </c>
      <c r="K694">
        <v>351</v>
      </c>
      <c r="L694">
        <v>69</v>
      </c>
      <c r="M694">
        <v>124</v>
      </c>
      <c r="N694">
        <v>-5.0999999999999997E-2</v>
      </c>
      <c r="O694">
        <v>297</v>
      </c>
      <c r="P694">
        <v>-3.44</v>
      </c>
      <c r="Q694">
        <v>241</v>
      </c>
      <c r="R694">
        <v>103</v>
      </c>
      <c r="S694">
        <v>247</v>
      </c>
      <c r="T694">
        <v>106.4</v>
      </c>
      <c r="U694">
        <v>223</v>
      </c>
      <c r="V694">
        <v>1.76</v>
      </c>
      <c r="W694">
        <v>110</v>
      </c>
    </row>
    <row r="695" spans="1:23" x14ac:dyDescent="0.25">
      <c r="A695">
        <f>COUNTIF('Value Matchup'!$D$356:$D$423,D695)</f>
        <v>0</v>
      </c>
      <c r="B695" t="s">
        <v>1086</v>
      </c>
      <c r="C695">
        <v>339</v>
      </c>
      <c r="D695" t="s">
        <v>117</v>
      </c>
      <c r="E695" t="s">
        <v>116</v>
      </c>
      <c r="F695" s="79" t="s">
        <v>1784</v>
      </c>
      <c r="G695">
        <v>-19.86</v>
      </c>
      <c r="H695">
        <v>95.8</v>
      </c>
      <c r="I695">
        <v>322</v>
      </c>
      <c r="J695">
        <v>115.7</v>
      </c>
      <c r="K695">
        <v>337</v>
      </c>
      <c r="L695">
        <v>68.8</v>
      </c>
      <c r="M695">
        <v>145</v>
      </c>
      <c r="N695">
        <v>-1.7999999999999999E-2</v>
      </c>
      <c r="O695">
        <v>228</v>
      </c>
      <c r="P695">
        <v>-9.14</v>
      </c>
      <c r="Q695">
        <v>339</v>
      </c>
      <c r="R695">
        <v>99.2</v>
      </c>
      <c r="S695">
        <v>343</v>
      </c>
      <c r="T695">
        <v>108.4</v>
      </c>
      <c r="U695">
        <v>319</v>
      </c>
      <c r="V695">
        <v>4.68</v>
      </c>
      <c r="W695">
        <v>42</v>
      </c>
    </row>
    <row r="696" spans="1:23" x14ac:dyDescent="0.25">
      <c r="A696">
        <f>COUNTIF('Value Matchup'!$D$356:$D$423,D696)</f>
        <v>0</v>
      </c>
      <c r="B696" t="s">
        <v>1086</v>
      </c>
      <c r="C696">
        <v>340</v>
      </c>
      <c r="D696" t="s">
        <v>254</v>
      </c>
      <c r="E696" t="s">
        <v>159</v>
      </c>
      <c r="F696" s="79" t="s">
        <v>1783</v>
      </c>
      <c r="G696">
        <v>-20.41</v>
      </c>
      <c r="H696">
        <v>89.6</v>
      </c>
      <c r="I696">
        <v>347</v>
      </c>
      <c r="J696">
        <v>110</v>
      </c>
      <c r="K696">
        <v>279</v>
      </c>
      <c r="L696">
        <v>69.099999999999994</v>
      </c>
      <c r="M696">
        <v>121</v>
      </c>
      <c r="N696">
        <v>-3.9E-2</v>
      </c>
      <c r="O696">
        <v>276</v>
      </c>
      <c r="P696">
        <v>-3.96</v>
      </c>
      <c r="Q696">
        <v>252</v>
      </c>
      <c r="R696">
        <v>102.8</v>
      </c>
      <c r="S696">
        <v>261</v>
      </c>
      <c r="T696">
        <v>106.7</v>
      </c>
      <c r="U696">
        <v>243</v>
      </c>
      <c r="V696">
        <v>-0.88</v>
      </c>
      <c r="W696">
        <v>182</v>
      </c>
    </row>
    <row r="697" spans="1:23" x14ac:dyDescent="0.25">
      <c r="A697">
        <f>COUNTIF('Value Matchup'!$D$356:$D$423,D697)</f>
        <v>0</v>
      </c>
      <c r="B697" t="s">
        <v>1086</v>
      </c>
      <c r="C697">
        <v>341</v>
      </c>
      <c r="D697" t="s">
        <v>204</v>
      </c>
      <c r="E697" t="s">
        <v>136</v>
      </c>
      <c r="F697" s="79" t="s">
        <v>1785</v>
      </c>
      <c r="G697">
        <v>-21.21</v>
      </c>
      <c r="H697">
        <v>95.6</v>
      </c>
      <c r="I697">
        <v>325</v>
      </c>
      <c r="J697">
        <v>116.8</v>
      </c>
      <c r="K697">
        <v>341</v>
      </c>
      <c r="L697">
        <v>67.099999999999994</v>
      </c>
      <c r="M697">
        <v>230</v>
      </c>
      <c r="N697">
        <v>0.04</v>
      </c>
      <c r="O697">
        <v>78</v>
      </c>
      <c r="P697">
        <v>-7.55</v>
      </c>
      <c r="Q697">
        <v>328</v>
      </c>
      <c r="R697">
        <v>101</v>
      </c>
      <c r="S697">
        <v>317</v>
      </c>
      <c r="T697">
        <v>108.6</v>
      </c>
      <c r="U697">
        <v>327</v>
      </c>
      <c r="V697">
        <v>6.38</v>
      </c>
      <c r="W697">
        <v>25</v>
      </c>
    </row>
    <row r="698" spans="1:23" x14ac:dyDescent="0.25">
      <c r="A698">
        <f>COUNTIF('Value Matchup'!$D$356:$D$423,D698)</f>
        <v>0</v>
      </c>
      <c r="B698" t="s">
        <v>1086</v>
      </c>
      <c r="C698">
        <v>342</v>
      </c>
      <c r="D698" t="s">
        <v>235</v>
      </c>
      <c r="E698" t="s">
        <v>108</v>
      </c>
      <c r="F698" s="79" t="s">
        <v>1783</v>
      </c>
      <c r="G698">
        <v>-21.6</v>
      </c>
      <c r="H698">
        <v>93.5</v>
      </c>
      <c r="I698">
        <v>341</v>
      </c>
      <c r="J698">
        <v>115.1</v>
      </c>
      <c r="K698">
        <v>334</v>
      </c>
      <c r="L698">
        <v>69.7</v>
      </c>
      <c r="M698">
        <v>95</v>
      </c>
      <c r="N698">
        <v>-6.0000000000000001E-3</v>
      </c>
      <c r="O698">
        <v>193</v>
      </c>
      <c r="P698">
        <v>-5.52</v>
      </c>
      <c r="Q698">
        <v>292</v>
      </c>
      <c r="R698">
        <v>101.2</v>
      </c>
      <c r="S698">
        <v>310</v>
      </c>
      <c r="T698">
        <v>106.7</v>
      </c>
      <c r="U698">
        <v>244</v>
      </c>
      <c r="V698">
        <v>8.16</v>
      </c>
      <c r="W698">
        <v>12</v>
      </c>
    </row>
    <row r="699" spans="1:23" x14ac:dyDescent="0.25">
      <c r="A699">
        <f>COUNTIF('Value Matchup'!$D$356:$D$423,D699)</f>
        <v>0</v>
      </c>
      <c r="B699" t="s">
        <v>1086</v>
      </c>
      <c r="C699">
        <v>343</v>
      </c>
      <c r="D699" t="s">
        <v>356</v>
      </c>
      <c r="E699" t="s">
        <v>136</v>
      </c>
      <c r="F699" s="79" t="s">
        <v>1662</v>
      </c>
      <c r="G699">
        <v>-21.86</v>
      </c>
      <c r="H699">
        <v>96.9</v>
      </c>
      <c r="I699">
        <v>310</v>
      </c>
      <c r="J699">
        <v>118.7</v>
      </c>
      <c r="K699">
        <v>347</v>
      </c>
      <c r="L699">
        <v>70.5</v>
      </c>
      <c r="M699">
        <v>64</v>
      </c>
      <c r="N699">
        <v>0.03</v>
      </c>
      <c r="O699">
        <v>102</v>
      </c>
      <c r="P699">
        <v>-8.9700000000000006</v>
      </c>
      <c r="Q699">
        <v>337</v>
      </c>
      <c r="R699">
        <v>100.1</v>
      </c>
      <c r="S699">
        <v>335</v>
      </c>
      <c r="T699">
        <v>109.1</v>
      </c>
      <c r="U699">
        <v>336</v>
      </c>
      <c r="V699">
        <v>4.47</v>
      </c>
      <c r="W699">
        <v>49</v>
      </c>
    </row>
    <row r="700" spans="1:23" x14ac:dyDescent="0.25">
      <c r="A700">
        <f>COUNTIF('Value Matchup'!$D$356:$D$423,D700)</f>
        <v>0</v>
      </c>
      <c r="B700" t="s">
        <v>1086</v>
      </c>
      <c r="C700">
        <v>344</v>
      </c>
      <c r="D700" t="s">
        <v>147</v>
      </c>
      <c r="E700" t="s">
        <v>148</v>
      </c>
      <c r="F700" s="79" t="s">
        <v>1779</v>
      </c>
      <c r="G700">
        <v>-22.06</v>
      </c>
      <c r="H700">
        <v>98.7</v>
      </c>
      <c r="I700">
        <v>283</v>
      </c>
      <c r="J700">
        <v>120.7</v>
      </c>
      <c r="K700">
        <v>350</v>
      </c>
      <c r="L700">
        <v>70.099999999999994</v>
      </c>
      <c r="M700">
        <v>74</v>
      </c>
      <c r="N700">
        <v>-1.2999999999999999E-2</v>
      </c>
      <c r="O700">
        <v>210</v>
      </c>
      <c r="P700">
        <v>-5.3</v>
      </c>
      <c r="Q700">
        <v>287</v>
      </c>
      <c r="R700">
        <v>101.9</v>
      </c>
      <c r="S700">
        <v>293</v>
      </c>
      <c r="T700">
        <v>107.2</v>
      </c>
      <c r="U700">
        <v>268</v>
      </c>
      <c r="V700">
        <v>1.28</v>
      </c>
      <c r="W700">
        <v>124</v>
      </c>
    </row>
    <row r="701" spans="1:23" x14ac:dyDescent="0.25">
      <c r="A701">
        <f>COUNTIF('Value Matchup'!$D$356:$D$423,D701)</f>
        <v>0</v>
      </c>
      <c r="B701" t="s">
        <v>1086</v>
      </c>
      <c r="C701">
        <v>345</v>
      </c>
      <c r="D701" t="s">
        <v>313</v>
      </c>
      <c r="E701" t="s">
        <v>108</v>
      </c>
      <c r="F701" s="79" t="s">
        <v>1780</v>
      </c>
      <c r="G701">
        <v>-22.41</v>
      </c>
      <c r="H701">
        <v>88.3</v>
      </c>
      <c r="I701">
        <v>349</v>
      </c>
      <c r="J701">
        <v>110.7</v>
      </c>
      <c r="K701">
        <v>291</v>
      </c>
      <c r="L701">
        <v>68.900000000000006</v>
      </c>
      <c r="M701">
        <v>137</v>
      </c>
      <c r="N701">
        <v>-0.08</v>
      </c>
      <c r="O701">
        <v>337</v>
      </c>
      <c r="P701">
        <v>-3.59</v>
      </c>
      <c r="Q701">
        <v>245</v>
      </c>
      <c r="R701">
        <v>102.6</v>
      </c>
      <c r="S701">
        <v>270</v>
      </c>
      <c r="T701">
        <v>106.2</v>
      </c>
      <c r="U701">
        <v>203</v>
      </c>
      <c r="V701">
        <v>7.92</v>
      </c>
      <c r="W701">
        <v>13</v>
      </c>
    </row>
    <row r="702" spans="1:23" x14ac:dyDescent="0.25">
      <c r="A702">
        <f>COUNTIF('Value Matchup'!$D$356:$D$423,D702)</f>
        <v>0</v>
      </c>
      <c r="B702" t="s">
        <v>1086</v>
      </c>
      <c r="C702">
        <v>346</v>
      </c>
      <c r="D702" t="s">
        <v>170</v>
      </c>
      <c r="E702" t="s">
        <v>155</v>
      </c>
      <c r="F702" s="79" t="s">
        <v>1779</v>
      </c>
      <c r="G702">
        <v>-22.59</v>
      </c>
      <c r="H702">
        <v>96.5</v>
      </c>
      <c r="I702">
        <v>315</v>
      </c>
      <c r="J702">
        <v>119.1</v>
      </c>
      <c r="K702">
        <v>348</v>
      </c>
      <c r="L702">
        <v>72.099999999999994</v>
      </c>
      <c r="M702">
        <v>26</v>
      </c>
      <c r="N702">
        <v>-6.3E-2</v>
      </c>
      <c r="O702">
        <v>317</v>
      </c>
      <c r="P702">
        <v>2.85</v>
      </c>
      <c r="Q702">
        <v>93</v>
      </c>
      <c r="R702">
        <v>106.1</v>
      </c>
      <c r="S702">
        <v>107</v>
      </c>
      <c r="T702">
        <v>103.3</v>
      </c>
      <c r="U702">
        <v>87</v>
      </c>
      <c r="V702">
        <v>6.32</v>
      </c>
      <c r="W702">
        <v>26</v>
      </c>
    </row>
    <row r="703" spans="1:23" x14ac:dyDescent="0.25">
      <c r="A703">
        <f>COUNTIF('Value Matchup'!$D$356:$D$423,D703)</f>
        <v>0</v>
      </c>
      <c r="B703" t="s">
        <v>1086</v>
      </c>
      <c r="C703">
        <v>347</v>
      </c>
      <c r="D703" t="s">
        <v>179</v>
      </c>
      <c r="E703" t="s">
        <v>136</v>
      </c>
      <c r="F703" s="79" t="s">
        <v>1781</v>
      </c>
      <c r="G703">
        <v>-23.97</v>
      </c>
      <c r="H703">
        <v>86.5</v>
      </c>
      <c r="I703">
        <v>351</v>
      </c>
      <c r="J703">
        <v>110.5</v>
      </c>
      <c r="K703">
        <v>284</v>
      </c>
      <c r="L703">
        <v>67.099999999999994</v>
      </c>
      <c r="M703">
        <v>232</v>
      </c>
      <c r="N703">
        <v>-2.5999999999999999E-2</v>
      </c>
      <c r="O703">
        <v>253</v>
      </c>
      <c r="P703">
        <v>-7.19</v>
      </c>
      <c r="Q703">
        <v>321</v>
      </c>
      <c r="R703">
        <v>100.8</v>
      </c>
      <c r="S703">
        <v>325</v>
      </c>
      <c r="T703">
        <v>108</v>
      </c>
      <c r="U703">
        <v>307</v>
      </c>
      <c r="V703">
        <v>5.62</v>
      </c>
      <c r="W703">
        <v>32</v>
      </c>
    </row>
    <row r="704" spans="1:23" x14ac:dyDescent="0.25">
      <c r="A704">
        <f>COUNTIF('Value Matchup'!$D$356:$D$423,D704)</f>
        <v>0</v>
      </c>
      <c r="B704" t="s">
        <v>1086</v>
      </c>
      <c r="C704">
        <v>348</v>
      </c>
      <c r="D704" t="s">
        <v>277</v>
      </c>
      <c r="E704" t="s">
        <v>116</v>
      </c>
      <c r="F704" s="79" t="s">
        <v>1780</v>
      </c>
      <c r="G704">
        <v>-24.21</v>
      </c>
      <c r="H704">
        <v>90.3</v>
      </c>
      <c r="I704">
        <v>345</v>
      </c>
      <c r="J704">
        <v>114.5</v>
      </c>
      <c r="K704">
        <v>327</v>
      </c>
      <c r="L704">
        <v>69.400000000000006</v>
      </c>
      <c r="M704">
        <v>106</v>
      </c>
      <c r="N704">
        <v>-3.2000000000000001E-2</v>
      </c>
      <c r="O704">
        <v>267</v>
      </c>
      <c r="P704">
        <v>-7.46</v>
      </c>
      <c r="Q704">
        <v>327</v>
      </c>
      <c r="R704">
        <v>100.3</v>
      </c>
      <c r="S704">
        <v>332</v>
      </c>
      <c r="T704">
        <v>107.8</v>
      </c>
      <c r="U704">
        <v>295</v>
      </c>
      <c r="V704">
        <v>7.23</v>
      </c>
      <c r="W704">
        <v>19</v>
      </c>
    </row>
    <row r="705" spans="1:23" x14ac:dyDescent="0.25">
      <c r="A705">
        <f>COUNTIF('Value Matchup'!$D$356:$D$423,D705)</f>
        <v>0</v>
      </c>
      <c r="B705" t="s">
        <v>1086</v>
      </c>
      <c r="C705">
        <v>349</v>
      </c>
      <c r="D705" t="s">
        <v>265</v>
      </c>
      <c r="E705" t="s">
        <v>136</v>
      </c>
      <c r="F705" s="79" t="s">
        <v>1783</v>
      </c>
      <c r="G705">
        <v>-27.06</v>
      </c>
      <c r="H705">
        <v>90.8</v>
      </c>
      <c r="I705">
        <v>343</v>
      </c>
      <c r="J705">
        <v>117.8</v>
      </c>
      <c r="K705">
        <v>343</v>
      </c>
      <c r="L705">
        <v>65.900000000000006</v>
      </c>
      <c r="M705">
        <v>286</v>
      </c>
      <c r="N705">
        <v>-1.7999999999999999E-2</v>
      </c>
      <c r="O705">
        <v>227</v>
      </c>
      <c r="P705">
        <v>-7.58</v>
      </c>
      <c r="Q705">
        <v>329</v>
      </c>
      <c r="R705">
        <v>101</v>
      </c>
      <c r="S705">
        <v>320</v>
      </c>
      <c r="T705">
        <v>108.5</v>
      </c>
      <c r="U705">
        <v>325</v>
      </c>
      <c r="V705">
        <v>7.48</v>
      </c>
      <c r="W705">
        <v>18</v>
      </c>
    </row>
    <row r="706" spans="1:23" x14ac:dyDescent="0.25">
      <c r="A706">
        <f>COUNTIF('Value Matchup'!$D$356:$D$423,D706)</f>
        <v>0</v>
      </c>
      <c r="B706" t="s">
        <v>1086</v>
      </c>
      <c r="C706">
        <v>350</v>
      </c>
      <c r="D706" t="s">
        <v>184</v>
      </c>
      <c r="E706" t="s">
        <v>136</v>
      </c>
      <c r="F706" s="79" t="s">
        <v>1780</v>
      </c>
      <c r="G706">
        <v>-27.94</v>
      </c>
      <c r="H706">
        <v>90.3</v>
      </c>
      <c r="I706">
        <v>344</v>
      </c>
      <c r="J706">
        <v>118.3</v>
      </c>
      <c r="K706">
        <v>344</v>
      </c>
      <c r="L706">
        <v>64.900000000000006</v>
      </c>
      <c r="M706">
        <v>322</v>
      </c>
      <c r="N706">
        <v>-9.4E-2</v>
      </c>
      <c r="O706">
        <v>344</v>
      </c>
      <c r="P706">
        <v>-9.1999999999999993</v>
      </c>
      <c r="Q706">
        <v>340</v>
      </c>
      <c r="R706">
        <v>99.6</v>
      </c>
      <c r="S706">
        <v>341</v>
      </c>
      <c r="T706">
        <v>108.8</v>
      </c>
      <c r="U706">
        <v>331</v>
      </c>
      <c r="V706">
        <v>1.72</v>
      </c>
      <c r="W706">
        <v>111</v>
      </c>
    </row>
    <row r="707" spans="1:23" x14ac:dyDescent="0.25">
      <c r="A707">
        <f>COUNTIF('Value Matchup'!$D$356:$D$423,D707)</f>
        <v>0</v>
      </c>
      <c r="B707" t="s">
        <v>1086</v>
      </c>
      <c r="C707">
        <v>351</v>
      </c>
      <c r="D707" t="s">
        <v>115</v>
      </c>
      <c r="E707" t="s">
        <v>116</v>
      </c>
      <c r="F707" s="79" t="s">
        <v>1779</v>
      </c>
      <c r="G707">
        <v>-28.31</v>
      </c>
      <c r="H707">
        <v>86.6</v>
      </c>
      <c r="I707">
        <v>350</v>
      </c>
      <c r="J707">
        <v>114.9</v>
      </c>
      <c r="K707">
        <v>331</v>
      </c>
      <c r="L707">
        <v>65.8</v>
      </c>
      <c r="M707">
        <v>293</v>
      </c>
      <c r="N707">
        <v>-0.04</v>
      </c>
      <c r="O707">
        <v>279</v>
      </c>
      <c r="P707">
        <v>-8.1</v>
      </c>
      <c r="Q707">
        <v>332</v>
      </c>
      <c r="R707">
        <v>100.2</v>
      </c>
      <c r="S707">
        <v>333</v>
      </c>
      <c r="T707">
        <v>108.3</v>
      </c>
      <c r="U707">
        <v>318</v>
      </c>
      <c r="V707">
        <v>4.8499999999999996</v>
      </c>
      <c r="W707">
        <v>41</v>
      </c>
    </row>
    <row r="708" spans="1:23" x14ac:dyDescent="0.25">
      <c r="A708">
        <f>COUNTIF('Value Matchup'!$D$356:$D$423,D708)</f>
        <v>0</v>
      </c>
      <c r="B708" t="s">
        <v>1198</v>
      </c>
      <c r="C708">
        <v>1</v>
      </c>
      <c r="D708" t="s">
        <v>1087</v>
      </c>
      <c r="E708" t="s">
        <v>151</v>
      </c>
      <c r="F708" s="79" t="s">
        <v>1088</v>
      </c>
      <c r="G708">
        <v>32.049999999999997</v>
      </c>
      <c r="H708">
        <v>118.4</v>
      </c>
      <c r="I708">
        <v>16</v>
      </c>
      <c r="J708">
        <v>86.3</v>
      </c>
      <c r="K708">
        <v>1</v>
      </c>
      <c r="L708">
        <v>70.099999999999994</v>
      </c>
      <c r="M708">
        <v>76</v>
      </c>
      <c r="N708">
        <v>0.02</v>
      </c>
      <c r="O708">
        <v>133</v>
      </c>
      <c r="P708">
        <v>2.99</v>
      </c>
      <c r="Q708">
        <v>89</v>
      </c>
      <c r="R708">
        <v>106.2</v>
      </c>
      <c r="S708">
        <v>84</v>
      </c>
      <c r="T708">
        <v>103.3</v>
      </c>
      <c r="U708">
        <v>105</v>
      </c>
      <c r="V708">
        <v>1.01</v>
      </c>
      <c r="W708">
        <v>127</v>
      </c>
    </row>
    <row r="709" spans="1:23" x14ac:dyDescent="0.25">
      <c r="A709">
        <f>COUNTIF('Value Matchup'!$D$356:$D$423,D709)</f>
        <v>0</v>
      </c>
      <c r="B709" t="s">
        <v>1198</v>
      </c>
      <c r="C709">
        <v>2</v>
      </c>
      <c r="D709" t="s">
        <v>946</v>
      </c>
      <c r="E709" t="s">
        <v>150</v>
      </c>
      <c r="F709" s="79" t="s">
        <v>1089</v>
      </c>
      <c r="G709">
        <v>29.88</v>
      </c>
      <c r="H709">
        <v>122.4</v>
      </c>
      <c r="I709">
        <v>3</v>
      </c>
      <c r="J709">
        <v>92.5</v>
      </c>
      <c r="K709">
        <v>12</v>
      </c>
      <c r="L709">
        <v>64.099999999999994</v>
      </c>
      <c r="M709">
        <v>324</v>
      </c>
      <c r="N709">
        <v>0.01</v>
      </c>
      <c r="O709">
        <v>166</v>
      </c>
      <c r="P709">
        <v>9.33</v>
      </c>
      <c r="Q709">
        <v>33</v>
      </c>
      <c r="R709">
        <v>109.8</v>
      </c>
      <c r="S709">
        <v>38</v>
      </c>
      <c r="T709">
        <v>100.5</v>
      </c>
      <c r="U709">
        <v>32</v>
      </c>
      <c r="V709">
        <v>3.55</v>
      </c>
      <c r="W709">
        <v>61</v>
      </c>
    </row>
    <row r="710" spans="1:23" x14ac:dyDescent="0.25">
      <c r="A710">
        <f>COUNTIF('Value Matchup'!$D$356:$D$423,D710)</f>
        <v>0</v>
      </c>
      <c r="B710" t="s">
        <v>1198</v>
      </c>
      <c r="C710">
        <v>3</v>
      </c>
      <c r="D710" t="s">
        <v>1090</v>
      </c>
      <c r="E710" t="s">
        <v>140</v>
      </c>
      <c r="F710" s="79" t="s">
        <v>1091</v>
      </c>
      <c r="G710">
        <v>28.22</v>
      </c>
      <c r="H710">
        <v>120.7</v>
      </c>
      <c r="I710">
        <v>9</v>
      </c>
      <c r="J710">
        <v>92.5</v>
      </c>
      <c r="K710">
        <v>11</v>
      </c>
      <c r="L710">
        <v>71.3</v>
      </c>
      <c r="M710">
        <v>40</v>
      </c>
      <c r="N710">
        <v>3.6999999999999998E-2</v>
      </c>
      <c r="O710">
        <v>85</v>
      </c>
      <c r="P710">
        <v>12.49</v>
      </c>
      <c r="Q710">
        <v>6</v>
      </c>
      <c r="R710">
        <v>112</v>
      </c>
      <c r="S710">
        <v>4</v>
      </c>
      <c r="T710">
        <v>99.5</v>
      </c>
      <c r="U710">
        <v>19</v>
      </c>
      <c r="V710">
        <v>3.87</v>
      </c>
      <c r="W710">
        <v>53</v>
      </c>
    </row>
    <row r="711" spans="1:23" x14ac:dyDescent="0.25">
      <c r="A711">
        <f>COUNTIF('Value Matchup'!$D$356:$D$423,D711)</f>
        <v>0</v>
      </c>
      <c r="B711" t="s">
        <v>1198</v>
      </c>
      <c r="C711">
        <v>4</v>
      </c>
      <c r="D711" t="s">
        <v>1092</v>
      </c>
      <c r="E711" t="s">
        <v>114</v>
      </c>
      <c r="F711" s="79" t="s">
        <v>992</v>
      </c>
      <c r="G711">
        <v>27.72</v>
      </c>
      <c r="H711">
        <v>119.1</v>
      </c>
      <c r="I711">
        <v>12</v>
      </c>
      <c r="J711">
        <v>91.4</v>
      </c>
      <c r="K711">
        <v>7</v>
      </c>
      <c r="L711">
        <v>72</v>
      </c>
      <c r="M711">
        <v>26</v>
      </c>
      <c r="N711">
        <v>6.0000000000000001E-3</v>
      </c>
      <c r="O711">
        <v>175</v>
      </c>
      <c r="P711">
        <v>10.98</v>
      </c>
      <c r="Q711">
        <v>19</v>
      </c>
      <c r="R711">
        <v>110.5</v>
      </c>
      <c r="S711">
        <v>24</v>
      </c>
      <c r="T711">
        <v>99.5</v>
      </c>
      <c r="U711">
        <v>15</v>
      </c>
      <c r="V711">
        <v>3.74</v>
      </c>
      <c r="W711">
        <v>56</v>
      </c>
    </row>
    <row r="712" spans="1:23" x14ac:dyDescent="0.25">
      <c r="A712">
        <f>COUNTIF('Value Matchup'!$D$356:$D$423,D712)</f>
        <v>0</v>
      </c>
      <c r="B712" t="s">
        <v>1198</v>
      </c>
      <c r="C712">
        <v>5</v>
      </c>
      <c r="D712" t="s">
        <v>1093</v>
      </c>
      <c r="E712" t="s">
        <v>114</v>
      </c>
      <c r="F712" s="79" t="s">
        <v>1034</v>
      </c>
      <c r="G712">
        <v>27.5</v>
      </c>
      <c r="H712">
        <v>116.9</v>
      </c>
      <c r="I712">
        <v>25</v>
      </c>
      <c r="J712">
        <v>89.5</v>
      </c>
      <c r="K712">
        <v>5</v>
      </c>
      <c r="L712">
        <v>69</v>
      </c>
      <c r="M712">
        <v>117</v>
      </c>
      <c r="N712">
        <v>-4.1000000000000002E-2</v>
      </c>
      <c r="O712">
        <v>286</v>
      </c>
      <c r="P712">
        <v>12.46</v>
      </c>
      <c r="Q712">
        <v>7</v>
      </c>
      <c r="R712">
        <v>110.3</v>
      </c>
      <c r="S712">
        <v>28</v>
      </c>
      <c r="T712">
        <v>97.8</v>
      </c>
      <c r="U712">
        <v>2</v>
      </c>
      <c r="V712">
        <v>8.19</v>
      </c>
      <c r="W712">
        <v>15</v>
      </c>
    </row>
    <row r="713" spans="1:23" x14ac:dyDescent="0.25">
      <c r="A713">
        <f>COUNTIF('Value Matchup'!$D$356:$D$423,D713)</f>
        <v>0</v>
      </c>
      <c r="B713" t="s">
        <v>1198</v>
      </c>
      <c r="C713">
        <v>6</v>
      </c>
      <c r="D713" t="s">
        <v>960</v>
      </c>
      <c r="E713" t="s">
        <v>134</v>
      </c>
      <c r="F713" s="79" t="s">
        <v>952</v>
      </c>
      <c r="G713">
        <v>27.45</v>
      </c>
      <c r="H713">
        <v>121.9</v>
      </c>
      <c r="I713">
        <v>5</v>
      </c>
      <c r="J713">
        <v>94.5</v>
      </c>
      <c r="K713">
        <v>24</v>
      </c>
      <c r="L713">
        <v>70.2</v>
      </c>
      <c r="M713">
        <v>72</v>
      </c>
      <c r="N713">
        <v>6.7000000000000004E-2</v>
      </c>
      <c r="O713">
        <v>32</v>
      </c>
      <c r="P713">
        <v>12.43</v>
      </c>
      <c r="Q713">
        <v>8</v>
      </c>
      <c r="R713">
        <v>111.2</v>
      </c>
      <c r="S713">
        <v>10</v>
      </c>
      <c r="T713">
        <v>98.8</v>
      </c>
      <c r="U713">
        <v>8</v>
      </c>
      <c r="V713">
        <v>2.39</v>
      </c>
      <c r="W713">
        <v>80</v>
      </c>
    </row>
    <row r="714" spans="1:23" x14ac:dyDescent="0.25">
      <c r="A714">
        <f>COUNTIF('Value Matchup'!$D$356:$D$423,D714)</f>
        <v>0</v>
      </c>
      <c r="B714" t="s">
        <v>1198</v>
      </c>
      <c r="C714">
        <v>7</v>
      </c>
      <c r="D714" t="s">
        <v>1094</v>
      </c>
      <c r="E714" t="s">
        <v>134</v>
      </c>
      <c r="F714" s="79" t="s">
        <v>1095</v>
      </c>
      <c r="G714">
        <v>27.17</v>
      </c>
      <c r="H714">
        <v>116.5</v>
      </c>
      <c r="I714">
        <v>26</v>
      </c>
      <c r="J714">
        <v>89.4</v>
      </c>
      <c r="K714">
        <v>4</v>
      </c>
      <c r="L714">
        <v>69.900000000000006</v>
      </c>
      <c r="M714">
        <v>84</v>
      </c>
      <c r="N714">
        <v>-4.2999999999999997E-2</v>
      </c>
      <c r="O714">
        <v>289</v>
      </c>
      <c r="P714">
        <v>10.84</v>
      </c>
      <c r="Q714">
        <v>21</v>
      </c>
      <c r="R714">
        <v>110.1</v>
      </c>
      <c r="S714">
        <v>34</v>
      </c>
      <c r="T714">
        <v>99.2</v>
      </c>
      <c r="U714">
        <v>12</v>
      </c>
      <c r="V714">
        <v>-7.97</v>
      </c>
      <c r="W714">
        <v>340</v>
      </c>
    </row>
    <row r="715" spans="1:23" x14ac:dyDescent="0.25">
      <c r="A715">
        <f>COUNTIF('Value Matchup'!$D$356:$D$423,D715)</f>
        <v>0</v>
      </c>
      <c r="B715" t="s">
        <v>1198</v>
      </c>
      <c r="C715">
        <v>8</v>
      </c>
      <c r="D715" t="s">
        <v>1096</v>
      </c>
      <c r="E715" t="s">
        <v>144</v>
      </c>
      <c r="F715" s="79" t="s">
        <v>952</v>
      </c>
      <c r="G715">
        <v>26.14</v>
      </c>
      <c r="H715">
        <v>118.7</v>
      </c>
      <c r="I715">
        <v>13</v>
      </c>
      <c r="J715">
        <v>92.6</v>
      </c>
      <c r="K715">
        <v>13</v>
      </c>
      <c r="L715">
        <v>68</v>
      </c>
      <c r="M715">
        <v>191</v>
      </c>
      <c r="N715">
        <v>-2.1000000000000001E-2</v>
      </c>
      <c r="O715">
        <v>238</v>
      </c>
      <c r="P715">
        <v>1.5</v>
      </c>
      <c r="Q715">
        <v>102</v>
      </c>
      <c r="R715">
        <v>105</v>
      </c>
      <c r="S715">
        <v>130</v>
      </c>
      <c r="T715">
        <v>103.5</v>
      </c>
      <c r="U715">
        <v>110</v>
      </c>
      <c r="V715">
        <v>-0.32</v>
      </c>
      <c r="W715">
        <v>161</v>
      </c>
    </row>
    <row r="716" spans="1:23" x14ac:dyDescent="0.25">
      <c r="A716">
        <f>COUNTIF('Value Matchup'!$D$356:$D$423,D716)</f>
        <v>0</v>
      </c>
      <c r="B716" t="s">
        <v>1198</v>
      </c>
      <c r="C716">
        <v>9</v>
      </c>
      <c r="D716" t="s">
        <v>1001</v>
      </c>
      <c r="E716" t="s">
        <v>140</v>
      </c>
      <c r="F716" s="79" t="s">
        <v>750</v>
      </c>
      <c r="G716">
        <v>25.51</v>
      </c>
      <c r="H716">
        <v>117.2</v>
      </c>
      <c r="I716">
        <v>22</v>
      </c>
      <c r="J716">
        <v>91.7</v>
      </c>
      <c r="K716">
        <v>8</v>
      </c>
      <c r="L716">
        <v>67.900000000000006</v>
      </c>
      <c r="M716">
        <v>194</v>
      </c>
      <c r="N716">
        <v>-2.3E-2</v>
      </c>
      <c r="O716">
        <v>244</v>
      </c>
      <c r="P716">
        <v>11.14</v>
      </c>
      <c r="Q716">
        <v>17</v>
      </c>
      <c r="R716">
        <v>111.6</v>
      </c>
      <c r="S716">
        <v>7</v>
      </c>
      <c r="T716">
        <v>100.5</v>
      </c>
      <c r="U716">
        <v>33</v>
      </c>
      <c r="V716">
        <v>4.2</v>
      </c>
      <c r="W716">
        <v>48</v>
      </c>
    </row>
    <row r="717" spans="1:23" x14ac:dyDescent="0.25">
      <c r="A717">
        <f>COUNTIF('Value Matchup'!$D$356:$D$423,D717)</f>
        <v>0</v>
      </c>
      <c r="B717" t="s">
        <v>1198</v>
      </c>
      <c r="C717">
        <v>10</v>
      </c>
      <c r="D717" t="s">
        <v>1040</v>
      </c>
      <c r="E717" t="s">
        <v>124</v>
      </c>
      <c r="F717" s="79" t="s">
        <v>1097</v>
      </c>
      <c r="G717">
        <v>25.02</v>
      </c>
      <c r="H717">
        <v>118.2</v>
      </c>
      <c r="I717">
        <v>17</v>
      </c>
      <c r="J717">
        <v>93.2</v>
      </c>
      <c r="K717">
        <v>17</v>
      </c>
      <c r="L717">
        <v>67</v>
      </c>
      <c r="M717">
        <v>234</v>
      </c>
      <c r="N717">
        <v>3.4000000000000002E-2</v>
      </c>
      <c r="O717">
        <v>88</v>
      </c>
      <c r="P717">
        <v>8.0500000000000007</v>
      </c>
      <c r="Q717">
        <v>50</v>
      </c>
      <c r="R717">
        <v>109.2</v>
      </c>
      <c r="S717">
        <v>47</v>
      </c>
      <c r="T717">
        <v>101.2</v>
      </c>
      <c r="U717">
        <v>51</v>
      </c>
      <c r="V717">
        <v>0.51</v>
      </c>
      <c r="W717">
        <v>137</v>
      </c>
    </row>
    <row r="718" spans="1:23" x14ac:dyDescent="0.25">
      <c r="A718">
        <f>COUNTIF('Value Matchup'!$D$356:$D$423,D718)</f>
        <v>0</v>
      </c>
      <c r="B718" t="s">
        <v>1198</v>
      </c>
      <c r="C718">
        <v>11</v>
      </c>
      <c r="D718" t="s">
        <v>1098</v>
      </c>
      <c r="E718" t="s">
        <v>171</v>
      </c>
      <c r="F718" s="79" t="s">
        <v>758</v>
      </c>
      <c r="G718">
        <v>24.73</v>
      </c>
      <c r="H718">
        <v>119.8</v>
      </c>
      <c r="I718">
        <v>10</v>
      </c>
      <c r="J718">
        <v>95</v>
      </c>
      <c r="K718">
        <v>27</v>
      </c>
      <c r="L718">
        <v>63.5</v>
      </c>
      <c r="M718">
        <v>333</v>
      </c>
      <c r="N718">
        <v>3.0000000000000001E-3</v>
      </c>
      <c r="O718">
        <v>183</v>
      </c>
      <c r="P718">
        <v>3.25</v>
      </c>
      <c r="Q718">
        <v>88</v>
      </c>
      <c r="R718">
        <v>105.3</v>
      </c>
      <c r="S718">
        <v>117</v>
      </c>
      <c r="T718">
        <v>102.1</v>
      </c>
      <c r="U718">
        <v>70</v>
      </c>
      <c r="V718">
        <v>-0.92</v>
      </c>
      <c r="W718">
        <v>179</v>
      </c>
    </row>
    <row r="719" spans="1:23" x14ac:dyDescent="0.25">
      <c r="A719">
        <f>COUNTIF('Value Matchup'!$D$356:$D$423,D719)</f>
        <v>0</v>
      </c>
      <c r="B719" t="s">
        <v>1198</v>
      </c>
      <c r="C719">
        <v>12</v>
      </c>
      <c r="D719" t="s">
        <v>1099</v>
      </c>
      <c r="E719" t="s">
        <v>140</v>
      </c>
      <c r="F719" s="79" t="s">
        <v>545</v>
      </c>
      <c r="G719">
        <v>24.29</v>
      </c>
      <c r="H719">
        <v>112.2</v>
      </c>
      <c r="I719">
        <v>50</v>
      </c>
      <c r="J719">
        <v>88</v>
      </c>
      <c r="K719">
        <v>2</v>
      </c>
      <c r="L719">
        <v>59.2</v>
      </c>
      <c r="M719">
        <v>351</v>
      </c>
      <c r="N719">
        <v>-0.03</v>
      </c>
      <c r="O719">
        <v>258</v>
      </c>
      <c r="P719">
        <v>11.68</v>
      </c>
      <c r="Q719">
        <v>10</v>
      </c>
      <c r="R719">
        <v>111.5</v>
      </c>
      <c r="S719">
        <v>8</v>
      </c>
      <c r="T719">
        <v>99.8</v>
      </c>
      <c r="U719">
        <v>22</v>
      </c>
      <c r="V719">
        <v>2.29</v>
      </c>
      <c r="W719">
        <v>82</v>
      </c>
    </row>
    <row r="720" spans="1:23" x14ac:dyDescent="0.25">
      <c r="A720">
        <f>COUNTIF('Value Matchup'!$D$356:$D$423,D720)</f>
        <v>0</v>
      </c>
      <c r="B720" t="s">
        <v>1198</v>
      </c>
      <c r="C720">
        <v>13</v>
      </c>
      <c r="D720" t="s">
        <v>1100</v>
      </c>
      <c r="E720" t="s">
        <v>134</v>
      </c>
      <c r="F720" s="79" t="s">
        <v>976</v>
      </c>
      <c r="G720">
        <v>24.23</v>
      </c>
      <c r="H720">
        <v>117.1</v>
      </c>
      <c r="I720">
        <v>23</v>
      </c>
      <c r="J720">
        <v>92.9</v>
      </c>
      <c r="K720">
        <v>16</v>
      </c>
      <c r="L720">
        <v>63.7</v>
      </c>
      <c r="M720">
        <v>328</v>
      </c>
      <c r="N720">
        <v>2.3E-2</v>
      </c>
      <c r="O720">
        <v>126</v>
      </c>
      <c r="P720">
        <v>13.08</v>
      </c>
      <c r="Q720">
        <v>5</v>
      </c>
      <c r="R720">
        <v>111.7</v>
      </c>
      <c r="S720">
        <v>6</v>
      </c>
      <c r="T720">
        <v>98.6</v>
      </c>
      <c r="U720">
        <v>6</v>
      </c>
      <c r="V720">
        <v>1.67</v>
      </c>
      <c r="W720">
        <v>110</v>
      </c>
    </row>
    <row r="721" spans="1:23" x14ac:dyDescent="0.25">
      <c r="A721">
        <f>COUNTIF('Value Matchup'!$D$356:$D$423,D721)</f>
        <v>0</v>
      </c>
      <c r="B721" t="s">
        <v>1198</v>
      </c>
      <c r="C721">
        <v>14</v>
      </c>
      <c r="D721" t="s">
        <v>949</v>
      </c>
      <c r="E721" t="s">
        <v>140</v>
      </c>
      <c r="F721" s="79" t="s">
        <v>1095</v>
      </c>
      <c r="G721">
        <v>24.17</v>
      </c>
      <c r="H721">
        <v>121</v>
      </c>
      <c r="I721">
        <v>6</v>
      </c>
      <c r="J721">
        <v>96.8</v>
      </c>
      <c r="K721">
        <v>47</v>
      </c>
      <c r="L721">
        <v>68.3</v>
      </c>
      <c r="M721">
        <v>175</v>
      </c>
      <c r="N721">
        <v>1.4E-2</v>
      </c>
      <c r="O721">
        <v>150</v>
      </c>
      <c r="P721">
        <v>11.43</v>
      </c>
      <c r="Q721">
        <v>12</v>
      </c>
      <c r="R721">
        <v>111</v>
      </c>
      <c r="S721">
        <v>13</v>
      </c>
      <c r="T721">
        <v>99.6</v>
      </c>
      <c r="U721">
        <v>21</v>
      </c>
      <c r="V721">
        <v>0.03</v>
      </c>
      <c r="W721">
        <v>153</v>
      </c>
    </row>
    <row r="722" spans="1:23" x14ac:dyDescent="0.25">
      <c r="A722">
        <f>COUNTIF('Value Matchup'!$D$356:$D$423,D722)</f>
        <v>0</v>
      </c>
      <c r="B722" t="s">
        <v>1198</v>
      </c>
      <c r="C722">
        <v>15</v>
      </c>
      <c r="D722" t="s">
        <v>1101</v>
      </c>
      <c r="E722" t="s">
        <v>151</v>
      </c>
      <c r="F722" s="79" t="s">
        <v>746</v>
      </c>
      <c r="G722">
        <v>23.67</v>
      </c>
      <c r="H722">
        <v>118.7</v>
      </c>
      <c r="I722">
        <v>14</v>
      </c>
      <c r="J722">
        <v>95</v>
      </c>
      <c r="K722">
        <v>26</v>
      </c>
      <c r="L722">
        <v>60.2</v>
      </c>
      <c r="M722">
        <v>350</v>
      </c>
      <c r="N722">
        <v>0.03</v>
      </c>
      <c r="O722">
        <v>99</v>
      </c>
      <c r="P722">
        <v>0.41</v>
      </c>
      <c r="Q722">
        <v>127</v>
      </c>
      <c r="R722">
        <v>104.3</v>
      </c>
      <c r="S722">
        <v>163</v>
      </c>
      <c r="T722">
        <v>103.9</v>
      </c>
      <c r="U722">
        <v>117</v>
      </c>
      <c r="V722">
        <v>-4.13</v>
      </c>
      <c r="W722">
        <v>277</v>
      </c>
    </row>
    <row r="723" spans="1:23" x14ac:dyDescent="0.25">
      <c r="A723">
        <f>COUNTIF('Value Matchup'!$D$356:$D$423,D723)</f>
        <v>0</v>
      </c>
      <c r="B723" t="s">
        <v>1198</v>
      </c>
      <c r="C723">
        <v>16</v>
      </c>
      <c r="D723" t="s">
        <v>1102</v>
      </c>
      <c r="E723" t="s">
        <v>124</v>
      </c>
      <c r="F723" s="79" t="s">
        <v>952</v>
      </c>
      <c r="G723">
        <v>23.63</v>
      </c>
      <c r="H723">
        <v>124</v>
      </c>
      <c r="I723">
        <v>2</v>
      </c>
      <c r="J723">
        <v>100.4</v>
      </c>
      <c r="K723">
        <v>85</v>
      </c>
      <c r="L723">
        <v>72.599999999999994</v>
      </c>
      <c r="M723">
        <v>20</v>
      </c>
      <c r="N723">
        <v>2.1000000000000001E-2</v>
      </c>
      <c r="O723">
        <v>132</v>
      </c>
      <c r="P723">
        <v>5.17</v>
      </c>
      <c r="Q723">
        <v>74</v>
      </c>
      <c r="R723">
        <v>108</v>
      </c>
      <c r="S723">
        <v>67</v>
      </c>
      <c r="T723">
        <v>102.8</v>
      </c>
      <c r="U723">
        <v>89</v>
      </c>
      <c r="V723">
        <v>-4.66</v>
      </c>
      <c r="W723">
        <v>291</v>
      </c>
    </row>
    <row r="724" spans="1:23" x14ac:dyDescent="0.25">
      <c r="A724">
        <f>COUNTIF('Value Matchup'!$D$356:$D$423,D724)</f>
        <v>0</v>
      </c>
      <c r="B724" t="s">
        <v>1198</v>
      </c>
      <c r="C724">
        <v>17</v>
      </c>
      <c r="D724" t="s">
        <v>1103</v>
      </c>
      <c r="E724" t="s">
        <v>134</v>
      </c>
      <c r="F724" s="79" t="s">
        <v>1039</v>
      </c>
      <c r="G724">
        <v>23.45</v>
      </c>
      <c r="H724">
        <v>119.7</v>
      </c>
      <c r="I724">
        <v>11</v>
      </c>
      <c r="J724">
        <v>96.3</v>
      </c>
      <c r="K724">
        <v>42</v>
      </c>
      <c r="L724">
        <v>68.400000000000006</v>
      </c>
      <c r="M724">
        <v>170</v>
      </c>
      <c r="N724">
        <v>-1.9E-2</v>
      </c>
      <c r="O724">
        <v>234</v>
      </c>
      <c r="P724">
        <v>14.05</v>
      </c>
      <c r="Q724">
        <v>3</v>
      </c>
      <c r="R724">
        <v>112.6</v>
      </c>
      <c r="S724">
        <v>2</v>
      </c>
      <c r="T724">
        <v>98.6</v>
      </c>
      <c r="U724">
        <v>5</v>
      </c>
      <c r="V724">
        <v>-0.74</v>
      </c>
      <c r="W724">
        <v>175</v>
      </c>
    </row>
    <row r="725" spans="1:23" x14ac:dyDescent="0.25">
      <c r="A725">
        <f>COUNTIF('Value Matchup'!$D$356:$D$423,D725)</f>
        <v>0</v>
      </c>
      <c r="B725" t="s">
        <v>1198</v>
      </c>
      <c r="C725">
        <v>18</v>
      </c>
      <c r="D725" t="s">
        <v>1104</v>
      </c>
      <c r="E725" t="s">
        <v>124</v>
      </c>
      <c r="F725" s="79" t="s">
        <v>963</v>
      </c>
      <c r="G725">
        <v>23.31</v>
      </c>
      <c r="H725">
        <v>118.4</v>
      </c>
      <c r="I725">
        <v>15</v>
      </c>
      <c r="J725">
        <v>95.1</v>
      </c>
      <c r="K725">
        <v>29</v>
      </c>
      <c r="L725">
        <v>66</v>
      </c>
      <c r="M725">
        <v>277</v>
      </c>
      <c r="N725">
        <v>4.5999999999999999E-2</v>
      </c>
      <c r="O725">
        <v>66</v>
      </c>
      <c r="P725">
        <v>7.13</v>
      </c>
      <c r="Q725">
        <v>59</v>
      </c>
      <c r="R725">
        <v>108.7</v>
      </c>
      <c r="S725">
        <v>56</v>
      </c>
      <c r="T725">
        <v>101.5</v>
      </c>
      <c r="U725">
        <v>60</v>
      </c>
      <c r="V725">
        <v>1.69</v>
      </c>
      <c r="W725">
        <v>107</v>
      </c>
    </row>
    <row r="726" spans="1:23" x14ac:dyDescent="0.25">
      <c r="A726">
        <f>COUNTIF('Value Matchup'!$D$356:$D$423,D726)</f>
        <v>0</v>
      </c>
      <c r="B726" t="s">
        <v>1198</v>
      </c>
      <c r="C726">
        <v>19</v>
      </c>
      <c r="D726" t="s">
        <v>1105</v>
      </c>
      <c r="E726" t="s">
        <v>232</v>
      </c>
      <c r="F726" s="79" t="s">
        <v>976</v>
      </c>
      <c r="G726">
        <v>23.12</v>
      </c>
      <c r="H726">
        <v>117</v>
      </c>
      <c r="I726">
        <v>24</v>
      </c>
      <c r="J726">
        <v>93.9</v>
      </c>
      <c r="K726">
        <v>23</v>
      </c>
      <c r="L726">
        <v>69.099999999999994</v>
      </c>
      <c r="M726">
        <v>113</v>
      </c>
      <c r="N726">
        <v>1.6E-2</v>
      </c>
      <c r="O726">
        <v>142</v>
      </c>
      <c r="P726">
        <v>9</v>
      </c>
      <c r="Q726">
        <v>38</v>
      </c>
      <c r="R726">
        <v>109.6</v>
      </c>
      <c r="S726">
        <v>39</v>
      </c>
      <c r="T726">
        <v>100.6</v>
      </c>
      <c r="U726">
        <v>42</v>
      </c>
      <c r="V726">
        <v>-2.38</v>
      </c>
      <c r="W726">
        <v>224</v>
      </c>
    </row>
    <row r="727" spans="1:23" x14ac:dyDescent="0.25">
      <c r="A727">
        <f>COUNTIF('Value Matchup'!$D$356:$D$423,D727)</f>
        <v>0</v>
      </c>
      <c r="B727" t="s">
        <v>1198</v>
      </c>
      <c r="C727">
        <v>20</v>
      </c>
      <c r="D727" t="s">
        <v>1106</v>
      </c>
      <c r="E727" t="s">
        <v>232</v>
      </c>
      <c r="F727" s="79" t="s">
        <v>1053</v>
      </c>
      <c r="G727">
        <v>23.05</v>
      </c>
      <c r="H727">
        <v>122.3</v>
      </c>
      <c r="I727">
        <v>4</v>
      </c>
      <c r="J727">
        <v>99.2</v>
      </c>
      <c r="K727">
        <v>69</v>
      </c>
      <c r="L727">
        <v>63.1</v>
      </c>
      <c r="M727">
        <v>338</v>
      </c>
      <c r="N727">
        <v>-2.5000000000000001E-2</v>
      </c>
      <c r="O727">
        <v>252</v>
      </c>
      <c r="P727">
        <v>10.76</v>
      </c>
      <c r="Q727">
        <v>23</v>
      </c>
      <c r="R727">
        <v>110.3</v>
      </c>
      <c r="S727">
        <v>26</v>
      </c>
      <c r="T727">
        <v>99.5</v>
      </c>
      <c r="U727">
        <v>18</v>
      </c>
      <c r="V727">
        <v>-0.53</v>
      </c>
      <c r="W727">
        <v>170</v>
      </c>
    </row>
    <row r="728" spans="1:23" x14ac:dyDescent="0.25">
      <c r="A728">
        <f>COUNTIF('Value Matchup'!$D$356:$D$423,D728)</f>
        <v>0</v>
      </c>
      <c r="B728" t="s">
        <v>1198</v>
      </c>
      <c r="C728">
        <v>21</v>
      </c>
      <c r="D728" t="s">
        <v>1107</v>
      </c>
      <c r="E728" t="s">
        <v>232</v>
      </c>
      <c r="F728" s="79" t="s">
        <v>965</v>
      </c>
      <c r="G728">
        <v>22.99</v>
      </c>
      <c r="H728">
        <v>115.1</v>
      </c>
      <c r="I728">
        <v>33</v>
      </c>
      <c r="J728">
        <v>92.1</v>
      </c>
      <c r="K728">
        <v>9</v>
      </c>
      <c r="L728">
        <v>63.4</v>
      </c>
      <c r="M728">
        <v>334</v>
      </c>
      <c r="N728">
        <v>-3.0000000000000001E-3</v>
      </c>
      <c r="O728">
        <v>193</v>
      </c>
      <c r="P728">
        <v>10</v>
      </c>
      <c r="Q728">
        <v>29</v>
      </c>
      <c r="R728">
        <v>110.6</v>
      </c>
      <c r="S728">
        <v>22</v>
      </c>
      <c r="T728">
        <v>100.6</v>
      </c>
      <c r="U728">
        <v>38</v>
      </c>
      <c r="V728">
        <v>-1.29</v>
      </c>
      <c r="W728">
        <v>193</v>
      </c>
    </row>
    <row r="729" spans="1:23" x14ac:dyDescent="0.25">
      <c r="A729">
        <f>COUNTIF('Value Matchup'!$D$356:$D$423,D729)</f>
        <v>0</v>
      </c>
      <c r="B729" t="s">
        <v>1198</v>
      </c>
      <c r="C729">
        <v>22</v>
      </c>
      <c r="D729" t="s">
        <v>1108</v>
      </c>
      <c r="E729" t="s">
        <v>134</v>
      </c>
      <c r="F729" s="79" t="s">
        <v>539</v>
      </c>
      <c r="G729">
        <v>22.48</v>
      </c>
      <c r="H729">
        <v>126</v>
      </c>
      <c r="I729">
        <v>1</v>
      </c>
      <c r="J729">
        <v>103.5</v>
      </c>
      <c r="K729">
        <v>155</v>
      </c>
      <c r="L729">
        <v>70.400000000000006</v>
      </c>
      <c r="M729">
        <v>66</v>
      </c>
      <c r="N729">
        <v>-7.0999999999999994E-2</v>
      </c>
      <c r="O729">
        <v>324</v>
      </c>
      <c r="P729">
        <v>14.42</v>
      </c>
      <c r="Q729">
        <v>1</v>
      </c>
      <c r="R729">
        <v>112</v>
      </c>
      <c r="S729">
        <v>5</v>
      </c>
      <c r="T729">
        <v>97.6</v>
      </c>
      <c r="U729">
        <v>1</v>
      </c>
      <c r="V729">
        <v>3.07</v>
      </c>
      <c r="W729">
        <v>67</v>
      </c>
    </row>
    <row r="730" spans="1:23" x14ac:dyDescent="0.25">
      <c r="A730">
        <f>COUNTIF('Value Matchup'!$D$356:$D$423,D730)</f>
        <v>0</v>
      </c>
      <c r="B730" t="s">
        <v>1198</v>
      </c>
      <c r="C730">
        <v>23</v>
      </c>
      <c r="D730" t="s">
        <v>1109</v>
      </c>
      <c r="E730" t="s">
        <v>171</v>
      </c>
      <c r="F730" s="79" t="s">
        <v>994</v>
      </c>
      <c r="G730">
        <v>22.18</v>
      </c>
      <c r="H730">
        <v>114.9</v>
      </c>
      <c r="I730">
        <v>34</v>
      </c>
      <c r="J730">
        <v>92.8</v>
      </c>
      <c r="K730">
        <v>15</v>
      </c>
      <c r="L730">
        <v>63.5</v>
      </c>
      <c r="M730">
        <v>330</v>
      </c>
      <c r="N730">
        <v>2.5999999999999999E-2</v>
      </c>
      <c r="O730">
        <v>116</v>
      </c>
      <c r="P730">
        <v>4.17</v>
      </c>
      <c r="Q730">
        <v>80</v>
      </c>
      <c r="R730">
        <v>107.1</v>
      </c>
      <c r="S730">
        <v>75</v>
      </c>
      <c r="T730">
        <v>103</v>
      </c>
      <c r="U730">
        <v>94</v>
      </c>
      <c r="V730">
        <v>-0.47</v>
      </c>
      <c r="W730">
        <v>167</v>
      </c>
    </row>
    <row r="731" spans="1:23" x14ac:dyDescent="0.25">
      <c r="A731">
        <f>COUNTIF('Value Matchup'!$D$356:$D$423,D731)</f>
        <v>0</v>
      </c>
      <c r="B731" t="s">
        <v>1198</v>
      </c>
      <c r="C731">
        <v>24</v>
      </c>
      <c r="D731" t="s">
        <v>1110</v>
      </c>
      <c r="E731" t="s">
        <v>114</v>
      </c>
      <c r="F731" s="79" t="s">
        <v>959</v>
      </c>
      <c r="G731">
        <v>20.8</v>
      </c>
      <c r="H731">
        <v>108.9</v>
      </c>
      <c r="I731">
        <v>91</v>
      </c>
      <c r="J731">
        <v>88.1</v>
      </c>
      <c r="K731">
        <v>3</v>
      </c>
      <c r="L731">
        <v>68.599999999999994</v>
      </c>
      <c r="M731">
        <v>145</v>
      </c>
      <c r="N731">
        <v>-5.0000000000000001E-3</v>
      </c>
      <c r="O731">
        <v>197</v>
      </c>
      <c r="P731">
        <v>10.63</v>
      </c>
      <c r="Q731">
        <v>24</v>
      </c>
      <c r="R731">
        <v>110.2</v>
      </c>
      <c r="S731">
        <v>31</v>
      </c>
      <c r="T731">
        <v>99.5</v>
      </c>
      <c r="U731">
        <v>17</v>
      </c>
      <c r="V731">
        <v>1.93</v>
      </c>
      <c r="W731">
        <v>96</v>
      </c>
    </row>
    <row r="732" spans="1:23" x14ac:dyDescent="0.25">
      <c r="A732">
        <f>COUNTIF('Value Matchup'!$D$356:$D$423,D732)</f>
        <v>0</v>
      </c>
      <c r="B732" t="s">
        <v>1198</v>
      </c>
      <c r="C732">
        <v>25</v>
      </c>
      <c r="D732" t="s">
        <v>1111</v>
      </c>
      <c r="E732" t="s">
        <v>150</v>
      </c>
      <c r="F732" s="79" t="s">
        <v>750</v>
      </c>
      <c r="G732">
        <v>20.76</v>
      </c>
      <c r="H732">
        <v>117.7</v>
      </c>
      <c r="I732">
        <v>20</v>
      </c>
      <c r="J732">
        <v>97</v>
      </c>
      <c r="K732">
        <v>49</v>
      </c>
      <c r="L732">
        <v>65.900000000000006</v>
      </c>
      <c r="M732">
        <v>278</v>
      </c>
      <c r="N732">
        <v>2E-3</v>
      </c>
      <c r="O732">
        <v>185</v>
      </c>
      <c r="P732">
        <v>10.81</v>
      </c>
      <c r="Q732">
        <v>22</v>
      </c>
      <c r="R732">
        <v>110.8</v>
      </c>
      <c r="S732">
        <v>17</v>
      </c>
      <c r="T732">
        <v>100</v>
      </c>
      <c r="U732">
        <v>25</v>
      </c>
      <c r="V732">
        <v>5.12</v>
      </c>
      <c r="W732">
        <v>40</v>
      </c>
    </row>
    <row r="733" spans="1:23" x14ac:dyDescent="0.25">
      <c r="A733">
        <f>COUNTIF('Value Matchup'!$D$356:$D$423,D733)</f>
        <v>0</v>
      </c>
      <c r="B733" t="s">
        <v>1198</v>
      </c>
      <c r="C733">
        <v>26</v>
      </c>
      <c r="D733" t="s">
        <v>1112</v>
      </c>
      <c r="E733" t="s">
        <v>140</v>
      </c>
      <c r="F733" s="79" t="s">
        <v>968</v>
      </c>
      <c r="G733">
        <v>20.059999999999999</v>
      </c>
      <c r="H733">
        <v>115.5</v>
      </c>
      <c r="I733">
        <v>31</v>
      </c>
      <c r="J733">
        <v>95.5</v>
      </c>
      <c r="K733">
        <v>31</v>
      </c>
      <c r="L733">
        <v>71.3</v>
      </c>
      <c r="M733">
        <v>41</v>
      </c>
      <c r="N733">
        <v>3.9E-2</v>
      </c>
      <c r="O733">
        <v>78</v>
      </c>
      <c r="P733">
        <v>8.82</v>
      </c>
      <c r="Q733">
        <v>40</v>
      </c>
      <c r="R733">
        <v>110.6</v>
      </c>
      <c r="S733">
        <v>19</v>
      </c>
      <c r="T733">
        <v>101.8</v>
      </c>
      <c r="U733">
        <v>68</v>
      </c>
      <c r="V733">
        <v>-3.95</v>
      </c>
      <c r="W733">
        <v>272</v>
      </c>
    </row>
    <row r="734" spans="1:23" x14ac:dyDescent="0.25">
      <c r="A734">
        <f>COUNTIF('Value Matchup'!$D$356:$D$423,D734)</f>
        <v>0</v>
      </c>
      <c r="B734" t="s">
        <v>1198</v>
      </c>
      <c r="C734">
        <v>27</v>
      </c>
      <c r="D734" t="s">
        <v>1113</v>
      </c>
      <c r="E734" t="s">
        <v>140</v>
      </c>
      <c r="F734" s="79" t="s">
        <v>1114</v>
      </c>
      <c r="G734">
        <v>19.739999999999998</v>
      </c>
      <c r="H734">
        <v>118.1</v>
      </c>
      <c r="I734">
        <v>18</v>
      </c>
      <c r="J734">
        <v>98.4</v>
      </c>
      <c r="K734">
        <v>61</v>
      </c>
      <c r="L734">
        <v>67</v>
      </c>
      <c r="M734">
        <v>236</v>
      </c>
      <c r="N734">
        <v>2.4E-2</v>
      </c>
      <c r="O734">
        <v>120</v>
      </c>
      <c r="P734">
        <v>10.24</v>
      </c>
      <c r="Q734">
        <v>28</v>
      </c>
      <c r="R734">
        <v>110.1</v>
      </c>
      <c r="S734">
        <v>35</v>
      </c>
      <c r="T734">
        <v>99.8</v>
      </c>
      <c r="U734">
        <v>23</v>
      </c>
      <c r="V734">
        <v>-3.85</v>
      </c>
      <c r="W734">
        <v>270</v>
      </c>
    </row>
    <row r="735" spans="1:23" x14ac:dyDescent="0.25">
      <c r="A735">
        <f>COUNTIF('Value Matchup'!$D$356:$D$423,D735)</f>
        <v>0</v>
      </c>
      <c r="B735" t="s">
        <v>1198</v>
      </c>
      <c r="C735">
        <v>28</v>
      </c>
      <c r="D735" t="s">
        <v>1115</v>
      </c>
      <c r="E735" t="s">
        <v>150</v>
      </c>
      <c r="F735" s="79" t="s">
        <v>970</v>
      </c>
      <c r="G735">
        <v>18.829999999999998</v>
      </c>
      <c r="H735">
        <v>115.3</v>
      </c>
      <c r="I735">
        <v>32</v>
      </c>
      <c r="J735">
        <v>96.5</v>
      </c>
      <c r="K735">
        <v>46</v>
      </c>
      <c r="L735">
        <v>71.2</v>
      </c>
      <c r="M735">
        <v>45</v>
      </c>
      <c r="N735">
        <v>4.0000000000000001E-3</v>
      </c>
      <c r="O735">
        <v>181</v>
      </c>
      <c r="P735">
        <v>8.9700000000000006</v>
      </c>
      <c r="Q735">
        <v>39</v>
      </c>
      <c r="R735">
        <v>110.3</v>
      </c>
      <c r="S735">
        <v>27</v>
      </c>
      <c r="T735">
        <v>101.3</v>
      </c>
      <c r="U735">
        <v>57</v>
      </c>
      <c r="V735">
        <v>-1.24</v>
      </c>
      <c r="W735">
        <v>192</v>
      </c>
    </row>
    <row r="736" spans="1:23" x14ac:dyDescent="0.25">
      <c r="A736">
        <f>COUNTIF('Value Matchup'!$D$356:$D$423,D736)</f>
        <v>0</v>
      </c>
      <c r="B736" t="s">
        <v>1198</v>
      </c>
      <c r="C736">
        <v>29</v>
      </c>
      <c r="D736" t="s">
        <v>1116</v>
      </c>
      <c r="E736" t="s">
        <v>134</v>
      </c>
      <c r="F736" s="79" t="s">
        <v>1117</v>
      </c>
      <c r="G736">
        <v>17.510000000000002</v>
      </c>
      <c r="H736">
        <v>114.5</v>
      </c>
      <c r="I736">
        <v>37</v>
      </c>
      <c r="J736">
        <v>97</v>
      </c>
      <c r="K736">
        <v>50</v>
      </c>
      <c r="L736">
        <v>67.099999999999994</v>
      </c>
      <c r="M736">
        <v>230</v>
      </c>
      <c r="N736">
        <v>-8.0000000000000002E-3</v>
      </c>
      <c r="O736">
        <v>203</v>
      </c>
      <c r="P736">
        <v>11.28</v>
      </c>
      <c r="Q736">
        <v>15</v>
      </c>
      <c r="R736">
        <v>110.6</v>
      </c>
      <c r="S736">
        <v>23</v>
      </c>
      <c r="T736">
        <v>99.3</v>
      </c>
      <c r="U736">
        <v>13</v>
      </c>
      <c r="V736">
        <v>-3.16</v>
      </c>
      <c r="W736">
        <v>245</v>
      </c>
    </row>
    <row r="737" spans="1:23" x14ac:dyDescent="0.25">
      <c r="A737">
        <f>COUNTIF('Value Matchup'!$D$356:$D$423,D737)</f>
        <v>0</v>
      </c>
      <c r="B737" t="s">
        <v>1198</v>
      </c>
      <c r="C737">
        <v>30</v>
      </c>
      <c r="D737" t="s">
        <v>1118</v>
      </c>
      <c r="E737" t="s">
        <v>134</v>
      </c>
      <c r="F737" s="79" t="s">
        <v>649</v>
      </c>
      <c r="G737">
        <v>17.440000000000001</v>
      </c>
      <c r="H737">
        <v>113</v>
      </c>
      <c r="I737">
        <v>42</v>
      </c>
      <c r="J737">
        <v>95.6</v>
      </c>
      <c r="K737">
        <v>33</v>
      </c>
      <c r="L737">
        <v>66.2</v>
      </c>
      <c r="M737">
        <v>268</v>
      </c>
      <c r="N737">
        <v>-2.9000000000000001E-2</v>
      </c>
      <c r="O737">
        <v>256</v>
      </c>
      <c r="P737">
        <v>11.56</v>
      </c>
      <c r="Q737">
        <v>11</v>
      </c>
      <c r="R737">
        <v>110.6</v>
      </c>
      <c r="S737">
        <v>20</v>
      </c>
      <c r="T737">
        <v>99</v>
      </c>
      <c r="U737">
        <v>11</v>
      </c>
      <c r="V737">
        <v>-5.31</v>
      </c>
      <c r="W737">
        <v>305</v>
      </c>
    </row>
    <row r="738" spans="1:23" x14ac:dyDescent="0.25">
      <c r="A738">
        <f>COUNTIF('Value Matchup'!$D$356:$D$423,D738)</f>
        <v>0</v>
      </c>
      <c r="B738" t="s">
        <v>1198</v>
      </c>
      <c r="C738">
        <v>31</v>
      </c>
      <c r="D738" t="s">
        <v>1119</v>
      </c>
      <c r="E738" t="s">
        <v>150</v>
      </c>
      <c r="F738" s="79" t="s">
        <v>1120</v>
      </c>
      <c r="G738">
        <v>16.7</v>
      </c>
      <c r="H738">
        <v>115.7</v>
      </c>
      <c r="I738">
        <v>29</v>
      </c>
      <c r="J738">
        <v>99</v>
      </c>
      <c r="K738">
        <v>67</v>
      </c>
      <c r="L738">
        <v>67.2</v>
      </c>
      <c r="M738">
        <v>223</v>
      </c>
      <c r="N738">
        <v>4.3999999999999997E-2</v>
      </c>
      <c r="O738">
        <v>71</v>
      </c>
      <c r="P738">
        <v>11.73</v>
      </c>
      <c r="Q738">
        <v>9</v>
      </c>
      <c r="R738">
        <v>111.2</v>
      </c>
      <c r="S738">
        <v>9</v>
      </c>
      <c r="T738">
        <v>99.5</v>
      </c>
      <c r="U738">
        <v>16</v>
      </c>
      <c r="V738">
        <v>5.32</v>
      </c>
      <c r="W738">
        <v>38</v>
      </c>
    </row>
    <row r="739" spans="1:23" x14ac:dyDescent="0.25">
      <c r="A739">
        <f>COUNTIF('Value Matchup'!$D$356:$D$423,D739)</f>
        <v>0</v>
      </c>
      <c r="B739" t="s">
        <v>1198</v>
      </c>
      <c r="C739">
        <v>32</v>
      </c>
      <c r="D739" t="s">
        <v>1121</v>
      </c>
      <c r="E739" t="s">
        <v>150</v>
      </c>
      <c r="F739" s="79" t="s">
        <v>535</v>
      </c>
      <c r="G739">
        <v>16.579999999999998</v>
      </c>
      <c r="H739">
        <v>120.8</v>
      </c>
      <c r="I739">
        <v>8</v>
      </c>
      <c r="J739">
        <v>104.2</v>
      </c>
      <c r="K739">
        <v>165</v>
      </c>
      <c r="L739">
        <v>70.099999999999994</v>
      </c>
      <c r="M739">
        <v>75</v>
      </c>
      <c r="N739">
        <v>-5.8000000000000003E-2</v>
      </c>
      <c r="O739">
        <v>311</v>
      </c>
      <c r="P739">
        <v>9.0299999999999994</v>
      </c>
      <c r="Q739">
        <v>37</v>
      </c>
      <c r="R739">
        <v>109.1</v>
      </c>
      <c r="S739">
        <v>50</v>
      </c>
      <c r="T739">
        <v>100.1</v>
      </c>
      <c r="U739">
        <v>27</v>
      </c>
      <c r="V739">
        <v>-2.16</v>
      </c>
      <c r="W739">
        <v>219</v>
      </c>
    </row>
    <row r="740" spans="1:23" x14ac:dyDescent="0.25">
      <c r="A740">
        <f>COUNTIF('Value Matchup'!$D$356:$D$423,D740)</f>
        <v>0</v>
      </c>
      <c r="B740" t="s">
        <v>1198</v>
      </c>
      <c r="C740">
        <v>33</v>
      </c>
      <c r="D740" t="s">
        <v>1122</v>
      </c>
      <c r="E740" t="s">
        <v>114</v>
      </c>
      <c r="F740" s="79" t="s">
        <v>764</v>
      </c>
      <c r="G740">
        <v>16.53</v>
      </c>
      <c r="H740">
        <v>112.4</v>
      </c>
      <c r="I740">
        <v>48</v>
      </c>
      <c r="J740">
        <v>95.9</v>
      </c>
      <c r="K740">
        <v>38</v>
      </c>
      <c r="L740">
        <v>65.8</v>
      </c>
      <c r="M740">
        <v>285</v>
      </c>
      <c r="N740">
        <v>-4.8000000000000001E-2</v>
      </c>
      <c r="O740">
        <v>292</v>
      </c>
      <c r="P740">
        <v>11.43</v>
      </c>
      <c r="Q740">
        <v>13</v>
      </c>
      <c r="R740">
        <v>110.1</v>
      </c>
      <c r="S740">
        <v>33</v>
      </c>
      <c r="T740">
        <v>98.7</v>
      </c>
      <c r="U740">
        <v>7</v>
      </c>
      <c r="V740">
        <v>6.3</v>
      </c>
      <c r="W740">
        <v>32</v>
      </c>
    </row>
    <row r="741" spans="1:23" x14ac:dyDescent="0.25">
      <c r="A741">
        <f>COUNTIF('Value Matchup'!$D$356:$D$423,D741)</f>
        <v>0</v>
      </c>
      <c r="B741" t="s">
        <v>1198</v>
      </c>
      <c r="C741">
        <v>34</v>
      </c>
      <c r="D741" t="s">
        <v>1123</v>
      </c>
      <c r="E741" t="s">
        <v>182</v>
      </c>
      <c r="F741" s="79" t="s">
        <v>970</v>
      </c>
      <c r="G741">
        <v>16.260000000000002</v>
      </c>
      <c r="H741">
        <v>111.5</v>
      </c>
      <c r="I741">
        <v>57</v>
      </c>
      <c r="J741">
        <v>95.2</v>
      </c>
      <c r="K741">
        <v>30</v>
      </c>
      <c r="L741">
        <v>66.400000000000006</v>
      </c>
      <c r="M741">
        <v>262</v>
      </c>
      <c r="N741">
        <v>-3.3000000000000002E-2</v>
      </c>
      <c r="O741">
        <v>267</v>
      </c>
      <c r="P741">
        <v>4.2699999999999996</v>
      </c>
      <c r="Q741">
        <v>78</v>
      </c>
      <c r="R741">
        <v>106.8</v>
      </c>
      <c r="S741">
        <v>79</v>
      </c>
      <c r="T741">
        <v>102.5</v>
      </c>
      <c r="U741">
        <v>79</v>
      </c>
      <c r="V741">
        <v>1.62</v>
      </c>
      <c r="W741">
        <v>113</v>
      </c>
    </row>
    <row r="742" spans="1:23" x14ac:dyDescent="0.25">
      <c r="A742">
        <f>COUNTIF('Value Matchup'!$D$356:$D$423,D742)</f>
        <v>0</v>
      </c>
      <c r="B742" t="s">
        <v>1198</v>
      </c>
      <c r="C742">
        <v>35</v>
      </c>
      <c r="D742" t="s">
        <v>1124</v>
      </c>
      <c r="E742" t="s">
        <v>114</v>
      </c>
      <c r="F742" s="79" t="s">
        <v>1114</v>
      </c>
      <c r="G742">
        <v>16.25</v>
      </c>
      <c r="H742">
        <v>116.1</v>
      </c>
      <c r="I742">
        <v>28</v>
      </c>
      <c r="J742">
        <v>99.8</v>
      </c>
      <c r="K742">
        <v>76</v>
      </c>
      <c r="L742">
        <v>69.7</v>
      </c>
      <c r="M742">
        <v>87</v>
      </c>
      <c r="N742">
        <v>8.5999999999999993E-2</v>
      </c>
      <c r="O742">
        <v>9</v>
      </c>
      <c r="P742">
        <v>8.3699999999999992</v>
      </c>
      <c r="Q742">
        <v>45</v>
      </c>
      <c r="R742">
        <v>108.6</v>
      </c>
      <c r="S742">
        <v>59</v>
      </c>
      <c r="T742">
        <v>100.2</v>
      </c>
      <c r="U742">
        <v>28</v>
      </c>
      <c r="V742">
        <v>-1.55</v>
      </c>
      <c r="W742">
        <v>202</v>
      </c>
    </row>
    <row r="743" spans="1:23" x14ac:dyDescent="0.25">
      <c r="A743">
        <f>COUNTIF('Value Matchup'!$D$356:$D$423,D743)</f>
        <v>0</v>
      </c>
      <c r="B743" t="s">
        <v>1198</v>
      </c>
      <c r="C743">
        <v>36</v>
      </c>
      <c r="D743" t="s">
        <v>1125</v>
      </c>
      <c r="E743" t="s">
        <v>140</v>
      </c>
      <c r="F743" s="79" t="s">
        <v>756</v>
      </c>
      <c r="G743">
        <v>16.25</v>
      </c>
      <c r="H743">
        <v>120.9</v>
      </c>
      <c r="I743">
        <v>7</v>
      </c>
      <c r="J743">
        <v>104.7</v>
      </c>
      <c r="K743">
        <v>176</v>
      </c>
      <c r="L743">
        <v>70.7</v>
      </c>
      <c r="M743">
        <v>57</v>
      </c>
      <c r="N743">
        <v>-4.2999999999999997E-2</v>
      </c>
      <c r="O743">
        <v>290</v>
      </c>
      <c r="P743">
        <v>10.54</v>
      </c>
      <c r="Q743">
        <v>25</v>
      </c>
      <c r="R743">
        <v>111.1</v>
      </c>
      <c r="S743">
        <v>12</v>
      </c>
      <c r="T743">
        <v>100.6</v>
      </c>
      <c r="U743">
        <v>39</v>
      </c>
      <c r="V743">
        <v>4.51</v>
      </c>
      <c r="W743">
        <v>45</v>
      </c>
    </row>
    <row r="744" spans="1:23" x14ac:dyDescent="0.25">
      <c r="A744">
        <f>COUNTIF('Value Matchup'!$D$356:$D$423,D744)</f>
        <v>0</v>
      </c>
      <c r="B744" t="s">
        <v>1198</v>
      </c>
      <c r="C744">
        <v>37</v>
      </c>
      <c r="D744" t="s">
        <v>1126</v>
      </c>
      <c r="E744" t="s">
        <v>232</v>
      </c>
      <c r="F744" s="79" t="s">
        <v>652</v>
      </c>
      <c r="G744">
        <v>16</v>
      </c>
      <c r="H744">
        <v>109.7</v>
      </c>
      <c r="I744">
        <v>77</v>
      </c>
      <c r="J744">
        <v>93.7</v>
      </c>
      <c r="K744">
        <v>22</v>
      </c>
      <c r="L744">
        <v>69.5</v>
      </c>
      <c r="M744">
        <v>98</v>
      </c>
      <c r="N744">
        <v>2.1999999999999999E-2</v>
      </c>
      <c r="O744">
        <v>127</v>
      </c>
      <c r="P744">
        <v>8.09</v>
      </c>
      <c r="Q744">
        <v>49</v>
      </c>
      <c r="R744">
        <v>108.9</v>
      </c>
      <c r="S744">
        <v>52</v>
      </c>
      <c r="T744">
        <v>100.8</v>
      </c>
      <c r="U744">
        <v>45</v>
      </c>
      <c r="V744">
        <v>-1.81</v>
      </c>
      <c r="W744">
        <v>209</v>
      </c>
    </row>
    <row r="745" spans="1:23" x14ac:dyDescent="0.25">
      <c r="A745">
        <f>COUNTIF('Value Matchup'!$D$356:$D$423,D745)</f>
        <v>0</v>
      </c>
      <c r="B745" t="s">
        <v>1198</v>
      </c>
      <c r="C745">
        <v>38</v>
      </c>
      <c r="D745" t="s">
        <v>1127</v>
      </c>
      <c r="E745" t="s">
        <v>232</v>
      </c>
      <c r="F745" s="79" t="s">
        <v>1018</v>
      </c>
      <c r="G745">
        <v>15.81</v>
      </c>
      <c r="H745">
        <v>111.3</v>
      </c>
      <c r="I745">
        <v>59</v>
      </c>
      <c r="J745">
        <v>95.5</v>
      </c>
      <c r="K745">
        <v>32</v>
      </c>
      <c r="L745">
        <v>65.599999999999994</v>
      </c>
      <c r="M745">
        <v>292</v>
      </c>
      <c r="N745">
        <v>1.9E-2</v>
      </c>
      <c r="O745">
        <v>135</v>
      </c>
      <c r="P745">
        <v>8.32</v>
      </c>
      <c r="Q745">
        <v>46</v>
      </c>
      <c r="R745">
        <v>109</v>
      </c>
      <c r="S745">
        <v>51</v>
      </c>
      <c r="T745">
        <v>100.7</v>
      </c>
      <c r="U745">
        <v>43</v>
      </c>
      <c r="V745">
        <v>-3.23</v>
      </c>
      <c r="W745">
        <v>249</v>
      </c>
    </row>
    <row r="746" spans="1:23" x14ac:dyDescent="0.25">
      <c r="A746">
        <f>COUNTIF('Value Matchup'!$D$356:$D$423,D746)</f>
        <v>0</v>
      </c>
      <c r="B746" t="s">
        <v>1198</v>
      </c>
      <c r="C746">
        <v>39</v>
      </c>
      <c r="D746" t="s">
        <v>1128</v>
      </c>
      <c r="E746" t="s">
        <v>182</v>
      </c>
      <c r="F746" s="79" t="s">
        <v>533</v>
      </c>
      <c r="G746">
        <v>15.57</v>
      </c>
      <c r="H746">
        <v>111.9</v>
      </c>
      <c r="I746">
        <v>53</v>
      </c>
      <c r="J746">
        <v>96.3</v>
      </c>
      <c r="K746">
        <v>43</v>
      </c>
      <c r="L746">
        <v>68.400000000000006</v>
      </c>
      <c r="M746">
        <v>163</v>
      </c>
      <c r="N746">
        <v>-2.1000000000000001E-2</v>
      </c>
      <c r="O746">
        <v>235</v>
      </c>
      <c r="P746">
        <v>3.64</v>
      </c>
      <c r="Q746">
        <v>82</v>
      </c>
      <c r="R746">
        <v>105.9</v>
      </c>
      <c r="S746">
        <v>90</v>
      </c>
      <c r="T746">
        <v>102.3</v>
      </c>
      <c r="U746">
        <v>75</v>
      </c>
      <c r="V746">
        <v>2.5299999999999998</v>
      </c>
      <c r="W746">
        <v>77</v>
      </c>
    </row>
    <row r="747" spans="1:23" x14ac:dyDescent="0.25">
      <c r="A747">
        <f>COUNTIF('Value Matchup'!$D$356:$D$423,D747)</f>
        <v>0</v>
      </c>
      <c r="B747" t="s">
        <v>1198</v>
      </c>
      <c r="C747">
        <v>40</v>
      </c>
      <c r="D747" t="s">
        <v>1129</v>
      </c>
      <c r="E747" t="s">
        <v>232</v>
      </c>
      <c r="F747" s="79" t="s">
        <v>1063</v>
      </c>
      <c r="G747">
        <v>15.51</v>
      </c>
      <c r="H747">
        <v>111.4</v>
      </c>
      <c r="I747">
        <v>58</v>
      </c>
      <c r="J747">
        <v>95.9</v>
      </c>
      <c r="K747">
        <v>37</v>
      </c>
      <c r="L747">
        <v>66.900000000000006</v>
      </c>
      <c r="M747">
        <v>241</v>
      </c>
      <c r="N747">
        <v>-1.0999999999999999E-2</v>
      </c>
      <c r="O747">
        <v>214</v>
      </c>
      <c r="P747">
        <v>10.99</v>
      </c>
      <c r="Q747">
        <v>18</v>
      </c>
      <c r="R747">
        <v>110.6</v>
      </c>
      <c r="S747">
        <v>21</v>
      </c>
      <c r="T747">
        <v>99.6</v>
      </c>
      <c r="U747">
        <v>20</v>
      </c>
      <c r="V747">
        <v>4.01</v>
      </c>
      <c r="W747">
        <v>51</v>
      </c>
    </row>
    <row r="748" spans="1:23" x14ac:dyDescent="0.25">
      <c r="A748">
        <f>COUNTIF('Value Matchup'!$D$356:$D$423,D748)</f>
        <v>1</v>
      </c>
      <c r="B748" t="s">
        <v>1198</v>
      </c>
      <c r="C748">
        <v>41</v>
      </c>
      <c r="D748" t="s">
        <v>92</v>
      </c>
      <c r="E748" t="s">
        <v>134</v>
      </c>
      <c r="F748" s="79" t="s">
        <v>515</v>
      </c>
      <c r="G748">
        <v>15.11</v>
      </c>
      <c r="H748">
        <v>112.6</v>
      </c>
      <c r="I748">
        <v>44</v>
      </c>
      <c r="J748">
        <v>97.5</v>
      </c>
      <c r="K748">
        <v>56</v>
      </c>
      <c r="L748">
        <v>63.8</v>
      </c>
      <c r="M748">
        <v>327</v>
      </c>
      <c r="N748">
        <v>-8.2000000000000003E-2</v>
      </c>
      <c r="O748">
        <v>333</v>
      </c>
      <c r="P748">
        <v>7.89</v>
      </c>
      <c r="Q748">
        <v>53</v>
      </c>
      <c r="R748">
        <v>109.5</v>
      </c>
      <c r="S748">
        <v>44</v>
      </c>
      <c r="T748">
        <v>101.6</v>
      </c>
      <c r="U748">
        <v>61</v>
      </c>
      <c r="V748">
        <v>-11.69</v>
      </c>
      <c r="W748">
        <v>351</v>
      </c>
    </row>
    <row r="749" spans="1:23" x14ac:dyDescent="0.25">
      <c r="A749">
        <f>COUNTIF('Value Matchup'!$D$356:$D$423,D749)</f>
        <v>0</v>
      </c>
      <c r="B749" t="s">
        <v>1198</v>
      </c>
      <c r="C749">
        <v>42</v>
      </c>
      <c r="D749" t="s">
        <v>1130</v>
      </c>
      <c r="E749" t="s">
        <v>140</v>
      </c>
      <c r="F749" s="79" t="s">
        <v>547</v>
      </c>
      <c r="G749">
        <v>15.03</v>
      </c>
      <c r="H749">
        <v>109.9</v>
      </c>
      <c r="I749">
        <v>76</v>
      </c>
      <c r="J749">
        <v>94.9</v>
      </c>
      <c r="K749">
        <v>25</v>
      </c>
      <c r="L749">
        <v>63</v>
      </c>
      <c r="M749">
        <v>339</v>
      </c>
      <c r="N749">
        <v>3.1E-2</v>
      </c>
      <c r="O749">
        <v>98</v>
      </c>
      <c r="P749">
        <v>9.39</v>
      </c>
      <c r="Q749">
        <v>32</v>
      </c>
      <c r="R749">
        <v>110.7</v>
      </c>
      <c r="S749">
        <v>18</v>
      </c>
      <c r="T749">
        <v>101.3</v>
      </c>
      <c r="U749">
        <v>58</v>
      </c>
      <c r="V749">
        <v>-4.4800000000000004</v>
      </c>
      <c r="W749">
        <v>286</v>
      </c>
    </row>
    <row r="750" spans="1:23" x14ac:dyDescent="0.25">
      <c r="A750">
        <f>COUNTIF('Value Matchup'!$D$356:$D$423,D750)</f>
        <v>0</v>
      </c>
      <c r="B750" t="s">
        <v>1198</v>
      </c>
      <c r="C750">
        <v>43</v>
      </c>
      <c r="D750" t="s">
        <v>1131</v>
      </c>
      <c r="E750" t="s">
        <v>167</v>
      </c>
      <c r="F750" s="79" t="s">
        <v>952</v>
      </c>
      <c r="G750">
        <v>14.95</v>
      </c>
      <c r="H750">
        <v>112.2</v>
      </c>
      <c r="I750">
        <v>51</v>
      </c>
      <c r="J750">
        <v>97.2</v>
      </c>
      <c r="K750">
        <v>53</v>
      </c>
      <c r="L750">
        <v>64.599999999999994</v>
      </c>
      <c r="M750">
        <v>311</v>
      </c>
      <c r="N750">
        <v>1.0999999999999999E-2</v>
      </c>
      <c r="O750">
        <v>162</v>
      </c>
      <c r="P750">
        <v>-0.93</v>
      </c>
      <c r="Q750">
        <v>154</v>
      </c>
      <c r="R750">
        <v>104.4</v>
      </c>
      <c r="S750">
        <v>158</v>
      </c>
      <c r="T750">
        <v>105.3</v>
      </c>
      <c r="U750">
        <v>165</v>
      </c>
      <c r="V750">
        <v>3.86</v>
      </c>
      <c r="W750">
        <v>54</v>
      </c>
    </row>
    <row r="751" spans="1:23" x14ac:dyDescent="0.25">
      <c r="A751">
        <f>COUNTIF('Value Matchup'!$D$356:$D$423,D751)</f>
        <v>0</v>
      </c>
      <c r="B751" t="s">
        <v>1198</v>
      </c>
      <c r="C751">
        <v>44</v>
      </c>
      <c r="D751" t="s">
        <v>1132</v>
      </c>
      <c r="E751" t="s">
        <v>232</v>
      </c>
      <c r="F751" s="79" t="s">
        <v>754</v>
      </c>
      <c r="G751">
        <v>14.49</v>
      </c>
      <c r="H751">
        <v>116.1</v>
      </c>
      <c r="I751">
        <v>27</v>
      </c>
      <c r="J751">
        <v>101.6</v>
      </c>
      <c r="K751">
        <v>104</v>
      </c>
      <c r="L751">
        <v>68.400000000000006</v>
      </c>
      <c r="M751">
        <v>168</v>
      </c>
      <c r="N751">
        <v>-0.09</v>
      </c>
      <c r="O751">
        <v>341</v>
      </c>
      <c r="P751">
        <v>9.11</v>
      </c>
      <c r="Q751">
        <v>36</v>
      </c>
      <c r="R751">
        <v>109.6</v>
      </c>
      <c r="S751">
        <v>41</v>
      </c>
      <c r="T751">
        <v>100.5</v>
      </c>
      <c r="U751">
        <v>34</v>
      </c>
      <c r="V751">
        <v>-5.48</v>
      </c>
      <c r="W751">
        <v>310</v>
      </c>
    </row>
    <row r="752" spans="1:23" x14ac:dyDescent="0.25">
      <c r="A752">
        <f>COUNTIF('Value Matchup'!$D$356:$D$423,D752)</f>
        <v>0</v>
      </c>
      <c r="B752" t="s">
        <v>1198</v>
      </c>
      <c r="C752">
        <v>45</v>
      </c>
      <c r="D752" t="s">
        <v>1133</v>
      </c>
      <c r="E752" t="s">
        <v>140</v>
      </c>
      <c r="F752" s="79" t="s">
        <v>541</v>
      </c>
      <c r="G752">
        <v>14.46</v>
      </c>
      <c r="H752">
        <v>114.9</v>
      </c>
      <c r="I752">
        <v>35</v>
      </c>
      <c r="J752">
        <v>100.5</v>
      </c>
      <c r="K752">
        <v>86</v>
      </c>
      <c r="L752">
        <v>66.400000000000006</v>
      </c>
      <c r="M752">
        <v>261</v>
      </c>
      <c r="N752">
        <v>-6.4000000000000001E-2</v>
      </c>
      <c r="O752">
        <v>315</v>
      </c>
      <c r="P752">
        <v>10.32</v>
      </c>
      <c r="Q752">
        <v>27</v>
      </c>
      <c r="R752">
        <v>110.8</v>
      </c>
      <c r="S752">
        <v>16</v>
      </c>
      <c r="T752">
        <v>100.5</v>
      </c>
      <c r="U752">
        <v>31</v>
      </c>
      <c r="V752">
        <v>2.12</v>
      </c>
      <c r="W752">
        <v>91</v>
      </c>
    </row>
    <row r="753" spans="1:23" x14ac:dyDescent="0.25">
      <c r="A753">
        <f>COUNTIF('Value Matchup'!$D$356:$D$423,D753)</f>
        <v>0</v>
      </c>
      <c r="B753" t="s">
        <v>1198</v>
      </c>
      <c r="C753">
        <v>46</v>
      </c>
      <c r="D753" t="s">
        <v>1134</v>
      </c>
      <c r="E753" t="s">
        <v>232</v>
      </c>
      <c r="F753" s="79" t="s">
        <v>536</v>
      </c>
      <c r="G753">
        <v>14.34</v>
      </c>
      <c r="H753">
        <v>113.1</v>
      </c>
      <c r="I753">
        <v>41</v>
      </c>
      <c r="J753">
        <v>98.7</v>
      </c>
      <c r="K753">
        <v>64</v>
      </c>
      <c r="L753">
        <v>67.2</v>
      </c>
      <c r="M753">
        <v>219</v>
      </c>
      <c r="N753">
        <v>6.0999999999999999E-2</v>
      </c>
      <c r="O753">
        <v>39</v>
      </c>
      <c r="P753">
        <v>7.74</v>
      </c>
      <c r="Q753">
        <v>54</v>
      </c>
      <c r="R753">
        <v>108.3</v>
      </c>
      <c r="S753">
        <v>62</v>
      </c>
      <c r="T753">
        <v>100.6</v>
      </c>
      <c r="U753">
        <v>40</v>
      </c>
      <c r="V753">
        <v>-1.1000000000000001</v>
      </c>
      <c r="W753">
        <v>188</v>
      </c>
    </row>
    <row r="754" spans="1:23" x14ac:dyDescent="0.25">
      <c r="A754">
        <f>COUNTIF('Value Matchup'!$D$356:$D$423,D754)</f>
        <v>0</v>
      </c>
      <c r="B754" t="s">
        <v>1198</v>
      </c>
      <c r="C754">
        <v>47</v>
      </c>
      <c r="D754" t="s">
        <v>1135</v>
      </c>
      <c r="E754" t="s">
        <v>124</v>
      </c>
      <c r="F754" s="79" t="s">
        <v>538</v>
      </c>
      <c r="G754">
        <v>14.2</v>
      </c>
      <c r="H754">
        <v>113.5</v>
      </c>
      <c r="I754">
        <v>40</v>
      </c>
      <c r="J754">
        <v>99.3</v>
      </c>
      <c r="K754">
        <v>72</v>
      </c>
      <c r="L754">
        <v>68.7</v>
      </c>
      <c r="M754">
        <v>142</v>
      </c>
      <c r="N754">
        <v>-9.9000000000000005E-2</v>
      </c>
      <c r="O754">
        <v>342</v>
      </c>
      <c r="P754">
        <v>3.36</v>
      </c>
      <c r="Q754">
        <v>85</v>
      </c>
      <c r="R754">
        <v>106</v>
      </c>
      <c r="S754">
        <v>88</v>
      </c>
      <c r="T754">
        <v>102.7</v>
      </c>
      <c r="U754">
        <v>83</v>
      </c>
      <c r="V754">
        <v>-6.19</v>
      </c>
      <c r="W754">
        <v>322</v>
      </c>
    </row>
    <row r="755" spans="1:23" x14ac:dyDescent="0.25">
      <c r="A755">
        <f>COUNTIF('Value Matchup'!$D$356:$D$423,D755)</f>
        <v>0</v>
      </c>
      <c r="B755" t="s">
        <v>1198</v>
      </c>
      <c r="C755">
        <v>48</v>
      </c>
      <c r="D755" t="s">
        <v>1136</v>
      </c>
      <c r="E755" t="s">
        <v>182</v>
      </c>
      <c r="F755" s="79" t="s">
        <v>968</v>
      </c>
      <c r="G755">
        <v>14.07</v>
      </c>
      <c r="H755">
        <v>110.1</v>
      </c>
      <c r="I755">
        <v>72</v>
      </c>
      <c r="J755">
        <v>96</v>
      </c>
      <c r="K755">
        <v>41</v>
      </c>
      <c r="L755">
        <v>68.8</v>
      </c>
      <c r="M755">
        <v>134</v>
      </c>
      <c r="N755">
        <v>2.5999999999999999E-2</v>
      </c>
      <c r="O755">
        <v>113</v>
      </c>
      <c r="P755">
        <v>3.65</v>
      </c>
      <c r="Q755">
        <v>81</v>
      </c>
      <c r="R755">
        <v>105.8</v>
      </c>
      <c r="S755">
        <v>93</v>
      </c>
      <c r="T755">
        <v>102.2</v>
      </c>
      <c r="U755">
        <v>73</v>
      </c>
      <c r="V755">
        <v>0.91</v>
      </c>
      <c r="W755">
        <v>128</v>
      </c>
    </row>
    <row r="756" spans="1:23" x14ac:dyDescent="0.25">
      <c r="A756">
        <f>COUNTIF('Value Matchup'!$D$356:$D$423,D756)</f>
        <v>0</v>
      </c>
      <c r="B756" t="s">
        <v>1198</v>
      </c>
      <c r="C756">
        <v>49</v>
      </c>
      <c r="D756" t="s">
        <v>1137</v>
      </c>
      <c r="E756" t="s">
        <v>144</v>
      </c>
      <c r="F756" s="79" t="s">
        <v>1045</v>
      </c>
      <c r="G756">
        <v>14</v>
      </c>
      <c r="H756">
        <v>107.6</v>
      </c>
      <c r="I756">
        <v>115</v>
      </c>
      <c r="J756">
        <v>93.6</v>
      </c>
      <c r="K756">
        <v>19</v>
      </c>
      <c r="L756">
        <v>64.900000000000006</v>
      </c>
      <c r="M756">
        <v>308</v>
      </c>
      <c r="N756">
        <v>8.1000000000000003E-2</v>
      </c>
      <c r="O756">
        <v>15</v>
      </c>
      <c r="P756">
        <v>0.99</v>
      </c>
      <c r="Q756">
        <v>113</v>
      </c>
      <c r="R756">
        <v>104.5</v>
      </c>
      <c r="S756">
        <v>156</v>
      </c>
      <c r="T756">
        <v>103.5</v>
      </c>
      <c r="U756">
        <v>109</v>
      </c>
      <c r="V756">
        <v>-0.69</v>
      </c>
      <c r="W756">
        <v>173</v>
      </c>
    </row>
    <row r="757" spans="1:23" x14ac:dyDescent="0.25">
      <c r="A757">
        <f>COUNTIF('Value Matchup'!$D$356:$D$423,D757)</f>
        <v>0</v>
      </c>
      <c r="B757" t="s">
        <v>1198</v>
      </c>
      <c r="C757">
        <v>50</v>
      </c>
      <c r="D757" t="s">
        <v>1138</v>
      </c>
      <c r="E757" t="s">
        <v>140</v>
      </c>
      <c r="F757" s="79" t="s">
        <v>537</v>
      </c>
      <c r="G757">
        <v>13.8</v>
      </c>
      <c r="H757">
        <v>117.3</v>
      </c>
      <c r="I757">
        <v>21</v>
      </c>
      <c r="J757">
        <v>103.5</v>
      </c>
      <c r="K757">
        <v>156</v>
      </c>
      <c r="L757">
        <v>68.400000000000006</v>
      </c>
      <c r="M757">
        <v>167</v>
      </c>
      <c r="N757">
        <v>5.2999999999999999E-2</v>
      </c>
      <c r="O757">
        <v>51</v>
      </c>
      <c r="P757">
        <v>8.23</v>
      </c>
      <c r="Q757">
        <v>47</v>
      </c>
      <c r="R757">
        <v>110</v>
      </c>
      <c r="S757">
        <v>36</v>
      </c>
      <c r="T757">
        <v>101.7</v>
      </c>
      <c r="U757">
        <v>65</v>
      </c>
      <c r="V757">
        <v>-7.98</v>
      </c>
      <c r="W757">
        <v>342</v>
      </c>
    </row>
    <row r="758" spans="1:23" x14ac:dyDescent="0.25">
      <c r="A758">
        <f>COUNTIF('Value Matchup'!$D$356:$D$423,D758)</f>
        <v>0</v>
      </c>
      <c r="B758" t="s">
        <v>1198</v>
      </c>
      <c r="C758">
        <v>51</v>
      </c>
      <c r="D758" t="s">
        <v>1139</v>
      </c>
      <c r="E758" t="s">
        <v>150</v>
      </c>
      <c r="F758" s="79" t="s">
        <v>547</v>
      </c>
      <c r="G758">
        <v>13.63</v>
      </c>
      <c r="H758">
        <v>109.4</v>
      </c>
      <c r="I758">
        <v>84</v>
      </c>
      <c r="J758">
        <v>95.8</v>
      </c>
      <c r="K758">
        <v>34</v>
      </c>
      <c r="L758">
        <v>67.5</v>
      </c>
      <c r="M758">
        <v>214</v>
      </c>
      <c r="N758">
        <v>5.8000000000000003E-2</v>
      </c>
      <c r="O758">
        <v>43</v>
      </c>
      <c r="P758">
        <v>9.65</v>
      </c>
      <c r="Q758">
        <v>31</v>
      </c>
      <c r="R758">
        <v>110.2</v>
      </c>
      <c r="S758">
        <v>29</v>
      </c>
      <c r="T758">
        <v>100.6</v>
      </c>
      <c r="U758">
        <v>37</v>
      </c>
      <c r="V758">
        <v>-2.11</v>
      </c>
      <c r="W758">
        <v>218</v>
      </c>
    </row>
    <row r="759" spans="1:23" x14ac:dyDescent="0.25">
      <c r="A759">
        <f>COUNTIF('Value Matchup'!$D$356:$D$423,D759)</f>
        <v>0</v>
      </c>
      <c r="B759" t="s">
        <v>1198</v>
      </c>
      <c r="C759">
        <v>52</v>
      </c>
      <c r="D759" t="s">
        <v>1140</v>
      </c>
      <c r="E759" t="s">
        <v>171</v>
      </c>
      <c r="F759" s="79" t="s">
        <v>516</v>
      </c>
      <c r="G759">
        <v>13.61</v>
      </c>
      <c r="H759">
        <v>113.5</v>
      </c>
      <c r="I759">
        <v>39</v>
      </c>
      <c r="J759">
        <v>99.9</v>
      </c>
      <c r="K759">
        <v>79</v>
      </c>
      <c r="L759">
        <v>65.400000000000006</v>
      </c>
      <c r="M759">
        <v>300</v>
      </c>
      <c r="N759">
        <v>-3.2000000000000001E-2</v>
      </c>
      <c r="O759">
        <v>263</v>
      </c>
      <c r="P759">
        <v>2.3199999999999998</v>
      </c>
      <c r="Q759">
        <v>95</v>
      </c>
      <c r="R759">
        <v>105</v>
      </c>
      <c r="S759">
        <v>128</v>
      </c>
      <c r="T759">
        <v>102.7</v>
      </c>
      <c r="U759">
        <v>87</v>
      </c>
      <c r="V759">
        <v>-3.28</v>
      </c>
      <c r="W759">
        <v>250</v>
      </c>
    </row>
    <row r="760" spans="1:23" x14ac:dyDescent="0.25">
      <c r="A760">
        <f>COUNTIF('Value Matchup'!$D$356:$D$423,D760)</f>
        <v>0</v>
      </c>
      <c r="B760" t="s">
        <v>1198</v>
      </c>
      <c r="C760">
        <v>53</v>
      </c>
      <c r="D760" t="s">
        <v>1141</v>
      </c>
      <c r="E760" t="s">
        <v>124</v>
      </c>
      <c r="F760" s="79" t="s">
        <v>1114</v>
      </c>
      <c r="G760">
        <v>13.45</v>
      </c>
      <c r="H760">
        <v>114.2</v>
      </c>
      <c r="I760">
        <v>38</v>
      </c>
      <c r="J760">
        <v>100.7</v>
      </c>
      <c r="K760">
        <v>91</v>
      </c>
      <c r="L760">
        <v>68.7</v>
      </c>
      <c r="M760">
        <v>138</v>
      </c>
      <c r="N760">
        <v>7.9000000000000001E-2</v>
      </c>
      <c r="O760">
        <v>16</v>
      </c>
      <c r="P760">
        <v>5.49</v>
      </c>
      <c r="Q760">
        <v>71</v>
      </c>
      <c r="R760">
        <v>108.8</v>
      </c>
      <c r="S760">
        <v>54</v>
      </c>
      <c r="T760">
        <v>103.3</v>
      </c>
      <c r="U760">
        <v>106</v>
      </c>
      <c r="V760">
        <v>-3.37</v>
      </c>
      <c r="W760">
        <v>255</v>
      </c>
    </row>
    <row r="761" spans="1:23" x14ac:dyDescent="0.25">
      <c r="A761">
        <f>COUNTIF('Value Matchup'!$D$356:$D$423,D761)</f>
        <v>0</v>
      </c>
      <c r="B761" t="s">
        <v>1198</v>
      </c>
      <c r="C761">
        <v>54</v>
      </c>
      <c r="D761" t="s">
        <v>1142</v>
      </c>
      <c r="E761" t="s">
        <v>110</v>
      </c>
      <c r="F761" s="79" t="s">
        <v>1045</v>
      </c>
      <c r="G761">
        <v>13.31</v>
      </c>
      <c r="H761">
        <v>114.6</v>
      </c>
      <c r="I761">
        <v>36</v>
      </c>
      <c r="J761">
        <v>101.3</v>
      </c>
      <c r="K761">
        <v>101</v>
      </c>
      <c r="L761">
        <v>69.7</v>
      </c>
      <c r="M761">
        <v>90</v>
      </c>
      <c r="N761">
        <v>5.5E-2</v>
      </c>
      <c r="O761">
        <v>45</v>
      </c>
      <c r="P761">
        <v>1.29</v>
      </c>
      <c r="Q761">
        <v>105</v>
      </c>
      <c r="R761">
        <v>104.5</v>
      </c>
      <c r="S761">
        <v>155</v>
      </c>
      <c r="T761">
        <v>103.2</v>
      </c>
      <c r="U761">
        <v>104</v>
      </c>
      <c r="V761">
        <v>-1.1200000000000001</v>
      </c>
      <c r="W761">
        <v>189</v>
      </c>
    </row>
    <row r="762" spans="1:23" x14ac:dyDescent="0.25">
      <c r="A762">
        <f>COUNTIF('Value Matchup'!$D$356:$D$423,D762)</f>
        <v>0</v>
      </c>
      <c r="B762" t="s">
        <v>1198</v>
      </c>
      <c r="C762">
        <v>55</v>
      </c>
      <c r="D762" t="s">
        <v>1143</v>
      </c>
      <c r="E762" t="s">
        <v>140</v>
      </c>
      <c r="F762" s="79" t="s">
        <v>753</v>
      </c>
      <c r="G762">
        <v>13.31</v>
      </c>
      <c r="H762">
        <v>115.7</v>
      </c>
      <c r="I762">
        <v>30</v>
      </c>
      <c r="J762">
        <v>102.3</v>
      </c>
      <c r="K762">
        <v>119</v>
      </c>
      <c r="L762">
        <v>66.8</v>
      </c>
      <c r="M762">
        <v>243</v>
      </c>
      <c r="N762">
        <v>-4.8000000000000001E-2</v>
      </c>
      <c r="O762">
        <v>293</v>
      </c>
      <c r="P762">
        <v>7.2</v>
      </c>
      <c r="Q762">
        <v>57</v>
      </c>
      <c r="R762">
        <v>108.3</v>
      </c>
      <c r="S762">
        <v>61</v>
      </c>
      <c r="T762">
        <v>101.1</v>
      </c>
      <c r="U762">
        <v>50</v>
      </c>
      <c r="V762">
        <v>-3.21</v>
      </c>
      <c r="W762">
        <v>248</v>
      </c>
    </row>
    <row r="763" spans="1:23" x14ac:dyDescent="0.25">
      <c r="A763">
        <f>COUNTIF('Value Matchup'!$D$356:$D$423,D763)</f>
        <v>0</v>
      </c>
      <c r="B763" t="s">
        <v>1198</v>
      </c>
      <c r="C763">
        <v>56</v>
      </c>
      <c r="D763" t="s">
        <v>1144</v>
      </c>
      <c r="E763" t="s">
        <v>114</v>
      </c>
      <c r="F763" s="79" t="s">
        <v>753</v>
      </c>
      <c r="G763">
        <v>13.08</v>
      </c>
      <c r="H763">
        <v>105.3</v>
      </c>
      <c r="I763">
        <v>152</v>
      </c>
      <c r="J763">
        <v>92.2</v>
      </c>
      <c r="K763">
        <v>10</v>
      </c>
      <c r="L763">
        <v>65.099999999999994</v>
      </c>
      <c r="M763">
        <v>302</v>
      </c>
      <c r="N763">
        <v>-5.5E-2</v>
      </c>
      <c r="O763">
        <v>307</v>
      </c>
      <c r="P763">
        <v>7.16</v>
      </c>
      <c r="Q763">
        <v>58</v>
      </c>
      <c r="R763">
        <v>108.1</v>
      </c>
      <c r="S763">
        <v>65</v>
      </c>
      <c r="T763">
        <v>100.9</v>
      </c>
      <c r="U763">
        <v>46</v>
      </c>
      <c r="V763">
        <v>-1.64</v>
      </c>
      <c r="W763">
        <v>204</v>
      </c>
    </row>
    <row r="764" spans="1:23" x14ac:dyDescent="0.25">
      <c r="A764">
        <f>COUNTIF('Value Matchup'!$D$356:$D$423,D764)</f>
        <v>1</v>
      </c>
      <c r="B764" t="s">
        <v>1198</v>
      </c>
      <c r="C764">
        <v>57</v>
      </c>
      <c r="D764" t="s">
        <v>375</v>
      </c>
      <c r="E764" t="s">
        <v>114</v>
      </c>
      <c r="F764" s="79" t="s">
        <v>517</v>
      </c>
      <c r="G764">
        <v>12.62</v>
      </c>
      <c r="H764">
        <v>110.1</v>
      </c>
      <c r="I764">
        <v>73</v>
      </c>
      <c r="J764">
        <v>97.5</v>
      </c>
      <c r="K764">
        <v>55</v>
      </c>
      <c r="L764">
        <v>69.400000000000006</v>
      </c>
      <c r="M764">
        <v>100</v>
      </c>
      <c r="N764">
        <v>-5.2999999999999999E-2</v>
      </c>
      <c r="O764">
        <v>299</v>
      </c>
      <c r="P764">
        <v>11.2</v>
      </c>
      <c r="Q764">
        <v>16</v>
      </c>
      <c r="R764">
        <v>109.3</v>
      </c>
      <c r="S764">
        <v>46</v>
      </c>
      <c r="T764">
        <v>98.1</v>
      </c>
      <c r="U764">
        <v>3</v>
      </c>
      <c r="V764">
        <v>6.58</v>
      </c>
      <c r="W764">
        <v>29</v>
      </c>
    </row>
    <row r="765" spans="1:23" x14ac:dyDescent="0.25">
      <c r="A765">
        <f>COUNTIF('Value Matchup'!$D$356:$D$423,D765)</f>
        <v>0</v>
      </c>
      <c r="B765" t="s">
        <v>1198</v>
      </c>
      <c r="C765">
        <v>58</v>
      </c>
      <c r="D765" t="s">
        <v>1145</v>
      </c>
      <c r="E765" t="s">
        <v>146</v>
      </c>
      <c r="F765" s="79" t="s">
        <v>1146</v>
      </c>
      <c r="G765">
        <v>12.61</v>
      </c>
      <c r="H765">
        <v>109</v>
      </c>
      <c r="I765">
        <v>89</v>
      </c>
      <c r="J765">
        <v>96.4</v>
      </c>
      <c r="K765">
        <v>45</v>
      </c>
      <c r="L765">
        <v>63.2</v>
      </c>
      <c r="M765">
        <v>337</v>
      </c>
      <c r="N765">
        <v>7.0000000000000001E-3</v>
      </c>
      <c r="O765">
        <v>172</v>
      </c>
      <c r="P765">
        <v>-1.08</v>
      </c>
      <c r="Q765">
        <v>157</v>
      </c>
      <c r="R765">
        <v>103.9</v>
      </c>
      <c r="S765">
        <v>187</v>
      </c>
      <c r="T765">
        <v>105</v>
      </c>
      <c r="U765">
        <v>144</v>
      </c>
      <c r="V765">
        <v>2.17</v>
      </c>
      <c r="W765">
        <v>86</v>
      </c>
    </row>
    <row r="766" spans="1:23" x14ac:dyDescent="0.25">
      <c r="A766">
        <f>COUNTIF('Value Matchup'!$D$356:$D$423,D766)</f>
        <v>0</v>
      </c>
      <c r="B766" t="s">
        <v>1198</v>
      </c>
      <c r="C766">
        <v>59</v>
      </c>
      <c r="D766" t="s">
        <v>1147</v>
      </c>
      <c r="E766" t="s">
        <v>176</v>
      </c>
      <c r="F766" s="79" t="s">
        <v>972</v>
      </c>
      <c r="G766">
        <v>12.46</v>
      </c>
      <c r="H766">
        <v>118</v>
      </c>
      <c r="I766">
        <v>19</v>
      </c>
      <c r="J766">
        <v>105.5</v>
      </c>
      <c r="K766">
        <v>193</v>
      </c>
      <c r="L766">
        <v>70.3</v>
      </c>
      <c r="M766">
        <v>67</v>
      </c>
      <c r="N766">
        <v>3.9E-2</v>
      </c>
      <c r="O766">
        <v>76</v>
      </c>
      <c r="P766">
        <v>0.4</v>
      </c>
      <c r="Q766">
        <v>128</v>
      </c>
      <c r="R766">
        <v>105.1</v>
      </c>
      <c r="S766">
        <v>123</v>
      </c>
      <c r="T766">
        <v>104.7</v>
      </c>
      <c r="U766">
        <v>139</v>
      </c>
      <c r="V766">
        <v>2.17</v>
      </c>
      <c r="W766">
        <v>87</v>
      </c>
    </row>
    <row r="767" spans="1:23" x14ac:dyDescent="0.25">
      <c r="A767">
        <f>COUNTIF('Value Matchup'!$D$356:$D$423,D767)</f>
        <v>0</v>
      </c>
      <c r="B767" t="s">
        <v>1198</v>
      </c>
      <c r="C767">
        <v>60</v>
      </c>
      <c r="D767" t="s">
        <v>1148</v>
      </c>
      <c r="E767" t="s">
        <v>150</v>
      </c>
      <c r="F767" s="79" t="s">
        <v>539</v>
      </c>
      <c r="G767">
        <v>12.43</v>
      </c>
      <c r="H767">
        <v>108.5</v>
      </c>
      <c r="I767">
        <v>101</v>
      </c>
      <c r="J767">
        <v>96</v>
      </c>
      <c r="K767">
        <v>40</v>
      </c>
      <c r="L767">
        <v>66.2</v>
      </c>
      <c r="M767">
        <v>270</v>
      </c>
      <c r="N767">
        <v>1.4E-2</v>
      </c>
      <c r="O767">
        <v>152</v>
      </c>
      <c r="P767">
        <v>7.9</v>
      </c>
      <c r="Q767">
        <v>52</v>
      </c>
      <c r="R767">
        <v>109.1</v>
      </c>
      <c r="S767">
        <v>49</v>
      </c>
      <c r="T767">
        <v>101.2</v>
      </c>
      <c r="U767">
        <v>54</v>
      </c>
      <c r="V767">
        <v>-4.4800000000000004</v>
      </c>
      <c r="W767">
        <v>287</v>
      </c>
    </row>
    <row r="768" spans="1:23" x14ac:dyDescent="0.25">
      <c r="A768">
        <f>COUNTIF('Value Matchup'!$D$356:$D$423,D768)</f>
        <v>0</v>
      </c>
      <c r="B768" t="s">
        <v>1198</v>
      </c>
      <c r="C768">
        <v>61</v>
      </c>
      <c r="D768" t="s">
        <v>1149</v>
      </c>
      <c r="E768" t="s">
        <v>114</v>
      </c>
      <c r="F768" s="79" t="s">
        <v>753</v>
      </c>
      <c r="G768">
        <v>12.39</v>
      </c>
      <c r="H768">
        <v>108.7</v>
      </c>
      <c r="I768">
        <v>96</v>
      </c>
      <c r="J768">
        <v>96.3</v>
      </c>
      <c r="K768">
        <v>44</v>
      </c>
      <c r="L768">
        <v>67.099999999999994</v>
      </c>
      <c r="M768">
        <v>228</v>
      </c>
      <c r="N768">
        <v>1.4999999999999999E-2</v>
      </c>
      <c r="O768">
        <v>148</v>
      </c>
      <c r="P768">
        <v>10.96</v>
      </c>
      <c r="Q768">
        <v>20</v>
      </c>
      <c r="R768">
        <v>109.9</v>
      </c>
      <c r="S768">
        <v>37</v>
      </c>
      <c r="T768">
        <v>99</v>
      </c>
      <c r="U768">
        <v>10</v>
      </c>
      <c r="V768">
        <v>4.54</v>
      </c>
      <c r="W768">
        <v>44</v>
      </c>
    </row>
    <row r="769" spans="1:23" x14ac:dyDescent="0.25">
      <c r="A769">
        <f>COUNTIF('Value Matchup'!$D$356:$D$423,D769)</f>
        <v>0</v>
      </c>
      <c r="B769" t="s">
        <v>1198</v>
      </c>
      <c r="C769">
        <v>62</v>
      </c>
      <c r="D769" t="s">
        <v>1150</v>
      </c>
      <c r="E769" t="s">
        <v>124</v>
      </c>
      <c r="F769" s="79" t="s">
        <v>534</v>
      </c>
      <c r="G769">
        <v>12.13</v>
      </c>
      <c r="H769">
        <v>104.9</v>
      </c>
      <c r="I769">
        <v>160</v>
      </c>
      <c r="J769">
        <v>92.7</v>
      </c>
      <c r="K769">
        <v>14</v>
      </c>
      <c r="L769">
        <v>65.7</v>
      </c>
      <c r="M769">
        <v>290</v>
      </c>
      <c r="N769">
        <v>-1.2E-2</v>
      </c>
      <c r="O769">
        <v>217</v>
      </c>
      <c r="P769">
        <v>5.01</v>
      </c>
      <c r="Q769">
        <v>75</v>
      </c>
      <c r="R769">
        <v>107.1</v>
      </c>
      <c r="S769">
        <v>76</v>
      </c>
      <c r="T769">
        <v>102.1</v>
      </c>
      <c r="U769">
        <v>71</v>
      </c>
      <c r="V769">
        <v>-2.42</v>
      </c>
      <c r="W769">
        <v>226</v>
      </c>
    </row>
    <row r="770" spans="1:23" x14ac:dyDescent="0.25">
      <c r="A770">
        <f>COUNTIF('Value Matchup'!$D$356:$D$423,D770)</f>
        <v>0</v>
      </c>
      <c r="B770" t="s">
        <v>1198</v>
      </c>
      <c r="C770">
        <v>63</v>
      </c>
      <c r="D770" t="s">
        <v>1151</v>
      </c>
      <c r="E770" t="s">
        <v>118</v>
      </c>
      <c r="F770" s="79" t="s">
        <v>972</v>
      </c>
      <c r="G770">
        <v>11.67</v>
      </c>
      <c r="H770">
        <v>111.1</v>
      </c>
      <c r="I770">
        <v>62</v>
      </c>
      <c r="J770">
        <v>99.4</v>
      </c>
      <c r="K770">
        <v>73</v>
      </c>
      <c r="L770">
        <v>64.5</v>
      </c>
      <c r="M770">
        <v>315</v>
      </c>
      <c r="N770">
        <v>5.2999999999999999E-2</v>
      </c>
      <c r="O770">
        <v>53</v>
      </c>
      <c r="P770">
        <v>-4.42</v>
      </c>
      <c r="Q770">
        <v>263</v>
      </c>
      <c r="R770">
        <v>103</v>
      </c>
      <c r="S770">
        <v>234</v>
      </c>
      <c r="T770">
        <v>107.4</v>
      </c>
      <c r="U770">
        <v>282</v>
      </c>
      <c r="V770">
        <v>1.65</v>
      </c>
      <c r="W770">
        <v>112</v>
      </c>
    </row>
    <row r="771" spans="1:23" x14ac:dyDescent="0.25">
      <c r="A771">
        <f>COUNTIF('Value Matchup'!$D$356:$D$423,D771)</f>
        <v>0</v>
      </c>
      <c r="B771" t="s">
        <v>1198</v>
      </c>
      <c r="C771">
        <v>64</v>
      </c>
      <c r="D771" t="s">
        <v>79</v>
      </c>
      <c r="E771" t="s">
        <v>114</v>
      </c>
      <c r="F771" s="79" t="s">
        <v>445</v>
      </c>
      <c r="G771">
        <v>11.49</v>
      </c>
      <c r="H771">
        <v>108.7</v>
      </c>
      <c r="I771">
        <v>95</v>
      </c>
      <c r="J771">
        <v>97.3</v>
      </c>
      <c r="K771">
        <v>54</v>
      </c>
      <c r="L771">
        <v>64.5</v>
      </c>
      <c r="M771">
        <v>313</v>
      </c>
      <c r="N771">
        <v>-4.2000000000000003E-2</v>
      </c>
      <c r="O771">
        <v>287</v>
      </c>
      <c r="P771">
        <v>7.97</v>
      </c>
      <c r="Q771">
        <v>51</v>
      </c>
      <c r="R771">
        <v>109.4</v>
      </c>
      <c r="S771">
        <v>45</v>
      </c>
      <c r="T771">
        <v>101.5</v>
      </c>
      <c r="U771">
        <v>59</v>
      </c>
      <c r="V771">
        <v>-1.94</v>
      </c>
      <c r="W771">
        <v>215</v>
      </c>
    </row>
    <row r="772" spans="1:23" x14ac:dyDescent="0.25">
      <c r="A772">
        <f>COUNTIF('Value Matchup'!$D$356:$D$423,D772)</f>
        <v>1</v>
      </c>
      <c r="B772" t="s">
        <v>1198</v>
      </c>
      <c r="C772">
        <v>65</v>
      </c>
      <c r="D772" t="s">
        <v>58</v>
      </c>
      <c r="E772" t="s">
        <v>134</v>
      </c>
      <c r="F772" s="79" t="s">
        <v>1661</v>
      </c>
      <c r="G772">
        <v>11.49</v>
      </c>
      <c r="H772">
        <v>107.4</v>
      </c>
      <c r="I772">
        <v>118</v>
      </c>
      <c r="J772">
        <v>95.9</v>
      </c>
      <c r="K772">
        <v>39</v>
      </c>
      <c r="L772">
        <v>70</v>
      </c>
      <c r="M772">
        <v>81</v>
      </c>
      <c r="N772">
        <v>-0.10199999999999999</v>
      </c>
      <c r="O772">
        <v>344</v>
      </c>
      <c r="P772">
        <v>14.13</v>
      </c>
      <c r="Q772">
        <v>2</v>
      </c>
      <c r="R772">
        <v>112.5</v>
      </c>
      <c r="S772">
        <v>3</v>
      </c>
      <c r="T772">
        <v>98.3</v>
      </c>
      <c r="U772">
        <v>4</v>
      </c>
      <c r="V772">
        <v>1.1599999999999999</v>
      </c>
      <c r="W772">
        <v>121</v>
      </c>
    </row>
    <row r="773" spans="1:23" x14ac:dyDescent="0.25">
      <c r="A773">
        <f>COUNTIF('Value Matchup'!$D$356:$D$423,D773)</f>
        <v>0</v>
      </c>
      <c r="B773" t="s">
        <v>1198</v>
      </c>
      <c r="C773">
        <v>66</v>
      </c>
      <c r="D773" t="s">
        <v>1152</v>
      </c>
      <c r="E773" t="s">
        <v>232</v>
      </c>
      <c r="F773" s="79" t="s">
        <v>1063</v>
      </c>
      <c r="G773">
        <v>11.31</v>
      </c>
      <c r="H773">
        <v>107.2</v>
      </c>
      <c r="I773">
        <v>123</v>
      </c>
      <c r="J773">
        <v>95.8</v>
      </c>
      <c r="K773">
        <v>35</v>
      </c>
      <c r="L773">
        <v>66.7</v>
      </c>
      <c r="M773">
        <v>249</v>
      </c>
      <c r="N773">
        <v>2.8000000000000001E-2</v>
      </c>
      <c r="O773">
        <v>105</v>
      </c>
      <c r="P773">
        <v>8.41</v>
      </c>
      <c r="Q773">
        <v>44</v>
      </c>
      <c r="R773">
        <v>109.6</v>
      </c>
      <c r="S773">
        <v>40</v>
      </c>
      <c r="T773">
        <v>101.2</v>
      </c>
      <c r="U773">
        <v>53</v>
      </c>
      <c r="V773">
        <v>-0.16</v>
      </c>
      <c r="W773">
        <v>158</v>
      </c>
    </row>
    <row r="774" spans="1:23" x14ac:dyDescent="0.25">
      <c r="A774">
        <f>COUNTIF('Value Matchup'!$D$356:$D$423,D774)</f>
        <v>0</v>
      </c>
      <c r="B774" t="s">
        <v>1198</v>
      </c>
      <c r="C774">
        <v>67</v>
      </c>
      <c r="D774" t="s">
        <v>1153</v>
      </c>
      <c r="E774" t="s">
        <v>169</v>
      </c>
      <c r="F774" s="79" t="s">
        <v>976</v>
      </c>
      <c r="G774">
        <v>11.1</v>
      </c>
      <c r="H774">
        <v>108</v>
      </c>
      <c r="I774">
        <v>106</v>
      </c>
      <c r="J774">
        <v>96.9</v>
      </c>
      <c r="K774">
        <v>48</v>
      </c>
      <c r="L774">
        <v>70.099999999999994</v>
      </c>
      <c r="M774">
        <v>74</v>
      </c>
      <c r="N774">
        <v>5.0000000000000001E-3</v>
      </c>
      <c r="O774">
        <v>179</v>
      </c>
      <c r="P774">
        <v>-1.17</v>
      </c>
      <c r="Q774">
        <v>163</v>
      </c>
      <c r="R774">
        <v>105.4</v>
      </c>
      <c r="S774">
        <v>106</v>
      </c>
      <c r="T774">
        <v>106.6</v>
      </c>
      <c r="U774">
        <v>240</v>
      </c>
      <c r="V774">
        <v>0.38</v>
      </c>
      <c r="W774">
        <v>143</v>
      </c>
    </row>
    <row r="775" spans="1:23" x14ac:dyDescent="0.25">
      <c r="A775">
        <f>COUNTIF('Value Matchup'!$D$356:$D$423,D775)</f>
        <v>0</v>
      </c>
      <c r="B775" t="s">
        <v>1198</v>
      </c>
      <c r="C775">
        <v>68</v>
      </c>
      <c r="D775" t="s">
        <v>1154</v>
      </c>
      <c r="E775" t="s">
        <v>171</v>
      </c>
      <c r="F775" s="79" t="s">
        <v>1018</v>
      </c>
      <c r="G775">
        <v>10.91</v>
      </c>
      <c r="H775">
        <v>104.2</v>
      </c>
      <c r="I775">
        <v>178</v>
      </c>
      <c r="J775">
        <v>93.3</v>
      </c>
      <c r="K775">
        <v>18</v>
      </c>
      <c r="L775">
        <v>66</v>
      </c>
      <c r="M775">
        <v>276</v>
      </c>
      <c r="N775">
        <v>2.1999999999999999E-2</v>
      </c>
      <c r="O775">
        <v>129</v>
      </c>
      <c r="P775">
        <v>2.82</v>
      </c>
      <c r="Q775">
        <v>91</v>
      </c>
      <c r="R775">
        <v>105.4</v>
      </c>
      <c r="S775">
        <v>108</v>
      </c>
      <c r="T775">
        <v>102.6</v>
      </c>
      <c r="U775">
        <v>80</v>
      </c>
      <c r="V775">
        <v>-6.71</v>
      </c>
      <c r="W775">
        <v>332</v>
      </c>
    </row>
    <row r="776" spans="1:23" x14ac:dyDescent="0.25">
      <c r="A776">
        <f>COUNTIF('Value Matchup'!$D$356:$D$423,D776)</f>
        <v>0</v>
      </c>
      <c r="B776" t="s">
        <v>1198</v>
      </c>
      <c r="C776">
        <v>69</v>
      </c>
      <c r="D776" t="s">
        <v>66</v>
      </c>
      <c r="E776" t="s">
        <v>150</v>
      </c>
      <c r="F776" s="79" t="s">
        <v>518</v>
      </c>
      <c r="G776">
        <v>10.72</v>
      </c>
      <c r="H776">
        <v>108.4</v>
      </c>
      <c r="I776">
        <v>102</v>
      </c>
      <c r="J776">
        <v>97.7</v>
      </c>
      <c r="K776">
        <v>58</v>
      </c>
      <c r="L776">
        <v>68.599999999999994</v>
      </c>
      <c r="M776">
        <v>147</v>
      </c>
      <c r="N776">
        <v>-0.10199999999999999</v>
      </c>
      <c r="O776">
        <v>345</v>
      </c>
      <c r="P776">
        <v>9.68</v>
      </c>
      <c r="Q776">
        <v>30</v>
      </c>
      <c r="R776">
        <v>110.9</v>
      </c>
      <c r="S776">
        <v>14</v>
      </c>
      <c r="T776">
        <v>101.3</v>
      </c>
      <c r="U776">
        <v>55</v>
      </c>
      <c r="V776">
        <v>1.85</v>
      </c>
      <c r="W776">
        <v>99</v>
      </c>
    </row>
    <row r="777" spans="1:23" x14ac:dyDescent="0.25">
      <c r="A777">
        <f>COUNTIF('Value Matchup'!$D$356:$D$423,D777)</f>
        <v>0</v>
      </c>
      <c r="B777" t="s">
        <v>1198</v>
      </c>
      <c r="C777">
        <v>70</v>
      </c>
      <c r="D777" t="s">
        <v>34</v>
      </c>
      <c r="E777" t="s">
        <v>134</v>
      </c>
      <c r="F777" s="79" t="s">
        <v>1661</v>
      </c>
      <c r="G777">
        <v>10.51</v>
      </c>
      <c r="H777">
        <v>104.2</v>
      </c>
      <c r="I777">
        <v>177</v>
      </c>
      <c r="J777">
        <v>93.7</v>
      </c>
      <c r="K777">
        <v>21</v>
      </c>
      <c r="L777">
        <v>67.599999999999994</v>
      </c>
      <c r="M777">
        <v>212</v>
      </c>
      <c r="N777">
        <v>-0.105</v>
      </c>
      <c r="O777">
        <v>348</v>
      </c>
      <c r="P777">
        <v>13.92</v>
      </c>
      <c r="Q777">
        <v>4</v>
      </c>
      <c r="R777">
        <v>112.8</v>
      </c>
      <c r="S777">
        <v>1</v>
      </c>
      <c r="T777">
        <v>98.9</v>
      </c>
      <c r="U777">
        <v>9</v>
      </c>
      <c r="V777">
        <v>1.81</v>
      </c>
      <c r="W777">
        <v>103</v>
      </c>
    </row>
    <row r="778" spans="1:23" x14ac:dyDescent="0.25">
      <c r="A778">
        <f>COUNTIF('Value Matchup'!$D$356:$D$423,D778)</f>
        <v>0</v>
      </c>
      <c r="B778" t="s">
        <v>1198</v>
      </c>
      <c r="C778">
        <v>71</v>
      </c>
      <c r="D778" t="s">
        <v>1155</v>
      </c>
      <c r="E778" t="s">
        <v>232</v>
      </c>
      <c r="F778" s="79" t="s">
        <v>753</v>
      </c>
      <c r="G778">
        <v>10.48</v>
      </c>
      <c r="H778">
        <v>113</v>
      </c>
      <c r="I778">
        <v>43</v>
      </c>
      <c r="J778">
        <v>102.5</v>
      </c>
      <c r="K778">
        <v>123</v>
      </c>
      <c r="L778">
        <v>71.2</v>
      </c>
      <c r="M778">
        <v>44</v>
      </c>
      <c r="N778">
        <v>1.0999999999999999E-2</v>
      </c>
      <c r="O778">
        <v>161</v>
      </c>
      <c r="P778">
        <v>6.95</v>
      </c>
      <c r="Q778">
        <v>62</v>
      </c>
      <c r="R778">
        <v>108</v>
      </c>
      <c r="S778">
        <v>66</v>
      </c>
      <c r="T778">
        <v>101.1</v>
      </c>
      <c r="U778">
        <v>49</v>
      </c>
      <c r="V778">
        <v>-3.6</v>
      </c>
      <c r="W778">
        <v>263</v>
      </c>
    </row>
    <row r="779" spans="1:23" x14ac:dyDescent="0.25">
      <c r="A779">
        <f>COUNTIF('Value Matchup'!$D$356:$D$423,D779)</f>
        <v>0</v>
      </c>
      <c r="B779" t="s">
        <v>1198</v>
      </c>
      <c r="C779">
        <v>72</v>
      </c>
      <c r="D779" t="s">
        <v>1156</v>
      </c>
      <c r="E779" t="s">
        <v>124</v>
      </c>
      <c r="F779" s="79" t="s">
        <v>753</v>
      </c>
      <c r="G779">
        <v>10.3</v>
      </c>
      <c r="H779">
        <v>112.6</v>
      </c>
      <c r="I779">
        <v>45</v>
      </c>
      <c r="J779">
        <v>102.3</v>
      </c>
      <c r="K779">
        <v>116</v>
      </c>
      <c r="L779">
        <v>67.7</v>
      </c>
      <c r="M779">
        <v>202</v>
      </c>
      <c r="N779">
        <v>-0.05</v>
      </c>
      <c r="O779">
        <v>295</v>
      </c>
      <c r="P779">
        <v>5.25</v>
      </c>
      <c r="Q779">
        <v>73</v>
      </c>
      <c r="R779">
        <v>107.7</v>
      </c>
      <c r="S779">
        <v>69</v>
      </c>
      <c r="T779">
        <v>102.4</v>
      </c>
      <c r="U779">
        <v>77</v>
      </c>
      <c r="V779">
        <v>-0.92</v>
      </c>
      <c r="W779">
        <v>180</v>
      </c>
    </row>
    <row r="780" spans="1:23" x14ac:dyDescent="0.25">
      <c r="A780">
        <f>COUNTIF('Value Matchup'!$D$356:$D$423,D780)</f>
        <v>1</v>
      </c>
      <c r="B780" t="s">
        <v>1198</v>
      </c>
      <c r="C780">
        <v>73</v>
      </c>
      <c r="D780" t="s">
        <v>316</v>
      </c>
      <c r="E780" t="s">
        <v>232</v>
      </c>
      <c r="F780" s="79" t="s">
        <v>542</v>
      </c>
      <c r="G780">
        <v>10.199999999999999</v>
      </c>
      <c r="H780">
        <v>111.2</v>
      </c>
      <c r="I780">
        <v>60</v>
      </c>
      <c r="J780">
        <v>101</v>
      </c>
      <c r="K780">
        <v>99</v>
      </c>
      <c r="L780">
        <v>68</v>
      </c>
      <c r="M780">
        <v>192</v>
      </c>
      <c r="N780">
        <v>-5.3999999999999999E-2</v>
      </c>
      <c r="O780">
        <v>302</v>
      </c>
      <c r="P780">
        <v>6.78</v>
      </c>
      <c r="Q780">
        <v>65</v>
      </c>
      <c r="R780">
        <v>107.4</v>
      </c>
      <c r="S780">
        <v>73</v>
      </c>
      <c r="T780">
        <v>100.6</v>
      </c>
      <c r="U780">
        <v>41</v>
      </c>
      <c r="V780">
        <v>-4.55</v>
      </c>
      <c r="W780">
        <v>290</v>
      </c>
    </row>
    <row r="781" spans="1:23" x14ac:dyDescent="0.25">
      <c r="A781">
        <f>COUNTIF('Value Matchup'!$D$356:$D$423,D781)</f>
        <v>0</v>
      </c>
      <c r="B781" t="s">
        <v>1198</v>
      </c>
      <c r="C781">
        <v>74</v>
      </c>
      <c r="D781" t="s">
        <v>1157</v>
      </c>
      <c r="E781" t="s">
        <v>114</v>
      </c>
      <c r="F781" s="79" t="s">
        <v>1002</v>
      </c>
      <c r="G781">
        <v>10.16</v>
      </c>
      <c r="H781">
        <v>111.1</v>
      </c>
      <c r="I781">
        <v>63</v>
      </c>
      <c r="J781">
        <v>100.9</v>
      </c>
      <c r="K781">
        <v>96</v>
      </c>
      <c r="L781">
        <v>71.599999999999994</v>
      </c>
      <c r="M781">
        <v>33</v>
      </c>
      <c r="N781">
        <v>6.2E-2</v>
      </c>
      <c r="O781">
        <v>37</v>
      </c>
      <c r="P781">
        <v>7.31</v>
      </c>
      <c r="Q781">
        <v>56</v>
      </c>
      <c r="R781">
        <v>107.8</v>
      </c>
      <c r="S781">
        <v>68</v>
      </c>
      <c r="T781">
        <v>100.5</v>
      </c>
      <c r="U781">
        <v>35</v>
      </c>
      <c r="V781">
        <v>-0.73</v>
      </c>
      <c r="W781">
        <v>174</v>
      </c>
    </row>
    <row r="782" spans="1:23" x14ac:dyDescent="0.25">
      <c r="A782">
        <f>COUNTIF('Value Matchup'!$D$356:$D$423,D782)</f>
        <v>0</v>
      </c>
      <c r="B782" t="s">
        <v>1198</v>
      </c>
      <c r="C782">
        <v>75</v>
      </c>
      <c r="D782" t="s">
        <v>1158</v>
      </c>
      <c r="E782" t="s">
        <v>123</v>
      </c>
      <c r="F782" s="79" t="s">
        <v>1034</v>
      </c>
      <c r="G782">
        <v>9.8000000000000007</v>
      </c>
      <c r="H782">
        <v>110.6</v>
      </c>
      <c r="I782">
        <v>68</v>
      </c>
      <c r="J782">
        <v>100.8</v>
      </c>
      <c r="K782">
        <v>93</v>
      </c>
      <c r="L782">
        <v>70.599999999999994</v>
      </c>
      <c r="M782">
        <v>59</v>
      </c>
      <c r="N782">
        <v>3.7999999999999999E-2</v>
      </c>
      <c r="O782">
        <v>80</v>
      </c>
      <c r="P782">
        <v>-0.01</v>
      </c>
      <c r="Q782">
        <v>134</v>
      </c>
      <c r="R782">
        <v>104</v>
      </c>
      <c r="S782">
        <v>181</v>
      </c>
      <c r="T782">
        <v>104</v>
      </c>
      <c r="U782">
        <v>121</v>
      </c>
      <c r="V782">
        <v>6.3</v>
      </c>
      <c r="W782">
        <v>31</v>
      </c>
    </row>
    <row r="783" spans="1:23" x14ac:dyDescent="0.25">
      <c r="A783">
        <f>COUNTIF('Value Matchup'!$D$356:$D$423,D783)</f>
        <v>0</v>
      </c>
      <c r="B783" t="s">
        <v>1198</v>
      </c>
      <c r="C783">
        <v>76</v>
      </c>
      <c r="D783" t="s">
        <v>1159</v>
      </c>
      <c r="E783" t="s">
        <v>121</v>
      </c>
      <c r="F783" s="79" t="s">
        <v>968</v>
      </c>
      <c r="G783">
        <v>9.3800000000000008</v>
      </c>
      <c r="H783">
        <v>109.7</v>
      </c>
      <c r="I783">
        <v>78</v>
      </c>
      <c r="J783">
        <v>100.3</v>
      </c>
      <c r="K783">
        <v>83</v>
      </c>
      <c r="L783">
        <v>70</v>
      </c>
      <c r="M783">
        <v>83</v>
      </c>
      <c r="N783">
        <v>6.0000000000000001E-3</v>
      </c>
      <c r="O783">
        <v>174</v>
      </c>
      <c r="P783">
        <v>-3.62</v>
      </c>
      <c r="Q783">
        <v>241</v>
      </c>
      <c r="R783">
        <v>101.4</v>
      </c>
      <c r="S783">
        <v>298</v>
      </c>
      <c r="T783">
        <v>105</v>
      </c>
      <c r="U783">
        <v>145</v>
      </c>
      <c r="V783">
        <v>0.89</v>
      </c>
      <c r="W783">
        <v>129</v>
      </c>
    </row>
    <row r="784" spans="1:23" x14ac:dyDescent="0.25">
      <c r="A784">
        <f>COUNTIF('Value Matchup'!$D$356:$D$423,D784)</f>
        <v>0</v>
      </c>
      <c r="B784" t="s">
        <v>1198</v>
      </c>
      <c r="C784">
        <v>77</v>
      </c>
      <c r="D784" t="s">
        <v>1160</v>
      </c>
      <c r="E784" t="s">
        <v>140</v>
      </c>
      <c r="F784" s="79" t="s">
        <v>1161</v>
      </c>
      <c r="G784">
        <v>9</v>
      </c>
      <c r="H784">
        <v>100</v>
      </c>
      <c r="I784">
        <v>259</v>
      </c>
      <c r="J784">
        <v>91</v>
      </c>
      <c r="K784">
        <v>6</v>
      </c>
      <c r="L784">
        <v>68.2</v>
      </c>
      <c r="M784">
        <v>179</v>
      </c>
      <c r="N784">
        <v>6.9000000000000006E-2</v>
      </c>
      <c r="O784">
        <v>26</v>
      </c>
      <c r="P784">
        <v>8.41</v>
      </c>
      <c r="Q784">
        <v>43</v>
      </c>
      <c r="R784">
        <v>110.2</v>
      </c>
      <c r="S784">
        <v>32</v>
      </c>
      <c r="T784">
        <v>101.7</v>
      </c>
      <c r="U784">
        <v>66</v>
      </c>
      <c r="V784">
        <v>-5.28</v>
      </c>
      <c r="W784">
        <v>304</v>
      </c>
    </row>
    <row r="785" spans="1:23" x14ac:dyDescent="0.25">
      <c r="A785">
        <f>COUNTIF('Value Matchup'!$D$356:$D$423,D785)</f>
        <v>0</v>
      </c>
      <c r="B785" t="s">
        <v>1198</v>
      </c>
      <c r="C785">
        <v>78</v>
      </c>
      <c r="D785" t="s">
        <v>345</v>
      </c>
      <c r="E785" t="s">
        <v>110</v>
      </c>
      <c r="F785" s="79" t="s">
        <v>756</v>
      </c>
      <c r="G785">
        <v>8.99</v>
      </c>
      <c r="H785">
        <v>104</v>
      </c>
      <c r="I785">
        <v>183</v>
      </c>
      <c r="J785">
        <v>95.1</v>
      </c>
      <c r="K785">
        <v>28</v>
      </c>
      <c r="L785">
        <v>64.900000000000006</v>
      </c>
      <c r="M785">
        <v>309</v>
      </c>
      <c r="N785">
        <v>-0.10100000000000001</v>
      </c>
      <c r="O785">
        <v>343</v>
      </c>
      <c r="P785">
        <v>0.95</v>
      </c>
      <c r="Q785">
        <v>116</v>
      </c>
      <c r="R785">
        <v>104.5</v>
      </c>
      <c r="S785">
        <v>154</v>
      </c>
      <c r="T785">
        <v>103.6</v>
      </c>
      <c r="U785">
        <v>111</v>
      </c>
      <c r="V785">
        <v>-1.88</v>
      </c>
      <c r="W785">
        <v>213</v>
      </c>
    </row>
    <row r="786" spans="1:23" x14ac:dyDescent="0.25">
      <c r="A786">
        <f>COUNTIF('Value Matchup'!$D$356:$D$423,D786)</f>
        <v>0</v>
      </c>
      <c r="B786" t="s">
        <v>1198</v>
      </c>
      <c r="C786">
        <v>79</v>
      </c>
      <c r="D786" t="s">
        <v>83</v>
      </c>
      <c r="E786" t="s">
        <v>140</v>
      </c>
      <c r="F786" s="79" t="s">
        <v>543</v>
      </c>
      <c r="G786">
        <v>8.7200000000000006</v>
      </c>
      <c r="H786">
        <v>112.4</v>
      </c>
      <c r="I786">
        <v>49</v>
      </c>
      <c r="J786">
        <v>103.7</v>
      </c>
      <c r="K786">
        <v>158</v>
      </c>
      <c r="L786">
        <v>65.400000000000006</v>
      </c>
      <c r="M786">
        <v>298</v>
      </c>
      <c r="N786">
        <v>4.3999999999999997E-2</v>
      </c>
      <c r="O786">
        <v>70</v>
      </c>
      <c r="P786">
        <v>10.42</v>
      </c>
      <c r="Q786">
        <v>26</v>
      </c>
      <c r="R786">
        <v>110.9</v>
      </c>
      <c r="S786">
        <v>15</v>
      </c>
      <c r="T786">
        <v>100.4</v>
      </c>
      <c r="U786">
        <v>30</v>
      </c>
      <c r="V786">
        <v>0.08</v>
      </c>
      <c r="W786">
        <v>152</v>
      </c>
    </row>
    <row r="787" spans="1:23" x14ac:dyDescent="0.25">
      <c r="A787">
        <f>COUNTIF('Value Matchup'!$D$356:$D$423,D787)</f>
        <v>0</v>
      </c>
      <c r="B787" t="s">
        <v>1198</v>
      </c>
      <c r="C787">
        <v>80</v>
      </c>
      <c r="D787" t="s">
        <v>1162</v>
      </c>
      <c r="E787" t="s">
        <v>151</v>
      </c>
      <c r="F787" s="79" t="s">
        <v>761</v>
      </c>
      <c r="G787">
        <v>8.66</v>
      </c>
      <c r="H787">
        <v>109.1</v>
      </c>
      <c r="I787">
        <v>86</v>
      </c>
      <c r="J787">
        <v>100.5</v>
      </c>
      <c r="K787">
        <v>87</v>
      </c>
      <c r="L787">
        <v>75.599999999999994</v>
      </c>
      <c r="M787">
        <v>4</v>
      </c>
      <c r="N787">
        <v>6.0000000000000001E-3</v>
      </c>
      <c r="O787">
        <v>176</v>
      </c>
      <c r="P787">
        <v>0.24</v>
      </c>
      <c r="Q787">
        <v>131</v>
      </c>
      <c r="R787">
        <v>104.2</v>
      </c>
      <c r="S787">
        <v>168</v>
      </c>
      <c r="T787">
        <v>104</v>
      </c>
      <c r="U787">
        <v>120</v>
      </c>
      <c r="V787">
        <v>-1.86</v>
      </c>
      <c r="W787">
        <v>212</v>
      </c>
    </row>
    <row r="788" spans="1:23" x14ac:dyDescent="0.25">
      <c r="A788">
        <f>COUNTIF('Value Matchup'!$D$356:$D$423,D788)</f>
        <v>0</v>
      </c>
      <c r="B788" t="s">
        <v>1198</v>
      </c>
      <c r="C788">
        <v>81</v>
      </c>
      <c r="D788" t="s">
        <v>1163</v>
      </c>
      <c r="E788" t="s">
        <v>161</v>
      </c>
      <c r="F788" s="79" t="s">
        <v>650</v>
      </c>
      <c r="G788">
        <v>8.61</v>
      </c>
      <c r="H788">
        <v>109.1</v>
      </c>
      <c r="I788">
        <v>87</v>
      </c>
      <c r="J788">
        <v>100.5</v>
      </c>
      <c r="K788">
        <v>89</v>
      </c>
      <c r="L788">
        <v>72.400000000000006</v>
      </c>
      <c r="M788">
        <v>21</v>
      </c>
      <c r="N788">
        <v>7.0000000000000007E-2</v>
      </c>
      <c r="O788">
        <v>23</v>
      </c>
      <c r="P788">
        <v>-2.63</v>
      </c>
      <c r="Q788">
        <v>208</v>
      </c>
      <c r="R788">
        <v>103.6</v>
      </c>
      <c r="S788">
        <v>205</v>
      </c>
      <c r="T788">
        <v>106.2</v>
      </c>
      <c r="U788">
        <v>219</v>
      </c>
      <c r="V788">
        <v>2.02</v>
      </c>
      <c r="W788">
        <v>94</v>
      </c>
    </row>
    <row r="789" spans="1:23" x14ac:dyDescent="0.25">
      <c r="A789">
        <f>COUNTIF('Value Matchup'!$D$356:$D$423,D789)</f>
        <v>1</v>
      </c>
      <c r="B789" t="s">
        <v>1198</v>
      </c>
      <c r="C789">
        <v>82</v>
      </c>
      <c r="D789" t="s">
        <v>130</v>
      </c>
      <c r="E789" t="s">
        <v>114</v>
      </c>
      <c r="F789" s="79" t="s">
        <v>515</v>
      </c>
      <c r="G789">
        <v>8.52</v>
      </c>
      <c r="H789">
        <v>111.9</v>
      </c>
      <c r="I789">
        <v>54</v>
      </c>
      <c r="J789">
        <v>103.3</v>
      </c>
      <c r="K789">
        <v>147</v>
      </c>
      <c r="L789">
        <v>73.599999999999994</v>
      </c>
      <c r="M789">
        <v>10</v>
      </c>
      <c r="N789">
        <v>4.4999999999999998E-2</v>
      </c>
      <c r="O789">
        <v>68</v>
      </c>
      <c r="P789">
        <v>6.99</v>
      </c>
      <c r="Q789">
        <v>61</v>
      </c>
      <c r="R789">
        <v>107.5</v>
      </c>
      <c r="S789">
        <v>70</v>
      </c>
      <c r="T789">
        <v>100.5</v>
      </c>
      <c r="U789">
        <v>36</v>
      </c>
      <c r="V789">
        <v>1.35</v>
      </c>
      <c r="W789">
        <v>119</v>
      </c>
    </row>
    <row r="790" spans="1:23" x14ac:dyDescent="0.25">
      <c r="A790">
        <f>COUNTIF('Value Matchup'!$D$356:$D$423,D790)</f>
        <v>0</v>
      </c>
      <c r="B790" t="s">
        <v>1198</v>
      </c>
      <c r="C790">
        <v>83</v>
      </c>
      <c r="D790" t="s">
        <v>1164</v>
      </c>
      <c r="E790" t="s">
        <v>132</v>
      </c>
      <c r="F790" s="79" t="s">
        <v>1146</v>
      </c>
      <c r="G790">
        <v>8.17</v>
      </c>
      <c r="H790">
        <v>110.8</v>
      </c>
      <c r="I790">
        <v>65</v>
      </c>
      <c r="J790">
        <v>102.7</v>
      </c>
      <c r="K790">
        <v>125</v>
      </c>
      <c r="L790">
        <v>68</v>
      </c>
      <c r="M790">
        <v>188</v>
      </c>
      <c r="N790">
        <v>6.9000000000000006E-2</v>
      </c>
      <c r="O790">
        <v>24</v>
      </c>
      <c r="P790">
        <v>-1.36</v>
      </c>
      <c r="Q790">
        <v>170</v>
      </c>
      <c r="R790">
        <v>103.9</v>
      </c>
      <c r="S790">
        <v>188</v>
      </c>
      <c r="T790">
        <v>105.2</v>
      </c>
      <c r="U790">
        <v>156</v>
      </c>
      <c r="V790">
        <v>3.64</v>
      </c>
      <c r="W790">
        <v>57</v>
      </c>
    </row>
    <row r="791" spans="1:23" x14ac:dyDescent="0.25">
      <c r="A791">
        <f>COUNTIF('Value Matchup'!$D$356:$D$423,D791)</f>
        <v>0</v>
      </c>
      <c r="B791" t="s">
        <v>1198</v>
      </c>
      <c r="C791">
        <v>84</v>
      </c>
      <c r="D791" t="s">
        <v>1165</v>
      </c>
      <c r="E791" t="s">
        <v>155</v>
      </c>
      <c r="F791" s="79" t="s">
        <v>648</v>
      </c>
      <c r="G791">
        <v>7.89</v>
      </c>
      <c r="H791">
        <v>110.5</v>
      </c>
      <c r="I791">
        <v>70</v>
      </c>
      <c r="J791">
        <v>102.6</v>
      </c>
      <c r="K791">
        <v>124</v>
      </c>
      <c r="L791">
        <v>67.900000000000006</v>
      </c>
      <c r="M791">
        <v>195</v>
      </c>
      <c r="N791">
        <v>6.3E-2</v>
      </c>
      <c r="O791">
        <v>35</v>
      </c>
      <c r="P791">
        <v>-4.5199999999999996</v>
      </c>
      <c r="Q791">
        <v>267</v>
      </c>
      <c r="R791">
        <v>101</v>
      </c>
      <c r="S791">
        <v>307</v>
      </c>
      <c r="T791">
        <v>105.6</v>
      </c>
      <c r="U791">
        <v>174</v>
      </c>
      <c r="V791">
        <v>-4.82</v>
      </c>
      <c r="W791">
        <v>295</v>
      </c>
    </row>
    <row r="792" spans="1:23" x14ac:dyDescent="0.25">
      <c r="A792">
        <f>COUNTIF('Value Matchup'!$D$356:$D$423,D792)</f>
        <v>0</v>
      </c>
      <c r="B792" t="s">
        <v>1198</v>
      </c>
      <c r="C792">
        <v>85</v>
      </c>
      <c r="D792" t="s">
        <v>70</v>
      </c>
      <c r="E792" t="s">
        <v>182</v>
      </c>
      <c r="F792" s="79" t="s">
        <v>542</v>
      </c>
      <c r="G792">
        <v>7.7</v>
      </c>
      <c r="H792">
        <v>108.4</v>
      </c>
      <c r="I792">
        <v>103</v>
      </c>
      <c r="J792">
        <v>100.7</v>
      </c>
      <c r="K792">
        <v>92</v>
      </c>
      <c r="L792">
        <v>68.5</v>
      </c>
      <c r="M792">
        <v>161</v>
      </c>
      <c r="N792">
        <v>-3.1E-2</v>
      </c>
      <c r="O792">
        <v>259</v>
      </c>
      <c r="P792">
        <v>4.2300000000000004</v>
      </c>
      <c r="Q792">
        <v>79</v>
      </c>
      <c r="R792">
        <v>106.9</v>
      </c>
      <c r="S792">
        <v>78</v>
      </c>
      <c r="T792">
        <v>102.6</v>
      </c>
      <c r="U792">
        <v>82</v>
      </c>
      <c r="V792">
        <v>1.87</v>
      </c>
      <c r="W792">
        <v>98</v>
      </c>
    </row>
    <row r="793" spans="1:23" x14ac:dyDescent="0.25">
      <c r="A793">
        <f>COUNTIF('Value Matchup'!$D$356:$D$423,D793)</f>
        <v>0</v>
      </c>
      <c r="B793" t="s">
        <v>1198</v>
      </c>
      <c r="C793">
        <v>86</v>
      </c>
      <c r="D793" t="s">
        <v>1166</v>
      </c>
      <c r="E793" t="s">
        <v>110</v>
      </c>
      <c r="F793" s="79" t="s">
        <v>1018</v>
      </c>
      <c r="G793">
        <v>7.67</v>
      </c>
      <c r="H793">
        <v>108.5</v>
      </c>
      <c r="I793">
        <v>99</v>
      </c>
      <c r="J793">
        <v>100.9</v>
      </c>
      <c r="K793">
        <v>94</v>
      </c>
      <c r="L793">
        <v>66.7</v>
      </c>
      <c r="M793">
        <v>251</v>
      </c>
      <c r="N793">
        <v>2.4E-2</v>
      </c>
      <c r="O793">
        <v>123</v>
      </c>
      <c r="P793">
        <v>1.28</v>
      </c>
      <c r="Q793">
        <v>106</v>
      </c>
      <c r="R793">
        <v>104.3</v>
      </c>
      <c r="S793">
        <v>164</v>
      </c>
      <c r="T793">
        <v>103</v>
      </c>
      <c r="U793">
        <v>97</v>
      </c>
      <c r="V793">
        <v>-1.29</v>
      </c>
      <c r="W793">
        <v>194</v>
      </c>
    </row>
    <row r="794" spans="1:23" x14ac:dyDescent="0.25">
      <c r="A794">
        <f>COUNTIF('Value Matchup'!$D$356:$D$423,D794)</f>
        <v>0</v>
      </c>
      <c r="B794" t="s">
        <v>1198</v>
      </c>
      <c r="C794">
        <v>87</v>
      </c>
      <c r="D794" t="s">
        <v>323</v>
      </c>
      <c r="E794" t="s">
        <v>232</v>
      </c>
      <c r="F794" s="79" t="s">
        <v>549</v>
      </c>
      <c r="G794">
        <v>7.3</v>
      </c>
      <c r="H794">
        <v>104.5</v>
      </c>
      <c r="I794">
        <v>168</v>
      </c>
      <c r="J794">
        <v>97.2</v>
      </c>
      <c r="K794">
        <v>51</v>
      </c>
      <c r="L794">
        <v>70.400000000000006</v>
      </c>
      <c r="M794">
        <v>63</v>
      </c>
      <c r="N794">
        <v>-1.2999999999999999E-2</v>
      </c>
      <c r="O794">
        <v>220</v>
      </c>
      <c r="P794">
        <v>8.52</v>
      </c>
      <c r="Q794">
        <v>42</v>
      </c>
      <c r="R794">
        <v>108.5</v>
      </c>
      <c r="S794">
        <v>60</v>
      </c>
      <c r="T794">
        <v>100</v>
      </c>
      <c r="U794">
        <v>26</v>
      </c>
      <c r="V794">
        <v>0.43</v>
      </c>
      <c r="W794">
        <v>141</v>
      </c>
    </row>
    <row r="795" spans="1:23" x14ac:dyDescent="0.25">
      <c r="A795">
        <f>COUNTIF('Value Matchup'!$D$356:$D$423,D795)</f>
        <v>1</v>
      </c>
      <c r="B795" t="s">
        <v>1198</v>
      </c>
      <c r="C795">
        <v>88</v>
      </c>
      <c r="D795" t="s">
        <v>276</v>
      </c>
      <c r="E795" t="s">
        <v>114</v>
      </c>
      <c r="F795" s="79" t="s">
        <v>517</v>
      </c>
      <c r="G795">
        <v>7.27</v>
      </c>
      <c r="H795">
        <v>106.6</v>
      </c>
      <c r="I795">
        <v>135</v>
      </c>
      <c r="J795">
        <v>99.3</v>
      </c>
      <c r="K795">
        <v>71</v>
      </c>
      <c r="L795">
        <v>68.900000000000006</v>
      </c>
      <c r="M795">
        <v>118</v>
      </c>
      <c r="N795">
        <v>-3.2000000000000001E-2</v>
      </c>
      <c r="O795">
        <v>264</v>
      </c>
      <c r="P795">
        <v>5.29</v>
      </c>
      <c r="Q795">
        <v>72</v>
      </c>
      <c r="R795">
        <v>106.3</v>
      </c>
      <c r="S795">
        <v>83</v>
      </c>
      <c r="T795">
        <v>101</v>
      </c>
      <c r="U795">
        <v>48</v>
      </c>
      <c r="V795">
        <v>-6.24</v>
      </c>
      <c r="W795">
        <v>323</v>
      </c>
    </row>
    <row r="796" spans="1:23" x14ac:dyDescent="0.25">
      <c r="A796">
        <f>COUNTIF('Value Matchup'!$D$356:$D$423,D796)</f>
        <v>0</v>
      </c>
      <c r="B796" t="s">
        <v>1198</v>
      </c>
      <c r="C796">
        <v>89</v>
      </c>
      <c r="D796" t="s">
        <v>1167</v>
      </c>
      <c r="E796" t="s">
        <v>176</v>
      </c>
      <c r="F796" s="79" t="s">
        <v>970</v>
      </c>
      <c r="G796">
        <v>7.25</v>
      </c>
      <c r="H796">
        <v>106.2</v>
      </c>
      <c r="I796">
        <v>142</v>
      </c>
      <c r="J796">
        <v>98.9</v>
      </c>
      <c r="K796">
        <v>66</v>
      </c>
      <c r="L796">
        <v>64.5</v>
      </c>
      <c r="M796">
        <v>314</v>
      </c>
      <c r="N796">
        <v>5.3999999999999999E-2</v>
      </c>
      <c r="O796">
        <v>49</v>
      </c>
      <c r="P796">
        <v>-7.0000000000000007E-2</v>
      </c>
      <c r="Q796">
        <v>135</v>
      </c>
      <c r="R796">
        <v>105.8</v>
      </c>
      <c r="S796">
        <v>96</v>
      </c>
      <c r="T796">
        <v>105.8</v>
      </c>
      <c r="U796">
        <v>195</v>
      </c>
      <c r="V796">
        <v>-0.04</v>
      </c>
      <c r="W796">
        <v>156</v>
      </c>
    </row>
    <row r="797" spans="1:23" x14ac:dyDescent="0.25">
      <c r="A797">
        <f>COUNTIF('Value Matchup'!$D$356:$D$423,D797)</f>
        <v>0</v>
      </c>
      <c r="B797" t="s">
        <v>1198</v>
      </c>
      <c r="C797">
        <v>90</v>
      </c>
      <c r="D797" t="s">
        <v>1168</v>
      </c>
      <c r="E797" t="s">
        <v>155</v>
      </c>
      <c r="F797" s="79" t="s">
        <v>970</v>
      </c>
      <c r="G797">
        <v>7.24</v>
      </c>
      <c r="H797">
        <v>100.9</v>
      </c>
      <c r="I797">
        <v>244</v>
      </c>
      <c r="J797">
        <v>93.7</v>
      </c>
      <c r="K797">
        <v>20</v>
      </c>
      <c r="L797">
        <v>67.2</v>
      </c>
      <c r="M797">
        <v>221</v>
      </c>
      <c r="N797">
        <v>1.4E-2</v>
      </c>
      <c r="O797">
        <v>153</v>
      </c>
      <c r="P797">
        <v>-0.84</v>
      </c>
      <c r="Q797">
        <v>152</v>
      </c>
      <c r="R797">
        <v>103</v>
      </c>
      <c r="S797">
        <v>235</v>
      </c>
      <c r="T797">
        <v>103.8</v>
      </c>
      <c r="U797">
        <v>114</v>
      </c>
      <c r="V797">
        <v>-1.22</v>
      </c>
      <c r="W797">
        <v>191</v>
      </c>
    </row>
    <row r="798" spans="1:23" x14ac:dyDescent="0.25">
      <c r="A798">
        <f>COUNTIF('Value Matchup'!$D$356:$D$423,D798)</f>
        <v>0</v>
      </c>
      <c r="B798" t="s">
        <v>1198</v>
      </c>
      <c r="C798">
        <v>91</v>
      </c>
      <c r="D798" t="s">
        <v>366</v>
      </c>
      <c r="E798" t="s">
        <v>182</v>
      </c>
      <c r="F798" s="79" t="s">
        <v>538</v>
      </c>
      <c r="G798">
        <v>7.23</v>
      </c>
      <c r="H798">
        <v>109</v>
      </c>
      <c r="I798">
        <v>88</v>
      </c>
      <c r="J798">
        <v>101.8</v>
      </c>
      <c r="K798">
        <v>108</v>
      </c>
      <c r="L798">
        <v>68.8</v>
      </c>
      <c r="M798">
        <v>136</v>
      </c>
      <c r="N798">
        <v>-2.7E-2</v>
      </c>
      <c r="O798">
        <v>254</v>
      </c>
      <c r="P798">
        <v>0.05</v>
      </c>
      <c r="Q798">
        <v>133</v>
      </c>
      <c r="R798">
        <v>104.7</v>
      </c>
      <c r="S798">
        <v>144</v>
      </c>
      <c r="T798">
        <v>104.7</v>
      </c>
      <c r="U798">
        <v>134</v>
      </c>
      <c r="V798">
        <v>-4.3899999999999997</v>
      </c>
      <c r="W798">
        <v>281</v>
      </c>
    </row>
    <row r="799" spans="1:23" x14ac:dyDescent="0.25">
      <c r="A799">
        <f>COUNTIF('Value Matchup'!$D$356:$D$423,D799)</f>
        <v>0</v>
      </c>
      <c r="B799" t="s">
        <v>1198</v>
      </c>
      <c r="C799">
        <v>92</v>
      </c>
      <c r="D799" t="s">
        <v>1169</v>
      </c>
      <c r="E799" t="s">
        <v>182</v>
      </c>
      <c r="F799" s="79" t="s">
        <v>989</v>
      </c>
      <c r="G799">
        <v>7.21</v>
      </c>
      <c r="H799">
        <v>110</v>
      </c>
      <c r="I799">
        <v>74</v>
      </c>
      <c r="J799">
        <v>102.8</v>
      </c>
      <c r="K799">
        <v>132</v>
      </c>
      <c r="L799">
        <v>68.900000000000006</v>
      </c>
      <c r="M799">
        <v>120</v>
      </c>
      <c r="N799">
        <v>4.2999999999999997E-2</v>
      </c>
      <c r="O799">
        <v>72</v>
      </c>
      <c r="P799">
        <v>2.92</v>
      </c>
      <c r="Q799">
        <v>90</v>
      </c>
      <c r="R799">
        <v>105.4</v>
      </c>
      <c r="S799">
        <v>113</v>
      </c>
      <c r="T799">
        <v>102.4</v>
      </c>
      <c r="U799">
        <v>78</v>
      </c>
      <c r="V799">
        <v>-1.89</v>
      </c>
      <c r="W799">
        <v>214</v>
      </c>
    </row>
    <row r="800" spans="1:23" x14ac:dyDescent="0.25">
      <c r="A800">
        <f>COUNTIF('Value Matchup'!$D$356:$D$423,D800)</f>
        <v>0</v>
      </c>
      <c r="B800" t="s">
        <v>1198</v>
      </c>
      <c r="C800">
        <v>93</v>
      </c>
      <c r="D800" t="s">
        <v>257</v>
      </c>
      <c r="E800" t="s">
        <v>167</v>
      </c>
      <c r="F800" s="79" t="s">
        <v>540</v>
      </c>
      <c r="G800">
        <v>7.06</v>
      </c>
      <c r="H800">
        <v>107.9</v>
      </c>
      <c r="I800">
        <v>107</v>
      </c>
      <c r="J800">
        <v>100.9</v>
      </c>
      <c r="K800">
        <v>95</v>
      </c>
      <c r="L800">
        <v>68.5</v>
      </c>
      <c r="M800">
        <v>156</v>
      </c>
      <c r="N800">
        <v>-6.2E-2</v>
      </c>
      <c r="O800">
        <v>312</v>
      </c>
      <c r="P800">
        <v>-5.77</v>
      </c>
      <c r="Q800">
        <v>298</v>
      </c>
      <c r="R800">
        <v>100.9</v>
      </c>
      <c r="S800">
        <v>312</v>
      </c>
      <c r="T800">
        <v>106.7</v>
      </c>
      <c r="U800">
        <v>253</v>
      </c>
      <c r="V800">
        <v>-6.32</v>
      </c>
      <c r="W800">
        <v>326</v>
      </c>
    </row>
    <row r="801" spans="1:23" x14ac:dyDescent="0.25">
      <c r="A801">
        <f>COUNTIF('Value Matchup'!$D$356:$D$423,D801)</f>
        <v>0</v>
      </c>
      <c r="B801" t="s">
        <v>1198</v>
      </c>
      <c r="C801">
        <v>94</v>
      </c>
      <c r="D801" t="s">
        <v>1170</v>
      </c>
      <c r="E801" t="s">
        <v>110</v>
      </c>
      <c r="F801" s="79" t="s">
        <v>538</v>
      </c>
      <c r="G801">
        <v>7</v>
      </c>
      <c r="H801">
        <v>109.2</v>
      </c>
      <c r="I801">
        <v>85</v>
      </c>
      <c r="J801">
        <v>102.2</v>
      </c>
      <c r="K801">
        <v>112</v>
      </c>
      <c r="L801">
        <v>69.5</v>
      </c>
      <c r="M801">
        <v>97</v>
      </c>
      <c r="N801">
        <v>3.2000000000000001E-2</v>
      </c>
      <c r="O801">
        <v>92</v>
      </c>
      <c r="P801">
        <v>3.39</v>
      </c>
      <c r="Q801">
        <v>84</v>
      </c>
      <c r="R801">
        <v>106.1</v>
      </c>
      <c r="S801">
        <v>86</v>
      </c>
      <c r="T801">
        <v>102.7</v>
      </c>
      <c r="U801">
        <v>86</v>
      </c>
      <c r="V801">
        <v>1.38</v>
      </c>
      <c r="W801">
        <v>118</v>
      </c>
    </row>
    <row r="802" spans="1:23" x14ac:dyDescent="0.25">
      <c r="A802">
        <f>COUNTIF('Value Matchup'!$D$356:$D$423,D802)</f>
        <v>0</v>
      </c>
      <c r="B802" t="s">
        <v>1198</v>
      </c>
      <c r="C802">
        <v>95</v>
      </c>
      <c r="D802" t="s">
        <v>341</v>
      </c>
      <c r="E802" t="s">
        <v>161</v>
      </c>
      <c r="F802" s="79" t="s">
        <v>1041</v>
      </c>
      <c r="G802">
        <v>6.67</v>
      </c>
      <c r="H802">
        <v>102.5</v>
      </c>
      <c r="I802">
        <v>210</v>
      </c>
      <c r="J802">
        <v>95.9</v>
      </c>
      <c r="K802">
        <v>36</v>
      </c>
      <c r="L802">
        <v>61.3</v>
      </c>
      <c r="M802">
        <v>347</v>
      </c>
      <c r="N802">
        <v>-2.4E-2</v>
      </c>
      <c r="O802">
        <v>249</v>
      </c>
      <c r="P802">
        <v>-2.64</v>
      </c>
      <c r="Q802">
        <v>209</v>
      </c>
      <c r="R802">
        <v>104</v>
      </c>
      <c r="S802">
        <v>179</v>
      </c>
      <c r="T802">
        <v>106.6</v>
      </c>
      <c r="U802">
        <v>247</v>
      </c>
      <c r="V802">
        <v>-2.34</v>
      </c>
      <c r="W802">
        <v>222</v>
      </c>
    </row>
    <row r="803" spans="1:23" x14ac:dyDescent="0.25">
      <c r="A803">
        <f>COUNTIF('Value Matchup'!$D$356:$D$423,D803)</f>
        <v>0</v>
      </c>
      <c r="B803" t="s">
        <v>1198</v>
      </c>
      <c r="C803">
        <v>96</v>
      </c>
      <c r="D803" t="s">
        <v>80</v>
      </c>
      <c r="E803" t="s">
        <v>171</v>
      </c>
      <c r="F803" s="79" t="s">
        <v>543</v>
      </c>
      <c r="G803">
        <v>6.53</v>
      </c>
      <c r="H803">
        <v>105.2</v>
      </c>
      <c r="I803">
        <v>154</v>
      </c>
      <c r="J803">
        <v>98.7</v>
      </c>
      <c r="K803">
        <v>63</v>
      </c>
      <c r="L803">
        <v>65</v>
      </c>
      <c r="M803">
        <v>304</v>
      </c>
      <c r="N803">
        <v>-4.7E-2</v>
      </c>
      <c r="O803">
        <v>291</v>
      </c>
      <c r="P803">
        <v>5.67</v>
      </c>
      <c r="Q803">
        <v>70</v>
      </c>
      <c r="R803">
        <v>107.4</v>
      </c>
      <c r="S803">
        <v>72</v>
      </c>
      <c r="T803">
        <v>101.7</v>
      </c>
      <c r="U803">
        <v>64</v>
      </c>
      <c r="V803">
        <v>5.25</v>
      </c>
      <c r="W803">
        <v>39</v>
      </c>
    </row>
    <row r="804" spans="1:23" x14ac:dyDescent="0.25">
      <c r="A804">
        <f>COUNTIF('Value Matchup'!$D$356:$D$423,D804)</f>
        <v>0</v>
      </c>
      <c r="B804" t="s">
        <v>1198</v>
      </c>
      <c r="C804">
        <v>97</v>
      </c>
      <c r="D804" t="s">
        <v>258</v>
      </c>
      <c r="E804" t="s">
        <v>144</v>
      </c>
      <c r="F804" s="79" t="s">
        <v>515</v>
      </c>
      <c r="G804">
        <v>6.45</v>
      </c>
      <c r="H804">
        <v>108.9</v>
      </c>
      <c r="I804">
        <v>92</v>
      </c>
      <c r="J804">
        <v>102.5</v>
      </c>
      <c r="K804">
        <v>121</v>
      </c>
      <c r="L804">
        <v>65.8</v>
      </c>
      <c r="M804">
        <v>287</v>
      </c>
      <c r="N804">
        <v>-0.104</v>
      </c>
      <c r="O804">
        <v>347</v>
      </c>
      <c r="P804">
        <v>-0.5</v>
      </c>
      <c r="Q804">
        <v>143</v>
      </c>
      <c r="R804">
        <v>103.4</v>
      </c>
      <c r="S804">
        <v>217</v>
      </c>
      <c r="T804">
        <v>103.9</v>
      </c>
      <c r="U804">
        <v>115</v>
      </c>
      <c r="V804">
        <v>-4.3499999999999996</v>
      </c>
      <c r="W804">
        <v>280</v>
      </c>
    </row>
    <row r="805" spans="1:23" x14ac:dyDescent="0.25">
      <c r="A805">
        <f>COUNTIF('Value Matchup'!$D$356:$D$423,D805)</f>
        <v>0</v>
      </c>
      <c r="B805" t="s">
        <v>1198</v>
      </c>
      <c r="C805">
        <v>98</v>
      </c>
      <c r="D805" t="s">
        <v>1171</v>
      </c>
      <c r="E805" t="s">
        <v>110</v>
      </c>
      <c r="F805" s="79" t="s">
        <v>539</v>
      </c>
      <c r="G805">
        <v>6.37</v>
      </c>
      <c r="H805">
        <v>104.6</v>
      </c>
      <c r="I805">
        <v>167</v>
      </c>
      <c r="J805">
        <v>98.2</v>
      </c>
      <c r="K805">
        <v>60</v>
      </c>
      <c r="L805">
        <v>68.5</v>
      </c>
      <c r="M805">
        <v>158</v>
      </c>
      <c r="N805">
        <v>-1E-3</v>
      </c>
      <c r="O805">
        <v>190</v>
      </c>
      <c r="P805">
        <v>2.5</v>
      </c>
      <c r="Q805">
        <v>92</v>
      </c>
      <c r="R805">
        <v>105.8</v>
      </c>
      <c r="S805">
        <v>94</v>
      </c>
      <c r="T805">
        <v>103.3</v>
      </c>
      <c r="U805">
        <v>107</v>
      </c>
      <c r="V805">
        <v>-2.36</v>
      </c>
      <c r="W805">
        <v>223</v>
      </c>
    </row>
    <row r="806" spans="1:23" x14ac:dyDescent="0.25">
      <c r="A806">
        <f>COUNTIF('Value Matchup'!$D$356:$D$423,D806)</f>
        <v>1</v>
      </c>
      <c r="B806" t="s">
        <v>1198</v>
      </c>
      <c r="C806">
        <v>99</v>
      </c>
      <c r="D806" t="s">
        <v>369</v>
      </c>
      <c r="E806" t="s">
        <v>150</v>
      </c>
      <c r="F806" s="79" t="s">
        <v>552</v>
      </c>
      <c r="G806">
        <v>6.26</v>
      </c>
      <c r="H806">
        <v>109</v>
      </c>
      <c r="I806">
        <v>90</v>
      </c>
      <c r="J806">
        <v>102.7</v>
      </c>
      <c r="K806">
        <v>131</v>
      </c>
      <c r="L806">
        <v>73.3</v>
      </c>
      <c r="M806">
        <v>11</v>
      </c>
      <c r="N806">
        <v>-3.9E-2</v>
      </c>
      <c r="O806">
        <v>283</v>
      </c>
      <c r="P806">
        <v>9.18</v>
      </c>
      <c r="Q806">
        <v>35</v>
      </c>
      <c r="R806">
        <v>109.6</v>
      </c>
      <c r="S806">
        <v>42</v>
      </c>
      <c r="T806">
        <v>100.4</v>
      </c>
      <c r="U806">
        <v>29</v>
      </c>
      <c r="V806">
        <v>-2.77</v>
      </c>
      <c r="W806">
        <v>234</v>
      </c>
    </row>
    <row r="807" spans="1:23" x14ac:dyDescent="0.25">
      <c r="A807">
        <f>COUNTIF('Value Matchup'!$D$356:$D$423,D807)</f>
        <v>0</v>
      </c>
      <c r="B807" t="s">
        <v>1198</v>
      </c>
      <c r="C807">
        <v>100</v>
      </c>
      <c r="D807" t="s">
        <v>1172</v>
      </c>
      <c r="E807" t="s">
        <v>112</v>
      </c>
      <c r="F807" s="79" t="s">
        <v>1034</v>
      </c>
      <c r="G807">
        <v>6.1</v>
      </c>
      <c r="H807">
        <v>112.6</v>
      </c>
      <c r="I807">
        <v>47</v>
      </c>
      <c r="J807">
        <v>106.4</v>
      </c>
      <c r="K807">
        <v>209</v>
      </c>
      <c r="L807">
        <v>66.3</v>
      </c>
      <c r="M807">
        <v>266</v>
      </c>
      <c r="N807">
        <v>8.4000000000000005E-2</v>
      </c>
      <c r="O807">
        <v>10</v>
      </c>
      <c r="P807">
        <v>-1.48</v>
      </c>
      <c r="Q807">
        <v>176</v>
      </c>
      <c r="R807">
        <v>104.2</v>
      </c>
      <c r="S807">
        <v>166</v>
      </c>
      <c r="T807">
        <v>105.7</v>
      </c>
      <c r="U807">
        <v>181</v>
      </c>
      <c r="V807">
        <v>-5.23</v>
      </c>
      <c r="W807">
        <v>302</v>
      </c>
    </row>
    <row r="808" spans="1:23" x14ac:dyDescent="0.25">
      <c r="A808">
        <f>COUNTIF('Value Matchup'!$D$356:$D$423,D808)</f>
        <v>0</v>
      </c>
      <c r="B808" t="s">
        <v>1198</v>
      </c>
      <c r="C808">
        <v>101</v>
      </c>
      <c r="D808" t="s">
        <v>268</v>
      </c>
      <c r="E808" t="s">
        <v>171</v>
      </c>
      <c r="F808" s="79" t="s">
        <v>535</v>
      </c>
      <c r="G808">
        <v>6.02</v>
      </c>
      <c r="H808">
        <v>107</v>
      </c>
      <c r="I808">
        <v>127</v>
      </c>
      <c r="J808">
        <v>101</v>
      </c>
      <c r="K808">
        <v>98</v>
      </c>
      <c r="L808">
        <v>68.400000000000006</v>
      </c>
      <c r="M808">
        <v>165</v>
      </c>
      <c r="N808">
        <v>2.5999999999999999E-2</v>
      </c>
      <c r="O808">
        <v>114</v>
      </c>
      <c r="P808">
        <v>1.65</v>
      </c>
      <c r="Q808">
        <v>101</v>
      </c>
      <c r="R808">
        <v>104.7</v>
      </c>
      <c r="S808">
        <v>146</v>
      </c>
      <c r="T808">
        <v>103</v>
      </c>
      <c r="U808">
        <v>99</v>
      </c>
      <c r="V808">
        <v>-4.46</v>
      </c>
      <c r="W808">
        <v>283</v>
      </c>
    </row>
    <row r="809" spans="1:23" x14ac:dyDescent="0.25">
      <c r="A809">
        <f>COUNTIF('Value Matchup'!$D$356:$D$423,D809)</f>
        <v>0</v>
      </c>
      <c r="B809" t="s">
        <v>1198</v>
      </c>
      <c r="C809">
        <v>102</v>
      </c>
      <c r="D809" t="s">
        <v>370</v>
      </c>
      <c r="E809" t="s">
        <v>124</v>
      </c>
      <c r="F809" s="79" t="s">
        <v>449</v>
      </c>
      <c r="G809">
        <v>5.91</v>
      </c>
      <c r="H809">
        <v>104.8</v>
      </c>
      <c r="I809">
        <v>161</v>
      </c>
      <c r="J809">
        <v>98.9</v>
      </c>
      <c r="K809">
        <v>65</v>
      </c>
      <c r="L809">
        <v>68.3</v>
      </c>
      <c r="M809">
        <v>171</v>
      </c>
      <c r="N809">
        <v>-8.0000000000000002E-3</v>
      </c>
      <c r="O809">
        <v>202</v>
      </c>
      <c r="P809">
        <v>8.5299999999999994</v>
      </c>
      <c r="Q809">
        <v>41</v>
      </c>
      <c r="R809">
        <v>110.2</v>
      </c>
      <c r="S809">
        <v>30</v>
      </c>
      <c r="T809">
        <v>101.6</v>
      </c>
      <c r="U809">
        <v>63</v>
      </c>
      <c r="V809">
        <v>6.04</v>
      </c>
      <c r="W809">
        <v>33</v>
      </c>
    </row>
    <row r="810" spans="1:23" x14ac:dyDescent="0.25">
      <c r="A810">
        <f>COUNTIF('Value Matchup'!$D$356:$D$423,D810)</f>
        <v>0</v>
      </c>
      <c r="B810" t="s">
        <v>1198</v>
      </c>
      <c r="C810">
        <v>103</v>
      </c>
      <c r="D810" t="s">
        <v>1173</v>
      </c>
      <c r="E810" t="s">
        <v>173</v>
      </c>
      <c r="F810" s="79" t="s">
        <v>750</v>
      </c>
      <c r="G810">
        <v>5.9</v>
      </c>
      <c r="H810">
        <v>105</v>
      </c>
      <c r="I810">
        <v>158</v>
      </c>
      <c r="J810">
        <v>99.1</v>
      </c>
      <c r="K810">
        <v>68</v>
      </c>
      <c r="L810">
        <v>71.900000000000006</v>
      </c>
      <c r="M810">
        <v>28</v>
      </c>
      <c r="N810">
        <v>-1.0999999999999999E-2</v>
      </c>
      <c r="O810">
        <v>215</v>
      </c>
      <c r="P810">
        <v>-4.0999999999999996</v>
      </c>
      <c r="Q810">
        <v>251</v>
      </c>
      <c r="R810">
        <v>102.8</v>
      </c>
      <c r="S810">
        <v>246</v>
      </c>
      <c r="T810">
        <v>106.9</v>
      </c>
      <c r="U810">
        <v>262</v>
      </c>
      <c r="V810">
        <v>-5.42</v>
      </c>
      <c r="W810">
        <v>308</v>
      </c>
    </row>
    <row r="811" spans="1:23" x14ac:dyDescent="0.25">
      <c r="A811">
        <f>COUNTIF('Value Matchup'!$D$356:$D$423,D811)</f>
        <v>0</v>
      </c>
      <c r="B811" t="s">
        <v>1198</v>
      </c>
      <c r="C811">
        <v>104</v>
      </c>
      <c r="D811" t="s">
        <v>1174</v>
      </c>
      <c r="E811" t="s">
        <v>173</v>
      </c>
      <c r="F811" s="79" t="s">
        <v>536</v>
      </c>
      <c r="G811">
        <v>5.82</v>
      </c>
      <c r="H811">
        <v>106.3</v>
      </c>
      <c r="I811">
        <v>139</v>
      </c>
      <c r="J811">
        <v>100.5</v>
      </c>
      <c r="K811">
        <v>88</v>
      </c>
      <c r="L811">
        <v>67.2</v>
      </c>
      <c r="M811">
        <v>220</v>
      </c>
      <c r="N811">
        <v>6.9000000000000006E-2</v>
      </c>
      <c r="O811">
        <v>25</v>
      </c>
      <c r="P811">
        <v>-2.87</v>
      </c>
      <c r="Q811">
        <v>220</v>
      </c>
      <c r="R811">
        <v>103</v>
      </c>
      <c r="S811">
        <v>239</v>
      </c>
      <c r="T811">
        <v>105.8</v>
      </c>
      <c r="U811">
        <v>193</v>
      </c>
      <c r="V811">
        <v>0.08</v>
      </c>
      <c r="W811">
        <v>150</v>
      </c>
    </row>
    <row r="812" spans="1:23" x14ac:dyDescent="0.25">
      <c r="A812">
        <f>COUNTIF('Value Matchup'!$D$356:$D$423,D812)</f>
        <v>0</v>
      </c>
      <c r="B812" t="s">
        <v>1198</v>
      </c>
      <c r="C812">
        <v>105</v>
      </c>
      <c r="D812" t="s">
        <v>315</v>
      </c>
      <c r="E812" t="s">
        <v>112</v>
      </c>
      <c r="F812" s="79" t="s">
        <v>456</v>
      </c>
      <c r="G812">
        <v>5.73</v>
      </c>
      <c r="H812">
        <v>105.6</v>
      </c>
      <c r="I812">
        <v>148</v>
      </c>
      <c r="J812">
        <v>99.9</v>
      </c>
      <c r="K812">
        <v>78</v>
      </c>
      <c r="L812">
        <v>70.400000000000006</v>
      </c>
      <c r="M812">
        <v>65</v>
      </c>
      <c r="N812">
        <v>-7.1999999999999995E-2</v>
      </c>
      <c r="O812">
        <v>325</v>
      </c>
      <c r="P812">
        <v>-2.9</v>
      </c>
      <c r="Q812">
        <v>222</v>
      </c>
      <c r="R812">
        <v>103.5</v>
      </c>
      <c r="S812">
        <v>209</v>
      </c>
      <c r="T812">
        <v>106.4</v>
      </c>
      <c r="U812">
        <v>235</v>
      </c>
      <c r="V812">
        <v>-6.82</v>
      </c>
      <c r="W812">
        <v>335</v>
      </c>
    </row>
    <row r="813" spans="1:23" x14ac:dyDescent="0.25">
      <c r="A813">
        <f>COUNTIF('Value Matchup'!$D$356:$D$423,D813)</f>
        <v>0</v>
      </c>
      <c r="B813" t="s">
        <v>1198</v>
      </c>
      <c r="C813">
        <v>106</v>
      </c>
      <c r="D813" t="s">
        <v>211</v>
      </c>
      <c r="E813" t="s">
        <v>169</v>
      </c>
      <c r="F813" s="79" t="s">
        <v>755</v>
      </c>
      <c r="G813">
        <v>5.21</v>
      </c>
      <c r="H813">
        <v>107</v>
      </c>
      <c r="I813">
        <v>128</v>
      </c>
      <c r="J813">
        <v>101.7</v>
      </c>
      <c r="K813">
        <v>106</v>
      </c>
      <c r="L813">
        <v>66.099999999999994</v>
      </c>
      <c r="M813">
        <v>273</v>
      </c>
      <c r="N813">
        <v>0.01</v>
      </c>
      <c r="O813">
        <v>167</v>
      </c>
      <c r="P813">
        <v>-1.5</v>
      </c>
      <c r="Q813">
        <v>177</v>
      </c>
      <c r="R813">
        <v>104.6</v>
      </c>
      <c r="S813">
        <v>151</v>
      </c>
      <c r="T813">
        <v>106.1</v>
      </c>
      <c r="U813">
        <v>213</v>
      </c>
      <c r="V813">
        <v>0.19</v>
      </c>
      <c r="W813">
        <v>147</v>
      </c>
    </row>
    <row r="814" spans="1:23" x14ac:dyDescent="0.25">
      <c r="A814">
        <f>COUNTIF('Value Matchup'!$D$356:$D$423,D814)</f>
        <v>0</v>
      </c>
      <c r="B814" t="s">
        <v>1198</v>
      </c>
      <c r="C814">
        <v>107</v>
      </c>
      <c r="D814" t="s">
        <v>288</v>
      </c>
      <c r="E814" t="s">
        <v>232</v>
      </c>
      <c r="F814" s="79" t="s">
        <v>1660</v>
      </c>
      <c r="G814">
        <v>5.14</v>
      </c>
      <c r="H814">
        <v>105</v>
      </c>
      <c r="I814">
        <v>157</v>
      </c>
      <c r="J814">
        <v>99.8</v>
      </c>
      <c r="K814">
        <v>77</v>
      </c>
      <c r="L814">
        <v>68.099999999999994</v>
      </c>
      <c r="M814">
        <v>185</v>
      </c>
      <c r="N814">
        <v>1.0999999999999999E-2</v>
      </c>
      <c r="O814">
        <v>164</v>
      </c>
      <c r="P814">
        <v>11.37</v>
      </c>
      <c r="Q814">
        <v>14</v>
      </c>
      <c r="R814">
        <v>111.2</v>
      </c>
      <c r="S814">
        <v>11</v>
      </c>
      <c r="T814">
        <v>99.8</v>
      </c>
      <c r="U814">
        <v>24</v>
      </c>
      <c r="V814">
        <v>6.66</v>
      </c>
      <c r="W814">
        <v>27</v>
      </c>
    </row>
    <row r="815" spans="1:23" x14ac:dyDescent="0.25">
      <c r="A815">
        <f>COUNTIF('Value Matchup'!$D$356:$D$423,D815)</f>
        <v>0</v>
      </c>
      <c r="B815" t="s">
        <v>1198</v>
      </c>
      <c r="C815">
        <v>108</v>
      </c>
      <c r="D815" t="s">
        <v>1175</v>
      </c>
      <c r="E815" t="s">
        <v>207</v>
      </c>
      <c r="F815" s="79" t="s">
        <v>651</v>
      </c>
      <c r="G815">
        <v>5.07</v>
      </c>
      <c r="H815">
        <v>109.4</v>
      </c>
      <c r="I815">
        <v>83</v>
      </c>
      <c r="J815">
        <v>104.4</v>
      </c>
      <c r="K815">
        <v>168</v>
      </c>
      <c r="L815">
        <v>65.900000000000006</v>
      </c>
      <c r="M815">
        <v>280</v>
      </c>
      <c r="N815">
        <v>3.6999999999999998E-2</v>
      </c>
      <c r="O815">
        <v>83</v>
      </c>
      <c r="P815">
        <v>-4.8</v>
      </c>
      <c r="Q815">
        <v>275</v>
      </c>
      <c r="R815">
        <v>103.7</v>
      </c>
      <c r="S815">
        <v>194</v>
      </c>
      <c r="T815">
        <v>108.5</v>
      </c>
      <c r="U815">
        <v>328</v>
      </c>
      <c r="V815">
        <v>2.14</v>
      </c>
      <c r="W815">
        <v>90</v>
      </c>
    </row>
    <row r="816" spans="1:23" x14ac:dyDescent="0.25">
      <c r="A816">
        <f>COUNTIF('Value Matchup'!$D$356:$D$423,D816)</f>
        <v>0</v>
      </c>
      <c r="B816" t="s">
        <v>1198</v>
      </c>
      <c r="C816">
        <v>109</v>
      </c>
      <c r="D816" t="s">
        <v>302</v>
      </c>
      <c r="E816" t="s">
        <v>140</v>
      </c>
      <c r="F816" s="79" t="s">
        <v>550</v>
      </c>
      <c r="G816">
        <v>4.9800000000000004</v>
      </c>
      <c r="H816">
        <v>112.6</v>
      </c>
      <c r="I816">
        <v>46</v>
      </c>
      <c r="J816">
        <v>107.6</v>
      </c>
      <c r="K816">
        <v>229</v>
      </c>
      <c r="L816">
        <v>70.3</v>
      </c>
      <c r="M816">
        <v>71</v>
      </c>
      <c r="N816">
        <v>1.9E-2</v>
      </c>
      <c r="O816">
        <v>134</v>
      </c>
      <c r="P816">
        <v>7.58</v>
      </c>
      <c r="Q816">
        <v>55</v>
      </c>
      <c r="R816">
        <v>108.6</v>
      </c>
      <c r="S816">
        <v>58</v>
      </c>
      <c r="T816">
        <v>101</v>
      </c>
      <c r="U816">
        <v>47</v>
      </c>
      <c r="V816">
        <v>-6.15</v>
      </c>
      <c r="W816">
        <v>321</v>
      </c>
    </row>
    <row r="817" spans="1:23" x14ac:dyDescent="0.25">
      <c r="A817">
        <f>COUNTIF('Value Matchup'!$D$356:$D$423,D817)</f>
        <v>0</v>
      </c>
      <c r="B817" t="s">
        <v>1198</v>
      </c>
      <c r="C817">
        <v>110</v>
      </c>
      <c r="D817" t="s">
        <v>394</v>
      </c>
      <c r="E817" t="s">
        <v>159</v>
      </c>
      <c r="F817" s="79" t="s">
        <v>540</v>
      </c>
      <c r="G817">
        <v>4.8499999999999996</v>
      </c>
      <c r="H817">
        <v>107.4</v>
      </c>
      <c r="I817">
        <v>119</v>
      </c>
      <c r="J817">
        <v>102.5</v>
      </c>
      <c r="K817">
        <v>122</v>
      </c>
      <c r="L817">
        <v>68.3</v>
      </c>
      <c r="M817">
        <v>174</v>
      </c>
      <c r="N817">
        <v>1.2E-2</v>
      </c>
      <c r="O817">
        <v>159</v>
      </c>
      <c r="P817">
        <v>-4.96</v>
      </c>
      <c r="Q817">
        <v>279</v>
      </c>
      <c r="R817">
        <v>102</v>
      </c>
      <c r="S817">
        <v>276</v>
      </c>
      <c r="T817">
        <v>107</v>
      </c>
      <c r="U817">
        <v>266</v>
      </c>
      <c r="V817">
        <v>6.43</v>
      </c>
      <c r="W817">
        <v>30</v>
      </c>
    </row>
    <row r="818" spans="1:23" x14ac:dyDescent="0.25">
      <c r="A818">
        <f>COUNTIF('Value Matchup'!$D$356:$D$423,D818)</f>
        <v>0</v>
      </c>
      <c r="B818" t="s">
        <v>1198</v>
      </c>
      <c r="C818">
        <v>111</v>
      </c>
      <c r="D818" t="s">
        <v>346</v>
      </c>
      <c r="E818" t="s">
        <v>151</v>
      </c>
      <c r="F818" s="79" t="s">
        <v>539</v>
      </c>
      <c r="G818">
        <v>4.74</v>
      </c>
      <c r="H818">
        <v>102.8</v>
      </c>
      <c r="I818">
        <v>204</v>
      </c>
      <c r="J818">
        <v>98</v>
      </c>
      <c r="K818">
        <v>59</v>
      </c>
      <c r="L818">
        <v>69.099999999999994</v>
      </c>
      <c r="M818">
        <v>109</v>
      </c>
      <c r="N818">
        <v>8.0000000000000002E-3</v>
      </c>
      <c r="O818">
        <v>170</v>
      </c>
      <c r="P818">
        <v>-1.24</v>
      </c>
      <c r="Q818">
        <v>164</v>
      </c>
      <c r="R818">
        <v>104</v>
      </c>
      <c r="S818">
        <v>180</v>
      </c>
      <c r="T818">
        <v>105.2</v>
      </c>
      <c r="U818">
        <v>155</v>
      </c>
      <c r="V818">
        <v>-5.69</v>
      </c>
      <c r="W818">
        <v>314</v>
      </c>
    </row>
    <row r="819" spans="1:23" x14ac:dyDescent="0.25">
      <c r="A819">
        <f>COUNTIF('Value Matchup'!$D$356:$D$423,D819)</f>
        <v>0</v>
      </c>
      <c r="B819" t="s">
        <v>1198</v>
      </c>
      <c r="C819">
        <v>112</v>
      </c>
      <c r="D819" t="s">
        <v>43</v>
      </c>
      <c r="E819" t="s">
        <v>146</v>
      </c>
      <c r="F819" s="79" t="s">
        <v>811</v>
      </c>
      <c r="G819">
        <v>4.7300000000000004</v>
      </c>
      <c r="H819">
        <v>106.7</v>
      </c>
      <c r="I819">
        <v>133</v>
      </c>
      <c r="J819">
        <v>101.9</v>
      </c>
      <c r="K819">
        <v>110</v>
      </c>
      <c r="L819">
        <v>67</v>
      </c>
      <c r="M819">
        <v>233</v>
      </c>
      <c r="N819">
        <v>-7.0000000000000007E-2</v>
      </c>
      <c r="O819">
        <v>323</v>
      </c>
      <c r="P819">
        <v>-2.82</v>
      </c>
      <c r="Q819">
        <v>216</v>
      </c>
      <c r="R819">
        <v>102.9</v>
      </c>
      <c r="S819">
        <v>243</v>
      </c>
      <c r="T819">
        <v>105.7</v>
      </c>
      <c r="U819">
        <v>185</v>
      </c>
      <c r="V819">
        <v>-0.82</v>
      </c>
      <c r="W819">
        <v>177</v>
      </c>
    </row>
    <row r="820" spans="1:23" x14ac:dyDescent="0.25">
      <c r="A820">
        <f>COUNTIF('Value Matchup'!$D$356:$D$423,D820)</f>
        <v>0</v>
      </c>
      <c r="B820" t="s">
        <v>1198</v>
      </c>
      <c r="C820">
        <v>113</v>
      </c>
      <c r="D820" t="s">
        <v>1176</v>
      </c>
      <c r="E820" t="s">
        <v>159</v>
      </c>
      <c r="F820" s="79" t="s">
        <v>1177</v>
      </c>
      <c r="G820">
        <v>4.53</v>
      </c>
      <c r="H820">
        <v>106.1</v>
      </c>
      <c r="I820">
        <v>144</v>
      </c>
      <c r="J820">
        <v>101.6</v>
      </c>
      <c r="K820">
        <v>103</v>
      </c>
      <c r="L820">
        <v>71.099999999999994</v>
      </c>
      <c r="M820">
        <v>47</v>
      </c>
      <c r="N820">
        <v>2.9000000000000001E-2</v>
      </c>
      <c r="O820">
        <v>104</v>
      </c>
      <c r="P820">
        <v>-7.13</v>
      </c>
      <c r="Q820">
        <v>320</v>
      </c>
      <c r="R820">
        <v>100.7</v>
      </c>
      <c r="S820">
        <v>316</v>
      </c>
      <c r="T820">
        <v>107.8</v>
      </c>
      <c r="U820">
        <v>305</v>
      </c>
      <c r="V820">
        <v>1.93</v>
      </c>
      <c r="W820">
        <v>97</v>
      </c>
    </row>
    <row r="821" spans="1:23" x14ac:dyDescent="0.25">
      <c r="A821">
        <f>COUNTIF('Value Matchup'!$D$356:$D$423,D821)</f>
        <v>0</v>
      </c>
      <c r="B821" t="s">
        <v>1198</v>
      </c>
      <c r="C821">
        <v>114</v>
      </c>
      <c r="D821" t="s">
        <v>168</v>
      </c>
      <c r="E821" t="s">
        <v>169</v>
      </c>
      <c r="F821" s="79" t="s">
        <v>455</v>
      </c>
      <c r="G821">
        <v>4.32</v>
      </c>
      <c r="H821">
        <v>106.6</v>
      </c>
      <c r="I821">
        <v>134</v>
      </c>
      <c r="J821">
        <v>102.3</v>
      </c>
      <c r="K821">
        <v>117</v>
      </c>
      <c r="L821">
        <v>65.5</v>
      </c>
      <c r="M821">
        <v>295</v>
      </c>
      <c r="N821">
        <v>-0.01</v>
      </c>
      <c r="O821">
        <v>211</v>
      </c>
      <c r="P821">
        <v>-1.1200000000000001</v>
      </c>
      <c r="Q821">
        <v>160</v>
      </c>
      <c r="R821">
        <v>105.5</v>
      </c>
      <c r="S821">
        <v>103</v>
      </c>
      <c r="T821">
        <v>106.6</v>
      </c>
      <c r="U821">
        <v>239</v>
      </c>
      <c r="V821">
        <v>2.21</v>
      </c>
      <c r="W821">
        <v>85</v>
      </c>
    </row>
    <row r="822" spans="1:23" x14ac:dyDescent="0.25">
      <c r="A822">
        <f>COUNTIF('Value Matchup'!$D$356:$D$423,D822)</f>
        <v>0</v>
      </c>
      <c r="B822" t="s">
        <v>1198</v>
      </c>
      <c r="C822">
        <v>115</v>
      </c>
      <c r="D822" t="s">
        <v>249</v>
      </c>
      <c r="E822" t="s">
        <v>121</v>
      </c>
      <c r="F822" s="79" t="s">
        <v>538</v>
      </c>
      <c r="G822">
        <v>4.2300000000000004</v>
      </c>
      <c r="H822">
        <v>107.5</v>
      </c>
      <c r="I822">
        <v>117</v>
      </c>
      <c r="J822">
        <v>103.3</v>
      </c>
      <c r="K822">
        <v>144</v>
      </c>
      <c r="L822">
        <v>69.599999999999994</v>
      </c>
      <c r="M822">
        <v>93</v>
      </c>
      <c r="N822">
        <v>-3.4000000000000002E-2</v>
      </c>
      <c r="O822">
        <v>268</v>
      </c>
      <c r="P822">
        <v>-2.5299999999999998</v>
      </c>
      <c r="Q822">
        <v>204</v>
      </c>
      <c r="R822">
        <v>101.9</v>
      </c>
      <c r="S822">
        <v>283</v>
      </c>
      <c r="T822">
        <v>104.4</v>
      </c>
      <c r="U822">
        <v>129</v>
      </c>
      <c r="V822">
        <v>3.52</v>
      </c>
      <c r="W822">
        <v>62</v>
      </c>
    </row>
    <row r="823" spans="1:23" x14ac:dyDescent="0.25">
      <c r="A823">
        <f>COUNTIF('Value Matchup'!$D$356:$D$423,D823)</f>
        <v>0</v>
      </c>
      <c r="B823" t="s">
        <v>1198</v>
      </c>
      <c r="C823">
        <v>116</v>
      </c>
      <c r="D823" t="s">
        <v>384</v>
      </c>
      <c r="E823" t="s">
        <v>176</v>
      </c>
      <c r="F823" s="79" t="s">
        <v>539</v>
      </c>
      <c r="G823">
        <v>4.22</v>
      </c>
      <c r="H823">
        <v>105.5</v>
      </c>
      <c r="I823">
        <v>151</v>
      </c>
      <c r="J823">
        <v>101.2</v>
      </c>
      <c r="K823">
        <v>100</v>
      </c>
      <c r="L823">
        <v>67.900000000000006</v>
      </c>
      <c r="M823">
        <v>196</v>
      </c>
      <c r="N823">
        <v>-8.9999999999999993E-3</v>
      </c>
      <c r="O823">
        <v>207</v>
      </c>
      <c r="P823">
        <v>-0.59</v>
      </c>
      <c r="Q823">
        <v>146</v>
      </c>
      <c r="R823">
        <v>105.1</v>
      </c>
      <c r="S823">
        <v>122</v>
      </c>
      <c r="T823">
        <v>105.7</v>
      </c>
      <c r="U823">
        <v>184</v>
      </c>
      <c r="V823">
        <v>-1.51</v>
      </c>
      <c r="W823">
        <v>201</v>
      </c>
    </row>
    <row r="824" spans="1:23" x14ac:dyDescent="0.25">
      <c r="A824">
        <f>COUNTIF('Value Matchup'!$D$356:$D$423,D824)</f>
        <v>0</v>
      </c>
      <c r="B824" t="s">
        <v>1198</v>
      </c>
      <c r="C824">
        <v>117</v>
      </c>
      <c r="D824" t="s">
        <v>1178</v>
      </c>
      <c r="E824" t="s">
        <v>161</v>
      </c>
      <c r="F824" s="79" t="s">
        <v>989</v>
      </c>
      <c r="G824">
        <v>4.2</v>
      </c>
      <c r="H824">
        <v>110.8</v>
      </c>
      <c r="I824">
        <v>67</v>
      </c>
      <c r="J824">
        <v>106.6</v>
      </c>
      <c r="K824">
        <v>211</v>
      </c>
      <c r="L824">
        <v>70.599999999999994</v>
      </c>
      <c r="M824">
        <v>60</v>
      </c>
      <c r="N824">
        <v>1.2999999999999999E-2</v>
      </c>
      <c r="O824">
        <v>158</v>
      </c>
      <c r="P824">
        <v>-1.94</v>
      </c>
      <c r="Q824">
        <v>191</v>
      </c>
      <c r="R824">
        <v>103.7</v>
      </c>
      <c r="S824">
        <v>193</v>
      </c>
      <c r="T824">
        <v>105.7</v>
      </c>
      <c r="U824">
        <v>179</v>
      </c>
      <c r="V824">
        <v>-0.05</v>
      </c>
      <c r="W824">
        <v>157</v>
      </c>
    </row>
    <row r="825" spans="1:23" x14ac:dyDescent="0.25">
      <c r="A825">
        <f>COUNTIF('Value Matchup'!$D$356:$D$423,D825)</f>
        <v>1</v>
      </c>
      <c r="B825" t="s">
        <v>1198</v>
      </c>
      <c r="C825">
        <v>118</v>
      </c>
      <c r="D825" t="s">
        <v>374</v>
      </c>
      <c r="E825" t="s">
        <v>171</v>
      </c>
      <c r="F825" s="79" t="s">
        <v>517</v>
      </c>
      <c r="G825">
        <v>3.93</v>
      </c>
      <c r="H825">
        <v>108.3</v>
      </c>
      <c r="I825">
        <v>105</v>
      </c>
      <c r="J825">
        <v>104.3</v>
      </c>
      <c r="K825">
        <v>167</v>
      </c>
      <c r="L825">
        <v>67.099999999999994</v>
      </c>
      <c r="M825">
        <v>229</v>
      </c>
      <c r="N825">
        <v>1.4999999999999999E-2</v>
      </c>
      <c r="O825">
        <v>149</v>
      </c>
      <c r="P825">
        <v>3.27</v>
      </c>
      <c r="Q825">
        <v>87</v>
      </c>
      <c r="R825">
        <v>105</v>
      </c>
      <c r="S825">
        <v>126</v>
      </c>
      <c r="T825">
        <v>101.8</v>
      </c>
      <c r="U825">
        <v>67</v>
      </c>
      <c r="V825">
        <v>0.71</v>
      </c>
      <c r="W825">
        <v>133</v>
      </c>
    </row>
    <row r="826" spans="1:23" x14ac:dyDescent="0.25">
      <c r="A826">
        <f>COUNTIF('Value Matchup'!$D$356:$D$423,D826)</f>
        <v>0</v>
      </c>
      <c r="B826" t="s">
        <v>1198</v>
      </c>
      <c r="C826">
        <v>119</v>
      </c>
      <c r="D826" t="s">
        <v>292</v>
      </c>
      <c r="E826" t="s">
        <v>110</v>
      </c>
      <c r="F826" s="79" t="s">
        <v>454</v>
      </c>
      <c r="G826">
        <v>3.44</v>
      </c>
      <c r="H826">
        <v>106.5</v>
      </c>
      <c r="I826">
        <v>137</v>
      </c>
      <c r="J826">
        <v>103.1</v>
      </c>
      <c r="K826">
        <v>137</v>
      </c>
      <c r="L826">
        <v>68.8</v>
      </c>
      <c r="M826">
        <v>126</v>
      </c>
      <c r="N826">
        <v>2.4E-2</v>
      </c>
      <c r="O826">
        <v>121</v>
      </c>
      <c r="P826">
        <v>2.14</v>
      </c>
      <c r="Q826">
        <v>97</v>
      </c>
      <c r="R826">
        <v>105.4</v>
      </c>
      <c r="S826">
        <v>111</v>
      </c>
      <c r="T826">
        <v>103.2</v>
      </c>
      <c r="U826">
        <v>103</v>
      </c>
      <c r="V826">
        <v>-1.32</v>
      </c>
      <c r="W826">
        <v>196</v>
      </c>
    </row>
    <row r="827" spans="1:23" x14ac:dyDescent="0.25">
      <c r="A827">
        <f>COUNTIF('Value Matchup'!$D$356:$D$423,D827)</f>
        <v>1</v>
      </c>
      <c r="B827" t="s">
        <v>1198</v>
      </c>
      <c r="C827">
        <v>120</v>
      </c>
      <c r="D827" t="s">
        <v>318</v>
      </c>
      <c r="E827" t="s">
        <v>167</v>
      </c>
      <c r="F827" s="79" t="s">
        <v>455</v>
      </c>
      <c r="G827">
        <v>3.44</v>
      </c>
      <c r="H827">
        <v>100.7</v>
      </c>
      <c r="I827">
        <v>247</v>
      </c>
      <c r="J827">
        <v>97.2</v>
      </c>
      <c r="K827">
        <v>52</v>
      </c>
      <c r="L827">
        <v>61.1</v>
      </c>
      <c r="M827">
        <v>348</v>
      </c>
      <c r="N827">
        <v>-1.2999999999999999E-2</v>
      </c>
      <c r="O827">
        <v>221</v>
      </c>
      <c r="P827">
        <v>-2.4</v>
      </c>
      <c r="Q827">
        <v>201</v>
      </c>
      <c r="R827">
        <v>104</v>
      </c>
      <c r="S827">
        <v>178</v>
      </c>
      <c r="T827">
        <v>106.4</v>
      </c>
      <c r="U827">
        <v>234</v>
      </c>
      <c r="V827">
        <v>1.5</v>
      </c>
      <c r="W827">
        <v>114</v>
      </c>
    </row>
    <row r="828" spans="1:23" x14ac:dyDescent="0.25">
      <c r="A828">
        <f>COUNTIF('Value Matchup'!$D$356:$D$423,D828)</f>
        <v>0</v>
      </c>
      <c r="B828" t="s">
        <v>1198</v>
      </c>
      <c r="C828">
        <v>121</v>
      </c>
      <c r="D828" t="s">
        <v>1179</v>
      </c>
      <c r="E828" t="s">
        <v>169</v>
      </c>
      <c r="F828" s="79" t="s">
        <v>970</v>
      </c>
      <c r="G828">
        <v>3.19</v>
      </c>
      <c r="H828">
        <v>107.7</v>
      </c>
      <c r="I828">
        <v>113</v>
      </c>
      <c r="J828">
        <v>104.5</v>
      </c>
      <c r="K828">
        <v>173</v>
      </c>
      <c r="L828">
        <v>66.900000000000006</v>
      </c>
      <c r="M828">
        <v>240</v>
      </c>
      <c r="N828">
        <v>0.11</v>
      </c>
      <c r="O828">
        <v>4</v>
      </c>
      <c r="P828">
        <v>-1.56</v>
      </c>
      <c r="Q828">
        <v>179</v>
      </c>
      <c r="R828">
        <v>104.9</v>
      </c>
      <c r="S828">
        <v>139</v>
      </c>
      <c r="T828">
        <v>106.4</v>
      </c>
      <c r="U828">
        <v>232</v>
      </c>
      <c r="V828">
        <v>-1.63</v>
      </c>
      <c r="W828">
        <v>203</v>
      </c>
    </row>
    <row r="829" spans="1:23" x14ac:dyDescent="0.25">
      <c r="A829">
        <f>COUNTIF('Value Matchup'!$D$356:$D$423,D829)</f>
        <v>1</v>
      </c>
      <c r="B829" t="s">
        <v>1198</v>
      </c>
      <c r="C829">
        <v>122</v>
      </c>
      <c r="D829" t="s">
        <v>30</v>
      </c>
      <c r="E829" t="s">
        <v>112</v>
      </c>
      <c r="F829" s="79" t="s">
        <v>542</v>
      </c>
      <c r="G829">
        <v>3.14</v>
      </c>
      <c r="H829">
        <v>105.3</v>
      </c>
      <c r="I829">
        <v>153</v>
      </c>
      <c r="J829">
        <v>102.2</v>
      </c>
      <c r="K829">
        <v>114</v>
      </c>
      <c r="L829">
        <v>71.400000000000006</v>
      </c>
      <c r="M829">
        <v>37</v>
      </c>
      <c r="N829">
        <v>-5.2999999999999999E-2</v>
      </c>
      <c r="O829">
        <v>300</v>
      </c>
      <c r="P829">
        <v>-0.41</v>
      </c>
      <c r="Q829">
        <v>140</v>
      </c>
      <c r="R829">
        <v>105.3</v>
      </c>
      <c r="S829">
        <v>116</v>
      </c>
      <c r="T829">
        <v>105.7</v>
      </c>
      <c r="U829">
        <v>187</v>
      </c>
      <c r="V829">
        <v>2.5499999999999998</v>
      </c>
      <c r="W829">
        <v>76</v>
      </c>
    </row>
    <row r="830" spans="1:23" x14ac:dyDescent="0.25">
      <c r="A830">
        <f>COUNTIF('Value Matchup'!$D$356:$D$423,D830)</f>
        <v>0</v>
      </c>
      <c r="B830" t="s">
        <v>1198</v>
      </c>
      <c r="C830">
        <v>123</v>
      </c>
      <c r="D830" t="s">
        <v>213</v>
      </c>
      <c r="E830" t="s">
        <v>182</v>
      </c>
      <c r="F830" s="79" t="s">
        <v>544</v>
      </c>
      <c r="G830">
        <v>3.14</v>
      </c>
      <c r="H830">
        <v>107.3</v>
      </c>
      <c r="I830">
        <v>120</v>
      </c>
      <c r="J830">
        <v>104.2</v>
      </c>
      <c r="K830">
        <v>164</v>
      </c>
      <c r="L830">
        <v>68.8</v>
      </c>
      <c r="M830">
        <v>131</v>
      </c>
      <c r="N830">
        <v>2.7E-2</v>
      </c>
      <c r="O830">
        <v>112</v>
      </c>
      <c r="P830">
        <v>0.53</v>
      </c>
      <c r="Q830">
        <v>125</v>
      </c>
      <c r="R830">
        <v>103.5</v>
      </c>
      <c r="S830">
        <v>212</v>
      </c>
      <c r="T830">
        <v>103</v>
      </c>
      <c r="U830">
        <v>95</v>
      </c>
      <c r="V830">
        <v>-3.55</v>
      </c>
      <c r="W830">
        <v>259</v>
      </c>
    </row>
    <row r="831" spans="1:23" x14ac:dyDescent="0.25">
      <c r="A831">
        <f>COUNTIF('Value Matchup'!$D$356:$D$423,D831)</f>
        <v>0</v>
      </c>
      <c r="B831" t="s">
        <v>1198</v>
      </c>
      <c r="C831">
        <v>124</v>
      </c>
      <c r="D831" t="s">
        <v>128</v>
      </c>
      <c r="E831" t="s">
        <v>123</v>
      </c>
      <c r="F831" s="79" t="s">
        <v>538</v>
      </c>
      <c r="G831">
        <v>2.99</v>
      </c>
      <c r="H831">
        <v>106.3</v>
      </c>
      <c r="I831">
        <v>138</v>
      </c>
      <c r="J831">
        <v>103.3</v>
      </c>
      <c r="K831">
        <v>146</v>
      </c>
      <c r="L831">
        <v>67.3</v>
      </c>
      <c r="M831">
        <v>217</v>
      </c>
      <c r="N831">
        <v>2.1999999999999999E-2</v>
      </c>
      <c r="O831">
        <v>130</v>
      </c>
      <c r="P831">
        <v>-1.48</v>
      </c>
      <c r="Q831">
        <v>175</v>
      </c>
      <c r="R831">
        <v>103.6</v>
      </c>
      <c r="S831">
        <v>204</v>
      </c>
      <c r="T831">
        <v>105</v>
      </c>
      <c r="U831">
        <v>146</v>
      </c>
      <c r="V831">
        <v>3.26</v>
      </c>
      <c r="W831">
        <v>65</v>
      </c>
    </row>
    <row r="832" spans="1:23" x14ac:dyDescent="0.25">
      <c r="A832">
        <f>COUNTIF('Value Matchup'!$D$356:$D$423,D832)</f>
        <v>0</v>
      </c>
      <c r="B832" t="s">
        <v>1198</v>
      </c>
      <c r="C832">
        <v>125</v>
      </c>
      <c r="D832" t="s">
        <v>348</v>
      </c>
      <c r="E832" t="s">
        <v>151</v>
      </c>
      <c r="F832" s="79" t="s">
        <v>541</v>
      </c>
      <c r="G832">
        <v>2.81</v>
      </c>
      <c r="H832">
        <v>105.5</v>
      </c>
      <c r="I832">
        <v>149</v>
      </c>
      <c r="J832">
        <v>102.7</v>
      </c>
      <c r="K832">
        <v>129</v>
      </c>
      <c r="L832">
        <v>62.6</v>
      </c>
      <c r="M832">
        <v>343</v>
      </c>
      <c r="N832">
        <v>-1.4E-2</v>
      </c>
      <c r="O832">
        <v>226</v>
      </c>
      <c r="P832">
        <v>0.38</v>
      </c>
      <c r="Q832">
        <v>129</v>
      </c>
      <c r="R832">
        <v>103.5</v>
      </c>
      <c r="S832">
        <v>207</v>
      </c>
      <c r="T832">
        <v>103.2</v>
      </c>
      <c r="U832">
        <v>102</v>
      </c>
      <c r="V832">
        <v>-4.47</v>
      </c>
      <c r="W832">
        <v>284</v>
      </c>
    </row>
    <row r="833" spans="1:23" x14ac:dyDescent="0.25">
      <c r="A833">
        <f>COUNTIF('Value Matchup'!$D$356:$D$423,D833)</f>
        <v>1</v>
      </c>
      <c r="B833" t="s">
        <v>1198</v>
      </c>
      <c r="C833">
        <v>126</v>
      </c>
      <c r="D833" t="s">
        <v>125</v>
      </c>
      <c r="E833" t="s">
        <v>124</v>
      </c>
      <c r="F833" s="79" t="s">
        <v>549</v>
      </c>
      <c r="G833">
        <v>2.81</v>
      </c>
      <c r="H833">
        <v>111.9</v>
      </c>
      <c r="I833">
        <v>55</v>
      </c>
      <c r="J833">
        <v>109.1</v>
      </c>
      <c r="K833">
        <v>257</v>
      </c>
      <c r="L833">
        <v>70</v>
      </c>
      <c r="M833">
        <v>79</v>
      </c>
      <c r="N833">
        <v>3.5000000000000003E-2</v>
      </c>
      <c r="O833">
        <v>87</v>
      </c>
      <c r="P833">
        <v>6.49</v>
      </c>
      <c r="Q833">
        <v>67</v>
      </c>
      <c r="R833">
        <v>108.6</v>
      </c>
      <c r="S833">
        <v>57</v>
      </c>
      <c r="T833">
        <v>102.1</v>
      </c>
      <c r="U833">
        <v>72</v>
      </c>
      <c r="V833">
        <v>-1.06</v>
      </c>
      <c r="W833">
        <v>185</v>
      </c>
    </row>
    <row r="834" spans="1:23" x14ac:dyDescent="0.25">
      <c r="A834">
        <f>COUNTIF('Value Matchup'!$D$356:$D$423,D834)</f>
        <v>0</v>
      </c>
      <c r="B834" t="s">
        <v>1198</v>
      </c>
      <c r="C834">
        <v>127</v>
      </c>
      <c r="D834" t="s">
        <v>53</v>
      </c>
      <c r="E834" t="s">
        <v>110</v>
      </c>
      <c r="F834" s="79" t="s">
        <v>1180</v>
      </c>
      <c r="G834">
        <v>2.78</v>
      </c>
      <c r="H834">
        <v>104.8</v>
      </c>
      <c r="I834">
        <v>163</v>
      </c>
      <c r="J834">
        <v>102</v>
      </c>
      <c r="K834">
        <v>111</v>
      </c>
      <c r="L834">
        <v>72.900000000000006</v>
      </c>
      <c r="M834">
        <v>14</v>
      </c>
      <c r="N834">
        <v>-4.0000000000000001E-3</v>
      </c>
      <c r="O834">
        <v>196</v>
      </c>
      <c r="P834">
        <v>-1.08</v>
      </c>
      <c r="Q834">
        <v>158</v>
      </c>
      <c r="R834">
        <v>104.1</v>
      </c>
      <c r="S834">
        <v>176</v>
      </c>
      <c r="T834">
        <v>105.2</v>
      </c>
      <c r="U834">
        <v>152</v>
      </c>
      <c r="V834">
        <v>-2.1</v>
      </c>
      <c r="W834">
        <v>217</v>
      </c>
    </row>
    <row r="835" spans="1:23" x14ac:dyDescent="0.25">
      <c r="A835">
        <f>COUNTIF('Value Matchup'!$D$356:$D$423,D835)</f>
        <v>0</v>
      </c>
      <c r="B835" t="s">
        <v>1198</v>
      </c>
      <c r="C835">
        <v>128</v>
      </c>
      <c r="D835" t="s">
        <v>383</v>
      </c>
      <c r="E835" t="s">
        <v>112</v>
      </c>
      <c r="F835" s="79" t="s">
        <v>763</v>
      </c>
      <c r="G835">
        <v>2.69</v>
      </c>
      <c r="H835">
        <v>108.8</v>
      </c>
      <c r="I835">
        <v>93</v>
      </c>
      <c r="J835">
        <v>106.1</v>
      </c>
      <c r="K835">
        <v>203</v>
      </c>
      <c r="L835">
        <v>66.400000000000006</v>
      </c>
      <c r="M835">
        <v>263</v>
      </c>
      <c r="N835">
        <v>-8.1000000000000003E-2</v>
      </c>
      <c r="O835">
        <v>332</v>
      </c>
      <c r="P835">
        <v>-0.96</v>
      </c>
      <c r="Q835">
        <v>155</v>
      </c>
      <c r="R835">
        <v>105</v>
      </c>
      <c r="S835">
        <v>129</v>
      </c>
      <c r="T835">
        <v>106</v>
      </c>
      <c r="U835">
        <v>204</v>
      </c>
      <c r="V835">
        <v>0.52</v>
      </c>
      <c r="W835">
        <v>136</v>
      </c>
    </row>
    <row r="836" spans="1:23" x14ac:dyDescent="0.25">
      <c r="A836">
        <f>COUNTIF('Value Matchup'!$D$356:$D$423,D836)</f>
        <v>0</v>
      </c>
      <c r="B836" t="s">
        <v>1198</v>
      </c>
      <c r="C836">
        <v>129</v>
      </c>
      <c r="D836" t="s">
        <v>59</v>
      </c>
      <c r="E836" t="s">
        <v>118</v>
      </c>
      <c r="F836" s="79" t="s">
        <v>649</v>
      </c>
      <c r="G836">
        <v>2.66</v>
      </c>
      <c r="H836">
        <v>107.5</v>
      </c>
      <c r="I836">
        <v>116</v>
      </c>
      <c r="J836">
        <v>104.9</v>
      </c>
      <c r="K836">
        <v>180</v>
      </c>
      <c r="L836">
        <v>64.2</v>
      </c>
      <c r="M836">
        <v>320</v>
      </c>
      <c r="N836">
        <v>-3.7999999999999999E-2</v>
      </c>
      <c r="O836">
        <v>279</v>
      </c>
      <c r="P836">
        <v>-5.16</v>
      </c>
      <c r="Q836">
        <v>283</v>
      </c>
      <c r="R836">
        <v>101.8</v>
      </c>
      <c r="S836">
        <v>286</v>
      </c>
      <c r="T836">
        <v>106.9</v>
      </c>
      <c r="U836">
        <v>263</v>
      </c>
      <c r="V836">
        <v>-2</v>
      </c>
      <c r="W836">
        <v>216</v>
      </c>
    </row>
    <row r="837" spans="1:23" x14ac:dyDescent="0.25">
      <c r="A837">
        <f>COUNTIF('Value Matchup'!$D$356:$D$423,D837)</f>
        <v>1</v>
      </c>
      <c r="B837" t="s">
        <v>1198</v>
      </c>
      <c r="C837">
        <v>130</v>
      </c>
      <c r="D837" t="s">
        <v>401</v>
      </c>
      <c r="E837" t="s">
        <v>110</v>
      </c>
      <c r="F837" s="79" t="s">
        <v>550</v>
      </c>
      <c r="G837">
        <v>2.42</v>
      </c>
      <c r="H837">
        <v>106.9</v>
      </c>
      <c r="I837">
        <v>129</v>
      </c>
      <c r="J837">
        <v>104.5</v>
      </c>
      <c r="K837">
        <v>170</v>
      </c>
      <c r="L837">
        <v>66.599999999999994</v>
      </c>
      <c r="M837">
        <v>257</v>
      </c>
      <c r="N837">
        <v>-6.6000000000000003E-2</v>
      </c>
      <c r="O837">
        <v>318</v>
      </c>
      <c r="P837">
        <v>1.99</v>
      </c>
      <c r="Q837">
        <v>99</v>
      </c>
      <c r="R837">
        <v>105.1</v>
      </c>
      <c r="S837">
        <v>124</v>
      </c>
      <c r="T837">
        <v>103.1</v>
      </c>
      <c r="U837">
        <v>101</v>
      </c>
      <c r="V837">
        <v>-0.45</v>
      </c>
      <c r="W837">
        <v>166</v>
      </c>
    </row>
    <row r="838" spans="1:23" x14ac:dyDescent="0.25">
      <c r="A838">
        <f>COUNTIF('Value Matchup'!$D$356:$D$423,D838)</f>
        <v>1</v>
      </c>
      <c r="B838" t="s">
        <v>1198</v>
      </c>
      <c r="C838">
        <v>131</v>
      </c>
      <c r="D838" t="s">
        <v>216</v>
      </c>
      <c r="E838" t="s">
        <v>123</v>
      </c>
      <c r="F838" s="79" t="s">
        <v>539</v>
      </c>
      <c r="G838">
        <v>2.4</v>
      </c>
      <c r="H838">
        <v>103.9</v>
      </c>
      <c r="I838">
        <v>185</v>
      </c>
      <c r="J838">
        <v>101.5</v>
      </c>
      <c r="K838">
        <v>102</v>
      </c>
      <c r="L838">
        <v>68.599999999999994</v>
      </c>
      <c r="M838">
        <v>152</v>
      </c>
      <c r="N838">
        <v>1.4E-2</v>
      </c>
      <c r="O838">
        <v>154</v>
      </c>
      <c r="P838">
        <v>-1.27</v>
      </c>
      <c r="Q838">
        <v>168</v>
      </c>
      <c r="R838">
        <v>104.3</v>
      </c>
      <c r="S838">
        <v>165</v>
      </c>
      <c r="T838">
        <v>105.6</v>
      </c>
      <c r="U838">
        <v>175</v>
      </c>
      <c r="V838">
        <v>2.23</v>
      </c>
      <c r="W838">
        <v>84</v>
      </c>
    </row>
    <row r="839" spans="1:23" x14ac:dyDescent="0.25">
      <c r="A839">
        <f>COUNTIF('Value Matchup'!$D$356:$D$423,D839)</f>
        <v>0</v>
      </c>
      <c r="B839" t="s">
        <v>1198</v>
      </c>
      <c r="C839">
        <v>132</v>
      </c>
      <c r="D839" t="s">
        <v>214</v>
      </c>
      <c r="E839" t="s">
        <v>182</v>
      </c>
      <c r="F839" s="79" t="s">
        <v>1063</v>
      </c>
      <c r="G839">
        <v>2.3199999999999998</v>
      </c>
      <c r="H839">
        <v>107.7</v>
      </c>
      <c r="I839">
        <v>114</v>
      </c>
      <c r="J839">
        <v>105.3</v>
      </c>
      <c r="K839">
        <v>189</v>
      </c>
      <c r="L839">
        <v>65.8</v>
      </c>
      <c r="M839">
        <v>286</v>
      </c>
      <c r="N839">
        <v>6.7000000000000004E-2</v>
      </c>
      <c r="O839">
        <v>30</v>
      </c>
      <c r="P839">
        <v>1.38</v>
      </c>
      <c r="Q839">
        <v>103</v>
      </c>
      <c r="R839">
        <v>104.4</v>
      </c>
      <c r="S839">
        <v>159</v>
      </c>
      <c r="T839">
        <v>103</v>
      </c>
      <c r="U839">
        <v>98</v>
      </c>
      <c r="V839">
        <v>-1.71</v>
      </c>
      <c r="W839">
        <v>207</v>
      </c>
    </row>
    <row r="840" spans="1:23" x14ac:dyDescent="0.25">
      <c r="A840">
        <f>COUNTIF('Value Matchup'!$D$356:$D$423,D840)</f>
        <v>0</v>
      </c>
      <c r="B840" t="s">
        <v>1198</v>
      </c>
      <c r="C840">
        <v>133</v>
      </c>
      <c r="D840" t="s">
        <v>419</v>
      </c>
      <c r="E840" t="s">
        <v>176</v>
      </c>
      <c r="F840" s="79" t="s">
        <v>454</v>
      </c>
      <c r="G840">
        <v>2.2799999999999998</v>
      </c>
      <c r="H840">
        <v>111.9</v>
      </c>
      <c r="I840">
        <v>52</v>
      </c>
      <c r="J840">
        <v>109.7</v>
      </c>
      <c r="K840">
        <v>272</v>
      </c>
      <c r="L840">
        <v>70.900000000000006</v>
      </c>
      <c r="M840">
        <v>53</v>
      </c>
      <c r="N840">
        <v>-3.0000000000000001E-3</v>
      </c>
      <c r="O840">
        <v>192</v>
      </c>
      <c r="P840">
        <v>0.51</v>
      </c>
      <c r="Q840">
        <v>126</v>
      </c>
      <c r="R840">
        <v>105.8</v>
      </c>
      <c r="S840">
        <v>97</v>
      </c>
      <c r="T840">
        <v>105.3</v>
      </c>
      <c r="U840">
        <v>159</v>
      </c>
      <c r="V840">
        <v>1.05</v>
      </c>
      <c r="W840">
        <v>126</v>
      </c>
    </row>
    <row r="841" spans="1:23" x14ac:dyDescent="0.25">
      <c r="A841">
        <f>COUNTIF('Value Matchup'!$D$356:$D$423,D841)</f>
        <v>0</v>
      </c>
      <c r="B841" t="s">
        <v>1198</v>
      </c>
      <c r="C841">
        <v>134</v>
      </c>
      <c r="D841" t="s">
        <v>279</v>
      </c>
      <c r="E841" t="s">
        <v>144</v>
      </c>
      <c r="F841" s="79" t="s">
        <v>541</v>
      </c>
      <c r="G841">
        <v>2.27</v>
      </c>
      <c r="H841">
        <v>108.3</v>
      </c>
      <c r="I841">
        <v>104</v>
      </c>
      <c r="J841">
        <v>106</v>
      </c>
      <c r="K841">
        <v>201</v>
      </c>
      <c r="L841">
        <v>66.2</v>
      </c>
      <c r="M841">
        <v>271</v>
      </c>
      <c r="N841">
        <v>-5.5E-2</v>
      </c>
      <c r="O841">
        <v>306</v>
      </c>
      <c r="P841">
        <v>-0.26</v>
      </c>
      <c r="Q841">
        <v>138</v>
      </c>
      <c r="R841">
        <v>103.6</v>
      </c>
      <c r="S841">
        <v>198</v>
      </c>
      <c r="T841">
        <v>103.9</v>
      </c>
      <c r="U841">
        <v>116</v>
      </c>
      <c r="V841">
        <v>-6.25</v>
      </c>
      <c r="W841">
        <v>325</v>
      </c>
    </row>
    <row r="842" spans="1:23" x14ac:dyDescent="0.25">
      <c r="A842">
        <f>COUNTIF('Value Matchup'!$D$356:$D$423,D842)</f>
        <v>0</v>
      </c>
      <c r="B842" t="s">
        <v>1198</v>
      </c>
      <c r="C842">
        <v>135</v>
      </c>
      <c r="D842" t="s">
        <v>335</v>
      </c>
      <c r="E842" t="s">
        <v>232</v>
      </c>
      <c r="F842" s="79" t="s">
        <v>549</v>
      </c>
      <c r="G842">
        <v>2.23</v>
      </c>
      <c r="H842">
        <v>101.5</v>
      </c>
      <c r="I842">
        <v>231</v>
      </c>
      <c r="J842">
        <v>99.3</v>
      </c>
      <c r="K842">
        <v>70</v>
      </c>
      <c r="L842">
        <v>66.2</v>
      </c>
      <c r="M842">
        <v>267</v>
      </c>
      <c r="N842">
        <v>6.0000000000000001E-3</v>
      </c>
      <c r="O842">
        <v>177</v>
      </c>
      <c r="P842">
        <v>6.7</v>
      </c>
      <c r="Q842">
        <v>66</v>
      </c>
      <c r="R842">
        <v>107.5</v>
      </c>
      <c r="S842">
        <v>71</v>
      </c>
      <c r="T842">
        <v>100.8</v>
      </c>
      <c r="U842">
        <v>44</v>
      </c>
      <c r="V842">
        <v>-9.39</v>
      </c>
      <c r="W842">
        <v>347</v>
      </c>
    </row>
    <row r="843" spans="1:23" x14ac:dyDescent="0.25">
      <c r="A843">
        <f>COUNTIF('Value Matchup'!$D$356:$D$423,D843)</f>
        <v>0</v>
      </c>
      <c r="B843" t="s">
        <v>1198</v>
      </c>
      <c r="C843">
        <v>136</v>
      </c>
      <c r="D843" t="s">
        <v>199</v>
      </c>
      <c r="E843" t="s">
        <v>176</v>
      </c>
      <c r="F843" s="79" t="s">
        <v>515</v>
      </c>
      <c r="G843">
        <v>2.19</v>
      </c>
      <c r="H843">
        <v>104.4</v>
      </c>
      <c r="I843">
        <v>170</v>
      </c>
      <c r="J843">
        <v>102.2</v>
      </c>
      <c r="K843">
        <v>113</v>
      </c>
      <c r="L843">
        <v>67.8</v>
      </c>
      <c r="M843">
        <v>200</v>
      </c>
      <c r="N843">
        <v>-2.1000000000000001E-2</v>
      </c>
      <c r="O843">
        <v>237</v>
      </c>
      <c r="P843">
        <v>-0.77</v>
      </c>
      <c r="Q843">
        <v>150</v>
      </c>
      <c r="R843">
        <v>105.4</v>
      </c>
      <c r="S843">
        <v>109</v>
      </c>
      <c r="T843">
        <v>106.2</v>
      </c>
      <c r="U843">
        <v>216</v>
      </c>
      <c r="V843">
        <v>-1.75</v>
      </c>
      <c r="W843">
        <v>208</v>
      </c>
    </row>
    <row r="844" spans="1:23" x14ac:dyDescent="0.25">
      <c r="A844">
        <f>COUNTIF('Value Matchup'!$D$356:$D$423,D844)</f>
        <v>0</v>
      </c>
      <c r="B844" t="s">
        <v>1198</v>
      </c>
      <c r="C844">
        <v>137</v>
      </c>
      <c r="D844" t="s">
        <v>1181</v>
      </c>
      <c r="E844" t="s">
        <v>123</v>
      </c>
      <c r="F844" s="79" t="s">
        <v>1076</v>
      </c>
      <c r="G844">
        <v>2.04</v>
      </c>
      <c r="H844">
        <v>109.7</v>
      </c>
      <c r="I844">
        <v>79</v>
      </c>
      <c r="J844">
        <v>107.6</v>
      </c>
      <c r="K844">
        <v>232</v>
      </c>
      <c r="L844">
        <v>68.099999999999994</v>
      </c>
      <c r="M844">
        <v>182</v>
      </c>
      <c r="N844">
        <v>-2.3E-2</v>
      </c>
      <c r="O844">
        <v>246</v>
      </c>
      <c r="P844">
        <v>-2.86</v>
      </c>
      <c r="Q844">
        <v>219</v>
      </c>
      <c r="R844">
        <v>102.4</v>
      </c>
      <c r="S844">
        <v>263</v>
      </c>
      <c r="T844">
        <v>105.3</v>
      </c>
      <c r="U844">
        <v>161</v>
      </c>
      <c r="V844">
        <v>-6.78</v>
      </c>
      <c r="W844">
        <v>334</v>
      </c>
    </row>
    <row r="845" spans="1:23" x14ac:dyDescent="0.25">
      <c r="A845">
        <f>COUNTIF('Value Matchup'!$D$356:$D$423,D845)</f>
        <v>0</v>
      </c>
      <c r="B845" t="s">
        <v>1198</v>
      </c>
      <c r="C845">
        <v>138</v>
      </c>
      <c r="D845" t="s">
        <v>1182</v>
      </c>
      <c r="E845" t="s">
        <v>173</v>
      </c>
      <c r="F845" s="79" t="s">
        <v>1039</v>
      </c>
      <c r="G845">
        <v>1.91</v>
      </c>
      <c r="H845">
        <v>106.8</v>
      </c>
      <c r="I845">
        <v>130</v>
      </c>
      <c r="J845">
        <v>104.9</v>
      </c>
      <c r="K845">
        <v>178</v>
      </c>
      <c r="L845">
        <v>68</v>
      </c>
      <c r="M845">
        <v>189</v>
      </c>
      <c r="N845">
        <v>7.2999999999999995E-2</v>
      </c>
      <c r="O845">
        <v>22</v>
      </c>
      <c r="P845">
        <v>-3.35</v>
      </c>
      <c r="Q845">
        <v>234</v>
      </c>
      <c r="R845">
        <v>102.9</v>
      </c>
      <c r="S845">
        <v>242</v>
      </c>
      <c r="T845">
        <v>106.3</v>
      </c>
      <c r="U845">
        <v>224</v>
      </c>
      <c r="V845">
        <v>-2.5499999999999998</v>
      </c>
      <c r="W845">
        <v>228</v>
      </c>
    </row>
    <row r="846" spans="1:23" x14ac:dyDescent="0.25">
      <c r="A846">
        <f>COUNTIF('Value Matchup'!$D$356:$D$423,D846)</f>
        <v>0</v>
      </c>
      <c r="B846" t="s">
        <v>1198</v>
      </c>
      <c r="C846">
        <v>139</v>
      </c>
      <c r="D846" t="s">
        <v>1183</v>
      </c>
      <c r="E846" t="s">
        <v>153</v>
      </c>
      <c r="F846" s="79" t="s">
        <v>998</v>
      </c>
      <c r="G846">
        <v>1.86</v>
      </c>
      <c r="H846">
        <v>101.8</v>
      </c>
      <c r="I846">
        <v>222</v>
      </c>
      <c r="J846">
        <v>100</v>
      </c>
      <c r="K846">
        <v>81</v>
      </c>
      <c r="L846">
        <v>66.5</v>
      </c>
      <c r="M846">
        <v>258</v>
      </c>
      <c r="N846">
        <v>-1.0999999999999999E-2</v>
      </c>
      <c r="O846">
        <v>212</v>
      </c>
      <c r="P846">
        <v>-3.29</v>
      </c>
      <c r="Q846">
        <v>231</v>
      </c>
      <c r="R846">
        <v>102.4</v>
      </c>
      <c r="S846">
        <v>264</v>
      </c>
      <c r="T846">
        <v>105.7</v>
      </c>
      <c r="U846">
        <v>180</v>
      </c>
      <c r="V846">
        <v>6.93</v>
      </c>
      <c r="W846">
        <v>23</v>
      </c>
    </row>
    <row r="847" spans="1:23" x14ac:dyDescent="0.25">
      <c r="A847">
        <f>COUNTIF('Value Matchup'!$D$356:$D$423,D847)</f>
        <v>0</v>
      </c>
      <c r="B847" t="s">
        <v>1198</v>
      </c>
      <c r="C847">
        <v>140</v>
      </c>
      <c r="D847" t="s">
        <v>247</v>
      </c>
      <c r="E847" t="s">
        <v>182</v>
      </c>
      <c r="F847" s="79" t="s">
        <v>444</v>
      </c>
      <c r="G847">
        <v>1.8</v>
      </c>
      <c r="H847">
        <v>110.6</v>
      </c>
      <c r="I847">
        <v>69</v>
      </c>
      <c r="J847">
        <v>108.7</v>
      </c>
      <c r="K847">
        <v>251</v>
      </c>
      <c r="L847">
        <v>68.7</v>
      </c>
      <c r="M847">
        <v>139</v>
      </c>
      <c r="N847">
        <v>2.8000000000000001E-2</v>
      </c>
      <c r="O847">
        <v>108</v>
      </c>
      <c r="P847">
        <v>2.1800000000000002</v>
      </c>
      <c r="Q847">
        <v>96</v>
      </c>
      <c r="R847">
        <v>105</v>
      </c>
      <c r="S847">
        <v>133</v>
      </c>
      <c r="T847">
        <v>102.8</v>
      </c>
      <c r="U847">
        <v>90</v>
      </c>
      <c r="V847">
        <v>1.1299999999999999</v>
      </c>
      <c r="W847">
        <v>124</v>
      </c>
    </row>
    <row r="848" spans="1:23" x14ac:dyDescent="0.25">
      <c r="A848">
        <f>COUNTIF('Value Matchup'!$D$356:$D$423,D848)</f>
        <v>0</v>
      </c>
      <c r="B848" t="s">
        <v>1198</v>
      </c>
      <c r="C848">
        <v>141</v>
      </c>
      <c r="D848" t="s">
        <v>1184</v>
      </c>
      <c r="E848" t="s">
        <v>112</v>
      </c>
      <c r="F848" s="79" t="s">
        <v>1002</v>
      </c>
      <c r="G848">
        <v>1.68</v>
      </c>
      <c r="H848">
        <v>104.9</v>
      </c>
      <c r="I848">
        <v>159</v>
      </c>
      <c r="J848">
        <v>103.3</v>
      </c>
      <c r="K848">
        <v>142</v>
      </c>
      <c r="L848">
        <v>68.3</v>
      </c>
      <c r="M848">
        <v>176</v>
      </c>
      <c r="N848">
        <v>2.4E-2</v>
      </c>
      <c r="O848">
        <v>122</v>
      </c>
      <c r="P848">
        <v>-1.92</v>
      </c>
      <c r="Q848">
        <v>188</v>
      </c>
      <c r="R848">
        <v>104.4</v>
      </c>
      <c r="S848">
        <v>160</v>
      </c>
      <c r="T848">
        <v>106.3</v>
      </c>
      <c r="U848">
        <v>225</v>
      </c>
      <c r="V848">
        <v>-5.91</v>
      </c>
      <c r="W848">
        <v>316</v>
      </c>
    </row>
    <row r="849" spans="1:23" x14ac:dyDescent="0.25">
      <c r="A849">
        <f>COUNTIF('Value Matchup'!$D$356:$D$423,D849)</f>
        <v>1</v>
      </c>
      <c r="B849" t="s">
        <v>1198</v>
      </c>
      <c r="C849">
        <v>142</v>
      </c>
      <c r="D849" t="s">
        <v>42</v>
      </c>
      <c r="E849" t="s">
        <v>169</v>
      </c>
      <c r="F849" s="79" t="s">
        <v>543</v>
      </c>
      <c r="G849">
        <v>1.54</v>
      </c>
      <c r="H849">
        <v>109.9</v>
      </c>
      <c r="I849">
        <v>75</v>
      </c>
      <c r="J849">
        <v>108.4</v>
      </c>
      <c r="K849">
        <v>246</v>
      </c>
      <c r="L849">
        <v>66.7</v>
      </c>
      <c r="M849">
        <v>252</v>
      </c>
      <c r="N849">
        <v>-6.7000000000000004E-2</v>
      </c>
      <c r="O849">
        <v>319</v>
      </c>
      <c r="P849">
        <v>0.9</v>
      </c>
      <c r="Q849">
        <v>118</v>
      </c>
      <c r="R849">
        <v>105.6</v>
      </c>
      <c r="S849">
        <v>100</v>
      </c>
      <c r="T849">
        <v>104.7</v>
      </c>
      <c r="U849">
        <v>136</v>
      </c>
      <c r="V849">
        <v>6.75</v>
      </c>
      <c r="W849">
        <v>26</v>
      </c>
    </row>
    <row r="850" spans="1:23" x14ac:dyDescent="0.25">
      <c r="A850">
        <f>COUNTIF('Value Matchup'!$D$356:$D$423,D850)</f>
        <v>0</v>
      </c>
      <c r="B850" t="s">
        <v>1198</v>
      </c>
      <c r="C850">
        <v>143</v>
      </c>
      <c r="D850" t="s">
        <v>1185</v>
      </c>
      <c r="E850" t="s">
        <v>186</v>
      </c>
      <c r="F850" s="79" t="s">
        <v>761</v>
      </c>
      <c r="G850">
        <v>1.48</v>
      </c>
      <c r="H850">
        <v>104.2</v>
      </c>
      <c r="I850">
        <v>179</v>
      </c>
      <c r="J850">
        <v>102.7</v>
      </c>
      <c r="K850">
        <v>126</v>
      </c>
      <c r="L850">
        <v>70.7</v>
      </c>
      <c r="M850">
        <v>56</v>
      </c>
      <c r="N850">
        <v>6.6000000000000003E-2</v>
      </c>
      <c r="O850">
        <v>33</v>
      </c>
      <c r="P850">
        <v>-2.62</v>
      </c>
      <c r="Q850">
        <v>207</v>
      </c>
      <c r="R850">
        <v>105.4</v>
      </c>
      <c r="S850">
        <v>105</v>
      </c>
      <c r="T850">
        <v>108.1</v>
      </c>
      <c r="U850">
        <v>311</v>
      </c>
      <c r="V850">
        <v>-1.86</v>
      </c>
      <c r="W850">
        <v>211</v>
      </c>
    </row>
    <row r="851" spans="1:23" x14ac:dyDescent="0.25">
      <c r="A851">
        <f>COUNTIF('Value Matchup'!$D$356:$D$423,D851)</f>
        <v>0</v>
      </c>
      <c r="B851" t="s">
        <v>1198</v>
      </c>
      <c r="C851">
        <v>144</v>
      </c>
      <c r="D851" t="s">
        <v>94</v>
      </c>
      <c r="E851" t="s">
        <v>171</v>
      </c>
      <c r="F851" s="79" t="s">
        <v>550</v>
      </c>
      <c r="G851">
        <v>1.44</v>
      </c>
      <c r="H851">
        <v>104.3</v>
      </c>
      <c r="I851">
        <v>172</v>
      </c>
      <c r="J851">
        <v>102.9</v>
      </c>
      <c r="K851">
        <v>135</v>
      </c>
      <c r="L851">
        <v>68.2</v>
      </c>
      <c r="M851">
        <v>180</v>
      </c>
      <c r="N851">
        <v>5.5E-2</v>
      </c>
      <c r="O851">
        <v>46</v>
      </c>
      <c r="P851">
        <v>4.59</v>
      </c>
      <c r="Q851">
        <v>76</v>
      </c>
      <c r="R851">
        <v>105.8</v>
      </c>
      <c r="S851">
        <v>95</v>
      </c>
      <c r="T851">
        <v>101.2</v>
      </c>
      <c r="U851">
        <v>52</v>
      </c>
      <c r="V851">
        <v>2.08</v>
      </c>
      <c r="W851">
        <v>92</v>
      </c>
    </row>
    <row r="852" spans="1:23" x14ac:dyDescent="0.25">
      <c r="A852">
        <f>COUNTIF('Value Matchup'!$D$356:$D$423,D852)</f>
        <v>0</v>
      </c>
      <c r="B852" t="s">
        <v>1198</v>
      </c>
      <c r="C852">
        <v>145</v>
      </c>
      <c r="D852" t="s">
        <v>269</v>
      </c>
      <c r="E852" t="s">
        <v>169</v>
      </c>
      <c r="F852" s="79" t="s">
        <v>550</v>
      </c>
      <c r="G852">
        <v>1.37</v>
      </c>
      <c r="H852">
        <v>109.6</v>
      </c>
      <c r="I852">
        <v>81</v>
      </c>
      <c r="J852">
        <v>108.2</v>
      </c>
      <c r="K852">
        <v>243</v>
      </c>
      <c r="L852">
        <v>61.7</v>
      </c>
      <c r="M852">
        <v>346</v>
      </c>
      <c r="N852">
        <v>-6.4000000000000001E-2</v>
      </c>
      <c r="O852">
        <v>314</v>
      </c>
      <c r="P852">
        <v>0.1</v>
      </c>
      <c r="Q852">
        <v>132</v>
      </c>
      <c r="R852">
        <v>105.4</v>
      </c>
      <c r="S852">
        <v>107</v>
      </c>
      <c r="T852">
        <v>105.3</v>
      </c>
      <c r="U852">
        <v>163</v>
      </c>
      <c r="V852">
        <v>3.55</v>
      </c>
      <c r="W852">
        <v>60</v>
      </c>
    </row>
    <row r="853" spans="1:23" x14ac:dyDescent="0.25">
      <c r="A853">
        <f>COUNTIF('Value Matchup'!$D$356:$D$423,D853)</f>
        <v>0</v>
      </c>
      <c r="B853" t="s">
        <v>1198</v>
      </c>
      <c r="C853">
        <v>146</v>
      </c>
      <c r="D853" t="s">
        <v>255</v>
      </c>
      <c r="E853" t="s">
        <v>123</v>
      </c>
      <c r="F853" s="79" t="s">
        <v>547</v>
      </c>
      <c r="G853">
        <v>1.29</v>
      </c>
      <c r="H853">
        <v>111.1</v>
      </c>
      <c r="I853">
        <v>61</v>
      </c>
      <c r="J853">
        <v>109.8</v>
      </c>
      <c r="K853">
        <v>279</v>
      </c>
      <c r="L853">
        <v>72.2</v>
      </c>
      <c r="M853">
        <v>23</v>
      </c>
      <c r="N853">
        <v>3.4000000000000002E-2</v>
      </c>
      <c r="O853">
        <v>89</v>
      </c>
      <c r="P853">
        <v>-2.71</v>
      </c>
      <c r="Q853">
        <v>212</v>
      </c>
      <c r="R853">
        <v>102.6</v>
      </c>
      <c r="S853">
        <v>259</v>
      </c>
      <c r="T853">
        <v>105.3</v>
      </c>
      <c r="U853">
        <v>160</v>
      </c>
      <c r="V853">
        <v>-4.2699999999999996</v>
      </c>
      <c r="W853">
        <v>278</v>
      </c>
    </row>
    <row r="854" spans="1:23" x14ac:dyDescent="0.25">
      <c r="A854">
        <f>COUNTIF('Value Matchup'!$D$356:$D$423,D854)</f>
        <v>0</v>
      </c>
      <c r="B854" t="s">
        <v>1198</v>
      </c>
      <c r="C854">
        <v>147</v>
      </c>
      <c r="D854" t="s">
        <v>402</v>
      </c>
      <c r="E854" t="s">
        <v>155</v>
      </c>
      <c r="F854" s="79" t="s">
        <v>763</v>
      </c>
      <c r="G854">
        <v>1.25</v>
      </c>
      <c r="H854">
        <v>101</v>
      </c>
      <c r="I854">
        <v>240</v>
      </c>
      <c r="J854">
        <v>99.7</v>
      </c>
      <c r="K854">
        <v>75</v>
      </c>
      <c r="L854">
        <v>73</v>
      </c>
      <c r="M854">
        <v>13</v>
      </c>
      <c r="N854">
        <v>-8.5000000000000006E-2</v>
      </c>
      <c r="O854">
        <v>336</v>
      </c>
      <c r="P854">
        <v>-1.1299999999999999</v>
      </c>
      <c r="Q854">
        <v>161</v>
      </c>
      <c r="R854">
        <v>102.6</v>
      </c>
      <c r="S854">
        <v>255</v>
      </c>
      <c r="T854">
        <v>103.8</v>
      </c>
      <c r="U854">
        <v>113</v>
      </c>
      <c r="V854">
        <v>1.42</v>
      </c>
      <c r="W854">
        <v>116</v>
      </c>
    </row>
    <row r="855" spans="1:23" x14ac:dyDescent="0.25">
      <c r="A855">
        <f>COUNTIF('Value Matchup'!$D$356:$D$423,D855)</f>
        <v>0</v>
      </c>
      <c r="B855" t="s">
        <v>1198</v>
      </c>
      <c r="C855">
        <v>148</v>
      </c>
      <c r="D855" t="s">
        <v>196</v>
      </c>
      <c r="E855" t="s">
        <v>112</v>
      </c>
      <c r="F855" s="79" t="s">
        <v>543</v>
      </c>
      <c r="G855">
        <v>1.2</v>
      </c>
      <c r="H855">
        <v>106.1</v>
      </c>
      <c r="I855">
        <v>146</v>
      </c>
      <c r="J855">
        <v>104.9</v>
      </c>
      <c r="K855">
        <v>179</v>
      </c>
      <c r="L855">
        <v>68.099999999999994</v>
      </c>
      <c r="M855">
        <v>184</v>
      </c>
      <c r="N855">
        <v>-7.8E-2</v>
      </c>
      <c r="O855">
        <v>330</v>
      </c>
      <c r="P855">
        <v>0.57999999999999996</v>
      </c>
      <c r="Q855">
        <v>123</v>
      </c>
      <c r="R855">
        <v>106.6</v>
      </c>
      <c r="S855">
        <v>81</v>
      </c>
      <c r="T855">
        <v>106</v>
      </c>
      <c r="U855">
        <v>210</v>
      </c>
      <c r="V855">
        <v>5.08</v>
      </c>
      <c r="W855">
        <v>41</v>
      </c>
    </row>
    <row r="856" spans="1:23" x14ac:dyDescent="0.25">
      <c r="A856">
        <f>COUNTIF('Value Matchup'!$D$356:$D$423,D856)</f>
        <v>0</v>
      </c>
      <c r="B856" t="s">
        <v>1198</v>
      </c>
      <c r="C856">
        <v>149</v>
      </c>
      <c r="D856" t="s">
        <v>264</v>
      </c>
      <c r="E856" t="s">
        <v>167</v>
      </c>
      <c r="F856" s="79" t="s">
        <v>1063</v>
      </c>
      <c r="G856">
        <v>1.1299999999999999</v>
      </c>
      <c r="H856">
        <v>110.8</v>
      </c>
      <c r="I856">
        <v>66</v>
      </c>
      <c r="J856">
        <v>109.7</v>
      </c>
      <c r="K856">
        <v>273</v>
      </c>
      <c r="L856">
        <v>77.599999999999994</v>
      </c>
      <c r="M856">
        <v>3</v>
      </c>
      <c r="N856">
        <v>2.7E-2</v>
      </c>
      <c r="O856">
        <v>110</v>
      </c>
      <c r="P856">
        <v>-1.36</v>
      </c>
      <c r="Q856">
        <v>169</v>
      </c>
      <c r="R856">
        <v>103.3</v>
      </c>
      <c r="S856">
        <v>220</v>
      </c>
      <c r="T856">
        <v>104.7</v>
      </c>
      <c r="U856">
        <v>135</v>
      </c>
      <c r="V856">
        <v>0.72</v>
      </c>
      <c r="W856">
        <v>132</v>
      </c>
    </row>
    <row r="857" spans="1:23" x14ac:dyDescent="0.25">
      <c r="A857">
        <f>COUNTIF('Value Matchup'!$D$356:$D$423,D857)</f>
        <v>0</v>
      </c>
      <c r="B857" t="s">
        <v>1198</v>
      </c>
      <c r="C857">
        <v>150</v>
      </c>
      <c r="D857" t="s">
        <v>363</v>
      </c>
      <c r="E857" t="s">
        <v>144</v>
      </c>
      <c r="F857" s="79" t="s">
        <v>541</v>
      </c>
      <c r="G857">
        <v>1.0900000000000001</v>
      </c>
      <c r="H857">
        <v>104.8</v>
      </c>
      <c r="I857">
        <v>162</v>
      </c>
      <c r="J857">
        <v>103.7</v>
      </c>
      <c r="K857">
        <v>159</v>
      </c>
      <c r="L857">
        <v>65.400000000000006</v>
      </c>
      <c r="M857">
        <v>299</v>
      </c>
      <c r="N857">
        <v>4.7E-2</v>
      </c>
      <c r="O857">
        <v>65</v>
      </c>
      <c r="P857">
        <v>1.18</v>
      </c>
      <c r="Q857">
        <v>108</v>
      </c>
      <c r="R857">
        <v>104.2</v>
      </c>
      <c r="S857">
        <v>171</v>
      </c>
      <c r="T857">
        <v>103</v>
      </c>
      <c r="U857">
        <v>96</v>
      </c>
      <c r="V857">
        <v>-2.95</v>
      </c>
      <c r="W857">
        <v>238</v>
      </c>
    </row>
    <row r="858" spans="1:23" x14ac:dyDescent="0.25">
      <c r="A858">
        <f>COUNTIF('Value Matchup'!$D$356:$D$423,D858)</f>
        <v>1</v>
      </c>
      <c r="B858" t="s">
        <v>1198</v>
      </c>
      <c r="C858">
        <v>151</v>
      </c>
      <c r="D858" t="s">
        <v>93</v>
      </c>
      <c r="E858" t="s">
        <v>146</v>
      </c>
      <c r="F858" s="79" t="s">
        <v>762</v>
      </c>
      <c r="G858">
        <v>1.01</v>
      </c>
      <c r="H858">
        <v>106.2</v>
      </c>
      <c r="I858">
        <v>141</v>
      </c>
      <c r="J858">
        <v>105.2</v>
      </c>
      <c r="K858">
        <v>184</v>
      </c>
      <c r="L858">
        <v>68.2</v>
      </c>
      <c r="M858">
        <v>181</v>
      </c>
      <c r="N858">
        <v>5.5E-2</v>
      </c>
      <c r="O858">
        <v>47</v>
      </c>
      <c r="P858">
        <v>-2.0299999999999998</v>
      </c>
      <c r="Q858">
        <v>193</v>
      </c>
      <c r="R858">
        <v>103.6</v>
      </c>
      <c r="S858">
        <v>197</v>
      </c>
      <c r="T858">
        <v>105.7</v>
      </c>
      <c r="U858">
        <v>178</v>
      </c>
      <c r="V858">
        <v>-1.36</v>
      </c>
      <c r="W858">
        <v>199</v>
      </c>
    </row>
    <row r="859" spans="1:23" x14ac:dyDescent="0.25">
      <c r="A859">
        <f>COUNTIF('Value Matchup'!$D$356:$D$423,D859)</f>
        <v>0</v>
      </c>
      <c r="B859" t="s">
        <v>1198</v>
      </c>
      <c r="C859">
        <v>152</v>
      </c>
      <c r="D859" t="s">
        <v>219</v>
      </c>
      <c r="E859" t="s">
        <v>155</v>
      </c>
      <c r="F859" s="79" t="s">
        <v>1059</v>
      </c>
      <c r="G859">
        <v>0.97</v>
      </c>
      <c r="H859">
        <v>101.6</v>
      </c>
      <c r="I859">
        <v>229</v>
      </c>
      <c r="J859">
        <v>100.6</v>
      </c>
      <c r="K859">
        <v>90</v>
      </c>
      <c r="L859">
        <v>68.900000000000006</v>
      </c>
      <c r="M859">
        <v>122</v>
      </c>
      <c r="N859">
        <v>7.8E-2</v>
      </c>
      <c r="O859">
        <v>17</v>
      </c>
      <c r="P859">
        <v>-5.95</v>
      </c>
      <c r="Q859">
        <v>301</v>
      </c>
      <c r="R859">
        <v>100.3</v>
      </c>
      <c r="S859">
        <v>326</v>
      </c>
      <c r="T859">
        <v>106.2</v>
      </c>
      <c r="U859">
        <v>223</v>
      </c>
      <c r="V859">
        <v>-7.8</v>
      </c>
      <c r="W859">
        <v>338</v>
      </c>
    </row>
    <row r="860" spans="1:23" x14ac:dyDescent="0.25">
      <c r="A860">
        <f>COUNTIF('Value Matchup'!$D$356:$D$423,D860)</f>
        <v>0</v>
      </c>
      <c r="B860" t="s">
        <v>1198</v>
      </c>
      <c r="C860">
        <v>153</v>
      </c>
      <c r="D860" t="s">
        <v>1071</v>
      </c>
      <c r="E860" t="s">
        <v>186</v>
      </c>
      <c r="F860" s="79" t="s">
        <v>539</v>
      </c>
      <c r="G860">
        <v>0.84</v>
      </c>
      <c r="H860">
        <v>108.8</v>
      </c>
      <c r="I860">
        <v>94</v>
      </c>
      <c r="J860">
        <v>108</v>
      </c>
      <c r="K860">
        <v>238</v>
      </c>
      <c r="L860">
        <v>71.599999999999994</v>
      </c>
      <c r="M860">
        <v>34</v>
      </c>
      <c r="N860">
        <v>-2.5000000000000001E-2</v>
      </c>
      <c r="O860">
        <v>251</v>
      </c>
      <c r="P860">
        <v>-3.36</v>
      </c>
      <c r="Q860">
        <v>235</v>
      </c>
      <c r="R860">
        <v>105.4</v>
      </c>
      <c r="S860">
        <v>110</v>
      </c>
      <c r="T860">
        <v>108.7</v>
      </c>
      <c r="U860">
        <v>332</v>
      </c>
      <c r="V860">
        <v>-4.33</v>
      </c>
      <c r="W860">
        <v>279</v>
      </c>
    </row>
    <row r="861" spans="1:23" x14ac:dyDescent="0.25">
      <c r="A861">
        <f>COUNTIF('Value Matchup'!$D$356:$D$423,D861)</f>
        <v>0</v>
      </c>
      <c r="B861" t="s">
        <v>1198</v>
      </c>
      <c r="C861">
        <v>154</v>
      </c>
      <c r="D861" t="s">
        <v>200</v>
      </c>
      <c r="E861" t="s">
        <v>144</v>
      </c>
      <c r="F861" s="79" t="s">
        <v>543</v>
      </c>
      <c r="G861">
        <v>0.83</v>
      </c>
      <c r="H861">
        <v>104.1</v>
      </c>
      <c r="I861">
        <v>182</v>
      </c>
      <c r="J861">
        <v>103.2</v>
      </c>
      <c r="K861">
        <v>141</v>
      </c>
      <c r="L861">
        <v>66.8</v>
      </c>
      <c r="M861">
        <v>248</v>
      </c>
      <c r="N861">
        <v>-2.4E-2</v>
      </c>
      <c r="O861">
        <v>247</v>
      </c>
      <c r="P861">
        <v>1.0900000000000001</v>
      </c>
      <c r="Q861">
        <v>109</v>
      </c>
      <c r="R861">
        <v>104.7</v>
      </c>
      <c r="S861">
        <v>145</v>
      </c>
      <c r="T861">
        <v>103.6</v>
      </c>
      <c r="U861">
        <v>112</v>
      </c>
      <c r="V861">
        <v>-2.4</v>
      </c>
      <c r="W861">
        <v>225</v>
      </c>
    </row>
    <row r="862" spans="1:23" x14ac:dyDescent="0.25">
      <c r="A862">
        <f>COUNTIF('Value Matchup'!$D$356:$D$423,D862)</f>
        <v>0</v>
      </c>
      <c r="B862" t="s">
        <v>1198</v>
      </c>
      <c r="C862">
        <v>155</v>
      </c>
      <c r="D862" t="s">
        <v>331</v>
      </c>
      <c r="E862" t="s">
        <v>167</v>
      </c>
      <c r="F862" s="79" t="s">
        <v>755</v>
      </c>
      <c r="G862">
        <v>0.73</v>
      </c>
      <c r="H862">
        <v>107.8</v>
      </c>
      <c r="I862">
        <v>109</v>
      </c>
      <c r="J862">
        <v>107.1</v>
      </c>
      <c r="K862">
        <v>219</v>
      </c>
      <c r="L862">
        <v>72.7</v>
      </c>
      <c r="M862">
        <v>17</v>
      </c>
      <c r="N862">
        <v>-2.8000000000000001E-2</v>
      </c>
      <c r="O862">
        <v>255</v>
      </c>
      <c r="P862">
        <v>-5.44</v>
      </c>
      <c r="Q862">
        <v>291</v>
      </c>
      <c r="R862">
        <v>101.2</v>
      </c>
      <c r="S862">
        <v>305</v>
      </c>
      <c r="T862">
        <v>106.7</v>
      </c>
      <c r="U862">
        <v>252</v>
      </c>
      <c r="V862">
        <v>-6.25</v>
      </c>
      <c r="W862">
        <v>324</v>
      </c>
    </row>
    <row r="863" spans="1:23" x14ac:dyDescent="0.25">
      <c r="A863">
        <f>COUNTIF('Value Matchup'!$D$356:$D$423,D863)</f>
        <v>0</v>
      </c>
      <c r="B863" t="s">
        <v>1198</v>
      </c>
      <c r="C863">
        <v>156</v>
      </c>
      <c r="D863" t="s">
        <v>278</v>
      </c>
      <c r="E863" t="s">
        <v>114</v>
      </c>
      <c r="F863" s="79" t="s">
        <v>1784</v>
      </c>
      <c r="G863">
        <v>0.64</v>
      </c>
      <c r="H863">
        <v>101.5</v>
      </c>
      <c r="I863">
        <v>230</v>
      </c>
      <c r="J863">
        <v>100.9</v>
      </c>
      <c r="K863">
        <v>97</v>
      </c>
      <c r="L863">
        <v>68</v>
      </c>
      <c r="M863">
        <v>190</v>
      </c>
      <c r="N863">
        <v>-0.16</v>
      </c>
      <c r="O863">
        <v>350</v>
      </c>
      <c r="P863">
        <v>6.83</v>
      </c>
      <c r="Q863">
        <v>64</v>
      </c>
      <c r="R863">
        <v>108.1</v>
      </c>
      <c r="S863">
        <v>64</v>
      </c>
      <c r="T863">
        <v>101.3</v>
      </c>
      <c r="U863">
        <v>56</v>
      </c>
      <c r="V863">
        <v>-5.07</v>
      </c>
      <c r="W863">
        <v>301</v>
      </c>
    </row>
    <row r="864" spans="1:23" x14ac:dyDescent="0.25">
      <c r="A864">
        <f>COUNTIF('Value Matchup'!$D$356:$D$423,D864)</f>
        <v>0</v>
      </c>
      <c r="B864" t="s">
        <v>1198</v>
      </c>
      <c r="C864">
        <v>157</v>
      </c>
      <c r="D864" t="s">
        <v>1186</v>
      </c>
      <c r="E864" t="s">
        <v>132</v>
      </c>
      <c r="F864" s="79" t="s">
        <v>1063</v>
      </c>
      <c r="G864">
        <v>0.63</v>
      </c>
      <c r="H864">
        <v>105.8</v>
      </c>
      <c r="I864">
        <v>147</v>
      </c>
      <c r="J864">
        <v>105.2</v>
      </c>
      <c r="K864">
        <v>186</v>
      </c>
      <c r="L864">
        <v>63.6</v>
      </c>
      <c r="M864">
        <v>329</v>
      </c>
      <c r="N864">
        <v>2.8000000000000001E-2</v>
      </c>
      <c r="O864">
        <v>107</v>
      </c>
      <c r="P864">
        <v>-1.68</v>
      </c>
      <c r="Q864">
        <v>183</v>
      </c>
      <c r="R864">
        <v>104.2</v>
      </c>
      <c r="S864">
        <v>167</v>
      </c>
      <c r="T864">
        <v>105.9</v>
      </c>
      <c r="U864">
        <v>197</v>
      </c>
      <c r="V864">
        <v>0.61</v>
      </c>
      <c r="W864">
        <v>134</v>
      </c>
    </row>
    <row r="865" spans="1:23" x14ac:dyDescent="0.25">
      <c r="A865">
        <f>COUNTIF('Value Matchup'!$D$356:$D$423,D865)</f>
        <v>0</v>
      </c>
      <c r="B865" t="s">
        <v>1198</v>
      </c>
      <c r="C865">
        <v>158</v>
      </c>
      <c r="D865" t="s">
        <v>266</v>
      </c>
      <c r="E865" t="s">
        <v>182</v>
      </c>
      <c r="F865" s="79" t="s">
        <v>549</v>
      </c>
      <c r="G865">
        <v>0.63</v>
      </c>
      <c r="H865">
        <v>100.6</v>
      </c>
      <c r="I865">
        <v>249</v>
      </c>
      <c r="J865">
        <v>100</v>
      </c>
      <c r="K865">
        <v>80</v>
      </c>
      <c r="L865">
        <v>71.900000000000006</v>
      </c>
      <c r="M865">
        <v>29</v>
      </c>
      <c r="N865">
        <v>-4.2000000000000003E-2</v>
      </c>
      <c r="O865">
        <v>288</v>
      </c>
      <c r="P865">
        <v>0.85</v>
      </c>
      <c r="Q865">
        <v>121</v>
      </c>
      <c r="R865">
        <v>104.9</v>
      </c>
      <c r="S865">
        <v>135</v>
      </c>
      <c r="T865">
        <v>104.1</v>
      </c>
      <c r="U865">
        <v>122</v>
      </c>
      <c r="V865">
        <v>-4.53</v>
      </c>
      <c r="W865">
        <v>289</v>
      </c>
    </row>
    <row r="866" spans="1:23" x14ac:dyDescent="0.25">
      <c r="A866">
        <f>COUNTIF('Value Matchup'!$D$356:$D$423,D866)</f>
        <v>1</v>
      </c>
      <c r="B866" t="s">
        <v>1198</v>
      </c>
      <c r="C866">
        <v>159</v>
      </c>
      <c r="D866" t="s">
        <v>307</v>
      </c>
      <c r="E866" t="s">
        <v>176</v>
      </c>
      <c r="F866" s="79" t="s">
        <v>452</v>
      </c>
      <c r="G866">
        <v>0.63</v>
      </c>
      <c r="H866">
        <v>107</v>
      </c>
      <c r="I866">
        <v>125</v>
      </c>
      <c r="J866">
        <v>106.4</v>
      </c>
      <c r="K866">
        <v>208</v>
      </c>
      <c r="L866">
        <v>66.099999999999994</v>
      </c>
      <c r="M866">
        <v>274</v>
      </c>
      <c r="N866">
        <v>-1.4E-2</v>
      </c>
      <c r="O866">
        <v>225</v>
      </c>
      <c r="P866">
        <v>0.9</v>
      </c>
      <c r="Q866">
        <v>117</v>
      </c>
      <c r="R866">
        <v>105.4</v>
      </c>
      <c r="S866">
        <v>114</v>
      </c>
      <c r="T866">
        <v>104.5</v>
      </c>
      <c r="U866">
        <v>130</v>
      </c>
      <c r="V866">
        <v>2.41</v>
      </c>
      <c r="W866">
        <v>78</v>
      </c>
    </row>
    <row r="867" spans="1:23" x14ac:dyDescent="0.25">
      <c r="A867">
        <f>COUNTIF('Value Matchup'!$D$356:$D$423,D867)</f>
        <v>0</v>
      </c>
      <c r="B867" t="s">
        <v>1198</v>
      </c>
      <c r="C867">
        <v>160</v>
      </c>
      <c r="D867" t="s">
        <v>377</v>
      </c>
      <c r="E867" t="s">
        <v>132</v>
      </c>
      <c r="F867" s="79" t="s">
        <v>1080</v>
      </c>
      <c r="G867">
        <v>0.59</v>
      </c>
      <c r="H867">
        <v>100.3</v>
      </c>
      <c r="I867">
        <v>253</v>
      </c>
      <c r="J867">
        <v>99.7</v>
      </c>
      <c r="K867">
        <v>74</v>
      </c>
      <c r="L867">
        <v>67</v>
      </c>
      <c r="M867">
        <v>237</v>
      </c>
      <c r="N867">
        <v>-1.6E-2</v>
      </c>
      <c r="O867">
        <v>229</v>
      </c>
      <c r="P867">
        <v>-2.29</v>
      </c>
      <c r="Q867">
        <v>197</v>
      </c>
      <c r="R867">
        <v>104.6</v>
      </c>
      <c r="S867">
        <v>152</v>
      </c>
      <c r="T867">
        <v>106.9</v>
      </c>
      <c r="U867">
        <v>258</v>
      </c>
      <c r="V867">
        <v>3.55</v>
      </c>
      <c r="W867">
        <v>59</v>
      </c>
    </row>
    <row r="868" spans="1:23" x14ac:dyDescent="0.25">
      <c r="A868">
        <f>COUNTIF('Value Matchup'!$D$356:$D$423,D868)</f>
        <v>0</v>
      </c>
      <c r="B868" t="s">
        <v>1198</v>
      </c>
      <c r="C868">
        <v>161</v>
      </c>
      <c r="D868" t="s">
        <v>1085</v>
      </c>
      <c r="E868" t="s">
        <v>136</v>
      </c>
      <c r="F868" s="79" t="s">
        <v>750</v>
      </c>
      <c r="G868">
        <v>0.36</v>
      </c>
      <c r="H868">
        <v>102.2</v>
      </c>
      <c r="I868">
        <v>214</v>
      </c>
      <c r="J868">
        <v>101.9</v>
      </c>
      <c r="K868">
        <v>109</v>
      </c>
      <c r="L868">
        <v>66.7</v>
      </c>
      <c r="M868">
        <v>254</v>
      </c>
      <c r="N868">
        <v>-5.5E-2</v>
      </c>
      <c r="O868">
        <v>304</v>
      </c>
      <c r="P868">
        <v>-12.44</v>
      </c>
      <c r="Q868">
        <v>348</v>
      </c>
      <c r="R868">
        <v>97.7</v>
      </c>
      <c r="S868">
        <v>348</v>
      </c>
      <c r="T868">
        <v>110.1</v>
      </c>
      <c r="U868">
        <v>347</v>
      </c>
      <c r="V868">
        <v>-0.66</v>
      </c>
      <c r="W868">
        <v>172</v>
      </c>
    </row>
    <row r="869" spans="1:23" x14ac:dyDescent="0.25">
      <c r="A869">
        <f>COUNTIF('Value Matchup'!$D$356:$D$423,D869)</f>
        <v>0</v>
      </c>
      <c r="B869" t="s">
        <v>1198</v>
      </c>
      <c r="C869">
        <v>162</v>
      </c>
      <c r="D869" t="s">
        <v>417</v>
      </c>
      <c r="E869" t="s">
        <v>112</v>
      </c>
      <c r="F869" s="79" t="s">
        <v>517</v>
      </c>
      <c r="G869">
        <v>0.36</v>
      </c>
      <c r="H869">
        <v>107.1</v>
      </c>
      <c r="I869">
        <v>124</v>
      </c>
      <c r="J869">
        <v>106.8</v>
      </c>
      <c r="K869">
        <v>213</v>
      </c>
      <c r="L869">
        <v>67.900000000000006</v>
      </c>
      <c r="M869">
        <v>199</v>
      </c>
      <c r="N869">
        <v>-1.6E-2</v>
      </c>
      <c r="O869">
        <v>228</v>
      </c>
      <c r="P869">
        <v>-0.54</v>
      </c>
      <c r="Q869">
        <v>144</v>
      </c>
      <c r="R869">
        <v>105.4</v>
      </c>
      <c r="S869">
        <v>104</v>
      </c>
      <c r="T869">
        <v>106</v>
      </c>
      <c r="U869">
        <v>205</v>
      </c>
      <c r="V869">
        <v>1.99</v>
      </c>
      <c r="W869">
        <v>95</v>
      </c>
    </row>
    <row r="870" spans="1:23" x14ac:dyDescent="0.25">
      <c r="A870">
        <f>COUNTIF('Value Matchup'!$D$356:$D$423,D870)</f>
        <v>1</v>
      </c>
      <c r="B870" t="s">
        <v>1198</v>
      </c>
      <c r="C870">
        <v>163</v>
      </c>
      <c r="D870" t="s">
        <v>410</v>
      </c>
      <c r="E870" t="s">
        <v>124</v>
      </c>
      <c r="F870" s="79" t="s">
        <v>1785</v>
      </c>
      <c r="G870">
        <v>0.34</v>
      </c>
      <c r="H870">
        <v>107.7</v>
      </c>
      <c r="I870">
        <v>111</v>
      </c>
      <c r="J870">
        <v>107.4</v>
      </c>
      <c r="K870">
        <v>224</v>
      </c>
      <c r="L870">
        <v>71.099999999999994</v>
      </c>
      <c r="M870">
        <v>51</v>
      </c>
      <c r="N870">
        <v>-0.10299999999999999</v>
      </c>
      <c r="O870">
        <v>346</v>
      </c>
      <c r="P870">
        <v>6.87</v>
      </c>
      <c r="Q870">
        <v>63</v>
      </c>
      <c r="R870">
        <v>109.5</v>
      </c>
      <c r="S870">
        <v>43</v>
      </c>
      <c r="T870">
        <v>102.6</v>
      </c>
      <c r="U870">
        <v>81</v>
      </c>
      <c r="V870">
        <v>-2.27</v>
      </c>
      <c r="W870">
        <v>220</v>
      </c>
    </row>
    <row r="871" spans="1:23" x14ac:dyDescent="0.25">
      <c r="A871">
        <f>COUNTIF('Value Matchup'!$D$356:$D$423,D871)</f>
        <v>0</v>
      </c>
      <c r="B871" t="s">
        <v>1198</v>
      </c>
      <c r="C871">
        <v>164</v>
      </c>
      <c r="D871" t="s">
        <v>421</v>
      </c>
      <c r="E871" t="s">
        <v>173</v>
      </c>
      <c r="F871" s="79" t="s">
        <v>538</v>
      </c>
      <c r="G871">
        <v>0.34</v>
      </c>
      <c r="H871">
        <v>106.5</v>
      </c>
      <c r="I871">
        <v>136</v>
      </c>
      <c r="J871">
        <v>106.2</v>
      </c>
      <c r="K871">
        <v>205</v>
      </c>
      <c r="L871">
        <v>69</v>
      </c>
      <c r="M871">
        <v>116</v>
      </c>
      <c r="N871">
        <v>5.6000000000000001E-2</v>
      </c>
      <c r="O871">
        <v>44</v>
      </c>
      <c r="P871">
        <v>-2.21</v>
      </c>
      <c r="Q871">
        <v>196</v>
      </c>
      <c r="R871">
        <v>103</v>
      </c>
      <c r="S871">
        <v>232</v>
      </c>
      <c r="T871">
        <v>105.3</v>
      </c>
      <c r="U871">
        <v>158</v>
      </c>
      <c r="V871">
        <v>0.85</v>
      </c>
      <c r="W871">
        <v>130</v>
      </c>
    </row>
    <row r="872" spans="1:23" x14ac:dyDescent="0.25">
      <c r="A872">
        <f>COUNTIF('Value Matchup'!$D$356:$D$423,D872)</f>
        <v>0</v>
      </c>
      <c r="B872" t="s">
        <v>1198</v>
      </c>
      <c r="C872">
        <v>165</v>
      </c>
      <c r="D872" t="s">
        <v>251</v>
      </c>
      <c r="E872" t="s">
        <v>207</v>
      </c>
      <c r="F872" s="79" t="s">
        <v>539</v>
      </c>
      <c r="G872">
        <v>0.3</v>
      </c>
      <c r="H872">
        <v>107.3</v>
      </c>
      <c r="I872">
        <v>121</v>
      </c>
      <c r="J872">
        <v>107</v>
      </c>
      <c r="K872">
        <v>217</v>
      </c>
      <c r="L872">
        <v>74.2</v>
      </c>
      <c r="M872">
        <v>6</v>
      </c>
      <c r="N872">
        <v>-1.7000000000000001E-2</v>
      </c>
      <c r="O872">
        <v>231</v>
      </c>
      <c r="P872">
        <v>-4.59</v>
      </c>
      <c r="Q872">
        <v>270</v>
      </c>
      <c r="R872">
        <v>103.2</v>
      </c>
      <c r="S872">
        <v>226</v>
      </c>
      <c r="T872">
        <v>107.8</v>
      </c>
      <c r="U872">
        <v>299</v>
      </c>
      <c r="V872">
        <v>1.17</v>
      </c>
      <c r="W872">
        <v>120</v>
      </c>
    </row>
    <row r="873" spans="1:23" x14ac:dyDescent="0.25">
      <c r="A873">
        <f>COUNTIF('Value Matchup'!$D$356:$D$423,D873)</f>
        <v>0</v>
      </c>
      <c r="B873" t="s">
        <v>1198</v>
      </c>
      <c r="C873">
        <v>166</v>
      </c>
      <c r="D873" t="s">
        <v>343</v>
      </c>
      <c r="E873" t="s">
        <v>169</v>
      </c>
      <c r="F873" s="79" t="s">
        <v>1025</v>
      </c>
      <c r="G873">
        <v>0.26</v>
      </c>
      <c r="H873">
        <v>107.8</v>
      </c>
      <c r="I873">
        <v>110</v>
      </c>
      <c r="J873">
        <v>107.5</v>
      </c>
      <c r="K873">
        <v>227</v>
      </c>
      <c r="L873">
        <v>68.599999999999994</v>
      </c>
      <c r="M873">
        <v>150</v>
      </c>
      <c r="N873">
        <v>-3.5999999999999997E-2</v>
      </c>
      <c r="O873">
        <v>273</v>
      </c>
      <c r="P873">
        <v>-2.56</v>
      </c>
      <c r="Q873">
        <v>205</v>
      </c>
      <c r="R873">
        <v>103.9</v>
      </c>
      <c r="S873">
        <v>190</v>
      </c>
      <c r="T873">
        <v>106.4</v>
      </c>
      <c r="U873">
        <v>233</v>
      </c>
      <c r="V873">
        <v>-3.56</v>
      </c>
      <c r="W873">
        <v>260</v>
      </c>
    </row>
    <row r="874" spans="1:23" x14ac:dyDescent="0.25">
      <c r="A874">
        <f>COUNTIF('Value Matchup'!$D$356:$D$423,D874)</f>
        <v>1</v>
      </c>
      <c r="B874" t="s">
        <v>1198</v>
      </c>
      <c r="C874">
        <v>167</v>
      </c>
      <c r="D874" t="s">
        <v>304</v>
      </c>
      <c r="E874" t="s">
        <v>186</v>
      </c>
      <c r="F874" s="79" t="s">
        <v>446</v>
      </c>
      <c r="G874">
        <v>0.19</v>
      </c>
      <c r="H874">
        <v>104.6</v>
      </c>
      <c r="I874">
        <v>166</v>
      </c>
      <c r="J874">
        <v>104.4</v>
      </c>
      <c r="K874">
        <v>169</v>
      </c>
      <c r="L874">
        <v>66.7</v>
      </c>
      <c r="M874">
        <v>253</v>
      </c>
      <c r="N874">
        <v>8.1000000000000003E-2</v>
      </c>
      <c r="O874">
        <v>14</v>
      </c>
      <c r="P874">
        <v>-1.93</v>
      </c>
      <c r="Q874">
        <v>189</v>
      </c>
      <c r="R874">
        <v>105.5</v>
      </c>
      <c r="S874">
        <v>102</v>
      </c>
      <c r="T874">
        <v>107.5</v>
      </c>
      <c r="U874">
        <v>283</v>
      </c>
      <c r="V874">
        <v>0.5</v>
      </c>
      <c r="W874">
        <v>139</v>
      </c>
    </row>
    <row r="875" spans="1:23" x14ac:dyDescent="0.25">
      <c r="A875">
        <f>COUNTIF('Value Matchup'!$D$356:$D$423,D875)</f>
        <v>0</v>
      </c>
      <c r="B875" t="s">
        <v>1198</v>
      </c>
      <c r="C875">
        <v>168</v>
      </c>
      <c r="D875" t="s">
        <v>1187</v>
      </c>
      <c r="E875" t="s">
        <v>198</v>
      </c>
      <c r="F875" s="79" t="s">
        <v>571</v>
      </c>
      <c r="G875">
        <v>0.04</v>
      </c>
      <c r="H875">
        <v>103.6</v>
      </c>
      <c r="I875">
        <v>188</v>
      </c>
      <c r="J875">
        <v>103.5</v>
      </c>
      <c r="K875">
        <v>157</v>
      </c>
      <c r="L875">
        <v>71.5</v>
      </c>
      <c r="M875">
        <v>35</v>
      </c>
      <c r="N875">
        <v>4.8000000000000001E-2</v>
      </c>
      <c r="O875">
        <v>61</v>
      </c>
      <c r="P875">
        <v>-5.66</v>
      </c>
      <c r="Q875">
        <v>296</v>
      </c>
      <c r="R875">
        <v>103</v>
      </c>
      <c r="S875">
        <v>237</v>
      </c>
      <c r="T875">
        <v>108.6</v>
      </c>
      <c r="U875">
        <v>330</v>
      </c>
      <c r="V875">
        <v>3.24</v>
      </c>
      <c r="W875">
        <v>66</v>
      </c>
    </row>
    <row r="876" spans="1:23" x14ac:dyDescent="0.25">
      <c r="A876">
        <f>COUNTIF('Value Matchup'!$D$356:$D$423,D876)</f>
        <v>0</v>
      </c>
      <c r="B876" t="s">
        <v>1198</v>
      </c>
      <c r="C876">
        <v>169</v>
      </c>
      <c r="D876" t="s">
        <v>311</v>
      </c>
      <c r="E876" t="s">
        <v>144</v>
      </c>
      <c r="F876" s="79" t="s">
        <v>447</v>
      </c>
      <c r="G876">
        <v>0.01</v>
      </c>
      <c r="H876">
        <v>97.6</v>
      </c>
      <c r="I876">
        <v>295</v>
      </c>
      <c r="J876">
        <v>97.6</v>
      </c>
      <c r="K876">
        <v>57</v>
      </c>
      <c r="L876">
        <v>63.5</v>
      </c>
      <c r="M876">
        <v>332</v>
      </c>
      <c r="N876">
        <v>5.3999999999999999E-2</v>
      </c>
      <c r="O876">
        <v>50</v>
      </c>
      <c r="P876">
        <v>4.51</v>
      </c>
      <c r="Q876">
        <v>77</v>
      </c>
      <c r="R876">
        <v>107.2</v>
      </c>
      <c r="S876">
        <v>74</v>
      </c>
      <c r="T876">
        <v>102.7</v>
      </c>
      <c r="U876">
        <v>88</v>
      </c>
      <c r="V876">
        <v>7.99</v>
      </c>
      <c r="W876">
        <v>16</v>
      </c>
    </row>
    <row r="877" spans="1:23" x14ac:dyDescent="0.25">
      <c r="A877">
        <f>COUNTIF('Value Matchup'!$D$356:$D$423,D877)</f>
        <v>0</v>
      </c>
      <c r="B877" t="s">
        <v>1198</v>
      </c>
      <c r="C877">
        <v>170</v>
      </c>
      <c r="D877" t="s">
        <v>351</v>
      </c>
      <c r="E877" t="s">
        <v>161</v>
      </c>
      <c r="F877" s="79" t="s">
        <v>763</v>
      </c>
      <c r="G877">
        <v>-0.16</v>
      </c>
      <c r="H877">
        <v>106.2</v>
      </c>
      <c r="I877">
        <v>143</v>
      </c>
      <c r="J877">
        <v>106.3</v>
      </c>
      <c r="K877">
        <v>206</v>
      </c>
      <c r="L877">
        <v>68.7</v>
      </c>
      <c r="M877">
        <v>143</v>
      </c>
      <c r="N877">
        <v>-8.9999999999999993E-3</v>
      </c>
      <c r="O877">
        <v>209</v>
      </c>
      <c r="P877">
        <v>-1.1599999999999999</v>
      </c>
      <c r="Q877">
        <v>162</v>
      </c>
      <c r="R877">
        <v>104.6</v>
      </c>
      <c r="S877">
        <v>150</v>
      </c>
      <c r="T877">
        <v>105.7</v>
      </c>
      <c r="U877">
        <v>188</v>
      </c>
      <c r="V877">
        <v>5.47</v>
      </c>
      <c r="W877">
        <v>37</v>
      </c>
    </row>
    <row r="878" spans="1:23" x14ac:dyDescent="0.25">
      <c r="A878">
        <f>COUNTIF('Value Matchup'!$D$356:$D$423,D878)</f>
        <v>0</v>
      </c>
      <c r="B878" t="s">
        <v>1198</v>
      </c>
      <c r="C878">
        <v>171</v>
      </c>
      <c r="D878" t="s">
        <v>322</v>
      </c>
      <c r="E878" t="s">
        <v>146</v>
      </c>
      <c r="F878" s="79" t="s">
        <v>1188</v>
      </c>
      <c r="G878">
        <v>-0.2</v>
      </c>
      <c r="H878">
        <v>102.6</v>
      </c>
      <c r="I878">
        <v>206</v>
      </c>
      <c r="J878">
        <v>102.8</v>
      </c>
      <c r="K878">
        <v>133</v>
      </c>
      <c r="L878">
        <v>66.7</v>
      </c>
      <c r="M878">
        <v>255</v>
      </c>
      <c r="N878">
        <v>-5.3999999999999999E-2</v>
      </c>
      <c r="O878">
        <v>301</v>
      </c>
      <c r="P878">
        <v>-1.68</v>
      </c>
      <c r="Q878">
        <v>184</v>
      </c>
      <c r="R878">
        <v>103.5</v>
      </c>
      <c r="S878">
        <v>211</v>
      </c>
      <c r="T878">
        <v>105.2</v>
      </c>
      <c r="U878">
        <v>154</v>
      </c>
      <c r="V878">
        <v>0.2</v>
      </c>
      <c r="W878">
        <v>146</v>
      </c>
    </row>
    <row r="879" spans="1:23" x14ac:dyDescent="0.25">
      <c r="A879">
        <f>COUNTIF('Value Matchup'!$D$356:$D$423,D879)</f>
        <v>1</v>
      </c>
      <c r="B879" t="s">
        <v>1198</v>
      </c>
      <c r="C879">
        <v>172</v>
      </c>
      <c r="D879" t="s">
        <v>52</v>
      </c>
      <c r="E879" t="s">
        <v>114</v>
      </c>
      <c r="F879" s="79" t="s">
        <v>1662</v>
      </c>
      <c r="G879">
        <v>-0.25</v>
      </c>
      <c r="H879">
        <v>109.7</v>
      </c>
      <c r="I879">
        <v>80</v>
      </c>
      <c r="J879">
        <v>109.9</v>
      </c>
      <c r="K879">
        <v>280</v>
      </c>
      <c r="L879">
        <v>71.900000000000006</v>
      </c>
      <c r="M879">
        <v>27</v>
      </c>
      <c r="N879">
        <v>8.0000000000000002E-3</v>
      </c>
      <c r="O879">
        <v>169</v>
      </c>
      <c r="P879">
        <v>9.25</v>
      </c>
      <c r="Q879">
        <v>34</v>
      </c>
      <c r="R879">
        <v>108.7</v>
      </c>
      <c r="S879">
        <v>55</v>
      </c>
      <c r="T879">
        <v>99.5</v>
      </c>
      <c r="U879">
        <v>14</v>
      </c>
      <c r="V879">
        <v>2.91</v>
      </c>
      <c r="W879">
        <v>69</v>
      </c>
    </row>
    <row r="880" spans="1:23" x14ac:dyDescent="0.25">
      <c r="A880">
        <f>COUNTIF('Value Matchup'!$D$356:$D$423,D880)</f>
        <v>0</v>
      </c>
      <c r="B880" t="s">
        <v>1198</v>
      </c>
      <c r="C880">
        <v>173</v>
      </c>
      <c r="D880" t="s">
        <v>139</v>
      </c>
      <c r="E880" t="s">
        <v>140</v>
      </c>
      <c r="F880" s="79" t="s">
        <v>1785</v>
      </c>
      <c r="G880">
        <v>-0.27</v>
      </c>
      <c r="H880">
        <v>103.9</v>
      </c>
      <c r="I880">
        <v>186</v>
      </c>
      <c r="J880">
        <v>104.2</v>
      </c>
      <c r="K880">
        <v>163</v>
      </c>
      <c r="L880">
        <v>71.099999999999994</v>
      </c>
      <c r="M880">
        <v>46</v>
      </c>
      <c r="N880">
        <v>-3.2000000000000001E-2</v>
      </c>
      <c r="O880">
        <v>266</v>
      </c>
      <c r="P880">
        <v>8.18</v>
      </c>
      <c r="Q880">
        <v>48</v>
      </c>
      <c r="R880">
        <v>110.4</v>
      </c>
      <c r="S880">
        <v>25</v>
      </c>
      <c r="T880">
        <v>102.2</v>
      </c>
      <c r="U880">
        <v>74</v>
      </c>
      <c r="V880">
        <v>-6.42</v>
      </c>
      <c r="W880">
        <v>327</v>
      </c>
    </row>
    <row r="881" spans="1:23" x14ac:dyDescent="0.25">
      <c r="A881">
        <f>COUNTIF('Value Matchup'!$D$356:$D$423,D881)</f>
        <v>0</v>
      </c>
      <c r="B881" t="s">
        <v>1198</v>
      </c>
      <c r="C881">
        <v>174</v>
      </c>
      <c r="D881" t="s">
        <v>381</v>
      </c>
      <c r="E881" t="s">
        <v>123</v>
      </c>
      <c r="F881" s="79" t="s">
        <v>1002</v>
      </c>
      <c r="G881">
        <v>-0.36</v>
      </c>
      <c r="H881">
        <v>101.3</v>
      </c>
      <c r="I881">
        <v>234</v>
      </c>
      <c r="J881">
        <v>101.7</v>
      </c>
      <c r="K881">
        <v>105</v>
      </c>
      <c r="L881">
        <v>62.3</v>
      </c>
      <c r="M881">
        <v>345</v>
      </c>
      <c r="N881">
        <v>1.6E-2</v>
      </c>
      <c r="O881">
        <v>144</v>
      </c>
      <c r="P881">
        <v>-4.3600000000000003</v>
      </c>
      <c r="Q881">
        <v>260</v>
      </c>
      <c r="R881">
        <v>102.3</v>
      </c>
      <c r="S881">
        <v>268</v>
      </c>
      <c r="T881">
        <v>106.6</v>
      </c>
      <c r="U881">
        <v>243</v>
      </c>
      <c r="V881">
        <v>-7.98</v>
      </c>
      <c r="W881">
        <v>341</v>
      </c>
    </row>
    <row r="882" spans="1:23" x14ac:dyDescent="0.25">
      <c r="A882">
        <f>COUNTIF('Value Matchup'!$D$356:$D$423,D882)</f>
        <v>0</v>
      </c>
      <c r="B882" t="s">
        <v>1198</v>
      </c>
      <c r="C882">
        <v>175</v>
      </c>
      <c r="D882" t="s">
        <v>259</v>
      </c>
      <c r="E882" t="s">
        <v>151</v>
      </c>
      <c r="F882" s="79" t="s">
        <v>444</v>
      </c>
      <c r="G882">
        <v>-0.4</v>
      </c>
      <c r="H882">
        <v>103</v>
      </c>
      <c r="I882">
        <v>197</v>
      </c>
      <c r="J882">
        <v>103.4</v>
      </c>
      <c r="K882">
        <v>153</v>
      </c>
      <c r="L882">
        <v>67.2</v>
      </c>
      <c r="M882">
        <v>218</v>
      </c>
      <c r="N882">
        <v>2.5000000000000001E-2</v>
      </c>
      <c r="O882">
        <v>117</v>
      </c>
      <c r="P882">
        <v>-7.0000000000000007E-2</v>
      </c>
      <c r="Q882">
        <v>136</v>
      </c>
      <c r="R882">
        <v>104.8</v>
      </c>
      <c r="S882">
        <v>140</v>
      </c>
      <c r="T882">
        <v>104.9</v>
      </c>
      <c r="U882">
        <v>143</v>
      </c>
      <c r="V882">
        <v>-5.03</v>
      </c>
      <c r="W882">
        <v>299</v>
      </c>
    </row>
    <row r="883" spans="1:23" x14ac:dyDescent="0.25">
      <c r="A883">
        <f>COUNTIF('Value Matchup'!$D$356:$D$423,D883)</f>
        <v>0</v>
      </c>
      <c r="B883" t="s">
        <v>1198</v>
      </c>
      <c r="C883">
        <v>176</v>
      </c>
      <c r="D883" t="s">
        <v>289</v>
      </c>
      <c r="E883" t="s">
        <v>186</v>
      </c>
      <c r="F883" s="79" t="s">
        <v>515</v>
      </c>
      <c r="G883">
        <v>-0.4</v>
      </c>
      <c r="H883">
        <v>108.6</v>
      </c>
      <c r="I883">
        <v>98</v>
      </c>
      <c r="J883">
        <v>109</v>
      </c>
      <c r="K883">
        <v>255</v>
      </c>
      <c r="L883">
        <v>73.8</v>
      </c>
      <c r="M883">
        <v>9</v>
      </c>
      <c r="N883">
        <v>8.5999999999999993E-2</v>
      </c>
      <c r="O883">
        <v>8</v>
      </c>
      <c r="P883">
        <v>-0.59</v>
      </c>
      <c r="Q883">
        <v>147</v>
      </c>
      <c r="R883">
        <v>106.2</v>
      </c>
      <c r="S883">
        <v>85</v>
      </c>
      <c r="T883">
        <v>106.8</v>
      </c>
      <c r="U883">
        <v>255</v>
      </c>
      <c r="V883">
        <v>4.1100000000000003</v>
      </c>
      <c r="W883">
        <v>49</v>
      </c>
    </row>
    <row r="884" spans="1:23" x14ac:dyDescent="0.25">
      <c r="A884">
        <f>COUNTIF('Value Matchup'!$D$356:$D$423,D884)</f>
        <v>0</v>
      </c>
      <c r="B884" t="s">
        <v>1198</v>
      </c>
      <c r="C884">
        <v>177</v>
      </c>
      <c r="D884" t="s">
        <v>379</v>
      </c>
      <c r="E884" t="s">
        <v>108</v>
      </c>
      <c r="F884" s="79" t="s">
        <v>1018</v>
      </c>
      <c r="G884">
        <v>-0.49</v>
      </c>
      <c r="H884">
        <v>102.8</v>
      </c>
      <c r="I884">
        <v>203</v>
      </c>
      <c r="J884">
        <v>103.3</v>
      </c>
      <c r="K884">
        <v>145</v>
      </c>
      <c r="L884">
        <v>68.8</v>
      </c>
      <c r="M884">
        <v>132</v>
      </c>
      <c r="N884">
        <v>6.2E-2</v>
      </c>
      <c r="O884">
        <v>38</v>
      </c>
      <c r="P884">
        <v>-6</v>
      </c>
      <c r="Q884">
        <v>305</v>
      </c>
      <c r="R884">
        <v>101.8</v>
      </c>
      <c r="S884">
        <v>284</v>
      </c>
      <c r="T884">
        <v>107.8</v>
      </c>
      <c r="U884">
        <v>303</v>
      </c>
      <c r="V884">
        <v>2.4</v>
      </c>
      <c r="W884">
        <v>79</v>
      </c>
    </row>
    <row r="885" spans="1:23" x14ac:dyDescent="0.25">
      <c r="A885">
        <f>COUNTIF('Value Matchup'!$D$356:$D$423,D885)</f>
        <v>0</v>
      </c>
      <c r="B885" t="s">
        <v>1198</v>
      </c>
      <c r="C885">
        <v>178</v>
      </c>
      <c r="D885" t="s">
        <v>1189</v>
      </c>
      <c r="E885" t="s">
        <v>108</v>
      </c>
      <c r="F885" s="79" t="s">
        <v>538</v>
      </c>
      <c r="G885">
        <v>-0.52</v>
      </c>
      <c r="H885">
        <v>101.3</v>
      </c>
      <c r="I885">
        <v>235</v>
      </c>
      <c r="J885">
        <v>101.8</v>
      </c>
      <c r="K885">
        <v>107</v>
      </c>
      <c r="L885">
        <v>66.2</v>
      </c>
      <c r="M885">
        <v>272</v>
      </c>
      <c r="N885">
        <v>4.5999999999999999E-2</v>
      </c>
      <c r="O885">
        <v>67</v>
      </c>
      <c r="P885">
        <v>-5.29</v>
      </c>
      <c r="Q885">
        <v>287</v>
      </c>
      <c r="R885">
        <v>102.3</v>
      </c>
      <c r="S885">
        <v>267</v>
      </c>
      <c r="T885">
        <v>107.6</v>
      </c>
      <c r="U885">
        <v>291</v>
      </c>
      <c r="V885">
        <v>8.32</v>
      </c>
      <c r="W885">
        <v>13</v>
      </c>
    </row>
    <row r="886" spans="1:23" x14ac:dyDescent="0.25">
      <c r="A886">
        <f>COUNTIF('Value Matchup'!$D$356:$D$423,D886)</f>
        <v>0</v>
      </c>
      <c r="B886" t="s">
        <v>1198</v>
      </c>
      <c r="C886">
        <v>179</v>
      </c>
      <c r="D886" t="s">
        <v>412</v>
      </c>
      <c r="E886" t="s">
        <v>198</v>
      </c>
      <c r="F886" s="79" t="s">
        <v>544</v>
      </c>
      <c r="G886">
        <v>-0.54</v>
      </c>
      <c r="H886">
        <v>108.5</v>
      </c>
      <c r="I886">
        <v>100</v>
      </c>
      <c r="J886">
        <v>109</v>
      </c>
      <c r="K886">
        <v>256</v>
      </c>
      <c r="L886">
        <v>67</v>
      </c>
      <c r="M886">
        <v>238</v>
      </c>
      <c r="N886">
        <v>-0.03</v>
      </c>
      <c r="O886">
        <v>257</v>
      </c>
      <c r="P886">
        <v>-4.67</v>
      </c>
      <c r="Q886">
        <v>273</v>
      </c>
      <c r="R886">
        <v>103.2</v>
      </c>
      <c r="S886">
        <v>221</v>
      </c>
      <c r="T886">
        <v>107.9</v>
      </c>
      <c r="U886">
        <v>308</v>
      </c>
      <c r="V886">
        <v>1.43</v>
      </c>
      <c r="W886">
        <v>115</v>
      </c>
    </row>
    <row r="887" spans="1:23" x14ac:dyDescent="0.25">
      <c r="A887">
        <f>COUNTIF('Value Matchup'!$D$356:$D$423,D887)</f>
        <v>0</v>
      </c>
      <c r="B887" t="s">
        <v>1198</v>
      </c>
      <c r="C887">
        <v>180</v>
      </c>
      <c r="D887" t="s">
        <v>133</v>
      </c>
      <c r="E887" t="s">
        <v>112</v>
      </c>
      <c r="F887" s="79" t="s">
        <v>534</v>
      </c>
      <c r="G887">
        <v>-0.62</v>
      </c>
      <c r="H887">
        <v>104.7</v>
      </c>
      <c r="I887">
        <v>164</v>
      </c>
      <c r="J887">
        <v>105.3</v>
      </c>
      <c r="K887">
        <v>188</v>
      </c>
      <c r="L887">
        <v>71.099999999999994</v>
      </c>
      <c r="M887">
        <v>50</v>
      </c>
      <c r="N887">
        <v>4.1000000000000002E-2</v>
      </c>
      <c r="O887">
        <v>73</v>
      </c>
      <c r="P887">
        <v>-3.92</v>
      </c>
      <c r="Q887">
        <v>247</v>
      </c>
      <c r="R887">
        <v>103.2</v>
      </c>
      <c r="S887">
        <v>222</v>
      </c>
      <c r="T887">
        <v>107.1</v>
      </c>
      <c r="U887">
        <v>273</v>
      </c>
      <c r="V887">
        <v>-10.95</v>
      </c>
      <c r="W887">
        <v>350</v>
      </c>
    </row>
    <row r="888" spans="1:23" x14ac:dyDescent="0.25">
      <c r="A888">
        <f>COUNTIF('Value Matchup'!$D$356:$D$423,D888)</f>
        <v>1</v>
      </c>
      <c r="B888" t="s">
        <v>1198</v>
      </c>
      <c r="C888">
        <v>181</v>
      </c>
      <c r="D888" t="s">
        <v>212</v>
      </c>
      <c r="E888" t="s">
        <v>159</v>
      </c>
      <c r="F888" s="79" t="s">
        <v>756</v>
      </c>
      <c r="G888">
        <v>-0.76</v>
      </c>
      <c r="H888">
        <v>102.7</v>
      </c>
      <c r="I888">
        <v>205</v>
      </c>
      <c r="J888">
        <v>103.5</v>
      </c>
      <c r="K888">
        <v>154</v>
      </c>
      <c r="L888">
        <v>70.8</v>
      </c>
      <c r="M888">
        <v>54</v>
      </c>
      <c r="N888">
        <v>-4.1000000000000002E-2</v>
      </c>
      <c r="O888">
        <v>285</v>
      </c>
      <c r="P888">
        <v>-5.65</v>
      </c>
      <c r="Q888">
        <v>294</v>
      </c>
      <c r="R888">
        <v>101.5</v>
      </c>
      <c r="S888">
        <v>294</v>
      </c>
      <c r="T888">
        <v>107.1</v>
      </c>
      <c r="U888">
        <v>271</v>
      </c>
      <c r="V888">
        <v>4.28</v>
      </c>
      <c r="W888">
        <v>47</v>
      </c>
    </row>
    <row r="889" spans="1:23" x14ac:dyDescent="0.25">
      <c r="A889">
        <f>COUNTIF('Value Matchup'!$D$356:$D$423,D889)</f>
        <v>0</v>
      </c>
      <c r="B889" t="s">
        <v>1198</v>
      </c>
      <c r="C889">
        <v>182</v>
      </c>
      <c r="D889" t="s">
        <v>291</v>
      </c>
      <c r="E889" t="s">
        <v>118</v>
      </c>
      <c r="F889" s="79" t="s">
        <v>538</v>
      </c>
      <c r="G889">
        <v>-0.8</v>
      </c>
      <c r="H889">
        <v>102.3</v>
      </c>
      <c r="I889">
        <v>211</v>
      </c>
      <c r="J889">
        <v>103.2</v>
      </c>
      <c r="K889">
        <v>140</v>
      </c>
      <c r="L889">
        <v>65.400000000000006</v>
      </c>
      <c r="M889">
        <v>296</v>
      </c>
      <c r="N889">
        <v>6.3E-2</v>
      </c>
      <c r="O889">
        <v>36</v>
      </c>
      <c r="P889">
        <v>-4.58</v>
      </c>
      <c r="Q889">
        <v>269</v>
      </c>
      <c r="R889">
        <v>102.6</v>
      </c>
      <c r="S889">
        <v>258</v>
      </c>
      <c r="T889">
        <v>107.1</v>
      </c>
      <c r="U889">
        <v>272</v>
      </c>
      <c r="V889">
        <v>-0.5</v>
      </c>
      <c r="W889">
        <v>169</v>
      </c>
    </row>
    <row r="890" spans="1:23" x14ac:dyDescent="0.25">
      <c r="A890">
        <f>COUNTIF('Value Matchup'!$D$356:$D$423,D890)</f>
        <v>0</v>
      </c>
      <c r="B890" t="s">
        <v>1198</v>
      </c>
      <c r="C890">
        <v>183</v>
      </c>
      <c r="D890" t="s">
        <v>187</v>
      </c>
      <c r="E890" t="s">
        <v>150</v>
      </c>
      <c r="F890" s="79" t="s">
        <v>1785</v>
      </c>
      <c r="G890">
        <v>-1.05</v>
      </c>
      <c r="H890">
        <v>103.5</v>
      </c>
      <c r="I890">
        <v>190</v>
      </c>
      <c r="J890">
        <v>104.5</v>
      </c>
      <c r="K890">
        <v>172</v>
      </c>
      <c r="L890">
        <v>67.7</v>
      </c>
      <c r="M890">
        <v>207</v>
      </c>
      <c r="N890">
        <v>-6.9000000000000006E-2</v>
      </c>
      <c r="O890">
        <v>322</v>
      </c>
      <c r="P890">
        <v>6.99</v>
      </c>
      <c r="Q890">
        <v>60</v>
      </c>
      <c r="R890">
        <v>108.8</v>
      </c>
      <c r="S890">
        <v>53</v>
      </c>
      <c r="T890">
        <v>101.8</v>
      </c>
      <c r="U890">
        <v>69</v>
      </c>
      <c r="V890">
        <v>-7.12</v>
      </c>
      <c r="W890">
        <v>336</v>
      </c>
    </row>
    <row r="891" spans="1:23" x14ac:dyDescent="0.25">
      <c r="A891">
        <f>COUNTIF('Value Matchup'!$D$356:$D$423,D891)</f>
        <v>0</v>
      </c>
      <c r="B891" t="s">
        <v>1198</v>
      </c>
      <c r="C891">
        <v>184</v>
      </c>
      <c r="D891" t="s">
        <v>338</v>
      </c>
      <c r="E891" t="s">
        <v>182</v>
      </c>
      <c r="F891" s="79" t="s">
        <v>1661</v>
      </c>
      <c r="G891">
        <v>-1.05</v>
      </c>
      <c r="H891">
        <v>102.2</v>
      </c>
      <c r="I891">
        <v>215</v>
      </c>
      <c r="J891">
        <v>103.3</v>
      </c>
      <c r="K891">
        <v>143</v>
      </c>
      <c r="L891">
        <v>68.400000000000006</v>
      </c>
      <c r="M891">
        <v>162</v>
      </c>
      <c r="N891">
        <v>-3.2000000000000001E-2</v>
      </c>
      <c r="O891">
        <v>261</v>
      </c>
      <c r="P891">
        <v>3.35</v>
      </c>
      <c r="Q891">
        <v>86</v>
      </c>
      <c r="R891">
        <v>106</v>
      </c>
      <c r="S891">
        <v>87</v>
      </c>
      <c r="T891">
        <v>102.7</v>
      </c>
      <c r="U891">
        <v>85</v>
      </c>
      <c r="V891">
        <v>3.33</v>
      </c>
      <c r="W891">
        <v>63</v>
      </c>
    </row>
    <row r="892" spans="1:23" x14ac:dyDescent="0.25">
      <c r="A892">
        <f>COUNTIF('Value Matchup'!$D$356:$D$423,D892)</f>
        <v>0</v>
      </c>
      <c r="B892" t="s">
        <v>1198</v>
      </c>
      <c r="C892">
        <v>185</v>
      </c>
      <c r="D892" t="s">
        <v>1190</v>
      </c>
      <c r="E892" t="s">
        <v>186</v>
      </c>
      <c r="F892" s="79" t="s">
        <v>1068</v>
      </c>
      <c r="G892">
        <v>-1.19</v>
      </c>
      <c r="H892">
        <v>110.2</v>
      </c>
      <c r="I892">
        <v>71</v>
      </c>
      <c r="J892">
        <v>111.4</v>
      </c>
      <c r="K892">
        <v>303</v>
      </c>
      <c r="L892">
        <v>67.2</v>
      </c>
      <c r="M892">
        <v>222</v>
      </c>
      <c r="N892">
        <v>2.9000000000000001E-2</v>
      </c>
      <c r="O892">
        <v>101</v>
      </c>
      <c r="P892">
        <v>-0.59</v>
      </c>
      <c r="Q892">
        <v>145</v>
      </c>
      <c r="R892">
        <v>104.9</v>
      </c>
      <c r="S892">
        <v>137</v>
      </c>
      <c r="T892">
        <v>105.5</v>
      </c>
      <c r="U892">
        <v>171</v>
      </c>
      <c r="V892">
        <v>1.66</v>
      </c>
      <c r="W892">
        <v>111</v>
      </c>
    </row>
    <row r="893" spans="1:23" x14ac:dyDescent="0.25">
      <c r="A893">
        <f>COUNTIF('Value Matchup'!$D$356:$D$423,D893)</f>
        <v>0</v>
      </c>
      <c r="B893" t="s">
        <v>1198</v>
      </c>
      <c r="C893">
        <v>186</v>
      </c>
      <c r="D893" t="s">
        <v>197</v>
      </c>
      <c r="E893" t="s">
        <v>198</v>
      </c>
      <c r="F893" s="79" t="s">
        <v>761</v>
      </c>
      <c r="G893">
        <v>-1.25</v>
      </c>
      <c r="H893">
        <v>109.6</v>
      </c>
      <c r="I893">
        <v>82</v>
      </c>
      <c r="J893">
        <v>110.8</v>
      </c>
      <c r="K893">
        <v>296</v>
      </c>
      <c r="L893">
        <v>66.7</v>
      </c>
      <c r="M893">
        <v>256</v>
      </c>
      <c r="N893">
        <v>8.2000000000000003E-2</v>
      </c>
      <c r="O893">
        <v>12</v>
      </c>
      <c r="P893">
        <v>-5.14</v>
      </c>
      <c r="Q893">
        <v>281</v>
      </c>
      <c r="R893">
        <v>103</v>
      </c>
      <c r="S893">
        <v>233</v>
      </c>
      <c r="T893">
        <v>108.2</v>
      </c>
      <c r="U893">
        <v>318</v>
      </c>
      <c r="V893">
        <v>2.16</v>
      </c>
      <c r="W893">
        <v>88</v>
      </c>
    </row>
    <row r="894" spans="1:23" x14ac:dyDescent="0.25">
      <c r="A894">
        <f>COUNTIF('Value Matchup'!$D$356:$D$423,D894)</f>
        <v>0</v>
      </c>
      <c r="B894" t="s">
        <v>1198</v>
      </c>
      <c r="C894">
        <v>187</v>
      </c>
      <c r="D894" t="s">
        <v>160</v>
      </c>
      <c r="E894" t="s">
        <v>161</v>
      </c>
      <c r="F894" s="79" t="s">
        <v>754</v>
      </c>
      <c r="G894">
        <v>-1.27</v>
      </c>
      <c r="H894">
        <v>108.7</v>
      </c>
      <c r="I894">
        <v>97</v>
      </c>
      <c r="J894">
        <v>109.9</v>
      </c>
      <c r="K894">
        <v>281</v>
      </c>
      <c r="L894">
        <v>69.599999999999994</v>
      </c>
      <c r="M894">
        <v>95</v>
      </c>
      <c r="N894">
        <v>5.0000000000000001E-3</v>
      </c>
      <c r="O894">
        <v>178</v>
      </c>
      <c r="P894">
        <v>-2.77</v>
      </c>
      <c r="Q894">
        <v>214</v>
      </c>
      <c r="R894">
        <v>103</v>
      </c>
      <c r="S894">
        <v>231</v>
      </c>
      <c r="T894">
        <v>105.8</v>
      </c>
      <c r="U894">
        <v>189</v>
      </c>
      <c r="V894">
        <v>-1.07</v>
      </c>
      <c r="W894">
        <v>186</v>
      </c>
    </row>
    <row r="895" spans="1:23" x14ac:dyDescent="0.25">
      <c r="A895">
        <f>COUNTIF('Value Matchup'!$D$356:$D$423,D895)</f>
        <v>0</v>
      </c>
      <c r="B895" t="s">
        <v>1198</v>
      </c>
      <c r="C895">
        <v>188</v>
      </c>
      <c r="D895" t="s">
        <v>224</v>
      </c>
      <c r="E895" t="s">
        <v>176</v>
      </c>
      <c r="F895" s="79" t="s">
        <v>550</v>
      </c>
      <c r="G895">
        <v>-1.35</v>
      </c>
      <c r="H895">
        <v>111.1</v>
      </c>
      <c r="I895">
        <v>64</v>
      </c>
      <c r="J895">
        <v>112.4</v>
      </c>
      <c r="K895">
        <v>311</v>
      </c>
      <c r="L895">
        <v>67.7</v>
      </c>
      <c r="M895">
        <v>206</v>
      </c>
      <c r="N895">
        <v>-3.4000000000000002E-2</v>
      </c>
      <c r="O895">
        <v>270</v>
      </c>
      <c r="P895">
        <v>-1.44</v>
      </c>
      <c r="Q895">
        <v>174</v>
      </c>
      <c r="R895">
        <v>104.1</v>
      </c>
      <c r="S895">
        <v>174</v>
      </c>
      <c r="T895">
        <v>105.6</v>
      </c>
      <c r="U895">
        <v>176</v>
      </c>
      <c r="V895">
        <v>-2.82</v>
      </c>
      <c r="W895">
        <v>235</v>
      </c>
    </row>
    <row r="896" spans="1:23" x14ac:dyDescent="0.25">
      <c r="A896">
        <f>COUNTIF('Value Matchup'!$D$356:$D$423,D896)</f>
        <v>0</v>
      </c>
      <c r="B896" t="s">
        <v>1198</v>
      </c>
      <c r="C896">
        <v>189</v>
      </c>
      <c r="D896" t="s">
        <v>185</v>
      </c>
      <c r="E896" t="s">
        <v>186</v>
      </c>
      <c r="F896" s="79" t="s">
        <v>441</v>
      </c>
      <c r="G896">
        <v>-1.41</v>
      </c>
      <c r="H896">
        <v>107.7</v>
      </c>
      <c r="I896">
        <v>112</v>
      </c>
      <c r="J896">
        <v>109.2</v>
      </c>
      <c r="K896">
        <v>261</v>
      </c>
      <c r="L896">
        <v>66.8</v>
      </c>
      <c r="M896">
        <v>246</v>
      </c>
      <c r="N896">
        <v>-7.0000000000000001E-3</v>
      </c>
      <c r="O896">
        <v>200</v>
      </c>
      <c r="P896">
        <v>-3.65</v>
      </c>
      <c r="Q896">
        <v>243</v>
      </c>
      <c r="R896">
        <v>103.9</v>
      </c>
      <c r="S896">
        <v>186</v>
      </c>
      <c r="T896">
        <v>107.5</v>
      </c>
      <c r="U896">
        <v>287</v>
      </c>
      <c r="V896">
        <v>-4.9400000000000004</v>
      </c>
      <c r="W896">
        <v>297</v>
      </c>
    </row>
    <row r="897" spans="1:23" x14ac:dyDescent="0.25">
      <c r="A897">
        <f>COUNTIF('Value Matchup'!$D$356:$D$423,D897)</f>
        <v>0</v>
      </c>
      <c r="B897" t="s">
        <v>1198</v>
      </c>
      <c r="C897">
        <v>190</v>
      </c>
      <c r="D897" t="s">
        <v>220</v>
      </c>
      <c r="E897" t="s">
        <v>173</v>
      </c>
      <c r="F897" s="79" t="s">
        <v>515</v>
      </c>
      <c r="G897">
        <v>-1.45</v>
      </c>
      <c r="H897">
        <v>102</v>
      </c>
      <c r="I897">
        <v>218</v>
      </c>
      <c r="J897">
        <v>103.4</v>
      </c>
      <c r="K897">
        <v>150</v>
      </c>
      <c r="L897">
        <v>74</v>
      </c>
      <c r="M897">
        <v>7</v>
      </c>
      <c r="N897">
        <v>3.2000000000000001E-2</v>
      </c>
      <c r="O897">
        <v>95</v>
      </c>
      <c r="P897">
        <v>-2.88</v>
      </c>
      <c r="Q897">
        <v>221</v>
      </c>
      <c r="R897">
        <v>103.9</v>
      </c>
      <c r="S897">
        <v>183</v>
      </c>
      <c r="T897">
        <v>106.8</v>
      </c>
      <c r="U897">
        <v>257</v>
      </c>
      <c r="V897">
        <v>-0.33</v>
      </c>
      <c r="W897">
        <v>162</v>
      </c>
    </row>
    <row r="898" spans="1:23" x14ac:dyDescent="0.25">
      <c r="A898">
        <f>COUNTIF('Value Matchup'!$D$356:$D$423,D898)</f>
        <v>0</v>
      </c>
      <c r="B898" t="s">
        <v>1198</v>
      </c>
      <c r="C898">
        <v>191</v>
      </c>
      <c r="D898" t="s">
        <v>192</v>
      </c>
      <c r="E898" t="s">
        <v>171</v>
      </c>
      <c r="F898" s="79" t="s">
        <v>549</v>
      </c>
      <c r="G898">
        <v>-1.49</v>
      </c>
      <c r="H898">
        <v>97</v>
      </c>
      <c r="I898">
        <v>304</v>
      </c>
      <c r="J898">
        <v>98.5</v>
      </c>
      <c r="K898">
        <v>62</v>
      </c>
      <c r="L898">
        <v>66.900000000000006</v>
      </c>
      <c r="M898">
        <v>239</v>
      </c>
      <c r="N898">
        <v>1.2999999999999999E-2</v>
      </c>
      <c r="O898">
        <v>156</v>
      </c>
      <c r="P898">
        <v>0.53</v>
      </c>
      <c r="Q898">
        <v>124</v>
      </c>
      <c r="R898">
        <v>105</v>
      </c>
      <c r="S898">
        <v>127</v>
      </c>
      <c r="T898">
        <v>104.5</v>
      </c>
      <c r="U898">
        <v>131</v>
      </c>
      <c r="V898">
        <v>-10.91</v>
      </c>
      <c r="W898">
        <v>349</v>
      </c>
    </row>
    <row r="899" spans="1:23" x14ac:dyDescent="0.25">
      <c r="A899">
        <f>COUNTIF('Value Matchup'!$D$356:$D$423,D899)</f>
        <v>0</v>
      </c>
      <c r="B899" t="s">
        <v>1198</v>
      </c>
      <c r="C899">
        <v>192</v>
      </c>
      <c r="D899" t="s">
        <v>141</v>
      </c>
      <c r="E899" t="s">
        <v>121</v>
      </c>
      <c r="F899" s="79" t="s">
        <v>515</v>
      </c>
      <c r="G899">
        <v>-1.68</v>
      </c>
      <c r="H899">
        <v>101.7</v>
      </c>
      <c r="I899">
        <v>226</v>
      </c>
      <c r="J899">
        <v>103.4</v>
      </c>
      <c r="K899">
        <v>149</v>
      </c>
      <c r="L899">
        <v>69.599999999999994</v>
      </c>
      <c r="M899">
        <v>94</v>
      </c>
      <c r="N899">
        <v>3.0000000000000001E-3</v>
      </c>
      <c r="O899">
        <v>182</v>
      </c>
      <c r="P899">
        <v>-4.0999999999999996</v>
      </c>
      <c r="Q899">
        <v>252</v>
      </c>
      <c r="R899">
        <v>101.8</v>
      </c>
      <c r="S899">
        <v>285</v>
      </c>
      <c r="T899">
        <v>105.9</v>
      </c>
      <c r="U899">
        <v>201</v>
      </c>
      <c r="V899">
        <v>-0.77</v>
      </c>
      <c r="W899">
        <v>176</v>
      </c>
    </row>
    <row r="900" spans="1:23" x14ac:dyDescent="0.25">
      <c r="A900">
        <f>COUNTIF('Value Matchup'!$D$356:$D$423,D900)</f>
        <v>0</v>
      </c>
      <c r="B900" t="s">
        <v>1198</v>
      </c>
      <c r="C900">
        <v>193</v>
      </c>
      <c r="D900" t="s">
        <v>411</v>
      </c>
      <c r="E900" t="s">
        <v>124</v>
      </c>
      <c r="F900" s="79" t="s">
        <v>451</v>
      </c>
      <c r="G900">
        <v>-1.73</v>
      </c>
      <c r="H900">
        <v>104.4</v>
      </c>
      <c r="I900">
        <v>171</v>
      </c>
      <c r="J900">
        <v>106.1</v>
      </c>
      <c r="K900">
        <v>202</v>
      </c>
      <c r="L900">
        <v>67.7</v>
      </c>
      <c r="M900">
        <v>204</v>
      </c>
      <c r="N900">
        <v>6.7000000000000004E-2</v>
      </c>
      <c r="O900">
        <v>31</v>
      </c>
      <c r="P900">
        <v>6.36</v>
      </c>
      <c r="Q900">
        <v>68</v>
      </c>
      <c r="R900">
        <v>109.2</v>
      </c>
      <c r="S900">
        <v>48</v>
      </c>
      <c r="T900">
        <v>102.9</v>
      </c>
      <c r="U900">
        <v>92</v>
      </c>
      <c r="V900">
        <v>-3.03</v>
      </c>
      <c r="W900">
        <v>243</v>
      </c>
    </row>
    <row r="901" spans="1:23" x14ac:dyDescent="0.25">
      <c r="A901">
        <f>COUNTIF('Value Matchup'!$D$356:$D$423,D901)</f>
        <v>1</v>
      </c>
      <c r="B901" t="s">
        <v>1198</v>
      </c>
      <c r="C901">
        <v>194</v>
      </c>
      <c r="D901" t="s">
        <v>281</v>
      </c>
      <c r="E901" t="s">
        <v>198</v>
      </c>
      <c r="F901" s="79" t="s">
        <v>517</v>
      </c>
      <c r="G901">
        <v>-2.06</v>
      </c>
      <c r="H901">
        <v>106.1</v>
      </c>
      <c r="I901">
        <v>145</v>
      </c>
      <c r="J901">
        <v>108.2</v>
      </c>
      <c r="K901">
        <v>242</v>
      </c>
      <c r="L901">
        <v>66.7</v>
      </c>
      <c r="M901">
        <v>250</v>
      </c>
      <c r="N901">
        <v>-0.05</v>
      </c>
      <c r="O901">
        <v>297</v>
      </c>
      <c r="P901">
        <v>-4.9400000000000004</v>
      </c>
      <c r="Q901">
        <v>277</v>
      </c>
      <c r="R901">
        <v>103.5</v>
      </c>
      <c r="S901">
        <v>213</v>
      </c>
      <c r="T901">
        <v>108.4</v>
      </c>
      <c r="U901">
        <v>324</v>
      </c>
      <c r="V901">
        <v>0.79</v>
      </c>
      <c r="W901">
        <v>131</v>
      </c>
    </row>
    <row r="902" spans="1:23" x14ac:dyDescent="0.25">
      <c r="A902">
        <f>COUNTIF('Value Matchup'!$D$356:$D$423,D902)</f>
        <v>0</v>
      </c>
      <c r="B902" t="s">
        <v>1198</v>
      </c>
      <c r="C902">
        <v>195</v>
      </c>
      <c r="D902" t="s">
        <v>215</v>
      </c>
      <c r="E902" t="s">
        <v>123</v>
      </c>
      <c r="F902" s="79" t="s">
        <v>546</v>
      </c>
      <c r="G902">
        <v>-2.08</v>
      </c>
      <c r="H902">
        <v>105.2</v>
      </c>
      <c r="I902">
        <v>155</v>
      </c>
      <c r="J902">
        <v>107.3</v>
      </c>
      <c r="K902">
        <v>222</v>
      </c>
      <c r="L902">
        <v>68.5</v>
      </c>
      <c r="M902">
        <v>155</v>
      </c>
      <c r="N902">
        <v>4.9000000000000002E-2</v>
      </c>
      <c r="O902">
        <v>60</v>
      </c>
      <c r="P902">
        <v>-1.26</v>
      </c>
      <c r="Q902">
        <v>165</v>
      </c>
      <c r="R902">
        <v>104.6</v>
      </c>
      <c r="S902">
        <v>148</v>
      </c>
      <c r="T902">
        <v>105.9</v>
      </c>
      <c r="U902">
        <v>198</v>
      </c>
      <c r="V902">
        <v>1.82</v>
      </c>
      <c r="W902">
        <v>102</v>
      </c>
    </row>
    <row r="903" spans="1:23" x14ac:dyDescent="0.25">
      <c r="A903">
        <f>COUNTIF('Value Matchup'!$D$356:$D$423,D903)</f>
        <v>0</v>
      </c>
      <c r="B903" t="s">
        <v>1198</v>
      </c>
      <c r="C903">
        <v>196</v>
      </c>
      <c r="D903" t="s">
        <v>68</v>
      </c>
      <c r="E903" t="s">
        <v>167</v>
      </c>
      <c r="F903" s="79" t="s">
        <v>541</v>
      </c>
      <c r="G903">
        <v>-2.52</v>
      </c>
      <c r="H903">
        <v>103.9</v>
      </c>
      <c r="I903">
        <v>187</v>
      </c>
      <c r="J903">
        <v>106.4</v>
      </c>
      <c r="K903">
        <v>207</v>
      </c>
      <c r="L903">
        <v>66.099999999999994</v>
      </c>
      <c r="M903">
        <v>275</v>
      </c>
      <c r="N903">
        <v>-8.0000000000000002E-3</v>
      </c>
      <c r="O903">
        <v>204</v>
      </c>
      <c r="P903">
        <v>-2.4500000000000002</v>
      </c>
      <c r="Q903">
        <v>202</v>
      </c>
      <c r="R903">
        <v>103.6</v>
      </c>
      <c r="S903">
        <v>206</v>
      </c>
      <c r="T903">
        <v>106</v>
      </c>
      <c r="U903">
        <v>209</v>
      </c>
      <c r="V903">
        <v>0.08</v>
      </c>
      <c r="W903">
        <v>151</v>
      </c>
    </row>
    <row r="904" spans="1:23" x14ac:dyDescent="0.25">
      <c r="A904">
        <f>COUNTIF('Value Matchup'!$D$356:$D$423,D904)</f>
        <v>1</v>
      </c>
      <c r="B904" t="s">
        <v>1198</v>
      </c>
      <c r="C904">
        <v>197</v>
      </c>
      <c r="D904" t="s">
        <v>286</v>
      </c>
      <c r="E904" t="s">
        <v>132</v>
      </c>
      <c r="F904" s="79" t="s">
        <v>543</v>
      </c>
      <c r="G904">
        <v>-2.61</v>
      </c>
      <c r="H904">
        <v>107.2</v>
      </c>
      <c r="I904">
        <v>122</v>
      </c>
      <c r="J904">
        <v>109.8</v>
      </c>
      <c r="K904">
        <v>277</v>
      </c>
      <c r="L904">
        <v>68.7</v>
      </c>
      <c r="M904">
        <v>140</v>
      </c>
      <c r="N904">
        <v>-8.6999999999999994E-2</v>
      </c>
      <c r="O904">
        <v>338</v>
      </c>
      <c r="P904">
        <v>-4.05</v>
      </c>
      <c r="Q904">
        <v>249</v>
      </c>
      <c r="R904">
        <v>103.6</v>
      </c>
      <c r="S904">
        <v>203</v>
      </c>
      <c r="T904">
        <v>107.6</v>
      </c>
      <c r="U904">
        <v>292</v>
      </c>
      <c r="V904">
        <v>0.01</v>
      </c>
      <c r="W904">
        <v>154</v>
      </c>
    </row>
    <row r="905" spans="1:23" x14ac:dyDescent="0.25">
      <c r="A905">
        <f>COUNTIF('Value Matchup'!$D$356:$D$423,D905)</f>
        <v>0</v>
      </c>
      <c r="B905" t="s">
        <v>1198</v>
      </c>
      <c r="C905">
        <v>198</v>
      </c>
      <c r="D905" t="s">
        <v>239</v>
      </c>
      <c r="E905" t="s">
        <v>186</v>
      </c>
      <c r="F905" s="79" t="s">
        <v>518</v>
      </c>
      <c r="G905">
        <v>-2.76</v>
      </c>
      <c r="H905">
        <v>107</v>
      </c>
      <c r="I905">
        <v>126</v>
      </c>
      <c r="J905">
        <v>109.8</v>
      </c>
      <c r="K905">
        <v>276</v>
      </c>
      <c r="L905">
        <v>69.3</v>
      </c>
      <c r="M905">
        <v>102</v>
      </c>
      <c r="N905">
        <v>-3.5999999999999997E-2</v>
      </c>
      <c r="O905">
        <v>275</v>
      </c>
      <c r="P905">
        <v>-0.64</v>
      </c>
      <c r="Q905">
        <v>148</v>
      </c>
      <c r="R905">
        <v>105.7</v>
      </c>
      <c r="S905">
        <v>98</v>
      </c>
      <c r="T905">
        <v>106.3</v>
      </c>
      <c r="U905">
        <v>226</v>
      </c>
      <c r="V905">
        <v>3.64</v>
      </c>
      <c r="W905">
        <v>58</v>
      </c>
    </row>
    <row r="906" spans="1:23" x14ac:dyDescent="0.25">
      <c r="A906">
        <f>COUNTIF('Value Matchup'!$D$356:$D$423,D906)</f>
        <v>0</v>
      </c>
      <c r="B906" t="s">
        <v>1198</v>
      </c>
      <c r="C906">
        <v>199</v>
      </c>
      <c r="D906" t="s">
        <v>236</v>
      </c>
      <c r="E906" t="s">
        <v>144</v>
      </c>
      <c r="F906" s="79" t="s">
        <v>1661</v>
      </c>
      <c r="G906">
        <v>-2.78</v>
      </c>
      <c r="H906">
        <v>99.6</v>
      </c>
      <c r="I906">
        <v>266</v>
      </c>
      <c r="J906">
        <v>102.3</v>
      </c>
      <c r="K906">
        <v>118</v>
      </c>
      <c r="L906">
        <v>69.7</v>
      </c>
      <c r="M906">
        <v>91</v>
      </c>
      <c r="N906">
        <v>-8.9999999999999993E-3</v>
      </c>
      <c r="O906">
        <v>208</v>
      </c>
      <c r="P906">
        <v>2.4700000000000002</v>
      </c>
      <c r="Q906">
        <v>93</v>
      </c>
      <c r="R906">
        <v>105.2</v>
      </c>
      <c r="S906">
        <v>121</v>
      </c>
      <c r="T906">
        <v>102.7</v>
      </c>
      <c r="U906">
        <v>84</v>
      </c>
      <c r="V906">
        <v>1.71</v>
      </c>
      <c r="W906">
        <v>105</v>
      </c>
    </row>
    <row r="907" spans="1:23" x14ac:dyDescent="0.25">
      <c r="A907">
        <f>COUNTIF('Value Matchup'!$D$356:$D$423,D907)</f>
        <v>0</v>
      </c>
      <c r="B907" t="s">
        <v>1198</v>
      </c>
      <c r="C907">
        <v>200</v>
      </c>
      <c r="D907" t="s">
        <v>403</v>
      </c>
      <c r="E907" t="s">
        <v>167</v>
      </c>
      <c r="F907" s="79" t="s">
        <v>550</v>
      </c>
      <c r="G907">
        <v>-2.93</v>
      </c>
      <c r="H907">
        <v>99.7</v>
      </c>
      <c r="I907">
        <v>264</v>
      </c>
      <c r="J907">
        <v>102.7</v>
      </c>
      <c r="K907">
        <v>128</v>
      </c>
      <c r="L907">
        <v>66.3</v>
      </c>
      <c r="M907">
        <v>265</v>
      </c>
      <c r="N907">
        <v>-3.5000000000000003E-2</v>
      </c>
      <c r="O907">
        <v>272</v>
      </c>
      <c r="P907">
        <v>-3.51</v>
      </c>
      <c r="Q907">
        <v>240</v>
      </c>
      <c r="R907">
        <v>102.9</v>
      </c>
      <c r="S907">
        <v>245</v>
      </c>
      <c r="T907">
        <v>106.4</v>
      </c>
      <c r="U907">
        <v>229</v>
      </c>
      <c r="V907">
        <v>-2.74</v>
      </c>
      <c r="W907">
        <v>233</v>
      </c>
    </row>
    <row r="908" spans="1:23" x14ac:dyDescent="0.25">
      <c r="A908">
        <f>COUNTIF('Value Matchup'!$D$356:$D$423,D908)</f>
        <v>0</v>
      </c>
      <c r="B908" t="s">
        <v>1198</v>
      </c>
      <c r="C908">
        <v>201</v>
      </c>
      <c r="D908" t="s">
        <v>392</v>
      </c>
      <c r="E908" t="s">
        <v>118</v>
      </c>
      <c r="F908" s="79" t="s">
        <v>534</v>
      </c>
      <c r="G908">
        <v>-2.97</v>
      </c>
      <c r="H908">
        <v>107.9</v>
      </c>
      <c r="I908">
        <v>108</v>
      </c>
      <c r="J908">
        <v>110.9</v>
      </c>
      <c r="K908">
        <v>297</v>
      </c>
      <c r="L908">
        <v>71</v>
      </c>
      <c r="M908">
        <v>52</v>
      </c>
      <c r="N908">
        <v>2.9000000000000001E-2</v>
      </c>
      <c r="O908">
        <v>100</v>
      </c>
      <c r="P908">
        <v>-6.24</v>
      </c>
      <c r="Q908">
        <v>308</v>
      </c>
      <c r="R908">
        <v>101.3</v>
      </c>
      <c r="S908">
        <v>303</v>
      </c>
      <c r="T908">
        <v>107.5</v>
      </c>
      <c r="U908">
        <v>285</v>
      </c>
      <c r="V908">
        <v>-3.41</v>
      </c>
      <c r="W908">
        <v>256</v>
      </c>
    </row>
    <row r="909" spans="1:23" x14ac:dyDescent="0.25">
      <c r="A909">
        <f>COUNTIF('Value Matchup'!$D$356:$D$423,D909)</f>
        <v>0</v>
      </c>
      <c r="B909" t="s">
        <v>1198</v>
      </c>
      <c r="C909">
        <v>202</v>
      </c>
      <c r="D909" t="s">
        <v>209</v>
      </c>
      <c r="E909" t="s">
        <v>182</v>
      </c>
      <c r="F909" s="79" t="s">
        <v>514</v>
      </c>
      <c r="G909">
        <v>-3.05</v>
      </c>
      <c r="H909">
        <v>97</v>
      </c>
      <c r="I909">
        <v>307</v>
      </c>
      <c r="J909">
        <v>100</v>
      </c>
      <c r="K909">
        <v>82</v>
      </c>
      <c r="L909">
        <v>64.3</v>
      </c>
      <c r="M909">
        <v>319</v>
      </c>
      <c r="N909">
        <v>-2.3E-2</v>
      </c>
      <c r="O909">
        <v>245</v>
      </c>
      <c r="P909">
        <v>0.87</v>
      </c>
      <c r="Q909">
        <v>119</v>
      </c>
      <c r="R909">
        <v>104.8</v>
      </c>
      <c r="S909">
        <v>141</v>
      </c>
      <c r="T909">
        <v>103.9</v>
      </c>
      <c r="U909">
        <v>119</v>
      </c>
      <c r="V909">
        <v>-3.14</v>
      </c>
      <c r="W909">
        <v>244</v>
      </c>
    </row>
    <row r="910" spans="1:23" x14ac:dyDescent="0.25">
      <c r="A910">
        <f>COUNTIF('Value Matchup'!$D$356:$D$423,D910)</f>
        <v>0</v>
      </c>
      <c r="B910" t="s">
        <v>1198</v>
      </c>
      <c r="C910">
        <v>203</v>
      </c>
      <c r="D910" t="s">
        <v>283</v>
      </c>
      <c r="E910" t="s">
        <v>132</v>
      </c>
      <c r="F910" s="79" t="s">
        <v>447</v>
      </c>
      <c r="G910">
        <v>-3.06</v>
      </c>
      <c r="H910">
        <v>106.7</v>
      </c>
      <c r="I910">
        <v>131</v>
      </c>
      <c r="J910">
        <v>109.8</v>
      </c>
      <c r="K910">
        <v>278</v>
      </c>
      <c r="L910">
        <v>68.7</v>
      </c>
      <c r="M910">
        <v>141</v>
      </c>
      <c r="N910">
        <v>-5.0000000000000001E-3</v>
      </c>
      <c r="O910">
        <v>198</v>
      </c>
      <c r="P910">
        <v>-1</v>
      </c>
      <c r="Q910">
        <v>156</v>
      </c>
      <c r="R910">
        <v>105.2</v>
      </c>
      <c r="S910">
        <v>119</v>
      </c>
      <c r="T910">
        <v>106.2</v>
      </c>
      <c r="U910">
        <v>221</v>
      </c>
      <c r="V910">
        <v>4.42</v>
      </c>
      <c r="W910">
        <v>46</v>
      </c>
    </row>
    <row r="911" spans="1:23" x14ac:dyDescent="0.25">
      <c r="A911">
        <f>COUNTIF('Value Matchup'!$D$356:$D$423,D911)</f>
        <v>0</v>
      </c>
      <c r="B911" t="s">
        <v>1198</v>
      </c>
      <c r="C911">
        <v>204</v>
      </c>
      <c r="D911" t="s">
        <v>201</v>
      </c>
      <c r="E911" t="s">
        <v>161</v>
      </c>
      <c r="F911" s="79" t="s">
        <v>445</v>
      </c>
      <c r="G911">
        <v>-3.3</v>
      </c>
      <c r="H911">
        <v>99.8</v>
      </c>
      <c r="I911">
        <v>263</v>
      </c>
      <c r="J911">
        <v>103.1</v>
      </c>
      <c r="K911">
        <v>138</v>
      </c>
      <c r="L911">
        <v>69.2</v>
      </c>
      <c r="M911">
        <v>108</v>
      </c>
      <c r="N911">
        <v>3.7999999999999999E-2</v>
      </c>
      <c r="O911">
        <v>79</v>
      </c>
      <c r="P911">
        <v>-2.85</v>
      </c>
      <c r="Q911">
        <v>218</v>
      </c>
      <c r="R911">
        <v>103.8</v>
      </c>
      <c r="S911">
        <v>191</v>
      </c>
      <c r="T911">
        <v>106.7</v>
      </c>
      <c r="U911">
        <v>250</v>
      </c>
      <c r="V911">
        <v>-2.5499999999999998</v>
      </c>
      <c r="W911">
        <v>229</v>
      </c>
    </row>
    <row r="912" spans="1:23" x14ac:dyDescent="0.25">
      <c r="A912">
        <f>COUNTIF('Value Matchup'!$D$356:$D$423,D912)</f>
        <v>0</v>
      </c>
      <c r="B912" t="s">
        <v>1198</v>
      </c>
      <c r="C912">
        <v>205</v>
      </c>
      <c r="D912" t="s">
        <v>310</v>
      </c>
      <c r="E912" t="s">
        <v>112</v>
      </c>
      <c r="F912" s="79" t="s">
        <v>550</v>
      </c>
      <c r="G912">
        <v>-3.47</v>
      </c>
      <c r="H912">
        <v>98.9</v>
      </c>
      <c r="I912">
        <v>273</v>
      </c>
      <c r="J912">
        <v>102.4</v>
      </c>
      <c r="K912">
        <v>120</v>
      </c>
      <c r="L912">
        <v>66.8</v>
      </c>
      <c r="M912">
        <v>247</v>
      </c>
      <c r="N912">
        <v>-3.7999999999999999E-2</v>
      </c>
      <c r="O912">
        <v>281</v>
      </c>
      <c r="P912">
        <v>-2.5</v>
      </c>
      <c r="Q912">
        <v>203</v>
      </c>
      <c r="R912">
        <v>104.1</v>
      </c>
      <c r="S912">
        <v>175</v>
      </c>
      <c r="T912">
        <v>106.6</v>
      </c>
      <c r="U912">
        <v>246</v>
      </c>
      <c r="V912">
        <v>-5.54</v>
      </c>
      <c r="W912">
        <v>312</v>
      </c>
    </row>
    <row r="913" spans="1:23" x14ac:dyDescent="0.25">
      <c r="A913">
        <f>COUNTIF('Value Matchup'!$D$356:$D$423,D913)</f>
        <v>0</v>
      </c>
      <c r="B913" t="s">
        <v>1198</v>
      </c>
      <c r="C913">
        <v>206</v>
      </c>
      <c r="D913" t="s">
        <v>287</v>
      </c>
      <c r="E913" t="s">
        <v>121</v>
      </c>
      <c r="F913" s="79" t="s">
        <v>517</v>
      </c>
      <c r="G913">
        <v>-3.47</v>
      </c>
      <c r="H913">
        <v>99.9</v>
      </c>
      <c r="I913">
        <v>262</v>
      </c>
      <c r="J913">
        <v>103.4</v>
      </c>
      <c r="K913">
        <v>148</v>
      </c>
      <c r="L913">
        <v>64.2</v>
      </c>
      <c r="M913">
        <v>321</v>
      </c>
      <c r="N913">
        <v>-1.2E-2</v>
      </c>
      <c r="O913">
        <v>218</v>
      </c>
      <c r="P913">
        <v>-4.1900000000000004</v>
      </c>
      <c r="Q913">
        <v>254</v>
      </c>
      <c r="R913">
        <v>101.5</v>
      </c>
      <c r="S913">
        <v>292</v>
      </c>
      <c r="T913">
        <v>105.7</v>
      </c>
      <c r="U913">
        <v>182</v>
      </c>
      <c r="V913">
        <v>-3.3</v>
      </c>
      <c r="W913">
        <v>252</v>
      </c>
    </row>
    <row r="914" spans="1:23" x14ac:dyDescent="0.25">
      <c r="A914">
        <f>COUNTIF('Value Matchup'!$D$356:$D$423,D914)</f>
        <v>0</v>
      </c>
      <c r="B914" t="s">
        <v>1198</v>
      </c>
      <c r="C914">
        <v>207</v>
      </c>
      <c r="D914" t="s">
        <v>174</v>
      </c>
      <c r="E914" t="s">
        <v>123</v>
      </c>
      <c r="F914" s="79" t="s">
        <v>1191</v>
      </c>
      <c r="G914">
        <v>-3.56</v>
      </c>
      <c r="H914">
        <v>101.8</v>
      </c>
      <c r="I914">
        <v>220</v>
      </c>
      <c r="J914">
        <v>105.4</v>
      </c>
      <c r="K914">
        <v>190</v>
      </c>
      <c r="L914">
        <v>68.8</v>
      </c>
      <c r="M914">
        <v>128</v>
      </c>
      <c r="N914">
        <v>0.05</v>
      </c>
      <c r="O914">
        <v>56</v>
      </c>
      <c r="P914">
        <v>-1.39</v>
      </c>
      <c r="Q914">
        <v>173</v>
      </c>
      <c r="R914">
        <v>103.8</v>
      </c>
      <c r="S914">
        <v>192</v>
      </c>
      <c r="T914">
        <v>105.2</v>
      </c>
      <c r="U914">
        <v>153</v>
      </c>
      <c r="V914">
        <v>1.1599999999999999</v>
      </c>
      <c r="W914">
        <v>122</v>
      </c>
    </row>
    <row r="915" spans="1:23" x14ac:dyDescent="0.25">
      <c r="A915">
        <f>COUNTIF('Value Matchup'!$D$356:$D$423,D915)</f>
        <v>0</v>
      </c>
      <c r="B915" t="s">
        <v>1198</v>
      </c>
      <c r="C915">
        <v>208</v>
      </c>
      <c r="D915" t="s">
        <v>333</v>
      </c>
      <c r="E915" t="s">
        <v>161</v>
      </c>
      <c r="F915" s="79" t="s">
        <v>546</v>
      </c>
      <c r="G915">
        <v>-3.7</v>
      </c>
      <c r="H915">
        <v>100.9</v>
      </c>
      <c r="I915">
        <v>245</v>
      </c>
      <c r="J915">
        <v>104.6</v>
      </c>
      <c r="K915">
        <v>174</v>
      </c>
      <c r="L915">
        <v>72.2</v>
      </c>
      <c r="M915">
        <v>24</v>
      </c>
      <c r="N915">
        <v>4.7E-2</v>
      </c>
      <c r="O915">
        <v>64</v>
      </c>
      <c r="P915">
        <v>-4.42</v>
      </c>
      <c r="Q915">
        <v>262</v>
      </c>
      <c r="R915">
        <v>102.6</v>
      </c>
      <c r="S915">
        <v>257</v>
      </c>
      <c r="T915">
        <v>107</v>
      </c>
      <c r="U915">
        <v>268</v>
      </c>
      <c r="V915">
        <v>-6.04</v>
      </c>
      <c r="W915">
        <v>318</v>
      </c>
    </row>
    <row r="916" spans="1:23" x14ac:dyDescent="0.25">
      <c r="A916">
        <f>COUNTIF('Value Matchup'!$D$356:$D$423,D916)</f>
        <v>0</v>
      </c>
      <c r="B916" t="s">
        <v>1198</v>
      </c>
      <c r="C916">
        <v>209</v>
      </c>
      <c r="D916" t="s">
        <v>1192</v>
      </c>
      <c r="E916" t="s">
        <v>148</v>
      </c>
      <c r="F916" s="79" t="s">
        <v>1025</v>
      </c>
      <c r="G916">
        <v>-3.86</v>
      </c>
      <c r="H916">
        <v>99.5</v>
      </c>
      <c r="I916">
        <v>269</v>
      </c>
      <c r="J916">
        <v>103.4</v>
      </c>
      <c r="K916">
        <v>151</v>
      </c>
      <c r="L916">
        <v>66.8</v>
      </c>
      <c r="M916">
        <v>245</v>
      </c>
      <c r="N916">
        <v>7.3999999999999996E-2</v>
      </c>
      <c r="O916">
        <v>20</v>
      </c>
      <c r="P916">
        <v>-4.49</v>
      </c>
      <c r="Q916">
        <v>266</v>
      </c>
      <c r="R916">
        <v>102</v>
      </c>
      <c r="S916">
        <v>277</v>
      </c>
      <c r="T916">
        <v>106.5</v>
      </c>
      <c r="U916">
        <v>236</v>
      </c>
      <c r="V916">
        <v>11.52</v>
      </c>
      <c r="W916">
        <v>6</v>
      </c>
    </row>
    <row r="917" spans="1:23" x14ac:dyDescent="0.25">
      <c r="A917">
        <f>COUNTIF('Value Matchup'!$D$356:$D$423,D917)</f>
        <v>0</v>
      </c>
      <c r="B917" t="s">
        <v>1198</v>
      </c>
      <c r="C917">
        <v>210</v>
      </c>
      <c r="D917" t="s">
        <v>376</v>
      </c>
      <c r="E917" t="s">
        <v>132</v>
      </c>
      <c r="F917" s="79" t="s">
        <v>989</v>
      </c>
      <c r="G917">
        <v>-3.92</v>
      </c>
      <c r="H917">
        <v>106.7</v>
      </c>
      <c r="I917">
        <v>132</v>
      </c>
      <c r="J917">
        <v>110.6</v>
      </c>
      <c r="K917">
        <v>291</v>
      </c>
      <c r="L917">
        <v>67.5</v>
      </c>
      <c r="M917">
        <v>215</v>
      </c>
      <c r="N917">
        <v>0.11799999999999999</v>
      </c>
      <c r="O917">
        <v>3</v>
      </c>
      <c r="P917">
        <v>-4.47</v>
      </c>
      <c r="Q917">
        <v>265</v>
      </c>
      <c r="R917">
        <v>102.9</v>
      </c>
      <c r="S917">
        <v>244</v>
      </c>
      <c r="T917">
        <v>107.3</v>
      </c>
      <c r="U917">
        <v>279</v>
      </c>
      <c r="V917">
        <v>-2.34</v>
      </c>
      <c r="W917">
        <v>221</v>
      </c>
    </row>
    <row r="918" spans="1:23" x14ac:dyDescent="0.25">
      <c r="A918">
        <f>COUNTIF('Value Matchup'!$D$356:$D$423,D918)</f>
        <v>1</v>
      </c>
      <c r="B918" t="s">
        <v>1198</v>
      </c>
      <c r="C918">
        <v>211</v>
      </c>
      <c r="D918" t="s">
        <v>250</v>
      </c>
      <c r="E918" t="s">
        <v>159</v>
      </c>
      <c r="F918" s="79" t="s">
        <v>649</v>
      </c>
      <c r="G918">
        <v>-3.93</v>
      </c>
      <c r="H918">
        <v>99.9</v>
      </c>
      <c r="I918">
        <v>260</v>
      </c>
      <c r="J918">
        <v>103.8</v>
      </c>
      <c r="K918">
        <v>160</v>
      </c>
      <c r="L918">
        <v>62.7</v>
      </c>
      <c r="M918">
        <v>342</v>
      </c>
      <c r="N918">
        <v>3.6999999999999998E-2</v>
      </c>
      <c r="O918">
        <v>84</v>
      </c>
      <c r="P918">
        <v>-6.25</v>
      </c>
      <c r="Q918">
        <v>309</v>
      </c>
      <c r="R918">
        <v>102.1</v>
      </c>
      <c r="S918">
        <v>271</v>
      </c>
      <c r="T918">
        <v>108.4</v>
      </c>
      <c r="U918">
        <v>322</v>
      </c>
      <c r="V918">
        <v>2.89</v>
      </c>
      <c r="W918">
        <v>70</v>
      </c>
    </row>
    <row r="919" spans="1:23" x14ac:dyDescent="0.25">
      <c r="A919">
        <f>COUNTIF('Value Matchup'!$D$356:$D$423,D919)</f>
        <v>0</v>
      </c>
      <c r="B919" t="s">
        <v>1198</v>
      </c>
      <c r="C919">
        <v>212</v>
      </c>
      <c r="D919" t="s">
        <v>1081</v>
      </c>
      <c r="E919" t="s">
        <v>116</v>
      </c>
      <c r="F919" s="79" t="s">
        <v>755</v>
      </c>
      <c r="G919">
        <v>-4.04</v>
      </c>
      <c r="H919">
        <v>103.5</v>
      </c>
      <c r="I919">
        <v>189</v>
      </c>
      <c r="J919">
        <v>107.5</v>
      </c>
      <c r="K919">
        <v>228</v>
      </c>
      <c r="L919">
        <v>68.599999999999994</v>
      </c>
      <c r="M919">
        <v>146</v>
      </c>
      <c r="N919">
        <v>0.125</v>
      </c>
      <c r="O919">
        <v>2</v>
      </c>
      <c r="P919">
        <v>-8.49</v>
      </c>
      <c r="Q919">
        <v>330</v>
      </c>
      <c r="R919">
        <v>100.2</v>
      </c>
      <c r="S919">
        <v>327</v>
      </c>
      <c r="T919">
        <v>108.7</v>
      </c>
      <c r="U919">
        <v>331</v>
      </c>
      <c r="V919">
        <v>12.68</v>
      </c>
      <c r="W919">
        <v>3</v>
      </c>
    </row>
    <row r="920" spans="1:23" x14ac:dyDescent="0.25">
      <c r="A920">
        <f>COUNTIF('Value Matchup'!$D$356:$D$423,D920)</f>
        <v>0</v>
      </c>
      <c r="B920" t="s">
        <v>1198</v>
      </c>
      <c r="C920">
        <v>213</v>
      </c>
      <c r="D920" t="s">
        <v>90</v>
      </c>
      <c r="E920" t="s">
        <v>118</v>
      </c>
      <c r="F920" s="79" t="s">
        <v>515</v>
      </c>
      <c r="G920">
        <v>-4.0999999999999996</v>
      </c>
      <c r="H920">
        <v>101.8</v>
      </c>
      <c r="I920">
        <v>223</v>
      </c>
      <c r="J920">
        <v>105.9</v>
      </c>
      <c r="K920">
        <v>195</v>
      </c>
      <c r="L920">
        <v>65.900000000000006</v>
      </c>
      <c r="M920">
        <v>281</v>
      </c>
      <c r="N920">
        <v>0.05</v>
      </c>
      <c r="O920">
        <v>57</v>
      </c>
      <c r="P920">
        <v>-5.85</v>
      </c>
      <c r="Q920">
        <v>300</v>
      </c>
      <c r="R920">
        <v>101.9</v>
      </c>
      <c r="S920">
        <v>281</v>
      </c>
      <c r="T920">
        <v>107.8</v>
      </c>
      <c r="U920">
        <v>301</v>
      </c>
      <c r="V920">
        <v>-3.28</v>
      </c>
      <c r="W920">
        <v>251</v>
      </c>
    </row>
    <row r="921" spans="1:23" x14ac:dyDescent="0.25">
      <c r="A921">
        <f>COUNTIF('Value Matchup'!$D$356:$D$423,D921)</f>
        <v>0</v>
      </c>
      <c r="B921" t="s">
        <v>1198</v>
      </c>
      <c r="C921">
        <v>214</v>
      </c>
      <c r="D921" t="s">
        <v>347</v>
      </c>
      <c r="E921" t="s">
        <v>110</v>
      </c>
      <c r="F921" s="79" t="s">
        <v>447</v>
      </c>
      <c r="G921">
        <v>-4.0999999999999996</v>
      </c>
      <c r="H921">
        <v>100.4</v>
      </c>
      <c r="I921">
        <v>252</v>
      </c>
      <c r="J921">
        <v>104.5</v>
      </c>
      <c r="K921">
        <v>171</v>
      </c>
      <c r="L921">
        <v>70.8</v>
      </c>
      <c r="M921">
        <v>55</v>
      </c>
      <c r="N921">
        <v>7.6999999999999999E-2</v>
      </c>
      <c r="O921">
        <v>18</v>
      </c>
      <c r="P921">
        <v>1.21</v>
      </c>
      <c r="Q921">
        <v>107</v>
      </c>
      <c r="R921">
        <v>105.4</v>
      </c>
      <c r="S921">
        <v>112</v>
      </c>
      <c r="T921">
        <v>104.2</v>
      </c>
      <c r="U921">
        <v>125</v>
      </c>
      <c r="V921">
        <v>-4.42</v>
      </c>
      <c r="W921">
        <v>282</v>
      </c>
    </row>
    <row r="922" spans="1:23" x14ac:dyDescent="0.25">
      <c r="A922">
        <f>COUNTIF('Value Matchup'!$D$356:$D$423,D922)</f>
        <v>0</v>
      </c>
      <c r="B922" t="s">
        <v>1198</v>
      </c>
      <c r="C922">
        <v>215</v>
      </c>
      <c r="D922" t="s">
        <v>225</v>
      </c>
      <c r="E922" t="s">
        <v>121</v>
      </c>
      <c r="F922" s="79" t="s">
        <v>550</v>
      </c>
      <c r="G922">
        <v>-4.2300000000000004</v>
      </c>
      <c r="H922">
        <v>98.7</v>
      </c>
      <c r="I922">
        <v>278</v>
      </c>
      <c r="J922">
        <v>102.9</v>
      </c>
      <c r="K922">
        <v>136</v>
      </c>
      <c r="L922">
        <v>60.4</v>
      </c>
      <c r="M922">
        <v>349</v>
      </c>
      <c r="N922">
        <v>2.1999999999999999E-2</v>
      </c>
      <c r="O922">
        <v>128</v>
      </c>
      <c r="P922">
        <v>-3</v>
      </c>
      <c r="Q922">
        <v>224</v>
      </c>
      <c r="R922">
        <v>102.1</v>
      </c>
      <c r="S922">
        <v>273</v>
      </c>
      <c r="T922">
        <v>105.1</v>
      </c>
      <c r="U922">
        <v>149</v>
      </c>
      <c r="V922">
        <v>0.22</v>
      </c>
      <c r="W922">
        <v>145</v>
      </c>
    </row>
    <row r="923" spans="1:23" x14ac:dyDescent="0.25">
      <c r="A923">
        <f>COUNTIF('Value Matchup'!$D$356:$D$423,D923)</f>
        <v>0</v>
      </c>
      <c r="B923" t="s">
        <v>1198</v>
      </c>
      <c r="C923">
        <v>216</v>
      </c>
      <c r="D923" t="s">
        <v>229</v>
      </c>
      <c r="E923" t="s">
        <v>198</v>
      </c>
      <c r="F923" s="79" t="s">
        <v>756</v>
      </c>
      <c r="G923">
        <v>-4.2300000000000004</v>
      </c>
      <c r="H923">
        <v>101.8</v>
      </c>
      <c r="I923">
        <v>224</v>
      </c>
      <c r="J923">
        <v>106</v>
      </c>
      <c r="K923">
        <v>199</v>
      </c>
      <c r="L923">
        <v>66.5</v>
      </c>
      <c r="M923">
        <v>260</v>
      </c>
      <c r="N923">
        <v>3.1E-2</v>
      </c>
      <c r="O923">
        <v>97</v>
      </c>
      <c r="P923">
        <v>-5.98</v>
      </c>
      <c r="Q923">
        <v>303</v>
      </c>
      <c r="R923">
        <v>102.5</v>
      </c>
      <c r="S923">
        <v>260</v>
      </c>
      <c r="T923">
        <v>108.5</v>
      </c>
      <c r="U923">
        <v>327</v>
      </c>
      <c r="V923">
        <v>-1.34</v>
      </c>
      <c r="W923">
        <v>197</v>
      </c>
    </row>
    <row r="924" spans="1:23" x14ac:dyDescent="0.25">
      <c r="A924">
        <f>COUNTIF('Value Matchup'!$D$356:$D$423,D924)</f>
        <v>1</v>
      </c>
      <c r="B924" t="s">
        <v>1198</v>
      </c>
      <c r="C924">
        <v>217</v>
      </c>
      <c r="D924" t="s">
        <v>143</v>
      </c>
      <c r="E924" t="s">
        <v>144</v>
      </c>
      <c r="F924" s="79" t="s">
        <v>551</v>
      </c>
      <c r="G924">
        <v>-4.29</v>
      </c>
      <c r="H924">
        <v>98.4</v>
      </c>
      <c r="I924">
        <v>283</v>
      </c>
      <c r="J924">
        <v>102.7</v>
      </c>
      <c r="K924">
        <v>130</v>
      </c>
      <c r="L924">
        <v>67.7</v>
      </c>
      <c r="M924">
        <v>205</v>
      </c>
      <c r="N924">
        <v>1.7999999999999999E-2</v>
      </c>
      <c r="O924">
        <v>137</v>
      </c>
      <c r="P924">
        <v>2.4</v>
      </c>
      <c r="Q924">
        <v>94</v>
      </c>
      <c r="R924">
        <v>105.9</v>
      </c>
      <c r="S924">
        <v>92</v>
      </c>
      <c r="T924">
        <v>103.5</v>
      </c>
      <c r="U924">
        <v>108</v>
      </c>
      <c r="V924">
        <v>0.41</v>
      </c>
      <c r="W924">
        <v>142</v>
      </c>
    </row>
    <row r="925" spans="1:23" x14ac:dyDescent="0.25">
      <c r="A925">
        <f>COUNTIF('Value Matchup'!$D$356:$D$423,D925)</f>
        <v>0</v>
      </c>
      <c r="B925" t="s">
        <v>1198</v>
      </c>
      <c r="C925">
        <v>218</v>
      </c>
      <c r="D925" t="s">
        <v>1193</v>
      </c>
      <c r="E925" t="s">
        <v>153</v>
      </c>
      <c r="F925" s="79" t="s">
        <v>1041</v>
      </c>
      <c r="G925">
        <v>-4.41</v>
      </c>
      <c r="H925">
        <v>97.8</v>
      </c>
      <c r="I925">
        <v>293</v>
      </c>
      <c r="J925">
        <v>102.2</v>
      </c>
      <c r="K925">
        <v>115</v>
      </c>
      <c r="L925">
        <v>68.900000000000006</v>
      </c>
      <c r="M925">
        <v>125</v>
      </c>
      <c r="N925">
        <v>0.13100000000000001</v>
      </c>
      <c r="O925">
        <v>1</v>
      </c>
      <c r="P925">
        <v>-5.31</v>
      </c>
      <c r="Q925">
        <v>288</v>
      </c>
      <c r="R925">
        <v>100.8</v>
      </c>
      <c r="S925">
        <v>313</v>
      </c>
      <c r="T925">
        <v>106.1</v>
      </c>
      <c r="U925">
        <v>215</v>
      </c>
      <c r="V925">
        <v>-0.94</v>
      </c>
      <c r="W925">
        <v>181</v>
      </c>
    </row>
    <row r="926" spans="1:23" x14ac:dyDescent="0.25">
      <c r="A926">
        <f>COUNTIF('Value Matchup'!$D$356:$D$423,D926)</f>
        <v>0</v>
      </c>
      <c r="B926" t="s">
        <v>1198</v>
      </c>
      <c r="C926">
        <v>219</v>
      </c>
      <c r="D926" t="s">
        <v>393</v>
      </c>
      <c r="E926" t="s">
        <v>155</v>
      </c>
      <c r="F926" s="79" t="s">
        <v>1068</v>
      </c>
      <c r="G926">
        <v>-4.42</v>
      </c>
      <c r="H926">
        <v>103</v>
      </c>
      <c r="I926">
        <v>198</v>
      </c>
      <c r="J926">
        <v>107.4</v>
      </c>
      <c r="K926">
        <v>225</v>
      </c>
      <c r="L926">
        <v>70.7</v>
      </c>
      <c r="M926">
        <v>58</v>
      </c>
      <c r="N926">
        <v>6.5000000000000002E-2</v>
      </c>
      <c r="O926">
        <v>34</v>
      </c>
      <c r="P926">
        <v>-1.63</v>
      </c>
      <c r="Q926">
        <v>180</v>
      </c>
      <c r="R926">
        <v>103.5</v>
      </c>
      <c r="S926">
        <v>214</v>
      </c>
      <c r="T926">
        <v>105.1</v>
      </c>
      <c r="U926">
        <v>148</v>
      </c>
      <c r="V926">
        <v>0.61</v>
      </c>
      <c r="W926">
        <v>135</v>
      </c>
    </row>
    <row r="927" spans="1:23" x14ac:dyDescent="0.25">
      <c r="A927">
        <f>COUNTIF('Value Matchup'!$D$356:$D$423,D927)</f>
        <v>0</v>
      </c>
      <c r="B927" t="s">
        <v>1198</v>
      </c>
      <c r="C927">
        <v>220</v>
      </c>
      <c r="D927" t="s">
        <v>194</v>
      </c>
      <c r="E927" t="s">
        <v>132</v>
      </c>
      <c r="F927" s="79" t="s">
        <v>1194</v>
      </c>
      <c r="G927">
        <v>-4.83</v>
      </c>
      <c r="H927">
        <v>100.1</v>
      </c>
      <c r="I927">
        <v>255</v>
      </c>
      <c r="J927">
        <v>105</v>
      </c>
      <c r="K927">
        <v>182</v>
      </c>
      <c r="L927">
        <v>68.599999999999994</v>
      </c>
      <c r="M927">
        <v>149</v>
      </c>
      <c r="N927">
        <v>-4.9000000000000002E-2</v>
      </c>
      <c r="O927">
        <v>294</v>
      </c>
      <c r="P927">
        <v>-4.96</v>
      </c>
      <c r="Q927">
        <v>278</v>
      </c>
      <c r="R927">
        <v>102.7</v>
      </c>
      <c r="S927">
        <v>251</v>
      </c>
      <c r="T927">
        <v>107.7</v>
      </c>
      <c r="U927">
        <v>295</v>
      </c>
      <c r="V927">
        <v>-3.33</v>
      </c>
      <c r="W927">
        <v>254</v>
      </c>
    </row>
    <row r="928" spans="1:23" x14ac:dyDescent="0.25">
      <c r="A928">
        <f>COUNTIF('Value Matchup'!$D$356:$D$423,D928)</f>
        <v>0</v>
      </c>
      <c r="B928" t="s">
        <v>1198</v>
      </c>
      <c r="C928">
        <v>221</v>
      </c>
      <c r="D928" t="s">
        <v>227</v>
      </c>
      <c r="E928" t="s">
        <v>108</v>
      </c>
      <c r="F928" s="79" t="s">
        <v>454</v>
      </c>
      <c r="G928">
        <v>-5.08</v>
      </c>
      <c r="H928">
        <v>105.2</v>
      </c>
      <c r="I928">
        <v>156</v>
      </c>
      <c r="J928">
        <v>110.2</v>
      </c>
      <c r="K928">
        <v>287</v>
      </c>
      <c r="L928">
        <v>70.3</v>
      </c>
      <c r="M928">
        <v>70</v>
      </c>
      <c r="N928">
        <v>5.1999999999999998E-2</v>
      </c>
      <c r="O928">
        <v>55</v>
      </c>
      <c r="P928">
        <v>-3.5</v>
      </c>
      <c r="Q928">
        <v>239</v>
      </c>
      <c r="R928">
        <v>102.7</v>
      </c>
      <c r="S928">
        <v>253</v>
      </c>
      <c r="T928">
        <v>106.2</v>
      </c>
      <c r="U928">
        <v>218</v>
      </c>
      <c r="V928">
        <v>13.67</v>
      </c>
      <c r="W928">
        <v>2</v>
      </c>
    </row>
    <row r="929" spans="1:23" x14ac:dyDescent="0.25">
      <c r="A929">
        <f>COUNTIF('Value Matchup'!$D$356:$D$423,D929)</f>
        <v>0</v>
      </c>
      <c r="B929" t="s">
        <v>1198</v>
      </c>
      <c r="C929">
        <v>222</v>
      </c>
      <c r="D929" t="s">
        <v>109</v>
      </c>
      <c r="E929" t="s">
        <v>110</v>
      </c>
      <c r="F929" s="79" t="s">
        <v>1660</v>
      </c>
      <c r="G929">
        <v>-5.22</v>
      </c>
      <c r="H929">
        <v>104.3</v>
      </c>
      <c r="I929">
        <v>175</v>
      </c>
      <c r="J929">
        <v>109.5</v>
      </c>
      <c r="K929">
        <v>270</v>
      </c>
      <c r="L929">
        <v>67.099999999999994</v>
      </c>
      <c r="M929">
        <v>232</v>
      </c>
      <c r="N929">
        <v>-6.5000000000000002E-2</v>
      </c>
      <c r="O929">
        <v>316</v>
      </c>
      <c r="P929">
        <v>0.28999999999999998</v>
      </c>
      <c r="Q929">
        <v>130</v>
      </c>
      <c r="R929">
        <v>104.4</v>
      </c>
      <c r="S929">
        <v>157</v>
      </c>
      <c r="T929">
        <v>104.1</v>
      </c>
      <c r="U929">
        <v>124</v>
      </c>
      <c r="V929">
        <v>-6.1</v>
      </c>
      <c r="W929">
        <v>319</v>
      </c>
    </row>
    <row r="930" spans="1:23" x14ac:dyDescent="0.25">
      <c r="A930">
        <f>COUNTIF('Value Matchup'!$D$356:$D$423,D930)</f>
        <v>0</v>
      </c>
      <c r="B930" t="s">
        <v>1198</v>
      </c>
      <c r="C930">
        <v>223</v>
      </c>
      <c r="D930" t="s">
        <v>243</v>
      </c>
      <c r="E930" t="s">
        <v>176</v>
      </c>
      <c r="F930" s="79" t="s">
        <v>1662</v>
      </c>
      <c r="G930">
        <v>-5.31</v>
      </c>
      <c r="H930">
        <v>98.8</v>
      </c>
      <c r="I930">
        <v>275</v>
      </c>
      <c r="J930">
        <v>104.1</v>
      </c>
      <c r="K930">
        <v>162</v>
      </c>
      <c r="L930">
        <v>64</v>
      </c>
      <c r="M930">
        <v>326</v>
      </c>
      <c r="N930">
        <v>-6.5000000000000002E-2</v>
      </c>
      <c r="O930">
        <v>317</v>
      </c>
      <c r="P930">
        <v>-0.84</v>
      </c>
      <c r="Q930">
        <v>151</v>
      </c>
      <c r="R930">
        <v>105.9</v>
      </c>
      <c r="S930">
        <v>91</v>
      </c>
      <c r="T930">
        <v>106.7</v>
      </c>
      <c r="U930">
        <v>254</v>
      </c>
      <c r="V930">
        <v>-2.9</v>
      </c>
      <c r="W930">
        <v>236</v>
      </c>
    </row>
    <row r="931" spans="1:23" x14ac:dyDescent="0.25">
      <c r="A931">
        <f>COUNTIF('Value Matchup'!$D$356:$D$423,D931)</f>
        <v>0</v>
      </c>
      <c r="B931" t="s">
        <v>1198</v>
      </c>
      <c r="C931">
        <v>224</v>
      </c>
      <c r="D931" t="s">
        <v>191</v>
      </c>
      <c r="E931" t="s">
        <v>182</v>
      </c>
      <c r="F931" s="79" t="s">
        <v>1662</v>
      </c>
      <c r="G931">
        <v>-5.32</v>
      </c>
      <c r="H931">
        <v>101.9</v>
      </c>
      <c r="I931">
        <v>219</v>
      </c>
      <c r="J931">
        <v>107.3</v>
      </c>
      <c r="K931">
        <v>221</v>
      </c>
      <c r="L931">
        <v>70</v>
      </c>
      <c r="M931">
        <v>77</v>
      </c>
      <c r="N931">
        <v>-7.4999999999999997E-2</v>
      </c>
      <c r="O931">
        <v>327</v>
      </c>
      <c r="P931">
        <v>-1.27</v>
      </c>
      <c r="Q931">
        <v>167</v>
      </c>
      <c r="R931">
        <v>103.1</v>
      </c>
      <c r="S931">
        <v>230</v>
      </c>
      <c r="T931">
        <v>104.3</v>
      </c>
      <c r="U931">
        <v>127</v>
      </c>
      <c r="V931">
        <v>-8.24</v>
      </c>
      <c r="W931">
        <v>345</v>
      </c>
    </row>
    <row r="932" spans="1:23" x14ac:dyDescent="0.25">
      <c r="A932">
        <f>COUNTIF('Value Matchup'!$D$356:$D$423,D932)</f>
        <v>0</v>
      </c>
      <c r="B932" t="s">
        <v>1198</v>
      </c>
      <c r="C932">
        <v>225</v>
      </c>
      <c r="D932" t="s">
        <v>253</v>
      </c>
      <c r="E932" t="s">
        <v>153</v>
      </c>
      <c r="F932" s="79" t="s">
        <v>766</v>
      </c>
      <c r="G932">
        <v>-5.48</v>
      </c>
      <c r="H932">
        <v>104.6</v>
      </c>
      <c r="I932">
        <v>165</v>
      </c>
      <c r="J932">
        <v>110.1</v>
      </c>
      <c r="K932">
        <v>284</v>
      </c>
      <c r="L932">
        <v>69.5</v>
      </c>
      <c r="M932">
        <v>96</v>
      </c>
      <c r="N932">
        <v>3.5999999999999997E-2</v>
      </c>
      <c r="O932">
        <v>86</v>
      </c>
      <c r="P932">
        <v>-1.65</v>
      </c>
      <c r="Q932">
        <v>182</v>
      </c>
      <c r="R932">
        <v>103</v>
      </c>
      <c r="S932">
        <v>241</v>
      </c>
      <c r="T932">
        <v>104.6</v>
      </c>
      <c r="U932">
        <v>133</v>
      </c>
      <c r="V932">
        <v>12.57</v>
      </c>
      <c r="W932">
        <v>4</v>
      </c>
    </row>
    <row r="933" spans="1:23" x14ac:dyDescent="0.25">
      <c r="A933">
        <f>COUNTIF('Value Matchup'!$D$356:$D$423,D933)</f>
        <v>0</v>
      </c>
      <c r="B933" t="s">
        <v>1198</v>
      </c>
      <c r="C933">
        <v>226</v>
      </c>
      <c r="D933" t="s">
        <v>248</v>
      </c>
      <c r="E933" t="s">
        <v>108</v>
      </c>
      <c r="F933" s="79" t="s">
        <v>753</v>
      </c>
      <c r="G933">
        <v>-5.58</v>
      </c>
      <c r="H933">
        <v>103.1</v>
      </c>
      <c r="I933">
        <v>193</v>
      </c>
      <c r="J933">
        <v>108.7</v>
      </c>
      <c r="K933">
        <v>250</v>
      </c>
      <c r="L933">
        <v>68.099999999999994</v>
      </c>
      <c r="M933">
        <v>183</v>
      </c>
      <c r="N933">
        <v>-1.4E-2</v>
      </c>
      <c r="O933">
        <v>222</v>
      </c>
      <c r="P933">
        <v>-7.05</v>
      </c>
      <c r="Q933">
        <v>318</v>
      </c>
      <c r="R933">
        <v>100.2</v>
      </c>
      <c r="S933">
        <v>328</v>
      </c>
      <c r="T933">
        <v>107.2</v>
      </c>
      <c r="U933">
        <v>275</v>
      </c>
      <c r="V933">
        <v>-3.82</v>
      </c>
      <c r="W933">
        <v>268</v>
      </c>
    </row>
    <row r="934" spans="1:23" x14ac:dyDescent="0.25">
      <c r="A934">
        <f>COUNTIF('Value Matchup'!$D$356:$D$423,D934)</f>
        <v>0</v>
      </c>
      <c r="B934" t="s">
        <v>1198</v>
      </c>
      <c r="C934">
        <v>227</v>
      </c>
      <c r="D934" t="s">
        <v>260</v>
      </c>
      <c r="E934" t="s">
        <v>121</v>
      </c>
      <c r="F934" s="79" t="s">
        <v>543</v>
      </c>
      <c r="G934">
        <v>-5.82</v>
      </c>
      <c r="H934">
        <v>98.4</v>
      </c>
      <c r="I934">
        <v>284</v>
      </c>
      <c r="J934">
        <v>104.2</v>
      </c>
      <c r="K934">
        <v>166</v>
      </c>
      <c r="L934">
        <v>66.2</v>
      </c>
      <c r="M934">
        <v>269</v>
      </c>
      <c r="N934">
        <v>6.7000000000000004E-2</v>
      </c>
      <c r="O934">
        <v>29</v>
      </c>
      <c r="P934">
        <v>-3.12</v>
      </c>
      <c r="Q934">
        <v>227</v>
      </c>
      <c r="R934">
        <v>102.1</v>
      </c>
      <c r="S934">
        <v>272</v>
      </c>
      <c r="T934">
        <v>105.2</v>
      </c>
      <c r="U934">
        <v>157</v>
      </c>
      <c r="V934">
        <v>0.14000000000000001</v>
      </c>
      <c r="W934">
        <v>148</v>
      </c>
    </row>
    <row r="935" spans="1:23" x14ac:dyDescent="0.25">
      <c r="A935">
        <f>COUNTIF('Value Matchup'!$D$356:$D$423,D935)</f>
        <v>0</v>
      </c>
      <c r="B935" t="s">
        <v>1198</v>
      </c>
      <c r="C935">
        <v>228</v>
      </c>
      <c r="D935" t="s">
        <v>360</v>
      </c>
      <c r="E935" t="s">
        <v>132</v>
      </c>
      <c r="F935" s="79" t="s">
        <v>549</v>
      </c>
      <c r="G935">
        <v>-5.87</v>
      </c>
      <c r="H935">
        <v>103.4</v>
      </c>
      <c r="I935">
        <v>191</v>
      </c>
      <c r="J935">
        <v>109.3</v>
      </c>
      <c r="K935">
        <v>266</v>
      </c>
      <c r="L935">
        <v>68.599999999999994</v>
      </c>
      <c r="M935">
        <v>151</v>
      </c>
      <c r="N935">
        <v>-3.7999999999999999E-2</v>
      </c>
      <c r="O935">
        <v>280</v>
      </c>
      <c r="P935">
        <v>-4.43</v>
      </c>
      <c r="Q935">
        <v>264</v>
      </c>
      <c r="R935">
        <v>103.2</v>
      </c>
      <c r="S935">
        <v>227</v>
      </c>
      <c r="T935">
        <v>107.6</v>
      </c>
      <c r="U935">
        <v>290</v>
      </c>
      <c r="V935">
        <v>-2.94</v>
      </c>
      <c r="W935">
        <v>237</v>
      </c>
    </row>
    <row r="936" spans="1:23" x14ac:dyDescent="0.25">
      <c r="A936">
        <f>COUNTIF('Value Matchup'!$D$356:$D$423,D936)</f>
        <v>0</v>
      </c>
      <c r="B936" t="s">
        <v>1198</v>
      </c>
      <c r="C936">
        <v>229</v>
      </c>
      <c r="D936" t="s">
        <v>164</v>
      </c>
      <c r="E936" t="s">
        <v>112</v>
      </c>
      <c r="F936" s="79" t="s">
        <v>517</v>
      </c>
      <c r="G936">
        <v>-6.01</v>
      </c>
      <c r="H936">
        <v>111.6</v>
      </c>
      <c r="I936">
        <v>56</v>
      </c>
      <c r="J936">
        <v>117.6</v>
      </c>
      <c r="K936">
        <v>345</v>
      </c>
      <c r="L936">
        <v>75.3</v>
      </c>
      <c r="M936">
        <v>5</v>
      </c>
      <c r="N936">
        <v>5.2999999999999999E-2</v>
      </c>
      <c r="O936">
        <v>52</v>
      </c>
      <c r="P936">
        <v>-2.21</v>
      </c>
      <c r="Q936">
        <v>195</v>
      </c>
      <c r="R936">
        <v>103.2</v>
      </c>
      <c r="S936">
        <v>228</v>
      </c>
      <c r="T936">
        <v>105.4</v>
      </c>
      <c r="U936">
        <v>166</v>
      </c>
      <c r="V936">
        <v>-5.47</v>
      </c>
      <c r="W936">
        <v>309</v>
      </c>
    </row>
    <row r="937" spans="1:23" x14ac:dyDescent="0.25">
      <c r="A937">
        <f>COUNTIF('Value Matchup'!$D$356:$D$423,D937)</f>
        <v>0</v>
      </c>
      <c r="B937" t="s">
        <v>1198</v>
      </c>
      <c r="C937">
        <v>230</v>
      </c>
      <c r="D937" t="s">
        <v>129</v>
      </c>
      <c r="E937" t="s">
        <v>121</v>
      </c>
      <c r="F937" s="79" t="s">
        <v>514</v>
      </c>
      <c r="G937">
        <v>-6.04</v>
      </c>
      <c r="H937">
        <v>98.6</v>
      </c>
      <c r="I937">
        <v>281</v>
      </c>
      <c r="J937">
        <v>104.7</v>
      </c>
      <c r="K937">
        <v>175</v>
      </c>
      <c r="L937">
        <v>71.400000000000006</v>
      </c>
      <c r="M937">
        <v>38</v>
      </c>
      <c r="N937">
        <v>-6.3E-2</v>
      </c>
      <c r="O937">
        <v>313</v>
      </c>
      <c r="P937">
        <v>-4.5599999999999996</v>
      </c>
      <c r="Q937">
        <v>268</v>
      </c>
      <c r="R937">
        <v>101.4</v>
      </c>
      <c r="S937">
        <v>295</v>
      </c>
      <c r="T937">
        <v>106</v>
      </c>
      <c r="U937">
        <v>208</v>
      </c>
      <c r="V937">
        <v>-3.96</v>
      </c>
      <c r="W937">
        <v>273</v>
      </c>
    </row>
    <row r="938" spans="1:23" x14ac:dyDescent="0.25">
      <c r="A938">
        <f>COUNTIF('Value Matchup'!$D$356:$D$423,D938)</f>
        <v>0</v>
      </c>
      <c r="B938" t="s">
        <v>1198</v>
      </c>
      <c r="C938">
        <v>231</v>
      </c>
      <c r="D938" t="s">
        <v>361</v>
      </c>
      <c r="E938" t="s">
        <v>108</v>
      </c>
      <c r="F938" s="79" t="s">
        <v>517</v>
      </c>
      <c r="G938">
        <v>-6.06</v>
      </c>
      <c r="H938">
        <v>97.8</v>
      </c>
      <c r="I938">
        <v>294</v>
      </c>
      <c r="J938">
        <v>103.9</v>
      </c>
      <c r="K938">
        <v>161</v>
      </c>
      <c r="L938">
        <v>67.099999999999994</v>
      </c>
      <c r="M938">
        <v>227</v>
      </c>
      <c r="N938">
        <v>-5.3999999999999999E-2</v>
      </c>
      <c r="O938">
        <v>303</v>
      </c>
      <c r="P938">
        <v>-7.56</v>
      </c>
      <c r="Q938">
        <v>323</v>
      </c>
      <c r="R938">
        <v>101</v>
      </c>
      <c r="S938">
        <v>308</v>
      </c>
      <c r="T938">
        <v>108.6</v>
      </c>
      <c r="U938">
        <v>329</v>
      </c>
      <c r="V938">
        <v>-3.61</v>
      </c>
      <c r="W938">
        <v>264</v>
      </c>
    </row>
    <row r="939" spans="1:23" x14ac:dyDescent="0.25">
      <c r="A939">
        <f>COUNTIF('Value Matchup'!$D$356:$D$423,D939)</f>
        <v>0</v>
      </c>
      <c r="B939" t="s">
        <v>1198</v>
      </c>
      <c r="C939">
        <v>232</v>
      </c>
      <c r="D939" t="s">
        <v>416</v>
      </c>
      <c r="E939" t="s">
        <v>167</v>
      </c>
      <c r="F939" s="79" t="s">
        <v>550</v>
      </c>
      <c r="G939">
        <v>-6.15</v>
      </c>
      <c r="H939">
        <v>103</v>
      </c>
      <c r="I939">
        <v>199</v>
      </c>
      <c r="J939">
        <v>109.1</v>
      </c>
      <c r="K939">
        <v>259</v>
      </c>
      <c r="L939">
        <v>65.8</v>
      </c>
      <c r="M939">
        <v>282</v>
      </c>
      <c r="N939">
        <v>4.8000000000000001E-2</v>
      </c>
      <c r="O939">
        <v>62</v>
      </c>
      <c r="P939">
        <v>-3.19</v>
      </c>
      <c r="Q939">
        <v>228</v>
      </c>
      <c r="R939">
        <v>103</v>
      </c>
      <c r="S939">
        <v>240</v>
      </c>
      <c r="T939">
        <v>106.2</v>
      </c>
      <c r="U939">
        <v>217</v>
      </c>
      <c r="V939">
        <v>-3.64</v>
      </c>
      <c r="W939">
        <v>265</v>
      </c>
    </row>
    <row r="940" spans="1:23" x14ac:dyDescent="0.25">
      <c r="A940">
        <f>COUNTIF('Value Matchup'!$D$356:$D$423,D940)</f>
        <v>0</v>
      </c>
      <c r="B940" t="s">
        <v>1198</v>
      </c>
      <c r="C940">
        <v>233</v>
      </c>
      <c r="D940" t="s">
        <v>371</v>
      </c>
      <c r="E940" t="s">
        <v>108</v>
      </c>
      <c r="F940" s="79" t="s">
        <v>546</v>
      </c>
      <c r="G940">
        <v>-6.19</v>
      </c>
      <c r="H940">
        <v>96.7</v>
      </c>
      <c r="I940">
        <v>308</v>
      </c>
      <c r="J940">
        <v>102.9</v>
      </c>
      <c r="K940">
        <v>134</v>
      </c>
      <c r="L940">
        <v>66.3</v>
      </c>
      <c r="M940">
        <v>264</v>
      </c>
      <c r="N940">
        <v>0.04</v>
      </c>
      <c r="O940">
        <v>74</v>
      </c>
      <c r="P940">
        <v>-5.65</v>
      </c>
      <c r="Q940">
        <v>295</v>
      </c>
      <c r="R940">
        <v>102.1</v>
      </c>
      <c r="S940">
        <v>274</v>
      </c>
      <c r="T940">
        <v>107.7</v>
      </c>
      <c r="U940">
        <v>298</v>
      </c>
      <c r="V940">
        <v>1.84</v>
      </c>
      <c r="W940">
        <v>100</v>
      </c>
    </row>
    <row r="941" spans="1:23" x14ac:dyDescent="0.25">
      <c r="A941">
        <f>COUNTIF('Value Matchup'!$D$356:$D$423,D941)</f>
        <v>0</v>
      </c>
      <c r="B941" t="s">
        <v>1198</v>
      </c>
      <c r="C941">
        <v>234</v>
      </c>
      <c r="D941" t="s">
        <v>342</v>
      </c>
      <c r="E941" t="s">
        <v>108</v>
      </c>
      <c r="F941" s="79" t="s">
        <v>534</v>
      </c>
      <c r="G941">
        <v>-6.19</v>
      </c>
      <c r="H941">
        <v>97.2</v>
      </c>
      <c r="I941">
        <v>299</v>
      </c>
      <c r="J941">
        <v>103.4</v>
      </c>
      <c r="K941">
        <v>152</v>
      </c>
      <c r="L941">
        <v>70</v>
      </c>
      <c r="M941">
        <v>78</v>
      </c>
      <c r="N941">
        <v>0.10100000000000001</v>
      </c>
      <c r="O941">
        <v>5</v>
      </c>
      <c r="P941">
        <v>-6.44</v>
      </c>
      <c r="Q941">
        <v>312</v>
      </c>
      <c r="R941">
        <v>101.4</v>
      </c>
      <c r="S941">
        <v>299</v>
      </c>
      <c r="T941">
        <v>107.8</v>
      </c>
      <c r="U941">
        <v>304</v>
      </c>
      <c r="V941">
        <v>2.7</v>
      </c>
      <c r="W941">
        <v>74</v>
      </c>
    </row>
    <row r="942" spans="1:23" x14ac:dyDescent="0.25">
      <c r="A942">
        <f>COUNTIF('Value Matchup'!$D$356:$D$423,D942)</f>
        <v>0</v>
      </c>
      <c r="B942" t="s">
        <v>1198</v>
      </c>
      <c r="C942">
        <v>235</v>
      </c>
      <c r="D942" t="s">
        <v>178</v>
      </c>
      <c r="E942" t="s">
        <v>146</v>
      </c>
      <c r="F942" s="79" t="s">
        <v>1661</v>
      </c>
      <c r="G942">
        <v>-6.26</v>
      </c>
      <c r="H942">
        <v>101.1</v>
      </c>
      <c r="I942">
        <v>238</v>
      </c>
      <c r="J942">
        <v>107.3</v>
      </c>
      <c r="K942">
        <v>223</v>
      </c>
      <c r="L942">
        <v>68.900000000000006</v>
      </c>
      <c r="M942">
        <v>123</v>
      </c>
      <c r="N942">
        <v>-2.1999999999999999E-2</v>
      </c>
      <c r="O942">
        <v>240</v>
      </c>
      <c r="P942">
        <v>-3.35</v>
      </c>
      <c r="Q942">
        <v>233</v>
      </c>
      <c r="R942">
        <v>102.7</v>
      </c>
      <c r="S942">
        <v>252</v>
      </c>
      <c r="T942">
        <v>106</v>
      </c>
      <c r="U942">
        <v>212</v>
      </c>
      <c r="V942">
        <v>-4</v>
      </c>
      <c r="W942">
        <v>275</v>
      </c>
    </row>
    <row r="943" spans="1:23" x14ac:dyDescent="0.25">
      <c r="A943">
        <f>COUNTIF('Value Matchup'!$D$356:$D$423,D943)</f>
        <v>0</v>
      </c>
      <c r="B943" t="s">
        <v>1198</v>
      </c>
      <c r="C943">
        <v>236</v>
      </c>
      <c r="D943" t="s">
        <v>319</v>
      </c>
      <c r="E943" t="s">
        <v>186</v>
      </c>
      <c r="F943" s="79" t="s">
        <v>1784</v>
      </c>
      <c r="G943">
        <v>-6.3</v>
      </c>
      <c r="H943">
        <v>104.4</v>
      </c>
      <c r="I943">
        <v>169</v>
      </c>
      <c r="J943">
        <v>110.7</v>
      </c>
      <c r="K943">
        <v>293</v>
      </c>
      <c r="L943">
        <v>69.099999999999994</v>
      </c>
      <c r="M943">
        <v>111</v>
      </c>
      <c r="N943">
        <v>-7.6999999999999999E-2</v>
      </c>
      <c r="O943">
        <v>329</v>
      </c>
      <c r="P943">
        <v>1.85</v>
      </c>
      <c r="Q943">
        <v>100</v>
      </c>
      <c r="R943">
        <v>106.9</v>
      </c>
      <c r="S943">
        <v>77</v>
      </c>
      <c r="T943">
        <v>105.1</v>
      </c>
      <c r="U943">
        <v>150</v>
      </c>
      <c r="V943">
        <v>8.64</v>
      </c>
      <c r="W943">
        <v>10</v>
      </c>
    </row>
    <row r="944" spans="1:23" x14ac:dyDescent="0.25">
      <c r="A944">
        <f>COUNTIF('Value Matchup'!$D$356:$D$423,D944)</f>
        <v>0</v>
      </c>
      <c r="B944" t="s">
        <v>1198</v>
      </c>
      <c r="C944">
        <v>237</v>
      </c>
      <c r="D944" t="s">
        <v>166</v>
      </c>
      <c r="E944" t="s">
        <v>167</v>
      </c>
      <c r="F944" s="79" t="s">
        <v>442</v>
      </c>
      <c r="G944">
        <v>-6.35</v>
      </c>
      <c r="H944">
        <v>103.1</v>
      </c>
      <c r="I944">
        <v>194</v>
      </c>
      <c r="J944">
        <v>109.5</v>
      </c>
      <c r="K944">
        <v>269</v>
      </c>
      <c r="L944">
        <v>72.8</v>
      </c>
      <c r="M944">
        <v>15</v>
      </c>
      <c r="N944">
        <v>3.3000000000000002E-2</v>
      </c>
      <c r="O944">
        <v>90</v>
      </c>
      <c r="P944">
        <v>-2.08</v>
      </c>
      <c r="Q944">
        <v>194</v>
      </c>
      <c r="R944">
        <v>103.3</v>
      </c>
      <c r="S944">
        <v>219</v>
      </c>
      <c r="T944">
        <v>105.4</v>
      </c>
      <c r="U944">
        <v>168</v>
      </c>
      <c r="V944">
        <v>1.69</v>
      </c>
      <c r="W944">
        <v>108</v>
      </c>
    </row>
    <row r="945" spans="1:23" x14ac:dyDescent="0.25">
      <c r="A945">
        <f>COUNTIF('Value Matchup'!$D$356:$D$423,D945)</f>
        <v>0</v>
      </c>
      <c r="B945" t="s">
        <v>1198</v>
      </c>
      <c r="C945">
        <v>238</v>
      </c>
      <c r="D945" t="s">
        <v>233</v>
      </c>
      <c r="E945" t="s">
        <v>173</v>
      </c>
      <c r="F945" s="79" t="s">
        <v>1195</v>
      </c>
      <c r="G945">
        <v>-6.4</v>
      </c>
      <c r="H945">
        <v>101.1</v>
      </c>
      <c r="I945">
        <v>236</v>
      </c>
      <c r="J945">
        <v>107.5</v>
      </c>
      <c r="K945">
        <v>226</v>
      </c>
      <c r="L945">
        <v>72.099999999999994</v>
      </c>
      <c r="M945">
        <v>25</v>
      </c>
      <c r="N945">
        <v>1.4E-2</v>
      </c>
      <c r="O945">
        <v>151</v>
      </c>
      <c r="P945">
        <v>-4.16</v>
      </c>
      <c r="Q945">
        <v>253</v>
      </c>
      <c r="R945">
        <v>101.7</v>
      </c>
      <c r="S945">
        <v>287</v>
      </c>
      <c r="T945">
        <v>105.9</v>
      </c>
      <c r="U945">
        <v>200</v>
      </c>
      <c r="V945">
        <v>-5.26</v>
      </c>
      <c r="W945">
        <v>303</v>
      </c>
    </row>
    <row r="946" spans="1:23" x14ac:dyDescent="0.25">
      <c r="A946">
        <f>COUNTIF('Value Matchup'!$D$356:$D$423,D946)</f>
        <v>0</v>
      </c>
      <c r="B946" t="s">
        <v>1198</v>
      </c>
      <c r="C946">
        <v>239</v>
      </c>
      <c r="D946" t="s">
        <v>326</v>
      </c>
      <c r="E946" t="s">
        <v>198</v>
      </c>
      <c r="F946" s="79" t="s">
        <v>452</v>
      </c>
      <c r="G946">
        <v>-6.5</v>
      </c>
      <c r="H946">
        <v>104.3</v>
      </c>
      <c r="I946">
        <v>174</v>
      </c>
      <c r="J946">
        <v>110.8</v>
      </c>
      <c r="K946">
        <v>295</v>
      </c>
      <c r="L946">
        <v>72.599999999999994</v>
      </c>
      <c r="M946">
        <v>19</v>
      </c>
      <c r="N946">
        <v>-5.7000000000000002E-2</v>
      </c>
      <c r="O946">
        <v>308</v>
      </c>
      <c r="P946">
        <v>-6.52</v>
      </c>
      <c r="Q946">
        <v>314</v>
      </c>
      <c r="R946">
        <v>101.9</v>
      </c>
      <c r="S946">
        <v>280</v>
      </c>
      <c r="T946">
        <v>108.5</v>
      </c>
      <c r="U946">
        <v>325</v>
      </c>
      <c r="V946">
        <v>-0.17</v>
      </c>
      <c r="W946">
        <v>159</v>
      </c>
    </row>
    <row r="947" spans="1:23" x14ac:dyDescent="0.25">
      <c r="A947">
        <f>COUNTIF('Value Matchup'!$D$356:$D$423,D947)</f>
        <v>0</v>
      </c>
      <c r="B947" t="s">
        <v>1198</v>
      </c>
      <c r="C947">
        <v>240</v>
      </c>
      <c r="D947" t="s">
        <v>282</v>
      </c>
      <c r="E947" t="s">
        <v>198</v>
      </c>
      <c r="F947" s="79" t="s">
        <v>517</v>
      </c>
      <c r="G947">
        <v>-6.51</v>
      </c>
      <c r="H947">
        <v>103.1</v>
      </c>
      <c r="I947">
        <v>195</v>
      </c>
      <c r="J947">
        <v>109.6</v>
      </c>
      <c r="K947">
        <v>271</v>
      </c>
      <c r="L947">
        <v>69.3</v>
      </c>
      <c r="M947">
        <v>103</v>
      </c>
      <c r="N947">
        <v>-2.5000000000000001E-2</v>
      </c>
      <c r="O947">
        <v>250</v>
      </c>
      <c r="P947">
        <v>-6.68</v>
      </c>
      <c r="Q947">
        <v>316</v>
      </c>
      <c r="R947">
        <v>103.4</v>
      </c>
      <c r="S947">
        <v>216</v>
      </c>
      <c r="T947">
        <v>110.1</v>
      </c>
      <c r="U947">
        <v>346</v>
      </c>
      <c r="V947">
        <v>-2.98</v>
      </c>
      <c r="W947">
        <v>241</v>
      </c>
    </row>
    <row r="948" spans="1:23" x14ac:dyDescent="0.25">
      <c r="A948">
        <f>COUNTIF('Value Matchup'!$D$356:$D$423,D948)</f>
        <v>0</v>
      </c>
      <c r="B948" t="s">
        <v>1198</v>
      </c>
      <c r="C948">
        <v>241</v>
      </c>
      <c r="D948" t="s">
        <v>386</v>
      </c>
      <c r="E948" t="s">
        <v>171</v>
      </c>
      <c r="F948" s="79" t="s">
        <v>1782</v>
      </c>
      <c r="G948">
        <v>-6.58</v>
      </c>
      <c r="H948">
        <v>102.6</v>
      </c>
      <c r="I948">
        <v>207</v>
      </c>
      <c r="J948">
        <v>109.2</v>
      </c>
      <c r="K948">
        <v>264</v>
      </c>
      <c r="L948">
        <v>70.400000000000006</v>
      </c>
      <c r="M948">
        <v>64</v>
      </c>
      <c r="N948">
        <v>-7.4999999999999997E-2</v>
      </c>
      <c r="O948">
        <v>328</v>
      </c>
      <c r="P948">
        <v>3.43</v>
      </c>
      <c r="Q948">
        <v>83</v>
      </c>
      <c r="R948">
        <v>105.1</v>
      </c>
      <c r="S948">
        <v>125</v>
      </c>
      <c r="T948">
        <v>101.6</v>
      </c>
      <c r="U948">
        <v>62</v>
      </c>
      <c r="V948">
        <v>-1.3</v>
      </c>
      <c r="W948">
        <v>195</v>
      </c>
    </row>
    <row r="949" spans="1:23" x14ac:dyDescent="0.25">
      <c r="A949">
        <f>COUNTIF('Value Matchup'!$D$356:$D$423,D949)</f>
        <v>0</v>
      </c>
      <c r="B949" t="s">
        <v>1198</v>
      </c>
      <c r="C949">
        <v>242</v>
      </c>
      <c r="D949" t="s">
        <v>172</v>
      </c>
      <c r="E949" t="s">
        <v>173</v>
      </c>
      <c r="F949" s="79" t="s">
        <v>1785</v>
      </c>
      <c r="G949">
        <v>-6.65</v>
      </c>
      <c r="H949">
        <v>96.5</v>
      </c>
      <c r="I949">
        <v>312</v>
      </c>
      <c r="J949">
        <v>103.1</v>
      </c>
      <c r="K949">
        <v>139</v>
      </c>
      <c r="L949">
        <v>65.400000000000006</v>
      </c>
      <c r="M949">
        <v>297</v>
      </c>
      <c r="N949">
        <v>-0.09</v>
      </c>
      <c r="O949">
        <v>340</v>
      </c>
      <c r="P949">
        <v>-1.08</v>
      </c>
      <c r="Q949">
        <v>159</v>
      </c>
      <c r="R949">
        <v>104.9</v>
      </c>
      <c r="S949">
        <v>138</v>
      </c>
      <c r="T949">
        <v>105.9</v>
      </c>
      <c r="U949">
        <v>203</v>
      </c>
      <c r="V949">
        <v>4.8499999999999996</v>
      </c>
      <c r="W949">
        <v>42</v>
      </c>
    </row>
    <row r="950" spans="1:23" x14ac:dyDescent="0.25">
      <c r="A950">
        <f>COUNTIF('Value Matchup'!$D$356:$D$423,D950)</f>
        <v>0</v>
      </c>
      <c r="B950" t="s">
        <v>1198</v>
      </c>
      <c r="C950">
        <v>243</v>
      </c>
      <c r="D950" t="s">
        <v>354</v>
      </c>
      <c r="E950" t="s">
        <v>123</v>
      </c>
      <c r="F950" s="79" t="s">
        <v>518</v>
      </c>
      <c r="G950">
        <v>-6.76</v>
      </c>
      <c r="H950">
        <v>98.7</v>
      </c>
      <c r="I950">
        <v>277</v>
      </c>
      <c r="J950">
        <v>105.5</v>
      </c>
      <c r="K950">
        <v>191</v>
      </c>
      <c r="L950">
        <v>69.7</v>
      </c>
      <c r="M950">
        <v>88</v>
      </c>
      <c r="N950">
        <v>1.2E-2</v>
      </c>
      <c r="O950">
        <v>160</v>
      </c>
      <c r="P950">
        <v>-2.76</v>
      </c>
      <c r="Q950">
        <v>213</v>
      </c>
      <c r="R950">
        <v>103.7</v>
      </c>
      <c r="S950">
        <v>196</v>
      </c>
      <c r="T950">
        <v>106.4</v>
      </c>
      <c r="U950">
        <v>230</v>
      </c>
      <c r="V950">
        <v>-5.95</v>
      </c>
      <c r="W950">
        <v>317</v>
      </c>
    </row>
    <row r="951" spans="1:23" x14ac:dyDescent="0.25">
      <c r="A951">
        <f>COUNTIF('Value Matchup'!$D$356:$D$423,D951)</f>
        <v>0</v>
      </c>
      <c r="B951" t="s">
        <v>1198</v>
      </c>
      <c r="C951">
        <v>244</v>
      </c>
      <c r="D951" t="s">
        <v>398</v>
      </c>
      <c r="E951" t="s">
        <v>207</v>
      </c>
      <c r="F951" s="79" t="s">
        <v>541</v>
      </c>
      <c r="G951">
        <v>-6.89</v>
      </c>
      <c r="H951">
        <v>104.2</v>
      </c>
      <c r="I951">
        <v>176</v>
      </c>
      <c r="J951">
        <v>111.1</v>
      </c>
      <c r="K951">
        <v>301</v>
      </c>
      <c r="L951">
        <v>68.400000000000006</v>
      </c>
      <c r="M951">
        <v>166</v>
      </c>
      <c r="N951">
        <v>1.6E-2</v>
      </c>
      <c r="O951">
        <v>146</v>
      </c>
      <c r="P951">
        <v>-4.6500000000000004</v>
      </c>
      <c r="Q951">
        <v>271</v>
      </c>
      <c r="R951">
        <v>103.5</v>
      </c>
      <c r="S951">
        <v>210</v>
      </c>
      <c r="T951">
        <v>108.2</v>
      </c>
      <c r="U951">
        <v>317</v>
      </c>
      <c r="V951">
        <v>-1.08</v>
      </c>
      <c r="W951">
        <v>187</v>
      </c>
    </row>
    <row r="952" spans="1:23" x14ac:dyDescent="0.25">
      <c r="A952">
        <f>COUNTIF('Value Matchup'!$D$356:$D$423,D952)</f>
        <v>0</v>
      </c>
      <c r="B952" t="s">
        <v>1198</v>
      </c>
      <c r="C952">
        <v>245</v>
      </c>
      <c r="D952" t="s">
        <v>489</v>
      </c>
      <c r="E952" t="s">
        <v>123</v>
      </c>
      <c r="F952" s="79" t="s">
        <v>550</v>
      </c>
      <c r="G952">
        <v>-6.93</v>
      </c>
      <c r="H952">
        <v>98.3</v>
      </c>
      <c r="I952">
        <v>288</v>
      </c>
      <c r="J952">
        <v>105.2</v>
      </c>
      <c r="K952">
        <v>185</v>
      </c>
      <c r="L952">
        <v>63.3</v>
      </c>
      <c r="M952">
        <v>336</v>
      </c>
      <c r="N952">
        <v>2.3E-2</v>
      </c>
      <c r="O952">
        <v>125</v>
      </c>
      <c r="P952">
        <v>-4.09</v>
      </c>
      <c r="Q952">
        <v>250</v>
      </c>
      <c r="R952">
        <v>103.6</v>
      </c>
      <c r="S952">
        <v>199</v>
      </c>
      <c r="T952">
        <v>107.7</v>
      </c>
      <c r="U952">
        <v>297</v>
      </c>
      <c r="V952">
        <v>-7.34</v>
      </c>
      <c r="W952">
        <v>337</v>
      </c>
    </row>
    <row r="953" spans="1:23" x14ac:dyDescent="0.25">
      <c r="A953">
        <f>COUNTIF('Value Matchup'!$D$356:$D$423,D953)</f>
        <v>0</v>
      </c>
      <c r="B953" t="s">
        <v>1198</v>
      </c>
      <c r="C953">
        <v>246</v>
      </c>
      <c r="D953" t="s">
        <v>321</v>
      </c>
      <c r="E953" t="s">
        <v>151</v>
      </c>
      <c r="F953" s="79" t="s">
        <v>1661</v>
      </c>
      <c r="G953">
        <v>-6.98</v>
      </c>
      <c r="H953">
        <v>99.5</v>
      </c>
      <c r="I953">
        <v>267</v>
      </c>
      <c r="J953">
        <v>106.5</v>
      </c>
      <c r="K953">
        <v>210</v>
      </c>
      <c r="L953">
        <v>66.5</v>
      </c>
      <c r="M953">
        <v>259</v>
      </c>
      <c r="N953">
        <v>-3.0000000000000001E-3</v>
      </c>
      <c r="O953">
        <v>194</v>
      </c>
      <c r="P953">
        <v>1.02</v>
      </c>
      <c r="Q953">
        <v>111</v>
      </c>
      <c r="R953">
        <v>105</v>
      </c>
      <c r="S953">
        <v>134</v>
      </c>
      <c r="T953">
        <v>103.9</v>
      </c>
      <c r="U953">
        <v>118</v>
      </c>
      <c r="V953">
        <v>-2.65</v>
      </c>
      <c r="W953">
        <v>232</v>
      </c>
    </row>
    <row r="954" spans="1:23" x14ac:dyDescent="0.25">
      <c r="A954">
        <f>COUNTIF('Value Matchup'!$D$356:$D$423,D954)</f>
        <v>0</v>
      </c>
      <c r="B954" t="s">
        <v>1198</v>
      </c>
      <c r="C954">
        <v>247</v>
      </c>
      <c r="D954" t="s">
        <v>408</v>
      </c>
      <c r="E954" t="s">
        <v>148</v>
      </c>
      <c r="F954" s="79" t="s">
        <v>441</v>
      </c>
      <c r="G954">
        <v>-7</v>
      </c>
      <c r="H954">
        <v>101</v>
      </c>
      <c r="I954">
        <v>239</v>
      </c>
      <c r="J954">
        <v>108</v>
      </c>
      <c r="K954">
        <v>239</v>
      </c>
      <c r="L954">
        <v>62.9</v>
      </c>
      <c r="M954">
        <v>340</v>
      </c>
      <c r="N954">
        <v>-2.4E-2</v>
      </c>
      <c r="O954">
        <v>248</v>
      </c>
      <c r="P954">
        <v>-8.9499999999999993</v>
      </c>
      <c r="Q954">
        <v>334</v>
      </c>
      <c r="R954">
        <v>98.8</v>
      </c>
      <c r="S954">
        <v>339</v>
      </c>
      <c r="T954">
        <v>107.8</v>
      </c>
      <c r="U954">
        <v>300</v>
      </c>
      <c r="V954">
        <v>-1.05</v>
      </c>
      <c r="W954">
        <v>184</v>
      </c>
    </row>
    <row r="955" spans="1:23" x14ac:dyDescent="0.25">
      <c r="A955">
        <f>COUNTIF('Value Matchup'!$D$356:$D$423,D955)</f>
        <v>0</v>
      </c>
      <c r="B955" t="s">
        <v>1198</v>
      </c>
      <c r="C955">
        <v>248</v>
      </c>
      <c r="D955" t="s">
        <v>397</v>
      </c>
      <c r="E955" t="s">
        <v>110</v>
      </c>
      <c r="F955" s="79" t="s">
        <v>1661</v>
      </c>
      <c r="G955">
        <v>-7.01</v>
      </c>
      <c r="H955">
        <v>98.3</v>
      </c>
      <c r="I955">
        <v>286</v>
      </c>
      <c r="J955">
        <v>105.3</v>
      </c>
      <c r="K955">
        <v>187</v>
      </c>
      <c r="L955">
        <v>68.400000000000006</v>
      </c>
      <c r="M955">
        <v>169</v>
      </c>
      <c r="N955">
        <v>-7.0000000000000001E-3</v>
      </c>
      <c r="O955">
        <v>201</v>
      </c>
      <c r="P955">
        <v>0.96</v>
      </c>
      <c r="Q955">
        <v>115</v>
      </c>
      <c r="R955">
        <v>105.2</v>
      </c>
      <c r="S955">
        <v>118</v>
      </c>
      <c r="T955">
        <v>104.3</v>
      </c>
      <c r="U955">
        <v>126</v>
      </c>
      <c r="V955">
        <v>-3.98</v>
      </c>
      <c r="W955">
        <v>274</v>
      </c>
    </row>
    <row r="956" spans="1:23" x14ac:dyDescent="0.25">
      <c r="A956">
        <f>COUNTIF('Value Matchup'!$D$356:$D$423,D956)</f>
        <v>0</v>
      </c>
      <c r="B956" t="s">
        <v>1198</v>
      </c>
      <c r="C956">
        <v>249</v>
      </c>
      <c r="D956" t="s">
        <v>142</v>
      </c>
      <c r="E956" t="s">
        <v>112</v>
      </c>
      <c r="F956" s="79" t="s">
        <v>514</v>
      </c>
      <c r="G956">
        <v>-7.16</v>
      </c>
      <c r="H956">
        <v>100.1</v>
      </c>
      <c r="I956">
        <v>257</v>
      </c>
      <c r="J956">
        <v>107.2</v>
      </c>
      <c r="K956">
        <v>220</v>
      </c>
      <c r="L956">
        <v>70</v>
      </c>
      <c r="M956">
        <v>82</v>
      </c>
      <c r="N956">
        <v>0.01</v>
      </c>
      <c r="O956">
        <v>165</v>
      </c>
      <c r="P956">
        <v>-1.8</v>
      </c>
      <c r="Q956">
        <v>185</v>
      </c>
      <c r="R956">
        <v>103.9</v>
      </c>
      <c r="S956">
        <v>185</v>
      </c>
      <c r="T956">
        <v>105.7</v>
      </c>
      <c r="U956">
        <v>183</v>
      </c>
      <c r="V956">
        <v>-6.1</v>
      </c>
      <c r="W956">
        <v>320</v>
      </c>
    </row>
    <row r="957" spans="1:23" x14ac:dyDescent="0.25">
      <c r="A957">
        <f>COUNTIF('Value Matchup'!$D$356:$D$423,D957)</f>
        <v>0</v>
      </c>
      <c r="B957" t="s">
        <v>1198</v>
      </c>
      <c r="C957">
        <v>250</v>
      </c>
      <c r="D957" t="s">
        <v>190</v>
      </c>
      <c r="E957" t="s">
        <v>176</v>
      </c>
      <c r="F957" s="79" t="s">
        <v>1785</v>
      </c>
      <c r="G957">
        <v>-7.19</v>
      </c>
      <c r="H957">
        <v>102.9</v>
      </c>
      <c r="I957">
        <v>202</v>
      </c>
      <c r="J957">
        <v>110.1</v>
      </c>
      <c r="K957">
        <v>283</v>
      </c>
      <c r="L957">
        <v>70.3</v>
      </c>
      <c r="M957">
        <v>68</v>
      </c>
      <c r="N957">
        <v>-8.8999999999999996E-2</v>
      </c>
      <c r="O957">
        <v>339</v>
      </c>
      <c r="P957">
        <v>-1.26</v>
      </c>
      <c r="Q957">
        <v>166</v>
      </c>
      <c r="R957">
        <v>104.6</v>
      </c>
      <c r="S957">
        <v>153</v>
      </c>
      <c r="T957">
        <v>105.8</v>
      </c>
      <c r="U957">
        <v>192</v>
      </c>
      <c r="V957">
        <v>-3.83</v>
      </c>
      <c r="W957">
        <v>269</v>
      </c>
    </row>
    <row r="958" spans="1:23" x14ac:dyDescent="0.25">
      <c r="A958">
        <f>COUNTIF('Value Matchup'!$D$356:$D$423,D958)</f>
        <v>0</v>
      </c>
      <c r="B958" t="s">
        <v>1198</v>
      </c>
      <c r="C958">
        <v>251</v>
      </c>
      <c r="D958" t="s">
        <v>404</v>
      </c>
      <c r="E958" t="s">
        <v>167</v>
      </c>
      <c r="F958" s="79" t="s">
        <v>552</v>
      </c>
      <c r="G958">
        <v>-7.25</v>
      </c>
      <c r="H958">
        <v>95.4</v>
      </c>
      <c r="I958">
        <v>323</v>
      </c>
      <c r="J958">
        <v>102.7</v>
      </c>
      <c r="K958">
        <v>127</v>
      </c>
      <c r="L958">
        <v>68.099999999999994</v>
      </c>
      <c r="M958">
        <v>186</v>
      </c>
      <c r="N958">
        <v>1.6E-2</v>
      </c>
      <c r="O958">
        <v>145</v>
      </c>
      <c r="P958">
        <v>-2.61</v>
      </c>
      <c r="Q958">
        <v>206</v>
      </c>
      <c r="R958">
        <v>102.7</v>
      </c>
      <c r="S958">
        <v>254</v>
      </c>
      <c r="T958">
        <v>105.3</v>
      </c>
      <c r="U958">
        <v>162</v>
      </c>
      <c r="V958">
        <v>-0.41</v>
      </c>
      <c r="W958">
        <v>164</v>
      </c>
    </row>
    <row r="959" spans="1:23" x14ac:dyDescent="0.25">
      <c r="A959">
        <f>COUNTIF('Value Matchup'!$D$356:$D$423,D959)</f>
        <v>0</v>
      </c>
      <c r="B959" t="s">
        <v>1198</v>
      </c>
      <c r="C959">
        <v>252</v>
      </c>
      <c r="D959" t="s">
        <v>245</v>
      </c>
      <c r="E959" t="s">
        <v>207</v>
      </c>
      <c r="F959" s="79" t="s">
        <v>518</v>
      </c>
      <c r="G959">
        <v>-7.52</v>
      </c>
      <c r="H959">
        <v>102.6</v>
      </c>
      <c r="I959">
        <v>208</v>
      </c>
      <c r="J959">
        <v>110.1</v>
      </c>
      <c r="K959">
        <v>285</v>
      </c>
      <c r="L959">
        <v>69.400000000000006</v>
      </c>
      <c r="M959">
        <v>101</v>
      </c>
      <c r="N959">
        <v>0</v>
      </c>
      <c r="O959">
        <v>187</v>
      </c>
      <c r="P959">
        <v>-4.8099999999999996</v>
      </c>
      <c r="Q959">
        <v>276</v>
      </c>
      <c r="R959">
        <v>103.6</v>
      </c>
      <c r="S959">
        <v>202</v>
      </c>
      <c r="T959">
        <v>108.4</v>
      </c>
      <c r="U959">
        <v>323</v>
      </c>
      <c r="V959">
        <v>-3.58</v>
      </c>
      <c r="W959">
        <v>261</v>
      </c>
    </row>
    <row r="960" spans="1:23" x14ac:dyDescent="0.25">
      <c r="A960">
        <f>COUNTIF('Value Matchup'!$D$356:$D$423,D960)</f>
        <v>0</v>
      </c>
      <c r="B960" t="s">
        <v>1198</v>
      </c>
      <c r="C960">
        <v>253</v>
      </c>
      <c r="D960" t="s">
        <v>252</v>
      </c>
      <c r="E960" t="s">
        <v>148</v>
      </c>
      <c r="F960" s="79" t="s">
        <v>538</v>
      </c>
      <c r="G960">
        <v>-7.52</v>
      </c>
      <c r="H960">
        <v>100.2</v>
      </c>
      <c r="I960">
        <v>254</v>
      </c>
      <c r="J960">
        <v>107.7</v>
      </c>
      <c r="K960">
        <v>234</v>
      </c>
      <c r="L960">
        <v>67</v>
      </c>
      <c r="M960">
        <v>235</v>
      </c>
      <c r="N960">
        <v>8.1000000000000003E-2</v>
      </c>
      <c r="O960">
        <v>13</v>
      </c>
      <c r="P960">
        <v>-9.66</v>
      </c>
      <c r="Q960">
        <v>339</v>
      </c>
      <c r="R960">
        <v>98.6</v>
      </c>
      <c r="S960">
        <v>343</v>
      </c>
      <c r="T960">
        <v>108.3</v>
      </c>
      <c r="U960">
        <v>321</v>
      </c>
      <c r="V960">
        <v>-5.33</v>
      </c>
      <c r="W960">
        <v>306</v>
      </c>
    </row>
    <row r="961" spans="1:23" x14ac:dyDescent="0.25">
      <c r="A961">
        <f>COUNTIF('Value Matchup'!$D$356:$D$423,D961)</f>
        <v>0</v>
      </c>
      <c r="B961" t="s">
        <v>1198</v>
      </c>
      <c r="C961">
        <v>254</v>
      </c>
      <c r="D961" t="s">
        <v>368</v>
      </c>
      <c r="E961" t="s">
        <v>148</v>
      </c>
      <c r="F961" s="79" t="s">
        <v>763</v>
      </c>
      <c r="G961">
        <v>-7.61</v>
      </c>
      <c r="H961">
        <v>102.1</v>
      </c>
      <c r="I961">
        <v>216</v>
      </c>
      <c r="J961">
        <v>109.7</v>
      </c>
      <c r="K961">
        <v>275</v>
      </c>
      <c r="L961">
        <v>70.3</v>
      </c>
      <c r="M961">
        <v>69</v>
      </c>
      <c r="N961">
        <v>-1E-3</v>
      </c>
      <c r="O961">
        <v>189</v>
      </c>
      <c r="P961">
        <v>-7.98</v>
      </c>
      <c r="Q961">
        <v>326</v>
      </c>
      <c r="R961">
        <v>100.1</v>
      </c>
      <c r="S961">
        <v>329</v>
      </c>
      <c r="T961">
        <v>108</v>
      </c>
      <c r="U961">
        <v>310</v>
      </c>
      <c r="V961">
        <v>-1.18</v>
      </c>
      <c r="W961">
        <v>190</v>
      </c>
    </row>
    <row r="962" spans="1:23" x14ac:dyDescent="0.25">
      <c r="A962">
        <f>COUNTIF('Value Matchup'!$D$356:$D$423,D962)</f>
        <v>0</v>
      </c>
      <c r="B962" t="s">
        <v>1198</v>
      </c>
      <c r="C962">
        <v>255</v>
      </c>
      <c r="D962" t="s">
        <v>305</v>
      </c>
      <c r="E962" t="s">
        <v>207</v>
      </c>
      <c r="F962" s="79" t="s">
        <v>766</v>
      </c>
      <c r="G962">
        <v>-7.64</v>
      </c>
      <c r="H962">
        <v>101.8</v>
      </c>
      <c r="I962">
        <v>221</v>
      </c>
      <c r="J962">
        <v>109.5</v>
      </c>
      <c r="K962">
        <v>268</v>
      </c>
      <c r="L962">
        <v>69.900000000000006</v>
      </c>
      <c r="M962">
        <v>86</v>
      </c>
      <c r="N962">
        <v>2.5000000000000001E-2</v>
      </c>
      <c r="O962">
        <v>119</v>
      </c>
      <c r="P962">
        <v>-0.46</v>
      </c>
      <c r="Q962">
        <v>141</v>
      </c>
      <c r="R962">
        <v>105.9</v>
      </c>
      <c r="S962">
        <v>89</v>
      </c>
      <c r="T962">
        <v>106.4</v>
      </c>
      <c r="U962">
        <v>231</v>
      </c>
      <c r="V962">
        <v>6.82</v>
      </c>
      <c r="W962">
        <v>24</v>
      </c>
    </row>
    <row r="963" spans="1:23" x14ac:dyDescent="0.25">
      <c r="A963">
        <f>COUNTIF('Value Matchup'!$D$356:$D$423,D963)</f>
        <v>0</v>
      </c>
      <c r="B963" t="s">
        <v>1198</v>
      </c>
      <c r="C963">
        <v>256</v>
      </c>
      <c r="D963" t="s">
        <v>295</v>
      </c>
      <c r="E963" t="s">
        <v>161</v>
      </c>
      <c r="F963" s="79" t="s">
        <v>1662</v>
      </c>
      <c r="G963">
        <v>-7.9</v>
      </c>
      <c r="H963">
        <v>101.4</v>
      </c>
      <c r="I963">
        <v>232</v>
      </c>
      <c r="J963">
        <v>109.3</v>
      </c>
      <c r="K963">
        <v>267</v>
      </c>
      <c r="L963">
        <v>69.099999999999994</v>
      </c>
      <c r="M963">
        <v>114</v>
      </c>
      <c r="N963">
        <v>-6.7000000000000004E-2</v>
      </c>
      <c r="O963">
        <v>320</v>
      </c>
      <c r="P963">
        <v>-3.63</v>
      </c>
      <c r="Q963">
        <v>242</v>
      </c>
      <c r="R963">
        <v>103</v>
      </c>
      <c r="S963">
        <v>236</v>
      </c>
      <c r="T963">
        <v>106.6</v>
      </c>
      <c r="U963">
        <v>242</v>
      </c>
      <c r="V963">
        <v>-4.72</v>
      </c>
      <c r="W963">
        <v>294</v>
      </c>
    </row>
    <row r="964" spans="1:23" x14ac:dyDescent="0.25">
      <c r="A964">
        <f>COUNTIF('Value Matchup'!$D$356:$D$423,D964)</f>
        <v>0</v>
      </c>
      <c r="B964" t="s">
        <v>1198</v>
      </c>
      <c r="C964">
        <v>257</v>
      </c>
      <c r="D964" t="s">
        <v>378</v>
      </c>
      <c r="E964" t="s">
        <v>132</v>
      </c>
      <c r="F964" s="79" t="s">
        <v>1660</v>
      </c>
      <c r="G964">
        <v>-8.0299999999999994</v>
      </c>
      <c r="H964">
        <v>98.9</v>
      </c>
      <c r="I964">
        <v>272</v>
      </c>
      <c r="J964">
        <v>107</v>
      </c>
      <c r="K964">
        <v>218</v>
      </c>
      <c r="L964">
        <v>68.3</v>
      </c>
      <c r="M964">
        <v>173</v>
      </c>
      <c r="N964">
        <v>-5.8000000000000003E-2</v>
      </c>
      <c r="O964">
        <v>310</v>
      </c>
      <c r="P964">
        <v>-3.33</v>
      </c>
      <c r="Q964">
        <v>232</v>
      </c>
      <c r="R964">
        <v>103.5</v>
      </c>
      <c r="S964">
        <v>208</v>
      </c>
      <c r="T964">
        <v>106.9</v>
      </c>
      <c r="U964">
        <v>259</v>
      </c>
      <c r="V964">
        <v>-2.6</v>
      </c>
      <c r="W964">
        <v>230</v>
      </c>
    </row>
    <row r="965" spans="1:23" x14ac:dyDescent="0.25">
      <c r="A965">
        <f>COUNTIF('Value Matchup'!$D$356:$D$423,D965)</f>
        <v>0</v>
      </c>
      <c r="B965" t="s">
        <v>1198</v>
      </c>
      <c r="C965">
        <v>258</v>
      </c>
      <c r="D965" t="s">
        <v>189</v>
      </c>
      <c r="E965" t="s">
        <v>144</v>
      </c>
      <c r="F965" s="79" t="s">
        <v>1783</v>
      </c>
      <c r="G965">
        <v>-8.17</v>
      </c>
      <c r="H965">
        <v>103</v>
      </c>
      <c r="I965">
        <v>200</v>
      </c>
      <c r="J965">
        <v>111.1</v>
      </c>
      <c r="K965">
        <v>302</v>
      </c>
      <c r="L965">
        <v>69.7</v>
      </c>
      <c r="M965">
        <v>92</v>
      </c>
      <c r="N965">
        <v>-8.3000000000000004E-2</v>
      </c>
      <c r="O965">
        <v>334</v>
      </c>
      <c r="P965">
        <v>0.96</v>
      </c>
      <c r="Q965">
        <v>114</v>
      </c>
      <c r="R965">
        <v>104</v>
      </c>
      <c r="S965">
        <v>177</v>
      </c>
      <c r="T965">
        <v>103.1</v>
      </c>
      <c r="U965">
        <v>100</v>
      </c>
      <c r="V965">
        <v>-3.43</v>
      </c>
      <c r="W965">
        <v>257</v>
      </c>
    </row>
    <row r="966" spans="1:23" x14ac:dyDescent="0.25">
      <c r="A966">
        <f>COUNTIF('Value Matchup'!$D$356:$D$423,D966)</f>
        <v>0</v>
      </c>
      <c r="B966" t="s">
        <v>1198</v>
      </c>
      <c r="C966">
        <v>259</v>
      </c>
      <c r="D966" t="s">
        <v>274</v>
      </c>
      <c r="E966" t="s">
        <v>173</v>
      </c>
      <c r="F966" s="79" t="s">
        <v>1661</v>
      </c>
      <c r="G966">
        <v>-8.3699999999999992</v>
      </c>
      <c r="H966">
        <v>99.9</v>
      </c>
      <c r="I966">
        <v>261</v>
      </c>
      <c r="J966">
        <v>108.3</v>
      </c>
      <c r="K966">
        <v>244</v>
      </c>
      <c r="L966">
        <v>62.5</v>
      </c>
      <c r="M966">
        <v>344</v>
      </c>
      <c r="N966">
        <v>-2.3E-2</v>
      </c>
      <c r="O966">
        <v>241</v>
      </c>
      <c r="P966">
        <v>-1.39</v>
      </c>
      <c r="Q966">
        <v>172</v>
      </c>
      <c r="R966">
        <v>104.2</v>
      </c>
      <c r="S966">
        <v>172</v>
      </c>
      <c r="T966">
        <v>105.6</v>
      </c>
      <c r="U966">
        <v>172</v>
      </c>
      <c r="V966">
        <v>2.15</v>
      </c>
      <c r="W966">
        <v>89</v>
      </c>
    </row>
    <row r="967" spans="1:23" x14ac:dyDescent="0.25">
      <c r="A967">
        <f>COUNTIF('Value Matchup'!$D$356:$D$423,D967)</f>
        <v>0</v>
      </c>
      <c r="B967" t="s">
        <v>1198</v>
      </c>
      <c r="C967">
        <v>260</v>
      </c>
      <c r="D967" t="s">
        <v>344</v>
      </c>
      <c r="E967" t="s">
        <v>151</v>
      </c>
      <c r="F967" s="79" t="s">
        <v>451</v>
      </c>
      <c r="G967">
        <v>-8.3800000000000008</v>
      </c>
      <c r="H967">
        <v>100</v>
      </c>
      <c r="I967">
        <v>258</v>
      </c>
      <c r="J967">
        <v>108.4</v>
      </c>
      <c r="K967">
        <v>247</v>
      </c>
      <c r="L967">
        <v>63.3</v>
      </c>
      <c r="M967">
        <v>335</v>
      </c>
      <c r="N967">
        <v>5.8000000000000003E-2</v>
      </c>
      <c r="O967">
        <v>42</v>
      </c>
      <c r="P967">
        <v>-0.88</v>
      </c>
      <c r="Q967">
        <v>153</v>
      </c>
      <c r="R967">
        <v>104</v>
      </c>
      <c r="S967">
        <v>182</v>
      </c>
      <c r="T967">
        <v>104.8</v>
      </c>
      <c r="U967">
        <v>140</v>
      </c>
      <c r="V967">
        <v>-6.68</v>
      </c>
      <c r="W967">
        <v>330</v>
      </c>
    </row>
    <row r="968" spans="1:23" x14ac:dyDescent="0.25">
      <c r="A968">
        <f>COUNTIF('Value Matchup'!$D$356:$D$423,D968)</f>
        <v>0</v>
      </c>
      <c r="B968" t="s">
        <v>1198</v>
      </c>
      <c r="C968">
        <v>261</v>
      </c>
      <c r="D968" t="s">
        <v>156</v>
      </c>
      <c r="E968" t="s">
        <v>153</v>
      </c>
      <c r="F968" s="79" t="s">
        <v>542</v>
      </c>
      <c r="G968">
        <v>-8.5399999999999991</v>
      </c>
      <c r="H968">
        <v>97</v>
      </c>
      <c r="I968">
        <v>305</v>
      </c>
      <c r="J968">
        <v>105.5</v>
      </c>
      <c r="K968">
        <v>192</v>
      </c>
      <c r="L968">
        <v>68.8</v>
      </c>
      <c r="M968">
        <v>129</v>
      </c>
      <c r="N968">
        <v>2.1000000000000001E-2</v>
      </c>
      <c r="O968">
        <v>131</v>
      </c>
      <c r="P968">
        <v>-8.8800000000000008</v>
      </c>
      <c r="Q968">
        <v>333</v>
      </c>
      <c r="R968">
        <v>100</v>
      </c>
      <c r="S968">
        <v>330</v>
      </c>
      <c r="T968">
        <v>108.9</v>
      </c>
      <c r="U968">
        <v>333</v>
      </c>
      <c r="V968">
        <v>-8.14</v>
      </c>
      <c r="W968">
        <v>343</v>
      </c>
    </row>
    <row r="969" spans="1:23" x14ac:dyDescent="0.25">
      <c r="A969">
        <f>COUNTIF('Value Matchup'!$D$356:$D$423,D969)</f>
        <v>0</v>
      </c>
      <c r="B969" t="s">
        <v>1198</v>
      </c>
      <c r="C969">
        <v>262</v>
      </c>
      <c r="D969" t="s">
        <v>256</v>
      </c>
      <c r="E969" t="s">
        <v>123</v>
      </c>
      <c r="F969" s="79" t="s">
        <v>1785</v>
      </c>
      <c r="G969">
        <v>-8.5399999999999991</v>
      </c>
      <c r="H969">
        <v>98.3</v>
      </c>
      <c r="I969">
        <v>287</v>
      </c>
      <c r="J969">
        <v>106.8</v>
      </c>
      <c r="K969">
        <v>214</v>
      </c>
      <c r="L969">
        <v>65</v>
      </c>
      <c r="M969">
        <v>305</v>
      </c>
      <c r="N969">
        <v>-0.11600000000000001</v>
      </c>
      <c r="O969">
        <v>349</v>
      </c>
      <c r="P969">
        <v>-1.53</v>
      </c>
      <c r="Q969">
        <v>178</v>
      </c>
      <c r="R969">
        <v>103.6</v>
      </c>
      <c r="S969">
        <v>201</v>
      </c>
      <c r="T969">
        <v>105.1</v>
      </c>
      <c r="U969">
        <v>151</v>
      </c>
      <c r="V969">
        <v>-3.54</v>
      </c>
      <c r="W969">
        <v>258</v>
      </c>
    </row>
    <row r="970" spans="1:23" x14ac:dyDescent="0.25">
      <c r="A970">
        <f>COUNTIF('Value Matchup'!$D$356:$D$423,D970)</f>
        <v>0</v>
      </c>
      <c r="B970" t="s">
        <v>1198</v>
      </c>
      <c r="C970">
        <v>263</v>
      </c>
      <c r="D970" t="s">
        <v>180</v>
      </c>
      <c r="E970" t="s">
        <v>146</v>
      </c>
      <c r="F970" s="79" t="s">
        <v>1784</v>
      </c>
      <c r="G970">
        <v>-8.67</v>
      </c>
      <c r="H970">
        <v>99.7</v>
      </c>
      <c r="I970">
        <v>265</v>
      </c>
      <c r="J970">
        <v>108.4</v>
      </c>
      <c r="K970">
        <v>245</v>
      </c>
      <c r="L970">
        <v>69.7</v>
      </c>
      <c r="M970">
        <v>89</v>
      </c>
      <c r="N970">
        <v>-3.2000000000000001E-2</v>
      </c>
      <c r="O970">
        <v>262</v>
      </c>
      <c r="P970">
        <v>-0.48</v>
      </c>
      <c r="Q970">
        <v>142</v>
      </c>
      <c r="R970">
        <v>105.3</v>
      </c>
      <c r="S970">
        <v>115</v>
      </c>
      <c r="T970">
        <v>105.8</v>
      </c>
      <c r="U970">
        <v>191</v>
      </c>
      <c r="V970">
        <v>1.71</v>
      </c>
      <c r="W970">
        <v>104</v>
      </c>
    </row>
    <row r="971" spans="1:23" x14ac:dyDescent="0.25">
      <c r="A971">
        <f>COUNTIF('Value Matchup'!$D$356:$D$423,D971)</f>
        <v>0</v>
      </c>
      <c r="B971" t="s">
        <v>1198</v>
      </c>
      <c r="C971">
        <v>264</v>
      </c>
      <c r="D971" t="s">
        <v>320</v>
      </c>
      <c r="E971" t="s">
        <v>124</v>
      </c>
      <c r="F971" s="79" t="s">
        <v>1781</v>
      </c>
      <c r="G971">
        <v>-8.7200000000000006</v>
      </c>
      <c r="H971">
        <v>97</v>
      </c>
      <c r="I971">
        <v>301</v>
      </c>
      <c r="J971">
        <v>105.8</v>
      </c>
      <c r="K971">
        <v>194</v>
      </c>
      <c r="L971">
        <v>64.599999999999994</v>
      </c>
      <c r="M971">
        <v>312</v>
      </c>
      <c r="N971">
        <v>-6.7000000000000004E-2</v>
      </c>
      <c r="O971">
        <v>321</v>
      </c>
      <c r="P971">
        <v>5.87</v>
      </c>
      <c r="Q971">
        <v>69</v>
      </c>
      <c r="R971">
        <v>108.2</v>
      </c>
      <c r="S971">
        <v>63</v>
      </c>
      <c r="T971">
        <v>102.4</v>
      </c>
      <c r="U971">
        <v>76</v>
      </c>
      <c r="V971">
        <v>-5.07</v>
      </c>
      <c r="W971">
        <v>300</v>
      </c>
    </row>
    <row r="972" spans="1:23" x14ac:dyDescent="0.25">
      <c r="A972">
        <f>COUNTIF('Value Matchup'!$D$356:$D$423,D972)</f>
        <v>0</v>
      </c>
      <c r="B972" t="s">
        <v>1198</v>
      </c>
      <c r="C972">
        <v>265</v>
      </c>
      <c r="D972" t="s">
        <v>350</v>
      </c>
      <c r="E972" t="s">
        <v>155</v>
      </c>
      <c r="F972" s="79" t="s">
        <v>442</v>
      </c>
      <c r="G972">
        <v>-8.75</v>
      </c>
      <c r="H972">
        <v>96</v>
      </c>
      <c r="I972">
        <v>318</v>
      </c>
      <c r="J972">
        <v>104.7</v>
      </c>
      <c r="K972">
        <v>177</v>
      </c>
      <c r="L972">
        <v>67.599999999999994</v>
      </c>
      <c r="M972">
        <v>208</v>
      </c>
      <c r="N972">
        <v>-2.3E-2</v>
      </c>
      <c r="O972">
        <v>242</v>
      </c>
      <c r="P972">
        <v>-4.29</v>
      </c>
      <c r="Q972">
        <v>258</v>
      </c>
      <c r="R972">
        <v>101.6</v>
      </c>
      <c r="S972">
        <v>290</v>
      </c>
      <c r="T972">
        <v>105.9</v>
      </c>
      <c r="U972">
        <v>196</v>
      </c>
      <c r="V972">
        <v>-6.58</v>
      </c>
      <c r="W972">
        <v>328</v>
      </c>
    </row>
    <row r="973" spans="1:23" x14ac:dyDescent="0.25">
      <c r="A973">
        <f>COUNTIF('Value Matchup'!$D$356:$D$423,D973)</f>
        <v>0</v>
      </c>
      <c r="B973" t="s">
        <v>1198</v>
      </c>
      <c r="C973">
        <v>266</v>
      </c>
      <c r="D973" t="s">
        <v>334</v>
      </c>
      <c r="E973" t="s">
        <v>148</v>
      </c>
      <c r="F973" s="79" t="s">
        <v>552</v>
      </c>
      <c r="G973">
        <v>-8.77</v>
      </c>
      <c r="H973">
        <v>91.6</v>
      </c>
      <c r="I973">
        <v>341</v>
      </c>
      <c r="J973">
        <v>100.4</v>
      </c>
      <c r="K973">
        <v>84</v>
      </c>
      <c r="L973">
        <v>68.8</v>
      </c>
      <c r="M973">
        <v>133</v>
      </c>
      <c r="N973">
        <v>3.2000000000000001E-2</v>
      </c>
      <c r="O973">
        <v>94</v>
      </c>
      <c r="P973">
        <v>-5.36</v>
      </c>
      <c r="Q973">
        <v>290</v>
      </c>
      <c r="R973">
        <v>101.3</v>
      </c>
      <c r="S973">
        <v>302</v>
      </c>
      <c r="T973">
        <v>106.6</v>
      </c>
      <c r="U973">
        <v>248</v>
      </c>
      <c r="V973">
        <v>3.99</v>
      </c>
      <c r="W973">
        <v>52</v>
      </c>
    </row>
    <row r="974" spans="1:23" x14ac:dyDescent="0.25">
      <c r="A974">
        <f>COUNTIF('Value Matchup'!$D$356:$D$423,D974)</f>
        <v>1</v>
      </c>
      <c r="B974" t="s">
        <v>1198</v>
      </c>
      <c r="C974">
        <v>267</v>
      </c>
      <c r="D974" t="s">
        <v>202</v>
      </c>
      <c r="E974" t="s">
        <v>148</v>
      </c>
      <c r="F974" s="79" t="s">
        <v>1661</v>
      </c>
      <c r="G974">
        <v>-8.7799999999999994</v>
      </c>
      <c r="H974">
        <v>103.1</v>
      </c>
      <c r="I974">
        <v>196</v>
      </c>
      <c r="J974">
        <v>111.9</v>
      </c>
      <c r="K974">
        <v>305</v>
      </c>
      <c r="L974">
        <v>69</v>
      </c>
      <c r="M974">
        <v>115</v>
      </c>
      <c r="N974">
        <v>-0.05</v>
      </c>
      <c r="O974">
        <v>296</v>
      </c>
      <c r="P974">
        <v>-5.0199999999999996</v>
      </c>
      <c r="Q974">
        <v>280</v>
      </c>
      <c r="R974">
        <v>100.5</v>
      </c>
      <c r="S974">
        <v>321</v>
      </c>
      <c r="T974">
        <v>105.6</v>
      </c>
      <c r="U974">
        <v>173</v>
      </c>
      <c r="V974">
        <v>7.64</v>
      </c>
      <c r="W974">
        <v>19</v>
      </c>
    </row>
    <row r="975" spans="1:23" x14ac:dyDescent="0.25">
      <c r="A975">
        <f>COUNTIF('Value Matchup'!$D$356:$D$423,D975)</f>
        <v>1</v>
      </c>
      <c r="B975" t="s">
        <v>1198</v>
      </c>
      <c r="C975">
        <v>268</v>
      </c>
      <c r="D975" t="s">
        <v>175</v>
      </c>
      <c r="E975" t="s">
        <v>121</v>
      </c>
      <c r="F975" s="79" t="s">
        <v>1662</v>
      </c>
      <c r="G975">
        <v>-8.85</v>
      </c>
      <c r="H975">
        <v>98.8</v>
      </c>
      <c r="I975">
        <v>276</v>
      </c>
      <c r="J975">
        <v>107.6</v>
      </c>
      <c r="K975">
        <v>231</v>
      </c>
      <c r="L975">
        <v>65.099999999999994</v>
      </c>
      <c r="M975">
        <v>303</v>
      </c>
      <c r="N975">
        <v>-1.2999999999999999E-2</v>
      </c>
      <c r="O975">
        <v>219</v>
      </c>
      <c r="P975">
        <v>-2.84</v>
      </c>
      <c r="Q975">
        <v>217</v>
      </c>
      <c r="R975">
        <v>102.6</v>
      </c>
      <c r="S975">
        <v>256</v>
      </c>
      <c r="T975">
        <v>105.4</v>
      </c>
      <c r="U975">
        <v>169</v>
      </c>
      <c r="V975">
        <v>-1.04</v>
      </c>
      <c r="W975">
        <v>183</v>
      </c>
    </row>
    <row r="976" spans="1:23" x14ac:dyDescent="0.25">
      <c r="A976">
        <f>COUNTIF('Value Matchup'!$D$356:$D$423,D976)</f>
        <v>0</v>
      </c>
      <c r="B976" t="s">
        <v>1198</v>
      </c>
      <c r="C976">
        <v>269</v>
      </c>
      <c r="D976" t="s">
        <v>222</v>
      </c>
      <c r="E976" t="s">
        <v>153</v>
      </c>
      <c r="F976" s="79" t="s">
        <v>447</v>
      </c>
      <c r="G976">
        <v>-8.98</v>
      </c>
      <c r="H976">
        <v>97</v>
      </c>
      <c r="I976">
        <v>302</v>
      </c>
      <c r="J976">
        <v>106</v>
      </c>
      <c r="K976">
        <v>200</v>
      </c>
      <c r="L976">
        <v>67.099999999999994</v>
      </c>
      <c r="M976">
        <v>226</v>
      </c>
      <c r="N976">
        <v>-1.2E-2</v>
      </c>
      <c r="O976">
        <v>216</v>
      </c>
      <c r="P976">
        <v>-8.18</v>
      </c>
      <c r="Q976">
        <v>328</v>
      </c>
      <c r="R976">
        <v>99.2</v>
      </c>
      <c r="S976">
        <v>336</v>
      </c>
      <c r="T976">
        <v>107.4</v>
      </c>
      <c r="U976">
        <v>280</v>
      </c>
      <c r="V976">
        <v>-5.89</v>
      </c>
      <c r="W976">
        <v>315</v>
      </c>
    </row>
    <row r="977" spans="1:23" x14ac:dyDescent="0.25">
      <c r="A977">
        <f>COUNTIF('Value Matchup'!$D$356:$D$423,D977)</f>
        <v>0</v>
      </c>
      <c r="B977" t="s">
        <v>1198</v>
      </c>
      <c r="C977">
        <v>270</v>
      </c>
      <c r="D977" t="s">
        <v>223</v>
      </c>
      <c r="E977" t="s">
        <v>159</v>
      </c>
      <c r="F977" s="79" t="s">
        <v>452</v>
      </c>
      <c r="G977">
        <v>-9.2200000000000006</v>
      </c>
      <c r="H977">
        <v>98.9</v>
      </c>
      <c r="I977">
        <v>274</v>
      </c>
      <c r="J977">
        <v>108.1</v>
      </c>
      <c r="K977">
        <v>241</v>
      </c>
      <c r="L977">
        <v>65.7</v>
      </c>
      <c r="M977">
        <v>291</v>
      </c>
      <c r="N977">
        <v>-4.0000000000000001E-3</v>
      </c>
      <c r="O977">
        <v>195</v>
      </c>
      <c r="P977">
        <v>-6.4</v>
      </c>
      <c r="Q977">
        <v>311</v>
      </c>
      <c r="R977">
        <v>101.1</v>
      </c>
      <c r="S977">
        <v>306</v>
      </c>
      <c r="T977">
        <v>107.5</v>
      </c>
      <c r="U977">
        <v>286</v>
      </c>
      <c r="V977">
        <v>-0.27</v>
      </c>
      <c r="W977">
        <v>160</v>
      </c>
    </row>
    <row r="978" spans="1:23" x14ac:dyDescent="0.25">
      <c r="A978">
        <f>COUNTIF('Value Matchup'!$D$356:$D$423,D978)</f>
        <v>0</v>
      </c>
      <c r="B978" t="s">
        <v>1198</v>
      </c>
      <c r="C978">
        <v>271</v>
      </c>
      <c r="D978" t="s">
        <v>205</v>
      </c>
      <c r="E978" t="s">
        <v>167</v>
      </c>
      <c r="F978" s="79" t="s">
        <v>1662</v>
      </c>
      <c r="G978">
        <v>-9.33</v>
      </c>
      <c r="H978">
        <v>98.6</v>
      </c>
      <c r="I978">
        <v>282</v>
      </c>
      <c r="J978">
        <v>107.9</v>
      </c>
      <c r="K978">
        <v>237</v>
      </c>
      <c r="L978">
        <v>68.900000000000006</v>
      </c>
      <c r="M978">
        <v>124</v>
      </c>
      <c r="N978">
        <v>-3.6999999999999998E-2</v>
      </c>
      <c r="O978">
        <v>276</v>
      </c>
      <c r="P978">
        <v>-2.7</v>
      </c>
      <c r="Q978">
        <v>211</v>
      </c>
      <c r="R978">
        <v>103.2</v>
      </c>
      <c r="S978">
        <v>224</v>
      </c>
      <c r="T978">
        <v>105.9</v>
      </c>
      <c r="U978">
        <v>199</v>
      </c>
      <c r="V978">
        <v>-1.66</v>
      </c>
      <c r="W978">
        <v>205</v>
      </c>
    </row>
    <row r="979" spans="1:23" x14ac:dyDescent="0.25">
      <c r="A979">
        <f>COUNTIF('Value Matchup'!$D$356:$D$423,D979)</f>
        <v>0</v>
      </c>
      <c r="B979" t="s">
        <v>1198</v>
      </c>
      <c r="C979">
        <v>272</v>
      </c>
      <c r="D979" t="s">
        <v>195</v>
      </c>
      <c r="E979" t="s">
        <v>132</v>
      </c>
      <c r="F979" s="79" t="s">
        <v>1660</v>
      </c>
      <c r="G979">
        <v>-9.44</v>
      </c>
      <c r="H979">
        <v>98.4</v>
      </c>
      <c r="I979">
        <v>285</v>
      </c>
      <c r="J979">
        <v>107.9</v>
      </c>
      <c r="K979">
        <v>236</v>
      </c>
      <c r="L979">
        <v>67.599999999999994</v>
      </c>
      <c r="M979">
        <v>213</v>
      </c>
      <c r="N979">
        <v>1.4999999999999999E-2</v>
      </c>
      <c r="O979">
        <v>147</v>
      </c>
      <c r="P979">
        <v>-1.89</v>
      </c>
      <c r="Q979">
        <v>186</v>
      </c>
      <c r="R979">
        <v>104.8</v>
      </c>
      <c r="S979">
        <v>142</v>
      </c>
      <c r="T979">
        <v>106.7</v>
      </c>
      <c r="U979">
        <v>251</v>
      </c>
      <c r="V979">
        <v>0.22</v>
      </c>
      <c r="W979">
        <v>144</v>
      </c>
    </row>
    <row r="980" spans="1:23" x14ac:dyDescent="0.25">
      <c r="A980">
        <f>COUNTIF('Value Matchup'!$D$356:$D$423,D980)</f>
        <v>1</v>
      </c>
      <c r="B980" t="s">
        <v>1198</v>
      </c>
      <c r="C980">
        <v>273</v>
      </c>
      <c r="D980" t="s">
        <v>339</v>
      </c>
      <c r="E980" t="s">
        <v>182</v>
      </c>
      <c r="F980" s="79" t="s">
        <v>1660</v>
      </c>
      <c r="G980">
        <v>-9.58</v>
      </c>
      <c r="H980">
        <v>95.4</v>
      </c>
      <c r="I980">
        <v>324</v>
      </c>
      <c r="J980">
        <v>105</v>
      </c>
      <c r="K980">
        <v>181</v>
      </c>
      <c r="L980">
        <v>63.5</v>
      </c>
      <c r="M980">
        <v>331</v>
      </c>
      <c r="N980">
        <v>8.2000000000000003E-2</v>
      </c>
      <c r="O980">
        <v>11</v>
      </c>
      <c r="P980">
        <v>0.81</v>
      </c>
      <c r="Q980">
        <v>122</v>
      </c>
      <c r="R980">
        <v>105.2</v>
      </c>
      <c r="S980">
        <v>120</v>
      </c>
      <c r="T980">
        <v>104.4</v>
      </c>
      <c r="U980">
        <v>128</v>
      </c>
      <c r="V980">
        <v>-5.01</v>
      </c>
      <c r="W980">
        <v>298</v>
      </c>
    </row>
    <row r="981" spans="1:23" x14ac:dyDescent="0.25">
      <c r="A981">
        <f>COUNTIF('Value Matchup'!$D$356:$D$423,D981)</f>
        <v>0</v>
      </c>
      <c r="B981" t="s">
        <v>1198</v>
      </c>
      <c r="C981">
        <v>274</v>
      </c>
      <c r="D981" t="s">
        <v>122</v>
      </c>
      <c r="E981" t="s">
        <v>123</v>
      </c>
      <c r="F981" s="79" t="s">
        <v>1785</v>
      </c>
      <c r="G981">
        <v>-9.61</v>
      </c>
      <c r="H981">
        <v>99.5</v>
      </c>
      <c r="I981">
        <v>268</v>
      </c>
      <c r="J981">
        <v>109.2</v>
      </c>
      <c r="K981">
        <v>260</v>
      </c>
      <c r="L981">
        <v>70.5</v>
      </c>
      <c r="M981">
        <v>62</v>
      </c>
      <c r="N981">
        <v>-3.9E-2</v>
      </c>
      <c r="O981">
        <v>282</v>
      </c>
      <c r="P981">
        <v>-0.76</v>
      </c>
      <c r="Q981">
        <v>149</v>
      </c>
      <c r="R981">
        <v>103.9</v>
      </c>
      <c r="S981">
        <v>184</v>
      </c>
      <c r="T981">
        <v>104.7</v>
      </c>
      <c r="U981">
        <v>137</v>
      </c>
      <c r="V981">
        <v>-0.49</v>
      </c>
      <c r="W981">
        <v>168</v>
      </c>
    </row>
    <row r="982" spans="1:23" x14ac:dyDescent="0.25">
      <c r="A982">
        <f>COUNTIF('Value Matchup'!$D$356:$D$423,D982)</f>
        <v>0</v>
      </c>
      <c r="B982" t="s">
        <v>1198</v>
      </c>
      <c r="C982">
        <v>275</v>
      </c>
      <c r="D982" t="s">
        <v>241</v>
      </c>
      <c r="E982" t="s">
        <v>207</v>
      </c>
      <c r="F982" s="79" t="s">
        <v>541</v>
      </c>
      <c r="G982">
        <v>-9.61</v>
      </c>
      <c r="H982">
        <v>102.3</v>
      </c>
      <c r="I982">
        <v>212</v>
      </c>
      <c r="J982">
        <v>111.9</v>
      </c>
      <c r="K982">
        <v>306</v>
      </c>
      <c r="L982">
        <v>67.900000000000006</v>
      </c>
      <c r="M982">
        <v>197</v>
      </c>
      <c r="N982">
        <v>2E-3</v>
      </c>
      <c r="O982">
        <v>186</v>
      </c>
      <c r="P982">
        <v>-7.85</v>
      </c>
      <c r="Q982">
        <v>324</v>
      </c>
      <c r="R982">
        <v>102.4</v>
      </c>
      <c r="S982">
        <v>261</v>
      </c>
      <c r="T982">
        <v>110.3</v>
      </c>
      <c r="U982">
        <v>349</v>
      </c>
      <c r="V982">
        <v>-9.11</v>
      </c>
      <c r="W982">
        <v>346</v>
      </c>
    </row>
    <row r="983" spans="1:23" x14ac:dyDescent="0.25">
      <c r="A983">
        <f>COUNTIF('Value Matchup'!$D$356:$D$423,D983)</f>
        <v>0</v>
      </c>
      <c r="B983" t="s">
        <v>1198</v>
      </c>
      <c r="C983">
        <v>276</v>
      </c>
      <c r="D983" t="s">
        <v>203</v>
      </c>
      <c r="E983" t="s">
        <v>167</v>
      </c>
      <c r="F983" s="79" t="s">
        <v>1783</v>
      </c>
      <c r="G983">
        <v>-9.6199999999999992</v>
      </c>
      <c r="H983">
        <v>102.9</v>
      </c>
      <c r="I983">
        <v>201</v>
      </c>
      <c r="J983">
        <v>112.5</v>
      </c>
      <c r="K983">
        <v>313</v>
      </c>
      <c r="L983">
        <v>65</v>
      </c>
      <c r="M983">
        <v>306</v>
      </c>
      <c r="N983">
        <v>-0.17100000000000001</v>
      </c>
      <c r="O983">
        <v>351</v>
      </c>
      <c r="P983">
        <v>-3.96</v>
      </c>
      <c r="Q983">
        <v>248</v>
      </c>
      <c r="R983">
        <v>102</v>
      </c>
      <c r="S983">
        <v>278</v>
      </c>
      <c r="T983">
        <v>105.9</v>
      </c>
      <c r="U983">
        <v>202</v>
      </c>
      <c r="V983">
        <v>-4.87</v>
      </c>
      <c r="W983">
        <v>296</v>
      </c>
    </row>
    <row r="984" spans="1:23" x14ac:dyDescent="0.25">
      <c r="A984">
        <f>COUNTIF('Value Matchup'!$D$356:$D$423,D984)</f>
        <v>0</v>
      </c>
      <c r="B984" t="s">
        <v>1198</v>
      </c>
      <c r="C984">
        <v>277</v>
      </c>
      <c r="D984" t="s">
        <v>145</v>
      </c>
      <c r="E984" t="s">
        <v>146</v>
      </c>
      <c r="F984" s="79" t="s">
        <v>442</v>
      </c>
      <c r="G984">
        <v>-9.84</v>
      </c>
      <c r="H984">
        <v>104.1</v>
      </c>
      <c r="I984">
        <v>180</v>
      </c>
      <c r="J984">
        <v>114</v>
      </c>
      <c r="K984">
        <v>325</v>
      </c>
      <c r="L984">
        <v>71.3</v>
      </c>
      <c r="M984">
        <v>42</v>
      </c>
      <c r="N984">
        <v>1.7000000000000001E-2</v>
      </c>
      <c r="O984">
        <v>140</v>
      </c>
      <c r="P984">
        <v>-5.52</v>
      </c>
      <c r="Q984">
        <v>293</v>
      </c>
      <c r="R984">
        <v>101.3</v>
      </c>
      <c r="S984">
        <v>301</v>
      </c>
      <c r="T984">
        <v>106.8</v>
      </c>
      <c r="U984">
        <v>256</v>
      </c>
      <c r="V984">
        <v>-9.67</v>
      </c>
      <c r="W984">
        <v>348</v>
      </c>
    </row>
    <row r="985" spans="1:23" x14ac:dyDescent="0.25">
      <c r="A985">
        <f>COUNTIF('Value Matchup'!$D$356:$D$423,D985)</f>
        <v>0</v>
      </c>
      <c r="B985" t="s">
        <v>1198</v>
      </c>
      <c r="C985">
        <v>278</v>
      </c>
      <c r="D985" t="s">
        <v>158</v>
      </c>
      <c r="E985" t="s">
        <v>159</v>
      </c>
      <c r="F985" s="79" t="s">
        <v>1196</v>
      </c>
      <c r="G985">
        <v>-10.039999999999999</v>
      </c>
      <c r="H985">
        <v>100.4</v>
      </c>
      <c r="I985">
        <v>251</v>
      </c>
      <c r="J985">
        <v>110.4</v>
      </c>
      <c r="K985">
        <v>290</v>
      </c>
      <c r="L985">
        <v>65.7</v>
      </c>
      <c r="M985">
        <v>289</v>
      </c>
      <c r="N985">
        <v>2.9000000000000001E-2</v>
      </c>
      <c r="O985">
        <v>102</v>
      </c>
      <c r="P985">
        <v>-7.98</v>
      </c>
      <c r="Q985">
        <v>327</v>
      </c>
      <c r="R985">
        <v>101.3</v>
      </c>
      <c r="S985">
        <v>300</v>
      </c>
      <c r="T985">
        <v>109.3</v>
      </c>
      <c r="U985">
        <v>341</v>
      </c>
      <c r="V985">
        <v>-5.63</v>
      </c>
      <c r="W985">
        <v>313</v>
      </c>
    </row>
    <row r="986" spans="1:23" x14ac:dyDescent="0.25">
      <c r="A986">
        <f>COUNTIF('Value Matchup'!$D$356:$D$423,D986)</f>
        <v>0</v>
      </c>
      <c r="B986" t="s">
        <v>1198</v>
      </c>
      <c r="C986">
        <v>279</v>
      </c>
      <c r="D986" t="s">
        <v>271</v>
      </c>
      <c r="E986" t="s">
        <v>112</v>
      </c>
      <c r="F986" s="79" t="s">
        <v>1661</v>
      </c>
      <c r="G986">
        <v>-10.050000000000001</v>
      </c>
      <c r="H986">
        <v>95.9</v>
      </c>
      <c r="I986">
        <v>319</v>
      </c>
      <c r="J986">
        <v>106</v>
      </c>
      <c r="K986">
        <v>197</v>
      </c>
      <c r="L986">
        <v>68.599999999999994</v>
      </c>
      <c r="M986">
        <v>148</v>
      </c>
      <c r="N986">
        <v>5.1999999999999998E-2</v>
      </c>
      <c r="O986">
        <v>54</v>
      </c>
      <c r="P986">
        <v>-2.31</v>
      </c>
      <c r="Q986">
        <v>199</v>
      </c>
      <c r="R986">
        <v>104.3</v>
      </c>
      <c r="S986">
        <v>162</v>
      </c>
      <c r="T986">
        <v>106.7</v>
      </c>
      <c r="U986">
        <v>249</v>
      </c>
      <c r="V986">
        <v>-6.71</v>
      </c>
      <c r="W986">
        <v>331</v>
      </c>
    </row>
    <row r="987" spans="1:23" x14ac:dyDescent="0.25">
      <c r="A987">
        <f>COUNTIF('Value Matchup'!$D$356:$D$423,D987)</f>
        <v>0</v>
      </c>
      <c r="B987" t="s">
        <v>1198</v>
      </c>
      <c r="C987">
        <v>280</v>
      </c>
      <c r="D987" t="s">
        <v>325</v>
      </c>
      <c r="E987" t="s">
        <v>151</v>
      </c>
      <c r="F987" s="79" t="s">
        <v>1661</v>
      </c>
      <c r="G987">
        <v>-10.24</v>
      </c>
      <c r="H987">
        <v>98.7</v>
      </c>
      <c r="I987">
        <v>280</v>
      </c>
      <c r="J987">
        <v>108.9</v>
      </c>
      <c r="K987">
        <v>254</v>
      </c>
      <c r="L987">
        <v>65.8</v>
      </c>
      <c r="M987">
        <v>283</v>
      </c>
      <c r="N987">
        <v>1.0999999999999999E-2</v>
      </c>
      <c r="O987">
        <v>163</v>
      </c>
      <c r="P987">
        <v>0.86</v>
      </c>
      <c r="Q987">
        <v>120</v>
      </c>
      <c r="R987">
        <v>105</v>
      </c>
      <c r="S987">
        <v>131</v>
      </c>
      <c r="T987">
        <v>104.1</v>
      </c>
      <c r="U987">
        <v>123</v>
      </c>
      <c r="V987">
        <v>-3.81</v>
      </c>
      <c r="W987">
        <v>267</v>
      </c>
    </row>
    <row r="988" spans="1:23" x14ac:dyDescent="0.25">
      <c r="A988">
        <f>COUNTIF('Value Matchup'!$D$356:$D$423,D988)</f>
        <v>0</v>
      </c>
      <c r="B988" t="s">
        <v>1198</v>
      </c>
      <c r="C988">
        <v>281</v>
      </c>
      <c r="D988" t="s">
        <v>147</v>
      </c>
      <c r="E988" t="s">
        <v>148</v>
      </c>
      <c r="F988" s="79" t="s">
        <v>1660</v>
      </c>
      <c r="G988">
        <v>-10.27</v>
      </c>
      <c r="H988">
        <v>101.7</v>
      </c>
      <c r="I988">
        <v>225</v>
      </c>
      <c r="J988">
        <v>112</v>
      </c>
      <c r="K988">
        <v>307</v>
      </c>
      <c r="L988">
        <v>69.099999999999994</v>
      </c>
      <c r="M988">
        <v>110</v>
      </c>
      <c r="N988">
        <v>-1.4E-2</v>
      </c>
      <c r="O988">
        <v>223</v>
      </c>
      <c r="P988">
        <v>-6.34</v>
      </c>
      <c r="Q988">
        <v>310</v>
      </c>
      <c r="R988">
        <v>100.6</v>
      </c>
      <c r="S988">
        <v>318</v>
      </c>
      <c r="T988">
        <v>107</v>
      </c>
      <c r="U988">
        <v>265</v>
      </c>
      <c r="V988">
        <v>3</v>
      </c>
      <c r="W988">
        <v>68</v>
      </c>
    </row>
    <row r="989" spans="1:23" x14ac:dyDescent="0.25">
      <c r="A989">
        <f>COUNTIF('Value Matchup'!$D$356:$D$423,D989)</f>
        <v>0</v>
      </c>
      <c r="B989" t="s">
        <v>1198</v>
      </c>
      <c r="C989">
        <v>282</v>
      </c>
      <c r="D989" t="s">
        <v>422</v>
      </c>
      <c r="E989" t="s">
        <v>173</v>
      </c>
      <c r="F989" s="79" t="s">
        <v>1197</v>
      </c>
      <c r="G989">
        <v>-10.29</v>
      </c>
      <c r="H989">
        <v>102.6</v>
      </c>
      <c r="I989">
        <v>209</v>
      </c>
      <c r="J989">
        <v>112.9</v>
      </c>
      <c r="K989">
        <v>317</v>
      </c>
      <c r="L989">
        <v>71.7</v>
      </c>
      <c r="M989">
        <v>32</v>
      </c>
      <c r="N989">
        <v>7.6999999999999999E-2</v>
      </c>
      <c r="O989">
        <v>19</v>
      </c>
      <c r="P989">
        <v>-2.2999999999999998</v>
      </c>
      <c r="Q989">
        <v>198</v>
      </c>
      <c r="R989">
        <v>103.2</v>
      </c>
      <c r="S989">
        <v>225</v>
      </c>
      <c r="T989">
        <v>105.5</v>
      </c>
      <c r="U989">
        <v>170</v>
      </c>
      <c r="V989">
        <v>-1.84</v>
      </c>
      <c r="W989">
        <v>210</v>
      </c>
    </row>
    <row r="990" spans="1:23" x14ac:dyDescent="0.25">
      <c r="A990">
        <f>COUNTIF('Value Matchup'!$D$356:$D$423,D990)</f>
        <v>0</v>
      </c>
      <c r="B990" t="s">
        <v>1198</v>
      </c>
      <c r="C990">
        <v>283</v>
      </c>
      <c r="D990" t="s">
        <v>309</v>
      </c>
      <c r="E990" t="s">
        <v>198</v>
      </c>
      <c r="F990" s="79" t="s">
        <v>1661</v>
      </c>
      <c r="G990">
        <v>-10.33</v>
      </c>
      <c r="H990">
        <v>96.6</v>
      </c>
      <c r="I990">
        <v>309</v>
      </c>
      <c r="J990">
        <v>106.9</v>
      </c>
      <c r="K990">
        <v>216</v>
      </c>
      <c r="L990">
        <v>68.5</v>
      </c>
      <c r="M990">
        <v>160</v>
      </c>
      <c r="N990">
        <v>-2.7E-2</v>
      </c>
      <c r="O990">
        <v>253</v>
      </c>
      <c r="P990">
        <v>-4.29</v>
      </c>
      <c r="Q990">
        <v>257</v>
      </c>
      <c r="R990">
        <v>103.9</v>
      </c>
      <c r="S990">
        <v>189</v>
      </c>
      <c r="T990">
        <v>108.2</v>
      </c>
      <c r="U990">
        <v>316</v>
      </c>
      <c r="V990">
        <v>8.65</v>
      </c>
      <c r="W990">
        <v>9</v>
      </c>
    </row>
    <row r="991" spans="1:23" x14ac:dyDescent="0.25">
      <c r="A991">
        <f>COUNTIF('Value Matchup'!$D$356:$D$423,D991)</f>
        <v>0</v>
      </c>
      <c r="B991" t="s">
        <v>1198</v>
      </c>
      <c r="C991">
        <v>284</v>
      </c>
      <c r="D991" t="s">
        <v>157</v>
      </c>
      <c r="E991" t="s">
        <v>153</v>
      </c>
      <c r="F991" s="79" t="s">
        <v>1661</v>
      </c>
      <c r="G991">
        <v>-10.47</v>
      </c>
      <c r="H991">
        <v>104.1</v>
      </c>
      <c r="I991">
        <v>181</v>
      </c>
      <c r="J991">
        <v>114.6</v>
      </c>
      <c r="K991">
        <v>332</v>
      </c>
      <c r="L991">
        <v>72.7</v>
      </c>
      <c r="M991">
        <v>16</v>
      </c>
      <c r="N991">
        <v>-3.2000000000000001E-2</v>
      </c>
      <c r="O991">
        <v>265</v>
      </c>
      <c r="P991">
        <v>-6.13</v>
      </c>
      <c r="Q991">
        <v>306</v>
      </c>
      <c r="R991">
        <v>99.9</v>
      </c>
      <c r="S991">
        <v>331</v>
      </c>
      <c r="T991">
        <v>106</v>
      </c>
      <c r="U991">
        <v>211</v>
      </c>
      <c r="V991">
        <v>0.49</v>
      </c>
      <c r="W991">
        <v>140</v>
      </c>
    </row>
    <row r="992" spans="1:23" x14ac:dyDescent="0.25">
      <c r="A992">
        <f>COUNTIF('Value Matchup'!$D$356:$D$423,D992)</f>
        <v>0</v>
      </c>
      <c r="B992" t="s">
        <v>1198</v>
      </c>
      <c r="C992">
        <v>285</v>
      </c>
      <c r="D992" t="s">
        <v>119</v>
      </c>
      <c r="E992" t="s">
        <v>116</v>
      </c>
      <c r="F992" s="79" t="s">
        <v>515</v>
      </c>
      <c r="G992">
        <v>-10.5</v>
      </c>
      <c r="H992">
        <v>95.5</v>
      </c>
      <c r="I992">
        <v>321</v>
      </c>
      <c r="J992">
        <v>106</v>
      </c>
      <c r="K992">
        <v>198</v>
      </c>
      <c r="L992">
        <v>67.8</v>
      </c>
      <c r="M992">
        <v>201</v>
      </c>
      <c r="N992">
        <v>4.8000000000000001E-2</v>
      </c>
      <c r="O992">
        <v>63</v>
      </c>
      <c r="P992">
        <v>-11.09</v>
      </c>
      <c r="Q992">
        <v>344</v>
      </c>
      <c r="R992">
        <v>98.1</v>
      </c>
      <c r="S992">
        <v>347</v>
      </c>
      <c r="T992">
        <v>109.2</v>
      </c>
      <c r="U992">
        <v>338</v>
      </c>
      <c r="V992">
        <v>11.03</v>
      </c>
      <c r="W992">
        <v>8</v>
      </c>
    </row>
    <row r="993" spans="1:23" x14ac:dyDescent="0.25">
      <c r="A993">
        <f>COUNTIF('Value Matchup'!$D$356:$D$423,D993)</f>
        <v>0</v>
      </c>
      <c r="B993" t="s">
        <v>1198</v>
      </c>
      <c r="C993">
        <v>286</v>
      </c>
      <c r="D993" t="s">
        <v>297</v>
      </c>
      <c r="E993" t="s">
        <v>207</v>
      </c>
      <c r="F993" s="79" t="s">
        <v>1661</v>
      </c>
      <c r="G993">
        <v>-10.55</v>
      </c>
      <c r="H993">
        <v>98.7</v>
      </c>
      <c r="I993">
        <v>279</v>
      </c>
      <c r="J993">
        <v>109.2</v>
      </c>
      <c r="K993">
        <v>265</v>
      </c>
      <c r="L993">
        <v>67.599999999999994</v>
      </c>
      <c r="M993">
        <v>211</v>
      </c>
      <c r="N993">
        <v>2.9000000000000001E-2</v>
      </c>
      <c r="O993">
        <v>103</v>
      </c>
      <c r="P993">
        <v>-3.43</v>
      </c>
      <c r="Q993">
        <v>238</v>
      </c>
      <c r="R993">
        <v>104.6</v>
      </c>
      <c r="S993">
        <v>147</v>
      </c>
      <c r="T993">
        <v>108.1</v>
      </c>
      <c r="U993">
        <v>313</v>
      </c>
      <c r="V993">
        <v>-0.42</v>
      </c>
      <c r="W993">
        <v>165</v>
      </c>
    </row>
    <row r="994" spans="1:23" x14ac:dyDescent="0.25">
      <c r="A994">
        <f>COUNTIF('Value Matchup'!$D$356:$D$423,D994)</f>
        <v>0</v>
      </c>
      <c r="B994" t="s">
        <v>1198</v>
      </c>
      <c r="C994">
        <v>287</v>
      </c>
      <c r="D994" t="s">
        <v>73</v>
      </c>
      <c r="E994" t="s">
        <v>161</v>
      </c>
      <c r="F994" s="79" t="s">
        <v>1662</v>
      </c>
      <c r="G994">
        <v>-10.64</v>
      </c>
      <c r="H994">
        <v>97</v>
      </c>
      <c r="I994">
        <v>303</v>
      </c>
      <c r="J994">
        <v>107.6</v>
      </c>
      <c r="K994">
        <v>230</v>
      </c>
      <c r="L994">
        <v>68.900000000000006</v>
      </c>
      <c r="M994">
        <v>121</v>
      </c>
      <c r="N994">
        <v>0</v>
      </c>
      <c r="O994">
        <v>188</v>
      </c>
      <c r="P994">
        <v>-2.38</v>
      </c>
      <c r="Q994">
        <v>200</v>
      </c>
      <c r="R994">
        <v>103.6</v>
      </c>
      <c r="S994">
        <v>200</v>
      </c>
      <c r="T994">
        <v>106</v>
      </c>
      <c r="U994">
        <v>206</v>
      </c>
      <c r="V994">
        <v>-0.96</v>
      </c>
      <c r="W994">
        <v>182</v>
      </c>
    </row>
    <row r="995" spans="1:23" x14ac:dyDescent="0.25">
      <c r="A995">
        <f>COUNTIF('Value Matchup'!$D$356:$D$423,D995)</f>
        <v>0</v>
      </c>
      <c r="B995" t="s">
        <v>1198</v>
      </c>
      <c r="C995">
        <v>288</v>
      </c>
      <c r="D995" t="s">
        <v>382</v>
      </c>
      <c r="E995" t="s">
        <v>169</v>
      </c>
      <c r="F995" s="79" t="s">
        <v>1660</v>
      </c>
      <c r="G995">
        <v>-11.03</v>
      </c>
      <c r="H995">
        <v>105.5</v>
      </c>
      <c r="I995">
        <v>150</v>
      </c>
      <c r="J995">
        <v>116.5</v>
      </c>
      <c r="K995">
        <v>340</v>
      </c>
      <c r="L995">
        <v>79.7</v>
      </c>
      <c r="M995">
        <v>2</v>
      </c>
      <c r="N995">
        <v>2.3E-2</v>
      </c>
      <c r="O995">
        <v>124</v>
      </c>
      <c r="P995">
        <v>-1.63</v>
      </c>
      <c r="Q995">
        <v>181</v>
      </c>
      <c r="R995">
        <v>104.7</v>
      </c>
      <c r="S995">
        <v>143</v>
      </c>
      <c r="T995">
        <v>106.3</v>
      </c>
      <c r="U995">
        <v>227</v>
      </c>
      <c r="V995">
        <v>-2.4500000000000002</v>
      </c>
      <c r="W995">
        <v>227</v>
      </c>
    </row>
    <row r="996" spans="1:23" x14ac:dyDescent="0.25">
      <c r="A996">
        <f>COUNTIF('Value Matchup'!$D$356:$D$423,D996)</f>
        <v>0</v>
      </c>
      <c r="B996" t="s">
        <v>1198</v>
      </c>
      <c r="C996">
        <v>289</v>
      </c>
      <c r="D996" t="s">
        <v>131</v>
      </c>
      <c r="E996" t="s">
        <v>132</v>
      </c>
      <c r="F996" s="79" t="s">
        <v>1661</v>
      </c>
      <c r="G996">
        <v>-11.08</v>
      </c>
      <c r="H996">
        <v>106.2</v>
      </c>
      <c r="I996">
        <v>140</v>
      </c>
      <c r="J996">
        <v>117.3</v>
      </c>
      <c r="K996">
        <v>342</v>
      </c>
      <c r="L996">
        <v>70</v>
      </c>
      <c r="M996">
        <v>80</v>
      </c>
      <c r="N996">
        <v>0.04</v>
      </c>
      <c r="O996">
        <v>75</v>
      </c>
      <c r="P996">
        <v>-2.0299999999999998</v>
      </c>
      <c r="Q996">
        <v>192</v>
      </c>
      <c r="R996">
        <v>104.6</v>
      </c>
      <c r="S996">
        <v>149</v>
      </c>
      <c r="T996">
        <v>106.6</v>
      </c>
      <c r="U996">
        <v>244</v>
      </c>
      <c r="V996">
        <v>2.82</v>
      </c>
      <c r="W996">
        <v>71</v>
      </c>
    </row>
    <row r="997" spans="1:23" x14ac:dyDescent="0.25">
      <c r="A997">
        <f>COUNTIF('Value Matchup'!$D$356:$D$423,D997)</f>
        <v>0</v>
      </c>
      <c r="B997" t="s">
        <v>1198</v>
      </c>
      <c r="C997">
        <v>290</v>
      </c>
      <c r="D997" t="s">
        <v>183</v>
      </c>
      <c r="E997" t="s">
        <v>176</v>
      </c>
      <c r="F997" s="79" t="s">
        <v>551</v>
      </c>
      <c r="G997">
        <v>-11.12</v>
      </c>
      <c r="H997">
        <v>97.3</v>
      </c>
      <c r="I997">
        <v>298</v>
      </c>
      <c r="J997">
        <v>108.5</v>
      </c>
      <c r="K997">
        <v>248</v>
      </c>
      <c r="L997">
        <v>64.8</v>
      </c>
      <c r="M997">
        <v>310</v>
      </c>
      <c r="N997">
        <v>8.8999999999999996E-2</v>
      </c>
      <c r="O997">
        <v>7</v>
      </c>
      <c r="P997">
        <v>-0.1</v>
      </c>
      <c r="Q997">
        <v>137</v>
      </c>
      <c r="R997">
        <v>106.4</v>
      </c>
      <c r="S997">
        <v>82</v>
      </c>
      <c r="T997">
        <v>106.5</v>
      </c>
      <c r="U997">
        <v>238</v>
      </c>
      <c r="V997">
        <v>-3.17</v>
      </c>
      <c r="W997">
        <v>246</v>
      </c>
    </row>
    <row r="998" spans="1:23" x14ac:dyDescent="0.25">
      <c r="A998">
        <f>COUNTIF('Value Matchup'!$D$356:$D$423,D998)</f>
        <v>0</v>
      </c>
      <c r="B998" t="s">
        <v>1198</v>
      </c>
      <c r="C998">
        <v>291</v>
      </c>
      <c r="D998" t="s">
        <v>336</v>
      </c>
      <c r="E998" t="s">
        <v>198</v>
      </c>
      <c r="F998" s="79" t="s">
        <v>451</v>
      </c>
      <c r="G998">
        <v>-11.24</v>
      </c>
      <c r="H998">
        <v>100.9</v>
      </c>
      <c r="I998">
        <v>241</v>
      </c>
      <c r="J998">
        <v>112.2</v>
      </c>
      <c r="K998">
        <v>310</v>
      </c>
      <c r="L998">
        <v>65.5</v>
      </c>
      <c r="M998">
        <v>293</v>
      </c>
      <c r="N998">
        <v>4.4999999999999998E-2</v>
      </c>
      <c r="O998">
        <v>69</v>
      </c>
      <c r="P998">
        <v>-5.52</v>
      </c>
      <c r="Q998">
        <v>292</v>
      </c>
      <c r="R998">
        <v>102.8</v>
      </c>
      <c r="S998">
        <v>248</v>
      </c>
      <c r="T998">
        <v>108.3</v>
      </c>
      <c r="U998">
        <v>320</v>
      </c>
      <c r="V998">
        <v>1.68</v>
      </c>
      <c r="W998">
        <v>109</v>
      </c>
    </row>
    <row r="999" spans="1:23" x14ac:dyDescent="0.25">
      <c r="A999">
        <f>COUNTIF('Value Matchup'!$D$356:$D$423,D999)</f>
        <v>0</v>
      </c>
      <c r="B999" t="s">
        <v>1198</v>
      </c>
      <c r="C999">
        <v>292</v>
      </c>
      <c r="D999" t="s">
        <v>359</v>
      </c>
      <c r="E999" t="s">
        <v>171</v>
      </c>
      <c r="F999" s="79" t="s">
        <v>1783</v>
      </c>
      <c r="G999">
        <v>-11.28</v>
      </c>
      <c r="H999">
        <v>96.4</v>
      </c>
      <c r="I999">
        <v>313</v>
      </c>
      <c r="J999">
        <v>107.7</v>
      </c>
      <c r="K999">
        <v>233</v>
      </c>
      <c r="L999">
        <v>68.8</v>
      </c>
      <c r="M999">
        <v>137</v>
      </c>
      <c r="N999">
        <v>-2.1000000000000001E-2</v>
      </c>
      <c r="O999">
        <v>236</v>
      </c>
      <c r="P999">
        <v>1.34</v>
      </c>
      <c r="Q999">
        <v>104</v>
      </c>
      <c r="R999">
        <v>104.1</v>
      </c>
      <c r="S999">
        <v>173</v>
      </c>
      <c r="T999">
        <v>102.8</v>
      </c>
      <c r="U999">
        <v>91</v>
      </c>
      <c r="V999">
        <v>-7.82</v>
      </c>
      <c r="W999">
        <v>339</v>
      </c>
    </row>
    <row r="1000" spans="1:23" x14ac:dyDescent="0.25">
      <c r="A1000">
        <f>COUNTIF('Value Matchup'!$D$356:$D$423,D1000)</f>
        <v>0</v>
      </c>
      <c r="B1000" t="s">
        <v>1198</v>
      </c>
      <c r="C1000">
        <v>293</v>
      </c>
      <c r="D1000" t="s">
        <v>313</v>
      </c>
      <c r="E1000" t="s">
        <v>108</v>
      </c>
      <c r="F1000" s="79" t="s">
        <v>1078</v>
      </c>
      <c r="G1000">
        <v>-11.4</v>
      </c>
      <c r="H1000">
        <v>101.1</v>
      </c>
      <c r="I1000">
        <v>237</v>
      </c>
      <c r="J1000">
        <v>112.5</v>
      </c>
      <c r="K1000">
        <v>312</v>
      </c>
      <c r="L1000">
        <v>71.3</v>
      </c>
      <c r="M1000">
        <v>39</v>
      </c>
      <c r="N1000">
        <v>2.8000000000000001E-2</v>
      </c>
      <c r="O1000">
        <v>106</v>
      </c>
      <c r="P1000">
        <v>-5.18</v>
      </c>
      <c r="Q1000">
        <v>284</v>
      </c>
      <c r="R1000">
        <v>101.4</v>
      </c>
      <c r="S1000">
        <v>297</v>
      </c>
      <c r="T1000">
        <v>106.6</v>
      </c>
      <c r="U1000">
        <v>241</v>
      </c>
      <c r="V1000">
        <v>6.99</v>
      </c>
      <c r="W1000">
        <v>21</v>
      </c>
    </row>
    <row r="1001" spans="1:23" x14ac:dyDescent="0.25">
      <c r="A1001">
        <f>COUNTIF('Value Matchup'!$D$356:$D$423,D1001)</f>
        <v>0</v>
      </c>
      <c r="B1001" t="s">
        <v>1198</v>
      </c>
      <c r="C1001">
        <v>294</v>
      </c>
      <c r="D1001" t="s">
        <v>329</v>
      </c>
      <c r="E1001" t="s">
        <v>161</v>
      </c>
      <c r="F1001" s="79" t="s">
        <v>1662</v>
      </c>
      <c r="G1001">
        <v>-11.44</v>
      </c>
      <c r="H1001">
        <v>101.6</v>
      </c>
      <c r="I1001">
        <v>228</v>
      </c>
      <c r="J1001">
        <v>113</v>
      </c>
      <c r="K1001">
        <v>319</v>
      </c>
      <c r="L1001">
        <v>73.2</v>
      </c>
      <c r="M1001">
        <v>12</v>
      </c>
      <c r="N1001">
        <v>2.7E-2</v>
      </c>
      <c r="O1001">
        <v>111</v>
      </c>
      <c r="P1001">
        <v>-3.24</v>
      </c>
      <c r="Q1001">
        <v>229</v>
      </c>
      <c r="R1001">
        <v>102.8</v>
      </c>
      <c r="S1001">
        <v>249</v>
      </c>
      <c r="T1001">
        <v>106</v>
      </c>
      <c r="U1001">
        <v>207</v>
      </c>
      <c r="V1001">
        <v>-3.67</v>
      </c>
      <c r="W1001">
        <v>266</v>
      </c>
    </row>
    <row r="1002" spans="1:23" x14ac:dyDescent="0.25">
      <c r="A1002">
        <f>COUNTIF('Value Matchup'!$D$356:$D$423,D1002)</f>
        <v>0</v>
      </c>
      <c r="B1002" t="s">
        <v>1198</v>
      </c>
      <c r="C1002">
        <v>295</v>
      </c>
      <c r="D1002" t="s">
        <v>391</v>
      </c>
      <c r="E1002" t="s">
        <v>118</v>
      </c>
      <c r="F1002" s="79" t="s">
        <v>1661</v>
      </c>
      <c r="G1002">
        <v>-11.5</v>
      </c>
      <c r="H1002">
        <v>104.3</v>
      </c>
      <c r="I1002">
        <v>173</v>
      </c>
      <c r="J1002">
        <v>115.8</v>
      </c>
      <c r="K1002">
        <v>337</v>
      </c>
      <c r="L1002">
        <v>71.8</v>
      </c>
      <c r="M1002">
        <v>30</v>
      </c>
      <c r="N1002">
        <v>-3.5999999999999997E-2</v>
      </c>
      <c r="O1002">
        <v>274</v>
      </c>
      <c r="P1002">
        <v>-6.6</v>
      </c>
      <c r="Q1002">
        <v>315</v>
      </c>
      <c r="R1002">
        <v>101</v>
      </c>
      <c r="S1002">
        <v>310</v>
      </c>
      <c r="T1002">
        <v>107.6</v>
      </c>
      <c r="U1002">
        <v>289</v>
      </c>
      <c r="V1002">
        <v>-6.75</v>
      </c>
      <c r="W1002">
        <v>333</v>
      </c>
    </row>
    <row r="1003" spans="1:23" x14ac:dyDescent="0.25">
      <c r="A1003">
        <f>COUNTIF('Value Matchup'!$D$356:$D$423,D1003)</f>
        <v>0</v>
      </c>
      <c r="B1003" t="s">
        <v>1198</v>
      </c>
      <c r="C1003">
        <v>296</v>
      </c>
      <c r="D1003" t="s">
        <v>330</v>
      </c>
      <c r="E1003" t="s">
        <v>159</v>
      </c>
      <c r="F1003" s="79" t="s">
        <v>518</v>
      </c>
      <c r="G1003">
        <v>-11.7</v>
      </c>
      <c r="H1003">
        <v>96.1</v>
      </c>
      <c r="I1003">
        <v>317</v>
      </c>
      <c r="J1003">
        <v>107.8</v>
      </c>
      <c r="K1003">
        <v>235</v>
      </c>
      <c r="L1003">
        <v>64</v>
      </c>
      <c r="M1003">
        <v>325</v>
      </c>
      <c r="N1003">
        <v>0.06</v>
      </c>
      <c r="O1003">
        <v>40</v>
      </c>
      <c r="P1003">
        <v>-4.34</v>
      </c>
      <c r="Q1003">
        <v>259</v>
      </c>
      <c r="R1003">
        <v>103.4</v>
      </c>
      <c r="S1003">
        <v>218</v>
      </c>
      <c r="T1003">
        <v>107.7</v>
      </c>
      <c r="U1003">
        <v>296</v>
      </c>
      <c r="V1003">
        <v>8.3000000000000007</v>
      </c>
      <c r="W1003">
        <v>14</v>
      </c>
    </row>
    <row r="1004" spans="1:23" x14ac:dyDescent="0.25">
      <c r="A1004">
        <f>COUNTIF('Value Matchup'!$D$356:$D$423,D1004)</f>
        <v>0</v>
      </c>
      <c r="B1004" t="s">
        <v>1198</v>
      </c>
      <c r="C1004">
        <v>297</v>
      </c>
      <c r="D1004" t="s">
        <v>415</v>
      </c>
      <c r="E1004" t="s">
        <v>186</v>
      </c>
      <c r="F1004" s="79" t="s">
        <v>1784</v>
      </c>
      <c r="G1004">
        <v>-11.75</v>
      </c>
      <c r="H1004">
        <v>97.1</v>
      </c>
      <c r="I1004">
        <v>300</v>
      </c>
      <c r="J1004">
        <v>108.9</v>
      </c>
      <c r="K1004">
        <v>253</v>
      </c>
      <c r="L1004">
        <v>68.8</v>
      </c>
      <c r="M1004">
        <v>130</v>
      </c>
      <c r="N1004">
        <v>-3.5000000000000003E-2</v>
      </c>
      <c r="O1004">
        <v>271</v>
      </c>
      <c r="P1004">
        <v>-1.91</v>
      </c>
      <c r="Q1004">
        <v>187</v>
      </c>
      <c r="R1004">
        <v>105</v>
      </c>
      <c r="S1004">
        <v>132</v>
      </c>
      <c r="T1004">
        <v>106.9</v>
      </c>
      <c r="U1004">
        <v>261</v>
      </c>
      <c r="V1004">
        <v>-2.98</v>
      </c>
      <c r="W1004">
        <v>240</v>
      </c>
    </row>
    <row r="1005" spans="1:23" x14ac:dyDescent="0.25">
      <c r="A1005">
        <f>COUNTIF('Value Matchup'!$D$356:$D$423,D1005)</f>
        <v>1</v>
      </c>
      <c r="B1005" t="s">
        <v>1198</v>
      </c>
      <c r="C1005">
        <v>298</v>
      </c>
      <c r="D1005" t="s">
        <v>107</v>
      </c>
      <c r="E1005" t="s">
        <v>108</v>
      </c>
      <c r="F1005" s="79" t="s">
        <v>1078</v>
      </c>
      <c r="G1005">
        <v>-11.86</v>
      </c>
      <c r="H1005">
        <v>97</v>
      </c>
      <c r="I1005">
        <v>306</v>
      </c>
      <c r="J1005">
        <v>108.8</v>
      </c>
      <c r="K1005">
        <v>252</v>
      </c>
      <c r="L1005">
        <v>65.8</v>
      </c>
      <c r="M1005">
        <v>284</v>
      </c>
      <c r="N1005">
        <v>4.9000000000000002E-2</v>
      </c>
      <c r="O1005">
        <v>59</v>
      </c>
      <c r="P1005">
        <v>-5.96</v>
      </c>
      <c r="Q1005">
        <v>302</v>
      </c>
      <c r="R1005">
        <v>101.7</v>
      </c>
      <c r="S1005">
        <v>288</v>
      </c>
      <c r="T1005">
        <v>107.6</v>
      </c>
      <c r="U1005">
        <v>294</v>
      </c>
      <c r="V1005">
        <v>1.1499999999999999</v>
      </c>
      <c r="W1005">
        <v>123</v>
      </c>
    </row>
    <row r="1006" spans="1:23" x14ac:dyDescent="0.25">
      <c r="A1006">
        <f>COUNTIF('Value Matchup'!$D$356:$D$423,D1006)</f>
        <v>0</v>
      </c>
      <c r="B1006" t="s">
        <v>1198</v>
      </c>
      <c r="C1006">
        <v>299</v>
      </c>
      <c r="D1006" t="s">
        <v>298</v>
      </c>
      <c r="E1006" t="s">
        <v>136</v>
      </c>
      <c r="F1006" s="79" t="s">
        <v>763</v>
      </c>
      <c r="G1006">
        <v>-11.92</v>
      </c>
      <c r="H1006">
        <v>94.2</v>
      </c>
      <c r="I1006">
        <v>329</v>
      </c>
      <c r="J1006">
        <v>106.1</v>
      </c>
      <c r="K1006">
        <v>204</v>
      </c>
      <c r="L1006">
        <v>68.8</v>
      </c>
      <c r="M1006">
        <v>127</v>
      </c>
      <c r="N1006">
        <v>6.9000000000000006E-2</v>
      </c>
      <c r="O1006">
        <v>27</v>
      </c>
      <c r="P1006">
        <v>-9.52</v>
      </c>
      <c r="Q1006">
        <v>338</v>
      </c>
      <c r="R1006">
        <v>99.7</v>
      </c>
      <c r="S1006">
        <v>332</v>
      </c>
      <c r="T1006">
        <v>109.2</v>
      </c>
      <c r="U1006">
        <v>340</v>
      </c>
      <c r="V1006">
        <v>6.02</v>
      </c>
      <c r="W1006">
        <v>34</v>
      </c>
    </row>
    <row r="1007" spans="1:23" x14ac:dyDescent="0.25">
      <c r="A1007">
        <f>COUNTIF('Value Matchup'!$D$356:$D$423,D1007)</f>
        <v>0</v>
      </c>
      <c r="B1007" t="s">
        <v>1198</v>
      </c>
      <c r="C1007">
        <v>300</v>
      </c>
      <c r="D1007" t="s">
        <v>400</v>
      </c>
      <c r="E1007" t="s">
        <v>155</v>
      </c>
      <c r="F1007" s="79" t="s">
        <v>1662</v>
      </c>
      <c r="G1007">
        <v>-12.02</v>
      </c>
      <c r="H1007">
        <v>100.9</v>
      </c>
      <c r="I1007">
        <v>242</v>
      </c>
      <c r="J1007">
        <v>112.9</v>
      </c>
      <c r="K1007">
        <v>318</v>
      </c>
      <c r="L1007">
        <v>73.900000000000006</v>
      </c>
      <c r="M1007">
        <v>8</v>
      </c>
      <c r="N1007">
        <v>-3.6999999999999998E-2</v>
      </c>
      <c r="O1007">
        <v>277</v>
      </c>
      <c r="P1007">
        <v>-2.8</v>
      </c>
      <c r="Q1007">
        <v>215</v>
      </c>
      <c r="R1007">
        <v>102</v>
      </c>
      <c r="S1007">
        <v>275</v>
      </c>
      <c r="T1007">
        <v>104.8</v>
      </c>
      <c r="U1007">
        <v>141</v>
      </c>
      <c r="V1007">
        <v>-3</v>
      </c>
      <c r="W1007">
        <v>242</v>
      </c>
    </row>
    <row r="1008" spans="1:23" x14ac:dyDescent="0.25">
      <c r="A1008">
        <f>COUNTIF('Value Matchup'!$D$356:$D$423,D1008)</f>
        <v>0</v>
      </c>
      <c r="B1008" t="s">
        <v>1198</v>
      </c>
      <c r="C1008">
        <v>301</v>
      </c>
      <c r="D1008" t="s">
        <v>337</v>
      </c>
      <c r="E1008" t="s">
        <v>148</v>
      </c>
      <c r="F1008" s="79" t="s">
        <v>514</v>
      </c>
      <c r="G1008">
        <v>-12.12</v>
      </c>
      <c r="H1008">
        <v>97.6</v>
      </c>
      <c r="I1008">
        <v>296</v>
      </c>
      <c r="J1008">
        <v>109.7</v>
      </c>
      <c r="K1008">
        <v>274</v>
      </c>
      <c r="L1008">
        <v>71.099999999999994</v>
      </c>
      <c r="M1008">
        <v>48</v>
      </c>
      <c r="N1008">
        <v>1.7999999999999999E-2</v>
      </c>
      <c r="O1008">
        <v>138</v>
      </c>
      <c r="P1008">
        <v>-8.68</v>
      </c>
      <c r="Q1008">
        <v>332</v>
      </c>
      <c r="R1008">
        <v>99.2</v>
      </c>
      <c r="S1008">
        <v>335</v>
      </c>
      <c r="T1008">
        <v>107.9</v>
      </c>
      <c r="U1008">
        <v>307</v>
      </c>
      <c r="V1008">
        <v>-5.34</v>
      </c>
      <c r="W1008">
        <v>307</v>
      </c>
    </row>
    <row r="1009" spans="1:23" x14ac:dyDescent="0.25">
      <c r="A1009">
        <f>COUNTIF('Value Matchup'!$D$356:$D$423,D1009)</f>
        <v>0</v>
      </c>
      <c r="B1009" t="s">
        <v>1198</v>
      </c>
      <c r="C1009">
        <v>302</v>
      </c>
      <c r="D1009" t="s">
        <v>188</v>
      </c>
      <c r="E1009" t="s">
        <v>173</v>
      </c>
      <c r="F1009" s="79" t="s">
        <v>1784</v>
      </c>
      <c r="G1009">
        <v>-12.21</v>
      </c>
      <c r="H1009">
        <v>102.3</v>
      </c>
      <c r="I1009">
        <v>213</v>
      </c>
      <c r="J1009">
        <v>114.5</v>
      </c>
      <c r="K1009">
        <v>331</v>
      </c>
      <c r="L1009">
        <v>72.599999999999994</v>
      </c>
      <c r="M1009">
        <v>18</v>
      </c>
      <c r="N1009">
        <v>1.6E-2</v>
      </c>
      <c r="O1009">
        <v>143</v>
      </c>
      <c r="P1009">
        <v>-1.37</v>
      </c>
      <c r="Q1009">
        <v>171</v>
      </c>
      <c r="R1009">
        <v>103.7</v>
      </c>
      <c r="S1009">
        <v>195</v>
      </c>
      <c r="T1009">
        <v>105.1</v>
      </c>
      <c r="U1009">
        <v>147</v>
      </c>
      <c r="V1009">
        <v>2.3199999999999998</v>
      </c>
      <c r="W1009">
        <v>81</v>
      </c>
    </row>
    <row r="1010" spans="1:23" x14ac:dyDescent="0.25">
      <c r="A1010">
        <f>COUNTIF('Value Matchup'!$D$356:$D$423,D1010)</f>
        <v>0</v>
      </c>
      <c r="B1010" t="s">
        <v>1198</v>
      </c>
      <c r="C1010">
        <v>303</v>
      </c>
      <c r="D1010" t="s">
        <v>324</v>
      </c>
      <c r="E1010" t="s">
        <v>151</v>
      </c>
      <c r="F1010" s="79" t="s">
        <v>1785</v>
      </c>
      <c r="G1010">
        <v>-12.26</v>
      </c>
      <c r="H1010">
        <v>102</v>
      </c>
      <c r="I1010">
        <v>217</v>
      </c>
      <c r="J1010">
        <v>114.2</v>
      </c>
      <c r="K1010">
        <v>327</v>
      </c>
      <c r="L1010">
        <v>68.5</v>
      </c>
      <c r="M1010">
        <v>154</v>
      </c>
      <c r="N1010">
        <v>2.5999999999999999E-2</v>
      </c>
      <c r="O1010">
        <v>115</v>
      </c>
      <c r="P1010">
        <v>1.03</v>
      </c>
      <c r="Q1010">
        <v>110</v>
      </c>
      <c r="R1010">
        <v>105.6</v>
      </c>
      <c r="S1010">
        <v>99</v>
      </c>
      <c r="T1010">
        <v>104.6</v>
      </c>
      <c r="U1010">
        <v>132</v>
      </c>
      <c r="V1010">
        <v>-1.67</v>
      </c>
      <c r="W1010">
        <v>206</v>
      </c>
    </row>
    <row r="1011" spans="1:23" x14ac:dyDescent="0.25">
      <c r="A1011">
        <f>COUNTIF('Value Matchup'!$D$356:$D$423,D1011)</f>
        <v>0</v>
      </c>
      <c r="B1011" t="s">
        <v>1198</v>
      </c>
      <c r="C1011">
        <v>304</v>
      </c>
      <c r="D1011" t="s">
        <v>235</v>
      </c>
      <c r="E1011" t="s">
        <v>108</v>
      </c>
      <c r="F1011" s="79" t="s">
        <v>1660</v>
      </c>
      <c r="G1011">
        <v>-12.61</v>
      </c>
      <c r="H1011">
        <v>101.7</v>
      </c>
      <c r="I1011">
        <v>227</v>
      </c>
      <c r="J1011">
        <v>114.3</v>
      </c>
      <c r="K1011">
        <v>329</v>
      </c>
      <c r="L1011">
        <v>71.8</v>
      </c>
      <c r="M1011">
        <v>31</v>
      </c>
      <c r="N1011">
        <v>3.2000000000000001E-2</v>
      </c>
      <c r="O1011">
        <v>96</v>
      </c>
      <c r="P1011">
        <v>-5.24</v>
      </c>
      <c r="Q1011">
        <v>286</v>
      </c>
      <c r="R1011">
        <v>101.2</v>
      </c>
      <c r="S1011">
        <v>304</v>
      </c>
      <c r="T1011">
        <v>106.5</v>
      </c>
      <c r="U1011">
        <v>237</v>
      </c>
      <c r="V1011">
        <v>4.08</v>
      </c>
      <c r="W1011">
        <v>50</v>
      </c>
    </row>
    <row r="1012" spans="1:23" x14ac:dyDescent="0.25">
      <c r="A1012">
        <f>COUNTIF('Value Matchup'!$D$356:$D$423,D1012)</f>
        <v>0</v>
      </c>
      <c r="B1012" t="s">
        <v>1198</v>
      </c>
      <c r="C1012">
        <v>305</v>
      </c>
      <c r="D1012" t="s">
        <v>181</v>
      </c>
      <c r="E1012" t="s">
        <v>146</v>
      </c>
      <c r="F1012" s="79" t="s">
        <v>1783</v>
      </c>
      <c r="G1012">
        <v>-12.89</v>
      </c>
      <c r="H1012">
        <v>99.2</v>
      </c>
      <c r="I1012">
        <v>270</v>
      </c>
      <c r="J1012">
        <v>112.1</v>
      </c>
      <c r="K1012">
        <v>309</v>
      </c>
      <c r="L1012">
        <v>67.400000000000006</v>
      </c>
      <c r="M1012">
        <v>216</v>
      </c>
      <c r="N1012">
        <v>3.2000000000000001E-2</v>
      </c>
      <c r="O1012">
        <v>93</v>
      </c>
      <c r="P1012">
        <v>-3.06</v>
      </c>
      <c r="Q1012">
        <v>226</v>
      </c>
      <c r="R1012">
        <v>102.4</v>
      </c>
      <c r="S1012">
        <v>265</v>
      </c>
      <c r="T1012">
        <v>105.4</v>
      </c>
      <c r="U1012">
        <v>167</v>
      </c>
      <c r="V1012">
        <v>-4.4800000000000004</v>
      </c>
      <c r="W1012">
        <v>288</v>
      </c>
    </row>
    <row r="1013" spans="1:23" x14ac:dyDescent="0.25">
      <c r="A1013">
        <f>COUNTIF('Value Matchup'!$D$356:$D$423,D1013)</f>
        <v>0</v>
      </c>
      <c r="B1013" t="s">
        <v>1198</v>
      </c>
      <c r="C1013">
        <v>306</v>
      </c>
      <c r="D1013" t="s">
        <v>152</v>
      </c>
      <c r="E1013" t="s">
        <v>153</v>
      </c>
      <c r="F1013" s="79" t="s">
        <v>1661</v>
      </c>
      <c r="G1013">
        <v>-12.93</v>
      </c>
      <c r="H1013">
        <v>100.1</v>
      </c>
      <c r="I1013">
        <v>256</v>
      </c>
      <c r="J1013">
        <v>113</v>
      </c>
      <c r="K1013">
        <v>320</v>
      </c>
      <c r="L1013">
        <v>65.3</v>
      </c>
      <c r="M1013">
        <v>301</v>
      </c>
      <c r="N1013">
        <v>1.2999999999999999E-2</v>
      </c>
      <c r="O1013">
        <v>157</v>
      </c>
      <c r="P1013">
        <v>-4.1900000000000004</v>
      </c>
      <c r="Q1013">
        <v>255</v>
      </c>
      <c r="R1013">
        <v>100.7</v>
      </c>
      <c r="S1013">
        <v>315</v>
      </c>
      <c r="T1013">
        <v>104.9</v>
      </c>
      <c r="U1013">
        <v>142</v>
      </c>
      <c r="V1013">
        <v>2.74</v>
      </c>
      <c r="W1013">
        <v>73</v>
      </c>
    </row>
    <row r="1014" spans="1:23" x14ac:dyDescent="0.25">
      <c r="A1014">
        <f>COUNTIF('Value Matchup'!$D$356:$D$423,D1014)</f>
        <v>0</v>
      </c>
      <c r="B1014" t="s">
        <v>1198</v>
      </c>
      <c r="C1014">
        <v>307</v>
      </c>
      <c r="D1014" t="s">
        <v>120</v>
      </c>
      <c r="E1014" t="s">
        <v>121</v>
      </c>
      <c r="F1014" s="79" t="s">
        <v>1784</v>
      </c>
      <c r="G1014">
        <v>-12.94</v>
      </c>
      <c r="H1014">
        <v>95.2</v>
      </c>
      <c r="I1014">
        <v>325</v>
      </c>
      <c r="J1014">
        <v>108.1</v>
      </c>
      <c r="K1014">
        <v>240</v>
      </c>
      <c r="L1014">
        <v>64.3</v>
      </c>
      <c r="M1014">
        <v>318</v>
      </c>
      <c r="N1014">
        <v>-1.7000000000000001E-2</v>
      </c>
      <c r="O1014">
        <v>233</v>
      </c>
      <c r="P1014">
        <v>-4.21</v>
      </c>
      <c r="Q1014">
        <v>256</v>
      </c>
      <c r="R1014">
        <v>101.6</v>
      </c>
      <c r="S1014">
        <v>289</v>
      </c>
      <c r="T1014">
        <v>105.8</v>
      </c>
      <c r="U1014">
        <v>190</v>
      </c>
      <c r="V1014">
        <v>-4.47</v>
      </c>
      <c r="W1014">
        <v>285</v>
      </c>
    </row>
    <row r="1015" spans="1:23" x14ac:dyDescent="0.25">
      <c r="A1015">
        <f>COUNTIF('Value Matchup'!$D$356:$D$423,D1015)</f>
        <v>0</v>
      </c>
      <c r="B1015" t="s">
        <v>1198</v>
      </c>
      <c r="C1015">
        <v>308</v>
      </c>
      <c r="D1015" t="s">
        <v>162</v>
      </c>
      <c r="E1015" t="s">
        <v>108</v>
      </c>
      <c r="F1015" s="79" t="s">
        <v>1784</v>
      </c>
      <c r="G1015">
        <v>-13.47</v>
      </c>
      <c r="H1015">
        <v>104</v>
      </c>
      <c r="I1015">
        <v>184</v>
      </c>
      <c r="J1015">
        <v>117.5</v>
      </c>
      <c r="K1015">
        <v>344</v>
      </c>
      <c r="L1015">
        <v>71.099999999999994</v>
      </c>
      <c r="M1015">
        <v>49</v>
      </c>
      <c r="N1015">
        <v>-1.4E-2</v>
      </c>
      <c r="O1015">
        <v>227</v>
      </c>
      <c r="P1015">
        <v>-3.28</v>
      </c>
      <c r="Q1015">
        <v>230</v>
      </c>
      <c r="R1015">
        <v>103.1</v>
      </c>
      <c r="S1015">
        <v>229</v>
      </c>
      <c r="T1015">
        <v>106.3</v>
      </c>
      <c r="U1015">
        <v>228</v>
      </c>
      <c r="V1015">
        <v>6.65</v>
      </c>
      <c r="W1015">
        <v>28</v>
      </c>
    </row>
    <row r="1016" spans="1:23" x14ac:dyDescent="0.25">
      <c r="A1016">
        <f>COUNTIF('Value Matchup'!$D$356:$D$423,D1016)</f>
        <v>0</v>
      </c>
      <c r="B1016" t="s">
        <v>1198</v>
      </c>
      <c r="C1016">
        <v>309</v>
      </c>
      <c r="D1016" t="s">
        <v>165</v>
      </c>
      <c r="E1016" t="s">
        <v>159</v>
      </c>
      <c r="F1016" s="79" t="s">
        <v>1660</v>
      </c>
      <c r="G1016">
        <v>-13.49</v>
      </c>
      <c r="H1016">
        <v>103.2</v>
      </c>
      <c r="I1016">
        <v>192</v>
      </c>
      <c r="J1016">
        <v>116.7</v>
      </c>
      <c r="K1016">
        <v>341</v>
      </c>
      <c r="L1016">
        <v>68.2</v>
      </c>
      <c r="M1016">
        <v>178</v>
      </c>
      <c r="N1016">
        <v>7.0000000000000001E-3</v>
      </c>
      <c r="O1016">
        <v>173</v>
      </c>
      <c r="P1016">
        <v>-5.98</v>
      </c>
      <c r="Q1016">
        <v>304</v>
      </c>
      <c r="R1016">
        <v>101</v>
      </c>
      <c r="S1016">
        <v>309</v>
      </c>
      <c r="T1016">
        <v>107</v>
      </c>
      <c r="U1016">
        <v>264</v>
      </c>
      <c r="V1016">
        <v>3.84</v>
      </c>
      <c r="W1016">
        <v>55</v>
      </c>
    </row>
    <row r="1017" spans="1:23" x14ac:dyDescent="0.25">
      <c r="A1017">
        <f>COUNTIF('Value Matchup'!$D$356:$D$423,D1017)</f>
        <v>0</v>
      </c>
      <c r="B1017" t="s">
        <v>1198</v>
      </c>
      <c r="C1017">
        <v>310</v>
      </c>
      <c r="D1017" t="s">
        <v>27</v>
      </c>
      <c r="E1017" t="s">
        <v>136</v>
      </c>
      <c r="F1017" s="79" t="s">
        <v>449</v>
      </c>
      <c r="G1017">
        <v>-13.54</v>
      </c>
      <c r="H1017">
        <v>93.4</v>
      </c>
      <c r="I1017">
        <v>333</v>
      </c>
      <c r="J1017">
        <v>106.9</v>
      </c>
      <c r="K1017">
        <v>215</v>
      </c>
      <c r="L1017">
        <v>68.599999999999994</v>
      </c>
      <c r="M1017">
        <v>144</v>
      </c>
      <c r="N1017">
        <v>1.7999999999999999E-2</v>
      </c>
      <c r="O1017">
        <v>136</v>
      </c>
      <c r="P1017">
        <v>-10.050000000000001</v>
      </c>
      <c r="Q1017">
        <v>341</v>
      </c>
      <c r="R1017">
        <v>99.1</v>
      </c>
      <c r="S1017">
        <v>337</v>
      </c>
      <c r="T1017">
        <v>109.1</v>
      </c>
      <c r="U1017">
        <v>337</v>
      </c>
      <c r="V1017">
        <v>1.7</v>
      </c>
      <c r="W1017">
        <v>106</v>
      </c>
    </row>
    <row r="1018" spans="1:23" x14ac:dyDescent="0.25">
      <c r="A1018">
        <f>COUNTIF('Value Matchup'!$D$356:$D$423,D1018)</f>
        <v>0</v>
      </c>
      <c r="B1018" t="s">
        <v>1198</v>
      </c>
      <c r="C1018">
        <v>311</v>
      </c>
      <c r="D1018" t="s">
        <v>388</v>
      </c>
      <c r="E1018" t="s">
        <v>153</v>
      </c>
      <c r="F1018" s="79" t="s">
        <v>1784</v>
      </c>
      <c r="G1018">
        <v>-13.63</v>
      </c>
      <c r="H1018">
        <v>92.3</v>
      </c>
      <c r="I1018">
        <v>339</v>
      </c>
      <c r="J1018">
        <v>105.9</v>
      </c>
      <c r="K1018">
        <v>196</v>
      </c>
      <c r="L1018">
        <v>67.900000000000006</v>
      </c>
      <c r="M1018">
        <v>198</v>
      </c>
      <c r="N1018">
        <v>-5.5E-2</v>
      </c>
      <c r="O1018">
        <v>305</v>
      </c>
      <c r="P1018">
        <v>-4.78</v>
      </c>
      <c r="Q1018">
        <v>274</v>
      </c>
      <c r="R1018">
        <v>101.4</v>
      </c>
      <c r="S1018">
        <v>296</v>
      </c>
      <c r="T1018">
        <v>106.2</v>
      </c>
      <c r="U1018">
        <v>222</v>
      </c>
      <c r="V1018">
        <v>1.84</v>
      </c>
      <c r="W1018">
        <v>101</v>
      </c>
    </row>
    <row r="1019" spans="1:23" x14ac:dyDescent="0.25">
      <c r="A1019">
        <f>COUNTIF('Value Matchup'!$D$356:$D$423,D1019)</f>
        <v>0</v>
      </c>
      <c r="B1019" t="s">
        <v>1198</v>
      </c>
      <c r="C1019">
        <v>312</v>
      </c>
      <c r="D1019" t="s">
        <v>262</v>
      </c>
      <c r="E1019" t="s">
        <v>161</v>
      </c>
      <c r="F1019" s="79" t="s">
        <v>1784</v>
      </c>
      <c r="G1019">
        <v>-13.63</v>
      </c>
      <c r="H1019">
        <v>100.7</v>
      </c>
      <c r="I1019">
        <v>246</v>
      </c>
      <c r="J1019">
        <v>114.3</v>
      </c>
      <c r="K1019">
        <v>330</v>
      </c>
      <c r="L1019">
        <v>66.900000000000006</v>
      </c>
      <c r="M1019">
        <v>242</v>
      </c>
      <c r="N1019">
        <v>1.2999999999999999E-2</v>
      </c>
      <c r="O1019">
        <v>155</v>
      </c>
      <c r="P1019">
        <v>-1.94</v>
      </c>
      <c r="Q1019">
        <v>190</v>
      </c>
      <c r="R1019">
        <v>104.2</v>
      </c>
      <c r="S1019">
        <v>170</v>
      </c>
      <c r="T1019">
        <v>106.1</v>
      </c>
      <c r="U1019">
        <v>214</v>
      </c>
      <c r="V1019">
        <v>-0.37</v>
      </c>
      <c r="W1019">
        <v>163</v>
      </c>
    </row>
    <row r="1020" spans="1:23" x14ac:dyDescent="0.25">
      <c r="A1020">
        <f>COUNTIF('Value Matchup'!$D$356:$D$423,D1020)</f>
        <v>1</v>
      </c>
      <c r="B1020" t="s">
        <v>1198</v>
      </c>
      <c r="C1020">
        <v>313</v>
      </c>
      <c r="D1020" t="s">
        <v>327</v>
      </c>
      <c r="E1020" t="s">
        <v>116</v>
      </c>
      <c r="F1020" s="79" t="s">
        <v>551</v>
      </c>
      <c r="G1020">
        <v>-13.64</v>
      </c>
      <c r="H1020">
        <v>98</v>
      </c>
      <c r="I1020">
        <v>289</v>
      </c>
      <c r="J1020">
        <v>111.6</v>
      </c>
      <c r="K1020">
        <v>304</v>
      </c>
      <c r="L1020">
        <v>67.599999999999994</v>
      </c>
      <c r="M1020">
        <v>210</v>
      </c>
      <c r="N1020">
        <v>-1.7000000000000001E-2</v>
      </c>
      <c r="O1020">
        <v>232</v>
      </c>
      <c r="P1020">
        <v>-8.65</v>
      </c>
      <c r="Q1020">
        <v>331</v>
      </c>
      <c r="R1020">
        <v>99.4</v>
      </c>
      <c r="S1020">
        <v>333</v>
      </c>
      <c r="T1020">
        <v>108.1</v>
      </c>
      <c r="U1020">
        <v>312</v>
      </c>
      <c r="V1020">
        <v>11.49</v>
      </c>
      <c r="W1020">
        <v>7</v>
      </c>
    </row>
    <row r="1021" spans="1:23" x14ac:dyDescent="0.25">
      <c r="A1021">
        <f>COUNTIF('Value Matchup'!$D$356:$D$423,D1021)</f>
        <v>0</v>
      </c>
      <c r="B1021" t="s">
        <v>1198</v>
      </c>
      <c r="C1021">
        <v>314</v>
      </c>
      <c r="D1021" t="s">
        <v>137</v>
      </c>
      <c r="E1021" t="s">
        <v>118</v>
      </c>
      <c r="F1021" s="79" t="s">
        <v>1660</v>
      </c>
      <c r="G1021">
        <v>-13.77</v>
      </c>
      <c r="H1021">
        <v>96.3</v>
      </c>
      <c r="I1021">
        <v>314</v>
      </c>
      <c r="J1021">
        <v>110</v>
      </c>
      <c r="K1021">
        <v>282</v>
      </c>
      <c r="L1021">
        <v>65.900000000000006</v>
      </c>
      <c r="M1021">
        <v>279</v>
      </c>
      <c r="N1021">
        <v>-8.9999999999999993E-3</v>
      </c>
      <c r="O1021">
        <v>206</v>
      </c>
      <c r="P1021">
        <v>-5.33</v>
      </c>
      <c r="Q1021">
        <v>289</v>
      </c>
      <c r="R1021">
        <v>102.2</v>
      </c>
      <c r="S1021">
        <v>270</v>
      </c>
      <c r="T1021">
        <v>107.5</v>
      </c>
      <c r="U1021">
        <v>284</v>
      </c>
      <c r="V1021">
        <v>-4.6900000000000004</v>
      </c>
      <c r="W1021">
        <v>293</v>
      </c>
    </row>
    <row r="1022" spans="1:23" x14ac:dyDescent="0.25">
      <c r="A1022">
        <f>COUNTIF('Value Matchup'!$D$356:$D$423,D1022)</f>
        <v>0</v>
      </c>
      <c r="B1022" t="s">
        <v>1198</v>
      </c>
      <c r="C1022">
        <v>315</v>
      </c>
      <c r="D1022" t="s">
        <v>296</v>
      </c>
      <c r="E1022" t="s">
        <v>108</v>
      </c>
      <c r="F1022" s="79" t="s">
        <v>449</v>
      </c>
      <c r="G1022">
        <v>-13.77</v>
      </c>
      <c r="H1022">
        <v>100.4</v>
      </c>
      <c r="I1022">
        <v>250</v>
      </c>
      <c r="J1022">
        <v>114.2</v>
      </c>
      <c r="K1022">
        <v>326</v>
      </c>
      <c r="L1022">
        <v>69.400000000000006</v>
      </c>
      <c r="M1022">
        <v>99</v>
      </c>
      <c r="N1022">
        <v>8.8999999999999996E-2</v>
      </c>
      <c r="O1022">
        <v>6</v>
      </c>
      <c r="P1022">
        <v>-3.88</v>
      </c>
      <c r="Q1022">
        <v>246</v>
      </c>
      <c r="R1022">
        <v>103</v>
      </c>
      <c r="S1022">
        <v>238</v>
      </c>
      <c r="T1022">
        <v>106.9</v>
      </c>
      <c r="U1022">
        <v>260</v>
      </c>
      <c r="V1022">
        <v>7.91</v>
      </c>
      <c r="W1022">
        <v>18</v>
      </c>
    </row>
    <row r="1023" spans="1:23" x14ac:dyDescent="0.25">
      <c r="A1023">
        <f>COUNTIF('Value Matchup'!$D$356:$D$423,D1023)</f>
        <v>0</v>
      </c>
      <c r="B1023" t="s">
        <v>1198</v>
      </c>
      <c r="C1023">
        <v>316</v>
      </c>
      <c r="D1023" t="s">
        <v>267</v>
      </c>
      <c r="E1023" t="s">
        <v>108</v>
      </c>
      <c r="F1023" s="79" t="s">
        <v>1783</v>
      </c>
      <c r="G1023">
        <v>-14.01</v>
      </c>
      <c r="H1023">
        <v>96.3</v>
      </c>
      <c r="I1023">
        <v>316</v>
      </c>
      <c r="J1023">
        <v>110.3</v>
      </c>
      <c r="K1023">
        <v>288</v>
      </c>
      <c r="L1023">
        <v>69.900000000000006</v>
      </c>
      <c r="M1023">
        <v>85</v>
      </c>
      <c r="N1023">
        <v>-5.7000000000000002E-2</v>
      </c>
      <c r="O1023">
        <v>309</v>
      </c>
      <c r="P1023">
        <v>-3.42</v>
      </c>
      <c r="Q1023">
        <v>237</v>
      </c>
      <c r="R1023">
        <v>103.2</v>
      </c>
      <c r="S1023">
        <v>223</v>
      </c>
      <c r="T1023">
        <v>106.6</v>
      </c>
      <c r="U1023">
        <v>245</v>
      </c>
      <c r="V1023">
        <v>7.94</v>
      </c>
      <c r="W1023">
        <v>17</v>
      </c>
    </row>
    <row r="1024" spans="1:23" x14ac:dyDescent="0.25">
      <c r="A1024">
        <f>COUNTIF('Value Matchup'!$D$356:$D$423,D1024)</f>
        <v>0</v>
      </c>
      <c r="B1024" t="s">
        <v>1198</v>
      </c>
      <c r="C1024">
        <v>317</v>
      </c>
      <c r="D1024" t="s">
        <v>349</v>
      </c>
      <c r="E1024" t="s">
        <v>136</v>
      </c>
      <c r="F1024" s="79" t="s">
        <v>1078</v>
      </c>
      <c r="G1024">
        <v>-14.14</v>
      </c>
      <c r="H1024">
        <v>100.6</v>
      </c>
      <c r="I1024">
        <v>248</v>
      </c>
      <c r="J1024">
        <v>114.7</v>
      </c>
      <c r="K1024">
        <v>333</v>
      </c>
      <c r="L1024">
        <v>81</v>
      </c>
      <c r="M1024">
        <v>1</v>
      </c>
      <c r="N1024">
        <v>5.3999999999999999E-2</v>
      </c>
      <c r="O1024">
        <v>48</v>
      </c>
      <c r="P1024">
        <v>-10.1</v>
      </c>
      <c r="Q1024">
        <v>342</v>
      </c>
      <c r="R1024">
        <v>98.8</v>
      </c>
      <c r="S1024">
        <v>340</v>
      </c>
      <c r="T1024">
        <v>108.9</v>
      </c>
      <c r="U1024">
        <v>334</v>
      </c>
      <c r="V1024">
        <v>6.75</v>
      </c>
      <c r="W1024">
        <v>25</v>
      </c>
    </row>
    <row r="1025" spans="1:23" x14ac:dyDescent="0.25">
      <c r="A1025">
        <f>COUNTIF('Value Matchup'!$D$356:$D$423,D1025)</f>
        <v>0</v>
      </c>
      <c r="B1025" t="s">
        <v>1198</v>
      </c>
      <c r="C1025">
        <v>318</v>
      </c>
      <c r="D1025" t="s">
        <v>352</v>
      </c>
      <c r="E1025" t="s">
        <v>132</v>
      </c>
      <c r="F1025" s="79" t="s">
        <v>1782</v>
      </c>
      <c r="G1025">
        <v>-14.15</v>
      </c>
      <c r="H1025">
        <v>95</v>
      </c>
      <c r="I1025">
        <v>327</v>
      </c>
      <c r="J1025">
        <v>109.2</v>
      </c>
      <c r="K1025">
        <v>263</v>
      </c>
      <c r="L1025">
        <v>69.2</v>
      </c>
      <c r="M1025">
        <v>107</v>
      </c>
      <c r="N1025">
        <v>-4.1000000000000002E-2</v>
      </c>
      <c r="O1025">
        <v>284</v>
      </c>
      <c r="P1025">
        <v>-3.04</v>
      </c>
      <c r="Q1025">
        <v>225</v>
      </c>
      <c r="R1025">
        <v>104.2</v>
      </c>
      <c r="S1025">
        <v>169</v>
      </c>
      <c r="T1025">
        <v>107.2</v>
      </c>
      <c r="U1025">
        <v>276</v>
      </c>
      <c r="V1025">
        <v>-0.01</v>
      </c>
      <c r="W1025">
        <v>155</v>
      </c>
    </row>
    <row r="1026" spans="1:23" x14ac:dyDescent="0.25">
      <c r="A1026">
        <f>COUNTIF('Value Matchup'!$D$356:$D$423,D1026)</f>
        <v>0</v>
      </c>
      <c r="B1026" t="s">
        <v>1198</v>
      </c>
      <c r="C1026">
        <v>319</v>
      </c>
      <c r="D1026" t="s">
        <v>372</v>
      </c>
      <c r="E1026" t="s">
        <v>207</v>
      </c>
      <c r="F1026" s="79" t="s">
        <v>1661</v>
      </c>
      <c r="G1026">
        <v>-14.45</v>
      </c>
      <c r="H1026">
        <v>100.9</v>
      </c>
      <c r="I1026">
        <v>243</v>
      </c>
      <c r="J1026">
        <v>115.4</v>
      </c>
      <c r="K1026">
        <v>334</v>
      </c>
      <c r="L1026">
        <v>72.400000000000006</v>
      </c>
      <c r="M1026">
        <v>22</v>
      </c>
      <c r="N1026">
        <v>-2E-3</v>
      </c>
      <c r="O1026">
        <v>191</v>
      </c>
      <c r="P1026">
        <v>-5.23</v>
      </c>
      <c r="Q1026">
        <v>285</v>
      </c>
      <c r="R1026">
        <v>102.8</v>
      </c>
      <c r="S1026">
        <v>247</v>
      </c>
      <c r="T1026">
        <v>108</v>
      </c>
      <c r="U1026">
        <v>309</v>
      </c>
      <c r="V1026">
        <v>-5.51</v>
      </c>
      <c r="W1026">
        <v>311</v>
      </c>
    </row>
    <row r="1027" spans="1:23" x14ac:dyDescent="0.25">
      <c r="A1027">
        <f>COUNTIF('Value Matchup'!$D$356:$D$423,D1027)</f>
        <v>0</v>
      </c>
      <c r="B1027" t="s">
        <v>1198</v>
      </c>
      <c r="C1027">
        <v>320</v>
      </c>
      <c r="D1027" t="s">
        <v>306</v>
      </c>
      <c r="E1027" t="s">
        <v>167</v>
      </c>
      <c r="F1027" s="79" t="s">
        <v>1784</v>
      </c>
      <c r="G1027">
        <v>-14.52</v>
      </c>
      <c r="H1027">
        <v>96.3</v>
      </c>
      <c r="I1027">
        <v>315</v>
      </c>
      <c r="J1027">
        <v>110.8</v>
      </c>
      <c r="K1027">
        <v>294</v>
      </c>
      <c r="L1027">
        <v>70.2</v>
      </c>
      <c r="M1027">
        <v>73</v>
      </c>
      <c r="N1027">
        <v>-0.08</v>
      </c>
      <c r="O1027">
        <v>331</v>
      </c>
      <c r="P1027">
        <v>-4.66</v>
      </c>
      <c r="Q1027">
        <v>272</v>
      </c>
      <c r="R1027">
        <v>101.5</v>
      </c>
      <c r="S1027">
        <v>291</v>
      </c>
      <c r="T1027">
        <v>106.2</v>
      </c>
      <c r="U1027">
        <v>220</v>
      </c>
      <c r="V1027">
        <v>-8.18</v>
      </c>
      <c r="W1027">
        <v>344</v>
      </c>
    </row>
    <row r="1028" spans="1:23" x14ac:dyDescent="0.25">
      <c r="A1028">
        <f>COUNTIF('Value Matchup'!$D$356:$D$423,D1028)</f>
        <v>0</v>
      </c>
      <c r="B1028" t="s">
        <v>1198</v>
      </c>
      <c r="C1028">
        <v>321</v>
      </c>
      <c r="D1028" t="s">
        <v>265</v>
      </c>
      <c r="E1028" t="s">
        <v>136</v>
      </c>
      <c r="F1028" s="79" t="s">
        <v>760</v>
      </c>
      <c r="G1028">
        <v>-14.83</v>
      </c>
      <c r="H1028">
        <v>97.8</v>
      </c>
      <c r="I1028">
        <v>292</v>
      </c>
      <c r="J1028">
        <v>112.7</v>
      </c>
      <c r="K1028">
        <v>314</v>
      </c>
      <c r="L1028">
        <v>68.5</v>
      </c>
      <c r="M1028">
        <v>157</v>
      </c>
      <c r="N1028">
        <v>3.9E-2</v>
      </c>
      <c r="O1028">
        <v>77</v>
      </c>
      <c r="P1028">
        <v>-7.48</v>
      </c>
      <c r="Q1028">
        <v>322</v>
      </c>
      <c r="R1028">
        <v>100.7</v>
      </c>
      <c r="S1028">
        <v>314</v>
      </c>
      <c r="T1028">
        <v>108.2</v>
      </c>
      <c r="U1028">
        <v>319</v>
      </c>
      <c r="V1028">
        <v>8.64</v>
      </c>
      <c r="W1028">
        <v>11</v>
      </c>
    </row>
    <row r="1029" spans="1:23" x14ac:dyDescent="0.25">
      <c r="A1029">
        <f>COUNTIF('Value Matchup'!$D$356:$D$423,D1029)</f>
        <v>0</v>
      </c>
      <c r="B1029" t="s">
        <v>1198</v>
      </c>
      <c r="C1029">
        <v>322</v>
      </c>
      <c r="D1029" t="s">
        <v>414</v>
      </c>
      <c r="E1029" t="s">
        <v>169</v>
      </c>
      <c r="F1029" s="79" t="s">
        <v>1785</v>
      </c>
      <c r="G1029">
        <v>-15.11</v>
      </c>
      <c r="H1029">
        <v>90</v>
      </c>
      <c r="I1029">
        <v>348</v>
      </c>
      <c r="J1029">
        <v>105.1</v>
      </c>
      <c r="K1029">
        <v>183</v>
      </c>
      <c r="L1029">
        <v>66.8</v>
      </c>
      <c r="M1029">
        <v>244</v>
      </c>
      <c r="N1029">
        <v>2.7E-2</v>
      </c>
      <c r="O1029">
        <v>109</v>
      </c>
      <c r="P1029">
        <v>1.01</v>
      </c>
      <c r="Q1029">
        <v>112</v>
      </c>
      <c r="R1029">
        <v>106.6</v>
      </c>
      <c r="S1029">
        <v>80</v>
      </c>
      <c r="T1029">
        <v>105.6</v>
      </c>
      <c r="U1029">
        <v>177</v>
      </c>
      <c r="V1029">
        <v>5.83</v>
      </c>
      <c r="W1029">
        <v>35</v>
      </c>
    </row>
    <row r="1030" spans="1:23" x14ac:dyDescent="0.25">
      <c r="A1030">
        <f>COUNTIF('Value Matchup'!$D$356:$D$423,D1030)</f>
        <v>0</v>
      </c>
      <c r="B1030" t="s">
        <v>1198</v>
      </c>
      <c r="C1030">
        <v>323</v>
      </c>
      <c r="D1030" t="s">
        <v>308</v>
      </c>
      <c r="E1030" t="s">
        <v>198</v>
      </c>
      <c r="F1030" s="79" t="s">
        <v>1785</v>
      </c>
      <c r="G1030">
        <v>-15.28</v>
      </c>
      <c r="H1030">
        <v>95.1</v>
      </c>
      <c r="I1030">
        <v>326</v>
      </c>
      <c r="J1030">
        <v>110.4</v>
      </c>
      <c r="K1030">
        <v>289</v>
      </c>
      <c r="L1030">
        <v>69.2</v>
      </c>
      <c r="M1030">
        <v>106</v>
      </c>
      <c r="N1030">
        <v>-1.6E-2</v>
      </c>
      <c r="O1030">
        <v>230</v>
      </c>
      <c r="P1030">
        <v>-6.17</v>
      </c>
      <c r="Q1030">
        <v>307</v>
      </c>
      <c r="R1030">
        <v>101.9</v>
      </c>
      <c r="S1030">
        <v>282</v>
      </c>
      <c r="T1030">
        <v>108.1</v>
      </c>
      <c r="U1030">
        <v>314</v>
      </c>
      <c r="V1030">
        <v>-3.31</v>
      </c>
      <c r="W1030">
        <v>253</v>
      </c>
    </row>
    <row r="1031" spans="1:23" x14ac:dyDescent="0.25">
      <c r="A1031">
        <f>COUNTIF('Value Matchup'!$D$356:$D$423,D1031)</f>
        <v>0</v>
      </c>
      <c r="B1031" t="s">
        <v>1198</v>
      </c>
      <c r="C1031">
        <v>324</v>
      </c>
      <c r="D1031" t="s">
        <v>284</v>
      </c>
      <c r="E1031" t="s">
        <v>136</v>
      </c>
      <c r="F1031" s="79" t="s">
        <v>447</v>
      </c>
      <c r="G1031">
        <v>-15.47</v>
      </c>
      <c r="H1031">
        <v>91.2</v>
      </c>
      <c r="I1031">
        <v>344</v>
      </c>
      <c r="J1031">
        <v>106.6</v>
      </c>
      <c r="K1031">
        <v>212</v>
      </c>
      <c r="L1031">
        <v>67.7</v>
      </c>
      <c r="M1031">
        <v>203</v>
      </c>
      <c r="N1031">
        <v>3.7999999999999999E-2</v>
      </c>
      <c r="O1031">
        <v>81</v>
      </c>
      <c r="P1031">
        <v>-12.66</v>
      </c>
      <c r="Q1031">
        <v>350</v>
      </c>
      <c r="R1031">
        <v>98.1</v>
      </c>
      <c r="S1031">
        <v>345</v>
      </c>
      <c r="T1031">
        <v>110.7</v>
      </c>
      <c r="U1031">
        <v>350</v>
      </c>
      <c r="V1031">
        <v>-3.2</v>
      </c>
      <c r="W1031">
        <v>247</v>
      </c>
    </row>
    <row r="1032" spans="1:23" x14ac:dyDescent="0.25">
      <c r="A1032">
        <f>COUNTIF('Value Matchup'!$D$356:$D$423,D1032)</f>
        <v>0</v>
      </c>
      <c r="B1032" t="s">
        <v>1198</v>
      </c>
      <c r="C1032">
        <v>325</v>
      </c>
      <c r="D1032" t="s">
        <v>364</v>
      </c>
      <c r="E1032" t="s">
        <v>167</v>
      </c>
      <c r="F1032" s="79" t="s">
        <v>1785</v>
      </c>
      <c r="G1032">
        <v>-15.52</v>
      </c>
      <c r="H1032">
        <v>93</v>
      </c>
      <c r="I1032">
        <v>335</v>
      </c>
      <c r="J1032">
        <v>108.5</v>
      </c>
      <c r="K1032">
        <v>249</v>
      </c>
      <c r="L1032">
        <v>65.5</v>
      </c>
      <c r="M1032">
        <v>294</v>
      </c>
      <c r="N1032">
        <v>-3.2000000000000001E-2</v>
      </c>
      <c r="O1032">
        <v>260</v>
      </c>
      <c r="P1032">
        <v>-3.41</v>
      </c>
      <c r="Q1032">
        <v>236</v>
      </c>
      <c r="R1032">
        <v>102.3</v>
      </c>
      <c r="S1032">
        <v>266</v>
      </c>
      <c r="T1032">
        <v>105.7</v>
      </c>
      <c r="U1032">
        <v>186</v>
      </c>
      <c r="V1032">
        <v>-3.6</v>
      </c>
      <c r="W1032">
        <v>262</v>
      </c>
    </row>
    <row r="1033" spans="1:23" x14ac:dyDescent="0.25">
      <c r="A1033">
        <f>COUNTIF('Value Matchup'!$D$356:$D$423,D1033)</f>
        <v>0</v>
      </c>
      <c r="B1033" t="s">
        <v>1198</v>
      </c>
      <c r="C1033">
        <v>326</v>
      </c>
      <c r="D1033" t="s">
        <v>362</v>
      </c>
      <c r="E1033" t="s">
        <v>116</v>
      </c>
      <c r="F1033" s="79" t="s">
        <v>549</v>
      </c>
      <c r="G1033">
        <v>-15.7</v>
      </c>
      <c r="H1033">
        <v>97.9</v>
      </c>
      <c r="I1033">
        <v>290</v>
      </c>
      <c r="J1033">
        <v>113.6</v>
      </c>
      <c r="K1033">
        <v>322</v>
      </c>
      <c r="L1033">
        <v>68.5</v>
      </c>
      <c r="M1033">
        <v>153</v>
      </c>
      <c r="N1033">
        <v>3.7999999999999999E-2</v>
      </c>
      <c r="O1033">
        <v>82</v>
      </c>
      <c r="P1033">
        <v>-12.49</v>
      </c>
      <c r="Q1033">
        <v>349</v>
      </c>
      <c r="R1033">
        <v>96.7</v>
      </c>
      <c r="S1033">
        <v>351</v>
      </c>
      <c r="T1033">
        <v>109.2</v>
      </c>
      <c r="U1033">
        <v>339</v>
      </c>
      <c r="V1033">
        <v>1.38</v>
      </c>
      <c r="W1033">
        <v>117</v>
      </c>
    </row>
    <row r="1034" spans="1:23" x14ac:dyDescent="0.25">
      <c r="A1034">
        <f>COUNTIF('Value Matchup'!$D$356:$D$423,D1034)</f>
        <v>0</v>
      </c>
      <c r="B1034" t="s">
        <v>1198</v>
      </c>
      <c r="C1034">
        <v>327</v>
      </c>
      <c r="D1034" t="s">
        <v>218</v>
      </c>
      <c r="E1034" t="s">
        <v>116</v>
      </c>
      <c r="F1034" s="79" t="s">
        <v>550</v>
      </c>
      <c r="G1034">
        <v>-16.239999999999998</v>
      </c>
      <c r="H1034">
        <v>96.5</v>
      </c>
      <c r="I1034">
        <v>311</v>
      </c>
      <c r="J1034">
        <v>112.7</v>
      </c>
      <c r="K1034">
        <v>315</v>
      </c>
      <c r="L1034">
        <v>67.099999999999994</v>
      </c>
      <c r="M1034">
        <v>225</v>
      </c>
      <c r="N1034">
        <v>4.9000000000000002E-2</v>
      </c>
      <c r="O1034">
        <v>58</v>
      </c>
      <c r="P1034">
        <v>-12.33</v>
      </c>
      <c r="Q1034">
        <v>347</v>
      </c>
      <c r="R1034">
        <v>97.5</v>
      </c>
      <c r="S1034">
        <v>350</v>
      </c>
      <c r="T1034">
        <v>109.9</v>
      </c>
      <c r="U1034">
        <v>344</v>
      </c>
      <c r="V1034">
        <v>-0.83</v>
      </c>
      <c r="W1034">
        <v>178</v>
      </c>
    </row>
    <row r="1035" spans="1:23" x14ac:dyDescent="0.25">
      <c r="A1035">
        <f>COUNTIF('Value Matchup'!$D$356:$D$423,D1035)</f>
        <v>0</v>
      </c>
      <c r="B1035" t="s">
        <v>1198</v>
      </c>
      <c r="C1035">
        <v>328</v>
      </c>
      <c r="D1035" t="s">
        <v>407</v>
      </c>
      <c r="E1035" t="s">
        <v>169</v>
      </c>
      <c r="F1035" s="79" t="s">
        <v>1782</v>
      </c>
      <c r="G1035">
        <v>-16.27</v>
      </c>
      <c r="H1035">
        <v>97.6</v>
      </c>
      <c r="I1035">
        <v>297</v>
      </c>
      <c r="J1035">
        <v>113.8</v>
      </c>
      <c r="K1035">
        <v>323</v>
      </c>
      <c r="L1035">
        <v>69.099999999999994</v>
      </c>
      <c r="M1035">
        <v>112</v>
      </c>
      <c r="N1035">
        <v>-3.4000000000000002E-2</v>
      </c>
      <c r="O1035">
        <v>269</v>
      </c>
      <c r="P1035">
        <v>-0.28000000000000003</v>
      </c>
      <c r="Q1035">
        <v>139</v>
      </c>
      <c r="R1035">
        <v>105.6</v>
      </c>
      <c r="S1035">
        <v>101</v>
      </c>
      <c r="T1035">
        <v>105.8</v>
      </c>
      <c r="U1035">
        <v>194</v>
      </c>
      <c r="V1035">
        <v>0.51</v>
      </c>
      <c r="W1035">
        <v>138</v>
      </c>
    </row>
    <row r="1036" spans="1:23" x14ac:dyDescent="0.25">
      <c r="A1036">
        <f>COUNTIF('Value Matchup'!$D$356:$D$423,D1036)</f>
        <v>0</v>
      </c>
      <c r="B1036" t="s">
        <v>1198</v>
      </c>
      <c r="C1036">
        <v>329</v>
      </c>
      <c r="D1036" t="s">
        <v>240</v>
      </c>
      <c r="E1036" t="s">
        <v>116</v>
      </c>
      <c r="F1036" s="79" t="s">
        <v>518</v>
      </c>
      <c r="G1036">
        <v>-16.36</v>
      </c>
      <c r="H1036">
        <v>92.8</v>
      </c>
      <c r="I1036">
        <v>336</v>
      </c>
      <c r="J1036">
        <v>109.1</v>
      </c>
      <c r="K1036">
        <v>258</v>
      </c>
      <c r="L1036">
        <v>64.3</v>
      </c>
      <c r="M1036">
        <v>317</v>
      </c>
      <c r="N1036">
        <v>3.2000000000000001E-2</v>
      </c>
      <c r="O1036">
        <v>91</v>
      </c>
      <c r="P1036">
        <v>-11.84</v>
      </c>
      <c r="Q1036">
        <v>346</v>
      </c>
      <c r="R1036">
        <v>98.1</v>
      </c>
      <c r="S1036">
        <v>346</v>
      </c>
      <c r="T1036">
        <v>109.9</v>
      </c>
      <c r="U1036">
        <v>345</v>
      </c>
      <c r="V1036">
        <v>2.06</v>
      </c>
      <c r="W1036">
        <v>93</v>
      </c>
    </row>
    <row r="1037" spans="1:23" x14ac:dyDescent="0.25">
      <c r="A1037">
        <f>COUNTIF('Value Matchup'!$D$356:$D$423,D1037)</f>
        <v>0</v>
      </c>
      <c r="B1037" t="s">
        <v>1198</v>
      </c>
      <c r="C1037">
        <v>330</v>
      </c>
      <c r="D1037" t="s">
        <v>51</v>
      </c>
      <c r="E1037" t="s">
        <v>121</v>
      </c>
      <c r="F1037" s="79" t="s">
        <v>1785</v>
      </c>
      <c r="G1037">
        <v>-16.79</v>
      </c>
      <c r="H1037">
        <v>96.6</v>
      </c>
      <c r="I1037">
        <v>310</v>
      </c>
      <c r="J1037">
        <v>113.3</v>
      </c>
      <c r="K1037">
        <v>321</v>
      </c>
      <c r="L1037">
        <v>69.3</v>
      </c>
      <c r="M1037">
        <v>105</v>
      </c>
      <c r="N1037">
        <v>5.8999999999999997E-2</v>
      </c>
      <c r="O1037">
        <v>41</v>
      </c>
      <c r="P1037">
        <v>-3.76</v>
      </c>
      <c r="Q1037">
        <v>245</v>
      </c>
      <c r="R1037">
        <v>100.9</v>
      </c>
      <c r="S1037">
        <v>311</v>
      </c>
      <c r="T1037">
        <v>104.7</v>
      </c>
      <c r="U1037">
        <v>138</v>
      </c>
      <c r="V1037">
        <v>-3.93</v>
      </c>
      <c r="W1037">
        <v>271</v>
      </c>
    </row>
    <row r="1038" spans="1:23" x14ac:dyDescent="0.25">
      <c r="A1038">
        <f>COUNTIF('Value Matchup'!$D$356:$D$423,D1038)</f>
        <v>0</v>
      </c>
      <c r="B1038" t="s">
        <v>1198</v>
      </c>
      <c r="C1038">
        <v>331</v>
      </c>
      <c r="D1038" t="s">
        <v>389</v>
      </c>
      <c r="E1038" t="s">
        <v>153</v>
      </c>
      <c r="F1038" s="79" t="s">
        <v>1782</v>
      </c>
      <c r="G1038">
        <v>-17.84</v>
      </c>
      <c r="H1038">
        <v>91.3</v>
      </c>
      <c r="I1038">
        <v>343</v>
      </c>
      <c r="J1038">
        <v>109.2</v>
      </c>
      <c r="K1038">
        <v>262</v>
      </c>
      <c r="L1038">
        <v>64.099999999999994</v>
      </c>
      <c r="M1038">
        <v>323</v>
      </c>
      <c r="N1038">
        <v>8.9999999999999993E-3</v>
      </c>
      <c r="O1038">
        <v>168</v>
      </c>
      <c r="P1038">
        <v>-2.9</v>
      </c>
      <c r="Q1038">
        <v>223</v>
      </c>
      <c r="R1038">
        <v>102.4</v>
      </c>
      <c r="S1038">
        <v>262</v>
      </c>
      <c r="T1038">
        <v>105.3</v>
      </c>
      <c r="U1038">
        <v>164</v>
      </c>
      <c r="V1038">
        <v>6.96</v>
      </c>
      <c r="W1038">
        <v>22</v>
      </c>
    </row>
    <row r="1039" spans="1:23" x14ac:dyDescent="0.25">
      <c r="A1039">
        <f>COUNTIF('Value Matchup'!$D$356:$D$423,D1039)</f>
        <v>0</v>
      </c>
      <c r="B1039" t="s">
        <v>1198</v>
      </c>
      <c r="C1039">
        <v>332</v>
      </c>
      <c r="D1039" t="s">
        <v>230</v>
      </c>
      <c r="E1039" t="s">
        <v>198</v>
      </c>
      <c r="F1039" s="79" t="s">
        <v>1782</v>
      </c>
      <c r="G1039">
        <v>-17.91</v>
      </c>
      <c r="H1039">
        <v>97.9</v>
      </c>
      <c r="I1039">
        <v>291</v>
      </c>
      <c r="J1039">
        <v>115.8</v>
      </c>
      <c r="K1039">
        <v>338</v>
      </c>
      <c r="L1039">
        <v>68.900000000000006</v>
      </c>
      <c r="M1039">
        <v>119</v>
      </c>
      <c r="N1039">
        <v>-5.2999999999999999E-2</v>
      </c>
      <c r="O1039">
        <v>298</v>
      </c>
      <c r="P1039">
        <v>-2.67</v>
      </c>
      <c r="Q1039">
        <v>210</v>
      </c>
      <c r="R1039">
        <v>104.3</v>
      </c>
      <c r="S1039">
        <v>161</v>
      </c>
      <c r="T1039">
        <v>107</v>
      </c>
      <c r="U1039">
        <v>267</v>
      </c>
      <c r="V1039">
        <v>4.84</v>
      </c>
      <c r="W1039">
        <v>43</v>
      </c>
    </row>
    <row r="1040" spans="1:23" x14ac:dyDescent="0.25">
      <c r="A1040">
        <f>COUNTIF('Value Matchup'!$D$356:$D$423,D1040)</f>
        <v>0</v>
      </c>
      <c r="B1040" t="s">
        <v>1198</v>
      </c>
      <c r="C1040">
        <v>333</v>
      </c>
      <c r="D1040" t="s">
        <v>365</v>
      </c>
      <c r="E1040" t="s">
        <v>198</v>
      </c>
      <c r="F1040" s="79" t="s">
        <v>1782</v>
      </c>
      <c r="G1040">
        <v>-18.329999999999998</v>
      </c>
      <c r="H1040">
        <v>101.3</v>
      </c>
      <c r="I1040">
        <v>233</v>
      </c>
      <c r="J1040">
        <v>119.7</v>
      </c>
      <c r="K1040">
        <v>349</v>
      </c>
      <c r="L1040">
        <v>71.400000000000006</v>
      </c>
      <c r="M1040">
        <v>36</v>
      </c>
      <c r="N1040">
        <v>-1.4E-2</v>
      </c>
      <c r="O1040">
        <v>224</v>
      </c>
      <c r="P1040">
        <v>-5.16</v>
      </c>
      <c r="Q1040">
        <v>282</v>
      </c>
      <c r="R1040">
        <v>102.2</v>
      </c>
      <c r="S1040">
        <v>269</v>
      </c>
      <c r="T1040">
        <v>107.4</v>
      </c>
      <c r="U1040">
        <v>281</v>
      </c>
      <c r="V1040">
        <v>-1.35</v>
      </c>
      <c r="W1040">
        <v>198</v>
      </c>
    </row>
    <row r="1041" spans="1:23" x14ac:dyDescent="0.25">
      <c r="A1041">
        <f>COUNTIF('Value Matchup'!$D$356:$D$423,D1041)</f>
        <v>0</v>
      </c>
      <c r="B1041" t="s">
        <v>1198</v>
      </c>
      <c r="C1041">
        <v>334</v>
      </c>
      <c r="D1041" t="s">
        <v>221</v>
      </c>
      <c r="E1041" t="s">
        <v>118</v>
      </c>
      <c r="F1041" s="79" t="s">
        <v>1785</v>
      </c>
      <c r="G1041">
        <v>-18.41</v>
      </c>
      <c r="H1041">
        <v>92.5</v>
      </c>
      <c r="I1041">
        <v>337</v>
      </c>
      <c r="J1041">
        <v>110.9</v>
      </c>
      <c r="K1041">
        <v>299</v>
      </c>
      <c r="L1041">
        <v>68.5</v>
      </c>
      <c r="M1041">
        <v>159</v>
      </c>
      <c r="N1041">
        <v>7.2999999999999995E-2</v>
      </c>
      <c r="O1041">
        <v>21</v>
      </c>
      <c r="P1041">
        <v>-5.68</v>
      </c>
      <c r="Q1041">
        <v>297</v>
      </c>
      <c r="R1041">
        <v>101.9</v>
      </c>
      <c r="S1041">
        <v>279</v>
      </c>
      <c r="T1041">
        <v>107.6</v>
      </c>
      <c r="U1041">
        <v>293</v>
      </c>
      <c r="V1041">
        <v>-6.59</v>
      </c>
      <c r="W1041">
        <v>329</v>
      </c>
    </row>
    <row r="1042" spans="1:23" x14ac:dyDescent="0.25">
      <c r="A1042">
        <f>COUNTIF('Value Matchup'!$D$356:$D$423,D1042)</f>
        <v>0</v>
      </c>
      <c r="B1042" t="s">
        <v>1198</v>
      </c>
      <c r="C1042">
        <v>335</v>
      </c>
      <c r="D1042" t="s">
        <v>170</v>
      </c>
      <c r="E1042" t="s">
        <v>155</v>
      </c>
      <c r="F1042" s="79" t="s">
        <v>1782</v>
      </c>
      <c r="G1042">
        <v>-18.600000000000001</v>
      </c>
      <c r="H1042">
        <v>92.3</v>
      </c>
      <c r="I1042">
        <v>338</v>
      </c>
      <c r="J1042">
        <v>110.9</v>
      </c>
      <c r="K1042">
        <v>298</v>
      </c>
      <c r="L1042">
        <v>67.099999999999994</v>
      </c>
      <c r="M1042">
        <v>231</v>
      </c>
      <c r="N1042">
        <v>-8.9999999999999993E-3</v>
      </c>
      <c r="O1042">
        <v>205</v>
      </c>
      <c r="P1042">
        <v>2.04</v>
      </c>
      <c r="Q1042">
        <v>98</v>
      </c>
      <c r="R1042">
        <v>104.9</v>
      </c>
      <c r="S1042">
        <v>136</v>
      </c>
      <c r="T1042">
        <v>102.9</v>
      </c>
      <c r="U1042">
        <v>93</v>
      </c>
      <c r="V1042">
        <v>5.59</v>
      </c>
      <c r="W1042">
        <v>36</v>
      </c>
    </row>
    <row r="1043" spans="1:23" x14ac:dyDescent="0.25">
      <c r="A1043">
        <f>COUNTIF('Value Matchup'!$D$356:$D$423,D1043)</f>
        <v>0</v>
      </c>
      <c r="B1043" t="s">
        <v>1198</v>
      </c>
      <c r="C1043">
        <v>336</v>
      </c>
      <c r="D1043" t="s">
        <v>356</v>
      </c>
      <c r="E1043" t="s">
        <v>136</v>
      </c>
      <c r="F1043" s="79" t="s">
        <v>1661</v>
      </c>
      <c r="G1043">
        <v>-19.47</v>
      </c>
      <c r="H1043">
        <v>99</v>
      </c>
      <c r="I1043">
        <v>271</v>
      </c>
      <c r="J1043">
        <v>118.5</v>
      </c>
      <c r="K1043">
        <v>348</v>
      </c>
      <c r="L1043">
        <v>68.3</v>
      </c>
      <c r="M1043">
        <v>172</v>
      </c>
      <c r="N1043">
        <v>6.7000000000000004E-2</v>
      </c>
      <c r="O1043">
        <v>28</v>
      </c>
      <c r="P1043">
        <v>-6.44</v>
      </c>
      <c r="Q1043">
        <v>313</v>
      </c>
      <c r="R1043">
        <v>100.6</v>
      </c>
      <c r="S1043">
        <v>319</v>
      </c>
      <c r="T1043">
        <v>107.1</v>
      </c>
      <c r="U1043">
        <v>269</v>
      </c>
      <c r="V1043">
        <v>16.170000000000002</v>
      </c>
      <c r="W1043">
        <v>1</v>
      </c>
    </row>
    <row r="1044" spans="1:23" x14ac:dyDescent="0.25">
      <c r="A1044">
        <f>COUNTIF('Value Matchup'!$D$356:$D$423,D1044)</f>
        <v>0</v>
      </c>
      <c r="B1044" t="s">
        <v>1198</v>
      </c>
      <c r="C1044">
        <v>337</v>
      </c>
      <c r="D1044" t="s">
        <v>261</v>
      </c>
      <c r="E1044" t="s">
        <v>118</v>
      </c>
      <c r="F1044" s="79" t="s">
        <v>1783</v>
      </c>
      <c r="G1044">
        <v>-19.62</v>
      </c>
      <c r="H1044">
        <v>91.1</v>
      </c>
      <c r="I1044">
        <v>346</v>
      </c>
      <c r="J1044">
        <v>110.7</v>
      </c>
      <c r="K1044">
        <v>292</v>
      </c>
      <c r="L1044">
        <v>68</v>
      </c>
      <c r="M1044">
        <v>193</v>
      </c>
      <c r="N1044">
        <v>5.0000000000000001E-3</v>
      </c>
      <c r="O1044">
        <v>180</v>
      </c>
      <c r="P1044">
        <v>-3.76</v>
      </c>
      <c r="Q1044">
        <v>244</v>
      </c>
      <c r="R1044">
        <v>103.4</v>
      </c>
      <c r="S1044">
        <v>215</v>
      </c>
      <c r="T1044">
        <v>107.2</v>
      </c>
      <c r="U1044">
        <v>274</v>
      </c>
      <c r="V1044">
        <v>-2.96</v>
      </c>
      <c r="W1044">
        <v>239</v>
      </c>
    </row>
    <row r="1045" spans="1:23" x14ac:dyDescent="0.25">
      <c r="A1045">
        <f>COUNTIF('Value Matchup'!$D$356:$D$423,D1045)</f>
        <v>0</v>
      </c>
      <c r="B1045" t="s">
        <v>1198</v>
      </c>
      <c r="C1045">
        <v>338</v>
      </c>
      <c r="D1045" t="s">
        <v>228</v>
      </c>
      <c r="E1045" t="s">
        <v>136</v>
      </c>
      <c r="F1045" s="79" t="s">
        <v>1662</v>
      </c>
      <c r="G1045">
        <v>-19.79</v>
      </c>
      <c r="H1045">
        <v>90.4</v>
      </c>
      <c r="I1045">
        <v>347</v>
      </c>
      <c r="J1045">
        <v>110.2</v>
      </c>
      <c r="K1045">
        <v>286</v>
      </c>
      <c r="L1045">
        <v>68.099999999999994</v>
      </c>
      <c r="M1045">
        <v>187</v>
      </c>
      <c r="N1045">
        <v>-2.1999999999999999E-2</v>
      </c>
      <c r="O1045">
        <v>239</v>
      </c>
      <c r="P1045">
        <v>-7.93</v>
      </c>
      <c r="Q1045">
        <v>325</v>
      </c>
      <c r="R1045">
        <v>100.6</v>
      </c>
      <c r="S1045">
        <v>320</v>
      </c>
      <c r="T1045">
        <v>108.5</v>
      </c>
      <c r="U1045">
        <v>326</v>
      </c>
      <c r="V1045">
        <v>8.33</v>
      </c>
      <c r="W1045">
        <v>12</v>
      </c>
    </row>
    <row r="1046" spans="1:23" x14ac:dyDescent="0.25">
      <c r="A1046">
        <f>COUNTIF('Value Matchup'!$D$356:$D$423,D1046)</f>
        <v>0</v>
      </c>
      <c r="B1046" t="s">
        <v>1198</v>
      </c>
      <c r="C1046">
        <v>339</v>
      </c>
      <c r="D1046" t="s">
        <v>184</v>
      </c>
      <c r="E1046" t="s">
        <v>136</v>
      </c>
      <c r="F1046" s="79" t="s">
        <v>1662</v>
      </c>
      <c r="G1046">
        <v>-20.100000000000001</v>
      </c>
      <c r="H1046">
        <v>94.2</v>
      </c>
      <c r="I1046">
        <v>330</v>
      </c>
      <c r="J1046">
        <v>114.3</v>
      </c>
      <c r="K1046">
        <v>328</v>
      </c>
      <c r="L1046">
        <v>65.8</v>
      </c>
      <c r="M1046">
        <v>288</v>
      </c>
      <c r="N1046">
        <v>7.0000000000000001E-3</v>
      </c>
      <c r="O1046">
        <v>171</v>
      </c>
      <c r="P1046">
        <v>-9.0500000000000007</v>
      </c>
      <c r="Q1046">
        <v>335</v>
      </c>
      <c r="R1046">
        <v>100.4</v>
      </c>
      <c r="S1046">
        <v>323</v>
      </c>
      <c r="T1046">
        <v>109.5</v>
      </c>
      <c r="U1046">
        <v>342</v>
      </c>
      <c r="V1046">
        <v>3.33</v>
      </c>
      <c r="W1046">
        <v>64</v>
      </c>
    </row>
    <row r="1047" spans="1:23" x14ac:dyDescent="0.25">
      <c r="A1047">
        <f>COUNTIF('Value Matchup'!$D$356:$D$423,D1047)</f>
        <v>0</v>
      </c>
      <c r="B1047" t="s">
        <v>1198</v>
      </c>
      <c r="C1047">
        <v>340</v>
      </c>
      <c r="D1047" t="s">
        <v>135</v>
      </c>
      <c r="E1047" t="s">
        <v>136</v>
      </c>
      <c r="F1047" s="79" t="s">
        <v>1662</v>
      </c>
      <c r="G1047">
        <v>-20.45</v>
      </c>
      <c r="H1047">
        <v>95</v>
      </c>
      <c r="I1047">
        <v>328</v>
      </c>
      <c r="J1047">
        <v>115.4</v>
      </c>
      <c r="K1047">
        <v>335</v>
      </c>
      <c r="L1047">
        <v>68.3</v>
      </c>
      <c r="M1047">
        <v>177</v>
      </c>
      <c r="N1047">
        <v>-1.0999999999999999E-2</v>
      </c>
      <c r="O1047">
        <v>213</v>
      </c>
      <c r="P1047">
        <v>-11.77</v>
      </c>
      <c r="Q1047">
        <v>345</v>
      </c>
      <c r="R1047">
        <v>98.5</v>
      </c>
      <c r="S1047">
        <v>344</v>
      </c>
      <c r="T1047">
        <v>110.3</v>
      </c>
      <c r="U1047">
        <v>348</v>
      </c>
      <c r="V1047">
        <v>-2.61</v>
      </c>
      <c r="W1047">
        <v>231</v>
      </c>
    </row>
    <row r="1048" spans="1:23" x14ac:dyDescent="0.25">
      <c r="A1048">
        <f>COUNTIF('Value Matchup'!$D$356:$D$423,D1048)</f>
        <v>0</v>
      </c>
      <c r="B1048" t="s">
        <v>1198</v>
      </c>
      <c r="C1048">
        <v>341</v>
      </c>
      <c r="D1048" t="s">
        <v>163</v>
      </c>
      <c r="E1048" t="s">
        <v>148</v>
      </c>
      <c r="F1048" s="79" t="s">
        <v>1782</v>
      </c>
      <c r="G1048">
        <v>-20.99</v>
      </c>
      <c r="H1048">
        <v>93</v>
      </c>
      <c r="I1048">
        <v>334</v>
      </c>
      <c r="J1048">
        <v>113.9</v>
      </c>
      <c r="K1048">
        <v>324</v>
      </c>
      <c r="L1048">
        <v>64.900000000000006</v>
      </c>
      <c r="M1048">
        <v>307</v>
      </c>
      <c r="N1048">
        <v>-2.3E-2</v>
      </c>
      <c r="O1048">
        <v>243</v>
      </c>
      <c r="P1048">
        <v>-8.26</v>
      </c>
      <c r="Q1048">
        <v>329</v>
      </c>
      <c r="R1048">
        <v>99.3</v>
      </c>
      <c r="S1048">
        <v>334</v>
      </c>
      <c r="T1048">
        <v>107.6</v>
      </c>
      <c r="U1048">
        <v>288</v>
      </c>
      <c r="V1048">
        <v>-4.07</v>
      </c>
      <c r="W1048">
        <v>276</v>
      </c>
    </row>
    <row r="1049" spans="1:23" x14ac:dyDescent="0.25">
      <c r="A1049">
        <f>COUNTIF('Value Matchup'!$D$356:$D$423,D1049)</f>
        <v>0</v>
      </c>
      <c r="B1049" t="s">
        <v>1198</v>
      </c>
      <c r="C1049">
        <v>342</v>
      </c>
      <c r="D1049" t="s">
        <v>117</v>
      </c>
      <c r="E1049" t="s">
        <v>116</v>
      </c>
      <c r="F1049" s="79" t="s">
        <v>1784</v>
      </c>
      <c r="G1049">
        <v>-21.65</v>
      </c>
      <c r="H1049">
        <v>91.1</v>
      </c>
      <c r="I1049">
        <v>345</v>
      </c>
      <c r="J1049">
        <v>112.8</v>
      </c>
      <c r="K1049">
        <v>316</v>
      </c>
      <c r="L1049">
        <v>68.400000000000006</v>
      </c>
      <c r="M1049">
        <v>164</v>
      </c>
      <c r="N1049">
        <v>-7.0000000000000001E-3</v>
      </c>
      <c r="O1049">
        <v>199</v>
      </c>
      <c r="P1049">
        <v>-9.9700000000000006</v>
      </c>
      <c r="Q1049">
        <v>340</v>
      </c>
      <c r="R1049">
        <v>99</v>
      </c>
      <c r="S1049">
        <v>338</v>
      </c>
      <c r="T1049">
        <v>109</v>
      </c>
      <c r="U1049">
        <v>336</v>
      </c>
      <c r="V1049">
        <v>2.65</v>
      </c>
      <c r="W1049">
        <v>75</v>
      </c>
    </row>
    <row r="1050" spans="1:23" x14ac:dyDescent="0.25">
      <c r="A1050">
        <f>COUNTIF('Value Matchup'!$D$356:$D$423,D1050)</f>
        <v>0</v>
      </c>
      <c r="B1050" t="s">
        <v>1198</v>
      </c>
      <c r="C1050">
        <v>343</v>
      </c>
      <c r="D1050" t="s">
        <v>179</v>
      </c>
      <c r="E1050" t="s">
        <v>136</v>
      </c>
      <c r="F1050" s="79" t="s">
        <v>1784</v>
      </c>
      <c r="G1050">
        <v>-21.99</v>
      </c>
      <c r="H1050">
        <v>93.6</v>
      </c>
      <c r="I1050">
        <v>331</v>
      </c>
      <c r="J1050">
        <v>115.6</v>
      </c>
      <c r="K1050">
        <v>336</v>
      </c>
      <c r="L1050">
        <v>68.8</v>
      </c>
      <c r="M1050">
        <v>135</v>
      </c>
      <c r="N1050">
        <v>2E-3</v>
      </c>
      <c r="O1050">
        <v>184</v>
      </c>
      <c r="P1050">
        <v>-7.35</v>
      </c>
      <c r="Q1050">
        <v>321</v>
      </c>
      <c r="R1050">
        <v>100.5</v>
      </c>
      <c r="S1050">
        <v>322</v>
      </c>
      <c r="T1050">
        <v>107.9</v>
      </c>
      <c r="U1050">
        <v>306</v>
      </c>
      <c r="V1050">
        <v>7.37</v>
      </c>
      <c r="W1050">
        <v>20</v>
      </c>
    </row>
    <row r="1051" spans="1:23" x14ac:dyDescent="0.25">
      <c r="A1051">
        <f>COUNTIF('Value Matchup'!$D$356:$D$423,D1051)</f>
        <v>0</v>
      </c>
      <c r="B1051" t="s">
        <v>1198</v>
      </c>
      <c r="C1051">
        <v>344</v>
      </c>
      <c r="D1051" t="s">
        <v>277</v>
      </c>
      <c r="E1051" t="s">
        <v>116</v>
      </c>
      <c r="F1051" s="79" t="s">
        <v>1783</v>
      </c>
      <c r="G1051">
        <v>-22.54</v>
      </c>
      <c r="H1051">
        <v>95.8</v>
      </c>
      <c r="I1051">
        <v>320</v>
      </c>
      <c r="J1051">
        <v>118.3</v>
      </c>
      <c r="K1051">
        <v>347</v>
      </c>
      <c r="L1051">
        <v>71.3</v>
      </c>
      <c r="M1051">
        <v>43</v>
      </c>
      <c r="N1051">
        <v>2.5000000000000001E-2</v>
      </c>
      <c r="O1051">
        <v>118</v>
      </c>
      <c r="P1051">
        <v>-6.99</v>
      </c>
      <c r="Q1051">
        <v>317</v>
      </c>
      <c r="R1051">
        <v>100.3</v>
      </c>
      <c r="S1051">
        <v>325</v>
      </c>
      <c r="T1051">
        <v>107.3</v>
      </c>
      <c r="U1051">
        <v>278</v>
      </c>
      <c r="V1051">
        <v>11.61</v>
      </c>
      <c r="W1051">
        <v>5</v>
      </c>
    </row>
    <row r="1052" spans="1:23" x14ac:dyDescent="0.25">
      <c r="A1052">
        <f>COUNTIF('Value Matchup'!$D$356:$D$423,D1052)</f>
        <v>0</v>
      </c>
      <c r="B1052" t="s">
        <v>1198</v>
      </c>
      <c r="C1052">
        <v>345</v>
      </c>
      <c r="D1052" t="s">
        <v>204</v>
      </c>
      <c r="E1052" t="s">
        <v>136</v>
      </c>
      <c r="F1052" s="79" t="s">
        <v>1782</v>
      </c>
      <c r="G1052">
        <v>-22.61</v>
      </c>
      <c r="H1052">
        <v>93.6</v>
      </c>
      <c r="I1052">
        <v>332</v>
      </c>
      <c r="J1052">
        <v>116.2</v>
      </c>
      <c r="K1052">
        <v>339</v>
      </c>
      <c r="L1052">
        <v>69.3</v>
      </c>
      <c r="M1052">
        <v>104</v>
      </c>
      <c r="N1052">
        <v>-8.5000000000000006E-2</v>
      </c>
      <c r="O1052">
        <v>335</v>
      </c>
      <c r="P1052">
        <v>-13.29</v>
      </c>
      <c r="Q1052">
        <v>351</v>
      </c>
      <c r="R1052">
        <v>97.6</v>
      </c>
      <c r="S1052">
        <v>349</v>
      </c>
      <c r="T1052">
        <v>110.8</v>
      </c>
      <c r="U1052">
        <v>351</v>
      </c>
      <c r="V1052">
        <v>-4.68</v>
      </c>
      <c r="W1052">
        <v>292</v>
      </c>
    </row>
    <row r="1053" spans="1:23" x14ac:dyDescent="0.25">
      <c r="A1053">
        <f>COUNTIF('Value Matchup'!$D$356:$D$423,D1053)</f>
        <v>0</v>
      </c>
      <c r="B1053" t="s">
        <v>1198</v>
      </c>
      <c r="C1053">
        <v>346</v>
      </c>
      <c r="D1053" t="s">
        <v>367</v>
      </c>
      <c r="E1053" t="s">
        <v>148</v>
      </c>
      <c r="F1053" s="79" t="s">
        <v>1780</v>
      </c>
      <c r="G1053">
        <v>-24.13</v>
      </c>
      <c r="H1053">
        <v>87.9</v>
      </c>
      <c r="I1053">
        <v>350</v>
      </c>
      <c r="J1053">
        <v>112.1</v>
      </c>
      <c r="K1053">
        <v>308</v>
      </c>
      <c r="L1053">
        <v>67.2</v>
      </c>
      <c r="M1053">
        <v>224</v>
      </c>
      <c r="N1053">
        <v>-3.6999999999999998E-2</v>
      </c>
      <c r="O1053">
        <v>278</v>
      </c>
      <c r="P1053">
        <v>-7.12</v>
      </c>
      <c r="Q1053">
        <v>319</v>
      </c>
      <c r="R1053">
        <v>100.7</v>
      </c>
      <c r="S1053">
        <v>317</v>
      </c>
      <c r="T1053">
        <v>107.8</v>
      </c>
      <c r="U1053">
        <v>302</v>
      </c>
      <c r="V1053">
        <v>-1.44</v>
      </c>
      <c r="W1053">
        <v>200</v>
      </c>
    </row>
    <row r="1054" spans="1:23" x14ac:dyDescent="0.25">
      <c r="A1054">
        <f>COUNTIF('Value Matchup'!$D$356:$D$423,D1054)</f>
        <v>0</v>
      </c>
      <c r="B1054" t="s">
        <v>1198</v>
      </c>
      <c r="C1054">
        <v>347</v>
      </c>
      <c r="D1054" t="s">
        <v>254</v>
      </c>
      <c r="E1054" t="s">
        <v>159</v>
      </c>
      <c r="F1054" s="79" t="s">
        <v>1782</v>
      </c>
      <c r="G1054">
        <v>-25.15</v>
      </c>
      <c r="H1054">
        <v>92.2</v>
      </c>
      <c r="I1054">
        <v>340</v>
      </c>
      <c r="J1054">
        <v>117.3</v>
      </c>
      <c r="K1054">
        <v>343</v>
      </c>
      <c r="L1054">
        <v>70.5</v>
      </c>
      <c r="M1054">
        <v>61</v>
      </c>
      <c r="N1054">
        <v>1.7000000000000001E-2</v>
      </c>
      <c r="O1054">
        <v>141</v>
      </c>
      <c r="P1054">
        <v>-5.8</v>
      </c>
      <c r="Q1054">
        <v>299</v>
      </c>
      <c r="R1054">
        <v>101.5</v>
      </c>
      <c r="S1054">
        <v>293</v>
      </c>
      <c r="T1054">
        <v>107.3</v>
      </c>
      <c r="U1054">
        <v>277</v>
      </c>
      <c r="V1054">
        <v>-0.55000000000000004</v>
      </c>
      <c r="W1054">
        <v>171</v>
      </c>
    </row>
    <row r="1055" spans="1:23" x14ac:dyDescent="0.25">
      <c r="A1055">
        <f>COUNTIF('Value Matchup'!$D$356:$D$423,D1055)</f>
        <v>0</v>
      </c>
      <c r="B1055" t="s">
        <v>1198</v>
      </c>
      <c r="C1055">
        <v>348</v>
      </c>
      <c r="D1055" t="s">
        <v>127</v>
      </c>
      <c r="E1055" t="s">
        <v>116</v>
      </c>
      <c r="F1055" s="79" t="s">
        <v>1783</v>
      </c>
      <c r="G1055">
        <v>-25.28</v>
      </c>
      <c r="H1055">
        <v>85.7</v>
      </c>
      <c r="I1055">
        <v>351</v>
      </c>
      <c r="J1055">
        <v>111</v>
      </c>
      <c r="K1055">
        <v>300</v>
      </c>
      <c r="L1055">
        <v>67.599999999999994</v>
      </c>
      <c r="M1055">
        <v>209</v>
      </c>
      <c r="N1055">
        <v>-0.01</v>
      </c>
      <c r="O1055">
        <v>210</v>
      </c>
      <c r="P1055">
        <v>-9.35</v>
      </c>
      <c r="Q1055">
        <v>336</v>
      </c>
      <c r="R1055">
        <v>100.4</v>
      </c>
      <c r="S1055">
        <v>324</v>
      </c>
      <c r="T1055">
        <v>109.7</v>
      </c>
      <c r="U1055">
        <v>343</v>
      </c>
      <c r="V1055">
        <v>2.79</v>
      </c>
      <c r="W1055">
        <v>72</v>
      </c>
    </row>
    <row r="1056" spans="1:23" x14ac:dyDescent="0.25">
      <c r="A1056">
        <f>COUNTIF('Value Matchup'!$D$356:$D$423,D1056)</f>
        <v>0</v>
      </c>
      <c r="B1056" t="s">
        <v>1198</v>
      </c>
      <c r="C1056">
        <v>349</v>
      </c>
      <c r="D1056" t="s">
        <v>300</v>
      </c>
      <c r="E1056" t="s">
        <v>136</v>
      </c>
      <c r="F1056" s="79" t="s">
        <v>1779</v>
      </c>
      <c r="G1056">
        <v>-27.71</v>
      </c>
      <c r="H1056">
        <v>95.4</v>
      </c>
      <c r="I1056">
        <v>322</v>
      </c>
      <c r="J1056">
        <v>123.1</v>
      </c>
      <c r="K1056">
        <v>351</v>
      </c>
      <c r="L1056">
        <v>62.8</v>
      </c>
      <c r="M1056">
        <v>341</v>
      </c>
      <c r="N1056">
        <v>-8.5999999999999993E-2</v>
      </c>
      <c r="O1056">
        <v>337</v>
      </c>
      <c r="P1056">
        <v>-9.4</v>
      </c>
      <c r="Q1056">
        <v>337</v>
      </c>
      <c r="R1056">
        <v>98.7</v>
      </c>
      <c r="S1056">
        <v>342</v>
      </c>
      <c r="T1056">
        <v>108.1</v>
      </c>
      <c r="U1056">
        <v>315</v>
      </c>
      <c r="V1056">
        <v>0.08</v>
      </c>
      <c r="W1056">
        <v>149</v>
      </c>
    </row>
    <row r="1057" spans="1:23" x14ac:dyDescent="0.25">
      <c r="A1057">
        <f>COUNTIF('Value Matchup'!$D$356:$D$423,D1057)</f>
        <v>0</v>
      </c>
      <c r="B1057" t="s">
        <v>1198</v>
      </c>
      <c r="C1057">
        <v>350</v>
      </c>
      <c r="D1057" t="s">
        <v>328</v>
      </c>
      <c r="E1057" t="s">
        <v>159</v>
      </c>
      <c r="F1057" s="79" t="s">
        <v>1781</v>
      </c>
      <c r="G1057">
        <v>-29.2</v>
      </c>
      <c r="H1057">
        <v>88.9</v>
      </c>
      <c r="I1057">
        <v>349</v>
      </c>
      <c r="J1057">
        <v>118.1</v>
      </c>
      <c r="K1057">
        <v>346</v>
      </c>
      <c r="L1057">
        <v>64.099999999999994</v>
      </c>
      <c r="M1057">
        <v>322</v>
      </c>
      <c r="N1057">
        <v>1.7999999999999999E-2</v>
      </c>
      <c r="O1057">
        <v>139</v>
      </c>
      <c r="P1057">
        <v>-4.3600000000000003</v>
      </c>
      <c r="Q1057">
        <v>261</v>
      </c>
      <c r="R1057">
        <v>102.8</v>
      </c>
      <c r="S1057">
        <v>250</v>
      </c>
      <c r="T1057">
        <v>107.1</v>
      </c>
      <c r="U1057">
        <v>270</v>
      </c>
      <c r="V1057">
        <v>2.25</v>
      </c>
      <c r="W1057">
        <v>83</v>
      </c>
    </row>
    <row r="1058" spans="1:23" x14ac:dyDescent="0.25">
      <c r="A1058">
        <f>COUNTIF('Value Matchup'!$D$356:$D$423,D1058)</f>
        <v>0</v>
      </c>
      <c r="B1058" t="s">
        <v>1198</v>
      </c>
      <c r="C1058">
        <v>351</v>
      </c>
      <c r="D1058" t="s">
        <v>115</v>
      </c>
      <c r="E1058" t="s">
        <v>116</v>
      </c>
      <c r="F1058" s="79" t="s">
        <v>1778</v>
      </c>
      <c r="G1058">
        <v>-30.34</v>
      </c>
      <c r="H1058">
        <v>91.4</v>
      </c>
      <c r="I1058">
        <v>342</v>
      </c>
      <c r="J1058">
        <v>121.8</v>
      </c>
      <c r="K1058">
        <v>350</v>
      </c>
      <c r="L1058">
        <v>64.3</v>
      </c>
      <c r="M1058">
        <v>316</v>
      </c>
      <c r="N1058">
        <v>-7.4999999999999997E-2</v>
      </c>
      <c r="O1058">
        <v>326</v>
      </c>
      <c r="P1058">
        <v>-10.15</v>
      </c>
      <c r="Q1058">
        <v>343</v>
      </c>
      <c r="R1058">
        <v>98.7</v>
      </c>
      <c r="S1058">
        <v>341</v>
      </c>
      <c r="T1058">
        <v>108.9</v>
      </c>
      <c r="U1058">
        <v>335</v>
      </c>
      <c r="V1058">
        <v>1.08</v>
      </c>
      <c r="W1058">
        <v>125</v>
      </c>
    </row>
    <row r="1059" spans="1:23" x14ac:dyDescent="0.25">
      <c r="A1059">
        <f>COUNTIF('Value Matchup'!$D$356:$D$423,D1059)</f>
        <v>0</v>
      </c>
      <c r="B1059" t="s">
        <v>1301</v>
      </c>
      <c r="C1059">
        <v>1</v>
      </c>
      <c r="D1059" t="s">
        <v>1199</v>
      </c>
      <c r="E1059" t="s">
        <v>150</v>
      </c>
      <c r="F1059" s="79" t="s">
        <v>1200</v>
      </c>
      <c r="G1059">
        <v>32.01</v>
      </c>
      <c r="H1059">
        <v>122.8</v>
      </c>
      <c r="I1059">
        <v>3</v>
      </c>
      <c r="J1059">
        <v>90.8</v>
      </c>
      <c r="K1059">
        <v>5</v>
      </c>
      <c r="L1059">
        <v>66</v>
      </c>
      <c r="M1059">
        <v>274</v>
      </c>
      <c r="N1059">
        <v>2.3E-2</v>
      </c>
      <c r="O1059">
        <v>114</v>
      </c>
      <c r="P1059">
        <v>10.74</v>
      </c>
      <c r="Q1059">
        <v>13</v>
      </c>
      <c r="R1059">
        <v>110.5</v>
      </c>
      <c r="S1059">
        <v>19</v>
      </c>
      <c r="T1059">
        <v>99.7</v>
      </c>
      <c r="U1059">
        <v>9</v>
      </c>
      <c r="V1059">
        <v>2.98</v>
      </c>
      <c r="W1059">
        <v>83</v>
      </c>
    </row>
    <row r="1060" spans="1:23" x14ac:dyDescent="0.25">
      <c r="A1060">
        <f>COUNTIF('Value Matchup'!$D$356:$D$423,D1060)</f>
        <v>0</v>
      </c>
      <c r="B1060" t="s">
        <v>1301</v>
      </c>
      <c r="C1060">
        <v>2</v>
      </c>
      <c r="D1060" t="s">
        <v>1090</v>
      </c>
      <c r="E1060" t="s">
        <v>140</v>
      </c>
      <c r="F1060" s="79" t="s">
        <v>1091</v>
      </c>
      <c r="G1060">
        <v>29.82</v>
      </c>
      <c r="H1060">
        <v>124.4</v>
      </c>
      <c r="I1060">
        <v>1</v>
      </c>
      <c r="J1060">
        <v>94.6</v>
      </c>
      <c r="K1060">
        <v>21</v>
      </c>
      <c r="L1060">
        <v>70.5</v>
      </c>
      <c r="M1060">
        <v>60</v>
      </c>
      <c r="N1060">
        <v>-5.5E-2</v>
      </c>
      <c r="O1060">
        <v>305</v>
      </c>
      <c r="P1060">
        <v>11.45</v>
      </c>
      <c r="Q1060">
        <v>8</v>
      </c>
      <c r="R1060">
        <v>111.7</v>
      </c>
      <c r="S1060">
        <v>4</v>
      </c>
      <c r="T1060">
        <v>100.2</v>
      </c>
      <c r="U1060">
        <v>18</v>
      </c>
      <c r="V1060">
        <v>3.13</v>
      </c>
      <c r="W1060">
        <v>77</v>
      </c>
    </row>
    <row r="1061" spans="1:23" x14ac:dyDescent="0.25">
      <c r="A1061">
        <f>COUNTIF('Value Matchup'!$D$356:$D$423,D1061)</f>
        <v>0</v>
      </c>
      <c r="B1061" t="s">
        <v>1301</v>
      </c>
      <c r="C1061">
        <v>3</v>
      </c>
      <c r="D1061" t="s">
        <v>960</v>
      </c>
      <c r="E1061" t="s">
        <v>134</v>
      </c>
      <c r="F1061" s="79" t="s">
        <v>1201</v>
      </c>
      <c r="G1061">
        <v>29.67</v>
      </c>
      <c r="H1061">
        <v>120</v>
      </c>
      <c r="I1061">
        <v>10</v>
      </c>
      <c r="J1061">
        <v>90.4</v>
      </c>
      <c r="K1061">
        <v>3</v>
      </c>
      <c r="L1061">
        <v>69</v>
      </c>
      <c r="M1061">
        <v>123</v>
      </c>
      <c r="N1061">
        <v>4.3999999999999997E-2</v>
      </c>
      <c r="O1061">
        <v>75</v>
      </c>
      <c r="P1061">
        <v>12.61</v>
      </c>
      <c r="Q1061">
        <v>3</v>
      </c>
      <c r="R1061">
        <v>111.4</v>
      </c>
      <c r="S1061">
        <v>8</v>
      </c>
      <c r="T1061">
        <v>98.8</v>
      </c>
      <c r="U1061">
        <v>4</v>
      </c>
      <c r="V1061">
        <v>3.62</v>
      </c>
      <c r="W1061">
        <v>66</v>
      </c>
    </row>
    <row r="1062" spans="1:23" x14ac:dyDescent="0.25">
      <c r="A1062">
        <f>COUNTIF('Value Matchup'!$D$356:$D$423,D1062)</f>
        <v>0</v>
      </c>
      <c r="B1062" t="s">
        <v>1301</v>
      </c>
      <c r="C1062">
        <v>4</v>
      </c>
      <c r="D1062" t="s">
        <v>948</v>
      </c>
      <c r="E1062" t="s">
        <v>140</v>
      </c>
      <c r="F1062" s="79" t="s">
        <v>950</v>
      </c>
      <c r="G1062">
        <v>29.64</v>
      </c>
      <c r="H1062">
        <v>120.6</v>
      </c>
      <c r="I1062">
        <v>8</v>
      </c>
      <c r="J1062">
        <v>91</v>
      </c>
      <c r="K1062">
        <v>7</v>
      </c>
      <c r="L1062">
        <v>61.3</v>
      </c>
      <c r="M1062">
        <v>348</v>
      </c>
      <c r="N1062">
        <v>-0.04</v>
      </c>
      <c r="O1062">
        <v>278</v>
      </c>
      <c r="P1062">
        <v>12.67</v>
      </c>
      <c r="Q1062">
        <v>2</v>
      </c>
      <c r="R1062">
        <v>112.1</v>
      </c>
      <c r="S1062">
        <v>2</v>
      </c>
      <c r="T1062">
        <v>99.5</v>
      </c>
      <c r="U1062">
        <v>6</v>
      </c>
      <c r="V1062">
        <v>4.9800000000000004</v>
      </c>
      <c r="W1062">
        <v>38</v>
      </c>
    </row>
    <row r="1063" spans="1:23" x14ac:dyDescent="0.25">
      <c r="A1063">
        <f>COUNTIF('Value Matchup'!$D$356:$D$423,D1063)</f>
        <v>0</v>
      </c>
      <c r="B1063" t="s">
        <v>1301</v>
      </c>
      <c r="C1063">
        <v>5</v>
      </c>
      <c r="D1063" t="s">
        <v>1202</v>
      </c>
      <c r="E1063" t="s">
        <v>232</v>
      </c>
      <c r="F1063" s="79" t="s">
        <v>972</v>
      </c>
      <c r="G1063">
        <v>27.97</v>
      </c>
      <c r="H1063">
        <v>123.4</v>
      </c>
      <c r="I1063">
        <v>2</v>
      </c>
      <c r="J1063">
        <v>95.5</v>
      </c>
      <c r="K1063">
        <v>26</v>
      </c>
      <c r="L1063">
        <v>66.5</v>
      </c>
      <c r="M1063">
        <v>254</v>
      </c>
      <c r="N1063">
        <v>-1.2E-2</v>
      </c>
      <c r="O1063">
        <v>210</v>
      </c>
      <c r="P1063">
        <v>7.19</v>
      </c>
      <c r="Q1063">
        <v>57</v>
      </c>
      <c r="R1063">
        <v>107.5</v>
      </c>
      <c r="S1063">
        <v>73</v>
      </c>
      <c r="T1063">
        <v>100.3</v>
      </c>
      <c r="U1063">
        <v>22</v>
      </c>
      <c r="V1063">
        <v>0.4</v>
      </c>
      <c r="W1063">
        <v>157</v>
      </c>
    </row>
    <row r="1064" spans="1:23" x14ac:dyDescent="0.25">
      <c r="A1064">
        <f>COUNTIF('Value Matchup'!$D$356:$D$423,D1064)</f>
        <v>0</v>
      </c>
      <c r="B1064" t="s">
        <v>1301</v>
      </c>
      <c r="C1064">
        <v>6</v>
      </c>
      <c r="D1064" t="s">
        <v>1203</v>
      </c>
      <c r="E1064" t="s">
        <v>114</v>
      </c>
      <c r="F1064" s="79" t="s">
        <v>1034</v>
      </c>
      <c r="G1064">
        <v>25.14</v>
      </c>
      <c r="H1064">
        <v>121.8</v>
      </c>
      <c r="I1064">
        <v>5</v>
      </c>
      <c r="J1064">
        <v>96.6</v>
      </c>
      <c r="K1064">
        <v>39</v>
      </c>
      <c r="L1064">
        <v>67.400000000000006</v>
      </c>
      <c r="M1064">
        <v>214</v>
      </c>
      <c r="N1064">
        <v>-4.5999999999999999E-2</v>
      </c>
      <c r="O1064">
        <v>288</v>
      </c>
      <c r="P1064">
        <v>8.3699999999999992</v>
      </c>
      <c r="Q1064">
        <v>44</v>
      </c>
      <c r="R1064">
        <v>108.6</v>
      </c>
      <c r="S1064">
        <v>58</v>
      </c>
      <c r="T1064">
        <v>100.3</v>
      </c>
      <c r="U1064">
        <v>19</v>
      </c>
      <c r="V1064">
        <v>3.19</v>
      </c>
      <c r="W1064">
        <v>75</v>
      </c>
    </row>
    <row r="1065" spans="1:23" x14ac:dyDescent="0.25">
      <c r="A1065">
        <f>COUNTIF('Value Matchup'!$D$356:$D$423,D1065)</f>
        <v>1</v>
      </c>
      <c r="B1065" t="s">
        <v>1301</v>
      </c>
      <c r="C1065">
        <v>7</v>
      </c>
      <c r="D1065" t="s">
        <v>54</v>
      </c>
      <c r="E1065" t="s">
        <v>140</v>
      </c>
      <c r="F1065" s="79" t="s">
        <v>453</v>
      </c>
      <c r="G1065">
        <v>24.68</v>
      </c>
      <c r="H1065">
        <v>113.4</v>
      </c>
      <c r="I1065">
        <v>42</v>
      </c>
      <c r="J1065">
        <v>88.8</v>
      </c>
      <c r="K1065">
        <v>2</v>
      </c>
      <c r="L1065">
        <v>66.099999999999994</v>
      </c>
      <c r="M1065">
        <v>268</v>
      </c>
      <c r="N1065">
        <v>-2.5000000000000001E-2</v>
      </c>
      <c r="O1065">
        <v>242</v>
      </c>
      <c r="P1065">
        <v>7.49</v>
      </c>
      <c r="Q1065">
        <v>55</v>
      </c>
      <c r="R1065">
        <v>110.4</v>
      </c>
      <c r="S1065">
        <v>23</v>
      </c>
      <c r="T1065">
        <v>102.9</v>
      </c>
      <c r="U1065">
        <v>95</v>
      </c>
      <c r="V1065">
        <v>-7.4</v>
      </c>
      <c r="W1065">
        <v>331</v>
      </c>
    </row>
    <row r="1066" spans="1:23" x14ac:dyDescent="0.25">
      <c r="A1066">
        <f>COUNTIF('Value Matchup'!$D$356:$D$423,D1066)</f>
        <v>0</v>
      </c>
      <c r="B1066" t="s">
        <v>1301</v>
      </c>
      <c r="C1066">
        <v>8</v>
      </c>
      <c r="D1066" t="s">
        <v>1204</v>
      </c>
      <c r="E1066" t="s">
        <v>134</v>
      </c>
      <c r="F1066" s="79" t="s">
        <v>968</v>
      </c>
      <c r="G1066">
        <v>24.45</v>
      </c>
      <c r="H1066">
        <v>115.3</v>
      </c>
      <c r="I1066">
        <v>27</v>
      </c>
      <c r="J1066">
        <v>90.9</v>
      </c>
      <c r="K1066">
        <v>6</v>
      </c>
      <c r="L1066">
        <v>69.5</v>
      </c>
      <c r="M1066">
        <v>104</v>
      </c>
      <c r="N1066">
        <v>3.0000000000000001E-3</v>
      </c>
      <c r="O1066">
        <v>171</v>
      </c>
      <c r="P1066">
        <v>11.24</v>
      </c>
      <c r="Q1066">
        <v>9</v>
      </c>
      <c r="R1066">
        <v>110.9</v>
      </c>
      <c r="S1066">
        <v>11</v>
      </c>
      <c r="T1066">
        <v>99.6</v>
      </c>
      <c r="U1066">
        <v>7</v>
      </c>
      <c r="V1066">
        <v>0.72</v>
      </c>
      <c r="W1066">
        <v>149</v>
      </c>
    </row>
    <row r="1067" spans="1:23" x14ac:dyDescent="0.25">
      <c r="A1067">
        <f>COUNTIF('Value Matchup'!$D$356:$D$423,D1067)</f>
        <v>0</v>
      </c>
      <c r="B1067" t="s">
        <v>1301</v>
      </c>
      <c r="C1067">
        <v>9</v>
      </c>
      <c r="D1067" t="s">
        <v>1205</v>
      </c>
      <c r="E1067" t="s">
        <v>232</v>
      </c>
      <c r="F1067" s="79" t="s">
        <v>968</v>
      </c>
      <c r="G1067">
        <v>23.85</v>
      </c>
      <c r="H1067">
        <v>116.9</v>
      </c>
      <c r="I1067">
        <v>19</v>
      </c>
      <c r="J1067">
        <v>93.1</v>
      </c>
      <c r="K1067">
        <v>11</v>
      </c>
      <c r="L1067">
        <v>67.900000000000006</v>
      </c>
      <c r="M1067">
        <v>182</v>
      </c>
      <c r="N1067">
        <v>-4.5999999999999999E-2</v>
      </c>
      <c r="O1067">
        <v>286</v>
      </c>
      <c r="P1067">
        <v>7.43</v>
      </c>
      <c r="Q1067">
        <v>56</v>
      </c>
      <c r="R1067">
        <v>109.1</v>
      </c>
      <c r="S1067">
        <v>46</v>
      </c>
      <c r="T1067">
        <v>101.7</v>
      </c>
      <c r="U1067">
        <v>66</v>
      </c>
      <c r="V1067">
        <v>-2.67</v>
      </c>
      <c r="W1067">
        <v>239</v>
      </c>
    </row>
    <row r="1068" spans="1:23" x14ac:dyDescent="0.25">
      <c r="A1068">
        <f>COUNTIF('Value Matchup'!$D$356:$D$423,D1068)</f>
        <v>0</v>
      </c>
      <c r="B1068" t="s">
        <v>1301</v>
      </c>
      <c r="C1068">
        <v>10</v>
      </c>
      <c r="D1068" t="s">
        <v>1206</v>
      </c>
      <c r="E1068" t="s">
        <v>134</v>
      </c>
      <c r="F1068" s="79" t="s">
        <v>950</v>
      </c>
      <c r="G1068">
        <v>23.78</v>
      </c>
      <c r="H1068">
        <v>117.9</v>
      </c>
      <c r="I1068">
        <v>16</v>
      </c>
      <c r="J1068">
        <v>94.1</v>
      </c>
      <c r="K1068">
        <v>17</v>
      </c>
      <c r="L1068">
        <v>69.8</v>
      </c>
      <c r="M1068">
        <v>88</v>
      </c>
      <c r="N1068">
        <v>8.2000000000000003E-2</v>
      </c>
      <c r="O1068">
        <v>29</v>
      </c>
      <c r="P1068">
        <v>13.05</v>
      </c>
      <c r="Q1068">
        <v>1</v>
      </c>
      <c r="R1068">
        <v>111.5</v>
      </c>
      <c r="S1068">
        <v>6</v>
      </c>
      <c r="T1068">
        <v>98.5</v>
      </c>
      <c r="U1068">
        <v>3</v>
      </c>
      <c r="V1068">
        <v>2.7</v>
      </c>
      <c r="W1068">
        <v>87</v>
      </c>
    </row>
    <row r="1069" spans="1:23" x14ac:dyDescent="0.25">
      <c r="A1069">
        <f>COUNTIF('Value Matchup'!$D$356:$D$423,D1069)</f>
        <v>0</v>
      </c>
      <c r="B1069" t="s">
        <v>1301</v>
      </c>
      <c r="C1069">
        <v>11</v>
      </c>
      <c r="D1069" t="s">
        <v>1207</v>
      </c>
      <c r="E1069" t="s">
        <v>232</v>
      </c>
      <c r="F1069" s="79" t="s">
        <v>976</v>
      </c>
      <c r="G1069">
        <v>23.05</v>
      </c>
      <c r="H1069">
        <v>121.7</v>
      </c>
      <c r="I1069">
        <v>6</v>
      </c>
      <c r="J1069">
        <v>98.7</v>
      </c>
      <c r="K1069">
        <v>59</v>
      </c>
      <c r="L1069">
        <v>68.2</v>
      </c>
      <c r="M1069">
        <v>159</v>
      </c>
      <c r="N1069">
        <v>0</v>
      </c>
      <c r="O1069">
        <v>173</v>
      </c>
      <c r="P1069">
        <v>6.4</v>
      </c>
      <c r="Q1069">
        <v>65</v>
      </c>
      <c r="R1069">
        <v>108.8</v>
      </c>
      <c r="S1069">
        <v>51</v>
      </c>
      <c r="T1069">
        <v>102.4</v>
      </c>
      <c r="U1069">
        <v>87</v>
      </c>
      <c r="V1069">
        <v>-3.12</v>
      </c>
      <c r="W1069">
        <v>258</v>
      </c>
    </row>
    <row r="1070" spans="1:23" x14ac:dyDescent="0.25">
      <c r="A1070">
        <f>COUNTIF('Value Matchup'!$D$356:$D$423,D1070)</f>
        <v>0</v>
      </c>
      <c r="B1070" t="s">
        <v>1301</v>
      </c>
      <c r="C1070">
        <v>12</v>
      </c>
      <c r="D1070" t="s">
        <v>1208</v>
      </c>
      <c r="E1070" t="s">
        <v>124</v>
      </c>
      <c r="F1070" s="79" t="s">
        <v>1209</v>
      </c>
      <c r="G1070">
        <v>22.68</v>
      </c>
      <c r="H1070">
        <v>119.1</v>
      </c>
      <c r="I1070">
        <v>13</v>
      </c>
      <c r="J1070">
        <v>96.4</v>
      </c>
      <c r="K1070">
        <v>37</v>
      </c>
      <c r="L1070">
        <v>68.099999999999994</v>
      </c>
      <c r="M1070">
        <v>167</v>
      </c>
      <c r="N1070">
        <v>4.1000000000000002E-2</v>
      </c>
      <c r="O1070">
        <v>81</v>
      </c>
      <c r="P1070">
        <v>9.06</v>
      </c>
      <c r="Q1070">
        <v>33</v>
      </c>
      <c r="R1070">
        <v>109</v>
      </c>
      <c r="S1070">
        <v>47</v>
      </c>
      <c r="T1070">
        <v>100</v>
      </c>
      <c r="U1070">
        <v>13</v>
      </c>
      <c r="V1070">
        <v>1.04</v>
      </c>
      <c r="W1070">
        <v>139</v>
      </c>
    </row>
    <row r="1071" spans="1:23" x14ac:dyDescent="0.25">
      <c r="A1071">
        <f>COUNTIF('Value Matchup'!$D$356:$D$423,D1071)</f>
        <v>0</v>
      </c>
      <c r="B1071" t="s">
        <v>1301</v>
      </c>
      <c r="C1071">
        <v>13</v>
      </c>
      <c r="D1071" t="s">
        <v>1210</v>
      </c>
      <c r="E1071" t="s">
        <v>144</v>
      </c>
      <c r="F1071" s="79" t="s">
        <v>968</v>
      </c>
      <c r="G1071">
        <v>22.53</v>
      </c>
      <c r="H1071">
        <v>111.3</v>
      </c>
      <c r="I1071">
        <v>67</v>
      </c>
      <c r="J1071">
        <v>88.7</v>
      </c>
      <c r="K1071">
        <v>1</v>
      </c>
      <c r="L1071">
        <v>66</v>
      </c>
      <c r="M1071">
        <v>276</v>
      </c>
      <c r="N1071">
        <v>-7.9000000000000001E-2</v>
      </c>
      <c r="O1071">
        <v>333</v>
      </c>
      <c r="P1071">
        <v>3.61</v>
      </c>
      <c r="Q1071">
        <v>88</v>
      </c>
      <c r="R1071">
        <v>104.8</v>
      </c>
      <c r="S1071">
        <v>154</v>
      </c>
      <c r="T1071">
        <v>101.2</v>
      </c>
      <c r="U1071">
        <v>51</v>
      </c>
      <c r="V1071">
        <v>6.45</v>
      </c>
      <c r="W1071">
        <v>24</v>
      </c>
    </row>
    <row r="1072" spans="1:23" x14ac:dyDescent="0.25">
      <c r="A1072">
        <f>COUNTIF('Value Matchup'!$D$356:$D$423,D1072)</f>
        <v>0</v>
      </c>
      <c r="B1072" t="s">
        <v>1301</v>
      </c>
      <c r="C1072">
        <v>14</v>
      </c>
      <c r="D1072" t="s">
        <v>1211</v>
      </c>
      <c r="E1072" t="s">
        <v>150</v>
      </c>
      <c r="F1072" s="79" t="s">
        <v>648</v>
      </c>
      <c r="G1072">
        <v>22.52</v>
      </c>
      <c r="H1072">
        <v>117.1</v>
      </c>
      <c r="I1072">
        <v>18</v>
      </c>
      <c r="J1072">
        <v>94.6</v>
      </c>
      <c r="K1072">
        <v>22</v>
      </c>
      <c r="L1072">
        <v>71.900000000000006</v>
      </c>
      <c r="M1072">
        <v>32</v>
      </c>
      <c r="N1072">
        <v>4.7E-2</v>
      </c>
      <c r="O1072">
        <v>68</v>
      </c>
      <c r="P1072">
        <v>8.16</v>
      </c>
      <c r="Q1072">
        <v>45</v>
      </c>
      <c r="R1072">
        <v>108.2</v>
      </c>
      <c r="S1072">
        <v>64</v>
      </c>
      <c r="T1072">
        <v>100</v>
      </c>
      <c r="U1072">
        <v>16</v>
      </c>
      <c r="V1072">
        <v>1.73</v>
      </c>
      <c r="W1072">
        <v>116</v>
      </c>
    </row>
    <row r="1073" spans="1:23" x14ac:dyDescent="0.25">
      <c r="A1073">
        <f>COUNTIF('Value Matchup'!$D$356:$D$423,D1073)</f>
        <v>0</v>
      </c>
      <c r="B1073" t="s">
        <v>1301</v>
      </c>
      <c r="C1073">
        <v>15</v>
      </c>
      <c r="D1073" t="s">
        <v>1212</v>
      </c>
      <c r="E1073" t="s">
        <v>140</v>
      </c>
      <c r="F1073" s="79" t="s">
        <v>976</v>
      </c>
      <c r="G1073">
        <v>22.44</v>
      </c>
      <c r="H1073">
        <v>119.4</v>
      </c>
      <c r="I1073">
        <v>11</v>
      </c>
      <c r="J1073">
        <v>96.9</v>
      </c>
      <c r="K1073">
        <v>42</v>
      </c>
      <c r="L1073">
        <v>65.900000000000006</v>
      </c>
      <c r="M1073">
        <v>284</v>
      </c>
      <c r="N1073">
        <v>7.6999999999999999E-2</v>
      </c>
      <c r="O1073">
        <v>33</v>
      </c>
      <c r="P1073">
        <v>11.67</v>
      </c>
      <c r="Q1073">
        <v>6</v>
      </c>
      <c r="R1073">
        <v>111.6</v>
      </c>
      <c r="S1073">
        <v>5</v>
      </c>
      <c r="T1073">
        <v>99.9</v>
      </c>
      <c r="U1073">
        <v>11</v>
      </c>
      <c r="V1073">
        <v>2.63</v>
      </c>
      <c r="W1073">
        <v>90</v>
      </c>
    </row>
    <row r="1074" spans="1:23" x14ac:dyDescent="0.25">
      <c r="A1074">
        <f>COUNTIF('Value Matchup'!$D$356:$D$423,D1074)</f>
        <v>0</v>
      </c>
      <c r="B1074" t="s">
        <v>1301</v>
      </c>
      <c r="C1074">
        <v>16</v>
      </c>
      <c r="D1074" t="s">
        <v>353</v>
      </c>
      <c r="E1074" t="s">
        <v>171</v>
      </c>
      <c r="F1074" s="79" t="s">
        <v>1213</v>
      </c>
      <c r="G1074">
        <v>21.98</v>
      </c>
      <c r="H1074">
        <v>119.3</v>
      </c>
      <c r="I1074">
        <v>12</v>
      </c>
      <c r="J1074">
        <v>97.3</v>
      </c>
      <c r="K1074">
        <v>45</v>
      </c>
      <c r="L1074">
        <v>65.8</v>
      </c>
      <c r="M1074">
        <v>288</v>
      </c>
      <c r="N1074">
        <v>1.4E-2</v>
      </c>
      <c r="O1074">
        <v>140</v>
      </c>
      <c r="P1074">
        <v>3.37</v>
      </c>
      <c r="Q1074">
        <v>93</v>
      </c>
      <c r="R1074">
        <v>105.5</v>
      </c>
      <c r="S1074">
        <v>121</v>
      </c>
      <c r="T1074">
        <v>102.2</v>
      </c>
      <c r="U1074">
        <v>77</v>
      </c>
      <c r="V1074">
        <v>-1.06</v>
      </c>
      <c r="W1074">
        <v>195</v>
      </c>
    </row>
    <row r="1075" spans="1:23" x14ac:dyDescent="0.25">
      <c r="A1075">
        <f>COUNTIF('Value Matchup'!$D$356:$D$423,D1075)</f>
        <v>0</v>
      </c>
      <c r="B1075" t="s">
        <v>1301</v>
      </c>
      <c r="C1075">
        <v>17</v>
      </c>
      <c r="D1075" t="s">
        <v>1214</v>
      </c>
      <c r="E1075" t="s">
        <v>140</v>
      </c>
      <c r="F1075" s="79" t="s">
        <v>1055</v>
      </c>
      <c r="G1075">
        <v>21.87</v>
      </c>
      <c r="H1075">
        <v>121.9</v>
      </c>
      <c r="I1075">
        <v>4</v>
      </c>
      <c r="J1075">
        <v>100</v>
      </c>
      <c r="K1075">
        <v>86</v>
      </c>
      <c r="L1075">
        <v>67.7</v>
      </c>
      <c r="M1075">
        <v>194</v>
      </c>
      <c r="N1075">
        <v>-2.5999999999999999E-2</v>
      </c>
      <c r="O1075">
        <v>248</v>
      </c>
      <c r="P1075">
        <v>11.23</v>
      </c>
      <c r="Q1075">
        <v>10</v>
      </c>
      <c r="R1075">
        <v>112</v>
      </c>
      <c r="S1075">
        <v>3</v>
      </c>
      <c r="T1075">
        <v>100.7</v>
      </c>
      <c r="U1075">
        <v>35</v>
      </c>
      <c r="V1075">
        <v>3.52</v>
      </c>
      <c r="W1075">
        <v>69</v>
      </c>
    </row>
    <row r="1076" spans="1:23" x14ac:dyDescent="0.25">
      <c r="A1076">
        <f>COUNTIF('Value Matchup'!$D$356:$D$423,D1076)</f>
        <v>0</v>
      </c>
      <c r="B1076" t="s">
        <v>1301</v>
      </c>
      <c r="C1076">
        <v>18</v>
      </c>
      <c r="D1076" t="s">
        <v>1215</v>
      </c>
      <c r="E1076" t="s">
        <v>114</v>
      </c>
      <c r="F1076" s="79" t="s">
        <v>1095</v>
      </c>
      <c r="G1076">
        <v>21.26</v>
      </c>
      <c r="H1076">
        <v>113.8</v>
      </c>
      <c r="I1076">
        <v>37</v>
      </c>
      <c r="J1076">
        <v>92.5</v>
      </c>
      <c r="K1076">
        <v>9</v>
      </c>
      <c r="L1076">
        <v>67.099999999999994</v>
      </c>
      <c r="M1076">
        <v>230</v>
      </c>
      <c r="N1076">
        <v>6.0000000000000001E-3</v>
      </c>
      <c r="O1076">
        <v>162</v>
      </c>
      <c r="P1076">
        <v>8.48</v>
      </c>
      <c r="Q1076">
        <v>42</v>
      </c>
      <c r="R1076">
        <v>109.6</v>
      </c>
      <c r="S1076">
        <v>36</v>
      </c>
      <c r="T1076">
        <v>101.1</v>
      </c>
      <c r="U1076">
        <v>50</v>
      </c>
      <c r="V1076">
        <v>3.15</v>
      </c>
      <c r="W1076">
        <v>76</v>
      </c>
    </row>
    <row r="1077" spans="1:23" x14ac:dyDescent="0.25">
      <c r="A1077">
        <f>COUNTIF('Value Matchup'!$D$356:$D$423,D1077)</f>
        <v>0</v>
      </c>
      <c r="B1077" t="s">
        <v>1301</v>
      </c>
      <c r="C1077">
        <v>19</v>
      </c>
      <c r="D1077" t="s">
        <v>1216</v>
      </c>
      <c r="E1077" t="s">
        <v>124</v>
      </c>
      <c r="F1077" s="79" t="s">
        <v>750</v>
      </c>
      <c r="G1077">
        <v>20.97</v>
      </c>
      <c r="H1077">
        <v>116.8</v>
      </c>
      <c r="I1077">
        <v>20</v>
      </c>
      <c r="J1077">
        <v>95.8</v>
      </c>
      <c r="K1077">
        <v>29</v>
      </c>
      <c r="L1077">
        <v>68.3</v>
      </c>
      <c r="M1077">
        <v>154</v>
      </c>
      <c r="N1077">
        <v>-3.7999999999999999E-2</v>
      </c>
      <c r="O1077">
        <v>272</v>
      </c>
      <c r="P1077">
        <v>6.66</v>
      </c>
      <c r="Q1077">
        <v>63</v>
      </c>
      <c r="R1077">
        <v>107.9</v>
      </c>
      <c r="S1077">
        <v>67</v>
      </c>
      <c r="T1077">
        <v>101.3</v>
      </c>
      <c r="U1077">
        <v>54</v>
      </c>
      <c r="V1077">
        <v>-3.66</v>
      </c>
      <c r="W1077">
        <v>269</v>
      </c>
    </row>
    <row r="1078" spans="1:23" x14ac:dyDescent="0.25">
      <c r="A1078">
        <f>COUNTIF('Value Matchup'!$D$356:$D$423,D1078)</f>
        <v>0</v>
      </c>
      <c r="B1078" t="s">
        <v>1301</v>
      </c>
      <c r="C1078">
        <v>20</v>
      </c>
      <c r="D1078" t="s">
        <v>1217</v>
      </c>
      <c r="E1078" t="s">
        <v>134</v>
      </c>
      <c r="F1078" s="79" t="s">
        <v>755</v>
      </c>
      <c r="G1078">
        <v>20.95</v>
      </c>
      <c r="H1078">
        <v>121.2</v>
      </c>
      <c r="I1078">
        <v>7</v>
      </c>
      <c r="J1078">
        <v>100.3</v>
      </c>
      <c r="K1078">
        <v>91</v>
      </c>
      <c r="L1078">
        <v>71.2</v>
      </c>
      <c r="M1078">
        <v>49</v>
      </c>
      <c r="N1078">
        <v>-6.2E-2</v>
      </c>
      <c r="O1078">
        <v>318</v>
      </c>
      <c r="P1078">
        <v>12.05</v>
      </c>
      <c r="Q1078">
        <v>5</v>
      </c>
      <c r="R1078">
        <v>110.2</v>
      </c>
      <c r="S1078">
        <v>28</v>
      </c>
      <c r="T1078">
        <v>98.1</v>
      </c>
      <c r="U1078">
        <v>1</v>
      </c>
      <c r="V1078">
        <v>2.54</v>
      </c>
      <c r="W1078">
        <v>92</v>
      </c>
    </row>
    <row r="1079" spans="1:23" x14ac:dyDescent="0.25">
      <c r="A1079">
        <f>COUNTIF('Value Matchup'!$D$356:$D$423,D1079)</f>
        <v>0</v>
      </c>
      <c r="B1079" t="s">
        <v>1301</v>
      </c>
      <c r="C1079">
        <v>21</v>
      </c>
      <c r="D1079" t="s">
        <v>1218</v>
      </c>
      <c r="E1079" t="s">
        <v>151</v>
      </c>
      <c r="F1079" s="79" t="s">
        <v>1219</v>
      </c>
      <c r="G1079">
        <v>20.82</v>
      </c>
      <c r="H1079">
        <v>116.3</v>
      </c>
      <c r="I1079">
        <v>22</v>
      </c>
      <c r="J1079">
        <v>95.5</v>
      </c>
      <c r="K1079">
        <v>27</v>
      </c>
      <c r="L1079">
        <v>67.3</v>
      </c>
      <c r="M1079">
        <v>218</v>
      </c>
      <c r="N1079">
        <v>-3.7999999999999999E-2</v>
      </c>
      <c r="O1079">
        <v>273</v>
      </c>
      <c r="P1079">
        <v>3.51</v>
      </c>
      <c r="Q1079">
        <v>90</v>
      </c>
      <c r="R1079">
        <v>107.3</v>
      </c>
      <c r="S1079">
        <v>77</v>
      </c>
      <c r="T1079">
        <v>103.8</v>
      </c>
      <c r="U1079">
        <v>118</v>
      </c>
      <c r="V1079">
        <v>6.12</v>
      </c>
      <c r="W1079">
        <v>25</v>
      </c>
    </row>
    <row r="1080" spans="1:23" x14ac:dyDescent="0.25">
      <c r="A1080">
        <f>COUNTIF('Value Matchup'!$D$356:$D$423,D1080)</f>
        <v>0</v>
      </c>
      <c r="B1080" t="s">
        <v>1301</v>
      </c>
      <c r="C1080">
        <v>22</v>
      </c>
      <c r="D1080" t="s">
        <v>1220</v>
      </c>
      <c r="E1080" t="s">
        <v>232</v>
      </c>
      <c r="F1080" s="79" t="s">
        <v>1034</v>
      </c>
      <c r="G1080">
        <v>20.25</v>
      </c>
      <c r="H1080">
        <v>116.2</v>
      </c>
      <c r="I1080">
        <v>24</v>
      </c>
      <c r="J1080">
        <v>95.9</v>
      </c>
      <c r="K1080">
        <v>32</v>
      </c>
      <c r="L1080">
        <v>67.400000000000006</v>
      </c>
      <c r="M1080">
        <v>213</v>
      </c>
      <c r="N1080">
        <v>1.6E-2</v>
      </c>
      <c r="O1080">
        <v>129</v>
      </c>
      <c r="P1080">
        <v>8.6</v>
      </c>
      <c r="Q1080">
        <v>39</v>
      </c>
      <c r="R1080">
        <v>109.2</v>
      </c>
      <c r="S1080">
        <v>45</v>
      </c>
      <c r="T1080">
        <v>100.6</v>
      </c>
      <c r="U1080">
        <v>30</v>
      </c>
      <c r="V1080">
        <v>-1.86</v>
      </c>
      <c r="W1080">
        <v>218</v>
      </c>
    </row>
    <row r="1081" spans="1:23" x14ac:dyDescent="0.25">
      <c r="A1081">
        <f>COUNTIF('Value Matchup'!$D$356:$D$423,D1081)</f>
        <v>0</v>
      </c>
      <c r="B1081" t="s">
        <v>1301</v>
      </c>
      <c r="C1081">
        <v>23</v>
      </c>
      <c r="D1081" t="s">
        <v>1221</v>
      </c>
      <c r="E1081" t="s">
        <v>232</v>
      </c>
      <c r="F1081" s="79" t="s">
        <v>537</v>
      </c>
      <c r="G1081">
        <v>20.239999999999998</v>
      </c>
      <c r="H1081">
        <v>116.1</v>
      </c>
      <c r="I1081">
        <v>25</v>
      </c>
      <c r="J1081">
        <v>95.9</v>
      </c>
      <c r="K1081">
        <v>30</v>
      </c>
      <c r="L1081">
        <v>68.8</v>
      </c>
      <c r="M1081">
        <v>131</v>
      </c>
      <c r="N1081">
        <v>-7.0999999999999994E-2</v>
      </c>
      <c r="O1081">
        <v>327</v>
      </c>
      <c r="P1081">
        <v>9.1199999999999992</v>
      </c>
      <c r="Q1081">
        <v>30</v>
      </c>
      <c r="R1081">
        <v>110.2</v>
      </c>
      <c r="S1081">
        <v>26</v>
      </c>
      <c r="T1081">
        <v>101.1</v>
      </c>
      <c r="U1081">
        <v>49</v>
      </c>
      <c r="V1081">
        <v>1.28</v>
      </c>
      <c r="W1081">
        <v>132</v>
      </c>
    </row>
    <row r="1082" spans="1:23" x14ac:dyDescent="0.25">
      <c r="A1082">
        <f>COUNTIF('Value Matchup'!$D$356:$D$423,D1082)</f>
        <v>0</v>
      </c>
      <c r="B1082" t="s">
        <v>1301</v>
      </c>
      <c r="C1082">
        <v>24</v>
      </c>
      <c r="D1082" t="s">
        <v>1222</v>
      </c>
      <c r="E1082" t="s">
        <v>134</v>
      </c>
      <c r="F1082" s="79" t="s">
        <v>761</v>
      </c>
      <c r="G1082">
        <v>19.059999999999999</v>
      </c>
      <c r="H1082">
        <v>118.9</v>
      </c>
      <c r="I1082">
        <v>14</v>
      </c>
      <c r="J1082">
        <v>99.8</v>
      </c>
      <c r="K1082">
        <v>84</v>
      </c>
      <c r="L1082">
        <v>66.599999999999994</v>
      </c>
      <c r="M1082">
        <v>252</v>
      </c>
      <c r="N1082">
        <v>-1.2E-2</v>
      </c>
      <c r="O1082">
        <v>211</v>
      </c>
      <c r="P1082">
        <v>11.21</v>
      </c>
      <c r="Q1082">
        <v>11</v>
      </c>
      <c r="R1082">
        <v>109.7</v>
      </c>
      <c r="S1082">
        <v>34</v>
      </c>
      <c r="T1082">
        <v>98.4</v>
      </c>
      <c r="U1082">
        <v>2</v>
      </c>
      <c r="V1082">
        <v>-3.12</v>
      </c>
      <c r="W1082">
        <v>257</v>
      </c>
    </row>
    <row r="1083" spans="1:23" x14ac:dyDescent="0.25">
      <c r="A1083">
        <f>COUNTIF('Value Matchup'!$D$356:$D$423,D1083)</f>
        <v>0</v>
      </c>
      <c r="B1083" t="s">
        <v>1301</v>
      </c>
      <c r="C1083">
        <v>25</v>
      </c>
      <c r="D1083" t="s">
        <v>1223</v>
      </c>
      <c r="E1083" t="s">
        <v>114</v>
      </c>
      <c r="F1083" s="79" t="s">
        <v>756</v>
      </c>
      <c r="G1083">
        <v>18.760000000000002</v>
      </c>
      <c r="H1083">
        <v>113.6</v>
      </c>
      <c r="I1083">
        <v>40</v>
      </c>
      <c r="J1083">
        <v>94.9</v>
      </c>
      <c r="K1083">
        <v>23</v>
      </c>
      <c r="L1083">
        <v>67.8</v>
      </c>
      <c r="M1083">
        <v>184</v>
      </c>
      <c r="N1083">
        <v>-0.106</v>
      </c>
      <c r="O1083">
        <v>346</v>
      </c>
      <c r="P1083">
        <v>8.6</v>
      </c>
      <c r="Q1083">
        <v>40</v>
      </c>
      <c r="R1083">
        <v>109.2</v>
      </c>
      <c r="S1083">
        <v>44</v>
      </c>
      <c r="T1083">
        <v>100.6</v>
      </c>
      <c r="U1083">
        <v>31</v>
      </c>
      <c r="V1083">
        <v>3.68</v>
      </c>
      <c r="W1083">
        <v>65</v>
      </c>
    </row>
    <row r="1084" spans="1:23" x14ac:dyDescent="0.25">
      <c r="A1084">
        <f>COUNTIF('Value Matchup'!$D$356:$D$423,D1084)</f>
        <v>0</v>
      </c>
      <c r="B1084" t="s">
        <v>1301</v>
      </c>
      <c r="C1084">
        <v>26</v>
      </c>
      <c r="D1084" t="s">
        <v>1224</v>
      </c>
      <c r="E1084" t="s">
        <v>171</v>
      </c>
      <c r="F1084" s="79" t="s">
        <v>1055</v>
      </c>
      <c r="G1084">
        <v>18.71</v>
      </c>
      <c r="H1084">
        <v>111.9</v>
      </c>
      <c r="I1084">
        <v>59</v>
      </c>
      <c r="J1084">
        <v>93.2</v>
      </c>
      <c r="K1084">
        <v>12</v>
      </c>
      <c r="L1084">
        <v>65.900000000000006</v>
      </c>
      <c r="M1084">
        <v>277</v>
      </c>
      <c r="N1084">
        <v>-3.5999999999999997E-2</v>
      </c>
      <c r="O1084">
        <v>270</v>
      </c>
      <c r="P1084">
        <v>6.17</v>
      </c>
      <c r="Q1084">
        <v>71</v>
      </c>
      <c r="R1084">
        <v>107.6</v>
      </c>
      <c r="S1084">
        <v>72</v>
      </c>
      <c r="T1084">
        <v>101.4</v>
      </c>
      <c r="U1084">
        <v>56</v>
      </c>
      <c r="V1084">
        <v>-0.91</v>
      </c>
      <c r="W1084">
        <v>187</v>
      </c>
    </row>
    <row r="1085" spans="1:23" x14ac:dyDescent="0.25">
      <c r="A1085">
        <f>COUNTIF('Value Matchup'!$D$356:$D$423,D1085)</f>
        <v>0</v>
      </c>
      <c r="B1085" t="s">
        <v>1301</v>
      </c>
      <c r="C1085">
        <v>27</v>
      </c>
      <c r="D1085" t="s">
        <v>1225</v>
      </c>
      <c r="E1085" t="s">
        <v>140</v>
      </c>
      <c r="F1085" s="79" t="s">
        <v>1005</v>
      </c>
      <c r="G1085">
        <v>18.57</v>
      </c>
      <c r="H1085">
        <v>112.7</v>
      </c>
      <c r="I1085">
        <v>50</v>
      </c>
      <c r="J1085">
        <v>94.1</v>
      </c>
      <c r="K1085">
        <v>18</v>
      </c>
      <c r="L1085">
        <v>65</v>
      </c>
      <c r="M1085">
        <v>314</v>
      </c>
      <c r="N1085">
        <v>-2.7E-2</v>
      </c>
      <c r="O1085">
        <v>249</v>
      </c>
      <c r="P1085">
        <v>10.210000000000001</v>
      </c>
      <c r="Q1085">
        <v>18</v>
      </c>
      <c r="R1085">
        <v>110.9</v>
      </c>
      <c r="S1085">
        <v>12</v>
      </c>
      <c r="T1085">
        <v>100.7</v>
      </c>
      <c r="U1085">
        <v>33</v>
      </c>
      <c r="V1085">
        <v>-0.82</v>
      </c>
      <c r="W1085">
        <v>180</v>
      </c>
    </row>
    <row r="1086" spans="1:23" x14ac:dyDescent="0.25">
      <c r="A1086">
        <f>COUNTIF('Value Matchup'!$D$356:$D$423,D1086)</f>
        <v>0</v>
      </c>
      <c r="B1086" t="s">
        <v>1301</v>
      </c>
      <c r="C1086">
        <v>28</v>
      </c>
      <c r="D1086" t="s">
        <v>1226</v>
      </c>
      <c r="E1086" t="s">
        <v>124</v>
      </c>
      <c r="F1086" s="79" t="s">
        <v>545</v>
      </c>
      <c r="G1086">
        <v>18.32</v>
      </c>
      <c r="H1086">
        <v>112.5</v>
      </c>
      <c r="I1086">
        <v>53</v>
      </c>
      <c r="J1086">
        <v>94.2</v>
      </c>
      <c r="K1086">
        <v>19</v>
      </c>
      <c r="L1086">
        <v>68.099999999999994</v>
      </c>
      <c r="M1086">
        <v>162</v>
      </c>
      <c r="N1086">
        <v>-5.2999999999999999E-2</v>
      </c>
      <c r="O1086">
        <v>300</v>
      </c>
      <c r="P1086">
        <v>7.65</v>
      </c>
      <c r="Q1086">
        <v>52</v>
      </c>
      <c r="R1086">
        <v>109.4</v>
      </c>
      <c r="S1086">
        <v>40</v>
      </c>
      <c r="T1086">
        <v>101.8</v>
      </c>
      <c r="U1086">
        <v>70</v>
      </c>
      <c r="V1086">
        <v>-2.58</v>
      </c>
      <c r="W1086">
        <v>234</v>
      </c>
    </row>
    <row r="1087" spans="1:23" x14ac:dyDescent="0.25">
      <c r="A1087">
        <f>COUNTIF('Value Matchup'!$D$356:$D$423,D1087)</f>
        <v>0</v>
      </c>
      <c r="B1087" t="s">
        <v>1301</v>
      </c>
      <c r="C1087">
        <v>29</v>
      </c>
      <c r="D1087" t="s">
        <v>1227</v>
      </c>
      <c r="E1087" t="s">
        <v>150</v>
      </c>
      <c r="F1087" s="79" t="s">
        <v>750</v>
      </c>
      <c r="G1087">
        <v>18.27</v>
      </c>
      <c r="H1087">
        <v>111.1</v>
      </c>
      <c r="I1087">
        <v>72</v>
      </c>
      <c r="J1087">
        <v>92.9</v>
      </c>
      <c r="K1087">
        <v>10</v>
      </c>
      <c r="L1087">
        <v>69.7</v>
      </c>
      <c r="M1087">
        <v>92</v>
      </c>
      <c r="N1087">
        <v>1.6E-2</v>
      </c>
      <c r="O1087">
        <v>132</v>
      </c>
      <c r="P1087">
        <v>8.5500000000000007</v>
      </c>
      <c r="Q1087">
        <v>41</v>
      </c>
      <c r="R1087">
        <v>108.5</v>
      </c>
      <c r="S1087">
        <v>61</v>
      </c>
      <c r="T1087">
        <v>100</v>
      </c>
      <c r="U1087">
        <v>14</v>
      </c>
      <c r="V1087">
        <v>-2.92</v>
      </c>
      <c r="W1087">
        <v>247</v>
      </c>
    </row>
    <row r="1088" spans="1:23" x14ac:dyDescent="0.25">
      <c r="A1088">
        <f>COUNTIF('Value Matchup'!$D$356:$D$423,D1088)</f>
        <v>0</v>
      </c>
      <c r="B1088" t="s">
        <v>1301</v>
      </c>
      <c r="C1088">
        <v>30</v>
      </c>
      <c r="D1088" t="s">
        <v>1228</v>
      </c>
      <c r="E1088" t="s">
        <v>150</v>
      </c>
      <c r="F1088" s="79" t="s">
        <v>537</v>
      </c>
      <c r="G1088">
        <v>17.27</v>
      </c>
      <c r="H1088">
        <v>118</v>
      </c>
      <c r="I1088">
        <v>15</v>
      </c>
      <c r="J1088">
        <v>100.7</v>
      </c>
      <c r="K1088">
        <v>97</v>
      </c>
      <c r="L1088">
        <v>67.900000000000006</v>
      </c>
      <c r="M1088">
        <v>178</v>
      </c>
      <c r="N1088">
        <v>-8.9999999999999993E-3</v>
      </c>
      <c r="O1088">
        <v>201</v>
      </c>
      <c r="P1088">
        <v>8.1</v>
      </c>
      <c r="Q1088">
        <v>47</v>
      </c>
      <c r="R1088">
        <v>108.5</v>
      </c>
      <c r="S1088">
        <v>62</v>
      </c>
      <c r="T1088">
        <v>100.4</v>
      </c>
      <c r="U1088">
        <v>25</v>
      </c>
      <c r="V1088">
        <v>-4.0999999999999996</v>
      </c>
      <c r="W1088">
        <v>282</v>
      </c>
    </row>
    <row r="1089" spans="1:23" x14ac:dyDescent="0.25">
      <c r="A1089">
        <f>COUNTIF('Value Matchup'!$D$356:$D$423,D1089)</f>
        <v>0</v>
      </c>
      <c r="B1089" t="s">
        <v>1301</v>
      </c>
      <c r="C1089">
        <v>31</v>
      </c>
      <c r="D1089" t="s">
        <v>1136</v>
      </c>
      <c r="E1089" t="s">
        <v>182</v>
      </c>
      <c r="F1089" s="79" t="s">
        <v>1055</v>
      </c>
      <c r="G1089">
        <v>17.07</v>
      </c>
      <c r="H1089">
        <v>112.1</v>
      </c>
      <c r="I1089">
        <v>58</v>
      </c>
      <c r="J1089">
        <v>95</v>
      </c>
      <c r="K1089">
        <v>24</v>
      </c>
      <c r="L1089">
        <v>69.599999999999994</v>
      </c>
      <c r="M1089">
        <v>96</v>
      </c>
      <c r="N1089">
        <v>-7.0000000000000007E-2</v>
      </c>
      <c r="O1089">
        <v>326</v>
      </c>
      <c r="P1089">
        <v>3.82</v>
      </c>
      <c r="Q1089">
        <v>87</v>
      </c>
      <c r="R1089">
        <v>107.3</v>
      </c>
      <c r="S1089">
        <v>76</v>
      </c>
      <c r="T1089">
        <v>103.5</v>
      </c>
      <c r="U1089">
        <v>111</v>
      </c>
      <c r="V1089">
        <v>0.95</v>
      </c>
      <c r="W1089">
        <v>142</v>
      </c>
    </row>
    <row r="1090" spans="1:23" x14ac:dyDescent="0.25">
      <c r="A1090">
        <f>COUNTIF('Value Matchup'!$D$356:$D$423,D1090)</f>
        <v>0</v>
      </c>
      <c r="B1090" t="s">
        <v>1301</v>
      </c>
      <c r="C1090">
        <v>32</v>
      </c>
      <c r="D1090" t="s">
        <v>1229</v>
      </c>
      <c r="E1090" t="s">
        <v>171</v>
      </c>
      <c r="F1090" s="79" t="s">
        <v>537</v>
      </c>
      <c r="G1090">
        <v>17.059999999999999</v>
      </c>
      <c r="H1090">
        <v>111.2</v>
      </c>
      <c r="I1090">
        <v>70</v>
      </c>
      <c r="J1090">
        <v>94.1</v>
      </c>
      <c r="K1090">
        <v>16</v>
      </c>
      <c r="L1090">
        <v>64</v>
      </c>
      <c r="M1090">
        <v>333</v>
      </c>
      <c r="N1090">
        <v>-6.7000000000000004E-2</v>
      </c>
      <c r="O1090">
        <v>322</v>
      </c>
      <c r="P1090">
        <v>5.2</v>
      </c>
      <c r="Q1090">
        <v>77</v>
      </c>
      <c r="R1090">
        <v>107.3</v>
      </c>
      <c r="S1090">
        <v>79</v>
      </c>
      <c r="T1090">
        <v>102.1</v>
      </c>
      <c r="U1090">
        <v>75</v>
      </c>
      <c r="V1090">
        <v>-1.21</v>
      </c>
      <c r="W1090">
        <v>197</v>
      </c>
    </row>
    <row r="1091" spans="1:23" x14ac:dyDescent="0.25">
      <c r="A1091">
        <f>COUNTIF('Value Matchup'!$D$356:$D$423,D1091)</f>
        <v>0</v>
      </c>
      <c r="B1091" t="s">
        <v>1301</v>
      </c>
      <c r="C1091">
        <v>33</v>
      </c>
      <c r="D1091" t="s">
        <v>1135</v>
      </c>
      <c r="E1091" t="s">
        <v>124</v>
      </c>
      <c r="F1091" s="79" t="s">
        <v>1034</v>
      </c>
      <c r="G1091">
        <v>16.79</v>
      </c>
      <c r="H1091">
        <v>115.6</v>
      </c>
      <c r="I1091">
        <v>26</v>
      </c>
      <c r="J1091">
        <v>98.8</v>
      </c>
      <c r="K1091">
        <v>60</v>
      </c>
      <c r="L1091">
        <v>65.3</v>
      </c>
      <c r="M1091">
        <v>305</v>
      </c>
      <c r="N1091">
        <v>0.112</v>
      </c>
      <c r="O1091">
        <v>9</v>
      </c>
      <c r="P1091">
        <v>9.7899999999999991</v>
      </c>
      <c r="Q1091">
        <v>21</v>
      </c>
      <c r="R1091">
        <v>109.8</v>
      </c>
      <c r="S1091">
        <v>33</v>
      </c>
      <c r="T1091">
        <v>100</v>
      </c>
      <c r="U1091">
        <v>12</v>
      </c>
      <c r="V1091">
        <v>1.9</v>
      </c>
      <c r="W1091">
        <v>114</v>
      </c>
    </row>
    <row r="1092" spans="1:23" x14ac:dyDescent="0.25">
      <c r="A1092">
        <f>COUNTIF('Value Matchup'!$D$356:$D$423,D1092)</f>
        <v>0</v>
      </c>
      <c r="B1092" t="s">
        <v>1301</v>
      </c>
      <c r="C1092">
        <v>34</v>
      </c>
      <c r="D1092" t="s">
        <v>1230</v>
      </c>
      <c r="E1092" t="s">
        <v>151</v>
      </c>
      <c r="F1092" s="79" t="s">
        <v>972</v>
      </c>
      <c r="G1092">
        <v>16.739999999999998</v>
      </c>
      <c r="H1092">
        <v>117.3</v>
      </c>
      <c r="I1092">
        <v>17</v>
      </c>
      <c r="J1092">
        <v>100.6</v>
      </c>
      <c r="K1092">
        <v>96</v>
      </c>
      <c r="L1092">
        <v>61.8</v>
      </c>
      <c r="M1092">
        <v>347</v>
      </c>
      <c r="N1092">
        <v>2.5000000000000001E-2</v>
      </c>
      <c r="O1092">
        <v>107</v>
      </c>
      <c r="P1092">
        <v>-1.0900000000000001</v>
      </c>
      <c r="Q1092">
        <v>174</v>
      </c>
      <c r="R1092">
        <v>104</v>
      </c>
      <c r="S1092">
        <v>197</v>
      </c>
      <c r="T1092">
        <v>105.1</v>
      </c>
      <c r="U1092">
        <v>158</v>
      </c>
      <c r="V1092">
        <v>-6.66</v>
      </c>
      <c r="W1092">
        <v>320</v>
      </c>
    </row>
    <row r="1093" spans="1:23" x14ac:dyDescent="0.25">
      <c r="A1093">
        <f>COUNTIF('Value Matchup'!$D$356:$D$423,D1093)</f>
        <v>0</v>
      </c>
      <c r="B1093" t="s">
        <v>1301</v>
      </c>
      <c r="C1093">
        <v>35</v>
      </c>
      <c r="D1093" t="s">
        <v>1231</v>
      </c>
      <c r="E1093" t="s">
        <v>114</v>
      </c>
      <c r="F1093" s="79" t="s">
        <v>998</v>
      </c>
      <c r="G1093">
        <v>16.64</v>
      </c>
      <c r="H1093">
        <v>110.5</v>
      </c>
      <c r="I1093">
        <v>85</v>
      </c>
      <c r="J1093">
        <v>93.9</v>
      </c>
      <c r="K1093">
        <v>14</v>
      </c>
      <c r="L1093">
        <v>69.2</v>
      </c>
      <c r="M1093">
        <v>110</v>
      </c>
      <c r="N1093">
        <v>-5.6000000000000001E-2</v>
      </c>
      <c r="O1093">
        <v>306</v>
      </c>
      <c r="P1093">
        <v>10.210000000000001</v>
      </c>
      <c r="Q1093">
        <v>19</v>
      </c>
      <c r="R1093">
        <v>110.7</v>
      </c>
      <c r="S1093">
        <v>16</v>
      </c>
      <c r="T1093">
        <v>100.5</v>
      </c>
      <c r="U1093">
        <v>27</v>
      </c>
      <c r="V1093">
        <v>6.76</v>
      </c>
      <c r="W1093">
        <v>20</v>
      </c>
    </row>
    <row r="1094" spans="1:23" x14ac:dyDescent="0.25">
      <c r="A1094">
        <f>COUNTIF('Value Matchup'!$D$356:$D$423,D1094)</f>
        <v>0</v>
      </c>
      <c r="B1094" t="s">
        <v>1301</v>
      </c>
      <c r="C1094">
        <v>36</v>
      </c>
      <c r="D1094" t="s">
        <v>1232</v>
      </c>
      <c r="E1094" t="s">
        <v>140</v>
      </c>
      <c r="F1094" s="79" t="s">
        <v>1018</v>
      </c>
      <c r="G1094">
        <v>16.600000000000001</v>
      </c>
      <c r="H1094">
        <v>120.6</v>
      </c>
      <c r="I1094">
        <v>9</v>
      </c>
      <c r="J1094">
        <v>104</v>
      </c>
      <c r="K1094">
        <v>158</v>
      </c>
      <c r="L1094">
        <v>64.599999999999994</v>
      </c>
      <c r="M1094">
        <v>324</v>
      </c>
      <c r="N1094">
        <v>5.3999999999999999E-2</v>
      </c>
      <c r="O1094">
        <v>54</v>
      </c>
      <c r="P1094">
        <v>10.75</v>
      </c>
      <c r="Q1094">
        <v>12</v>
      </c>
      <c r="R1094">
        <v>111.3</v>
      </c>
      <c r="S1094">
        <v>9</v>
      </c>
      <c r="T1094">
        <v>100.5</v>
      </c>
      <c r="U1094">
        <v>29</v>
      </c>
      <c r="V1094">
        <v>-1.64</v>
      </c>
      <c r="W1094">
        <v>210</v>
      </c>
    </row>
    <row r="1095" spans="1:23" x14ac:dyDescent="0.25">
      <c r="A1095">
        <f>COUNTIF('Value Matchup'!$D$356:$D$423,D1095)</f>
        <v>0</v>
      </c>
      <c r="B1095" t="s">
        <v>1301</v>
      </c>
      <c r="C1095">
        <v>37</v>
      </c>
      <c r="D1095" t="s">
        <v>1233</v>
      </c>
      <c r="E1095" t="s">
        <v>140</v>
      </c>
      <c r="F1095" s="79" t="s">
        <v>547</v>
      </c>
      <c r="G1095">
        <v>16.600000000000001</v>
      </c>
      <c r="H1095">
        <v>114.9</v>
      </c>
      <c r="I1095">
        <v>28</v>
      </c>
      <c r="J1095">
        <v>98.3</v>
      </c>
      <c r="K1095">
        <v>53</v>
      </c>
      <c r="L1095">
        <v>65.3</v>
      </c>
      <c r="M1095">
        <v>303</v>
      </c>
      <c r="N1095">
        <v>-1.0999999999999999E-2</v>
      </c>
      <c r="O1095">
        <v>206</v>
      </c>
      <c r="P1095">
        <v>9.06</v>
      </c>
      <c r="Q1095">
        <v>34</v>
      </c>
      <c r="R1095">
        <v>110.8</v>
      </c>
      <c r="S1095">
        <v>14</v>
      </c>
      <c r="T1095">
        <v>101.7</v>
      </c>
      <c r="U1095">
        <v>68</v>
      </c>
      <c r="V1095">
        <v>-7.02</v>
      </c>
      <c r="W1095">
        <v>324</v>
      </c>
    </row>
    <row r="1096" spans="1:23" x14ac:dyDescent="0.25">
      <c r="A1096">
        <f>COUNTIF('Value Matchup'!$D$356:$D$423,D1096)</f>
        <v>0</v>
      </c>
      <c r="B1096" t="s">
        <v>1301</v>
      </c>
      <c r="C1096">
        <v>38</v>
      </c>
      <c r="D1096" t="s">
        <v>1234</v>
      </c>
      <c r="E1096" t="s">
        <v>232</v>
      </c>
      <c r="F1096" s="79" t="s">
        <v>989</v>
      </c>
      <c r="G1096">
        <v>16.55</v>
      </c>
      <c r="H1096">
        <v>110.1</v>
      </c>
      <c r="I1096">
        <v>89</v>
      </c>
      <c r="J1096">
        <v>93.6</v>
      </c>
      <c r="K1096">
        <v>13</v>
      </c>
      <c r="L1096">
        <v>63.3</v>
      </c>
      <c r="M1096">
        <v>344</v>
      </c>
      <c r="N1096">
        <v>-2.1999999999999999E-2</v>
      </c>
      <c r="O1096">
        <v>235</v>
      </c>
      <c r="P1096">
        <v>9.57</v>
      </c>
      <c r="Q1096">
        <v>25</v>
      </c>
      <c r="R1096">
        <v>110.3</v>
      </c>
      <c r="S1096">
        <v>24</v>
      </c>
      <c r="T1096">
        <v>100.7</v>
      </c>
      <c r="U1096">
        <v>36</v>
      </c>
      <c r="V1096">
        <v>1.24</v>
      </c>
      <c r="W1096">
        <v>134</v>
      </c>
    </row>
    <row r="1097" spans="1:23" x14ac:dyDescent="0.25">
      <c r="A1097">
        <f>COUNTIF('Value Matchup'!$D$356:$D$423,D1097)</f>
        <v>0</v>
      </c>
      <c r="B1097" t="s">
        <v>1301</v>
      </c>
      <c r="C1097">
        <v>39</v>
      </c>
      <c r="D1097" t="s">
        <v>1235</v>
      </c>
      <c r="E1097" t="s">
        <v>134</v>
      </c>
      <c r="F1097" s="79" t="s">
        <v>539</v>
      </c>
      <c r="G1097">
        <v>16.190000000000001</v>
      </c>
      <c r="H1097">
        <v>113</v>
      </c>
      <c r="I1097">
        <v>49</v>
      </c>
      <c r="J1097">
        <v>96.8</v>
      </c>
      <c r="K1097">
        <v>40</v>
      </c>
      <c r="L1097">
        <v>65.3</v>
      </c>
      <c r="M1097">
        <v>306</v>
      </c>
      <c r="N1097">
        <v>2.1999999999999999E-2</v>
      </c>
      <c r="O1097">
        <v>118</v>
      </c>
      <c r="P1097">
        <v>12.54</v>
      </c>
      <c r="Q1097">
        <v>4</v>
      </c>
      <c r="R1097">
        <v>111.5</v>
      </c>
      <c r="S1097">
        <v>7</v>
      </c>
      <c r="T1097">
        <v>99</v>
      </c>
      <c r="U1097">
        <v>5</v>
      </c>
      <c r="V1097">
        <v>5.55</v>
      </c>
      <c r="W1097">
        <v>31</v>
      </c>
    </row>
    <row r="1098" spans="1:23" x14ac:dyDescent="0.25">
      <c r="A1098">
        <f>COUNTIF('Value Matchup'!$D$356:$D$423,D1098)</f>
        <v>0</v>
      </c>
      <c r="B1098" t="s">
        <v>1301</v>
      </c>
      <c r="C1098">
        <v>40</v>
      </c>
      <c r="D1098" t="s">
        <v>1236</v>
      </c>
      <c r="E1098" t="s">
        <v>150</v>
      </c>
      <c r="F1098" s="79" t="s">
        <v>1063</v>
      </c>
      <c r="G1098">
        <v>15.82</v>
      </c>
      <c r="H1098">
        <v>113.4</v>
      </c>
      <c r="I1098">
        <v>43</v>
      </c>
      <c r="J1098">
        <v>97.6</v>
      </c>
      <c r="K1098">
        <v>49</v>
      </c>
      <c r="L1098">
        <v>70.2</v>
      </c>
      <c r="M1098">
        <v>76</v>
      </c>
      <c r="N1098">
        <v>-9.5000000000000001E-2</v>
      </c>
      <c r="O1098">
        <v>338</v>
      </c>
      <c r="P1098">
        <v>6.22</v>
      </c>
      <c r="Q1098">
        <v>69</v>
      </c>
      <c r="R1098">
        <v>107.8</v>
      </c>
      <c r="S1098">
        <v>70</v>
      </c>
      <c r="T1098">
        <v>101.6</v>
      </c>
      <c r="U1098">
        <v>62</v>
      </c>
      <c r="V1098">
        <v>-4.84</v>
      </c>
      <c r="W1098">
        <v>298</v>
      </c>
    </row>
    <row r="1099" spans="1:23" x14ac:dyDescent="0.25">
      <c r="A1099">
        <f>COUNTIF('Value Matchup'!$D$356:$D$423,D1099)</f>
        <v>0</v>
      </c>
      <c r="B1099" t="s">
        <v>1301</v>
      </c>
      <c r="C1099">
        <v>41</v>
      </c>
      <c r="D1099" t="s">
        <v>1056</v>
      </c>
      <c r="E1099" t="s">
        <v>108</v>
      </c>
      <c r="F1099" s="79" t="s">
        <v>648</v>
      </c>
      <c r="G1099">
        <v>15.62</v>
      </c>
      <c r="H1099">
        <v>112.2</v>
      </c>
      <c r="I1099">
        <v>57</v>
      </c>
      <c r="J1099">
        <v>96.6</v>
      </c>
      <c r="K1099">
        <v>38</v>
      </c>
      <c r="L1099">
        <v>67.3</v>
      </c>
      <c r="M1099">
        <v>217</v>
      </c>
      <c r="N1099">
        <v>7.0000000000000001E-3</v>
      </c>
      <c r="O1099">
        <v>159</v>
      </c>
      <c r="P1099">
        <v>-5.88</v>
      </c>
      <c r="Q1099">
        <v>286</v>
      </c>
      <c r="R1099">
        <v>102.7</v>
      </c>
      <c r="S1099">
        <v>251</v>
      </c>
      <c r="T1099">
        <v>108.6</v>
      </c>
      <c r="U1099">
        <v>321</v>
      </c>
      <c r="V1099">
        <v>4.79</v>
      </c>
      <c r="W1099">
        <v>42</v>
      </c>
    </row>
    <row r="1100" spans="1:23" x14ac:dyDescent="0.25">
      <c r="A1100">
        <f>COUNTIF('Value Matchup'!$D$356:$D$423,D1100)</f>
        <v>0</v>
      </c>
      <c r="B1100" t="s">
        <v>1301</v>
      </c>
      <c r="C1100">
        <v>42</v>
      </c>
      <c r="D1100" t="s">
        <v>1237</v>
      </c>
      <c r="E1100" t="s">
        <v>173</v>
      </c>
      <c r="F1100" s="79" t="s">
        <v>954</v>
      </c>
      <c r="G1100">
        <v>15.46</v>
      </c>
      <c r="H1100">
        <v>107.5</v>
      </c>
      <c r="I1100">
        <v>125</v>
      </c>
      <c r="J1100">
        <v>92</v>
      </c>
      <c r="K1100">
        <v>8</v>
      </c>
      <c r="L1100">
        <v>66.8</v>
      </c>
      <c r="M1100">
        <v>245</v>
      </c>
      <c r="N1100">
        <v>-7.0000000000000001E-3</v>
      </c>
      <c r="O1100">
        <v>196</v>
      </c>
      <c r="P1100">
        <v>0.55000000000000004</v>
      </c>
      <c r="Q1100">
        <v>138</v>
      </c>
      <c r="R1100">
        <v>106.2</v>
      </c>
      <c r="S1100">
        <v>100</v>
      </c>
      <c r="T1100">
        <v>105.7</v>
      </c>
      <c r="U1100">
        <v>180</v>
      </c>
      <c r="V1100">
        <v>3.83</v>
      </c>
      <c r="W1100">
        <v>59</v>
      </c>
    </row>
    <row r="1101" spans="1:23" x14ac:dyDescent="0.25">
      <c r="A1101">
        <f>COUNTIF('Value Matchup'!$D$356:$D$423,D1101)</f>
        <v>0</v>
      </c>
      <c r="B1101" t="s">
        <v>1301</v>
      </c>
      <c r="C1101">
        <v>43</v>
      </c>
      <c r="D1101" t="s">
        <v>1238</v>
      </c>
      <c r="E1101" t="s">
        <v>182</v>
      </c>
      <c r="F1101" s="79" t="s">
        <v>1219</v>
      </c>
      <c r="G1101">
        <v>15.37</v>
      </c>
      <c r="H1101">
        <v>114.3</v>
      </c>
      <c r="I1101">
        <v>32</v>
      </c>
      <c r="J1101">
        <v>98.9</v>
      </c>
      <c r="K1101">
        <v>63</v>
      </c>
      <c r="L1101">
        <v>70.2</v>
      </c>
      <c r="M1101">
        <v>78</v>
      </c>
      <c r="N1101">
        <v>0.03</v>
      </c>
      <c r="O1101">
        <v>95</v>
      </c>
      <c r="P1101">
        <v>4.66</v>
      </c>
      <c r="Q1101">
        <v>80</v>
      </c>
      <c r="R1101">
        <v>107</v>
      </c>
      <c r="S1101">
        <v>85</v>
      </c>
      <c r="T1101">
        <v>102.3</v>
      </c>
      <c r="U1101">
        <v>82</v>
      </c>
      <c r="V1101">
        <v>1.97</v>
      </c>
      <c r="W1101">
        <v>109</v>
      </c>
    </row>
    <row r="1102" spans="1:23" x14ac:dyDescent="0.25">
      <c r="A1102">
        <f>COUNTIF('Value Matchup'!$D$356:$D$423,D1102)</f>
        <v>0</v>
      </c>
      <c r="B1102" t="s">
        <v>1301</v>
      </c>
      <c r="C1102">
        <v>44</v>
      </c>
      <c r="D1102" t="s">
        <v>1239</v>
      </c>
      <c r="E1102" t="s">
        <v>150</v>
      </c>
      <c r="F1102" s="79" t="s">
        <v>1039</v>
      </c>
      <c r="G1102">
        <v>14.49</v>
      </c>
      <c r="H1102">
        <v>110</v>
      </c>
      <c r="I1102">
        <v>92</v>
      </c>
      <c r="J1102">
        <v>95.5</v>
      </c>
      <c r="K1102">
        <v>28</v>
      </c>
      <c r="L1102">
        <v>68.400000000000006</v>
      </c>
      <c r="M1102">
        <v>150</v>
      </c>
      <c r="N1102">
        <v>6.2E-2</v>
      </c>
      <c r="O1102">
        <v>42</v>
      </c>
      <c r="P1102">
        <v>8.93</v>
      </c>
      <c r="Q1102">
        <v>36</v>
      </c>
      <c r="R1102">
        <v>109.5</v>
      </c>
      <c r="S1102">
        <v>39</v>
      </c>
      <c r="T1102">
        <v>100.6</v>
      </c>
      <c r="U1102">
        <v>32</v>
      </c>
      <c r="V1102">
        <v>-3.13</v>
      </c>
      <c r="W1102">
        <v>259</v>
      </c>
    </row>
    <row r="1103" spans="1:23" x14ac:dyDescent="0.25">
      <c r="A1103">
        <f>COUNTIF('Value Matchup'!$D$356:$D$423,D1103)</f>
        <v>0</v>
      </c>
      <c r="B1103" t="s">
        <v>1301</v>
      </c>
      <c r="C1103">
        <v>45</v>
      </c>
      <c r="D1103" t="s">
        <v>89</v>
      </c>
      <c r="E1103" t="s">
        <v>140</v>
      </c>
      <c r="F1103" s="79" t="s">
        <v>454</v>
      </c>
      <c r="G1103">
        <v>14.38</v>
      </c>
      <c r="H1103">
        <v>113.3</v>
      </c>
      <c r="I1103">
        <v>45</v>
      </c>
      <c r="J1103">
        <v>98.9</v>
      </c>
      <c r="K1103">
        <v>62</v>
      </c>
      <c r="L1103">
        <v>63.7</v>
      </c>
      <c r="M1103">
        <v>337</v>
      </c>
      <c r="N1103">
        <v>-9.5000000000000001E-2</v>
      </c>
      <c r="O1103">
        <v>339</v>
      </c>
      <c r="P1103">
        <v>6.74</v>
      </c>
      <c r="Q1103">
        <v>61</v>
      </c>
      <c r="R1103">
        <v>108.7</v>
      </c>
      <c r="S1103">
        <v>56</v>
      </c>
      <c r="T1103">
        <v>102</v>
      </c>
      <c r="U1103">
        <v>72</v>
      </c>
      <c r="V1103">
        <v>-7.97</v>
      </c>
      <c r="W1103">
        <v>335</v>
      </c>
    </row>
    <row r="1104" spans="1:23" x14ac:dyDescent="0.25">
      <c r="A1104">
        <f>COUNTIF('Value Matchup'!$D$356:$D$423,D1104)</f>
        <v>0</v>
      </c>
      <c r="B1104" t="s">
        <v>1301</v>
      </c>
      <c r="C1104">
        <v>46</v>
      </c>
      <c r="D1104" t="s">
        <v>1240</v>
      </c>
      <c r="E1104" t="s">
        <v>110</v>
      </c>
      <c r="F1104" s="79" t="s">
        <v>1241</v>
      </c>
      <c r="G1104">
        <v>14.35</v>
      </c>
      <c r="H1104">
        <v>104.8</v>
      </c>
      <c r="I1104">
        <v>171</v>
      </c>
      <c r="J1104">
        <v>90.5</v>
      </c>
      <c r="K1104">
        <v>4</v>
      </c>
      <c r="L1104">
        <v>64.8</v>
      </c>
      <c r="M1104">
        <v>321</v>
      </c>
      <c r="N1104">
        <v>1.4999999999999999E-2</v>
      </c>
      <c r="O1104">
        <v>135</v>
      </c>
      <c r="P1104">
        <v>3.56</v>
      </c>
      <c r="Q1104">
        <v>89</v>
      </c>
      <c r="R1104">
        <v>106.7</v>
      </c>
      <c r="S1104">
        <v>91</v>
      </c>
      <c r="T1104">
        <v>103.1</v>
      </c>
      <c r="U1104">
        <v>103</v>
      </c>
      <c r="V1104">
        <v>5.73</v>
      </c>
      <c r="W1104">
        <v>28</v>
      </c>
    </row>
    <row r="1105" spans="1:23" x14ac:dyDescent="0.25">
      <c r="A1105">
        <f>COUNTIF('Value Matchup'!$D$356:$D$423,D1105)</f>
        <v>0</v>
      </c>
      <c r="B1105" t="s">
        <v>1301</v>
      </c>
      <c r="C1105">
        <v>47</v>
      </c>
      <c r="D1105" t="s">
        <v>1242</v>
      </c>
      <c r="E1105" t="s">
        <v>146</v>
      </c>
      <c r="F1105" s="79" t="s">
        <v>1146</v>
      </c>
      <c r="G1105">
        <v>14.33</v>
      </c>
      <c r="H1105">
        <v>110.4</v>
      </c>
      <c r="I1105">
        <v>88</v>
      </c>
      <c r="J1105">
        <v>96</v>
      </c>
      <c r="K1105">
        <v>34</v>
      </c>
      <c r="L1105">
        <v>66</v>
      </c>
      <c r="M1105">
        <v>275</v>
      </c>
      <c r="N1105">
        <v>2.5999999999999999E-2</v>
      </c>
      <c r="O1105">
        <v>105</v>
      </c>
      <c r="P1105">
        <v>-0.85</v>
      </c>
      <c r="Q1105">
        <v>169</v>
      </c>
      <c r="R1105">
        <v>105.5</v>
      </c>
      <c r="S1105">
        <v>122</v>
      </c>
      <c r="T1105">
        <v>106.4</v>
      </c>
      <c r="U1105">
        <v>209</v>
      </c>
      <c r="V1105">
        <v>-1</v>
      </c>
      <c r="W1105">
        <v>193</v>
      </c>
    </row>
    <row r="1106" spans="1:23" x14ac:dyDescent="0.25">
      <c r="A1106">
        <f>COUNTIF('Value Matchup'!$D$356:$D$423,D1106)</f>
        <v>0</v>
      </c>
      <c r="B1106" t="s">
        <v>1301</v>
      </c>
      <c r="C1106">
        <v>48</v>
      </c>
      <c r="D1106" t="s">
        <v>1243</v>
      </c>
      <c r="E1106" t="s">
        <v>140</v>
      </c>
      <c r="F1106" s="79" t="s">
        <v>544</v>
      </c>
      <c r="G1106">
        <v>14.26</v>
      </c>
      <c r="H1106">
        <v>113.1</v>
      </c>
      <c r="I1106">
        <v>47</v>
      </c>
      <c r="J1106">
        <v>98.9</v>
      </c>
      <c r="K1106">
        <v>61</v>
      </c>
      <c r="L1106">
        <v>71.599999999999994</v>
      </c>
      <c r="M1106">
        <v>42</v>
      </c>
      <c r="N1106">
        <v>-0.02</v>
      </c>
      <c r="O1106">
        <v>231</v>
      </c>
      <c r="P1106">
        <v>9.52</v>
      </c>
      <c r="Q1106">
        <v>26</v>
      </c>
      <c r="R1106">
        <v>110.2</v>
      </c>
      <c r="S1106">
        <v>27</v>
      </c>
      <c r="T1106">
        <v>100.7</v>
      </c>
      <c r="U1106">
        <v>34</v>
      </c>
      <c r="V1106">
        <v>-1.82</v>
      </c>
      <c r="W1106">
        <v>216</v>
      </c>
    </row>
    <row r="1107" spans="1:23" x14ac:dyDescent="0.25">
      <c r="A1107">
        <f>COUNTIF('Value Matchup'!$D$356:$D$423,D1107)</f>
        <v>0</v>
      </c>
      <c r="B1107" t="s">
        <v>1301</v>
      </c>
      <c r="C1107">
        <v>49</v>
      </c>
      <c r="D1107" t="s">
        <v>1244</v>
      </c>
      <c r="E1107" t="s">
        <v>124</v>
      </c>
      <c r="F1107" s="79" t="s">
        <v>534</v>
      </c>
      <c r="G1107">
        <v>14.25</v>
      </c>
      <c r="H1107">
        <v>113.9</v>
      </c>
      <c r="I1107">
        <v>35</v>
      </c>
      <c r="J1107">
        <v>99.7</v>
      </c>
      <c r="K1107">
        <v>80</v>
      </c>
      <c r="L1107">
        <v>71</v>
      </c>
      <c r="M1107">
        <v>54</v>
      </c>
      <c r="N1107">
        <v>-2.8000000000000001E-2</v>
      </c>
      <c r="O1107">
        <v>251</v>
      </c>
      <c r="P1107">
        <v>7.61</v>
      </c>
      <c r="Q1107">
        <v>53</v>
      </c>
      <c r="R1107">
        <v>108.7</v>
      </c>
      <c r="S1107">
        <v>57</v>
      </c>
      <c r="T1107">
        <v>101.1</v>
      </c>
      <c r="U1107">
        <v>46</v>
      </c>
      <c r="V1107">
        <v>-1.65</v>
      </c>
      <c r="W1107">
        <v>211</v>
      </c>
    </row>
    <row r="1108" spans="1:23" x14ac:dyDescent="0.25">
      <c r="A1108">
        <f>COUNTIF('Value Matchup'!$D$356:$D$423,D1108)</f>
        <v>0</v>
      </c>
      <c r="B1108" t="s">
        <v>1301</v>
      </c>
      <c r="C1108">
        <v>50</v>
      </c>
      <c r="D1108" t="s">
        <v>1245</v>
      </c>
      <c r="E1108" t="s">
        <v>232</v>
      </c>
      <c r="F1108" s="79" t="s">
        <v>1041</v>
      </c>
      <c r="G1108">
        <v>14.15</v>
      </c>
      <c r="H1108">
        <v>114.6</v>
      </c>
      <c r="I1108">
        <v>30</v>
      </c>
      <c r="J1108">
        <v>100.5</v>
      </c>
      <c r="K1108">
        <v>92</v>
      </c>
      <c r="L1108">
        <v>65.8</v>
      </c>
      <c r="M1108">
        <v>289</v>
      </c>
      <c r="N1108">
        <v>1.2999999999999999E-2</v>
      </c>
      <c r="O1108">
        <v>146</v>
      </c>
      <c r="P1108">
        <v>8.9600000000000009</v>
      </c>
      <c r="Q1108">
        <v>35</v>
      </c>
      <c r="R1108">
        <v>110.1</v>
      </c>
      <c r="S1108">
        <v>29</v>
      </c>
      <c r="T1108">
        <v>101.1</v>
      </c>
      <c r="U1108">
        <v>48</v>
      </c>
      <c r="V1108">
        <v>-2.15</v>
      </c>
      <c r="W1108">
        <v>226</v>
      </c>
    </row>
    <row r="1109" spans="1:23" x14ac:dyDescent="0.25">
      <c r="A1109">
        <f>COUNTIF('Value Matchup'!$D$356:$D$423,D1109)</f>
        <v>0</v>
      </c>
      <c r="B1109" t="s">
        <v>1301</v>
      </c>
      <c r="C1109">
        <v>51</v>
      </c>
      <c r="D1109" t="s">
        <v>1246</v>
      </c>
      <c r="E1109" t="s">
        <v>140</v>
      </c>
      <c r="F1109" s="79" t="s">
        <v>998</v>
      </c>
      <c r="G1109">
        <v>14.13</v>
      </c>
      <c r="H1109">
        <v>113.8</v>
      </c>
      <c r="I1109">
        <v>38</v>
      </c>
      <c r="J1109">
        <v>99.6</v>
      </c>
      <c r="K1109">
        <v>78</v>
      </c>
      <c r="L1109">
        <v>67.099999999999994</v>
      </c>
      <c r="M1109">
        <v>232</v>
      </c>
      <c r="N1109">
        <v>1.4999999999999999E-2</v>
      </c>
      <c r="O1109">
        <v>134</v>
      </c>
      <c r="P1109">
        <v>10.67</v>
      </c>
      <c r="Q1109">
        <v>14</v>
      </c>
      <c r="R1109">
        <v>111.1</v>
      </c>
      <c r="S1109">
        <v>10</v>
      </c>
      <c r="T1109">
        <v>100.4</v>
      </c>
      <c r="U1109">
        <v>26</v>
      </c>
      <c r="V1109">
        <v>-0.84</v>
      </c>
      <c r="W1109">
        <v>182</v>
      </c>
    </row>
    <row r="1110" spans="1:23" x14ac:dyDescent="0.25">
      <c r="A1110">
        <f>COUNTIF('Value Matchup'!$D$356:$D$423,D1110)</f>
        <v>0</v>
      </c>
      <c r="B1110" t="s">
        <v>1301</v>
      </c>
      <c r="C1110">
        <v>52</v>
      </c>
      <c r="D1110" t="s">
        <v>1247</v>
      </c>
      <c r="E1110" t="s">
        <v>151</v>
      </c>
      <c r="F1110" s="79" t="s">
        <v>959</v>
      </c>
      <c r="G1110">
        <v>13.89</v>
      </c>
      <c r="H1110">
        <v>113.1</v>
      </c>
      <c r="I1110">
        <v>48</v>
      </c>
      <c r="J1110">
        <v>99.2</v>
      </c>
      <c r="K1110">
        <v>68</v>
      </c>
      <c r="L1110">
        <v>73.7</v>
      </c>
      <c r="M1110">
        <v>10</v>
      </c>
      <c r="N1110">
        <v>-0.05</v>
      </c>
      <c r="O1110">
        <v>291</v>
      </c>
      <c r="P1110">
        <v>1.32</v>
      </c>
      <c r="Q1110">
        <v>126</v>
      </c>
      <c r="R1110">
        <v>106.2</v>
      </c>
      <c r="S1110">
        <v>105</v>
      </c>
      <c r="T1110">
        <v>104.9</v>
      </c>
      <c r="U1110">
        <v>148</v>
      </c>
      <c r="V1110">
        <v>1.46</v>
      </c>
      <c r="W1110">
        <v>125</v>
      </c>
    </row>
    <row r="1111" spans="1:23" x14ac:dyDescent="0.25">
      <c r="A1111">
        <f>COUNTIF('Value Matchup'!$D$356:$D$423,D1111)</f>
        <v>0</v>
      </c>
      <c r="B1111" t="s">
        <v>1301</v>
      </c>
      <c r="C1111">
        <v>53</v>
      </c>
      <c r="D1111" t="s">
        <v>1248</v>
      </c>
      <c r="E1111" t="s">
        <v>182</v>
      </c>
      <c r="F1111" s="79" t="s">
        <v>1241</v>
      </c>
      <c r="G1111">
        <v>13.86</v>
      </c>
      <c r="H1111">
        <v>114.8</v>
      </c>
      <c r="I1111">
        <v>29</v>
      </c>
      <c r="J1111">
        <v>101</v>
      </c>
      <c r="K1111">
        <v>103</v>
      </c>
      <c r="L1111">
        <v>66.2</v>
      </c>
      <c r="M1111">
        <v>265</v>
      </c>
      <c r="N1111">
        <v>3.1E-2</v>
      </c>
      <c r="O1111">
        <v>94</v>
      </c>
      <c r="P1111">
        <v>3.43</v>
      </c>
      <c r="Q1111">
        <v>91</v>
      </c>
      <c r="R1111">
        <v>106</v>
      </c>
      <c r="S1111">
        <v>108</v>
      </c>
      <c r="T1111">
        <v>102.6</v>
      </c>
      <c r="U1111">
        <v>90</v>
      </c>
      <c r="V1111">
        <v>-1.77</v>
      </c>
      <c r="W1111">
        <v>215</v>
      </c>
    </row>
    <row r="1112" spans="1:23" x14ac:dyDescent="0.25">
      <c r="A1112">
        <f>COUNTIF('Value Matchup'!$D$356:$D$423,D1112)</f>
        <v>0</v>
      </c>
      <c r="B1112" t="s">
        <v>1301</v>
      </c>
      <c r="C1112">
        <v>54</v>
      </c>
      <c r="D1112" t="s">
        <v>1249</v>
      </c>
      <c r="E1112" t="s">
        <v>134</v>
      </c>
      <c r="F1112" s="79" t="s">
        <v>535</v>
      </c>
      <c r="G1112">
        <v>13.78</v>
      </c>
      <c r="H1112">
        <v>113.2</v>
      </c>
      <c r="I1112">
        <v>46</v>
      </c>
      <c r="J1112">
        <v>99.4</v>
      </c>
      <c r="K1112">
        <v>72</v>
      </c>
      <c r="L1112">
        <v>66</v>
      </c>
      <c r="M1112">
        <v>273</v>
      </c>
      <c r="N1112">
        <v>2.8000000000000001E-2</v>
      </c>
      <c r="O1112">
        <v>101</v>
      </c>
      <c r="P1112">
        <v>10.66</v>
      </c>
      <c r="Q1112">
        <v>15</v>
      </c>
      <c r="R1112">
        <v>110.4</v>
      </c>
      <c r="S1112">
        <v>22</v>
      </c>
      <c r="T1112">
        <v>99.7</v>
      </c>
      <c r="U1112">
        <v>8</v>
      </c>
      <c r="V1112">
        <v>0.62</v>
      </c>
      <c r="W1112">
        <v>151</v>
      </c>
    </row>
    <row r="1113" spans="1:23" x14ac:dyDescent="0.25">
      <c r="A1113">
        <f>COUNTIF('Value Matchup'!$D$356:$D$423,D1113)</f>
        <v>1</v>
      </c>
      <c r="B1113" t="s">
        <v>1301</v>
      </c>
      <c r="C1113">
        <v>55</v>
      </c>
      <c r="D1113" t="s">
        <v>244</v>
      </c>
      <c r="E1113" t="s">
        <v>134</v>
      </c>
      <c r="F1113" s="79" t="s">
        <v>541</v>
      </c>
      <c r="G1113">
        <v>13.46</v>
      </c>
      <c r="H1113">
        <v>108.8</v>
      </c>
      <c r="I1113">
        <v>101</v>
      </c>
      <c r="J1113">
        <v>95.4</v>
      </c>
      <c r="K1113">
        <v>25</v>
      </c>
      <c r="L1113">
        <v>66.7</v>
      </c>
      <c r="M1113">
        <v>250</v>
      </c>
      <c r="N1113">
        <v>-5.1999999999999998E-2</v>
      </c>
      <c r="O1113">
        <v>298</v>
      </c>
      <c r="P1113">
        <v>10.42</v>
      </c>
      <c r="Q1113">
        <v>16</v>
      </c>
      <c r="R1113">
        <v>110.7</v>
      </c>
      <c r="S1113">
        <v>15</v>
      </c>
      <c r="T1113">
        <v>100.3</v>
      </c>
      <c r="U1113">
        <v>21</v>
      </c>
      <c r="V1113">
        <v>-2.92</v>
      </c>
      <c r="W1113">
        <v>246</v>
      </c>
    </row>
    <row r="1114" spans="1:23" x14ac:dyDescent="0.25">
      <c r="A1114">
        <f>COUNTIF('Value Matchup'!$D$356:$D$423,D1114)</f>
        <v>0</v>
      </c>
      <c r="B1114" t="s">
        <v>1301</v>
      </c>
      <c r="C1114">
        <v>56</v>
      </c>
      <c r="D1114" t="s">
        <v>1250</v>
      </c>
      <c r="E1114" t="s">
        <v>123</v>
      </c>
      <c r="F1114" s="79" t="s">
        <v>758</v>
      </c>
      <c r="G1114">
        <v>13.24</v>
      </c>
      <c r="H1114">
        <v>109.2</v>
      </c>
      <c r="I1114">
        <v>98</v>
      </c>
      <c r="J1114">
        <v>96</v>
      </c>
      <c r="K1114">
        <v>33</v>
      </c>
      <c r="L1114">
        <v>63.4</v>
      </c>
      <c r="M1114">
        <v>342</v>
      </c>
      <c r="N1114">
        <v>5.6000000000000001E-2</v>
      </c>
      <c r="O1114">
        <v>52</v>
      </c>
      <c r="P1114">
        <v>-0.77</v>
      </c>
      <c r="Q1114">
        <v>167</v>
      </c>
      <c r="R1114">
        <v>104.2</v>
      </c>
      <c r="S1114">
        <v>188</v>
      </c>
      <c r="T1114">
        <v>104.9</v>
      </c>
      <c r="U1114">
        <v>155</v>
      </c>
      <c r="V1114">
        <v>-0.2</v>
      </c>
      <c r="W1114">
        <v>171</v>
      </c>
    </row>
    <row r="1115" spans="1:23" x14ac:dyDescent="0.25">
      <c r="A1115">
        <f>COUNTIF('Value Matchup'!$D$356:$D$423,D1115)</f>
        <v>0</v>
      </c>
      <c r="B1115" t="s">
        <v>1301</v>
      </c>
      <c r="C1115">
        <v>57</v>
      </c>
      <c r="D1115" t="s">
        <v>1251</v>
      </c>
      <c r="E1115" t="s">
        <v>124</v>
      </c>
      <c r="F1115" s="79" t="s">
        <v>761</v>
      </c>
      <c r="G1115">
        <v>12.91</v>
      </c>
      <c r="H1115">
        <v>108.8</v>
      </c>
      <c r="I1115">
        <v>100</v>
      </c>
      <c r="J1115">
        <v>95.9</v>
      </c>
      <c r="K1115">
        <v>31</v>
      </c>
      <c r="L1115">
        <v>69</v>
      </c>
      <c r="M1115">
        <v>120</v>
      </c>
      <c r="N1115">
        <v>1.4999999999999999E-2</v>
      </c>
      <c r="O1115">
        <v>136</v>
      </c>
      <c r="P1115">
        <v>7.51</v>
      </c>
      <c r="Q1115">
        <v>54</v>
      </c>
      <c r="R1115">
        <v>109.5</v>
      </c>
      <c r="S1115">
        <v>37</v>
      </c>
      <c r="T1115">
        <v>102</v>
      </c>
      <c r="U1115">
        <v>74</v>
      </c>
      <c r="V1115">
        <v>-2.15</v>
      </c>
      <c r="W1115">
        <v>227</v>
      </c>
    </row>
    <row r="1116" spans="1:23" x14ac:dyDescent="0.25">
      <c r="A1116">
        <f>COUNTIF('Value Matchup'!$D$356:$D$423,D1116)</f>
        <v>0</v>
      </c>
      <c r="B1116" t="s">
        <v>1301</v>
      </c>
      <c r="C1116">
        <v>58</v>
      </c>
      <c r="D1116" t="s">
        <v>1252</v>
      </c>
      <c r="E1116" t="s">
        <v>114</v>
      </c>
      <c r="F1116" s="79" t="s">
        <v>750</v>
      </c>
      <c r="G1116">
        <v>12.87</v>
      </c>
      <c r="H1116">
        <v>109</v>
      </c>
      <c r="I1116">
        <v>99</v>
      </c>
      <c r="J1116">
        <v>96.2</v>
      </c>
      <c r="K1116">
        <v>36</v>
      </c>
      <c r="L1116">
        <v>70.099999999999994</v>
      </c>
      <c r="M1116">
        <v>84</v>
      </c>
      <c r="N1116">
        <v>0.06</v>
      </c>
      <c r="O1116">
        <v>45</v>
      </c>
      <c r="P1116">
        <v>4.58</v>
      </c>
      <c r="Q1116">
        <v>81</v>
      </c>
      <c r="R1116">
        <v>107.2</v>
      </c>
      <c r="S1116">
        <v>80</v>
      </c>
      <c r="T1116">
        <v>102.6</v>
      </c>
      <c r="U1116">
        <v>93</v>
      </c>
      <c r="V1116">
        <v>-3.49</v>
      </c>
      <c r="W1116">
        <v>265</v>
      </c>
    </row>
    <row r="1117" spans="1:23" x14ac:dyDescent="0.25">
      <c r="A1117">
        <f>COUNTIF('Value Matchup'!$D$356:$D$423,D1117)</f>
        <v>0</v>
      </c>
      <c r="B1117" t="s">
        <v>1301</v>
      </c>
      <c r="C1117">
        <v>59</v>
      </c>
      <c r="D1117" t="s">
        <v>1128</v>
      </c>
      <c r="E1117" t="s">
        <v>182</v>
      </c>
      <c r="F1117" s="79" t="s">
        <v>752</v>
      </c>
      <c r="G1117">
        <v>12.63</v>
      </c>
      <c r="H1117">
        <v>106.6</v>
      </c>
      <c r="I1117">
        <v>146</v>
      </c>
      <c r="J1117">
        <v>94</v>
      </c>
      <c r="K1117">
        <v>15</v>
      </c>
      <c r="L1117">
        <v>67.8</v>
      </c>
      <c r="M1117">
        <v>183</v>
      </c>
      <c r="N1117">
        <v>8.2000000000000003E-2</v>
      </c>
      <c r="O1117">
        <v>28</v>
      </c>
      <c r="P1117">
        <v>3.89</v>
      </c>
      <c r="Q1117">
        <v>86</v>
      </c>
      <c r="R1117">
        <v>107.3</v>
      </c>
      <c r="S1117">
        <v>75</v>
      </c>
      <c r="T1117">
        <v>103.4</v>
      </c>
      <c r="U1117">
        <v>109</v>
      </c>
      <c r="V1117">
        <v>2.58</v>
      </c>
      <c r="W1117">
        <v>91</v>
      </c>
    </row>
    <row r="1118" spans="1:23" x14ac:dyDescent="0.25">
      <c r="A1118">
        <f>COUNTIF('Value Matchup'!$D$356:$D$423,D1118)</f>
        <v>0</v>
      </c>
      <c r="B1118" t="s">
        <v>1301</v>
      </c>
      <c r="C1118">
        <v>60</v>
      </c>
      <c r="D1118" t="s">
        <v>1253</v>
      </c>
      <c r="E1118" t="s">
        <v>153</v>
      </c>
      <c r="F1118" s="79" t="s">
        <v>648</v>
      </c>
      <c r="G1118">
        <v>12.16</v>
      </c>
      <c r="H1118">
        <v>108.2</v>
      </c>
      <c r="I1118">
        <v>112</v>
      </c>
      <c r="J1118">
        <v>96.1</v>
      </c>
      <c r="K1118">
        <v>35</v>
      </c>
      <c r="L1118">
        <v>70.599999999999994</v>
      </c>
      <c r="M1118">
        <v>58</v>
      </c>
      <c r="N1118">
        <v>1.2999999999999999E-2</v>
      </c>
      <c r="O1118">
        <v>142</v>
      </c>
      <c r="P1118">
        <v>-2.3199999999999998</v>
      </c>
      <c r="Q1118">
        <v>204</v>
      </c>
      <c r="R1118">
        <v>102.5</v>
      </c>
      <c r="S1118">
        <v>258</v>
      </c>
      <c r="T1118">
        <v>104.9</v>
      </c>
      <c r="U1118">
        <v>149</v>
      </c>
      <c r="V1118">
        <v>-8.92</v>
      </c>
      <c r="W1118">
        <v>341</v>
      </c>
    </row>
    <row r="1119" spans="1:23" x14ac:dyDescent="0.25">
      <c r="A1119">
        <f>COUNTIF('Value Matchup'!$D$356:$D$423,D1119)</f>
        <v>0</v>
      </c>
      <c r="B1119" t="s">
        <v>1301</v>
      </c>
      <c r="C1119">
        <v>61</v>
      </c>
      <c r="D1119" t="s">
        <v>1254</v>
      </c>
      <c r="E1119" t="s">
        <v>171</v>
      </c>
      <c r="F1119" s="79" t="s">
        <v>571</v>
      </c>
      <c r="G1119">
        <v>11.81</v>
      </c>
      <c r="H1119">
        <v>116.7</v>
      </c>
      <c r="I1119">
        <v>21</v>
      </c>
      <c r="J1119">
        <v>104.9</v>
      </c>
      <c r="K1119">
        <v>179</v>
      </c>
      <c r="L1119">
        <v>66.3</v>
      </c>
      <c r="M1119">
        <v>259</v>
      </c>
      <c r="N1119">
        <v>-6.0000000000000001E-3</v>
      </c>
      <c r="O1119">
        <v>192</v>
      </c>
      <c r="P1119">
        <v>0.81</v>
      </c>
      <c r="Q1119">
        <v>134</v>
      </c>
      <c r="R1119">
        <v>103.9</v>
      </c>
      <c r="S1119">
        <v>202</v>
      </c>
      <c r="T1119">
        <v>103.1</v>
      </c>
      <c r="U1119">
        <v>102</v>
      </c>
      <c r="V1119">
        <v>-11.35</v>
      </c>
      <c r="W1119">
        <v>350</v>
      </c>
    </row>
    <row r="1120" spans="1:23" x14ac:dyDescent="0.25">
      <c r="A1120">
        <f>COUNTIF('Value Matchup'!$D$356:$D$423,D1120)</f>
        <v>0</v>
      </c>
      <c r="B1120" t="s">
        <v>1301</v>
      </c>
      <c r="C1120">
        <v>62</v>
      </c>
      <c r="D1120" t="s">
        <v>66</v>
      </c>
      <c r="E1120" t="s">
        <v>150</v>
      </c>
      <c r="F1120" s="79" t="s">
        <v>549</v>
      </c>
      <c r="G1120">
        <v>11.71</v>
      </c>
      <c r="H1120">
        <v>111.4</v>
      </c>
      <c r="I1120">
        <v>65</v>
      </c>
      <c r="J1120">
        <v>99.7</v>
      </c>
      <c r="K1120">
        <v>81</v>
      </c>
      <c r="L1120">
        <v>67.900000000000006</v>
      </c>
      <c r="M1120">
        <v>180</v>
      </c>
      <c r="N1120">
        <v>-0.10199999999999999</v>
      </c>
      <c r="O1120">
        <v>344</v>
      </c>
      <c r="P1120">
        <v>9.34</v>
      </c>
      <c r="Q1120">
        <v>28</v>
      </c>
      <c r="R1120">
        <v>109.6</v>
      </c>
      <c r="S1120">
        <v>35</v>
      </c>
      <c r="T1120">
        <v>100.3</v>
      </c>
      <c r="U1120">
        <v>23</v>
      </c>
      <c r="V1120">
        <v>2.4300000000000002</v>
      </c>
      <c r="W1120">
        <v>93</v>
      </c>
    </row>
    <row r="1121" spans="1:23" x14ac:dyDescent="0.25">
      <c r="A1121">
        <f>COUNTIF('Value Matchup'!$D$356:$D$423,D1121)</f>
        <v>0</v>
      </c>
      <c r="B1121" t="s">
        <v>1301</v>
      </c>
      <c r="C1121">
        <v>63</v>
      </c>
      <c r="D1121" t="s">
        <v>1255</v>
      </c>
      <c r="E1121" t="s">
        <v>140</v>
      </c>
      <c r="F1121" s="79" t="s">
        <v>1063</v>
      </c>
      <c r="G1121">
        <v>11.68</v>
      </c>
      <c r="H1121">
        <v>110.6</v>
      </c>
      <c r="I1121">
        <v>81</v>
      </c>
      <c r="J1121">
        <v>98.9</v>
      </c>
      <c r="K1121">
        <v>64</v>
      </c>
      <c r="L1121">
        <v>69.5</v>
      </c>
      <c r="M1121">
        <v>102</v>
      </c>
      <c r="N1121">
        <v>1.4999999999999999E-2</v>
      </c>
      <c r="O1121">
        <v>139</v>
      </c>
      <c r="P1121">
        <v>9.2100000000000009</v>
      </c>
      <c r="Q1121">
        <v>29</v>
      </c>
      <c r="R1121">
        <v>110.5</v>
      </c>
      <c r="S1121">
        <v>21</v>
      </c>
      <c r="T1121">
        <v>101.2</v>
      </c>
      <c r="U1121">
        <v>52</v>
      </c>
      <c r="V1121">
        <v>-8.44</v>
      </c>
      <c r="W1121">
        <v>339</v>
      </c>
    </row>
    <row r="1122" spans="1:23" x14ac:dyDescent="0.25">
      <c r="A1122">
        <f>COUNTIF('Value Matchup'!$D$356:$D$423,D1122)</f>
        <v>0</v>
      </c>
      <c r="B1122" t="s">
        <v>1301</v>
      </c>
      <c r="C1122">
        <v>64</v>
      </c>
      <c r="D1122" t="s">
        <v>1256</v>
      </c>
      <c r="E1122" t="s">
        <v>124</v>
      </c>
      <c r="F1122" s="79" t="s">
        <v>535</v>
      </c>
      <c r="G1122">
        <v>11.65</v>
      </c>
      <c r="H1122">
        <v>110.7</v>
      </c>
      <c r="I1122">
        <v>77</v>
      </c>
      <c r="J1122">
        <v>99.1</v>
      </c>
      <c r="K1122">
        <v>66</v>
      </c>
      <c r="L1122">
        <v>67.099999999999994</v>
      </c>
      <c r="M1122">
        <v>229</v>
      </c>
      <c r="N1122">
        <v>4.2999999999999997E-2</v>
      </c>
      <c r="O1122">
        <v>78</v>
      </c>
      <c r="P1122">
        <v>9.61</v>
      </c>
      <c r="Q1122">
        <v>24</v>
      </c>
      <c r="R1122">
        <v>109.8</v>
      </c>
      <c r="S1122">
        <v>32</v>
      </c>
      <c r="T1122">
        <v>100.2</v>
      </c>
      <c r="U1122">
        <v>17</v>
      </c>
      <c r="V1122">
        <v>0.46</v>
      </c>
      <c r="W1122">
        <v>155</v>
      </c>
    </row>
    <row r="1123" spans="1:23" x14ac:dyDescent="0.25">
      <c r="A1123">
        <f>COUNTIF('Value Matchup'!$D$356:$D$423,D1123)</f>
        <v>0</v>
      </c>
      <c r="B1123" t="s">
        <v>1301</v>
      </c>
      <c r="C1123">
        <v>65</v>
      </c>
      <c r="D1123" t="s">
        <v>1257</v>
      </c>
      <c r="E1123" t="s">
        <v>171</v>
      </c>
      <c r="F1123" s="79" t="s">
        <v>538</v>
      </c>
      <c r="G1123">
        <v>11.5</v>
      </c>
      <c r="H1123">
        <v>111.2</v>
      </c>
      <c r="I1123">
        <v>69</v>
      </c>
      <c r="J1123">
        <v>99.7</v>
      </c>
      <c r="K1123">
        <v>79</v>
      </c>
      <c r="L1123">
        <v>68.400000000000006</v>
      </c>
      <c r="M1123">
        <v>149</v>
      </c>
      <c r="N1123">
        <v>-3.0000000000000001E-3</v>
      </c>
      <c r="O1123">
        <v>181</v>
      </c>
      <c r="P1123">
        <v>5.54</v>
      </c>
      <c r="Q1123">
        <v>76</v>
      </c>
      <c r="R1123">
        <v>107</v>
      </c>
      <c r="S1123">
        <v>84</v>
      </c>
      <c r="T1123">
        <v>101.4</v>
      </c>
      <c r="U1123">
        <v>60</v>
      </c>
      <c r="V1123">
        <v>1.46</v>
      </c>
      <c r="W1123">
        <v>127</v>
      </c>
    </row>
    <row r="1124" spans="1:23" x14ac:dyDescent="0.25">
      <c r="A1124">
        <f>COUNTIF('Value Matchup'!$D$356:$D$423,D1124)</f>
        <v>0</v>
      </c>
      <c r="B1124" t="s">
        <v>1301</v>
      </c>
      <c r="C1124">
        <v>66</v>
      </c>
      <c r="D1124" t="s">
        <v>1258</v>
      </c>
      <c r="E1124" t="s">
        <v>124</v>
      </c>
      <c r="F1124" s="79" t="s">
        <v>753</v>
      </c>
      <c r="G1124">
        <v>11.22</v>
      </c>
      <c r="H1124">
        <v>110.4</v>
      </c>
      <c r="I1124">
        <v>87</v>
      </c>
      <c r="J1124">
        <v>99.2</v>
      </c>
      <c r="K1124">
        <v>70</v>
      </c>
      <c r="L1124">
        <v>77.5</v>
      </c>
      <c r="M1124">
        <v>2</v>
      </c>
      <c r="N1124">
        <v>-1.6E-2</v>
      </c>
      <c r="O1124">
        <v>220</v>
      </c>
      <c r="P1124">
        <v>7.78</v>
      </c>
      <c r="Q1124">
        <v>51</v>
      </c>
      <c r="R1124">
        <v>108.8</v>
      </c>
      <c r="S1124">
        <v>50</v>
      </c>
      <c r="T1124">
        <v>101.1</v>
      </c>
      <c r="U1124">
        <v>45</v>
      </c>
      <c r="V1124">
        <v>-1.46</v>
      </c>
      <c r="W1124">
        <v>205</v>
      </c>
    </row>
    <row r="1125" spans="1:23" x14ac:dyDescent="0.25">
      <c r="A1125">
        <f>COUNTIF('Value Matchup'!$D$356:$D$423,D1125)</f>
        <v>0</v>
      </c>
      <c r="B1125" t="s">
        <v>1301</v>
      </c>
      <c r="C1125">
        <v>67</v>
      </c>
      <c r="D1125" t="s">
        <v>1259</v>
      </c>
      <c r="E1125" t="s">
        <v>144</v>
      </c>
      <c r="F1125" s="79" t="s">
        <v>1041</v>
      </c>
      <c r="G1125">
        <v>11.13</v>
      </c>
      <c r="H1125">
        <v>109.6</v>
      </c>
      <c r="I1125">
        <v>94</v>
      </c>
      <c r="J1125">
        <v>98.5</v>
      </c>
      <c r="K1125">
        <v>56</v>
      </c>
      <c r="L1125">
        <v>62.9</v>
      </c>
      <c r="M1125">
        <v>346</v>
      </c>
      <c r="N1125">
        <v>1.2999999999999999E-2</v>
      </c>
      <c r="O1125">
        <v>148</v>
      </c>
      <c r="P1125">
        <v>4.8</v>
      </c>
      <c r="Q1125">
        <v>79</v>
      </c>
      <c r="R1125">
        <v>106.1</v>
      </c>
      <c r="S1125">
        <v>107</v>
      </c>
      <c r="T1125">
        <v>101.3</v>
      </c>
      <c r="U1125">
        <v>53</v>
      </c>
      <c r="V1125">
        <v>7.57</v>
      </c>
      <c r="W1125">
        <v>17</v>
      </c>
    </row>
    <row r="1126" spans="1:23" x14ac:dyDescent="0.25">
      <c r="A1126">
        <f>COUNTIF('Value Matchup'!$D$356:$D$423,D1126)</f>
        <v>0</v>
      </c>
      <c r="B1126" t="s">
        <v>1301</v>
      </c>
      <c r="C1126">
        <v>68</v>
      </c>
      <c r="D1126" t="s">
        <v>97</v>
      </c>
      <c r="E1126" t="s">
        <v>232</v>
      </c>
      <c r="F1126" s="79" t="s">
        <v>538</v>
      </c>
      <c r="G1126">
        <v>11.04</v>
      </c>
      <c r="H1126">
        <v>111.1</v>
      </c>
      <c r="I1126">
        <v>71</v>
      </c>
      <c r="J1126">
        <v>100.1</v>
      </c>
      <c r="K1126">
        <v>87</v>
      </c>
      <c r="L1126">
        <v>63.7</v>
      </c>
      <c r="M1126">
        <v>338</v>
      </c>
      <c r="N1126">
        <v>-2E-3</v>
      </c>
      <c r="O1126">
        <v>178</v>
      </c>
      <c r="P1126">
        <v>2.73</v>
      </c>
      <c r="Q1126">
        <v>100</v>
      </c>
      <c r="R1126">
        <v>106.5</v>
      </c>
      <c r="S1126">
        <v>94</v>
      </c>
      <c r="T1126">
        <v>103.8</v>
      </c>
      <c r="U1126">
        <v>119</v>
      </c>
      <c r="V1126">
        <v>-11.07</v>
      </c>
      <c r="W1126">
        <v>349</v>
      </c>
    </row>
    <row r="1127" spans="1:23" x14ac:dyDescent="0.25">
      <c r="A1127">
        <f>COUNTIF('Value Matchup'!$D$356:$D$423,D1127)</f>
        <v>0</v>
      </c>
      <c r="B1127" t="s">
        <v>1301</v>
      </c>
      <c r="C1127">
        <v>69</v>
      </c>
      <c r="D1127" t="s">
        <v>67</v>
      </c>
      <c r="E1127" t="s">
        <v>124</v>
      </c>
      <c r="F1127" s="79" t="s">
        <v>550</v>
      </c>
      <c r="G1127">
        <v>10.75</v>
      </c>
      <c r="H1127">
        <v>112.6</v>
      </c>
      <c r="I1127">
        <v>51</v>
      </c>
      <c r="J1127">
        <v>101.9</v>
      </c>
      <c r="K1127">
        <v>118</v>
      </c>
      <c r="L1127">
        <v>69.5</v>
      </c>
      <c r="M1127">
        <v>98</v>
      </c>
      <c r="N1127">
        <v>-5.6000000000000001E-2</v>
      </c>
      <c r="O1127">
        <v>307</v>
      </c>
      <c r="P1127">
        <v>9.61</v>
      </c>
      <c r="Q1127">
        <v>23</v>
      </c>
      <c r="R1127">
        <v>110.5</v>
      </c>
      <c r="S1127">
        <v>18</v>
      </c>
      <c r="T1127">
        <v>100.9</v>
      </c>
      <c r="U1127">
        <v>42</v>
      </c>
      <c r="V1127">
        <v>4.5999999999999996</v>
      </c>
      <c r="W1127">
        <v>44</v>
      </c>
    </row>
    <row r="1128" spans="1:23" x14ac:dyDescent="0.25">
      <c r="A1128">
        <f>COUNTIF('Value Matchup'!$D$356:$D$423,D1128)</f>
        <v>0</v>
      </c>
      <c r="B1128" t="s">
        <v>1301</v>
      </c>
      <c r="C1128">
        <v>70</v>
      </c>
      <c r="D1128" t="s">
        <v>1260</v>
      </c>
      <c r="E1128" t="s">
        <v>146</v>
      </c>
      <c r="F1128" s="79" t="s">
        <v>759</v>
      </c>
      <c r="G1128">
        <v>10.63</v>
      </c>
      <c r="H1128">
        <v>112.3</v>
      </c>
      <c r="I1128">
        <v>56</v>
      </c>
      <c r="J1128">
        <v>101.7</v>
      </c>
      <c r="K1128">
        <v>114</v>
      </c>
      <c r="L1128">
        <v>68.599999999999994</v>
      </c>
      <c r="M1128">
        <v>138</v>
      </c>
      <c r="N1128">
        <v>3.5999999999999997E-2</v>
      </c>
      <c r="O1128">
        <v>90</v>
      </c>
      <c r="P1128">
        <v>-1.6</v>
      </c>
      <c r="Q1128">
        <v>190</v>
      </c>
      <c r="R1128">
        <v>104.2</v>
      </c>
      <c r="S1128">
        <v>189</v>
      </c>
      <c r="T1128">
        <v>105.8</v>
      </c>
      <c r="U1128">
        <v>185</v>
      </c>
      <c r="V1128">
        <v>-1.32</v>
      </c>
      <c r="W1128">
        <v>199</v>
      </c>
    </row>
    <row r="1129" spans="1:23" x14ac:dyDescent="0.25">
      <c r="A1129">
        <f>COUNTIF('Value Matchup'!$D$356:$D$423,D1129)</f>
        <v>0</v>
      </c>
      <c r="B1129" t="s">
        <v>1301</v>
      </c>
      <c r="C1129">
        <v>71</v>
      </c>
      <c r="D1129" t="s">
        <v>1261</v>
      </c>
      <c r="E1129" t="s">
        <v>114</v>
      </c>
      <c r="F1129" s="79" t="s">
        <v>544</v>
      </c>
      <c r="G1129">
        <v>10.59</v>
      </c>
      <c r="H1129">
        <v>107.9</v>
      </c>
      <c r="I1129">
        <v>118</v>
      </c>
      <c r="J1129">
        <v>97.3</v>
      </c>
      <c r="K1129">
        <v>46</v>
      </c>
      <c r="L1129">
        <v>67.3</v>
      </c>
      <c r="M1129">
        <v>216</v>
      </c>
      <c r="N1129">
        <v>6.5000000000000002E-2</v>
      </c>
      <c r="O1129">
        <v>40</v>
      </c>
      <c r="P1129">
        <v>8.1</v>
      </c>
      <c r="Q1129">
        <v>48</v>
      </c>
      <c r="R1129">
        <v>109.5</v>
      </c>
      <c r="S1129">
        <v>38</v>
      </c>
      <c r="T1129">
        <v>101.4</v>
      </c>
      <c r="U1129">
        <v>57</v>
      </c>
      <c r="V1129">
        <v>3.26</v>
      </c>
      <c r="W1129">
        <v>73</v>
      </c>
    </row>
    <row r="1130" spans="1:23" x14ac:dyDescent="0.25">
      <c r="A1130">
        <f>COUNTIF('Value Matchup'!$D$356:$D$423,D1130)</f>
        <v>0</v>
      </c>
      <c r="B1130" t="s">
        <v>1301</v>
      </c>
      <c r="C1130">
        <v>72</v>
      </c>
      <c r="D1130" t="s">
        <v>200</v>
      </c>
      <c r="E1130" t="s">
        <v>144</v>
      </c>
      <c r="F1130" s="79" t="s">
        <v>750</v>
      </c>
      <c r="G1130">
        <v>10.56</v>
      </c>
      <c r="H1130">
        <v>108.3</v>
      </c>
      <c r="I1130">
        <v>110</v>
      </c>
      <c r="J1130">
        <v>97.8</v>
      </c>
      <c r="K1130">
        <v>51</v>
      </c>
      <c r="L1130">
        <v>68.599999999999994</v>
      </c>
      <c r="M1130">
        <v>140</v>
      </c>
      <c r="N1130">
        <v>-1.0999999999999999E-2</v>
      </c>
      <c r="O1130">
        <v>205</v>
      </c>
      <c r="P1130">
        <v>-1.44</v>
      </c>
      <c r="Q1130">
        <v>181</v>
      </c>
      <c r="R1130">
        <v>102.5</v>
      </c>
      <c r="S1130">
        <v>263</v>
      </c>
      <c r="T1130">
        <v>103.9</v>
      </c>
      <c r="U1130">
        <v>123</v>
      </c>
      <c r="V1130">
        <v>-4.7699999999999996</v>
      </c>
      <c r="W1130">
        <v>297</v>
      </c>
    </row>
    <row r="1131" spans="1:23" x14ac:dyDescent="0.25">
      <c r="A1131">
        <f>COUNTIF('Value Matchup'!$D$356:$D$423,D1131)</f>
        <v>0</v>
      </c>
      <c r="B1131" t="s">
        <v>1301</v>
      </c>
      <c r="C1131">
        <v>73</v>
      </c>
      <c r="D1131" t="s">
        <v>41</v>
      </c>
      <c r="E1131" t="s">
        <v>114</v>
      </c>
      <c r="F1131" s="79" t="s">
        <v>517</v>
      </c>
      <c r="G1131">
        <v>10.45</v>
      </c>
      <c r="H1131">
        <v>110.7</v>
      </c>
      <c r="I1131">
        <v>78</v>
      </c>
      <c r="J1131">
        <v>100.3</v>
      </c>
      <c r="K1131">
        <v>90</v>
      </c>
      <c r="L1131">
        <v>69.7</v>
      </c>
      <c r="M1131">
        <v>94</v>
      </c>
      <c r="N1131">
        <v>-0.08</v>
      </c>
      <c r="O1131">
        <v>334</v>
      </c>
      <c r="P1131">
        <v>6.4</v>
      </c>
      <c r="Q1131">
        <v>66</v>
      </c>
      <c r="R1131">
        <v>108.6</v>
      </c>
      <c r="S1131">
        <v>60</v>
      </c>
      <c r="T1131">
        <v>102.2</v>
      </c>
      <c r="U1131">
        <v>78</v>
      </c>
      <c r="V1131">
        <v>-0.79</v>
      </c>
      <c r="W1131">
        <v>179</v>
      </c>
    </row>
    <row r="1132" spans="1:23" x14ac:dyDescent="0.25">
      <c r="A1132">
        <f>COUNTIF('Value Matchup'!$D$356:$D$423,D1132)</f>
        <v>0</v>
      </c>
      <c r="B1132" t="s">
        <v>1301</v>
      </c>
      <c r="C1132">
        <v>74</v>
      </c>
      <c r="D1132" t="s">
        <v>302</v>
      </c>
      <c r="E1132" t="s">
        <v>140</v>
      </c>
      <c r="F1132" s="79" t="s">
        <v>543</v>
      </c>
      <c r="G1132">
        <v>10.44</v>
      </c>
      <c r="H1132">
        <v>114.1</v>
      </c>
      <c r="I1132">
        <v>33</v>
      </c>
      <c r="J1132">
        <v>103.7</v>
      </c>
      <c r="K1132">
        <v>152</v>
      </c>
      <c r="L1132">
        <v>67.7</v>
      </c>
      <c r="M1132">
        <v>195</v>
      </c>
      <c r="N1132">
        <v>-3.6999999999999998E-2</v>
      </c>
      <c r="O1132">
        <v>271</v>
      </c>
      <c r="P1132">
        <v>8.75</v>
      </c>
      <c r="Q1132">
        <v>38</v>
      </c>
      <c r="R1132">
        <v>110.6</v>
      </c>
      <c r="S1132">
        <v>17</v>
      </c>
      <c r="T1132">
        <v>101.8</v>
      </c>
      <c r="U1132">
        <v>71</v>
      </c>
      <c r="V1132">
        <v>-1.96</v>
      </c>
      <c r="W1132">
        <v>223</v>
      </c>
    </row>
    <row r="1133" spans="1:23" x14ac:dyDescent="0.25">
      <c r="A1133">
        <f>COUNTIF('Value Matchup'!$D$356:$D$423,D1133)</f>
        <v>0</v>
      </c>
      <c r="B1133" t="s">
        <v>1301</v>
      </c>
      <c r="C1133">
        <v>75</v>
      </c>
      <c r="D1133" t="s">
        <v>268</v>
      </c>
      <c r="E1133" t="s">
        <v>171</v>
      </c>
      <c r="F1133" s="79" t="s">
        <v>753</v>
      </c>
      <c r="G1133">
        <v>10.1</v>
      </c>
      <c r="H1133">
        <v>107.5</v>
      </c>
      <c r="I1133">
        <v>124</v>
      </c>
      <c r="J1133">
        <v>97.4</v>
      </c>
      <c r="K1133">
        <v>47</v>
      </c>
      <c r="L1133">
        <v>73.400000000000006</v>
      </c>
      <c r="M1133">
        <v>12</v>
      </c>
      <c r="N1133">
        <v>-9.8000000000000004E-2</v>
      </c>
      <c r="O1133">
        <v>341</v>
      </c>
      <c r="P1133">
        <v>2.0099999999999998</v>
      </c>
      <c r="Q1133">
        <v>110</v>
      </c>
      <c r="R1133">
        <v>104.3</v>
      </c>
      <c r="S1133">
        <v>186</v>
      </c>
      <c r="T1133">
        <v>102.3</v>
      </c>
      <c r="U1133">
        <v>80</v>
      </c>
      <c r="V1133">
        <v>-6.79</v>
      </c>
      <c r="W1133">
        <v>322</v>
      </c>
    </row>
    <row r="1134" spans="1:23" x14ac:dyDescent="0.25">
      <c r="A1134">
        <f>COUNTIF('Value Matchup'!$D$356:$D$423,D1134)</f>
        <v>0</v>
      </c>
      <c r="B1134" t="s">
        <v>1301</v>
      </c>
      <c r="C1134">
        <v>76</v>
      </c>
      <c r="D1134" t="s">
        <v>1262</v>
      </c>
      <c r="E1134" t="s">
        <v>232</v>
      </c>
      <c r="F1134" s="79" t="s">
        <v>649</v>
      </c>
      <c r="G1134">
        <v>10</v>
      </c>
      <c r="H1134">
        <v>107</v>
      </c>
      <c r="I1134">
        <v>138</v>
      </c>
      <c r="J1134">
        <v>97</v>
      </c>
      <c r="K1134">
        <v>43</v>
      </c>
      <c r="L1134">
        <v>67.5</v>
      </c>
      <c r="M1134">
        <v>203</v>
      </c>
      <c r="N1134">
        <v>4.9000000000000002E-2</v>
      </c>
      <c r="O1134">
        <v>65</v>
      </c>
      <c r="P1134">
        <v>6.23</v>
      </c>
      <c r="Q1134">
        <v>68</v>
      </c>
      <c r="R1134">
        <v>107.9</v>
      </c>
      <c r="S1134">
        <v>68</v>
      </c>
      <c r="T1134">
        <v>101.7</v>
      </c>
      <c r="U1134">
        <v>65</v>
      </c>
      <c r="V1134">
        <v>-3.41</v>
      </c>
      <c r="W1134">
        <v>264</v>
      </c>
    </row>
    <row r="1135" spans="1:23" x14ac:dyDescent="0.25">
      <c r="A1135">
        <f>COUNTIF('Value Matchup'!$D$356:$D$423,D1135)</f>
        <v>1</v>
      </c>
      <c r="B1135" t="s">
        <v>1301</v>
      </c>
      <c r="C1135">
        <v>77</v>
      </c>
      <c r="D1135" t="s">
        <v>45</v>
      </c>
      <c r="E1135" t="s">
        <v>114</v>
      </c>
      <c r="F1135" s="79" t="s">
        <v>538</v>
      </c>
      <c r="G1135">
        <v>9.8800000000000008</v>
      </c>
      <c r="H1135">
        <v>111.9</v>
      </c>
      <c r="I1135">
        <v>61</v>
      </c>
      <c r="J1135">
        <v>102</v>
      </c>
      <c r="K1135">
        <v>121</v>
      </c>
      <c r="L1135">
        <v>68.5</v>
      </c>
      <c r="M1135">
        <v>144</v>
      </c>
      <c r="N1135">
        <v>2.1999999999999999E-2</v>
      </c>
      <c r="O1135">
        <v>117</v>
      </c>
      <c r="P1135">
        <v>4.4400000000000004</v>
      </c>
      <c r="Q1135">
        <v>82</v>
      </c>
      <c r="R1135">
        <v>105.9</v>
      </c>
      <c r="S1135">
        <v>110</v>
      </c>
      <c r="T1135">
        <v>101.4</v>
      </c>
      <c r="U1135">
        <v>58</v>
      </c>
      <c r="V1135">
        <v>-3.59</v>
      </c>
      <c r="W1135">
        <v>267</v>
      </c>
    </row>
    <row r="1136" spans="1:23" x14ac:dyDescent="0.25">
      <c r="A1136">
        <f>COUNTIF('Value Matchup'!$D$356:$D$423,D1136)</f>
        <v>1</v>
      </c>
      <c r="B1136" t="s">
        <v>1301</v>
      </c>
      <c r="C1136">
        <v>78</v>
      </c>
      <c r="D1136" t="s">
        <v>276</v>
      </c>
      <c r="E1136" t="s">
        <v>114</v>
      </c>
      <c r="F1136" s="79" t="s">
        <v>449</v>
      </c>
      <c r="G1136">
        <v>9.6199999999999992</v>
      </c>
      <c r="H1136">
        <v>110.1</v>
      </c>
      <c r="I1136">
        <v>91</v>
      </c>
      <c r="J1136">
        <v>100.5</v>
      </c>
      <c r="K1136">
        <v>93</v>
      </c>
      <c r="L1136">
        <v>69.3</v>
      </c>
      <c r="M1136">
        <v>108</v>
      </c>
      <c r="N1136">
        <v>-0.12</v>
      </c>
      <c r="O1136">
        <v>349</v>
      </c>
      <c r="P1136">
        <v>5.66</v>
      </c>
      <c r="Q1136">
        <v>74</v>
      </c>
      <c r="R1136">
        <v>108</v>
      </c>
      <c r="S1136">
        <v>65</v>
      </c>
      <c r="T1136">
        <v>102.4</v>
      </c>
      <c r="U1136">
        <v>86</v>
      </c>
      <c r="V1136">
        <v>-4.51</v>
      </c>
      <c r="W1136">
        <v>292</v>
      </c>
    </row>
    <row r="1137" spans="1:23" x14ac:dyDescent="0.25">
      <c r="A1137">
        <f>COUNTIF('Value Matchup'!$D$356:$D$423,D1137)</f>
        <v>0</v>
      </c>
      <c r="B1137" t="s">
        <v>1301</v>
      </c>
      <c r="C1137">
        <v>79</v>
      </c>
      <c r="D1137" t="s">
        <v>314</v>
      </c>
      <c r="E1137" t="s">
        <v>173</v>
      </c>
      <c r="F1137" s="79" t="s">
        <v>755</v>
      </c>
      <c r="G1137">
        <v>9.6</v>
      </c>
      <c r="H1137">
        <v>116.3</v>
      </c>
      <c r="I1137">
        <v>23</v>
      </c>
      <c r="J1137">
        <v>106.7</v>
      </c>
      <c r="K1137">
        <v>208</v>
      </c>
      <c r="L1137">
        <v>73.8</v>
      </c>
      <c r="M1137">
        <v>9</v>
      </c>
      <c r="N1137">
        <v>-5.8000000000000003E-2</v>
      </c>
      <c r="O1137">
        <v>312</v>
      </c>
      <c r="P1137">
        <v>-1.06</v>
      </c>
      <c r="Q1137">
        <v>172</v>
      </c>
      <c r="R1137">
        <v>103.8</v>
      </c>
      <c r="S1137">
        <v>203</v>
      </c>
      <c r="T1137">
        <v>104.8</v>
      </c>
      <c r="U1137">
        <v>147</v>
      </c>
      <c r="V1137">
        <v>1.52</v>
      </c>
      <c r="W1137">
        <v>124</v>
      </c>
    </row>
    <row r="1138" spans="1:23" x14ac:dyDescent="0.25">
      <c r="A1138">
        <f>COUNTIF('Value Matchup'!$D$356:$D$423,D1138)</f>
        <v>0</v>
      </c>
      <c r="B1138" t="s">
        <v>1301</v>
      </c>
      <c r="C1138">
        <v>80</v>
      </c>
      <c r="D1138" t="s">
        <v>1044</v>
      </c>
      <c r="E1138" t="s">
        <v>186</v>
      </c>
      <c r="F1138" s="79" t="s">
        <v>651</v>
      </c>
      <c r="G1138">
        <v>9.57</v>
      </c>
      <c r="H1138">
        <v>111.4</v>
      </c>
      <c r="I1138">
        <v>66</v>
      </c>
      <c r="J1138">
        <v>101.8</v>
      </c>
      <c r="K1138">
        <v>117</v>
      </c>
      <c r="L1138">
        <v>68.3</v>
      </c>
      <c r="M1138">
        <v>157</v>
      </c>
      <c r="N1138">
        <v>4.0000000000000001E-3</v>
      </c>
      <c r="O1138">
        <v>168</v>
      </c>
      <c r="P1138">
        <v>-0.23</v>
      </c>
      <c r="Q1138">
        <v>155</v>
      </c>
      <c r="R1138">
        <v>104.6</v>
      </c>
      <c r="S1138">
        <v>168</v>
      </c>
      <c r="T1138">
        <v>104.8</v>
      </c>
      <c r="U1138">
        <v>146</v>
      </c>
      <c r="V1138">
        <v>1.91</v>
      </c>
      <c r="W1138">
        <v>113</v>
      </c>
    </row>
    <row r="1139" spans="1:23" x14ac:dyDescent="0.25">
      <c r="A1139">
        <f>COUNTIF('Value Matchup'!$D$356:$D$423,D1139)</f>
        <v>1</v>
      </c>
      <c r="B1139" t="s">
        <v>1301</v>
      </c>
      <c r="C1139">
        <v>81</v>
      </c>
      <c r="D1139" t="s">
        <v>52</v>
      </c>
      <c r="E1139" t="s">
        <v>114</v>
      </c>
      <c r="F1139" s="79" t="s">
        <v>756</v>
      </c>
      <c r="G1139">
        <v>9.56</v>
      </c>
      <c r="H1139">
        <v>111.9</v>
      </c>
      <c r="I1139">
        <v>60</v>
      </c>
      <c r="J1139">
        <v>102.3</v>
      </c>
      <c r="K1139">
        <v>124</v>
      </c>
      <c r="L1139">
        <v>72.3</v>
      </c>
      <c r="M1139">
        <v>22</v>
      </c>
      <c r="N1139">
        <v>2.1999999999999999E-2</v>
      </c>
      <c r="O1139">
        <v>116</v>
      </c>
      <c r="P1139">
        <v>6.85</v>
      </c>
      <c r="Q1139">
        <v>59</v>
      </c>
      <c r="R1139">
        <v>108.3</v>
      </c>
      <c r="S1139">
        <v>63</v>
      </c>
      <c r="T1139">
        <v>101.4</v>
      </c>
      <c r="U1139">
        <v>59</v>
      </c>
      <c r="V1139">
        <v>-3.11</v>
      </c>
      <c r="W1139">
        <v>256</v>
      </c>
    </row>
    <row r="1140" spans="1:23" x14ac:dyDescent="0.25">
      <c r="A1140">
        <f>COUNTIF('Value Matchup'!$D$356:$D$423,D1140)</f>
        <v>0</v>
      </c>
      <c r="B1140" t="s">
        <v>1301</v>
      </c>
      <c r="C1140">
        <v>82</v>
      </c>
      <c r="D1140" t="s">
        <v>96</v>
      </c>
      <c r="E1140" t="s">
        <v>182</v>
      </c>
      <c r="F1140" s="79" t="s">
        <v>542</v>
      </c>
      <c r="G1140">
        <v>9.3699999999999992</v>
      </c>
      <c r="H1140">
        <v>108.4</v>
      </c>
      <c r="I1140">
        <v>106</v>
      </c>
      <c r="J1140">
        <v>99</v>
      </c>
      <c r="K1140">
        <v>65</v>
      </c>
      <c r="L1140">
        <v>64.400000000000006</v>
      </c>
      <c r="M1140">
        <v>328</v>
      </c>
      <c r="N1140">
        <v>-0.115</v>
      </c>
      <c r="O1140">
        <v>348</v>
      </c>
      <c r="P1140">
        <v>2.36</v>
      </c>
      <c r="Q1140">
        <v>105</v>
      </c>
      <c r="R1140">
        <v>105.3</v>
      </c>
      <c r="S1140">
        <v>134</v>
      </c>
      <c r="T1140">
        <v>103</v>
      </c>
      <c r="U1140">
        <v>100</v>
      </c>
      <c r="V1140">
        <v>0.33</v>
      </c>
      <c r="W1140">
        <v>159</v>
      </c>
    </row>
    <row r="1141" spans="1:23" x14ac:dyDescent="0.25">
      <c r="A1141">
        <f>COUNTIF('Value Matchup'!$D$356:$D$423,D1141)</f>
        <v>0</v>
      </c>
      <c r="B1141" t="s">
        <v>1301</v>
      </c>
      <c r="C1141">
        <v>83</v>
      </c>
      <c r="D1141" t="s">
        <v>1263</v>
      </c>
      <c r="E1141" t="s">
        <v>176</v>
      </c>
      <c r="F1141" s="79" t="s">
        <v>752</v>
      </c>
      <c r="G1141">
        <v>9.2100000000000009</v>
      </c>
      <c r="H1141">
        <v>110.7</v>
      </c>
      <c r="I1141">
        <v>79</v>
      </c>
      <c r="J1141">
        <v>101.5</v>
      </c>
      <c r="K1141">
        <v>110</v>
      </c>
      <c r="L1141">
        <v>70.3</v>
      </c>
      <c r="M1141">
        <v>73</v>
      </c>
      <c r="N1141">
        <v>3.3000000000000002E-2</v>
      </c>
      <c r="O1141">
        <v>93</v>
      </c>
      <c r="P1141">
        <v>0.85</v>
      </c>
      <c r="Q1141">
        <v>132</v>
      </c>
      <c r="R1141">
        <v>105.7</v>
      </c>
      <c r="S1141">
        <v>115</v>
      </c>
      <c r="T1141">
        <v>104.9</v>
      </c>
      <c r="U1141">
        <v>151</v>
      </c>
      <c r="V1141">
        <v>-3.9</v>
      </c>
      <c r="W1141">
        <v>271</v>
      </c>
    </row>
    <row r="1142" spans="1:23" x14ac:dyDescent="0.25">
      <c r="A1142">
        <f>COUNTIF('Value Matchup'!$D$356:$D$423,D1142)</f>
        <v>1</v>
      </c>
      <c r="B1142" t="s">
        <v>1301</v>
      </c>
      <c r="C1142">
        <v>84</v>
      </c>
      <c r="D1142" t="s">
        <v>55</v>
      </c>
      <c r="E1142" t="s">
        <v>153</v>
      </c>
      <c r="F1142" s="79" t="s">
        <v>1241</v>
      </c>
      <c r="G1142">
        <v>9.1</v>
      </c>
      <c r="H1142">
        <v>106</v>
      </c>
      <c r="I1142">
        <v>157</v>
      </c>
      <c r="J1142">
        <v>96.9</v>
      </c>
      <c r="K1142">
        <v>41</v>
      </c>
      <c r="L1142">
        <v>67.5</v>
      </c>
      <c r="M1142">
        <v>205</v>
      </c>
      <c r="N1142">
        <v>9.2999999999999999E-2</v>
      </c>
      <c r="O1142">
        <v>19</v>
      </c>
      <c r="P1142">
        <v>1.62</v>
      </c>
      <c r="Q1142">
        <v>122</v>
      </c>
      <c r="R1142">
        <v>105.5</v>
      </c>
      <c r="S1142">
        <v>125</v>
      </c>
      <c r="T1142">
        <v>103.9</v>
      </c>
      <c r="U1142">
        <v>121</v>
      </c>
      <c r="V1142">
        <v>3.88</v>
      </c>
      <c r="W1142">
        <v>58</v>
      </c>
    </row>
    <row r="1143" spans="1:23" x14ac:dyDescent="0.25">
      <c r="A1143">
        <f>COUNTIF('Value Matchup'!$D$356:$D$423,D1143)</f>
        <v>0</v>
      </c>
      <c r="B1143" t="s">
        <v>1301</v>
      </c>
      <c r="C1143">
        <v>85</v>
      </c>
      <c r="D1143" t="s">
        <v>288</v>
      </c>
      <c r="E1143" t="s">
        <v>232</v>
      </c>
      <c r="F1143" s="79" t="s">
        <v>548</v>
      </c>
      <c r="G1143">
        <v>8.82</v>
      </c>
      <c r="H1143">
        <v>110.4</v>
      </c>
      <c r="I1143">
        <v>86</v>
      </c>
      <c r="J1143">
        <v>101.6</v>
      </c>
      <c r="K1143">
        <v>113</v>
      </c>
      <c r="L1143">
        <v>67.099999999999994</v>
      </c>
      <c r="M1143">
        <v>231</v>
      </c>
      <c r="N1143">
        <v>-9.7000000000000003E-2</v>
      </c>
      <c r="O1143">
        <v>340</v>
      </c>
      <c r="P1143">
        <v>5.74</v>
      </c>
      <c r="Q1143">
        <v>73</v>
      </c>
      <c r="R1143">
        <v>107.4</v>
      </c>
      <c r="S1143">
        <v>74</v>
      </c>
      <c r="T1143">
        <v>101.6</v>
      </c>
      <c r="U1143">
        <v>64</v>
      </c>
      <c r="V1143">
        <v>-6.8</v>
      </c>
      <c r="W1143">
        <v>323</v>
      </c>
    </row>
    <row r="1144" spans="1:23" x14ac:dyDescent="0.25">
      <c r="A1144">
        <f>COUNTIF('Value Matchup'!$D$356:$D$423,D1144)</f>
        <v>0</v>
      </c>
      <c r="B1144" t="s">
        <v>1301</v>
      </c>
      <c r="C1144">
        <v>86</v>
      </c>
      <c r="D1144" t="s">
        <v>1264</v>
      </c>
      <c r="E1144" t="s">
        <v>171</v>
      </c>
      <c r="F1144" s="79" t="s">
        <v>547</v>
      </c>
      <c r="G1144">
        <v>8.82</v>
      </c>
      <c r="H1144">
        <v>107</v>
      </c>
      <c r="I1144">
        <v>139</v>
      </c>
      <c r="J1144">
        <v>98.1</v>
      </c>
      <c r="K1144">
        <v>52</v>
      </c>
      <c r="L1144">
        <v>65.900000000000006</v>
      </c>
      <c r="M1144">
        <v>283</v>
      </c>
      <c r="N1144">
        <v>9.5000000000000001E-2</v>
      </c>
      <c r="O1144">
        <v>17</v>
      </c>
      <c r="P1144">
        <v>6.33</v>
      </c>
      <c r="Q1144">
        <v>67</v>
      </c>
      <c r="R1144">
        <v>107.8</v>
      </c>
      <c r="S1144">
        <v>69</v>
      </c>
      <c r="T1144">
        <v>101.5</v>
      </c>
      <c r="U1144">
        <v>61</v>
      </c>
      <c r="V1144">
        <v>3.7</v>
      </c>
      <c r="W1144">
        <v>63</v>
      </c>
    </row>
    <row r="1145" spans="1:23" x14ac:dyDescent="0.25">
      <c r="A1145">
        <f>COUNTIF('Value Matchup'!$D$356:$D$423,D1145)</f>
        <v>0</v>
      </c>
      <c r="B1145" t="s">
        <v>1301</v>
      </c>
      <c r="C1145">
        <v>87</v>
      </c>
      <c r="D1145" t="s">
        <v>419</v>
      </c>
      <c r="E1145" t="s">
        <v>176</v>
      </c>
      <c r="F1145" s="79" t="s">
        <v>456</v>
      </c>
      <c r="G1145">
        <v>8.7899999999999991</v>
      </c>
      <c r="H1145">
        <v>113.3</v>
      </c>
      <c r="I1145">
        <v>44</v>
      </c>
      <c r="J1145">
        <v>104.5</v>
      </c>
      <c r="K1145">
        <v>171</v>
      </c>
      <c r="L1145">
        <v>68.3</v>
      </c>
      <c r="M1145">
        <v>153</v>
      </c>
      <c r="N1145">
        <v>-1.4999999999999999E-2</v>
      </c>
      <c r="O1145">
        <v>217</v>
      </c>
      <c r="P1145">
        <v>1.93</v>
      </c>
      <c r="Q1145">
        <v>114</v>
      </c>
      <c r="R1145">
        <v>105.9</v>
      </c>
      <c r="S1145">
        <v>111</v>
      </c>
      <c r="T1145">
        <v>103.9</v>
      </c>
      <c r="U1145">
        <v>124</v>
      </c>
      <c r="V1145">
        <v>1.24</v>
      </c>
      <c r="W1145">
        <v>135</v>
      </c>
    </row>
    <row r="1146" spans="1:23" x14ac:dyDescent="0.25">
      <c r="A1146">
        <f>COUNTIF('Value Matchup'!$D$356:$D$423,D1146)</f>
        <v>0</v>
      </c>
      <c r="B1146" t="s">
        <v>1301</v>
      </c>
      <c r="C1146">
        <v>88</v>
      </c>
      <c r="D1146" t="s">
        <v>1265</v>
      </c>
      <c r="E1146" t="s">
        <v>112</v>
      </c>
      <c r="F1146" s="79" t="s">
        <v>968</v>
      </c>
      <c r="G1146">
        <v>8.6300000000000008</v>
      </c>
      <c r="H1146">
        <v>110.1</v>
      </c>
      <c r="I1146">
        <v>90</v>
      </c>
      <c r="J1146">
        <v>101.5</v>
      </c>
      <c r="K1146">
        <v>109</v>
      </c>
      <c r="L1146">
        <v>67.5</v>
      </c>
      <c r="M1146">
        <v>210</v>
      </c>
      <c r="N1146">
        <v>2.5000000000000001E-2</v>
      </c>
      <c r="O1146">
        <v>109</v>
      </c>
      <c r="P1146">
        <v>-1.32</v>
      </c>
      <c r="Q1146">
        <v>179</v>
      </c>
      <c r="R1146">
        <v>104.6</v>
      </c>
      <c r="S1146">
        <v>166</v>
      </c>
      <c r="T1146">
        <v>105.9</v>
      </c>
      <c r="U1146">
        <v>194</v>
      </c>
      <c r="V1146">
        <v>-3.29</v>
      </c>
      <c r="W1146">
        <v>262</v>
      </c>
    </row>
    <row r="1147" spans="1:23" x14ac:dyDescent="0.25">
      <c r="A1147">
        <f>COUNTIF('Value Matchup'!$D$356:$D$423,D1147)</f>
        <v>0</v>
      </c>
      <c r="B1147" t="s">
        <v>1301</v>
      </c>
      <c r="C1147">
        <v>89</v>
      </c>
      <c r="D1147" t="s">
        <v>1266</v>
      </c>
      <c r="E1147" t="s">
        <v>182</v>
      </c>
      <c r="F1147" s="79" t="s">
        <v>1059</v>
      </c>
      <c r="G1147">
        <v>8.6300000000000008</v>
      </c>
      <c r="H1147">
        <v>113.7</v>
      </c>
      <c r="I1147">
        <v>39</v>
      </c>
      <c r="J1147">
        <v>105.1</v>
      </c>
      <c r="K1147">
        <v>181</v>
      </c>
      <c r="L1147">
        <v>68</v>
      </c>
      <c r="M1147">
        <v>172</v>
      </c>
      <c r="N1147">
        <v>-1E-3</v>
      </c>
      <c r="O1147">
        <v>177</v>
      </c>
      <c r="P1147">
        <v>1.1599999999999999</v>
      </c>
      <c r="Q1147">
        <v>128</v>
      </c>
      <c r="R1147">
        <v>105.6</v>
      </c>
      <c r="S1147">
        <v>118</v>
      </c>
      <c r="T1147">
        <v>104.4</v>
      </c>
      <c r="U1147">
        <v>135</v>
      </c>
      <c r="V1147">
        <v>-4.24</v>
      </c>
      <c r="W1147">
        <v>286</v>
      </c>
    </row>
    <row r="1148" spans="1:23" x14ac:dyDescent="0.25">
      <c r="A1148">
        <f>COUNTIF('Value Matchup'!$D$356:$D$423,D1148)</f>
        <v>0</v>
      </c>
      <c r="B1148" t="s">
        <v>1301</v>
      </c>
      <c r="C1148">
        <v>90</v>
      </c>
      <c r="D1148" t="s">
        <v>138</v>
      </c>
      <c r="E1148" t="s">
        <v>110</v>
      </c>
      <c r="F1148" s="79" t="s">
        <v>538</v>
      </c>
      <c r="G1148">
        <v>8.61</v>
      </c>
      <c r="H1148">
        <v>109.5</v>
      </c>
      <c r="I1148">
        <v>96</v>
      </c>
      <c r="J1148">
        <v>100.9</v>
      </c>
      <c r="K1148">
        <v>101</v>
      </c>
      <c r="L1148">
        <v>69.2</v>
      </c>
      <c r="M1148">
        <v>112</v>
      </c>
      <c r="N1148">
        <v>-0.05</v>
      </c>
      <c r="O1148">
        <v>292</v>
      </c>
      <c r="P1148">
        <v>2.63</v>
      </c>
      <c r="Q1148">
        <v>101</v>
      </c>
      <c r="R1148">
        <v>105.8</v>
      </c>
      <c r="S1148">
        <v>113</v>
      </c>
      <c r="T1148">
        <v>103.2</v>
      </c>
      <c r="U1148">
        <v>105</v>
      </c>
      <c r="V1148">
        <v>3.81</v>
      </c>
      <c r="W1148">
        <v>60</v>
      </c>
    </row>
    <row r="1149" spans="1:23" x14ac:dyDescent="0.25">
      <c r="A1149">
        <f>COUNTIF('Value Matchup'!$D$356:$D$423,D1149)</f>
        <v>0</v>
      </c>
      <c r="B1149" t="s">
        <v>1301</v>
      </c>
      <c r="C1149">
        <v>91</v>
      </c>
      <c r="D1149" t="s">
        <v>243</v>
      </c>
      <c r="E1149" t="s">
        <v>176</v>
      </c>
      <c r="F1149" s="79" t="s">
        <v>516</v>
      </c>
      <c r="G1149">
        <v>8.5</v>
      </c>
      <c r="H1149">
        <v>108.1</v>
      </c>
      <c r="I1149">
        <v>114</v>
      </c>
      <c r="J1149">
        <v>99.6</v>
      </c>
      <c r="K1149">
        <v>77</v>
      </c>
      <c r="L1149">
        <v>66.8</v>
      </c>
      <c r="M1149">
        <v>244</v>
      </c>
      <c r="N1149">
        <v>-4.2999999999999997E-2</v>
      </c>
      <c r="O1149">
        <v>282</v>
      </c>
      <c r="P1149">
        <v>-0.06</v>
      </c>
      <c r="Q1149">
        <v>151</v>
      </c>
      <c r="R1149">
        <v>105.5</v>
      </c>
      <c r="S1149">
        <v>120</v>
      </c>
      <c r="T1149">
        <v>105.6</v>
      </c>
      <c r="U1149">
        <v>178</v>
      </c>
      <c r="V1149">
        <v>-3.33</v>
      </c>
      <c r="W1149">
        <v>263</v>
      </c>
    </row>
    <row r="1150" spans="1:23" x14ac:dyDescent="0.25">
      <c r="A1150">
        <f>COUNTIF('Value Matchup'!$D$356:$D$423,D1150)</f>
        <v>0</v>
      </c>
      <c r="B1150" t="s">
        <v>1301</v>
      </c>
      <c r="C1150">
        <v>92</v>
      </c>
      <c r="D1150" t="s">
        <v>1267</v>
      </c>
      <c r="E1150" t="s">
        <v>176</v>
      </c>
      <c r="F1150" s="79" t="s">
        <v>652</v>
      </c>
      <c r="G1150">
        <v>8.43</v>
      </c>
      <c r="H1150">
        <v>111.6</v>
      </c>
      <c r="I1150">
        <v>64</v>
      </c>
      <c r="J1150">
        <v>103.2</v>
      </c>
      <c r="K1150">
        <v>142</v>
      </c>
      <c r="L1150">
        <v>69.5</v>
      </c>
      <c r="M1150">
        <v>103</v>
      </c>
      <c r="N1150">
        <v>2.4E-2</v>
      </c>
      <c r="O1150">
        <v>112</v>
      </c>
      <c r="P1150">
        <v>1.68</v>
      </c>
      <c r="Q1150">
        <v>119</v>
      </c>
      <c r="R1150">
        <v>105.9</v>
      </c>
      <c r="S1150">
        <v>109</v>
      </c>
      <c r="T1150">
        <v>104.3</v>
      </c>
      <c r="U1150">
        <v>132</v>
      </c>
      <c r="V1150">
        <v>-0.26</v>
      </c>
      <c r="W1150">
        <v>172</v>
      </c>
    </row>
    <row r="1151" spans="1:23" x14ac:dyDescent="0.25">
      <c r="A1151">
        <f>COUNTIF('Value Matchup'!$D$356:$D$423,D1151)</f>
        <v>1</v>
      </c>
      <c r="B1151" t="s">
        <v>1301</v>
      </c>
      <c r="C1151">
        <v>93</v>
      </c>
      <c r="D1151" t="s">
        <v>125</v>
      </c>
      <c r="E1151" t="s">
        <v>124</v>
      </c>
      <c r="F1151" s="79" t="s">
        <v>550</v>
      </c>
      <c r="G1151">
        <v>8.3800000000000008</v>
      </c>
      <c r="H1151">
        <v>109.6</v>
      </c>
      <c r="I1151">
        <v>95</v>
      </c>
      <c r="J1151">
        <v>101.2</v>
      </c>
      <c r="K1151">
        <v>106</v>
      </c>
      <c r="L1151">
        <v>67.900000000000006</v>
      </c>
      <c r="M1151">
        <v>181</v>
      </c>
      <c r="N1151">
        <v>-1.4999999999999999E-2</v>
      </c>
      <c r="O1151">
        <v>216</v>
      </c>
      <c r="P1151">
        <v>9.11</v>
      </c>
      <c r="Q1151">
        <v>32</v>
      </c>
      <c r="R1151">
        <v>109.9</v>
      </c>
      <c r="S1151">
        <v>31</v>
      </c>
      <c r="T1151">
        <v>100.8</v>
      </c>
      <c r="U1151">
        <v>39</v>
      </c>
      <c r="V1151">
        <v>4.1100000000000003</v>
      </c>
      <c r="W1151">
        <v>56</v>
      </c>
    </row>
    <row r="1152" spans="1:23" x14ac:dyDescent="0.25">
      <c r="A1152">
        <f>COUNTIF('Value Matchup'!$D$356:$D$423,D1152)</f>
        <v>0</v>
      </c>
      <c r="B1152" t="s">
        <v>1301</v>
      </c>
      <c r="C1152">
        <v>94</v>
      </c>
      <c r="D1152" t="s">
        <v>1268</v>
      </c>
      <c r="E1152" t="s">
        <v>118</v>
      </c>
      <c r="F1152" s="79" t="s">
        <v>1177</v>
      </c>
      <c r="G1152">
        <v>8.1300000000000008</v>
      </c>
      <c r="H1152">
        <v>107.3</v>
      </c>
      <c r="I1152">
        <v>132</v>
      </c>
      <c r="J1152">
        <v>99.1</v>
      </c>
      <c r="K1152">
        <v>67</v>
      </c>
      <c r="L1152">
        <v>67.2</v>
      </c>
      <c r="M1152">
        <v>228</v>
      </c>
      <c r="N1152">
        <v>4.9000000000000002E-2</v>
      </c>
      <c r="O1152">
        <v>63</v>
      </c>
      <c r="P1152">
        <v>-5.6</v>
      </c>
      <c r="Q1152">
        <v>280</v>
      </c>
      <c r="R1152">
        <v>103.3</v>
      </c>
      <c r="S1152">
        <v>232</v>
      </c>
      <c r="T1152">
        <v>108.9</v>
      </c>
      <c r="U1152">
        <v>329</v>
      </c>
      <c r="V1152">
        <v>4.38</v>
      </c>
      <c r="W1152">
        <v>49</v>
      </c>
    </row>
    <row r="1153" spans="1:23" x14ac:dyDescent="0.25">
      <c r="A1153">
        <f>COUNTIF('Value Matchup'!$D$356:$D$423,D1153)</f>
        <v>0</v>
      </c>
      <c r="B1153" t="s">
        <v>1301</v>
      </c>
      <c r="C1153">
        <v>95</v>
      </c>
      <c r="D1153" t="s">
        <v>1269</v>
      </c>
      <c r="E1153" t="s">
        <v>161</v>
      </c>
      <c r="F1153" s="79" t="s">
        <v>1219</v>
      </c>
      <c r="G1153">
        <v>8.1</v>
      </c>
      <c r="H1153">
        <v>107.3</v>
      </c>
      <c r="I1153">
        <v>130</v>
      </c>
      <c r="J1153">
        <v>99.2</v>
      </c>
      <c r="K1153">
        <v>69</v>
      </c>
      <c r="L1153">
        <v>73</v>
      </c>
      <c r="M1153">
        <v>15</v>
      </c>
      <c r="N1153">
        <v>2.1000000000000001E-2</v>
      </c>
      <c r="O1153">
        <v>120</v>
      </c>
      <c r="P1153">
        <v>-2.0299999999999998</v>
      </c>
      <c r="Q1153">
        <v>199</v>
      </c>
      <c r="R1153">
        <v>103.7</v>
      </c>
      <c r="S1153">
        <v>208</v>
      </c>
      <c r="T1153">
        <v>105.7</v>
      </c>
      <c r="U1153">
        <v>182</v>
      </c>
      <c r="V1153">
        <v>6.06</v>
      </c>
      <c r="W1153">
        <v>27</v>
      </c>
    </row>
    <row r="1154" spans="1:23" x14ac:dyDescent="0.25">
      <c r="A1154">
        <f>COUNTIF('Value Matchup'!$D$356:$D$423,D1154)</f>
        <v>0</v>
      </c>
      <c r="B1154" t="s">
        <v>1301</v>
      </c>
      <c r="C1154">
        <v>96</v>
      </c>
      <c r="D1154" t="s">
        <v>1270</v>
      </c>
      <c r="E1154" t="s">
        <v>114</v>
      </c>
      <c r="F1154" s="79" t="s">
        <v>546</v>
      </c>
      <c r="G1154">
        <v>8.07</v>
      </c>
      <c r="H1154">
        <v>105.5</v>
      </c>
      <c r="I1154">
        <v>164</v>
      </c>
      <c r="J1154">
        <v>97.4</v>
      </c>
      <c r="K1154">
        <v>48</v>
      </c>
      <c r="L1154">
        <v>64.8</v>
      </c>
      <c r="M1154">
        <v>322</v>
      </c>
      <c r="N1154">
        <v>9.2999999999999999E-2</v>
      </c>
      <c r="O1154">
        <v>18</v>
      </c>
      <c r="P1154">
        <v>9.6999999999999993</v>
      </c>
      <c r="Q1154">
        <v>22</v>
      </c>
      <c r="R1154">
        <v>110.5</v>
      </c>
      <c r="S1154">
        <v>20</v>
      </c>
      <c r="T1154">
        <v>100.8</v>
      </c>
      <c r="U1154">
        <v>37</v>
      </c>
      <c r="V1154">
        <v>4.92</v>
      </c>
      <c r="W1154">
        <v>40</v>
      </c>
    </row>
    <row r="1155" spans="1:23" x14ac:dyDescent="0.25">
      <c r="A1155">
        <f>COUNTIF('Value Matchup'!$D$356:$D$423,D1155)</f>
        <v>1</v>
      </c>
      <c r="B1155" t="s">
        <v>1301</v>
      </c>
      <c r="C1155">
        <v>97</v>
      </c>
      <c r="D1155" t="s">
        <v>263</v>
      </c>
      <c r="E1155" t="s">
        <v>150</v>
      </c>
      <c r="F1155" s="79" t="s">
        <v>539</v>
      </c>
      <c r="G1155">
        <v>7.91</v>
      </c>
      <c r="H1155">
        <v>108</v>
      </c>
      <c r="I1155">
        <v>116</v>
      </c>
      <c r="J1155">
        <v>100.1</v>
      </c>
      <c r="K1155">
        <v>88</v>
      </c>
      <c r="L1155">
        <v>70.099999999999994</v>
      </c>
      <c r="M1155">
        <v>83</v>
      </c>
      <c r="N1155">
        <v>5.5E-2</v>
      </c>
      <c r="O1155">
        <v>53</v>
      </c>
      <c r="P1155">
        <v>5.64</v>
      </c>
      <c r="Q1155">
        <v>75</v>
      </c>
      <c r="R1155">
        <v>107.3</v>
      </c>
      <c r="S1155">
        <v>78</v>
      </c>
      <c r="T1155">
        <v>101.6</v>
      </c>
      <c r="U1155">
        <v>63</v>
      </c>
      <c r="V1155">
        <v>-9.07</v>
      </c>
      <c r="W1155">
        <v>342</v>
      </c>
    </row>
    <row r="1156" spans="1:23" x14ac:dyDescent="0.25">
      <c r="A1156">
        <f>COUNTIF('Value Matchup'!$D$356:$D$423,D1156)</f>
        <v>0</v>
      </c>
      <c r="B1156" t="s">
        <v>1301</v>
      </c>
      <c r="C1156">
        <v>98</v>
      </c>
      <c r="D1156" t="s">
        <v>317</v>
      </c>
      <c r="E1156" t="s">
        <v>134</v>
      </c>
      <c r="F1156" s="79" t="s">
        <v>1660</v>
      </c>
      <c r="G1156">
        <v>7.75</v>
      </c>
      <c r="H1156">
        <v>106.4</v>
      </c>
      <c r="I1156">
        <v>151</v>
      </c>
      <c r="J1156">
        <v>98.6</v>
      </c>
      <c r="K1156">
        <v>58</v>
      </c>
      <c r="L1156">
        <v>63.9</v>
      </c>
      <c r="M1156">
        <v>334</v>
      </c>
      <c r="N1156">
        <v>-0.10299999999999999</v>
      </c>
      <c r="O1156">
        <v>345</v>
      </c>
      <c r="P1156">
        <v>9.11</v>
      </c>
      <c r="Q1156">
        <v>31</v>
      </c>
      <c r="R1156">
        <v>109.4</v>
      </c>
      <c r="S1156">
        <v>42</v>
      </c>
      <c r="T1156">
        <v>100.3</v>
      </c>
      <c r="U1156">
        <v>20</v>
      </c>
      <c r="V1156">
        <v>-4.34</v>
      </c>
      <c r="W1156">
        <v>289</v>
      </c>
    </row>
    <row r="1157" spans="1:23" x14ac:dyDescent="0.25">
      <c r="A1157">
        <f>COUNTIF('Value Matchup'!$D$356:$D$423,D1157)</f>
        <v>0</v>
      </c>
      <c r="B1157" t="s">
        <v>1301</v>
      </c>
      <c r="C1157">
        <v>99</v>
      </c>
      <c r="D1157" t="s">
        <v>332</v>
      </c>
      <c r="E1157" t="s">
        <v>182</v>
      </c>
      <c r="F1157" s="79" t="s">
        <v>517</v>
      </c>
      <c r="G1157">
        <v>7.7</v>
      </c>
      <c r="H1157">
        <v>113.6</v>
      </c>
      <c r="I1157">
        <v>41</v>
      </c>
      <c r="J1157">
        <v>105.9</v>
      </c>
      <c r="K1157">
        <v>193</v>
      </c>
      <c r="L1157">
        <v>68</v>
      </c>
      <c r="M1157">
        <v>170</v>
      </c>
      <c r="N1157">
        <v>-7.4999999999999997E-2</v>
      </c>
      <c r="O1157">
        <v>329</v>
      </c>
      <c r="P1157">
        <v>4.3099999999999996</v>
      </c>
      <c r="Q1157">
        <v>83</v>
      </c>
      <c r="R1157">
        <v>106.8</v>
      </c>
      <c r="S1157">
        <v>89</v>
      </c>
      <c r="T1157">
        <v>102.4</v>
      </c>
      <c r="U1157">
        <v>88</v>
      </c>
      <c r="V1157">
        <v>2.39</v>
      </c>
      <c r="W1157">
        <v>98</v>
      </c>
    </row>
    <row r="1158" spans="1:23" x14ac:dyDescent="0.25">
      <c r="A1158">
        <f>COUNTIF('Value Matchup'!$D$356:$D$423,D1158)</f>
        <v>1</v>
      </c>
      <c r="B1158" t="s">
        <v>1301</v>
      </c>
      <c r="C1158">
        <v>100</v>
      </c>
      <c r="D1158" t="s">
        <v>318</v>
      </c>
      <c r="E1158" t="s">
        <v>167</v>
      </c>
      <c r="F1158" s="79" t="s">
        <v>1271</v>
      </c>
      <c r="G1158">
        <v>7.52</v>
      </c>
      <c r="H1158">
        <v>107</v>
      </c>
      <c r="I1158">
        <v>137</v>
      </c>
      <c r="J1158">
        <v>99.5</v>
      </c>
      <c r="K1158">
        <v>76</v>
      </c>
      <c r="L1158">
        <v>61.1</v>
      </c>
      <c r="M1158">
        <v>350</v>
      </c>
      <c r="N1158">
        <v>-3.2000000000000001E-2</v>
      </c>
      <c r="O1158">
        <v>260</v>
      </c>
      <c r="P1158">
        <v>-3.03</v>
      </c>
      <c r="Q1158">
        <v>216</v>
      </c>
      <c r="R1158">
        <v>104.5</v>
      </c>
      <c r="S1158">
        <v>171</v>
      </c>
      <c r="T1158">
        <v>107.6</v>
      </c>
      <c r="U1158">
        <v>268</v>
      </c>
      <c r="V1158">
        <v>-0.86</v>
      </c>
      <c r="W1158">
        <v>185</v>
      </c>
    </row>
    <row r="1159" spans="1:23" x14ac:dyDescent="0.25">
      <c r="A1159">
        <f>COUNTIF('Value Matchup'!$D$356:$D$423,D1159)</f>
        <v>0</v>
      </c>
      <c r="B1159" t="s">
        <v>1301</v>
      </c>
      <c r="C1159">
        <v>101</v>
      </c>
      <c r="D1159" t="s">
        <v>370</v>
      </c>
      <c r="E1159" t="s">
        <v>124</v>
      </c>
      <c r="F1159" s="79" t="s">
        <v>444</v>
      </c>
      <c r="G1159">
        <v>7.46</v>
      </c>
      <c r="H1159">
        <v>108</v>
      </c>
      <c r="I1159">
        <v>117</v>
      </c>
      <c r="J1159">
        <v>100.5</v>
      </c>
      <c r="K1159">
        <v>94</v>
      </c>
      <c r="L1159">
        <v>65.8</v>
      </c>
      <c r="M1159">
        <v>293</v>
      </c>
      <c r="N1159">
        <v>0.04</v>
      </c>
      <c r="O1159">
        <v>82</v>
      </c>
      <c r="P1159">
        <v>10.41</v>
      </c>
      <c r="Q1159">
        <v>17</v>
      </c>
      <c r="R1159">
        <v>110.8</v>
      </c>
      <c r="S1159">
        <v>13</v>
      </c>
      <c r="T1159">
        <v>100.4</v>
      </c>
      <c r="U1159">
        <v>24</v>
      </c>
      <c r="V1159">
        <v>2.4300000000000002</v>
      </c>
      <c r="W1159">
        <v>94</v>
      </c>
    </row>
    <row r="1160" spans="1:23" x14ac:dyDescent="0.25">
      <c r="A1160">
        <f>COUNTIF('Value Matchup'!$D$356:$D$423,D1160)</f>
        <v>0</v>
      </c>
      <c r="B1160" t="s">
        <v>1301</v>
      </c>
      <c r="C1160">
        <v>102</v>
      </c>
      <c r="D1160" t="s">
        <v>399</v>
      </c>
      <c r="E1160" t="s">
        <v>123</v>
      </c>
      <c r="F1160" s="79" t="s">
        <v>1039</v>
      </c>
      <c r="G1160">
        <v>7.45</v>
      </c>
      <c r="H1160">
        <v>106.9</v>
      </c>
      <c r="I1160">
        <v>140</v>
      </c>
      <c r="J1160">
        <v>99.5</v>
      </c>
      <c r="K1160">
        <v>75</v>
      </c>
      <c r="L1160">
        <v>72.2</v>
      </c>
      <c r="M1160">
        <v>23</v>
      </c>
      <c r="N1160">
        <v>-3.5999999999999997E-2</v>
      </c>
      <c r="O1160">
        <v>268</v>
      </c>
      <c r="P1160">
        <v>-2.91</v>
      </c>
      <c r="Q1160">
        <v>212</v>
      </c>
      <c r="R1160">
        <v>102</v>
      </c>
      <c r="S1160">
        <v>285</v>
      </c>
      <c r="T1160">
        <v>104.9</v>
      </c>
      <c r="U1160">
        <v>154</v>
      </c>
      <c r="V1160">
        <v>-2.0499999999999998</v>
      </c>
      <c r="W1160">
        <v>225</v>
      </c>
    </row>
    <row r="1161" spans="1:23" x14ac:dyDescent="0.25">
      <c r="A1161">
        <f>COUNTIF('Value Matchup'!$D$356:$D$423,D1161)</f>
        <v>1</v>
      </c>
      <c r="B1161" t="s">
        <v>1301</v>
      </c>
      <c r="C1161">
        <v>103</v>
      </c>
      <c r="D1161" t="s">
        <v>375</v>
      </c>
      <c r="E1161" t="s">
        <v>114</v>
      </c>
      <c r="F1161" s="79" t="s">
        <v>766</v>
      </c>
      <c r="G1161">
        <v>7.31</v>
      </c>
      <c r="H1161">
        <v>111</v>
      </c>
      <c r="I1161">
        <v>74</v>
      </c>
      <c r="J1161">
        <v>103.7</v>
      </c>
      <c r="K1161">
        <v>150</v>
      </c>
      <c r="L1161">
        <v>68.8</v>
      </c>
      <c r="M1161">
        <v>128</v>
      </c>
      <c r="N1161">
        <v>-5.0999999999999997E-2</v>
      </c>
      <c r="O1161">
        <v>295</v>
      </c>
      <c r="P1161">
        <v>7.81</v>
      </c>
      <c r="Q1161">
        <v>50</v>
      </c>
      <c r="R1161">
        <v>108.7</v>
      </c>
      <c r="S1161">
        <v>54</v>
      </c>
      <c r="T1161">
        <v>100.9</v>
      </c>
      <c r="U1161">
        <v>41</v>
      </c>
      <c r="V1161">
        <v>1.99</v>
      </c>
      <c r="W1161">
        <v>108</v>
      </c>
    </row>
    <row r="1162" spans="1:23" x14ac:dyDescent="0.25">
      <c r="A1162">
        <f>COUNTIF('Value Matchup'!$D$356:$D$423,D1162)</f>
        <v>0</v>
      </c>
      <c r="B1162" t="s">
        <v>1301</v>
      </c>
      <c r="C1162">
        <v>104</v>
      </c>
      <c r="D1162" t="s">
        <v>1272</v>
      </c>
      <c r="E1162" t="s">
        <v>161</v>
      </c>
      <c r="F1162" s="79" t="s">
        <v>537</v>
      </c>
      <c r="G1162">
        <v>7.13</v>
      </c>
      <c r="H1162">
        <v>110.5</v>
      </c>
      <c r="I1162">
        <v>84</v>
      </c>
      <c r="J1162">
        <v>103.4</v>
      </c>
      <c r="K1162">
        <v>145</v>
      </c>
      <c r="L1162">
        <v>71.900000000000006</v>
      </c>
      <c r="M1162">
        <v>33</v>
      </c>
      <c r="N1162">
        <v>-5.0000000000000001E-3</v>
      </c>
      <c r="O1162">
        <v>190</v>
      </c>
      <c r="P1162">
        <v>-1.78</v>
      </c>
      <c r="Q1162">
        <v>194</v>
      </c>
      <c r="R1162">
        <v>103.7</v>
      </c>
      <c r="S1162">
        <v>207</v>
      </c>
      <c r="T1162">
        <v>105.5</v>
      </c>
      <c r="U1162">
        <v>174</v>
      </c>
      <c r="V1162">
        <v>5.71</v>
      </c>
      <c r="W1162">
        <v>29</v>
      </c>
    </row>
    <row r="1163" spans="1:23" x14ac:dyDescent="0.25">
      <c r="A1163">
        <f>COUNTIF('Value Matchup'!$D$356:$D$423,D1163)</f>
        <v>0</v>
      </c>
      <c r="B1163" t="s">
        <v>1301</v>
      </c>
      <c r="C1163">
        <v>105</v>
      </c>
      <c r="D1163" t="s">
        <v>389</v>
      </c>
      <c r="E1163" t="s">
        <v>153</v>
      </c>
      <c r="F1163" s="79" t="s">
        <v>756</v>
      </c>
      <c r="G1163">
        <v>6.83</v>
      </c>
      <c r="H1163">
        <v>106.3</v>
      </c>
      <c r="I1163">
        <v>153</v>
      </c>
      <c r="J1163">
        <v>99.5</v>
      </c>
      <c r="K1163">
        <v>74</v>
      </c>
      <c r="L1163">
        <v>66.900000000000006</v>
      </c>
      <c r="M1163">
        <v>242</v>
      </c>
      <c r="N1163">
        <v>-6.0000000000000001E-3</v>
      </c>
      <c r="O1163">
        <v>195</v>
      </c>
      <c r="P1163">
        <v>3.12</v>
      </c>
      <c r="Q1163">
        <v>96</v>
      </c>
      <c r="R1163">
        <v>105.7</v>
      </c>
      <c r="S1163">
        <v>116</v>
      </c>
      <c r="T1163">
        <v>102.6</v>
      </c>
      <c r="U1163">
        <v>91</v>
      </c>
      <c r="V1163">
        <v>8.5</v>
      </c>
      <c r="W1163">
        <v>13</v>
      </c>
    </row>
    <row r="1164" spans="1:23" x14ac:dyDescent="0.25">
      <c r="A1164">
        <f>COUNTIF('Value Matchup'!$D$356:$D$423,D1164)</f>
        <v>0</v>
      </c>
      <c r="B1164" t="s">
        <v>1301</v>
      </c>
      <c r="C1164">
        <v>106</v>
      </c>
      <c r="D1164" t="s">
        <v>1273</v>
      </c>
      <c r="E1164" t="s">
        <v>182</v>
      </c>
      <c r="F1164" s="79" t="s">
        <v>539</v>
      </c>
      <c r="G1164">
        <v>6.73</v>
      </c>
      <c r="H1164">
        <v>114.3</v>
      </c>
      <c r="I1164">
        <v>31</v>
      </c>
      <c r="J1164">
        <v>107.6</v>
      </c>
      <c r="K1164">
        <v>223</v>
      </c>
      <c r="L1164">
        <v>70.2</v>
      </c>
      <c r="M1164">
        <v>77</v>
      </c>
      <c r="N1164">
        <v>7.8E-2</v>
      </c>
      <c r="O1164">
        <v>30</v>
      </c>
      <c r="P1164">
        <v>4.8099999999999996</v>
      </c>
      <c r="Q1164">
        <v>78</v>
      </c>
      <c r="R1164">
        <v>107.7</v>
      </c>
      <c r="S1164">
        <v>71</v>
      </c>
      <c r="T1164">
        <v>102.9</v>
      </c>
      <c r="U1164">
        <v>97</v>
      </c>
      <c r="V1164">
        <v>2.02</v>
      </c>
      <c r="W1164">
        <v>106</v>
      </c>
    </row>
    <row r="1165" spans="1:23" x14ac:dyDescent="0.25">
      <c r="A1165">
        <f>COUNTIF('Value Matchup'!$D$356:$D$423,D1165)</f>
        <v>0</v>
      </c>
      <c r="B1165" t="s">
        <v>1301</v>
      </c>
      <c r="C1165">
        <v>107</v>
      </c>
      <c r="D1165" t="s">
        <v>1274</v>
      </c>
      <c r="E1165" t="s">
        <v>153</v>
      </c>
      <c r="F1165" s="79" t="s">
        <v>1063</v>
      </c>
      <c r="G1165">
        <v>6.64</v>
      </c>
      <c r="H1165">
        <v>108.5</v>
      </c>
      <c r="I1165">
        <v>104</v>
      </c>
      <c r="J1165">
        <v>101.9</v>
      </c>
      <c r="K1165">
        <v>119</v>
      </c>
      <c r="L1165">
        <v>70.2</v>
      </c>
      <c r="M1165">
        <v>80</v>
      </c>
      <c r="N1165">
        <v>6.3E-2</v>
      </c>
      <c r="O1165">
        <v>41</v>
      </c>
      <c r="P1165">
        <v>6.18</v>
      </c>
      <c r="Q1165">
        <v>70</v>
      </c>
      <c r="R1165">
        <v>107</v>
      </c>
      <c r="S1165">
        <v>83</v>
      </c>
      <c r="T1165">
        <v>100.9</v>
      </c>
      <c r="U1165">
        <v>40</v>
      </c>
      <c r="V1165">
        <v>14.67</v>
      </c>
      <c r="W1165">
        <v>1</v>
      </c>
    </row>
    <row r="1166" spans="1:23" x14ac:dyDescent="0.25">
      <c r="A1166">
        <f>COUNTIF('Value Matchup'!$D$356:$D$423,D1166)</f>
        <v>0</v>
      </c>
      <c r="B1166" t="s">
        <v>1301</v>
      </c>
      <c r="C1166">
        <v>108</v>
      </c>
      <c r="D1166" t="s">
        <v>1275</v>
      </c>
      <c r="E1166" t="s">
        <v>110</v>
      </c>
      <c r="F1166" s="79" t="s">
        <v>970</v>
      </c>
      <c r="G1166">
        <v>6.63</v>
      </c>
      <c r="H1166">
        <v>107.4</v>
      </c>
      <c r="I1166">
        <v>127</v>
      </c>
      <c r="J1166">
        <v>100.8</v>
      </c>
      <c r="K1166">
        <v>99</v>
      </c>
      <c r="L1166">
        <v>69</v>
      </c>
      <c r="M1166">
        <v>121</v>
      </c>
      <c r="N1166">
        <v>8.5000000000000006E-2</v>
      </c>
      <c r="O1166">
        <v>23</v>
      </c>
      <c r="P1166">
        <v>1.65</v>
      </c>
      <c r="Q1166">
        <v>121</v>
      </c>
      <c r="R1166">
        <v>105.3</v>
      </c>
      <c r="S1166">
        <v>135</v>
      </c>
      <c r="T1166">
        <v>103.7</v>
      </c>
      <c r="U1166">
        <v>114</v>
      </c>
      <c r="V1166">
        <v>-2.89</v>
      </c>
      <c r="W1166">
        <v>244</v>
      </c>
    </row>
    <row r="1167" spans="1:23" x14ac:dyDescent="0.25">
      <c r="A1167">
        <f>COUNTIF('Value Matchup'!$D$356:$D$423,D1167)</f>
        <v>0</v>
      </c>
      <c r="B1167" t="s">
        <v>1301</v>
      </c>
      <c r="C1167">
        <v>109</v>
      </c>
      <c r="D1167" t="s">
        <v>1276</v>
      </c>
      <c r="E1167" t="s">
        <v>169</v>
      </c>
      <c r="F1167" s="79" t="s">
        <v>972</v>
      </c>
      <c r="G1167">
        <v>6.5</v>
      </c>
      <c r="H1167">
        <v>107.5</v>
      </c>
      <c r="I1167">
        <v>126</v>
      </c>
      <c r="J1167">
        <v>101</v>
      </c>
      <c r="K1167">
        <v>104</v>
      </c>
      <c r="L1167">
        <v>66.3</v>
      </c>
      <c r="M1167">
        <v>260</v>
      </c>
      <c r="N1167">
        <v>0.13200000000000001</v>
      </c>
      <c r="O1167">
        <v>4</v>
      </c>
      <c r="P1167">
        <v>-3.18</v>
      </c>
      <c r="Q1167">
        <v>219</v>
      </c>
      <c r="R1167">
        <v>104.4</v>
      </c>
      <c r="S1167">
        <v>174</v>
      </c>
      <c r="T1167">
        <v>107.6</v>
      </c>
      <c r="U1167">
        <v>274</v>
      </c>
      <c r="V1167">
        <v>-0.04</v>
      </c>
      <c r="W1167">
        <v>167</v>
      </c>
    </row>
    <row r="1168" spans="1:23" x14ac:dyDescent="0.25">
      <c r="A1168">
        <f>COUNTIF('Value Matchup'!$D$356:$D$423,D1168)</f>
        <v>0</v>
      </c>
      <c r="B1168" t="s">
        <v>1301</v>
      </c>
      <c r="C1168">
        <v>110</v>
      </c>
      <c r="D1168" t="s">
        <v>1277</v>
      </c>
      <c r="E1168" t="s">
        <v>155</v>
      </c>
      <c r="F1168" s="79" t="s">
        <v>536</v>
      </c>
      <c r="G1168">
        <v>6.26</v>
      </c>
      <c r="H1168">
        <v>104</v>
      </c>
      <c r="I1168">
        <v>181</v>
      </c>
      <c r="J1168">
        <v>97.8</v>
      </c>
      <c r="K1168">
        <v>50</v>
      </c>
      <c r="L1168">
        <v>67.599999999999994</v>
      </c>
      <c r="M1168">
        <v>201</v>
      </c>
      <c r="N1168">
        <v>-3.0000000000000001E-3</v>
      </c>
      <c r="O1168">
        <v>179</v>
      </c>
      <c r="P1168">
        <v>-6.5</v>
      </c>
      <c r="Q1168">
        <v>302</v>
      </c>
      <c r="R1168">
        <v>100.6</v>
      </c>
      <c r="S1168">
        <v>316</v>
      </c>
      <c r="T1168">
        <v>107.1</v>
      </c>
      <c r="U1168">
        <v>242</v>
      </c>
      <c r="V1168">
        <v>-2.99</v>
      </c>
      <c r="W1168">
        <v>249</v>
      </c>
    </row>
    <row r="1169" spans="1:23" x14ac:dyDescent="0.25">
      <c r="A1169">
        <f>COUNTIF('Value Matchup'!$D$356:$D$423,D1169)</f>
        <v>0</v>
      </c>
      <c r="B1169" t="s">
        <v>1301</v>
      </c>
      <c r="C1169">
        <v>111</v>
      </c>
      <c r="D1169" t="s">
        <v>1278</v>
      </c>
      <c r="E1169" t="s">
        <v>155</v>
      </c>
      <c r="F1169" s="79" t="s">
        <v>545</v>
      </c>
      <c r="G1169">
        <v>6.13</v>
      </c>
      <c r="H1169">
        <v>103.3</v>
      </c>
      <c r="I1169">
        <v>196</v>
      </c>
      <c r="J1169">
        <v>97.2</v>
      </c>
      <c r="K1169">
        <v>44</v>
      </c>
      <c r="L1169">
        <v>65.3</v>
      </c>
      <c r="M1169">
        <v>302</v>
      </c>
      <c r="N1169">
        <v>-1.4E-2</v>
      </c>
      <c r="O1169">
        <v>215</v>
      </c>
      <c r="P1169">
        <v>-4.68</v>
      </c>
      <c r="Q1169">
        <v>256</v>
      </c>
      <c r="R1169">
        <v>102.1</v>
      </c>
      <c r="S1169">
        <v>280</v>
      </c>
      <c r="T1169">
        <v>106.8</v>
      </c>
      <c r="U1169">
        <v>230</v>
      </c>
      <c r="V1169">
        <v>-1.4</v>
      </c>
      <c r="W1169">
        <v>201</v>
      </c>
    </row>
    <row r="1170" spans="1:23" x14ac:dyDescent="0.25">
      <c r="A1170">
        <f>COUNTIF('Value Matchup'!$D$356:$D$423,D1170)</f>
        <v>0</v>
      </c>
      <c r="B1170" t="s">
        <v>1301</v>
      </c>
      <c r="C1170">
        <v>112</v>
      </c>
      <c r="D1170" t="s">
        <v>255</v>
      </c>
      <c r="E1170" t="s">
        <v>123</v>
      </c>
      <c r="F1170" s="79" t="s">
        <v>753</v>
      </c>
      <c r="G1170">
        <v>5.96</v>
      </c>
      <c r="H1170">
        <v>111</v>
      </c>
      <c r="I1170">
        <v>73</v>
      </c>
      <c r="J1170">
        <v>105.1</v>
      </c>
      <c r="K1170">
        <v>180</v>
      </c>
      <c r="L1170">
        <v>70.3</v>
      </c>
      <c r="M1170">
        <v>75</v>
      </c>
      <c r="N1170">
        <v>-8.8999999999999996E-2</v>
      </c>
      <c r="O1170">
        <v>337</v>
      </c>
      <c r="P1170">
        <v>-1.03</v>
      </c>
      <c r="Q1170">
        <v>171</v>
      </c>
      <c r="R1170">
        <v>103.2</v>
      </c>
      <c r="S1170">
        <v>235</v>
      </c>
      <c r="T1170">
        <v>104.2</v>
      </c>
      <c r="U1170">
        <v>129</v>
      </c>
      <c r="V1170">
        <v>5.12</v>
      </c>
      <c r="W1170">
        <v>35</v>
      </c>
    </row>
    <row r="1171" spans="1:23" x14ac:dyDescent="0.25">
      <c r="A1171">
        <f>COUNTIF('Value Matchup'!$D$356:$D$423,D1171)</f>
        <v>0</v>
      </c>
      <c r="B1171" t="s">
        <v>1301</v>
      </c>
      <c r="C1171">
        <v>113</v>
      </c>
      <c r="D1171" t="s">
        <v>178</v>
      </c>
      <c r="E1171" t="s">
        <v>146</v>
      </c>
      <c r="F1171" s="79" t="s">
        <v>970</v>
      </c>
      <c r="G1171">
        <v>5.67</v>
      </c>
      <c r="H1171">
        <v>112.4</v>
      </c>
      <c r="I1171">
        <v>54</v>
      </c>
      <c r="J1171">
        <v>106.7</v>
      </c>
      <c r="K1171">
        <v>209</v>
      </c>
      <c r="L1171">
        <v>65.099999999999994</v>
      </c>
      <c r="M1171">
        <v>313</v>
      </c>
      <c r="N1171">
        <v>-1E-3</v>
      </c>
      <c r="O1171">
        <v>175</v>
      </c>
      <c r="P1171">
        <v>-4.07</v>
      </c>
      <c r="Q1171">
        <v>245</v>
      </c>
      <c r="R1171">
        <v>102.3</v>
      </c>
      <c r="S1171">
        <v>270</v>
      </c>
      <c r="T1171">
        <v>106.4</v>
      </c>
      <c r="U1171">
        <v>212</v>
      </c>
      <c r="V1171">
        <v>-4.95</v>
      </c>
      <c r="W1171">
        <v>300</v>
      </c>
    </row>
    <row r="1172" spans="1:23" x14ac:dyDescent="0.25">
      <c r="A1172">
        <f>COUNTIF('Value Matchup'!$D$356:$D$423,D1172)</f>
        <v>0</v>
      </c>
      <c r="B1172" t="s">
        <v>1301</v>
      </c>
      <c r="C1172">
        <v>114</v>
      </c>
      <c r="D1172" t="s">
        <v>274</v>
      </c>
      <c r="E1172" t="s">
        <v>173</v>
      </c>
      <c r="F1172" s="79" t="s">
        <v>539</v>
      </c>
      <c r="G1172">
        <v>5.2</v>
      </c>
      <c r="H1172">
        <v>112.5</v>
      </c>
      <c r="I1172">
        <v>52</v>
      </c>
      <c r="J1172">
        <v>107.3</v>
      </c>
      <c r="K1172">
        <v>217</v>
      </c>
      <c r="L1172">
        <v>65.900000000000006</v>
      </c>
      <c r="M1172">
        <v>280</v>
      </c>
      <c r="N1172">
        <v>-7.6999999999999999E-2</v>
      </c>
      <c r="O1172">
        <v>331</v>
      </c>
      <c r="P1172">
        <v>-2.0099999999999998</v>
      </c>
      <c r="Q1172">
        <v>198</v>
      </c>
      <c r="R1172">
        <v>104.1</v>
      </c>
      <c r="S1172">
        <v>194</v>
      </c>
      <c r="T1172">
        <v>106.1</v>
      </c>
      <c r="U1172">
        <v>199</v>
      </c>
      <c r="V1172">
        <v>-0.91</v>
      </c>
      <c r="W1172">
        <v>188</v>
      </c>
    </row>
    <row r="1173" spans="1:23" x14ac:dyDescent="0.25">
      <c r="A1173">
        <f>COUNTIF('Value Matchup'!$D$356:$D$423,D1173)</f>
        <v>0</v>
      </c>
      <c r="B1173" t="s">
        <v>1301</v>
      </c>
      <c r="C1173">
        <v>115</v>
      </c>
      <c r="D1173" t="s">
        <v>292</v>
      </c>
      <c r="E1173" t="s">
        <v>110</v>
      </c>
      <c r="F1173" s="79" t="s">
        <v>542</v>
      </c>
      <c r="G1173">
        <v>5.14</v>
      </c>
      <c r="H1173">
        <v>108.3</v>
      </c>
      <c r="I1173">
        <v>109</v>
      </c>
      <c r="J1173">
        <v>103.2</v>
      </c>
      <c r="K1173">
        <v>143</v>
      </c>
      <c r="L1173">
        <v>70.900000000000006</v>
      </c>
      <c r="M1173">
        <v>55</v>
      </c>
      <c r="N1173">
        <v>-3.5000000000000003E-2</v>
      </c>
      <c r="O1173">
        <v>267</v>
      </c>
      <c r="P1173">
        <v>1.77</v>
      </c>
      <c r="Q1173">
        <v>118</v>
      </c>
      <c r="R1173">
        <v>104.7</v>
      </c>
      <c r="S1173">
        <v>160</v>
      </c>
      <c r="T1173">
        <v>102.9</v>
      </c>
      <c r="U1173">
        <v>99</v>
      </c>
      <c r="V1173">
        <v>0.28000000000000003</v>
      </c>
      <c r="W1173">
        <v>161</v>
      </c>
    </row>
    <row r="1174" spans="1:23" x14ac:dyDescent="0.25">
      <c r="A1174">
        <f>COUNTIF('Value Matchup'!$D$356:$D$423,D1174)</f>
        <v>0</v>
      </c>
      <c r="B1174" t="s">
        <v>1301</v>
      </c>
      <c r="C1174">
        <v>116</v>
      </c>
      <c r="D1174" t="s">
        <v>1279</v>
      </c>
      <c r="E1174" t="s">
        <v>167</v>
      </c>
      <c r="F1174" s="79" t="s">
        <v>1177</v>
      </c>
      <c r="G1174">
        <v>5.12</v>
      </c>
      <c r="H1174">
        <v>109.3</v>
      </c>
      <c r="I1174">
        <v>97</v>
      </c>
      <c r="J1174">
        <v>104.2</v>
      </c>
      <c r="K1174">
        <v>160</v>
      </c>
      <c r="L1174">
        <v>68.2</v>
      </c>
      <c r="M1174">
        <v>160</v>
      </c>
      <c r="N1174">
        <v>8.3000000000000004E-2</v>
      </c>
      <c r="O1174">
        <v>25</v>
      </c>
      <c r="P1174">
        <v>-4</v>
      </c>
      <c r="Q1174">
        <v>241</v>
      </c>
      <c r="R1174">
        <v>103.2</v>
      </c>
      <c r="S1174">
        <v>234</v>
      </c>
      <c r="T1174">
        <v>107.2</v>
      </c>
      <c r="U1174">
        <v>248</v>
      </c>
      <c r="V1174">
        <v>-4.51</v>
      </c>
      <c r="W1174">
        <v>291</v>
      </c>
    </row>
    <row r="1175" spans="1:23" x14ac:dyDescent="0.25">
      <c r="A1175">
        <f>COUNTIF('Value Matchup'!$D$356:$D$423,D1175)</f>
        <v>0</v>
      </c>
      <c r="B1175" t="s">
        <v>1301</v>
      </c>
      <c r="C1175">
        <v>117</v>
      </c>
      <c r="D1175" t="s">
        <v>397</v>
      </c>
      <c r="E1175" t="s">
        <v>110</v>
      </c>
      <c r="F1175" s="79" t="s">
        <v>546</v>
      </c>
      <c r="G1175">
        <v>5.09</v>
      </c>
      <c r="H1175">
        <v>103.4</v>
      </c>
      <c r="I1175">
        <v>192</v>
      </c>
      <c r="J1175">
        <v>98.3</v>
      </c>
      <c r="K1175">
        <v>54</v>
      </c>
      <c r="L1175">
        <v>73</v>
      </c>
      <c r="M1175">
        <v>14</v>
      </c>
      <c r="N1175">
        <v>-4.3999999999999997E-2</v>
      </c>
      <c r="O1175">
        <v>283</v>
      </c>
      <c r="P1175">
        <v>2.5099999999999998</v>
      </c>
      <c r="Q1175">
        <v>103</v>
      </c>
      <c r="R1175">
        <v>106.2</v>
      </c>
      <c r="S1175">
        <v>102</v>
      </c>
      <c r="T1175">
        <v>103.7</v>
      </c>
      <c r="U1175">
        <v>115</v>
      </c>
      <c r="V1175">
        <v>3.62</v>
      </c>
      <c r="W1175">
        <v>67</v>
      </c>
    </row>
    <row r="1176" spans="1:23" x14ac:dyDescent="0.25">
      <c r="A1176">
        <f>COUNTIF('Value Matchup'!$D$356:$D$423,D1176)</f>
        <v>0</v>
      </c>
      <c r="B1176" t="s">
        <v>1301</v>
      </c>
      <c r="C1176">
        <v>118</v>
      </c>
      <c r="D1176" t="s">
        <v>409</v>
      </c>
      <c r="E1176" t="s">
        <v>140</v>
      </c>
      <c r="F1176" s="79" t="s">
        <v>1661</v>
      </c>
      <c r="G1176">
        <v>4.78</v>
      </c>
      <c r="H1176">
        <v>107.3</v>
      </c>
      <c r="I1176">
        <v>131</v>
      </c>
      <c r="J1176">
        <v>102.5</v>
      </c>
      <c r="K1176">
        <v>128</v>
      </c>
      <c r="L1176">
        <v>71.400000000000006</v>
      </c>
      <c r="M1176">
        <v>45</v>
      </c>
      <c r="N1176">
        <v>2.5999999999999999E-2</v>
      </c>
      <c r="O1176">
        <v>106</v>
      </c>
      <c r="P1176">
        <v>11.59</v>
      </c>
      <c r="Q1176">
        <v>7</v>
      </c>
      <c r="R1176">
        <v>112.6</v>
      </c>
      <c r="S1176">
        <v>1</v>
      </c>
      <c r="T1176">
        <v>101</v>
      </c>
      <c r="U1176">
        <v>43</v>
      </c>
      <c r="V1176">
        <v>4.24</v>
      </c>
      <c r="W1176">
        <v>55</v>
      </c>
    </row>
    <row r="1177" spans="1:23" x14ac:dyDescent="0.25">
      <c r="A1177">
        <f>COUNTIF('Value Matchup'!$D$356:$D$423,D1177)</f>
        <v>0</v>
      </c>
      <c r="B1177" t="s">
        <v>1301</v>
      </c>
      <c r="C1177">
        <v>119</v>
      </c>
      <c r="D1177" t="s">
        <v>1280</v>
      </c>
      <c r="E1177" t="s">
        <v>167</v>
      </c>
      <c r="F1177" s="79" t="s">
        <v>970</v>
      </c>
      <c r="G1177">
        <v>4.76</v>
      </c>
      <c r="H1177">
        <v>104.6</v>
      </c>
      <c r="I1177">
        <v>173</v>
      </c>
      <c r="J1177">
        <v>99.9</v>
      </c>
      <c r="K1177">
        <v>85</v>
      </c>
      <c r="L1177">
        <v>67.599999999999994</v>
      </c>
      <c r="M1177">
        <v>200</v>
      </c>
      <c r="N1177">
        <v>8.7999999999999995E-2</v>
      </c>
      <c r="O1177">
        <v>21</v>
      </c>
      <c r="P1177">
        <v>-0.57999999999999996</v>
      </c>
      <c r="Q1177">
        <v>162</v>
      </c>
      <c r="R1177">
        <v>105.5</v>
      </c>
      <c r="S1177">
        <v>119</v>
      </c>
      <c r="T1177">
        <v>106.1</v>
      </c>
      <c r="U1177">
        <v>201</v>
      </c>
      <c r="V1177">
        <v>2.11</v>
      </c>
      <c r="W1177">
        <v>104</v>
      </c>
    </row>
    <row r="1178" spans="1:23" x14ac:dyDescent="0.25">
      <c r="A1178">
        <f>COUNTIF('Value Matchup'!$D$356:$D$423,D1178)</f>
        <v>0</v>
      </c>
      <c r="B1178" t="s">
        <v>1301</v>
      </c>
      <c r="C1178">
        <v>120</v>
      </c>
      <c r="D1178" t="s">
        <v>234</v>
      </c>
      <c r="E1178" t="s">
        <v>144</v>
      </c>
      <c r="F1178" s="79" t="s">
        <v>515</v>
      </c>
      <c r="G1178">
        <v>4.63</v>
      </c>
      <c r="H1178">
        <v>104</v>
      </c>
      <c r="I1178">
        <v>180</v>
      </c>
      <c r="J1178">
        <v>99.4</v>
      </c>
      <c r="K1178">
        <v>73</v>
      </c>
      <c r="L1178">
        <v>67.2</v>
      </c>
      <c r="M1178">
        <v>226</v>
      </c>
      <c r="N1178">
        <v>0.01</v>
      </c>
      <c r="O1178">
        <v>153</v>
      </c>
      <c r="P1178">
        <v>1.65</v>
      </c>
      <c r="Q1178">
        <v>120</v>
      </c>
      <c r="R1178">
        <v>103.8</v>
      </c>
      <c r="S1178">
        <v>206</v>
      </c>
      <c r="T1178">
        <v>102.1</v>
      </c>
      <c r="U1178">
        <v>76</v>
      </c>
      <c r="V1178">
        <v>3.39</v>
      </c>
      <c r="W1178">
        <v>71</v>
      </c>
    </row>
    <row r="1179" spans="1:23" x14ac:dyDescent="0.25">
      <c r="A1179">
        <f>COUNTIF('Value Matchup'!$D$356:$D$423,D1179)</f>
        <v>0</v>
      </c>
      <c r="B1179" t="s">
        <v>1301</v>
      </c>
      <c r="C1179">
        <v>121</v>
      </c>
      <c r="D1179" t="s">
        <v>59</v>
      </c>
      <c r="E1179" t="s">
        <v>118</v>
      </c>
      <c r="F1179" s="79" t="s">
        <v>536</v>
      </c>
      <c r="G1179">
        <v>4.25</v>
      </c>
      <c r="H1179">
        <v>106.9</v>
      </c>
      <c r="I1179">
        <v>141</v>
      </c>
      <c r="J1179">
        <v>102.7</v>
      </c>
      <c r="K1179">
        <v>131</v>
      </c>
      <c r="L1179">
        <v>66.2</v>
      </c>
      <c r="M1179">
        <v>264</v>
      </c>
      <c r="N1179">
        <v>-0.03</v>
      </c>
      <c r="O1179">
        <v>255</v>
      </c>
      <c r="P1179">
        <v>-8.1199999999999992</v>
      </c>
      <c r="Q1179">
        <v>328</v>
      </c>
      <c r="R1179">
        <v>100.8</v>
      </c>
      <c r="S1179">
        <v>313</v>
      </c>
      <c r="T1179">
        <v>108.9</v>
      </c>
      <c r="U1179">
        <v>330</v>
      </c>
      <c r="V1179">
        <v>-4.63</v>
      </c>
      <c r="W1179">
        <v>293</v>
      </c>
    </row>
    <row r="1180" spans="1:23" x14ac:dyDescent="0.25">
      <c r="A1180">
        <f>COUNTIF('Value Matchup'!$D$356:$D$423,D1180)</f>
        <v>0</v>
      </c>
      <c r="B1180" t="s">
        <v>1301</v>
      </c>
      <c r="C1180">
        <v>122</v>
      </c>
      <c r="D1180" t="s">
        <v>1281</v>
      </c>
      <c r="E1180" t="s">
        <v>176</v>
      </c>
      <c r="F1180" s="79" t="s">
        <v>454</v>
      </c>
      <c r="G1180">
        <v>4.16</v>
      </c>
      <c r="H1180">
        <v>98.6</v>
      </c>
      <c r="I1180">
        <v>288</v>
      </c>
      <c r="J1180">
        <v>94.4</v>
      </c>
      <c r="K1180">
        <v>20</v>
      </c>
      <c r="L1180">
        <v>63.8</v>
      </c>
      <c r="M1180">
        <v>335</v>
      </c>
      <c r="N1180">
        <v>-5.8000000000000003E-2</v>
      </c>
      <c r="O1180">
        <v>311</v>
      </c>
      <c r="P1180">
        <v>0.33</v>
      </c>
      <c r="Q1180">
        <v>142</v>
      </c>
      <c r="R1180">
        <v>106.2</v>
      </c>
      <c r="S1180">
        <v>101</v>
      </c>
      <c r="T1180">
        <v>105.9</v>
      </c>
      <c r="U1180">
        <v>191</v>
      </c>
      <c r="V1180">
        <v>-2.63</v>
      </c>
      <c r="W1180">
        <v>236</v>
      </c>
    </row>
    <row r="1181" spans="1:23" x14ac:dyDescent="0.25">
      <c r="A1181">
        <f>COUNTIF('Value Matchup'!$D$356:$D$423,D1181)</f>
        <v>0</v>
      </c>
      <c r="B1181" t="s">
        <v>1301</v>
      </c>
      <c r="C1181">
        <v>123</v>
      </c>
      <c r="D1181" t="s">
        <v>383</v>
      </c>
      <c r="E1181" t="s">
        <v>112</v>
      </c>
      <c r="F1181" s="79" t="s">
        <v>542</v>
      </c>
      <c r="G1181">
        <v>4.0199999999999996</v>
      </c>
      <c r="H1181">
        <v>108.6</v>
      </c>
      <c r="I1181">
        <v>103</v>
      </c>
      <c r="J1181">
        <v>104.5</v>
      </c>
      <c r="K1181">
        <v>170</v>
      </c>
      <c r="L1181">
        <v>68.900000000000006</v>
      </c>
      <c r="M1181">
        <v>127</v>
      </c>
      <c r="N1181">
        <v>-0.121</v>
      </c>
      <c r="O1181">
        <v>350</v>
      </c>
      <c r="P1181">
        <v>-2.13</v>
      </c>
      <c r="Q1181">
        <v>200</v>
      </c>
      <c r="R1181">
        <v>103.8</v>
      </c>
      <c r="S1181">
        <v>204</v>
      </c>
      <c r="T1181">
        <v>105.9</v>
      </c>
      <c r="U1181">
        <v>193</v>
      </c>
      <c r="V1181">
        <v>-5.35</v>
      </c>
      <c r="W1181">
        <v>304</v>
      </c>
    </row>
    <row r="1182" spans="1:23" x14ac:dyDescent="0.25">
      <c r="A1182">
        <f>COUNTIF('Value Matchup'!$D$356:$D$423,D1182)</f>
        <v>1</v>
      </c>
      <c r="B1182" t="s">
        <v>1301</v>
      </c>
      <c r="C1182">
        <v>124</v>
      </c>
      <c r="D1182" t="s">
        <v>290</v>
      </c>
      <c r="E1182" t="s">
        <v>110</v>
      </c>
      <c r="F1182" s="79" t="s">
        <v>1120</v>
      </c>
      <c r="G1182">
        <v>3.94</v>
      </c>
      <c r="H1182">
        <v>102.4</v>
      </c>
      <c r="I1182">
        <v>210</v>
      </c>
      <c r="J1182">
        <v>98.5</v>
      </c>
      <c r="K1182">
        <v>55</v>
      </c>
      <c r="L1182">
        <v>71.3</v>
      </c>
      <c r="M1182">
        <v>47</v>
      </c>
      <c r="N1182">
        <v>6.5000000000000002E-2</v>
      </c>
      <c r="O1182">
        <v>38</v>
      </c>
      <c r="P1182">
        <v>1.25</v>
      </c>
      <c r="Q1182">
        <v>127</v>
      </c>
      <c r="R1182">
        <v>105.9</v>
      </c>
      <c r="S1182">
        <v>112</v>
      </c>
      <c r="T1182">
        <v>104.6</v>
      </c>
      <c r="U1182">
        <v>139</v>
      </c>
      <c r="V1182">
        <v>-0.73</v>
      </c>
      <c r="W1182">
        <v>178</v>
      </c>
    </row>
    <row r="1183" spans="1:23" x14ac:dyDescent="0.25">
      <c r="A1183">
        <f>COUNTIF('Value Matchup'!$D$356:$D$423,D1183)</f>
        <v>0</v>
      </c>
      <c r="B1183" t="s">
        <v>1301</v>
      </c>
      <c r="C1183">
        <v>125</v>
      </c>
      <c r="D1183" t="s">
        <v>231</v>
      </c>
      <c r="E1183" t="s">
        <v>232</v>
      </c>
      <c r="F1183" s="79" t="s">
        <v>766</v>
      </c>
      <c r="G1183">
        <v>3.91</v>
      </c>
      <c r="H1183">
        <v>106.9</v>
      </c>
      <c r="I1183">
        <v>142</v>
      </c>
      <c r="J1183">
        <v>103</v>
      </c>
      <c r="K1183">
        <v>136</v>
      </c>
      <c r="L1183">
        <v>68.099999999999994</v>
      </c>
      <c r="M1183">
        <v>169</v>
      </c>
      <c r="N1183">
        <v>0.02</v>
      </c>
      <c r="O1183">
        <v>123</v>
      </c>
      <c r="P1183">
        <v>6.85</v>
      </c>
      <c r="Q1183">
        <v>60</v>
      </c>
      <c r="R1183">
        <v>108.6</v>
      </c>
      <c r="S1183">
        <v>59</v>
      </c>
      <c r="T1183">
        <v>101.7</v>
      </c>
      <c r="U1183">
        <v>69</v>
      </c>
      <c r="V1183">
        <v>-0.33</v>
      </c>
      <c r="W1183">
        <v>176</v>
      </c>
    </row>
    <row r="1184" spans="1:23" x14ac:dyDescent="0.25">
      <c r="A1184">
        <f>COUNTIF('Value Matchup'!$D$356:$D$423,D1184)</f>
        <v>0</v>
      </c>
      <c r="B1184" t="s">
        <v>1301</v>
      </c>
      <c r="C1184">
        <v>126</v>
      </c>
      <c r="D1184" t="s">
        <v>283</v>
      </c>
      <c r="E1184" t="s">
        <v>132</v>
      </c>
      <c r="F1184" s="79" t="s">
        <v>1005</v>
      </c>
      <c r="G1184">
        <v>3.78</v>
      </c>
      <c r="H1184">
        <v>106.6</v>
      </c>
      <c r="I1184">
        <v>145</v>
      </c>
      <c r="J1184">
        <v>102.8</v>
      </c>
      <c r="K1184">
        <v>133</v>
      </c>
      <c r="L1184">
        <v>65.7</v>
      </c>
      <c r="M1184">
        <v>295</v>
      </c>
      <c r="N1184">
        <v>-6.0000000000000001E-3</v>
      </c>
      <c r="O1184">
        <v>191</v>
      </c>
      <c r="P1184">
        <v>-1.06</v>
      </c>
      <c r="Q1184">
        <v>173</v>
      </c>
      <c r="R1184">
        <v>105.4</v>
      </c>
      <c r="S1184">
        <v>132</v>
      </c>
      <c r="T1184">
        <v>106.4</v>
      </c>
      <c r="U1184">
        <v>217</v>
      </c>
      <c r="V1184">
        <v>3.12</v>
      </c>
      <c r="W1184">
        <v>78</v>
      </c>
    </row>
    <row r="1185" spans="1:23" x14ac:dyDescent="0.25">
      <c r="A1185">
        <f>COUNTIF('Value Matchup'!$D$356:$D$423,D1185)</f>
        <v>0</v>
      </c>
      <c r="B1185" t="s">
        <v>1301</v>
      </c>
      <c r="C1185">
        <v>127</v>
      </c>
      <c r="D1185" t="s">
        <v>1282</v>
      </c>
      <c r="E1185" t="s">
        <v>173</v>
      </c>
      <c r="F1185" s="79" t="s">
        <v>1041</v>
      </c>
      <c r="G1185">
        <v>3.74</v>
      </c>
      <c r="H1185">
        <v>108.3</v>
      </c>
      <c r="I1185">
        <v>111</v>
      </c>
      <c r="J1185">
        <v>104.6</v>
      </c>
      <c r="K1185">
        <v>172</v>
      </c>
      <c r="L1185">
        <v>76.2</v>
      </c>
      <c r="M1185">
        <v>6</v>
      </c>
      <c r="N1185">
        <v>5.7000000000000002E-2</v>
      </c>
      <c r="O1185">
        <v>51</v>
      </c>
      <c r="P1185">
        <v>0.11</v>
      </c>
      <c r="Q1185">
        <v>146</v>
      </c>
      <c r="R1185">
        <v>104.4</v>
      </c>
      <c r="S1185">
        <v>180</v>
      </c>
      <c r="T1185">
        <v>104.3</v>
      </c>
      <c r="U1185">
        <v>133</v>
      </c>
      <c r="V1185">
        <v>1.92</v>
      </c>
      <c r="W1185">
        <v>110</v>
      </c>
    </row>
    <row r="1186" spans="1:23" x14ac:dyDescent="0.25">
      <c r="A1186">
        <f>COUNTIF('Value Matchup'!$D$356:$D$423,D1186)</f>
        <v>0</v>
      </c>
      <c r="B1186" t="s">
        <v>1301</v>
      </c>
      <c r="C1186">
        <v>128</v>
      </c>
      <c r="D1186" t="s">
        <v>351</v>
      </c>
      <c r="E1186" t="s">
        <v>161</v>
      </c>
      <c r="F1186" s="79" t="s">
        <v>534</v>
      </c>
      <c r="G1186">
        <v>3.67</v>
      </c>
      <c r="H1186">
        <v>108.1</v>
      </c>
      <c r="I1186">
        <v>113</v>
      </c>
      <c r="J1186">
        <v>104.5</v>
      </c>
      <c r="K1186">
        <v>168</v>
      </c>
      <c r="L1186">
        <v>70.099999999999994</v>
      </c>
      <c r="M1186">
        <v>82</v>
      </c>
      <c r="N1186">
        <v>-2.8000000000000001E-2</v>
      </c>
      <c r="O1186">
        <v>250</v>
      </c>
      <c r="P1186">
        <v>-3.85</v>
      </c>
      <c r="Q1186">
        <v>233</v>
      </c>
      <c r="R1186">
        <v>102.9</v>
      </c>
      <c r="S1186">
        <v>248</v>
      </c>
      <c r="T1186">
        <v>106.7</v>
      </c>
      <c r="U1186">
        <v>225</v>
      </c>
      <c r="V1186">
        <v>0.73</v>
      </c>
      <c r="W1186">
        <v>148</v>
      </c>
    </row>
    <row r="1187" spans="1:23" x14ac:dyDescent="0.25">
      <c r="A1187">
        <f>COUNTIF('Value Matchup'!$D$356:$D$423,D1187)</f>
        <v>0</v>
      </c>
      <c r="B1187" t="s">
        <v>1301</v>
      </c>
      <c r="C1187">
        <v>129</v>
      </c>
      <c r="D1187" t="s">
        <v>1283</v>
      </c>
      <c r="E1187" t="s">
        <v>132</v>
      </c>
      <c r="F1187" s="79" t="s">
        <v>538</v>
      </c>
      <c r="G1187">
        <v>3.51</v>
      </c>
      <c r="H1187">
        <v>114</v>
      </c>
      <c r="I1187">
        <v>34</v>
      </c>
      <c r="J1187">
        <v>110.5</v>
      </c>
      <c r="K1187">
        <v>282</v>
      </c>
      <c r="L1187">
        <v>71.599999999999994</v>
      </c>
      <c r="M1187">
        <v>41</v>
      </c>
      <c r="N1187">
        <v>-8.9999999999999993E-3</v>
      </c>
      <c r="O1187">
        <v>200</v>
      </c>
      <c r="P1187">
        <v>-1.57</v>
      </c>
      <c r="Q1187">
        <v>188</v>
      </c>
      <c r="R1187">
        <v>103.9</v>
      </c>
      <c r="S1187">
        <v>199</v>
      </c>
      <c r="T1187">
        <v>105.5</v>
      </c>
      <c r="U1187">
        <v>175</v>
      </c>
      <c r="V1187">
        <v>3.98</v>
      </c>
      <c r="W1187">
        <v>57</v>
      </c>
    </row>
    <row r="1188" spans="1:23" x14ac:dyDescent="0.25">
      <c r="A1188">
        <f>COUNTIF('Value Matchup'!$D$356:$D$423,D1188)</f>
        <v>0</v>
      </c>
      <c r="B1188" t="s">
        <v>1301</v>
      </c>
      <c r="C1188">
        <v>130</v>
      </c>
      <c r="D1188" t="s">
        <v>219</v>
      </c>
      <c r="E1188" t="s">
        <v>155</v>
      </c>
      <c r="F1188" s="79" t="s">
        <v>650</v>
      </c>
      <c r="G1188">
        <v>3.49</v>
      </c>
      <c r="H1188">
        <v>105</v>
      </c>
      <c r="I1188">
        <v>166</v>
      </c>
      <c r="J1188">
        <v>101.5</v>
      </c>
      <c r="K1188">
        <v>111</v>
      </c>
      <c r="L1188">
        <v>68.8</v>
      </c>
      <c r="M1188">
        <v>129</v>
      </c>
      <c r="N1188">
        <v>0.1</v>
      </c>
      <c r="O1188">
        <v>15</v>
      </c>
      <c r="P1188">
        <v>-8.19</v>
      </c>
      <c r="Q1188">
        <v>329</v>
      </c>
      <c r="R1188">
        <v>100</v>
      </c>
      <c r="S1188">
        <v>329</v>
      </c>
      <c r="T1188">
        <v>108.2</v>
      </c>
      <c r="U1188">
        <v>305</v>
      </c>
      <c r="V1188">
        <v>-6.32</v>
      </c>
      <c r="W1188">
        <v>315</v>
      </c>
    </row>
    <row r="1189" spans="1:23" x14ac:dyDescent="0.25">
      <c r="A1189">
        <f>COUNTIF('Value Matchup'!$D$356:$D$423,D1189)</f>
        <v>0</v>
      </c>
      <c r="B1189" t="s">
        <v>1301</v>
      </c>
      <c r="C1189">
        <v>131</v>
      </c>
      <c r="D1189" t="s">
        <v>1284</v>
      </c>
      <c r="E1189" t="s">
        <v>159</v>
      </c>
      <c r="F1189" s="79" t="s">
        <v>761</v>
      </c>
      <c r="G1189">
        <v>3.44</v>
      </c>
      <c r="H1189">
        <v>103.6</v>
      </c>
      <c r="I1189">
        <v>188</v>
      </c>
      <c r="J1189">
        <v>100.1</v>
      </c>
      <c r="K1189">
        <v>89</v>
      </c>
      <c r="L1189">
        <v>70.099999999999994</v>
      </c>
      <c r="M1189">
        <v>81</v>
      </c>
      <c r="N1189">
        <v>-8.0000000000000002E-3</v>
      </c>
      <c r="O1189">
        <v>197</v>
      </c>
      <c r="P1189">
        <v>-4.12</v>
      </c>
      <c r="Q1189">
        <v>248</v>
      </c>
      <c r="R1189">
        <v>103.4</v>
      </c>
      <c r="S1189">
        <v>222</v>
      </c>
      <c r="T1189">
        <v>107.5</v>
      </c>
      <c r="U1189">
        <v>264</v>
      </c>
      <c r="V1189">
        <v>2.64</v>
      </c>
      <c r="W1189">
        <v>89</v>
      </c>
    </row>
    <row r="1190" spans="1:23" x14ac:dyDescent="0.25">
      <c r="A1190">
        <f>COUNTIF('Value Matchup'!$D$356:$D$423,D1190)</f>
        <v>1</v>
      </c>
      <c r="B1190" t="s">
        <v>1301</v>
      </c>
      <c r="C1190">
        <v>132</v>
      </c>
      <c r="D1190" t="s">
        <v>307</v>
      </c>
      <c r="E1190" t="s">
        <v>176</v>
      </c>
      <c r="F1190" s="79" t="s">
        <v>546</v>
      </c>
      <c r="G1190">
        <v>3.38</v>
      </c>
      <c r="H1190">
        <v>107</v>
      </c>
      <c r="I1190">
        <v>136</v>
      </c>
      <c r="J1190">
        <v>103.7</v>
      </c>
      <c r="K1190">
        <v>149</v>
      </c>
      <c r="L1190">
        <v>65.2</v>
      </c>
      <c r="M1190">
        <v>311</v>
      </c>
      <c r="N1190">
        <v>1.6E-2</v>
      </c>
      <c r="O1190">
        <v>130</v>
      </c>
      <c r="P1190">
        <v>2.31</v>
      </c>
      <c r="Q1190">
        <v>106</v>
      </c>
      <c r="R1190">
        <v>106.4</v>
      </c>
      <c r="S1190">
        <v>97</v>
      </c>
      <c r="T1190">
        <v>104.1</v>
      </c>
      <c r="U1190">
        <v>127</v>
      </c>
      <c r="V1190">
        <v>2.17</v>
      </c>
      <c r="W1190">
        <v>101</v>
      </c>
    </row>
    <row r="1191" spans="1:23" x14ac:dyDescent="0.25">
      <c r="A1191">
        <f>COUNTIF('Value Matchup'!$D$356:$D$423,D1191)</f>
        <v>0</v>
      </c>
      <c r="B1191" t="s">
        <v>1301</v>
      </c>
      <c r="C1191">
        <v>133</v>
      </c>
      <c r="D1191" t="s">
        <v>256</v>
      </c>
      <c r="E1191" t="s">
        <v>123</v>
      </c>
      <c r="F1191" s="79" t="s">
        <v>544</v>
      </c>
      <c r="G1191">
        <v>3.31</v>
      </c>
      <c r="H1191">
        <v>106.5</v>
      </c>
      <c r="I1191">
        <v>149</v>
      </c>
      <c r="J1191">
        <v>103.1</v>
      </c>
      <c r="K1191">
        <v>141</v>
      </c>
      <c r="L1191">
        <v>65.8</v>
      </c>
      <c r="M1191">
        <v>286</v>
      </c>
      <c r="N1191">
        <v>2.8000000000000001E-2</v>
      </c>
      <c r="O1191">
        <v>102</v>
      </c>
      <c r="P1191">
        <v>-0.14000000000000001</v>
      </c>
      <c r="Q1191">
        <v>153</v>
      </c>
      <c r="R1191">
        <v>104.4</v>
      </c>
      <c r="S1191">
        <v>178</v>
      </c>
      <c r="T1191">
        <v>104.5</v>
      </c>
      <c r="U1191">
        <v>138</v>
      </c>
      <c r="V1191">
        <v>2.83</v>
      </c>
      <c r="W1191">
        <v>86</v>
      </c>
    </row>
    <row r="1192" spans="1:23" x14ac:dyDescent="0.25">
      <c r="A1192">
        <f>COUNTIF('Value Matchup'!$D$356:$D$423,D1192)</f>
        <v>1</v>
      </c>
      <c r="B1192" t="s">
        <v>1301</v>
      </c>
      <c r="C1192">
        <v>134</v>
      </c>
      <c r="D1192" t="s">
        <v>401</v>
      </c>
      <c r="E1192" t="s">
        <v>110</v>
      </c>
      <c r="F1192" s="79" t="s">
        <v>445</v>
      </c>
      <c r="G1192">
        <v>3.25</v>
      </c>
      <c r="H1192">
        <v>111.2</v>
      </c>
      <c r="I1192">
        <v>68</v>
      </c>
      <c r="J1192">
        <v>108</v>
      </c>
      <c r="K1192">
        <v>233</v>
      </c>
      <c r="L1192">
        <v>67</v>
      </c>
      <c r="M1192">
        <v>238</v>
      </c>
      <c r="N1192">
        <v>-3.2000000000000001E-2</v>
      </c>
      <c r="O1192">
        <v>261</v>
      </c>
      <c r="P1192">
        <v>1.89</v>
      </c>
      <c r="Q1192">
        <v>116</v>
      </c>
      <c r="R1192">
        <v>104.8</v>
      </c>
      <c r="S1192">
        <v>156</v>
      </c>
      <c r="T1192">
        <v>102.9</v>
      </c>
      <c r="U1192">
        <v>98</v>
      </c>
      <c r="V1192">
        <v>-1.36</v>
      </c>
      <c r="W1192">
        <v>200</v>
      </c>
    </row>
    <row r="1193" spans="1:23" x14ac:dyDescent="0.25">
      <c r="A1193">
        <f>COUNTIF('Value Matchup'!$D$356:$D$423,D1193)</f>
        <v>0</v>
      </c>
      <c r="B1193" t="s">
        <v>1301</v>
      </c>
      <c r="C1193">
        <v>135</v>
      </c>
      <c r="D1193" t="s">
        <v>1285</v>
      </c>
      <c r="E1193" t="s">
        <v>186</v>
      </c>
      <c r="F1193" s="79" t="s">
        <v>652</v>
      </c>
      <c r="G1193">
        <v>3.17</v>
      </c>
      <c r="H1193">
        <v>111.7</v>
      </c>
      <c r="I1193">
        <v>63</v>
      </c>
      <c r="J1193">
        <v>108.6</v>
      </c>
      <c r="K1193">
        <v>248</v>
      </c>
      <c r="L1193">
        <v>69.5</v>
      </c>
      <c r="M1193">
        <v>105</v>
      </c>
      <c r="N1193">
        <v>0.13900000000000001</v>
      </c>
      <c r="O1193">
        <v>3</v>
      </c>
      <c r="P1193">
        <v>-0.33</v>
      </c>
      <c r="Q1193">
        <v>157</v>
      </c>
      <c r="R1193">
        <v>105</v>
      </c>
      <c r="S1193">
        <v>151</v>
      </c>
      <c r="T1193">
        <v>105.3</v>
      </c>
      <c r="U1193">
        <v>166</v>
      </c>
      <c r="V1193">
        <v>-0.28999999999999998</v>
      </c>
      <c r="W1193">
        <v>174</v>
      </c>
    </row>
    <row r="1194" spans="1:23" x14ac:dyDescent="0.25">
      <c r="A1194">
        <f>COUNTIF('Value Matchup'!$D$356:$D$423,D1194)</f>
        <v>0</v>
      </c>
      <c r="B1194" t="s">
        <v>1301</v>
      </c>
      <c r="C1194">
        <v>136</v>
      </c>
      <c r="D1194" t="s">
        <v>373</v>
      </c>
      <c r="E1194" t="s">
        <v>134</v>
      </c>
      <c r="F1194" s="79" t="s">
        <v>1660</v>
      </c>
      <c r="G1194">
        <v>3.02</v>
      </c>
      <c r="H1194">
        <v>101.6</v>
      </c>
      <c r="I1194">
        <v>226</v>
      </c>
      <c r="J1194">
        <v>98.5</v>
      </c>
      <c r="K1194">
        <v>57</v>
      </c>
      <c r="L1194">
        <v>69.599999999999994</v>
      </c>
      <c r="M1194">
        <v>97</v>
      </c>
      <c r="N1194">
        <v>-3.1E-2</v>
      </c>
      <c r="O1194">
        <v>257</v>
      </c>
      <c r="P1194">
        <v>10.16</v>
      </c>
      <c r="Q1194">
        <v>20</v>
      </c>
      <c r="R1194">
        <v>110</v>
      </c>
      <c r="S1194">
        <v>30</v>
      </c>
      <c r="T1194">
        <v>99.8</v>
      </c>
      <c r="U1194">
        <v>10</v>
      </c>
      <c r="V1194">
        <v>-7.07</v>
      </c>
      <c r="W1194">
        <v>326</v>
      </c>
    </row>
    <row r="1195" spans="1:23" x14ac:dyDescent="0.25">
      <c r="A1195">
        <f>COUNTIF('Value Matchup'!$D$356:$D$423,D1195)</f>
        <v>0</v>
      </c>
      <c r="B1195" t="s">
        <v>1301</v>
      </c>
      <c r="C1195">
        <v>137</v>
      </c>
      <c r="D1195" t="s">
        <v>324</v>
      </c>
      <c r="E1195" t="s">
        <v>151</v>
      </c>
      <c r="F1195" s="79" t="s">
        <v>515</v>
      </c>
      <c r="G1195">
        <v>3.02</v>
      </c>
      <c r="H1195">
        <v>106.1</v>
      </c>
      <c r="I1195">
        <v>155</v>
      </c>
      <c r="J1195">
        <v>103</v>
      </c>
      <c r="K1195">
        <v>137</v>
      </c>
      <c r="L1195">
        <v>67.5</v>
      </c>
      <c r="M1195">
        <v>207</v>
      </c>
      <c r="N1195">
        <v>0.03</v>
      </c>
      <c r="O1195">
        <v>97</v>
      </c>
      <c r="P1195">
        <v>1.33</v>
      </c>
      <c r="Q1195">
        <v>125</v>
      </c>
      <c r="R1195">
        <v>107.1</v>
      </c>
      <c r="S1195">
        <v>82</v>
      </c>
      <c r="T1195">
        <v>105.8</v>
      </c>
      <c r="U1195">
        <v>184</v>
      </c>
      <c r="V1195">
        <v>1.72</v>
      </c>
      <c r="W1195">
        <v>117</v>
      </c>
    </row>
    <row r="1196" spans="1:23" x14ac:dyDescent="0.25">
      <c r="A1196">
        <f>COUNTIF('Value Matchup'!$D$356:$D$423,D1196)</f>
        <v>0</v>
      </c>
      <c r="B1196" t="s">
        <v>1301</v>
      </c>
      <c r="C1196">
        <v>138</v>
      </c>
      <c r="D1196" t="s">
        <v>1286</v>
      </c>
      <c r="E1196" t="s">
        <v>112</v>
      </c>
      <c r="F1196" s="79" t="s">
        <v>1063</v>
      </c>
      <c r="G1196">
        <v>2.95</v>
      </c>
      <c r="H1196">
        <v>105.9</v>
      </c>
      <c r="I1196">
        <v>158</v>
      </c>
      <c r="J1196">
        <v>102.9</v>
      </c>
      <c r="K1196">
        <v>134</v>
      </c>
      <c r="L1196">
        <v>72.099999999999994</v>
      </c>
      <c r="M1196">
        <v>27</v>
      </c>
      <c r="N1196">
        <v>4.3999999999999997E-2</v>
      </c>
      <c r="O1196">
        <v>76</v>
      </c>
      <c r="P1196">
        <v>0.97</v>
      </c>
      <c r="Q1196">
        <v>131</v>
      </c>
      <c r="R1196">
        <v>106.5</v>
      </c>
      <c r="S1196">
        <v>95</v>
      </c>
      <c r="T1196">
        <v>105.6</v>
      </c>
      <c r="U1196">
        <v>177</v>
      </c>
      <c r="V1196">
        <v>2</v>
      </c>
      <c r="W1196">
        <v>107</v>
      </c>
    </row>
    <row r="1197" spans="1:23" x14ac:dyDescent="0.25">
      <c r="A1197">
        <f>COUNTIF('Value Matchup'!$D$356:$D$423,D1197)</f>
        <v>0</v>
      </c>
      <c r="B1197" t="s">
        <v>1301</v>
      </c>
      <c r="C1197">
        <v>139</v>
      </c>
      <c r="D1197" t="s">
        <v>363</v>
      </c>
      <c r="E1197" t="s">
        <v>144</v>
      </c>
      <c r="F1197" s="79" t="s">
        <v>571</v>
      </c>
      <c r="G1197">
        <v>2.8</v>
      </c>
      <c r="H1197">
        <v>107.2</v>
      </c>
      <c r="I1197">
        <v>134</v>
      </c>
      <c r="J1197">
        <v>104.4</v>
      </c>
      <c r="K1197">
        <v>166</v>
      </c>
      <c r="L1197">
        <v>69.3</v>
      </c>
      <c r="M1197">
        <v>109</v>
      </c>
      <c r="N1197">
        <v>8.2000000000000003E-2</v>
      </c>
      <c r="O1197">
        <v>26</v>
      </c>
      <c r="P1197">
        <v>-2.93</v>
      </c>
      <c r="Q1197">
        <v>214</v>
      </c>
      <c r="R1197">
        <v>101.5</v>
      </c>
      <c r="S1197">
        <v>298</v>
      </c>
      <c r="T1197">
        <v>104.4</v>
      </c>
      <c r="U1197">
        <v>137</v>
      </c>
      <c r="V1197">
        <v>-9.14</v>
      </c>
      <c r="W1197">
        <v>343</v>
      </c>
    </row>
    <row r="1198" spans="1:23" x14ac:dyDescent="0.25">
      <c r="A1198">
        <f>COUNTIF('Value Matchup'!$D$356:$D$423,D1198)</f>
        <v>0</v>
      </c>
      <c r="B1198" t="s">
        <v>1301</v>
      </c>
      <c r="C1198">
        <v>140</v>
      </c>
      <c r="D1198" t="s">
        <v>323</v>
      </c>
      <c r="E1198" t="s">
        <v>232</v>
      </c>
      <c r="F1198" s="79" t="s">
        <v>517</v>
      </c>
      <c r="G1198">
        <v>2.58</v>
      </c>
      <c r="H1198">
        <v>103.4</v>
      </c>
      <c r="I1198">
        <v>193</v>
      </c>
      <c r="J1198">
        <v>100.8</v>
      </c>
      <c r="K1198">
        <v>98</v>
      </c>
      <c r="L1198">
        <v>66.099999999999994</v>
      </c>
      <c r="M1198">
        <v>270</v>
      </c>
      <c r="N1198">
        <v>0.112</v>
      </c>
      <c r="O1198">
        <v>8</v>
      </c>
      <c r="P1198">
        <v>6.56</v>
      </c>
      <c r="Q1198">
        <v>64</v>
      </c>
      <c r="R1198">
        <v>108.9</v>
      </c>
      <c r="S1198">
        <v>49</v>
      </c>
      <c r="T1198">
        <v>102.3</v>
      </c>
      <c r="U1198">
        <v>81</v>
      </c>
      <c r="V1198">
        <v>-2.97</v>
      </c>
      <c r="W1198">
        <v>248</v>
      </c>
    </row>
    <row r="1199" spans="1:23" x14ac:dyDescent="0.25">
      <c r="A1199">
        <f>COUNTIF('Value Matchup'!$D$356:$D$423,D1199)</f>
        <v>0</v>
      </c>
      <c r="B1199" t="s">
        <v>1301</v>
      </c>
      <c r="C1199">
        <v>141</v>
      </c>
      <c r="D1199" t="s">
        <v>315</v>
      </c>
      <c r="E1199" t="s">
        <v>112</v>
      </c>
      <c r="F1199" s="79" t="s">
        <v>755</v>
      </c>
      <c r="G1199">
        <v>2.56</v>
      </c>
      <c r="H1199">
        <v>110.6</v>
      </c>
      <c r="I1199">
        <v>80</v>
      </c>
      <c r="J1199">
        <v>108.1</v>
      </c>
      <c r="K1199">
        <v>234</v>
      </c>
      <c r="L1199">
        <v>70</v>
      </c>
      <c r="M1199">
        <v>86</v>
      </c>
      <c r="N1199">
        <v>5.1999999999999998E-2</v>
      </c>
      <c r="O1199">
        <v>57</v>
      </c>
      <c r="P1199">
        <v>-1.95</v>
      </c>
      <c r="Q1199">
        <v>197</v>
      </c>
      <c r="R1199">
        <v>103.4</v>
      </c>
      <c r="S1199">
        <v>226</v>
      </c>
      <c r="T1199">
        <v>105.3</v>
      </c>
      <c r="U1199">
        <v>167</v>
      </c>
      <c r="V1199">
        <v>-4.0199999999999996</v>
      </c>
      <c r="W1199">
        <v>277</v>
      </c>
    </row>
    <row r="1200" spans="1:23" x14ac:dyDescent="0.25">
      <c r="A1200">
        <f>COUNTIF('Value Matchup'!$D$356:$D$423,D1200)</f>
        <v>0</v>
      </c>
      <c r="B1200" t="s">
        <v>1301</v>
      </c>
      <c r="C1200">
        <v>142</v>
      </c>
      <c r="D1200" t="s">
        <v>1287</v>
      </c>
      <c r="E1200" t="s">
        <v>198</v>
      </c>
      <c r="F1200" s="79" t="s">
        <v>968</v>
      </c>
      <c r="G1200">
        <v>2.4500000000000002</v>
      </c>
      <c r="H1200">
        <v>103.4</v>
      </c>
      <c r="I1200">
        <v>191</v>
      </c>
      <c r="J1200">
        <v>100.9</v>
      </c>
      <c r="K1200">
        <v>102</v>
      </c>
      <c r="L1200">
        <v>66.8</v>
      </c>
      <c r="M1200">
        <v>243</v>
      </c>
      <c r="N1200">
        <v>1.9E-2</v>
      </c>
      <c r="O1200">
        <v>124</v>
      </c>
      <c r="P1200">
        <v>-5.67</v>
      </c>
      <c r="Q1200">
        <v>282</v>
      </c>
      <c r="R1200">
        <v>103.3</v>
      </c>
      <c r="S1200">
        <v>228</v>
      </c>
      <c r="T1200">
        <v>109</v>
      </c>
      <c r="U1200">
        <v>333</v>
      </c>
      <c r="V1200">
        <v>1.1599999999999999</v>
      </c>
      <c r="W1200">
        <v>137</v>
      </c>
    </row>
    <row r="1201" spans="1:23" x14ac:dyDescent="0.25">
      <c r="A1201">
        <f>COUNTIF('Value Matchup'!$D$356:$D$423,D1201)</f>
        <v>1</v>
      </c>
      <c r="B1201" t="s">
        <v>1301</v>
      </c>
      <c r="C1201">
        <v>143</v>
      </c>
      <c r="D1201" t="s">
        <v>281</v>
      </c>
      <c r="E1201" t="s">
        <v>198</v>
      </c>
      <c r="F1201" s="79" t="s">
        <v>547</v>
      </c>
      <c r="G1201">
        <v>2.2799999999999998</v>
      </c>
      <c r="H1201">
        <v>106.9</v>
      </c>
      <c r="I1201">
        <v>143</v>
      </c>
      <c r="J1201">
        <v>104.6</v>
      </c>
      <c r="K1201">
        <v>173</v>
      </c>
      <c r="L1201">
        <v>65.400000000000006</v>
      </c>
      <c r="M1201">
        <v>301</v>
      </c>
      <c r="N1201">
        <v>5.0000000000000001E-3</v>
      </c>
      <c r="O1201">
        <v>165</v>
      </c>
      <c r="P1201">
        <v>-4.78</v>
      </c>
      <c r="Q1201">
        <v>262</v>
      </c>
      <c r="R1201">
        <v>102.7</v>
      </c>
      <c r="S1201">
        <v>252</v>
      </c>
      <c r="T1201">
        <v>107.5</v>
      </c>
      <c r="U1201">
        <v>261</v>
      </c>
      <c r="V1201">
        <v>9.77</v>
      </c>
      <c r="W1201">
        <v>10</v>
      </c>
    </row>
    <row r="1202" spans="1:23" x14ac:dyDescent="0.25">
      <c r="A1202">
        <f>COUNTIF('Value Matchup'!$D$356:$D$423,D1202)</f>
        <v>0</v>
      </c>
      <c r="B1202" t="s">
        <v>1301</v>
      </c>
      <c r="C1202">
        <v>144</v>
      </c>
      <c r="D1202" t="s">
        <v>177</v>
      </c>
      <c r="E1202" t="s">
        <v>110</v>
      </c>
      <c r="F1202" s="79" t="s">
        <v>754</v>
      </c>
      <c r="G1202">
        <v>2.17</v>
      </c>
      <c r="H1202">
        <v>112.3</v>
      </c>
      <c r="I1202">
        <v>55</v>
      </c>
      <c r="J1202">
        <v>110.2</v>
      </c>
      <c r="K1202">
        <v>274</v>
      </c>
      <c r="L1202">
        <v>68.099999999999994</v>
      </c>
      <c r="M1202">
        <v>165</v>
      </c>
      <c r="N1202">
        <v>-3.1E-2</v>
      </c>
      <c r="O1202">
        <v>258</v>
      </c>
      <c r="P1202">
        <v>0.65</v>
      </c>
      <c r="Q1202">
        <v>136</v>
      </c>
      <c r="R1202">
        <v>104.8</v>
      </c>
      <c r="S1202">
        <v>157</v>
      </c>
      <c r="T1202">
        <v>104.1</v>
      </c>
      <c r="U1202">
        <v>128</v>
      </c>
      <c r="V1202">
        <v>-2.91</v>
      </c>
      <c r="W1202">
        <v>245</v>
      </c>
    </row>
    <row r="1203" spans="1:23" x14ac:dyDescent="0.25">
      <c r="A1203">
        <f>COUNTIF('Value Matchup'!$D$356:$D$423,D1203)</f>
        <v>1</v>
      </c>
      <c r="B1203" t="s">
        <v>1301</v>
      </c>
      <c r="C1203">
        <v>145</v>
      </c>
      <c r="D1203" t="s">
        <v>304</v>
      </c>
      <c r="E1203" t="s">
        <v>186</v>
      </c>
      <c r="F1203" s="79" t="s">
        <v>539</v>
      </c>
      <c r="G1203">
        <v>2.0699999999999998</v>
      </c>
      <c r="H1203">
        <v>101.9</v>
      </c>
      <c r="I1203">
        <v>219</v>
      </c>
      <c r="J1203">
        <v>99.8</v>
      </c>
      <c r="K1203">
        <v>82</v>
      </c>
      <c r="L1203">
        <v>64.5</v>
      </c>
      <c r="M1203">
        <v>325</v>
      </c>
      <c r="N1203">
        <v>3.0000000000000001E-3</v>
      </c>
      <c r="O1203">
        <v>170</v>
      </c>
      <c r="P1203">
        <v>-1.76</v>
      </c>
      <c r="Q1203">
        <v>193</v>
      </c>
      <c r="R1203">
        <v>105.2</v>
      </c>
      <c r="S1203">
        <v>144</v>
      </c>
      <c r="T1203">
        <v>106.9</v>
      </c>
      <c r="U1203">
        <v>235</v>
      </c>
      <c r="V1203">
        <v>-4.17</v>
      </c>
      <c r="W1203">
        <v>284</v>
      </c>
    </row>
    <row r="1204" spans="1:23" x14ac:dyDescent="0.25">
      <c r="A1204">
        <f>COUNTIF('Value Matchup'!$D$356:$D$423,D1204)</f>
        <v>0</v>
      </c>
      <c r="B1204" t="s">
        <v>1301</v>
      </c>
      <c r="C1204">
        <v>146</v>
      </c>
      <c r="D1204" t="s">
        <v>421</v>
      </c>
      <c r="E1204" t="s">
        <v>173</v>
      </c>
      <c r="F1204" s="79" t="s">
        <v>989</v>
      </c>
      <c r="G1204">
        <v>2.0099999999999998</v>
      </c>
      <c r="H1204">
        <v>101.4</v>
      </c>
      <c r="I1204">
        <v>235</v>
      </c>
      <c r="J1204">
        <v>99.4</v>
      </c>
      <c r="K1204">
        <v>71</v>
      </c>
      <c r="L1204">
        <v>65.099999999999994</v>
      </c>
      <c r="M1204">
        <v>312</v>
      </c>
      <c r="N1204">
        <v>5.7000000000000002E-2</v>
      </c>
      <c r="O1204">
        <v>50</v>
      </c>
      <c r="P1204">
        <v>-1.68</v>
      </c>
      <c r="Q1204">
        <v>191</v>
      </c>
      <c r="R1204">
        <v>104.5</v>
      </c>
      <c r="S1204">
        <v>172</v>
      </c>
      <c r="T1204">
        <v>106.1</v>
      </c>
      <c r="U1204">
        <v>203</v>
      </c>
      <c r="V1204">
        <v>-1.1499999999999999</v>
      </c>
      <c r="W1204">
        <v>196</v>
      </c>
    </row>
    <row r="1205" spans="1:23" x14ac:dyDescent="0.25">
      <c r="A1205">
        <f>COUNTIF('Value Matchup'!$D$356:$D$423,D1205)</f>
        <v>0</v>
      </c>
      <c r="B1205" t="s">
        <v>1301</v>
      </c>
      <c r="C1205">
        <v>147</v>
      </c>
      <c r="D1205" t="s">
        <v>264</v>
      </c>
      <c r="E1205" t="s">
        <v>167</v>
      </c>
      <c r="F1205" s="79" t="s">
        <v>541</v>
      </c>
      <c r="G1205">
        <v>1.84</v>
      </c>
      <c r="H1205">
        <v>111</v>
      </c>
      <c r="I1205">
        <v>75</v>
      </c>
      <c r="J1205">
        <v>109.1</v>
      </c>
      <c r="K1205">
        <v>260</v>
      </c>
      <c r="L1205">
        <v>77.3</v>
      </c>
      <c r="M1205">
        <v>3</v>
      </c>
      <c r="N1205">
        <v>-1.7999999999999999E-2</v>
      </c>
      <c r="O1205">
        <v>228</v>
      </c>
      <c r="P1205">
        <v>-0.49</v>
      </c>
      <c r="Q1205">
        <v>160</v>
      </c>
      <c r="R1205">
        <v>105.4</v>
      </c>
      <c r="S1205">
        <v>129</v>
      </c>
      <c r="T1205">
        <v>105.9</v>
      </c>
      <c r="U1205">
        <v>190</v>
      </c>
      <c r="V1205">
        <v>4.28</v>
      </c>
      <c r="W1205">
        <v>53</v>
      </c>
    </row>
    <row r="1206" spans="1:23" x14ac:dyDescent="0.25">
      <c r="A1206">
        <f>COUNTIF('Value Matchup'!$D$356:$D$423,D1206)</f>
        <v>0</v>
      </c>
      <c r="B1206" t="s">
        <v>1301</v>
      </c>
      <c r="C1206">
        <v>148</v>
      </c>
      <c r="D1206" t="s">
        <v>289</v>
      </c>
      <c r="E1206" t="s">
        <v>186</v>
      </c>
      <c r="F1206" s="79" t="s">
        <v>515</v>
      </c>
      <c r="G1206">
        <v>1.83</v>
      </c>
      <c r="H1206">
        <v>109.7</v>
      </c>
      <c r="I1206">
        <v>93</v>
      </c>
      <c r="J1206">
        <v>107.9</v>
      </c>
      <c r="K1206">
        <v>231</v>
      </c>
      <c r="L1206">
        <v>76.2</v>
      </c>
      <c r="M1206">
        <v>5</v>
      </c>
      <c r="N1206">
        <v>-5.1999999999999998E-2</v>
      </c>
      <c r="O1206">
        <v>296</v>
      </c>
      <c r="P1206">
        <v>-0.98</v>
      </c>
      <c r="Q1206">
        <v>170</v>
      </c>
      <c r="R1206">
        <v>105.1</v>
      </c>
      <c r="S1206">
        <v>146</v>
      </c>
      <c r="T1206">
        <v>106.1</v>
      </c>
      <c r="U1206">
        <v>202</v>
      </c>
      <c r="V1206">
        <v>-1.05</v>
      </c>
      <c r="W1206">
        <v>194</v>
      </c>
    </row>
    <row r="1207" spans="1:23" x14ac:dyDescent="0.25">
      <c r="A1207">
        <f>COUNTIF('Value Matchup'!$D$356:$D$423,D1207)</f>
        <v>0</v>
      </c>
      <c r="B1207" t="s">
        <v>1301</v>
      </c>
      <c r="C1207">
        <v>149</v>
      </c>
      <c r="D1207" t="s">
        <v>1288</v>
      </c>
      <c r="E1207" t="s">
        <v>159</v>
      </c>
      <c r="F1207" s="79" t="s">
        <v>516</v>
      </c>
      <c r="G1207">
        <v>1.54</v>
      </c>
      <c r="H1207">
        <v>110.8</v>
      </c>
      <c r="I1207">
        <v>76</v>
      </c>
      <c r="J1207">
        <v>109.2</v>
      </c>
      <c r="K1207">
        <v>262</v>
      </c>
      <c r="L1207">
        <v>66.099999999999994</v>
      </c>
      <c r="M1207">
        <v>269</v>
      </c>
      <c r="N1207">
        <v>-1.2E-2</v>
      </c>
      <c r="O1207">
        <v>209</v>
      </c>
      <c r="P1207">
        <v>-4.6500000000000004</v>
      </c>
      <c r="Q1207">
        <v>255</v>
      </c>
      <c r="R1207">
        <v>102.5</v>
      </c>
      <c r="S1207">
        <v>261</v>
      </c>
      <c r="T1207">
        <v>107.2</v>
      </c>
      <c r="U1207">
        <v>246</v>
      </c>
      <c r="V1207">
        <v>3.08</v>
      </c>
      <c r="W1207">
        <v>81</v>
      </c>
    </row>
    <row r="1208" spans="1:23" x14ac:dyDescent="0.25">
      <c r="A1208">
        <f>COUNTIF('Value Matchup'!$D$356:$D$423,D1208)</f>
        <v>0</v>
      </c>
      <c r="B1208" t="s">
        <v>1301</v>
      </c>
      <c r="C1208">
        <v>150</v>
      </c>
      <c r="D1208" t="s">
        <v>196</v>
      </c>
      <c r="E1208" t="s">
        <v>112</v>
      </c>
      <c r="F1208" s="79" t="s">
        <v>546</v>
      </c>
      <c r="G1208">
        <v>1.27</v>
      </c>
      <c r="H1208">
        <v>106.7</v>
      </c>
      <c r="I1208">
        <v>144</v>
      </c>
      <c r="J1208">
        <v>105.4</v>
      </c>
      <c r="K1208">
        <v>185</v>
      </c>
      <c r="L1208">
        <v>70.3</v>
      </c>
      <c r="M1208">
        <v>70</v>
      </c>
      <c r="N1208">
        <v>1.2999999999999999E-2</v>
      </c>
      <c r="O1208">
        <v>145</v>
      </c>
      <c r="P1208">
        <v>1.54</v>
      </c>
      <c r="Q1208">
        <v>123</v>
      </c>
      <c r="R1208">
        <v>106.9</v>
      </c>
      <c r="S1208">
        <v>86</v>
      </c>
      <c r="T1208">
        <v>105.4</v>
      </c>
      <c r="U1208">
        <v>170</v>
      </c>
      <c r="V1208">
        <v>5.22</v>
      </c>
      <c r="W1208">
        <v>34</v>
      </c>
    </row>
    <row r="1209" spans="1:23" x14ac:dyDescent="0.25">
      <c r="A1209">
        <f>COUNTIF('Value Matchup'!$D$356:$D$423,D1209)</f>
        <v>1</v>
      </c>
      <c r="B1209" t="s">
        <v>1301</v>
      </c>
      <c r="C1209">
        <v>151</v>
      </c>
      <c r="D1209" t="s">
        <v>405</v>
      </c>
      <c r="E1209" t="s">
        <v>118</v>
      </c>
      <c r="F1209" s="79" t="s">
        <v>1005</v>
      </c>
      <c r="G1209">
        <v>1.19</v>
      </c>
      <c r="H1209">
        <v>107.8</v>
      </c>
      <c r="I1209">
        <v>119</v>
      </c>
      <c r="J1209">
        <v>106.6</v>
      </c>
      <c r="K1209">
        <v>203</v>
      </c>
      <c r="L1209">
        <v>67.599999999999994</v>
      </c>
      <c r="M1209">
        <v>197</v>
      </c>
      <c r="N1209">
        <v>2.8000000000000001E-2</v>
      </c>
      <c r="O1209">
        <v>103</v>
      </c>
      <c r="P1209">
        <v>-4.68</v>
      </c>
      <c r="Q1209">
        <v>257</v>
      </c>
      <c r="R1209">
        <v>101.7</v>
      </c>
      <c r="S1209">
        <v>292</v>
      </c>
      <c r="T1209">
        <v>106.4</v>
      </c>
      <c r="U1209">
        <v>216</v>
      </c>
      <c r="V1209">
        <v>3.58</v>
      </c>
      <c r="W1209">
        <v>68</v>
      </c>
    </row>
    <row r="1210" spans="1:23" x14ac:dyDescent="0.25">
      <c r="A1210">
        <f>COUNTIF('Value Matchup'!$D$356:$D$423,D1210)</f>
        <v>0</v>
      </c>
      <c r="B1210" t="s">
        <v>1301</v>
      </c>
      <c r="C1210">
        <v>152</v>
      </c>
      <c r="D1210" t="s">
        <v>384</v>
      </c>
      <c r="E1210" t="s">
        <v>176</v>
      </c>
      <c r="F1210" s="79" t="s">
        <v>539</v>
      </c>
      <c r="G1210">
        <v>0.98</v>
      </c>
      <c r="H1210">
        <v>105.4</v>
      </c>
      <c r="I1210">
        <v>165</v>
      </c>
      <c r="J1210">
        <v>104.4</v>
      </c>
      <c r="K1210">
        <v>167</v>
      </c>
      <c r="L1210">
        <v>65.7</v>
      </c>
      <c r="M1210">
        <v>297</v>
      </c>
      <c r="N1210">
        <v>4.2999999999999997E-2</v>
      </c>
      <c r="O1210">
        <v>77</v>
      </c>
      <c r="P1210">
        <v>-1.44</v>
      </c>
      <c r="Q1210">
        <v>183</v>
      </c>
      <c r="R1210">
        <v>104.3</v>
      </c>
      <c r="S1210">
        <v>185</v>
      </c>
      <c r="T1210">
        <v>105.7</v>
      </c>
      <c r="U1210">
        <v>183</v>
      </c>
      <c r="V1210">
        <v>-9.65</v>
      </c>
      <c r="W1210">
        <v>345</v>
      </c>
    </row>
    <row r="1211" spans="1:23" x14ac:dyDescent="0.25">
      <c r="A1211">
        <f>COUNTIF('Value Matchup'!$D$356:$D$423,D1211)</f>
        <v>0</v>
      </c>
      <c r="B1211" t="s">
        <v>1301</v>
      </c>
      <c r="C1211">
        <v>153</v>
      </c>
      <c r="D1211" t="s">
        <v>193</v>
      </c>
      <c r="E1211" t="s">
        <v>169</v>
      </c>
      <c r="F1211" s="79" t="s">
        <v>1018</v>
      </c>
      <c r="G1211">
        <v>0.88</v>
      </c>
      <c r="H1211">
        <v>107.7</v>
      </c>
      <c r="I1211">
        <v>120</v>
      </c>
      <c r="J1211">
        <v>106.8</v>
      </c>
      <c r="K1211">
        <v>211</v>
      </c>
      <c r="L1211">
        <v>69.7</v>
      </c>
      <c r="M1211">
        <v>91</v>
      </c>
      <c r="N1211">
        <v>0.124</v>
      </c>
      <c r="O1211">
        <v>5</v>
      </c>
      <c r="P1211">
        <v>-1.48</v>
      </c>
      <c r="Q1211">
        <v>184</v>
      </c>
      <c r="R1211">
        <v>105.3</v>
      </c>
      <c r="S1211">
        <v>136</v>
      </c>
      <c r="T1211">
        <v>106.8</v>
      </c>
      <c r="U1211">
        <v>231</v>
      </c>
      <c r="V1211">
        <v>3.3</v>
      </c>
      <c r="W1211">
        <v>72</v>
      </c>
    </row>
    <row r="1212" spans="1:23" x14ac:dyDescent="0.25">
      <c r="A1212">
        <f>COUNTIF('Value Matchup'!$D$356:$D$423,D1212)</f>
        <v>0</v>
      </c>
      <c r="B1212" t="s">
        <v>1301</v>
      </c>
      <c r="C1212">
        <v>154</v>
      </c>
      <c r="D1212" t="s">
        <v>257</v>
      </c>
      <c r="E1212" t="s">
        <v>167</v>
      </c>
      <c r="F1212" s="79" t="s">
        <v>540</v>
      </c>
      <c r="G1212">
        <v>0.87</v>
      </c>
      <c r="H1212">
        <v>104.6</v>
      </c>
      <c r="I1212">
        <v>174</v>
      </c>
      <c r="J1212">
        <v>103.7</v>
      </c>
      <c r="K1212">
        <v>153</v>
      </c>
      <c r="L1212">
        <v>71.7</v>
      </c>
      <c r="M1212">
        <v>37</v>
      </c>
      <c r="N1212">
        <v>4.7E-2</v>
      </c>
      <c r="O1212">
        <v>67</v>
      </c>
      <c r="P1212">
        <v>-5.2</v>
      </c>
      <c r="Q1212">
        <v>271</v>
      </c>
      <c r="R1212">
        <v>102.4</v>
      </c>
      <c r="S1212">
        <v>265</v>
      </c>
      <c r="T1212">
        <v>107.6</v>
      </c>
      <c r="U1212">
        <v>276</v>
      </c>
      <c r="V1212">
        <v>-2.88</v>
      </c>
      <c r="W1212">
        <v>243</v>
      </c>
    </row>
    <row r="1213" spans="1:23" x14ac:dyDescent="0.25">
      <c r="A1213">
        <f>COUNTIF('Value Matchup'!$D$356:$D$423,D1213)</f>
        <v>0</v>
      </c>
      <c r="B1213" t="s">
        <v>1301</v>
      </c>
      <c r="C1213">
        <v>155</v>
      </c>
      <c r="D1213" t="s">
        <v>133</v>
      </c>
      <c r="E1213" t="s">
        <v>112</v>
      </c>
      <c r="F1213" s="79" t="s">
        <v>649</v>
      </c>
      <c r="G1213">
        <v>0.84</v>
      </c>
      <c r="H1213">
        <v>103.5</v>
      </c>
      <c r="I1213">
        <v>190</v>
      </c>
      <c r="J1213">
        <v>102.6</v>
      </c>
      <c r="K1213">
        <v>130</v>
      </c>
      <c r="L1213">
        <v>65.3</v>
      </c>
      <c r="M1213">
        <v>304</v>
      </c>
      <c r="N1213">
        <v>-1.7000000000000001E-2</v>
      </c>
      <c r="O1213">
        <v>226</v>
      </c>
      <c r="P1213">
        <v>-3.75</v>
      </c>
      <c r="Q1213">
        <v>231</v>
      </c>
      <c r="R1213">
        <v>102.9</v>
      </c>
      <c r="S1213">
        <v>247</v>
      </c>
      <c r="T1213">
        <v>106.7</v>
      </c>
      <c r="U1213">
        <v>224</v>
      </c>
      <c r="V1213">
        <v>-9.9499999999999993</v>
      </c>
      <c r="W1213">
        <v>347</v>
      </c>
    </row>
    <row r="1214" spans="1:23" x14ac:dyDescent="0.25">
      <c r="A1214">
        <f>COUNTIF('Value Matchup'!$D$356:$D$423,D1214)</f>
        <v>0</v>
      </c>
      <c r="B1214" t="s">
        <v>1301</v>
      </c>
      <c r="C1214">
        <v>156</v>
      </c>
      <c r="D1214" t="s">
        <v>191</v>
      </c>
      <c r="E1214" t="s">
        <v>182</v>
      </c>
      <c r="F1214" s="79" t="s">
        <v>763</v>
      </c>
      <c r="G1214">
        <v>0.72</v>
      </c>
      <c r="H1214">
        <v>107.6</v>
      </c>
      <c r="I1214">
        <v>123</v>
      </c>
      <c r="J1214">
        <v>106.9</v>
      </c>
      <c r="K1214">
        <v>212</v>
      </c>
      <c r="L1214">
        <v>72.900000000000006</v>
      </c>
      <c r="M1214">
        <v>16</v>
      </c>
      <c r="N1214">
        <v>-0.01</v>
      </c>
      <c r="O1214">
        <v>204</v>
      </c>
      <c r="P1214">
        <v>0.59</v>
      </c>
      <c r="Q1214">
        <v>137</v>
      </c>
      <c r="R1214">
        <v>105.7</v>
      </c>
      <c r="S1214">
        <v>117</v>
      </c>
      <c r="T1214">
        <v>105.1</v>
      </c>
      <c r="U1214">
        <v>157</v>
      </c>
      <c r="V1214">
        <v>-7.59</v>
      </c>
      <c r="W1214">
        <v>332</v>
      </c>
    </row>
    <row r="1215" spans="1:23" x14ac:dyDescent="0.25">
      <c r="A1215">
        <f>COUNTIF('Value Matchup'!$D$356:$D$423,D1215)</f>
        <v>0</v>
      </c>
      <c r="B1215" t="s">
        <v>1301</v>
      </c>
      <c r="C1215">
        <v>157</v>
      </c>
      <c r="D1215" t="s">
        <v>420</v>
      </c>
      <c r="E1215" t="s">
        <v>159</v>
      </c>
      <c r="F1215" s="79" t="s">
        <v>644</v>
      </c>
      <c r="G1215">
        <v>0.69</v>
      </c>
      <c r="H1215">
        <v>108.4</v>
      </c>
      <c r="I1215">
        <v>107</v>
      </c>
      <c r="J1215">
        <v>107.7</v>
      </c>
      <c r="K1215">
        <v>228</v>
      </c>
      <c r="L1215">
        <v>72.8</v>
      </c>
      <c r="M1215">
        <v>18</v>
      </c>
      <c r="N1215">
        <v>3.4000000000000002E-2</v>
      </c>
      <c r="O1215">
        <v>92</v>
      </c>
      <c r="P1215">
        <v>-6.36</v>
      </c>
      <c r="Q1215">
        <v>298</v>
      </c>
      <c r="R1215">
        <v>101.8</v>
      </c>
      <c r="S1215">
        <v>291</v>
      </c>
      <c r="T1215">
        <v>108.2</v>
      </c>
      <c r="U1215">
        <v>304</v>
      </c>
      <c r="V1215">
        <v>-2.57</v>
      </c>
      <c r="W1215">
        <v>233</v>
      </c>
    </row>
    <row r="1216" spans="1:23" x14ac:dyDescent="0.25">
      <c r="A1216">
        <f>COUNTIF('Value Matchup'!$D$356:$D$423,D1216)</f>
        <v>0</v>
      </c>
      <c r="B1216" t="s">
        <v>1301</v>
      </c>
      <c r="C1216">
        <v>158</v>
      </c>
      <c r="D1216" t="s">
        <v>164</v>
      </c>
      <c r="E1216" t="s">
        <v>112</v>
      </c>
      <c r="F1216" s="79" t="s">
        <v>541</v>
      </c>
      <c r="G1216">
        <v>0.51</v>
      </c>
      <c r="H1216">
        <v>110.5</v>
      </c>
      <c r="I1216">
        <v>83</v>
      </c>
      <c r="J1216">
        <v>110</v>
      </c>
      <c r="K1216">
        <v>271</v>
      </c>
      <c r="L1216">
        <v>66.7</v>
      </c>
      <c r="M1216">
        <v>249</v>
      </c>
      <c r="N1216">
        <v>-6.2E-2</v>
      </c>
      <c r="O1216">
        <v>317</v>
      </c>
      <c r="P1216">
        <v>-1.25</v>
      </c>
      <c r="Q1216">
        <v>176</v>
      </c>
      <c r="R1216">
        <v>104.6</v>
      </c>
      <c r="S1216">
        <v>167</v>
      </c>
      <c r="T1216">
        <v>105.8</v>
      </c>
      <c r="U1216">
        <v>187</v>
      </c>
      <c r="V1216">
        <v>-2.1800000000000002</v>
      </c>
      <c r="W1216">
        <v>228</v>
      </c>
    </row>
    <row r="1217" spans="1:23" x14ac:dyDescent="0.25">
      <c r="A1217">
        <f>COUNTIF('Value Matchup'!$D$356:$D$423,D1217)</f>
        <v>0</v>
      </c>
      <c r="B1217" t="s">
        <v>1301</v>
      </c>
      <c r="C1217">
        <v>159</v>
      </c>
      <c r="D1217" t="s">
        <v>278</v>
      </c>
      <c r="E1217" t="s">
        <v>114</v>
      </c>
      <c r="F1217" s="79" t="s">
        <v>1662</v>
      </c>
      <c r="G1217">
        <v>0.2</v>
      </c>
      <c r="H1217">
        <v>104.7</v>
      </c>
      <c r="I1217">
        <v>172</v>
      </c>
      <c r="J1217">
        <v>104.5</v>
      </c>
      <c r="K1217">
        <v>169</v>
      </c>
      <c r="L1217">
        <v>68</v>
      </c>
      <c r="M1217">
        <v>173</v>
      </c>
      <c r="N1217">
        <v>-8.7999999999999995E-2</v>
      </c>
      <c r="O1217">
        <v>336</v>
      </c>
      <c r="P1217">
        <v>6.9</v>
      </c>
      <c r="Q1217">
        <v>58</v>
      </c>
      <c r="R1217">
        <v>108</v>
      </c>
      <c r="S1217">
        <v>66</v>
      </c>
      <c r="T1217">
        <v>101.1</v>
      </c>
      <c r="U1217">
        <v>44</v>
      </c>
      <c r="V1217">
        <v>-2.0099999999999998</v>
      </c>
      <c r="W1217">
        <v>224</v>
      </c>
    </row>
    <row r="1218" spans="1:23" x14ac:dyDescent="0.25">
      <c r="A1218">
        <f>COUNTIF('Value Matchup'!$D$356:$D$423,D1218)</f>
        <v>0</v>
      </c>
      <c r="B1218" t="s">
        <v>1301</v>
      </c>
      <c r="C1218">
        <v>160</v>
      </c>
      <c r="D1218" t="s">
        <v>199</v>
      </c>
      <c r="E1218" t="s">
        <v>176</v>
      </c>
      <c r="F1218" s="79" t="s">
        <v>517</v>
      </c>
      <c r="G1218">
        <v>0.2</v>
      </c>
      <c r="H1218">
        <v>106.6</v>
      </c>
      <c r="I1218">
        <v>147</v>
      </c>
      <c r="J1218">
        <v>106.4</v>
      </c>
      <c r="K1218">
        <v>200</v>
      </c>
      <c r="L1218">
        <v>71.099999999999994</v>
      </c>
      <c r="M1218">
        <v>53</v>
      </c>
      <c r="N1218">
        <v>1.7999999999999999E-2</v>
      </c>
      <c r="O1218">
        <v>127</v>
      </c>
      <c r="P1218">
        <v>1.4</v>
      </c>
      <c r="Q1218">
        <v>124</v>
      </c>
      <c r="R1218">
        <v>105.5</v>
      </c>
      <c r="S1218">
        <v>124</v>
      </c>
      <c r="T1218">
        <v>104.1</v>
      </c>
      <c r="U1218">
        <v>125</v>
      </c>
      <c r="V1218">
        <v>0.17</v>
      </c>
      <c r="W1218">
        <v>164</v>
      </c>
    </row>
    <row r="1219" spans="1:23" x14ac:dyDescent="0.25">
      <c r="A1219">
        <f>COUNTIF('Value Matchup'!$D$356:$D$423,D1219)</f>
        <v>0</v>
      </c>
      <c r="B1219" t="s">
        <v>1301</v>
      </c>
      <c r="C1219">
        <v>161</v>
      </c>
      <c r="D1219" t="s">
        <v>209</v>
      </c>
      <c r="E1219" t="s">
        <v>182</v>
      </c>
      <c r="F1219" s="79" t="s">
        <v>454</v>
      </c>
      <c r="G1219">
        <v>-0.06</v>
      </c>
      <c r="H1219">
        <v>102.3</v>
      </c>
      <c r="I1219">
        <v>212</v>
      </c>
      <c r="J1219">
        <v>102.4</v>
      </c>
      <c r="K1219">
        <v>125</v>
      </c>
      <c r="L1219">
        <v>66.400000000000006</v>
      </c>
      <c r="M1219">
        <v>257</v>
      </c>
      <c r="N1219">
        <v>0</v>
      </c>
      <c r="O1219">
        <v>174</v>
      </c>
      <c r="P1219">
        <v>-2.2599999999999998</v>
      </c>
      <c r="Q1219">
        <v>203</v>
      </c>
      <c r="R1219">
        <v>104.1</v>
      </c>
      <c r="S1219">
        <v>193</v>
      </c>
      <c r="T1219">
        <v>106.3</v>
      </c>
      <c r="U1219">
        <v>206</v>
      </c>
      <c r="V1219">
        <v>-15.7</v>
      </c>
      <c r="W1219">
        <v>351</v>
      </c>
    </row>
    <row r="1220" spans="1:23" x14ac:dyDescent="0.25">
      <c r="A1220">
        <f>COUNTIF('Value Matchup'!$D$356:$D$423,D1220)</f>
        <v>0</v>
      </c>
      <c r="B1220" t="s">
        <v>1301</v>
      </c>
      <c r="C1220">
        <v>162</v>
      </c>
      <c r="D1220" t="s">
        <v>1289</v>
      </c>
      <c r="E1220" t="s">
        <v>207</v>
      </c>
      <c r="F1220" s="79" t="s">
        <v>649</v>
      </c>
      <c r="G1220">
        <v>-0.08</v>
      </c>
      <c r="H1220">
        <v>103.6</v>
      </c>
      <c r="I1220">
        <v>189</v>
      </c>
      <c r="J1220">
        <v>103.7</v>
      </c>
      <c r="K1220">
        <v>148</v>
      </c>
      <c r="L1220">
        <v>67</v>
      </c>
      <c r="M1220">
        <v>240</v>
      </c>
      <c r="N1220">
        <v>-3.7999999999999999E-2</v>
      </c>
      <c r="O1220">
        <v>274</v>
      </c>
      <c r="P1220">
        <v>-5.83</v>
      </c>
      <c r="Q1220">
        <v>285</v>
      </c>
      <c r="R1220">
        <v>104.1</v>
      </c>
      <c r="S1220">
        <v>191</v>
      </c>
      <c r="T1220">
        <v>110</v>
      </c>
      <c r="U1220">
        <v>349</v>
      </c>
      <c r="V1220">
        <v>-1.87</v>
      </c>
      <c r="W1220">
        <v>219</v>
      </c>
    </row>
    <row r="1221" spans="1:23" x14ac:dyDescent="0.25">
      <c r="A1221">
        <f>COUNTIF('Value Matchup'!$D$356:$D$423,D1221)</f>
        <v>1</v>
      </c>
      <c r="B1221" t="s">
        <v>1301</v>
      </c>
      <c r="C1221">
        <v>163</v>
      </c>
      <c r="D1221" t="s">
        <v>286</v>
      </c>
      <c r="E1221" t="s">
        <v>132</v>
      </c>
      <c r="F1221" s="79" t="s">
        <v>454</v>
      </c>
      <c r="G1221">
        <v>-0.1</v>
      </c>
      <c r="H1221">
        <v>106.3</v>
      </c>
      <c r="I1221">
        <v>154</v>
      </c>
      <c r="J1221">
        <v>106.4</v>
      </c>
      <c r="K1221">
        <v>201</v>
      </c>
      <c r="L1221">
        <v>64.3</v>
      </c>
      <c r="M1221">
        <v>329</v>
      </c>
      <c r="N1221">
        <v>-4.1000000000000002E-2</v>
      </c>
      <c r="O1221">
        <v>280</v>
      </c>
      <c r="P1221">
        <v>-3.21</v>
      </c>
      <c r="Q1221">
        <v>220</v>
      </c>
      <c r="R1221">
        <v>103.5</v>
      </c>
      <c r="S1221">
        <v>217</v>
      </c>
      <c r="T1221">
        <v>106.7</v>
      </c>
      <c r="U1221">
        <v>226</v>
      </c>
      <c r="V1221">
        <v>3.78</v>
      </c>
      <c r="W1221">
        <v>62</v>
      </c>
    </row>
    <row r="1222" spans="1:23" x14ac:dyDescent="0.25">
      <c r="A1222">
        <f>COUNTIF('Value Matchup'!$D$356:$D$423,D1222)</f>
        <v>0</v>
      </c>
      <c r="B1222" t="s">
        <v>1301</v>
      </c>
      <c r="C1222">
        <v>164</v>
      </c>
      <c r="D1222" t="s">
        <v>377</v>
      </c>
      <c r="E1222" t="s">
        <v>132</v>
      </c>
      <c r="F1222" s="79" t="s">
        <v>456</v>
      </c>
      <c r="G1222">
        <v>-0.11</v>
      </c>
      <c r="H1222">
        <v>101.5</v>
      </c>
      <c r="I1222">
        <v>231</v>
      </c>
      <c r="J1222">
        <v>101.6</v>
      </c>
      <c r="K1222">
        <v>112</v>
      </c>
      <c r="L1222">
        <v>68.099999999999994</v>
      </c>
      <c r="M1222">
        <v>164</v>
      </c>
      <c r="N1222">
        <v>-3.0000000000000001E-3</v>
      </c>
      <c r="O1222">
        <v>180</v>
      </c>
      <c r="P1222">
        <v>-5.51</v>
      </c>
      <c r="Q1222">
        <v>274</v>
      </c>
      <c r="R1222">
        <v>103.6</v>
      </c>
      <c r="S1222">
        <v>211</v>
      </c>
      <c r="T1222">
        <v>109.1</v>
      </c>
      <c r="U1222">
        <v>335</v>
      </c>
      <c r="V1222">
        <v>-5.43</v>
      </c>
      <c r="W1222">
        <v>305</v>
      </c>
    </row>
    <row r="1223" spans="1:23" x14ac:dyDescent="0.25">
      <c r="A1223">
        <f>COUNTIF('Value Matchup'!$D$356:$D$423,D1223)</f>
        <v>0</v>
      </c>
      <c r="B1223" t="s">
        <v>1301</v>
      </c>
      <c r="C1223">
        <v>165</v>
      </c>
      <c r="D1223" t="s">
        <v>310</v>
      </c>
      <c r="E1223" t="s">
        <v>112</v>
      </c>
      <c r="F1223" s="79" t="s">
        <v>534</v>
      </c>
      <c r="G1223">
        <v>-0.18</v>
      </c>
      <c r="H1223">
        <v>101.6</v>
      </c>
      <c r="I1223">
        <v>228</v>
      </c>
      <c r="J1223">
        <v>101.7</v>
      </c>
      <c r="K1223">
        <v>115</v>
      </c>
      <c r="L1223">
        <v>67.900000000000006</v>
      </c>
      <c r="M1223">
        <v>177</v>
      </c>
      <c r="N1223">
        <v>3.7999999999999999E-2</v>
      </c>
      <c r="O1223">
        <v>85</v>
      </c>
      <c r="P1223">
        <v>-1.53</v>
      </c>
      <c r="Q1223">
        <v>187</v>
      </c>
      <c r="R1223">
        <v>104.4</v>
      </c>
      <c r="S1223">
        <v>181</v>
      </c>
      <c r="T1223">
        <v>105.9</v>
      </c>
      <c r="U1223">
        <v>192</v>
      </c>
      <c r="V1223">
        <v>-7.05</v>
      </c>
      <c r="W1223">
        <v>325</v>
      </c>
    </row>
    <row r="1224" spans="1:23" x14ac:dyDescent="0.25">
      <c r="A1224">
        <f>COUNTIF('Value Matchup'!$D$356:$D$423,D1224)</f>
        <v>0</v>
      </c>
      <c r="B1224" t="s">
        <v>1301</v>
      </c>
      <c r="C1224">
        <v>166</v>
      </c>
      <c r="D1224" t="s">
        <v>53</v>
      </c>
      <c r="E1224" t="s">
        <v>110</v>
      </c>
      <c r="F1224" s="79" t="s">
        <v>518</v>
      </c>
      <c r="G1224">
        <v>-0.19</v>
      </c>
      <c r="H1224">
        <v>108.3</v>
      </c>
      <c r="I1224">
        <v>108</v>
      </c>
      <c r="J1224">
        <v>108.5</v>
      </c>
      <c r="K1224">
        <v>245</v>
      </c>
      <c r="L1224">
        <v>64.599999999999994</v>
      </c>
      <c r="M1224">
        <v>323</v>
      </c>
      <c r="N1224">
        <v>-3.3000000000000002E-2</v>
      </c>
      <c r="O1224">
        <v>264</v>
      </c>
      <c r="P1224">
        <v>1.93</v>
      </c>
      <c r="Q1224">
        <v>113</v>
      </c>
      <c r="R1224">
        <v>105.4</v>
      </c>
      <c r="S1224">
        <v>126</v>
      </c>
      <c r="T1224">
        <v>103.5</v>
      </c>
      <c r="U1224">
        <v>112</v>
      </c>
      <c r="V1224">
        <v>0.44</v>
      </c>
      <c r="W1224">
        <v>156</v>
      </c>
    </row>
    <row r="1225" spans="1:23" x14ac:dyDescent="0.25">
      <c r="A1225">
        <f>COUNTIF('Value Matchup'!$D$356:$D$423,D1225)</f>
        <v>0</v>
      </c>
      <c r="B1225" t="s">
        <v>1301</v>
      </c>
      <c r="C1225">
        <v>167</v>
      </c>
      <c r="D1225" t="s">
        <v>266</v>
      </c>
      <c r="E1225" t="s">
        <v>182</v>
      </c>
      <c r="F1225" s="79" t="s">
        <v>518</v>
      </c>
      <c r="G1225">
        <v>-0.28999999999999998</v>
      </c>
      <c r="H1225">
        <v>102.8</v>
      </c>
      <c r="I1225">
        <v>204</v>
      </c>
      <c r="J1225">
        <v>103.1</v>
      </c>
      <c r="K1225">
        <v>140</v>
      </c>
      <c r="L1225">
        <v>70.8</v>
      </c>
      <c r="M1225">
        <v>57</v>
      </c>
      <c r="N1225">
        <v>8.0000000000000002E-3</v>
      </c>
      <c r="O1225">
        <v>158</v>
      </c>
      <c r="P1225">
        <v>3</v>
      </c>
      <c r="Q1225">
        <v>97</v>
      </c>
      <c r="R1225">
        <v>106.4</v>
      </c>
      <c r="S1225">
        <v>96</v>
      </c>
      <c r="T1225">
        <v>103.4</v>
      </c>
      <c r="U1225">
        <v>110</v>
      </c>
      <c r="V1225">
        <v>-2.99</v>
      </c>
      <c r="W1225">
        <v>250</v>
      </c>
    </row>
    <row r="1226" spans="1:23" x14ac:dyDescent="0.25">
      <c r="A1226">
        <f>COUNTIF('Value Matchup'!$D$356:$D$423,D1226)</f>
        <v>0</v>
      </c>
      <c r="B1226" t="s">
        <v>1301</v>
      </c>
      <c r="C1226">
        <v>168</v>
      </c>
      <c r="D1226" t="s">
        <v>236</v>
      </c>
      <c r="E1226" t="s">
        <v>144</v>
      </c>
      <c r="F1226" s="79" t="s">
        <v>550</v>
      </c>
      <c r="G1226">
        <v>-0.37</v>
      </c>
      <c r="H1226">
        <v>99.4</v>
      </c>
      <c r="I1226">
        <v>276</v>
      </c>
      <c r="J1226">
        <v>99.8</v>
      </c>
      <c r="K1226">
        <v>83</v>
      </c>
      <c r="L1226">
        <v>70.2</v>
      </c>
      <c r="M1226">
        <v>79</v>
      </c>
      <c r="N1226">
        <v>1.2999999999999999E-2</v>
      </c>
      <c r="O1226">
        <v>147</v>
      </c>
      <c r="P1226">
        <v>1.87</v>
      </c>
      <c r="Q1226">
        <v>117</v>
      </c>
      <c r="R1226">
        <v>104.4</v>
      </c>
      <c r="S1226">
        <v>177</v>
      </c>
      <c r="T1226">
        <v>102.5</v>
      </c>
      <c r="U1226">
        <v>89</v>
      </c>
      <c r="V1226">
        <v>1.44</v>
      </c>
      <c r="W1226">
        <v>130</v>
      </c>
    </row>
    <row r="1227" spans="1:23" x14ac:dyDescent="0.25">
      <c r="A1227">
        <f>COUNTIF('Value Matchup'!$D$356:$D$423,D1227)</f>
        <v>0</v>
      </c>
      <c r="B1227" t="s">
        <v>1301</v>
      </c>
      <c r="C1227">
        <v>169</v>
      </c>
      <c r="D1227" t="s">
        <v>416</v>
      </c>
      <c r="E1227" t="s">
        <v>167</v>
      </c>
      <c r="F1227" s="79" t="s">
        <v>754</v>
      </c>
      <c r="G1227">
        <v>-0.66</v>
      </c>
      <c r="H1227">
        <v>108.6</v>
      </c>
      <c r="I1227">
        <v>102</v>
      </c>
      <c r="J1227">
        <v>109.2</v>
      </c>
      <c r="K1227">
        <v>263</v>
      </c>
      <c r="L1227">
        <v>67</v>
      </c>
      <c r="M1227">
        <v>233</v>
      </c>
      <c r="N1227">
        <v>0.01</v>
      </c>
      <c r="O1227">
        <v>152</v>
      </c>
      <c r="P1227">
        <v>-1.73</v>
      </c>
      <c r="Q1227">
        <v>192</v>
      </c>
      <c r="R1227">
        <v>105.3</v>
      </c>
      <c r="S1227">
        <v>137</v>
      </c>
      <c r="T1227">
        <v>107</v>
      </c>
      <c r="U1227">
        <v>240</v>
      </c>
      <c r="V1227">
        <v>0.13</v>
      </c>
      <c r="W1227">
        <v>166</v>
      </c>
    </row>
    <row r="1228" spans="1:23" x14ac:dyDescent="0.25">
      <c r="A1228">
        <f>COUNTIF('Value Matchup'!$D$356:$D$423,D1228)</f>
        <v>0</v>
      </c>
      <c r="B1228" t="s">
        <v>1301</v>
      </c>
      <c r="C1228">
        <v>170</v>
      </c>
      <c r="D1228" t="s">
        <v>379</v>
      </c>
      <c r="E1228" t="s">
        <v>108</v>
      </c>
      <c r="F1228" s="79" t="s">
        <v>752</v>
      </c>
      <c r="G1228">
        <v>-0.66</v>
      </c>
      <c r="H1228">
        <v>102.6</v>
      </c>
      <c r="I1228">
        <v>208</v>
      </c>
      <c r="J1228">
        <v>103.3</v>
      </c>
      <c r="K1228">
        <v>144</v>
      </c>
      <c r="L1228">
        <v>68.5</v>
      </c>
      <c r="M1228">
        <v>141</v>
      </c>
      <c r="N1228">
        <v>0.16900000000000001</v>
      </c>
      <c r="O1228">
        <v>1</v>
      </c>
      <c r="P1228">
        <v>-5.53</v>
      </c>
      <c r="Q1228">
        <v>275</v>
      </c>
      <c r="R1228">
        <v>102.7</v>
      </c>
      <c r="S1228">
        <v>254</v>
      </c>
      <c r="T1228">
        <v>108.2</v>
      </c>
      <c r="U1228">
        <v>306</v>
      </c>
      <c r="V1228">
        <v>1.52</v>
      </c>
      <c r="W1228">
        <v>123</v>
      </c>
    </row>
    <row r="1229" spans="1:23" x14ac:dyDescent="0.25">
      <c r="A1229">
        <f>COUNTIF('Value Matchup'!$D$356:$D$423,D1229)</f>
        <v>0</v>
      </c>
      <c r="B1229" t="s">
        <v>1301</v>
      </c>
      <c r="C1229">
        <v>171</v>
      </c>
      <c r="D1229" t="s">
        <v>43</v>
      </c>
      <c r="E1229" t="s">
        <v>146</v>
      </c>
      <c r="F1229" s="79" t="s">
        <v>447</v>
      </c>
      <c r="G1229">
        <v>-0.69</v>
      </c>
      <c r="H1229">
        <v>100.3</v>
      </c>
      <c r="I1229">
        <v>253</v>
      </c>
      <c r="J1229">
        <v>101</v>
      </c>
      <c r="K1229">
        <v>105</v>
      </c>
      <c r="L1229">
        <v>65.900000000000006</v>
      </c>
      <c r="M1229">
        <v>278</v>
      </c>
      <c r="N1229">
        <v>-4.7E-2</v>
      </c>
      <c r="O1229">
        <v>290</v>
      </c>
      <c r="P1229">
        <v>-0.05</v>
      </c>
      <c r="Q1229">
        <v>150</v>
      </c>
      <c r="R1229">
        <v>104.7</v>
      </c>
      <c r="S1229">
        <v>162</v>
      </c>
      <c r="T1229">
        <v>104.8</v>
      </c>
      <c r="U1229">
        <v>145</v>
      </c>
      <c r="V1229">
        <v>1.45</v>
      </c>
      <c r="W1229">
        <v>129</v>
      </c>
    </row>
    <row r="1230" spans="1:23" x14ac:dyDescent="0.25">
      <c r="A1230">
        <f>COUNTIF('Value Matchup'!$D$356:$D$423,D1230)</f>
        <v>0</v>
      </c>
      <c r="B1230" t="s">
        <v>1301</v>
      </c>
      <c r="C1230">
        <v>172</v>
      </c>
      <c r="D1230" t="s">
        <v>1290</v>
      </c>
      <c r="E1230" t="s">
        <v>121</v>
      </c>
      <c r="F1230" s="79" t="s">
        <v>454</v>
      </c>
      <c r="G1230">
        <v>-0.89</v>
      </c>
      <c r="H1230">
        <v>105.6</v>
      </c>
      <c r="I1230">
        <v>163</v>
      </c>
      <c r="J1230">
        <v>106.5</v>
      </c>
      <c r="K1230">
        <v>202</v>
      </c>
      <c r="L1230">
        <v>71.2</v>
      </c>
      <c r="M1230">
        <v>51</v>
      </c>
      <c r="N1230">
        <v>-6.7000000000000004E-2</v>
      </c>
      <c r="O1230">
        <v>320</v>
      </c>
      <c r="P1230">
        <v>-5.91</v>
      </c>
      <c r="Q1230">
        <v>287</v>
      </c>
      <c r="R1230">
        <v>101.5</v>
      </c>
      <c r="S1230">
        <v>299</v>
      </c>
      <c r="T1230">
        <v>107.4</v>
      </c>
      <c r="U1230">
        <v>255</v>
      </c>
      <c r="V1230">
        <v>0.53</v>
      </c>
      <c r="W1230">
        <v>153</v>
      </c>
    </row>
    <row r="1231" spans="1:23" x14ac:dyDescent="0.25">
      <c r="A1231">
        <f>COUNTIF('Value Matchup'!$D$356:$D$423,D1231)</f>
        <v>0</v>
      </c>
      <c r="B1231" t="s">
        <v>1301</v>
      </c>
      <c r="C1231">
        <v>173</v>
      </c>
      <c r="D1231" t="s">
        <v>188</v>
      </c>
      <c r="E1231" t="s">
        <v>173</v>
      </c>
      <c r="F1231" s="79" t="s">
        <v>445</v>
      </c>
      <c r="G1231">
        <v>-0.9</v>
      </c>
      <c r="H1231">
        <v>110.6</v>
      </c>
      <c r="I1231">
        <v>82</v>
      </c>
      <c r="J1231">
        <v>111.5</v>
      </c>
      <c r="K1231">
        <v>296</v>
      </c>
      <c r="L1231">
        <v>73.7</v>
      </c>
      <c r="M1231">
        <v>11</v>
      </c>
      <c r="N1231">
        <v>2.4E-2</v>
      </c>
      <c r="O1231">
        <v>111</v>
      </c>
      <c r="P1231">
        <v>-0.76</v>
      </c>
      <c r="Q1231">
        <v>166</v>
      </c>
      <c r="R1231">
        <v>104.4</v>
      </c>
      <c r="S1231">
        <v>182</v>
      </c>
      <c r="T1231">
        <v>105.1</v>
      </c>
      <c r="U1231">
        <v>160</v>
      </c>
      <c r="V1231">
        <v>3.21</v>
      </c>
      <c r="W1231">
        <v>74</v>
      </c>
    </row>
    <row r="1232" spans="1:23" x14ac:dyDescent="0.25">
      <c r="A1232">
        <f>COUNTIF('Value Matchup'!$D$356:$D$423,D1232)</f>
        <v>0</v>
      </c>
      <c r="B1232" t="s">
        <v>1301</v>
      </c>
      <c r="C1232">
        <v>174</v>
      </c>
      <c r="D1232" t="s">
        <v>319</v>
      </c>
      <c r="E1232" t="s">
        <v>186</v>
      </c>
      <c r="F1232" s="79" t="s">
        <v>449</v>
      </c>
      <c r="G1232">
        <v>-0.99</v>
      </c>
      <c r="H1232">
        <v>107.6</v>
      </c>
      <c r="I1232">
        <v>121</v>
      </c>
      <c r="J1232">
        <v>108.6</v>
      </c>
      <c r="K1232">
        <v>249</v>
      </c>
      <c r="L1232">
        <v>68.8</v>
      </c>
      <c r="M1232">
        <v>130</v>
      </c>
      <c r="N1232">
        <v>2.5000000000000001E-2</v>
      </c>
      <c r="O1232">
        <v>108</v>
      </c>
      <c r="P1232">
        <v>2.57</v>
      </c>
      <c r="Q1232">
        <v>102</v>
      </c>
      <c r="R1232">
        <v>106.8</v>
      </c>
      <c r="S1232">
        <v>88</v>
      </c>
      <c r="T1232">
        <v>104.2</v>
      </c>
      <c r="U1232">
        <v>130</v>
      </c>
      <c r="V1232">
        <v>6.81</v>
      </c>
      <c r="W1232">
        <v>19</v>
      </c>
    </row>
    <row r="1233" spans="1:23" x14ac:dyDescent="0.25">
      <c r="A1233">
        <f>COUNTIF('Value Matchup'!$D$356:$D$423,D1233)</f>
        <v>0</v>
      </c>
      <c r="B1233" t="s">
        <v>1301</v>
      </c>
      <c r="C1233">
        <v>175</v>
      </c>
      <c r="D1233" t="s">
        <v>211</v>
      </c>
      <c r="E1233" t="s">
        <v>169</v>
      </c>
      <c r="F1233" s="79" t="s">
        <v>764</v>
      </c>
      <c r="G1233">
        <v>-1.01</v>
      </c>
      <c r="H1233">
        <v>105</v>
      </c>
      <c r="I1233">
        <v>168</v>
      </c>
      <c r="J1233">
        <v>106</v>
      </c>
      <c r="K1233">
        <v>194</v>
      </c>
      <c r="L1233">
        <v>65</v>
      </c>
      <c r="M1233">
        <v>315</v>
      </c>
      <c r="N1233">
        <v>-2.4E-2</v>
      </c>
      <c r="O1233">
        <v>241</v>
      </c>
      <c r="P1233">
        <v>-3.64</v>
      </c>
      <c r="Q1233">
        <v>229</v>
      </c>
      <c r="R1233">
        <v>103.2</v>
      </c>
      <c r="S1233">
        <v>236</v>
      </c>
      <c r="T1233">
        <v>106.8</v>
      </c>
      <c r="U1233">
        <v>232</v>
      </c>
      <c r="V1233">
        <v>-1.48</v>
      </c>
      <c r="W1233">
        <v>206</v>
      </c>
    </row>
    <row r="1234" spans="1:23" x14ac:dyDescent="0.25">
      <c r="A1234">
        <f>COUNTIF('Value Matchup'!$D$356:$D$423,D1234)</f>
        <v>0</v>
      </c>
      <c r="B1234" t="s">
        <v>1301</v>
      </c>
      <c r="C1234">
        <v>176</v>
      </c>
      <c r="D1234" t="s">
        <v>174</v>
      </c>
      <c r="E1234" t="s">
        <v>159</v>
      </c>
      <c r="F1234" s="79" t="s">
        <v>547</v>
      </c>
      <c r="G1234">
        <v>-1.0900000000000001</v>
      </c>
      <c r="H1234">
        <v>101.7</v>
      </c>
      <c r="I1234">
        <v>221</v>
      </c>
      <c r="J1234">
        <v>102.8</v>
      </c>
      <c r="K1234">
        <v>132</v>
      </c>
      <c r="L1234">
        <v>66.7</v>
      </c>
      <c r="M1234">
        <v>247</v>
      </c>
      <c r="N1234">
        <v>1.6E-2</v>
      </c>
      <c r="O1234">
        <v>131</v>
      </c>
      <c r="P1234">
        <v>-4.79</v>
      </c>
      <c r="Q1234">
        <v>263</v>
      </c>
      <c r="R1234">
        <v>102.2</v>
      </c>
      <c r="S1234">
        <v>275</v>
      </c>
      <c r="T1234">
        <v>107</v>
      </c>
      <c r="U1234">
        <v>238</v>
      </c>
      <c r="V1234">
        <v>2.69</v>
      </c>
      <c r="W1234">
        <v>88</v>
      </c>
    </row>
    <row r="1235" spans="1:23" x14ac:dyDescent="0.25">
      <c r="A1235">
        <f>COUNTIF('Value Matchup'!$D$356:$D$423,D1235)</f>
        <v>0</v>
      </c>
      <c r="B1235" t="s">
        <v>1301</v>
      </c>
      <c r="C1235">
        <v>177</v>
      </c>
      <c r="D1235" t="s">
        <v>1291</v>
      </c>
      <c r="E1235" t="s">
        <v>207</v>
      </c>
      <c r="F1235" s="79" t="s">
        <v>761</v>
      </c>
      <c r="G1235">
        <v>-1.19</v>
      </c>
      <c r="H1235">
        <v>113.9</v>
      </c>
      <c r="I1235">
        <v>36</v>
      </c>
      <c r="J1235">
        <v>115</v>
      </c>
      <c r="K1235">
        <v>335</v>
      </c>
      <c r="L1235">
        <v>70.400000000000006</v>
      </c>
      <c r="M1235">
        <v>65</v>
      </c>
      <c r="N1235">
        <v>5.8000000000000003E-2</v>
      </c>
      <c r="O1235">
        <v>48</v>
      </c>
      <c r="P1235">
        <v>-5.15</v>
      </c>
      <c r="Q1235">
        <v>269</v>
      </c>
      <c r="R1235">
        <v>102.3</v>
      </c>
      <c r="S1235">
        <v>268</v>
      </c>
      <c r="T1235">
        <v>107.5</v>
      </c>
      <c r="U1235">
        <v>263</v>
      </c>
      <c r="V1235">
        <v>0.83</v>
      </c>
      <c r="W1235">
        <v>144</v>
      </c>
    </row>
    <row r="1236" spans="1:23" x14ac:dyDescent="0.25">
      <c r="A1236">
        <f>COUNTIF('Value Matchup'!$D$356:$D$423,D1236)</f>
        <v>0</v>
      </c>
      <c r="B1236" t="s">
        <v>1301</v>
      </c>
      <c r="C1236">
        <v>178</v>
      </c>
      <c r="D1236" t="s">
        <v>1292</v>
      </c>
      <c r="E1236" t="s">
        <v>116</v>
      </c>
      <c r="F1236" s="79" t="s">
        <v>546</v>
      </c>
      <c r="G1236">
        <v>-1.26</v>
      </c>
      <c r="H1236">
        <v>107.3</v>
      </c>
      <c r="I1236">
        <v>133</v>
      </c>
      <c r="J1236">
        <v>108.5</v>
      </c>
      <c r="K1236">
        <v>244</v>
      </c>
      <c r="L1236">
        <v>67.8</v>
      </c>
      <c r="M1236">
        <v>187</v>
      </c>
      <c r="N1236">
        <v>-1.6E-2</v>
      </c>
      <c r="O1236">
        <v>219</v>
      </c>
      <c r="P1236">
        <v>-6.15</v>
      </c>
      <c r="Q1236">
        <v>291</v>
      </c>
      <c r="R1236">
        <v>100.5</v>
      </c>
      <c r="S1236">
        <v>318</v>
      </c>
      <c r="T1236">
        <v>106.6</v>
      </c>
      <c r="U1236">
        <v>222</v>
      </c>
      <c r="V1236">
        <v>11.03</v>
      </c>
      <c r="W1236">
        <v>6</v>
      </c>
    </row>
    <row r="1237" spans="1:23" x14ac:dyDescent="0.25">
      <c r="A1237">
        <f>COUNTIF('Value Matchup'!$D$356:$D$423,D1237)</f>
        <v>0</v>
      </c>
      <c r="B1237" t="s">
        <v>1301</v>
      </c>
      <c r="C1237">
        <v>179</v>
      </c>
      <c r="D1237" t="s">
        <v>246</v>
      </c>
      <c r="E1237" t="s">
        <v>112</v>
      </c>
      <c r="F1237" s="79" t="s">
        <v>535</v>
      </c>
      <c r="G1237">
        <v>-1.37</v>
      </c>
      <c r="H1237">
        <v>106.4</v>
      </c>
      <c r="I1237">
        <v>150</v>
      </c>
      <c r="J1237">
        <v>107.8</v>
      </c>
      <c r="K1237">
        <v>230</v>
      </c>
      <c r="L1237">
        <v>67.2</v>
      </c>
      <c r="M1237">
        <v>221</v>
      </c>
      <c r="N1237">
        <v>8.2000000000000003E-2</v>
      </c>
      <c r="O1237">
        <v>27</v>
      </c>
      <c r="P1237">
        <v>-1.91</v>
      </c>
      <c r="Q1237">
        <v>195</v>
      </c>
      <c r="R1237">
        <v>104.4</v>
      </c>
      <c r="S1237">
        <v>175</v>
      </c>
      <c r="T1237">
        <v>106.3</v>
      </c>
      <c r="U1237">
        <v>207</v>
      </c>
      <c r="V1237">
        <v>-4.07</v>
      </c>
      <c r="W1237">
        <v>280</v>
      </c>
    </row>
    <row r="1238" spans="1:23" x14ac:dyDescent="0.25">
      <c r="A1238">
        <f>COUNTIF('Value Matchup'!$D$356:$D$423,D1238)</f>
        <v>1</v>
      </c>
      <c r="B1238" t="s">
        <v>1301</v>
      </c>
      <c r="C1238">
        <v>180</v>
      </c>
      <c r="D1238" t="s">
        <v>216</v>
      </c>
      <c r="E1238" t="s">
        <v>123</v>
      </c>
      <c r="F1238" s="79" t="s">
        <v>441</v>
      </c>
      <c r="G1238">
        <v>-1.39</v>
      </c>
      <c r="H1238">
        <v>99.9</v>
      </c>
      <c r="I1238">
        <v>264</v>
      </c>
      <c r="J1238">
        <v>101.2</v>
      </c>
      <c r="K1238">
        <v>107</v>
      </c>
      <c r="L1238">
        <v>64.900000000000006</v>
      </c>
      <c r="M1238">
        <v>320</v>
      </c>
      <c r="N1238">
        <v>1.2999999999999999E-2</v>
      </c>
      <c r="O1238">
        <v>143</v>
      </c>
      <c r="P1238">
        <v>-1.29</v>
      </c>
      <c r="Q1238">
        <v>178</v>
      </c>
      <c r="R1238">
        <v>103.3</v>
      </c>
      <c r="S1238">
        <v>230</v>
      </c>
      <c r="T1238">
        <v>104.6</v>
      </c>
      <c r="U1238">
        <v>141</v>
      </c>
      <c r="V1238">
        <v>1.91</v>
      </c>
      <c r="W1238">
        <v>111</v>
      </c>
    </row>
    <row r="1239" spans="1:23" x14ac:dyDescent="0.25">
      <c r="A1239">
        <f>COUNTIF('Value Matchup'!$D$356:$D$423,D1239)</f>
        <v>0</v>
      </c>
      <c r="B1239" t="s">
        <v>1301</v>
      </c>
      <c r="C1239">
        <v>181</v>
      </c>
      <c r="D1239" t="s">
        <v>417</v>
      </c>
      <c r="E1239" t="s">
        <v>112</v>
      </c>
      <c r="F1239" s="79" t="s">
        <v>514</v>
      </c>
      <c r="G1239">
        <v>-1.65</v>
      </c>
      <c r="H1239">
        <v>103.7</v>
      </c>
      <c r="I1239">
        <v>185</v>
      </c>
      <c r="J1239">
        <v>105.4</v>
      </c>
      <c r="K1239">
        <v>184</v>
      </c>
      <c r="L1239">
        <v>68.099999999999994</v>
      </c>
      <c r="M1239">
        <v>166</v>
      </c>
      <c r="N1239">
        <v>-5.3999999999999999E-2</v>
      </c>
      <c r="O1239">
        <v>303</v>
      </c>
      <c r="P1239">
        <v>0.46</v>
      </c>
      <c r="Q1239">
        <v>140</v>
      </c>
      <c r="R1239">
        <v>105.4</v>
      </c>
      <c r="S1239">
        <v>128</v>
      </c>
      <c r="T1239">
        <v>104.9</v>
      </c>
      <c r="U1239">
        <v>153</v>
      </c>
      <c r="V1239">
        <v>1.46</v>
      </c>
      <c r="W1239">
        <v>128</v>
      </c>
    </row>
    <row r="1240" spans="1:23" x14ac:dyDescent="0.25">
      <c r="A1240">
        <f>COUNTIF('Value Matchup'!$D$356:$D$423,D1240)</f>
        <v>0</v>
      </c>
      <c r="B1240" t="s">
        <v>1301</v>
      </c>
      <c r="C1240">
        <v>182</v>
      </c>
      <c r="D1240" t="s">
        <v>269</v>
      </c>
      <c r="E1240" t="s">
        <v>169</v>
      </c>
      <c r="F1240" s="79" t="s">
        <v>753</v>
      </c>
      <c r="G1240">
        <v>-1.67</v>
      </c>
      <c r="H1240">
        <v>105.8</v>
      </c>
      <c r="I1240">
        <v>160</v>
      </c>
      <c r="J1240">
        <v>107.5</v>
      </c>
      <c r="K1240">
        <v>220</v>
      </c>
      <c r="L1240">
        <v>63.4</v>
      </c>
      <c r="M1240">
        <v>341</v>
      </c>
      <c r="N1240">
        <v>-2.5000000000000001E-2</v>
      </c>
      <c r="O1240">
        <v>244</v>
      </c>
      <c r="P1240">
        <v>-4.03</v>
      </c>
      <c r="Q1240">
        <v>242</v>
      </c>
      <c r="R1240">
        <v>103.5</v>
      </c>
      <c r="S1240">
        <v>216</v>
      </c>
      <c r="T1240">
        <v>107.5</v>
      </c>
      <c r="U1240">
        <v>267</v>
      </c>
      <c r="V1240">
        <v>-2.2400000000000002</v>
      </c>
      <c r="W1240">
        <v>229</v>
      </c>
    </row>
    <row r="1241" spans="1:23" x14ac:dyDescent="0.25">
      <c r="A1241">
        <f>COUNTIF('Value Matchup'!$D$356:$D$423,D1241)</f>
        <v>0</v>
      </c>
      <c r="B1241" t="s">
        <v>1301</v>
      </c>
      <c r="C1241">
        <v>183</v>
      </c>
      <c r="D1241" t="s">
        <v>187</v>
      </c>
      <c r="E1241" t="s">
        <v>150</v>
      </c>
      <c r="F1241" s="79" t="s">
        <v>1785</v>
      </c>
      <c r="G1241">
        <v>-1.69</v>
      </c>
      <c r="H1241">
        <v>104.5</v>
      </c>
      <c r="I1241">
        <v>175</v>
      </c>
      <c r="J1241">
        <v>106.2</v>
      </c>
      <c r="K1241">
        <v>197</v>
      </c>
      <c r="L1241">
        <v>66.900000000000006</v>
      </c>
      <c r="M1241">
        <v>241</v>
      </c>
      <c r="N1241">
        <v>4.0000000000000001E-3</v>
      </c>
      <c r="O1241">
        <v>169</v>
      </c>
      <c r="P1241">
        <v>9.3800000000000008</v>
      </c>
      <c r="Q1241">
        <v>27</v>
      </c>
      <c r="R1241">
        <v>109.4</v>
      </c>
      <c r="S1241">
        <v>41</v>
      </c>
      <c r="T1241">
        <v>100</v>
      </c>
      <c r="U1241">
        <v>15</v>
      </c>
      <c r="V1241">
        <v>1.02</v>
      </c>
      <c r="W1241">
        <v>140</v>
      </c>
    </row>
    <row r="1242" spans="1:23" x14ac:dyDescent="0.25">
      <c r="A1242">
        <f>COUNTIF('Value Matchup'!$D$356:$D$423,D1242)</f>
        <v>0</v>
      </c>
      <c r="B1242" t="s">
        <v>1301</v>
      </c>
      <c r="C1242">
        <v>184</v>
      </c>
      <c r="D1242" t="s">
        <v>258</v>
      </c>
      <c r="E1242" t="s">
        <v>144</v>
      </c>
      <c r="F1242" s="79" t="s">
        <v>550</v>
      </c>
      <c r="G1242">
        <v>-1.73</v>
      </c>
      <c r="H1242">
        <v>100</v>
      </c>
      <c r="I1242">
        <v>261</v>
      </c>
      <c r="J1242">
        <v>101.8</v>
      </c>
      <c r="K1242">
        <v>116</v>
      </c>
      <c r="L1242">
        <v>65</v>
      </c>
      <c r="M1242">
        <v>316</v>
      </c>
      <c r="N1242">
        <v>1.2999999999999999E-2</v>
      </c>
      <c r="O1242">
        <v>144</v>
      </c>
      <c r="P1242">
        <v>-0.32</v>
      </c>
      <c r="Q1242">
        <v>156</v>
      </c>
      <c r="R1242">
        <v>102.5</v>
      </c>
      <c r="S1242">
        <v>262</v>
      </c>
      <c r="T1242">
        <v>102.8</v>
      </c>
      <c r="U1242">
        <v>94</v>
      </c>
      <c r="V1242">
        <v>-4.0999999999999996</v>
      </c>
      <c r="W1242">
        <v>283</v>
      </c>
    </row>
    <row r="1243" spans="1:23" x14ac:dyDescent="0.25">
      <c r="A1243">
        <f>COUNTIF('Value Matchup'!$D$356:$D$423,D1243)</f>
        <v>1</v>
      </c>
      <c r="B1243" t="s">
        <v>1301</v>
      </c>
      <c r="C1243">
        <v>185</v>
      </c>
      <c r="D1243" t="s">
        <v>390</v>
      </c>
      <c r="E1243" t="s">
        <v>171</v>
      </c>
      <c r="F1243" s="79" t="s">
        <v>1660</v>
      </c>
      <c r="G1243">
        <v>-1.89</v>
      </c>
      <c r="H1243">
        <v>102.1</v>
      </c>
      <c r="I1243">
        <v>215</v>
      </c>
      <c r="J1243">
        <v>104</v>
      </c>
      <c r="K1243">
        <v>157</v>
      </c>
      <c r="L1243">
        <v>67.900000000000006</v>
      </c>
      <c r="M1243">
        <v>179</v>
      </c>
      <c r="N1243">
        <v>-1.9E-2</v>
      </c>
      <c r="O1243">
        <v>230</v>
      </c>
      <c r="P1243">
        <v>1.92</v>
      </c>
      <c r="Q1243">
        <v>115</v>
      </c>
      <c r="R1243">
        <v>105.1</v>
      </c>
      <c r="S1243">
        <v>145</v>
      </c>
      <c r="T1243">
        <v>103.2</v>
      </c>
      <c r="U1243">
        <v>106</v>
      </c>
      <c r="V1243">
        <v>-5.52</v>
      </c>
      <c r="W1243">
        <v>307</v>
      </c>
    </row>
    <row r="1244" spans="1:23" x14ac:dyDescent="0.25">
      <c r="A1244">
        <f>COUNTIF('Value Matchup'!$D$356:$D$423,D1244)</f>
        <v>0</v>
      </c>
      <c r="B1244" t="s">
        <v>1301</v>
      </c>
      <c r="C1244">
        <v>186</v>
      </c>
      <c r="D1244" t="s">
        <v>411</v>
      </c>
      <c r="E1244" t="s">
        <v>124</v>
      </c>
      <c r="F1244" s="79" t="s">
        <v>1785</v>
      </c>
      <c r="G1244">
        <v>-2.19</v>
      </c>
      <c r="H1244">
        <v>103.7</v>
      </c>
      <c r="I1244">
        <v>187</v>
      </c>
      <c r="J1244">
        <v>105.9</v>
      </c>
      <c r="K1244">
        <v>188</v>
      </c>
      <c r="L1244">
        <v>68.8</v>
      </c>
      <c r="M1244">
        <v>132</v>
      </c>
      <c r="N1244">
        <v>-5.0999999999999997E-2</v>
      </c>
      <c r="O1244">
        <v>294</v>
      </c>
      <c r="P1244">
        <v>8.11</v>
      </c>
      <c r="Q1244">
        <v>46</v>
      </c>
      <c r="R1244">
        <v>109.2</v>
      </c>
      <c r="S1244">
        <v>43</v>
      </c>
      <c r="T1244">
        <v>101.1</v>
      </c>
      <c r="U1244">
        <v>47</v>
      </c>
      <c r="V1244">
        <v>-3.61</v>
      </c>
      <c r="W1244">
        <v>268</v>
      </c>
    </row>
    <row r="1245" spans="1:23" x14ac:dyDescent="0.25">
      <c r="A1245">
        <f>COUNTIF('Value Matchup'!$D$356:$D$423,D1245)</f>
        <v>1</v>
      </c>
      <c r="B1245" t="s">
        <v>1301</v>
      </c>
      <c r="C1245">
        <v>187</v>
      </c>
      <c r="D1245" t="s">
        <v>42</v>
      </c>
      <c r="E1245" t="s">
        <v>169</v>
      </c>
      <c r="F1245" s="79" t="s">
        <v>550</v>
      </c>
      <c r="G1245">
        <v>-2.2200000000000002</v>
      </c>
      <c r="H1245">
        <v>106.3</v>
      </c>
      <c r="I1245">
        <v>152</v>
      </c>
      <c r="J1245">
        <v>108.5</v>
      </c>
      <c r="K1245">
        <v>247</v>
      </c>
      <c r="L1245">
        <v>65.2</v>
      </c>
      <c r="M1245">
        <v>310</v>
      </c>
      <c r="N1245">
        <v>-1.7000000000000001E-2</v>
      </c>
      <c r="O1245">
        <v>222</v>
      </c>
      <c r="P1245">
        <v>-1.17</v>
      </c>
      <c r="Q1245">
        <v>175</v>
      </c>
      <c r="R1245">
        <v>104.9</v>
      </c>
      <c r="S1245">
        <v>152</v>
      </c>
      <c r="T1245">
        <v>106.1</v>
      </c>
      <c r="U1245">
        <v>200</v>
      </c>
      <c r="V1245">
        <v>7.24</v>
      </c>
      <c r="W1245">
        <v>18</v>
      </c>
    </row>
    <row r="1246" spans="1:23" x14ac:dyDescent="0.25">
      <c r="A1246">
        <f>COUNTIF('Value Matchup'!$D$356:$D$423,D1246)</f>
        <v>0</v>
      </c>
      <c r="B1246" t="s">
        <v>1301</v>
      </c>
      <c r="C1246">
        <v>188</v>
      </c>
      <c r="D1246" t="s">
        <v>1075</v>
      </c>
      <c r="E1246" t="s">
        <v>148</v>
      </c>
      <c r="F1246" s="79" t="s">
        <v>545</v>
      </c>
      <c r="G1246">
        <v>-2.3199999999999998</v>
      </c>
      <c r="H1246">
        <v>100.7</v>
      </c>
      <c r="I1246">
        <v>242</v>
      </c>
      <c r="J1246">
        <v>103.1</v>
      </c>
      <c r="K1246">
        <v>138</v>
      </c>
      <c r="L1246">
        <v>65.900000000000006</v>
      </c>
      <c r="M1246">
        <v>282</v>
      </c>
      <c r="N1246">
        <v>2.7E-2</v>
      </c>
      <c r="O1246">
        <v>104</v>
      </c>
      <c r="P1246">
        <v>-11.24</v>
      </c>
      <c r="Q1246">
        <v>350</v>
      </c>
      <c r="R1246">
        <v>98.3</v>
      </c>
      <c r="S1246">
        <v>347</v>
      </c>
      <c r="T1246">
        <v>109.6</v>
      </c>
      <c r="U1246">
        <v>345</v>
      </c>
      <c r="V1246">
        <v>-5.07</v>
      </c>
      <c r="W1246">
        <v>302</v>
      </c>
    </row>
    <row r="1247" spans="1:23" x14ac:dyDescent="0.25">
      <c r="A1247">
        <f>COUNTIF('Value Matchup'!$D$356:$D$423,D1247)</f>
        <v>1</v>
      </c>
      <c r="B1247" t="s">
        <v>1301</v>
      </c>
      <c r="C1247">
        <v>189</v>
      </c>
      <c r="D1247" t="s">
        <v>130</v>
      </c>
      <c r="E1247" t="s">
        <v>114</v>
      </c>
      <c r="F1247" s="79" t="s">
        <v>1661</v>
      </c>
      <c r="G1247">
        <v>-2.56</v>
      </c>
      <c r="H1247">
        <v>101.7</v>
      </c>
      <c r="I1247">
        <v>222</v>
      </c>
      <c r="J1247">
        <v>104.2</v>
      </c>
      <c r="K1247">
        <v>162</v>
      </c>
      <c r="L1247">
        <v>71.8</v>
      </c>
      <c r="M1247">
        <v>35</v>
      </c>
      <c r="N1247">
        <v>4.9000000000000002E-2</v>
      </c>
      <c r="O1247">
        <v>61</v>
      </c>
      <c r="P1247">
        <v>7.92</v>
      </c>
      <c r="Q1247">
        <v>49</v>
      </c>
      <c r="R1247">
        <v>108.7</v>
      </c>
      <c r="S1247">
        <v>53</v>
      </c>
      <c r="T1247">
        <v>100.8</v>
      </c>
      <c r="U1247">
        <v>38</v>
      </c>
      <c r="V1247">
        <v>2.09</v>
      </c>
      <c r="W1247">
        <v>105</v>
      </c>
    </row>
    <row r="1248" spans="1:23" x14ac:dyDescent="0.25">
      <c r="A1248">
        <f>COUNTIF('Value Matchup'!$D$356:$D$423,D1248)</f>
        <v>0</v>
      </c>
      <c r="B1248" t="s">
        <v>1301</v>
      </c>
      <c r="C1248">
        <v>190</v>
      </c>
      <c r="D1248" t="s">
        <v>192</v>
      </c>
      <c r="E1248" t="s">
        <v>171</v>
      </c>
      <c r="F1248" s="79" t="s">
        <v>1660</v>
      </c>
      <c r="G1248">
        <v>-2.7</v>
      </c>
      <c r="H1248">
        <v>103.2</v>
      </c>
      <c r="I1248">
        <v>197</v>
      </c>
      <c r="J1248">
        <v>105.9</v>
      </c>
      <c r="K1248">
        <v>191</v>
      </c>
      <c r="L1248">
        <v>67.2</v>
      </c>
      <c r="M1248">
        <v>225</v>
      </c>
      <c r="N1248">
        <v>-2.4E-2</v>
      </c>
      <c r="O1248">
        <v>239</v>
      </c>
      <c r="P1248">
        <v>2.89</v>
      </c>
      <c r="Q1248">
        <v>98</v>
      </c>
      <c r="R1248">
        <v>105.1</v>
      </c>
      <c r="S1248">
        <v>147</v>
      </c>
      <c r="T1248">
        <v>102.2</v>
      </c>
      <c r="U1248">
        <v>79</v>
      </c>
      <c r="V1248">
        <v>-4.25</v>
      </c>
      <c r="W1248">
        <v>287</v>
      </c>
    </row>
    <row r="1249" spans="1:23" x14ac:dyDescent="0.25">
      <c r="A1249">
        <f>COUNTIF('Value Matchup'!$D$356:$D$423,D1249)</f>
        <v>0</v>
      </c>
      <c r="B1249" t="s">
        <v>1301</v>
      </c>
      <c r="C1249">
        <v>191</v>
      </c>
      <c r="D1249" t="s">
        <v>249</v>
      </c>
      <c r="E1249" t="s">
        <v>121</v>
      </c>
      <c r="F1249" s="79" t="s">
        <v>542</v>
      </c>
      <c r="G1249">
        <v>-2.71</v>
      </c>
      <c r="H1249">
        <v>104.9</v>
      </c>
      <c r="I1249">
        <v>170</v>
      </c>
      <c r="J1249">
        <v>107.6</v>
      </c>
      <c r="K1249">
        <v>224</v>
      </c>
      <c r="L1249">
        <v>67.8</v>
      </c>
      <c r="M1249">
        <v>185</v>
      </c>
      <c r="N1249">
        <v>-4.0000000000000001E-3</v>
      </c>
      <c r="O1249">
        <v>183</v>
      </c>
      <c r="P1249">
        <v>-5.98</v>
      </c>
      <c r="Q1249">
        <v>288</v>
      </c>
      <c r="R1249">
        <v>101.3</v>
      </c>
      <c r="S1249">
        <v>304</v>
      </c>
      <c r="T1249">
        <v>107.2</v>
      </c>
      <c r="U1249">
        <v>250</v>
      </c>
      <c r="V1249">
        <v>6.57</v>
      </c>
      <c r="W1249">
        <v>22</v>
      </c>
    </row>
    <row r="1250" spans="1:23" x14ac:dyDescent="0.25">
      <c r="A1250">
        <f>COUNTIF('Value Matchup'!$D$356:$D$423,D1250)</f>
        <v>1</v>
      </c>
      <c r="B1250" t="s">
        <v>1301</v>
      </c>
      <c r="C1250">
        <v>192</v>
      </c>
      <c r="D1250" t="s">
        <v>275</v>
      </c>
      <c r="E1250" t="s">
        <v>232</v>
      </c>
      <c r="F1250" s="79" t="s">
        <v>1784</v>
      </c>
      <c r="G1250">
        <v>-2.77</v>
      </c>
      <c r="H1250">
        <v>101.5</v>
      </c>
      <c r="I1250">
        <v>230</v>
      </c>
      <c r="J1250">
        <v>104.3</v>
      </c>
      <c r="K1250">
        <v>163</v>
      </c>
      <c r="L1250">
        <v>68.400000000000006</v>
      </c>
      <c r="M1250">
        <v>147</v>
      </c>
      <c r="N1250">
        <v>-6.0999999999999999E-2</v>
      </c>
      <c r="O1250">
        <v>316</v>
      </c>
      <c r="P1250">
        <v>6.13</v>
      </c>
      <c r="Q1250">
        <v>72</v>
      </c>
      <c r="R1250">
        <v>108.7</v>
      </c>
      <c r="S1250">
        <v>52</v>
      </c>
      <c r="T1250">
        <v>102.6</v>
      </c>
      <c r="U1250">
        <v>92</v>
      </c>
      <c r="V1250">
        <v>-1.91</v>
      </c>
      <c r="W1250">
        <v>222</v>
      </c>
    </row>
    <row r="1251" spans="1:23" x14ac:dyDescent="0.25">
      <c r="A1251">
        <f>COUNTIF('Value Matchup'!$D$356:$D$423,D1251)</f>
        <v>0</v>
      </c>
      <c r="B1251" t="s">
        <v>1301</v>
      </c>
      <c r="C1251">
        <v>193</v>
      </c>
      <c r="D1251" t="s">
        <v>166</v>
      </c>
      <c r="E1251" t="s">
        <v>167</v>
      </c>
      <c r="F1251" s="79" t="s">
        <v>552</v>
      </c>
      <c r="G1251">
        <v>-2.84</v>
      </c>
      <c r="H1251">
        <v>105.8</v>
      </c>
      <c r="I1251">
        <v>159</v>
      </c>
      <c r="J1251">
        <v>108.7</v>
      </c>
      <c r="K1251">
        <v>250</v>
      </c>
      <c r="L1251">
        <v>70.3</v>
      </c>
      <c r="M1251">
        <v>74</v>
      </c>
      <c r="N1251">
        <v>-0.04</v>
      </c>
      <c r="O1251">
        <v>277</v>
      </c>
      <c r="P1251">
        <v>-2.73</v>
      </c>
      <c r="Q1251">
        <v>209</v>
      </c>
      <c r="R1251">
        <v>105.2</v>
      </c>
      <c r="S1251">
        <v>142</v>
      </c>
      <c r="T1251">
        <v>107.9</v>
      </c>
      <c r="U1251">
        <v>289</v>
      </c>
      <c r="V1251">
        <v>0.28999999999999998</v>
      </c>
      <c r="W1251">
        <v>160</v>
      </c>
    </row>
    <row r="1252" spans="1:23" x14ac:dyDescent="0.25">
      <c r="A1252">
        <f>COUNTIF('Value Matchup'!$D$356:$D$423,D1252)</f>
        <v>0</v>
      </c>
      <c r="B1252" t="s">
        <v>1301</v>
      </c>
      <c r="C1252">
        <v>194</v>
      </c>
      <c r="D1252" t="s">
        <v>414</v>
      </c>
      <c r="E1252" t="s">
        <v>169</v>
      </c>
      <c r="F1252" s="79" t="s">
        <v>548</v>
      </c>
      <c r="G1252">
        <v>-2.92</v>
      </c>
      <c r="H1252">
        <v>101.5</v>
      </c>
      <c r="I1252">
        <v>234</v>
      </c>
      <c r="J1252">
        <v>104.4</v>
      </c>
      <c r="K1252">
        <v>165</v>
      </c>
      <c r="L1252">
        <v>69.099999999999994</v>
      </c>
      <c r="M1252">
        <v>115</v>
      </c>
      <c r="N1252">
        <v>2.1000000000000001E-2</v>
      </c>
      <c r="O1252">
        <v>121</v>
      </c>
      <c r="P1252">
        <v>0.4</v>
      </c>
      <c r="Q1252">
        <v>141</v>
      </c>
      <c r="R1252">
        <v>106.2</v>
      </c>
      <c r="S1252">
        <v>103</v>
      </c>
      <c r="T1252">
        <v>105.8</v>
      </c>
      <c r="U1252">
        <v>186</v>
      </c>
      <c r="V1252">
        <v>9.5500000000000007</v>
      </c>
      <c r="W1252">
        <v>11</v>
      </c>
    </row>
    <row r="1253" spans="1:23" x14ac:dyDescent="0.25">
      <c r="A1253">
        <f>COUNTIF('Value Matchup'!$D$356:$D$423,D1253)</f>
        <v>0</v>
      </c>
      <c r="B1253" t="s">
        <v>1301</v>
      </c>
      <c r="C1253">
        <v>195</v>
      </c>
      <c r="D1253" t="s">
        <v>185</v>
      </c>
      <c r="E1253" t="s">
        <v>186</v>
      </c>
      <c r="F1253" s="79" t="s">
        <v>445</v>
      </c>
      <c r="G1253">
        <v>-2.92</v>
      </c>
      <c r="H1253">
        <v>102.9</v>
      </c>
      <c r="I1253">
        <v>203</v>
      </c>
      <c r="J1253">
        <v>105.9</v>
      </c>
      <c r="K1253">
        <v>189</v>
      </c>
      <c r="L1253">
        <v>60.8</v>
      </c>
      <c r="M1253">
        <v>351</v>
      </c>
      <c r="N1253">
        <v>2.9000000000000001E-2</v>
      </c>
      <c r="O1253">
        <v>100</v>
      </c>
      <c r="P1253">
        <v>-3.33</v>
      </c>
      <c r="Q1253">
        <v>222</v>
      </c>
      <c r="R1253">
        <v>104.3</v>
      </c>
      <c r="S1253">
        <v>184</v>
      </c>
      <c r="T1253">
        <v>107.6</v>
      </c>
      <c r="U1253">
        <v>275</v>
      </c>
      <c r="V1253">
        <v>-8.3000000000000007</v>
      </c>
      <c r="W1253">
        <v>336</v>
      </c>
    </row>
    <row r="1254" spans="1:23" x14ac:dyDescent="0.25">
      <c r="A1254">
        <f>COUNTIF('Value Matchup'!$D$356:$D$423,D1254)</f>
        <v>0</v>
      </c>
      <c r="B1254" t="s">
        <v>1301</v>
      </c>
      <c r="C1254">
        <v>196</v>
      </c>
      <c r="D1254" t="s">
        <v>378</v>
      </c>
      <c r="E1254" t="s">
        <v>132</v>
      </c>
      <c r="F1254" s="79" t="s">
        <v>455</v>
      </c>
      <c r="G1254">
        <v>-3.14</v>
      </c>
      <c r="H1254">
        <v>108.5</v>
      </c>
      <c r="I1254">
        <v>105</v>
      </c>
      <c r="J1254">
        <v>111.6</v>
      </c>
      <c r="K1254">
        <v>299</v>
      </c>
      <c r="L1254">
        <v>69.2</v>
      </c>
      <c r="M1254">
        <v>113</v>
      </c>
      <c r="N1254">
        <v>7.6999999999999999E-2</v>
      </c>
      <c r="O1254">
        <v>31</v>
      </c>
      <c r="P1254">
        <v>-3.52</v>
      </c>
      <c r="Q1254">
        <v>227</v>
      </c>
      <c r="R1254">
        <v>103</v>
      </c>
      <c r="S1254">
        <v>246</v>
      </c>
      <c r="T1254">
        <v>106.5</v>
      </c>
      <c r="U1254">
        <v>219</v>
      </c>
      <c r="V1254">
        <v>-2.38</v>
      </c>
      <c r="W1254">
        <v>232</v>
      </c>
    </row>
    <row r="1255" spans="1:23" x14ac:dyDescent="0.25">
      <c r="A1255">
        <f>COUNTIF('Value Matchup'!$D$356:$D$423,D1255)</f>
        <v>0</v>
      </c>
      <c r="B1255" t="s">
        <v>1301</v>
      </c>
      <c r="C1255">
        <v>197</v>
      </c>
      <c r="D1255" t="s">
        <v>197</v>
      </c>
      <c r="E1255" t="s">
        <v>198</v>
      </c>
      <c r="F1255" s="79" t="s">
        <v>754</v>
      </c>
      <c r="G1255">
        <v>-3.26</v>
      </c>
      <c r="H1255">
        <v>111.8</v>
      </c>
      <c r="I1255">
        <v>62</v>
      </c>
      <c r="J1255">
        <v>115.1</v>
      </c>
      <c r="K1255">
        <v>336</v>
      </c>
      <c r="L1255">
        <v>68.7</v>
      </c>
      <c r="M1255">
        <v>133</v>
      </c>
      <c r="N1255">
        <v>-4.4999999999999998E-2</v>
      </c>
      <c r="O1255">
        <v>285</v>
      </c>
      <c r="P1255">
        <v>-6.31</v>
      </c>
      <c r="Q1255">
        <v>296</v>
      </c>
      <c r="R1255">
        <v>101.6</v>
      </c>
      <c r="S1255">
        <v>296</v>
      </c>
      <c r="T1255">
        <v>107.9</v>
      </c>
      <c r="U1255">
        <v>288</v>
      </c>
      <c r="V1255">
        <v>1.43</v>
      </c>
      <c r="W1255">
        <v>131</v>
      </c>
    </row>
    <row r="1256" spans="1:23" x14ac:dyDescent="0.25">
      <c r="A1256">
        <f>COUNTIF('Value Matchup'!$D$356:$D$423,D1256)</f>
        <v>0</v>
      </c>
      <c r="B1256" t="s">
        <v>1301</v>
      </c>
      <c r="C1256">
        <v>198</v>
      </c>
      <c r="D1256" t="s">
        <v>213</v>
      </c>
      <c r="E1256" t="s">
        <v>182</v>
      </c>
      <c r="F1256" s="79" t="s">
        <v>1661</v>
      </c>
      <c r="G1256">
        <v>-3.32</v>
      </c>
      <c r="H1256">
        <v>101.5</v>
      </c>
      <c r="I1256">
        <v>232</v>
      </c>
      <c r="J1256">
        <v>104.8</v>
      </c>
      <c r="K1256">
        <v>178</v>
      </c>
      <c r="L1256">
        <v>67.8</v>
      </c>
      <c r="M1256">
        <v>191</v>
      </c>
      <c r="N1256">
        <v>-5.0000000000000001E-3</v>
      </c>
      <c r="O1256">
        <v>186</v>
      </c>
      <c r="P1256">
        <v>3.41</v>
      </c>
      <c r="Q1256">
        <v>92</v>
      </c>
      <c r="R1256">
        <v>106.7</v>
      </c>
      <c r="S1256">
        <v>90</v>
      </c>
      <c r="T1256">
        <v>103.3</v>
      </c>
      <c r="U1256">
        <v>107</v>
      </c>
      <c r="V1256">
        <v>0.39</v>
      </c>
      <c r="W1256">
        <v>158</v>
      </c>
    </row>
    <row r="1257" spans="1:23" x14ac:dyDescent="0.25">
      <c r="A1257">
        <f>COUNTIF('Value Matchup'!$D$356:$D$423,D1257)</f>
        <v>0</v>
      </c>
      <c r="B1257" t="s">
        <v>1301</v>
      </c>
      <c r="C1257">
        <v>199</v>
      </c>
      <c r="D1257" t="s">
        <v>303</v>
      </c>
      <c r="E1257" t="s">
        <v>198</v>
      </c>
      <c r="F1257" s="79" t="s">
        <v>541</v>
      </c>
      <c r="G1257">
        <v>-3.35</v>
      </c>
      <c r="H1257">
        <v>99.6</v>
      </c>
      <c r="I1257">
        <v>269</v>
      </c>
      <c r="J1257">
        <v>103</v>
      </c>
      <c r="K1257">
        <v>135</v>
      </c>
      <c r="L1257">
        <v>71.599999999999994</v>
      </c>
      <c r="M1257">
        <v>39</v>
      </c>
      <c r="N1257">
        <v>-5.2999999999999999E-2</v>
      </c>
      <c r="O1257">
        <v>301</v>
      </c>
      <c r="P1257">
        <v>-5.6</v>
      </c>
      <c r="Q1257">
        <v>279</v>
      </c>
      <c r="R1257">
        <v>102.3</v>
      </c>
      <c r="S1257">
        <v>272</v>
      </c>
      <c r="T1257">
        <v>107.9</v>
      </c>
      <c r="U1257">
        <v>287</v>
      </c>
      <c r="V1257">
        <v>1.28</v>
      </c>
      <c r="W1257">
        <v>133</v>
      </c>
    </row>
    <row r="1258" spans="1:23" x14ac:dyDescent="0.25">
      <c r="A1258">
        <f>COUNTIF('Value Matchup'!$D$356:$D$423,D1258)</f>
        <v>0</v>
      </c>
      <c r="B1258" t="s">
        <v>1301</v>
      </c>
      <c r="C1258">
        <v>200</v>
      </c>
      <c r="D1258" t="s">
        <v>386</v>
      </c>
      <c r="E1258" t="s">
        <v>171</v>
      </c>
      <c r="F1258" s="79" t="s">
        <v>1660</v>
      </c>
      <c r="G1258">
        <v>-3.39</v>
      </c>
      <c r="H1258">
        <v>97.9</v>
      </c>
      <c r="I1258">
        <v>298</v>
      </c>
      <c r="J1258">
        <v>101.3</v>
      </c>
      <c r="K1258">
        <v>108</v>
      </c>
      <c r="L1258">
        <v>67.7</v>
      </c>
      <c r="M1258">
        <v>196</v>
      </c>
      <c r="N1258">
        <v>-0.01</v>
      </c>
      <c r="O1258">
        <v>203</v>
      </c>
      <c r="P1258">
        <v>3.26</v>
      </c>
      <c r="Q1258">
        <v>95</v>
      </c>
      <c r="R1258">
        <v>106.6</v>
      </c>
      <c r="S1258">
        <v>93</v>
      </c>
      <c r="T1258">
        <v>103.3</v>
      </c>
      <c r="U1258">
        <v>108</v>
      </c>
      <c r="V1258">
        <v>-6.21</v>
      </c>
      <c r="W1258">
        <v>311</v>
      </c>
    </row>
    <row r="1259" spans="1:23" x14ac:dyDescent="0.25">
      <c r="A1259">
        <f>COUNTIF('Value Matchup'!$D$356:$D$423,D1259)</f>
        <v>0</v>
      </c>
      <c r="B1259" t="s">
        <v>1301</v>
      </c>
      <c r="C1259">
        <v>201</v>
      </c>
      <c r="D1259" t="s">
        <v>195</v>
      </c>
      <c r="E1259" t="s">
        <v>132</v>
      </c>
      <c r="F1259" s="79" t="s">
        <v>452</v>
      </c>
      <c r="G1259">
        <v>-3.58</v>
      </c>
      <c r="H1259">
        <v>107.4</v>
      </c>
      <c r="I1259">
        <v>128</v>
      </c>
      <c r="J1259">
        <v>111</v>
      </c>
      <c r="K1259">
        <v>290</v>
      </c>
      <c r="L1259">
        <v>72.099999999999994</v>
      </c>
      <c r="M1259">
        <v>28</v>
      </c>
      <c r="N1259">
        <v>-2.9000000000000001E-2</v>
      </c>
      <c r="O1259">
        <v>253</v>
      </c>
      <c r="P1259">
        <v>-4.72</v>
      </c>
      <c r="Q1259">
        <v>258</v>
      </c>
      <c r="R1259">
        <v>103.4</v>
      </c>
      <c r="S1259">
        <v>224</v>
      </c>
      <c r="T1259">
        <v>108.1</v>
      </c>
      <c r="U1259">
        <v>298</v>
      </c>
      <c r="V1259">
        <v>-4.67</v>
      </c>
      <c r="W1259">
        <v>295</v>
      </c>
    </row>
    <row r="1260" spans="1:23" x14ac:dyDescent="0.25">
      <c r="A1260">
        <f>COUNTIF('Value Matchup'!$D$356:$D$423,D1260)</f>
        <v>0</v>
      </c>
      <c r="B1260" t="s">
        <v>1301</v>
      </c>
      <c r="C1260">
        <v>202</v>
      </c>
      <c r="D1260" t="s">
        <v>297</v>
      </c>
      <c r="E1260" t="s">
        <v>207</v>
      </c>
      <c r="F1260" s="79" t="s">
        <v>1063</v>
      </c>
      <c r="G1260">
        <v>-3.61</v>
      </c>
      <c r="H1260">
        <v>102.3</v>
      </c>
      <c r="I1260">
        <v>213</v>
      </c>
      <c r="J1260">
        <v>105.9</v>
      </c>
      <c r="K1260">
        <v>192</v>
      </c>
      <c r="L1260">
        <v>69</v>
      </c>
      <c r="M1260">
        <v>122</v>
      </c>
      <c r="N1260">
        <v>4.8000000000000001E-2</v>
      </c>
      <c r="O1260">
        <v>66</v>
      </c>
      <c r="P1260">
        <v>-5.59</v>
      </c>
      <c r="Q1260">
        <v>278</v>
      </c>
      <c r="R1260">
        <v>103.6</v>
      </c>
      <c r="S1260">
        <v>213</v>
      </c>
      <c r="T1260">
        <v>109.2</v>
      </c>
      <c r="U1260">
        <v>340</v>
      </c>
      <c r="V1260">
        <v>-1.42</v>
      </c>
      <c r="W1260">
        <v>204</v>
      </c>
    </row>
    <row r="1261" spans="1:23" x14ac:dyDescent="0.25">
      <c r="A1261">
        <f>COUNTIF('Value Matchup'!$D$356:$D$423,D1261)</f>
        <v>0</v>
      </c>
      <c r="B1261" t="s">
        <v>1301</v>
      </c>
      <c r="C1261">
        <v>203</v>
      </c>
      <c r="D1261" t="s">
        <v>152</v>
      </c>
      <c r="E1261" t="s">
        <v>153</v>
      </c>
      <c r="F1261" s="79" t="s">
        <v>1662</v>
      </c>
      <c r="G1261">
        <v>-3.65</v>
      </c>
      <c r="H1261">
        <v>107.6</v>
      </c>
      <c r="I1261">
        <v>122</v>
      </c>
      <c r="J1261">
        <v>111.3</v>
      </c>
      <c r="K1261">
        <v>294</v>
      </c>
      <c r="L1261">
        <v>66.2</v>
      </c>
      <c r="M1261">
        <v>262</v>
      </c>
      <c r="N1261">
        <v>-6.2E-2</v>
      </c>
      <c r="O1261">
        <v>319</v>
      </c>
      <c r="P1261">
        <v>2.41</v>
      </c>
      <c r="Q1261">
        <v>104</v>
      </c>
      <c r="R1261">
        <v>105.3</v>
      </c>
      <c r="S1261">
        <v>139</v>
      </c>
      <c r="T1261">
        <v>102.9</v>
      </c>
      <c r="U1261">
        <v>96</v>
      </c>
      <c r="V1261">
        <v>5.29</v>
      </c>
      <c r="W1261">
        <v>32</v>
      </c>
    </row>
    <row r="1262" spans="1:23" x14ac:dyDescent="0.25">
      <c r="A1262">
        <f>COUNTIF('Value Matchup'!$D$356:$D$423,D1262)</f>
        <v>0</v>
      </c>
      <c r="B1262" t="s">
        <v>1301</v>
      </c>
      <c r="C1262">
        <v>204</v>
      </c>
      <c r="D1262" t="s">
        <v>287</v>
      </c>
      <c r="E1262" t="s">
        <v>121</v>
      </c>
      <c r="F1262" s="79" t="s">
        <v>756</v>
      </c>
      <c r="G1262">
        <v>-3.68</v>
      </c>
      <c r="H1262">
        <v>99.4</v>
      </c>
      <c r="I1262">
        <v>277</v>
      </c>
      <c r="J1262">
        <v>103.1</v>
      </c>
      <c r="K1262">
        <v>139</v>
      </c>
      <c r="L1262">
        <v>64.900000000000006</v>
      </c>
      <c r="M1262">
        <v>319</v>
      </c>
      <c r="N1262">
        <v>-6.0000000000000001E-3</v>
      </c>
      <c r="O1262">
        <v>194</v>
      </c>
      <c r="P1262">
        <v>-7.48</v>
      </c>
      <c r="Q1262">
        <v>319</v>
      </c>
      <c r="R1262">
        <v>101.7</v>
      </c>
      <c r="S1262">
        <v>294</v>
      </c>
      <c r="T1262">
        <v>109.2</v>
      </c>
      <c r="U1262">
        <v>336</v>
      </c>
      <c r="V1262">
        <v>-4.04</v>
      </c>
      <c r="W1262">
        <v>278</v>
      </c>
    </row>
    <row r="1263" spans="1:23" x14ac:dyDescent="0.25">
      <c r="A1263">
        <f>COUNTIF('Value Matchup'!$D$356:$D$423,D1263)</f>
        <v>0</v>
      </c>
      <c r="B1263" t="s">
        <v>1301</v>
      </c>
      <c r="C1263">
        <v>205</v>
      </c>
      <c r="D1263" t="s">
        <v>346</v>
      </c>
      <c r="E1263" t="s">
        <v>151</v>
      </c>
      <c r="F1263" s="79" t="s">
        <v>444</v>
      </c>
      <c r="G1263">
        <v>-3.75</v>
      </c>
      <c r="H1263">
        <v>107.4</v>
      </c>
      <c r="I1263">
        <v>129</v>
      </c>
      <c r="J1263">
        <v>111.1</v>
      </c>
      <c r="K1263">
        <v>291</v>
      </c>
      <c r="L1263">
        <v>70.5</v>
      </c>
      <c r="M1263">
        <v>62</v>
      </c>
      <c r="N1263">
        <v>3.5999999999999997E-2</v>
      </c>
      <c r="O1263">
        <v>88</v>
      </c>
      <c r="P1263">
        <v>-2.38</v>
      </c>
      <c r="Q1263">
        <v>206</v>
      </c>
      <c r="R1263">
        <v>104</v>
      </c>
      <c r="S1263">
        <v>195</v>
      </c>
      <c r="T1263">
        <v>106.4</v>
      </c>
      <c r="U1263">
        <v>213</v>
      </c>
      <c r="V1263">
        <v>-10.08</v>
      </c>
      <c r="W1263">
        <v>348</v>
      </c>
    </row>
    <row r="1264" spans="1:23" x14ac:dyDescent="0.25">
      <c r="A1264">
        <f>COUNTIF('Value Matchup'!$D$356:$D$423,D1264)</f>
        <v>0</v>
      </c>
      <c r="B1264" t="s">
        <v>1301</v>
      </c>
      <c r="C1264">
        <v>206</v>
      </c>
      <c r="D1264" t="s">
        <v>325</v>
      </c>
      <c r="E1264" t="s">
        <v>151</v>
      </c>
      <c r="F1264" s="79" t="s">
        <v>1660</v>
      </c>
      <c r="G1264">
        <v>-4.01</v>
      </c>
      <c r="H1264">
        <v>107.1</v>
      </c>
      <c r="I1264">
        <v>135</v>
      </c>
      <c r="J1264">
        <v>111.1</v>
      </c>
      <c r="K1264">
        <v>292</v>
      </c>
      <c r="L1264">
        <v>71.8</v>
      </c>
      <c r="M1264">
        <v>34</v>
      </c>
      <c r="N1264">
        <v>-7.1999999999999995E-2</v>
      </c>
      <c r="O1264">
        <v>328</v>
      </c>
      <c r="P1264">
        <v>-0.81</v>
      </c>
      <c r="Q1264">
        <v>168</v>
      </c>
      <c r="R1264">
        <v>104.7</v>
      </c>
      <c r="S1264">
        <v>161</v>
      </c>
      <c r="T1264">
        <v>105.5</v>
      </c>
      <c r="U1264">
        <v>176</v>
      </c>
      <c r="V1264">
        <v>-5.82</v>
      </c>
      <c r="W1264">
        <v>308</v>
      </c>
    </row>
    <row r="1265" spans="1:23" x14ac:dyDescent="0.25">
      <c r="A1265">
        <f>COUNTIF('Value Matchup'!$D$356:$D$423,D1265)</f>
        <v>0</v>
      </c>
      <c r="B1265" t="s">
        <v>1301</v>
      </c>
      <c r="C1265">
        <v>207</v>
      </c>
      <c r="D1265" t="s">
        <v>239</v>
      </c>
      <c r="E1265" t="s">
        <v>186</v>
      </c>
      <c r="F1265" s="79" t="s">
        <v>514</v>
      </c>
      <c r="G1265">
        <v>-4.05</v>
      </c>
      <c r="H1265">
        <v>99.9</v>
      </c>
      <c r="I1265">
        <v>262</v>
      </c>
      <c r="J1265">
        <v>103.9</v>
      </c>
      <c r="K1265">
        <v>156</v>
      </c>
      <c r="L1265">
        <v>68.400000000000006</v>
      </c>
      <c r="M1265">
        <v>148</v>
      </c>
      <c r="N1265">
        <v>4.2000000000000003E-2</v>
      </c>
      <c r="O1265">
        <v>79</v>
      </c>
      <c r="P1265">
        <v>2.2400000000000002</v>
      </c>
      <c r="Q1265">
        <v>108</v>
      </c>
      <c r="R1265">
        <v>106.3</v>
      </c>
      <c r="S1265">
        <v>98</v>
      </c>
      <c r="T1265">
        <v>104.1</v>
      </c>
      <c r="U1265">
        <v>126</v>
      </c>
      <c r="V1265">
        <v>6.07</v>
      </c>
      <c r="W1265">
        <v>26</v>
      </c>
    </row>
    <row r="1266" spans="1:23" x14ac:dyDescent="0.25">
      <c r="A1266">
        <f>COUNTIF('Value Matchup'!$D$356:$D$423,D1266)</f>
        <v>0</v>
      </c>
      <c r="B1266" t="s">
        <v>1301</v>
      </c>
      <c r="C1266">
        <v>208</v>
      </c>
      <c r="D1266" t="s">
        <v>201</v>
      </c>
      <c r="E1266" t="s">
        <v>161</v>
      </c>
      <c r="F1266" s="79" t="s">
        <v>756</v>
      </c>
      <c r="G1266">
        <v>-4.0599999999999996</v>
      </c>
      <c r="H1266">
        <v>103.8</v>
      </c>
      <c r="I1266">
        <v>184</v>
      </c>
      <c r="J1266">
        <v>107.9</v>
      </c>
      <c r="K1266">
        <v>232</v>
      </c>
      <c r="L1266">
        <v>71.400000000000006</v>
      </c>
      <c r="M1266">
        <v>46</v>
      </c>
      <c r="N1266">
        <v>0.10100000000000001</v>
      </c>
      <c r="O1266">
        <v>13</v>
      </c>
      <c r="P1266">
        <v>-4.0599999999999996</v>
      </c>
      <c r="Q1266">
        <v>244</v>
      </c>
      <c r="R1266">
        <v>102.3</v>
      </c>
      <c r="S1266">
        <v>271</v>
      </c>
      <c r="T1266">
        <v>106.4</v>
      </c>
      <c r="U1266">
        <v>211</v>
      </c>
      <c r="V1266">
        <v>-1.65</v>
      </c>
      <c r="W1266">
        <v>212</v>
      </c>
    </row>
    <row r="1267" spans="1:23" x14ac:dyDescent="0.25">
      <c r="A1267">
        <f>COUNTIF('Value Matchup'!$D$356:$D$423,D1267)</f>
        <v>0</v>
      </c>
      <c r="B1267" t="s">
        <v>1301</v>
      </c>
      <c r="C1267">
        <v>209</v>
      </c>
      <c r="D1267" t="s">
        <v>376</v>
      </c>
      <c r="E1267" t="s">
        <v>132</v>
      </c>
      <c r="F1267" s="79" t="s">
        <v>1063</v>
      </c>
      <c r="G1267">
        <v>-4.26</v>
      </c>
      <c r="H1267">
        <v>104.9</v>
      </c>
      <c r="I1267">
        <v>169</v>
      </c>
      <c r="J1267">
        <v>109.2</v>
      </c>
      <c r="K1267">
        <v>261</v>
      </c>
      <c r="L1267">
        <v>66.599999999999994</v>
      </c>
      <c r="M1267">
        <v>253</v>
      </c>
      <c r="N1267">
        <v>7.3999999999999996E-2</v>
      </c>
      <c r="O1267">
        <v>37</v>
      </c>
      <c r="P1267">
        <v>-4.38</v>
      </c>
      <c r="Q1267">
        <v>252</v>
      </c>
      <c r="R1267">
        <v>103.1</v>
      </c>
      <c r="S1267">
        <v>240</v>
      </c>
      <c r="T1267">
        <v>107.4</v>
      </c>
      <c r="U1267">
        <v>259</v>
      </c>
      <c r="V1267">
        <v>-2.59</v>
      </c>
      <c r="W1267">
        <v>235</v>
      </c>
    </row>
    <row r="1268" spans="1:23" x14ac:dyDescent="0.25">
      <c r="A1268">
        <f>COUNTIF('Value Matchup'!$D$356:$D$423,D1268)</f>
        <v>0</v>
      </c>
      <c r="B1268" t="s">
        <v>1301</v>
      </c>
      <c r="C1268">
        <v>210</v>
      </c>
      <c r="D1268" t="s">
        <v>215</v>
      </c>
      <c r="E1268" t="s">
        <v>123</v>
      </c>
      <c r="F1268" s="79" t="s">
        <v>449</v>
      </c>
      <c r="G1268">
        <v>-4.3099999999999996</v>
      </c>
      <c r="H1268">
        <v>105</v>
      </c>
      <c r="I1268">
        <v>167</v>
      </c>
      <c r="J1268">
        <v>109.3</v>
      </c>
      <c r="K1268">
        <v>264</v>
      </c>
      <c r="L1268">
        <v>68.7</v>
      </c>
      <c r="M1268">
        <v>136</v>
      </c>
      <c r="N1268">
        <v>-1.7000000000000001E-2</v>
      </c>
      <c r="O1268">
        <v>225</v>
      </c>
      <c r="P1268">
        <v>-2.6</v>
      </c>
      <c r="Q1268">
        <v>208</v>
      </c>
      <c r="R1268">
        <v>103</v>
      </c>
      <c r="S1268">
        <v>242</v>
      </c>
      <c r="T1268">
        <v>105.6</v>
      </c>
      <c r="U1268">
        <v>179</v>
      </c>
      <c r="V1268">
        <v>-3.66</v>
      </c>
      <c r="W1268">
        <v>270</v>
      </c>
    </row>
    <row r="1269" spans="1:23" x14ac:dyDescent="0.25">
      <c r="A1269">
        <f>COUNTIF('Value Matchup'!$D$356:$D$423,D1269)</f>
        <v>1</v>
      </c>
      <c r="B1269" t="s">
        <v>1301</v>
      </c>
      <c r="C1269">
        <v>211</v>
      </c>
      <c r="D1269" t="s">
        <v>369</v>
      </c>
      <c r="E1269" t="s">
        <v>150</v>
      </c>
      <c r="F1269" s="79" t="s">
        <v>1784</v>
      </c>
      <c r="G1269">
        <v>-4.4000000000000004</v>
      </c>
      <c r="H1269">
        <v>97.8</v>
      </c>
      <c r="I1269">
        <v>301</v>
      </c>
      <c r="J1269">
        <v>102.2</v>
      </c>
      <c r="K1269">
        <v>122</v>
      </c>
      <c r="L1269">
        <v>72.099999999999994</v>
      </c>
      <c r="M1269">
        <v>26</v>
      </c>
      <c r="N1269">
        <v>-2.3E-2</v>
      </c>
      <c r="O1269">
        <v>238</v>
      </c>
      <c r="P1269">
        <v>8.4600000000000009</v>
      </c>
      <c r="Q1269">
        <v>43</v>
      </c>
      <c r="R1269">
        <v>109</v>
      </c>
      <c r="S1269">
        <v>48</v>
      </c>
      <c r="T1269">
        <v>100.5</v>
      </c>
      <c r="U1269">
        <v>28</v>
      </c>
      <c r="V1269">
        <v>-4.04</v>
      </c>
      <c r="W1269">
        <v>279</v>
      </c>
    </row>
    <row r="1270" spans="1:23" x14ac:dyDescent="0.25">
      <c r="A1270">
        <f>COUNTIF('Value Matchup'!$D$356:$D$423,D1270)</f>
        <v>0</v>
      </c>
      <c r="B1270" t="s">
        <v>1301</v>
      </c>
      <c r="C1270">
        <v>212</v>
      </c>
      <c r="D1270" t="s">
        <v>381</v>
      </c>
      <c r="E1270" t="s">
        <v>123</v>
      </c>
      <c r="F1270" s="79" t="s">
        <v>452</v>
      </c>
      <c r="G1270">
        <v>-4.43</v>
      </c>
      <c r="H1270">
        <v>99.5</v>
      </c>
      <c r="I1270">
        <v>275</v>
      </c>
      <c r="J1270">
        <v>103.9</v>
      </c>
      <c r="K1270">
        <v>155</v>
      </c>
      <c r="L1270">
        <v>63.6</v>
      </c>
      <c r="M1270">
        <v>340</v>
      </c>
      <c r="N1270">
        <v>-1.4E-2</v>
      </c>
      <c r="O1270">
        <v>214</v>
      </c>
      <c r="P1270">
        <v>-3.29</v>
      </c>
      <c r="Q1270">
        <v>221</v>
      </c>
      <c r="R1270">
        <v>102.4</v>
      </c>
      <c r="S1270">
        <v>267</v>
      </c>
      <c r="T1270">
        <v>105.7</v>
      </c>
      <c r="U1270">
        <v>181</v>
      </c>
      <c r="V1270">
        <v>-9.83</v>
      </c>
      <c r="W1270">
        <v>346</v>
      </c>
    </row>
    <row r="1271" spans="1:23" x14ac:dyDescent="0.25">
      <c r="A1271">
        <f>COUNTIF('Value Matchup'!$D$356:$D$423,D1271)</f>
        <v>0</v>
      </c>
      <c r="B1271" t="s">
        <v>1301</v>
      </c>
      <c r="C1271">
        <v>213</v>
      </c>
      <c r="D1271" t="s">
        <v>342</v>
      </c>
      <c r="E1271" t="s">
        <v>108</v>
      </c>
      <c r="F1271" s="79" t="s">
        <v>754</v>
      </c>
      <c r="G1271">
        <v>-4.6100000000000003</v>
      </c>
      <c r="H1271">
        <v>102.6</v>
      </c>
      <c r="I1271">
        <v>209</v>
      </c>
      <c r="J1271">
        <v>107.2</v>
      </c>
      <c r="K1271">
        <v>215</v>
      </c>
      <c r="L1271">
        <v>67</v>
      </c>
      <c r="M1271">
        <v>237</v>
      </c>
      <c r="N1271">
        <v>-8.0000000000000002E-3</v>
      </c>
      <c r="O1271">
        <v>198</v>
      </c>
      <c r="P1271">
        <v>-6.84</v>
      </c>
      <c r="Q1271">
        <v>307</v>
      </c>
      <c r="R1271">
        <v>101.5</v>
      </c>
      <c r="S1271">
        <v>297</v>
      </c>
      <c r="T1271">
        <v>108.3</v>
      </c>
      <c r="U1271">
        <v>312</v>
      </c>
      <c r="V1271">
        <v>4.29</v>
      </c>
      <c r="W1271">
        <v>52</v>
      </c>
    </row>
    <row r="1272" spans="1:23" x14ac:dyDescent="0.25">
      <c r="A1272">
        <f>COUNTIF('Value Matchup'!$D$356:$D$423,D1272)</f>
        <v>0</v>
      </c>
      <c r="B1272" t="s">
        <v>1301</v>
      </c>
      <c r="C1272">
        <v>214</v>
      </c>
      <c r="D1272" t="s">
        <v>229</v>
      </c>
      <c r="E1272" t="s">
        <v>198</v>
      </c>
      <c r="F1272" s="79" t="s">
        <v>534</v>
      </c>
      <c r="G1272">
        <v>-4.87</v>
      </c>
      <c r="H1272">
        <v>98.6</v>
      </c>
      <c r="I1272">
        <v>287</v>
      </c>
      <c r="J1272">
        <v>103.5</v>
      </c>
      <c r="K1272">
        <v>146</v>
      </c>
      <c r="L1272">
        <v>65.8</v>
      </c>
      <c r="M1272">
        <v>292</v>
      </c>
      <c r="N1272">
        <v>7.5999999999999998E-2</v>
      </c>
      <c r="O1272">
        <v>35</v>
      </c>
      <c r="P1272">
        <v>-6.39</v>
      </c>
      <c r="Q1272">
        <v>299</v>
      </c>
      <c r="R1272">
        <v>102.1</v>
      </c>
      <c r="S1272">
        <v>282</v>
      </c>
      <c r="T1272">
        <v>108.4</v>
      </c>
      <c r="U1272">
        <v>316</v>
      </c>
      <c r="V1272">
        <v>-0.97</v>
      </c>
      <c r="W1272">
        <v>191</v>
      </c>
    </row>
    <row r="1273" spans="1:23" x14ac:dyDescent="0.25">
      <c r="A1273">
        <f>COUNTIF('Value Matchup'!$D$356:$D$423,D1273)</f>
        <v>0</v>
      </c>
      <c r="B1273" t="s">
        <v>1301</v>
      </c>
      <c r="C1273">
        <v>215</v>
      </c>
      <c r="D1273" t="s">
        <v>403</v>
      </c>
      <c r="E1273" t="s">
        <v>167</v>
      </c>
      <c r="F1273" s="79" t="s">
        <v>756</v>
      </c>
      <c r="G1273">
        <v>-4.93</v>
      </c>
      <c r="H1273">
        <v>102.6</v>
      </c>
      <c r="I1273">
        <v>207</v>
      </c>
      <c r="J1273">
        <v>107.6</v>
      </c>
      <c r="K1273">
        <v>222</v>
      </c>
      <c r="L1273">
        <v>71.599999999999994</v>
      </c>
      <c r="M1273">
        <v>38</v>
      </c>
      <c r="N1273">
        <v>3.5000000000000003E-2</v>
      </c>
      <c r="O1273">
        <v>91</v>
      </c>
      <c r="P1273">
        <v>-6.52</v>
      </c>
      <c r="Q1273">
        <v>303</v>
      </c>
      <c r="R1273">
        <v>102</v>
      </c>
      <c r="S1273">
        <v>286</v>
      </c>
      <c r="T1273">
        <v>108.5</v>
      </c>
      <c r="U1273">
        <v>318</v>
      </c>
      <c r="V1273">
        <v>-7.26</v>
      </c>
      <c r="W1273">
        <v>329</v>
      </c>
    </row>
    <row r="1274" spans="1:23" x14ac:dyDescent="0.25">
      <c r="A1274">
        <f>COUNTIF('Value Matchup'!$D$356:$D$423,D1274)</f>
        <v>0</v>
      </c>
      <c r="B1274" t="s">
        <v>1301</v>
      </c>
      <c r="C1274">
        <v>216</v>
      </c>
      <c r="D1274" t="s">
        <v>357</v>
      </c>
      <c r="E1274" t="s">
        <v>186</v>
      </c>
      <c r="F1274" s="79" t="s">
        <v>518</v>
      </c>
      <c r="G1274">
        <v>-4.96</v>
      </c>
      <c r="H1274">
        <v>106</v>
      </c>
      <c r="I1274">
        <v>156</v>
      </c>
      <c r="J1274">
        <v>111</v>
      </c>
      <c r="K1274">
        <v>289</v>
      </c>
      <c r="L1274">
        <v>70.5</v>
      </c>
      <c r="M1274">
        <v>61</v>
      </c>
      <c r="N1274">
        <v>5.7000000000000002E-2</v>
      </c>
      <c r="O1274">
        <v>49</v>
      </c>
      <c r="P1274">
        <v>0.52</v>
      </c>
      <c r="Q1274">
        <v>139</v>
      </c>
      <c r="R1274">
        <v>105.5</v>
      </c>
      <c r="S1274">
        <v>123</v>
      </c>
      <c r="T1274">
        <v>105</v>
      </c>
      <c r="U1274">
        <v>156</v>
      </c>
      <c r="V1274">
        <v>1.56</v>
      </c>
      <c r="W1274">
        <v>121</v>
      </c>
    </row>
    <row r="1275" spans="1:23" x14ac:dyDescent="0.25">
      <c r="A1275">
        <f>COUNTIF('Value Matchup'!$D$356:$D$423,D1275)</f>
        <v>0</v>
      </c>
      <c r="B1275" t="s">
        <v>1301</v>
      </c>
      <c r="C1275">
        <v>217</v>
      </c>
      <c r="D1275" t="s">
        <v>1293</v>
      </c>
      <c r="E1275" t="s">
        <v>132</v>
      </c>
      <c r="F1275" s="79" t="s">
        <v>1294</v>
      </c>
      <c r="G1275">
        <v>-5.0999999999999996</v>
      </c>
      <c r="H1275">
        <v>104.5</v>
      </c>
      <c r="I1275">
        <v>176</v>
      </c>
      <c r="J1275">
        <v>109.6</v>
      </c>
      <c r="K1275">
        <v>266</v>
      </c>
      <c r="L1275">
        <v>69.5</v>
      </c>
      <c r="M1275">
        <v>101</v>
      </c>
      <c r="N1275">
        <v>6.0999999999999999E-2</v>
      </c>
      <c r="O1275">
        <v>43</v>
      </c>
      <c r="P1275">
        <v>-2.92</v>
      </c>
      <c r="Q1275">
        <v>213</v>
      </c>
      <c r="R1275">
        <v>105.1</v>
      </c>
      <c r="S1275">
        <v>149</v>
      </c>
      <c r="T1275">
        <v>108</v>
      </c>
      <c r="U1275">
        <v>292</v>
      </c>
      <c r="V1275">
        <v>-0.19</v>
      </c>
      <c r="W1275">
        <v>170</v>
      </c>
    </row>
    <row r="1276" spans="1:23" x14ac:dyDescent="0.25">
      <c r="A1276">
        <f>COUNTIF('Value Matchup'!$D$356:$D$423,D1276)</f>
        <v>0</v>
      </c>
      <c r="B1276" t="s">
        <v>1301</v>
      </c>
      <c r="C1276">
        <v>218</v>
      </c>
      <c r="D1276" t="s">
        <v>259</v>
      </c>
      <c r="E1276" t="s">
        <v>151</v>
      </c>
      <c r="F1276" s="79" t="s">
        <v>449</v>
      </c>
      <c r="G1276">
        <v>-5.21</v>
      </c>
      <c r="H1276">
        <v>103.7</v>
      </c>
      <c r="I1276">
        <v>186</v>
      </c>
      <c r="J1276">
        <v>108.9</v>
      </c>
      <c r="K1276">
        <v>254</v>
      </c>
      <c r="L1276">
        <v>67.5</v>
      </c>
      <c r="M1276">
        <v>202</v>
      </c>
      <c r="N1276">
        <v>7.5999999999999998E-2</v>
      </c>
      <c r="O1276">
        <v>34</v>
      </c>
      <c r="P1276">
        <v>0.2</v>
      </c>
      <c r="Q1276">
        <v>144</v>
      </c>
      <c r="R1276">
        <v>105.4</v>
      </c>
      <c r="S1276">
        <v>127</v>
      </c>
      <c r="T1276">
        <v>105.2</v>
      </c>
      <c r="U1276">
        <v>164</v>
      </c>
      <c r="V1276">
        <v>-3.07</v>
      </c>
      <c r="W1276">
        <v>255</v>
      </c>
    </row>
    <row r="1277" spans="1:23" x14ac:dyDescent="0.25">
      <c r="A1277">
        <f>COUNTIF('Value Matchup'!$D$356:$D$423,D1277)</f>
        <v>0</v>
      </c>
      <c r="B1277" t="s">
        <v>1301</v>
      </c>
      <c r="C1277">
        <v>219</v>
      </c>
      <c r="D1277" t="s">
        <v>341</v>
      </c>
      <c r="E1277" t="s">
        <v>161</v>
      </c>
      <c r="F1277" s="79" t="s">
        <v>447</v>
      </c>
      <c r="G1277">
        <v>-5.24</v>
      </c>
      <c r="H1277">
        <v>96.7</v>
      </c>
      <c r="I1277">
        <v>311</v>
      </c>
      <c r="J1277">
        <v>102</v>
      </c>
      <c r="K1277">
        <v>120</v>
      </c>
      <c r="L1277">
        <v>64.5</v>
      </c>
      <c r="M1277">
        <v>326</v>
      </c>
      <c r="N1277">
        <v>-5.0000000000000001E-3</v>
      </c>
      <c r="O1277">
        <v>189</v>
      </c>
      <c r="P1277">
        <v>-5.01</v>
      </c>
      <c r="Q1277">
        <v>267</v>
      </c>
      <c r="R1277">
        <v>102.6</v>
      </c>
      <c r="S1277">
        <v>257</v>
      </c>
      <c r="T1277">
        <v>107.6</v>
      </c>
      <c r="U1277">
        <v>269</v>
      </c>
      <c r="V1277">
        <v>-5.15</v>
      </c>
      <c r="W1277">
        <v>303</v>
      </c>
    </row>
    <row r="1278" spans="1:23" x14ac:dyDescent="0.25">
      <c r="A1278">
        <f>COUNTIF('Value Matchup'!$D$356:$D$423,D1278)</f>
        <v>0</v>
      </c>
      <c r="B1278" t="s">
        <v>1301</v>
      </c>
      <c r="C1278">
        <v>220</v>
      </c>
      <c r="D1278" t="s">
        <v>395</v>
      </c>
      <c r="E1278" t="s">
        <v>169</v>
      </c>
      <c r="F1278" s="79" t="s">
        <v>766</v>
      </c>
      <c r="G1278">
        <v>-5.27</v>
      </c>
      <c r="H1278">
        <v>102.2</v>
      </c>
      <c r="I1278">
        <v>214</v>
      </c>
      <c r="J1278">
        <v>107.5</v>
      </c>
      <c r="K1278">
        <v>221</v>
      </c>
      <c r="L1278">
        <v>67.7</v>
      </c>
      <c r="M1278">
        <v>193</v>
      </c>
      <c r="N1278">
        <v>-1.7000000000000001E-2</v>
      </c>
      <c r="O1278">
        <v>223</v>
      </c>
      <c r="P1278">
        <v>-2.4500000000000002</v>
      </c>
      <c r="Q1278">
        <v>207</v>
      </c>
      <c r="R1278">
        <v>105.1</v>
      </c>
      <c r="S1278">
        <v>148</v>
      </c>
      <c r="T1278">
        <v>107.5</v>
      </c>
      <c r="U1278">
        <v>266</v>
      </c>
      <c r="V1278">
        <v>2.41</v>
      </c>
      <c r="W1278">
        <v>96</v>
      </c>
    </row>
    <row r="1279" spans="1:23" x14ac:dyDescent="0.25">
      <c r="A1279">
        <f>COUNTIF('Value Matchup'!$D$356:$D$423,D1279)</f>
        <v>0</v>
      </c>
      <c r="B1279" t="s">
        <v>1301</v>
      </c>
      <c r="C1279">
        <v>221</v>
      </c>
      <c r="D1279" t="s">
        <v>343</v>
      </c>
      <c r="E1279" t="s">
        <v>169</v>
      </c>
      <c r="F1279" s="79" t="s">
        <v>552</v>
      </c>
      <c r="G1279">
        <v>-5.28</v>
      </c>
      <c r="H1279">
        <v>103</v>
      </c>
      <c r="I1279">
        <v>202</v>
      </c>
      <c r="J1279">
        <v>108.2</v>
      </c>
      <c r="K1279">
        <v>238</v>
      </c>
      <c r="L1279">
        <v>67.900000000000006</v>
      </c>
      <c r="M1279">
        <v>176</v>
      </c>
      <c r="N1279">
        <v>-5.6000000000000001E-2</v>
      </c>
      <c r="O1279">
        <v>309</v>
      </c>
      <c r="P1279">
        <v>-4.16</v>
      </c>
      <c r="Q1279">
        <v>249</v>
      </c>
      <c r="R1279">
        <v>102.9</v>
      </c>
      <c r="S1279">
        <v>249</v>
      </c>
      <c r="T1279">
        <v>107</v>
      </c>
      <c r="U1279">
        <v>237</v>
      </c>
      <c r="V1279">
        <v>-3.14</v>
      </c>
      <c r="W1279">
        <v>260</v>
      </c>
    </row>
    <row r="1280" spans="1:23" x14ac:dyDescent="0.25">
      <c r="A1280">
        <f>COUNTIF('Value Matchup'!$D$356:$D$423,D1280)</f>
        <v>0</v>
      </c>
      <c r="B1280" t="s">
        <v>1301</v>
      </c>
      <c r="C1280">
        <v>222</v>
      </c>
      <c r="D1280" t="s">
        <v>330</v>
      </c>
      <c r="E1280" t="s">
        <v>159</v>
      </c>
      <c r="F1280" s="79" t="s">
        <v>445</v>
      </c>
      <c r="G1280">
        <v>-5.29</v>
      </c>
      <c r="H1280">
        <v>104.2</v>
      </c>
      <c r="I1280">
        <v>178</v>
      </c>
      <c r="J1280">
        <v>109.5</v>
      </c>
      <c r="K1280">
        <v>265</v>
      </c>
      <c r="L1280">
        <v>65.8</v>
      </c>
      <c r="M1280">
        <v>290</v>
      </c>
      <c r="N1280">
        <v>5.2999999999999999E-2</v>
      </c>
      <c r="O1280">
        <v>55</v>
      </c>
      <c r="P1280">
        <v>-3.36</v>
      </c>
      <c r="Q1280">
        <v>223</v>
      </c>
      <c r="R1280">
        <v>103</v>
      </c>
      <c r="S1280">
        <v>243</v>
      </c>
      <c r="T1280">
        <v>106.3</v>
      </c>
      <c r="U1280">
        <v>208</v>
      </c>
      <c r="V1280">
        <v>4.47</v>
      </c>
      <c r="W1280">
        <v>47</v>
      </c>
    </row>
    <row r="1281" spans="1:23" x14ac:dyDescent="0.25">
      <c r="A1281">
        <f>COUNTIF('Value Matchup'!$D$356:$D$423,D1281)</f>
        <v>0</v>
      </c>
      <c r="B1281" t="s">
        <v>1301</v>
      </c>
      <c r="C1281">
        <v>223</v>
      </c>
      <c r="D1281" t="s">
        <v>333</v>
      </c>
      <c r="E1281" t="s">
        <v>161</v>
      </c>
      <c r="F1281" s="79" t="s">
        <v>551</v>
      </c>
      <c r="G1281">
        <v>-5.33</v>
      </c>
      <c r="H1281">
        <v>99.3</v>
      </c>
      <c r="I1281">
        <v>278</v>
      </c>
      <c r="J1281">
        <v>104.7</v>
      </c>
      <c r="K1281">
        <v>176</v>
      </c>
      <c r="L1281">
        <v>64.3</v>
      </c>
      <c r="M1281">
        <v>330</v>
      </c>
      <c r="N1281">
        <v>-0.06</v>
      </c>
      <c r="O1281">
        <v>315</v>
      </c>
      <c r="P1281">
        <v>-3.86</v>
      </c>
      <c r="Q1281">
        <v>234</v>
      </c>
      <c r="R1281">
        <v>102.1</v>
      </c>
      <c r="S1281">
        <v>278</v>
      </c>
      <c r="T1281">
        <v>106</v>
      </c>
      <c r="U1281">
        <v>198</v>
      </c>
      <c r="V1281">
        <v>-1.89</v>
      </c>
      <c r="W1281">
        <v>221</v>
      </c>
    </row>
    <row r="1282" spans="1:23" x14ac:dyDescent="0.25">
      <c r="A1282">
        <f>COUNTIF('Value Matchup'!$D$356:$D$423,D1282)</f>
        <v>0</v>
      </c>
      <c r="B1282" t="s">
        <v>1301</v>
      </c>
      <c r="C1282">
        <v>224</v>
      </c>
      <c r="D1282" t="s">
        <v>279</v>
      </c>
      <c r="E1282" t="s">
        <v>144</v>
      </c>
      <c r="F1282" s="79" t="s">
        <v>514</v>
      </c>
      <c r="G1282">
        <v>-5.38</v>
      </c>
      <c r="H1282">
        <v>100.4</v>
      </c>
      <c r="I1282">
        <v>251</v>
      </c>
      <c r="J1282">
        <v>105.8</v>
      </c>
      <c r="K1282">
        <v>187</v>
      </c>
      <c r="L1282">
        <v>68.900000000000006</v>
      </c>
      <c r="M1282">
        <v>125</v>
      </c>
      <c r="N1282">
        <v>0.06</v>
      </c>
      <c r="O1282">
        <v>44</v>
      </c>
      <c r="P1282">
        <v>1.99</v>
      </c>
      <c r="Q1282">
        <v>111</v>
      </c>
      <c r="R1282">
        <v>104.3</v>
      </c>
      <c r="S1282">
        <v>183</v>
      </c>
      <c r="T1282">
        <v>102.3</v>
      </c>
      <c r="U1282">
        <v>83</v>
      </c>
      <c r="V1282">
        <v>2.12</v>
      </c>
      <c r="W1282">
        <v>103</v>
      </c>
    </row>
    <row r="1283" spans="1:23" x14ac:dyDescent="0.25">
      <c r="A1283">
        <f>COUNTIF('Value Matchup'!$D$356:$D$423,D1283)</f>
        <v>0</v>
      </c>
      <c r="B1283" t="s">
        <v>1301</v>
      </c>
      <c r="C1283">
        <v>225</v>
      </c>
      <c r="D1283" t="s">
        <v>139</v>
      </c>
      <c r="E1283" t="s">
        <v>140</v>
      </c>
      <c r="F1283" s="79" t="s">
        <v>1783</v>
      </c>
      <c r="G1283">
        <v>-5.56</v>
      </c>
      <c r="H1283">
        <v>95.3</v>
      </c>
      <c r="I1283">
        <v>320</v>
      </c>
      <c r="J1283">
        <v>100.8</v>
      </c>
      <c r="K1283">
        <v>100</v>
      </c>
      <c r="L1283">
        <v>66.7</v>
      </c>
      <c r="M1283">
        <v>246</v>
      </c>
      <c r="N1283">
        <v>-5.8000000000000003E-2</v>
      </c>
      <c r="O1283">
        <v>313</v>
      </c>
      <c r="P1283">
        <v>8.89</v>
      </c>
      <c r="Q1283">
        <v>37</v>
      </c>
      <c r="R1283">
        <v>110.3</v>
      </c>
      <c r="S1283">
        <v>25</v>
      </c>
      <c r="T1283">
        <v>101.4</v>
      </c>
      <c r="U1283">
        <v>55</v>
      </c>
      <c r="V1283">
        <v>-7.93</v>
      </c>
      <c r="W1283">
        <v>334</v>
      </c>
    </row>
    <row r="1284" spans="1:23" x14ac:dyDescent="0.25">
      <c r="A1284">
        <f>COUNTIF('Value Matchup'!$D$356:$D$423,D1284)</f>
        <v>1</v>
      </c>
      <c r="B1284" t="s">
        <v>1301</v>
      </c>
      <c r="C1284">
        <v>226</v>
      </c>
      <c r="D1284" t="s">
        <v>339</v>
      </c>
      <c r="E1284" t="s">
        <v>182</v>
      </c>
      <c r="F1284" s="79" t="s">
        <v>1661</v>
      </c>
      <c r="G1284">
        <v>-5.56</v>
      </c>
      <c r="H1284">
        <v>96.9</v>
      </c>
      <c r="I1284">
        <v>310</v>
      </c>
      <c r="J1284">
        <v>102.4</v>
      </c>
      <c r="K1284">
        <v>126</v>
      </c>
      <c r="L1284">
        <v>69</v>
      </c>
      <c r="M1284">
        <v>117</v>
      </c>
      <c r="N1284">
        <v>1.7999999999999999E-2</v>
      </c>
      <c r="O1284">
        <v>126</v>
      </c>
      <c r="P1284">
        <v>2.2799999999999998</v>
      </c>
      <c r="Q1284">
        <v>107</v>
      </c>
      <c r="R1284">
        <v>106.1</v>
      </c>
      <c r="S1284">
        <v>106</v>
      </c>
      <c r="T1284">
        <v>103.8</v>
      </c>
      <c r="U1284">
        <v>120</v>
      </c>
      <c r="V1284">
        <v>-4.4400000000000004</v>
      </c>
      <c r="W1284">
        <v>290</v>
      </c>
    </row>
    <row r="1285" spans="1:23" x14ac:dyDescent="0.25">
      <c r="A1285">
        <f>COUNTIF('Value Matchup'!$D$356:$D$423,D1285)</f>
        <v>0</v>
      </c>
      <c r="B1285" t="s">
        <v>1301</v>
      </c>
      <c r="C1285">
        <v>227</v>
      </c>
      <c r="D1285" t="s">
        <v>321</v>
      </c>
      <c r="E1285" t="s">
        <v>151</v>
      </c>
      <c r="F1285" s="79" t="s">
        <v>1784</v>
      </c>
      <c r="G1285">
        <v>-5.63</v>
      </c>
      <c r="H1285">
        <v>100.6</v>
      </c>
      <c r="I1285">
        <v>245</v>
      </c>
      <c r="J1285">
        <v>106.3</v>
      </c>
      <c r="K1285">
        <v>199</v>
      </c>
      <c r="L1285">
        <v>66.5</v>
      </c>
      <c r="M1285">
        <v>256</v>
      </c>
      <c r="N1285">
        <v>-6.0000000000000001E-3</v>
      </c>
      <c r="O1285">
        <v>193</v>
      </c>
      <c r="P1285">
        <v>1.94</v>
      </c>
      <c r="Q1285">
        <v>112</v>
      </c>
      <c r="R1285">
        <v>106.8</v>
      </c>
      <c r="S1285">
        <v>87</v>
      </c>
      <c r="T1285">
        <v>104.9</v>
      </c>
      <c r="U1285">
        <v>150</v>
      </c>
      <c r="V1285">
        <v>2.42</v>
      </c>
      <c r="W1285">
        <v>95</v>
      </c>
    </row>
    <row r="1286" spans="1:23" x14ac:dyDescent="0.25">
      <c r="A1286">
        <f>COUNTIF('Value Matchup'!$D$356:$D$423,D1286)</f>
        <v>0</v>
      </c>
      <c r="B1286" t="s">
        <v>1301</v>
      </c>
      <c r="C1286">
        <v>228</v>
      </c>
      <c r="D1286" t="s">
        <v>203</v>
      </c>
      <c r="E1286" t="s">
        <v>167</v>
      </c>
      <c r="F1286" s="79" t="s">
        <v>514</v>
      </c>
      <c r="G1286">
        <v>-5.67</v>
      </c>
      <c r="H1286">
        <v>103.2</v>
      </c>
      <c r="I1286">
        <v>199</v>
      </c>
      <c r="J1286">
        <v>108.8</v>
      </c>
      <c r="K1286">
        <v>252</v>
      </c>
      <c r="L1286">
        <v>65.3</v>
      </c>
      <c r="M1286">
        <v>307</v>
      </c>
      <c r="N1286">
        <v>-0.127</v>
      </c>
      <c r="O1286">
        <v>351</v>
      </c>
      <c r="P1286">
        <v>-5.6</v>
      </c>
      <c r="Q1286">
        <v>281</v>
      </c>
      <c r="R1286">
        <v>102.5</v>
      </c>
      <c r="S1286">
        <v>259</v>
      </c>
      <c r="T1286">
        <v>108.2</v>
      </c>
      <c r="U1286">
        <v>301</v>
      </c>
      <c r="V1286">
        <v>-6.46</v>
      </c>
      <c r="W1286">
        <v>316</v>
      </c>
    </row>
    <row r="1287" spans="1:23" x14ac:dyDescent="0.25">
      <c r="A1287">
        <f>COUNTIF('Value Matchup'!$D$356:$D$423,D1287)</f>
        <v>0</v>
      </c>
      <c r="B1287" t="s">
        <v>1301</v>
      </c>
      <c r="C1287">
        <v>229</v>
      </c>
      <c r="D1287" t="s">
        <v>1295</v>
      </c>
      <c r="E1287" t="s">
        <v>116</v>
      </c>
      <c r="F1287" s="79" t="s">
        <v>989</v>
      </c>
      <c r="G1287">
        <v>-5.75</v>
      </c>
      <c r="H1287">
        <v>100.5</v>
      </c>
      <c r="I1287">
        <v>248</v>
      </c>
      <c r="J1287">
        <v>106.3</v>
      </c>
      <c r="K1287">
        <v>198</v>
      </c>
      <c r="L1287">
        <v>68.900000000000006</v>
      </c>
      <c r="M1287">
        <v>126</v>
      </c>
      <c r="N1287">
        <v>0.04</v>
      </c>
      <c r="O1287">
        <v>83</v>
      </c>
      <c r="P1287">
        <v>-8.52</v>
      </c>
      <c r="Q1287">
        <v>332</v>
      </c>
      <c r="R1287">
        <v>99.1</v>
      </c>
      <c r="S1287">
        <v>340</v>
      </c>
      <c r="T1287">
        <v>107.6</v>
      </c>
      <c r="U1287">
        <v>273</v>
      </c>
      <c r="V1287">
        <v>3.49</v>
      </c>
      <c r="W1287">
        <v>70</v>
      </c>
    </row>
    <row r="1288" spans="1:23" x14ac:dyDescent="0.25">
      <c r="A1288">
        <f>COUNTIF('Value Matchup'!$D$356:$D$423,D1288)</f>
        <v>0</v>
      </c>
      <c r="B1288" t="s">
        <v>1301</v>
      </c>
      <c r="C1288">
        <v>230</v>
      </c>
      <c r="D1288" t="s">
        <v>142</v>
      </c>
      <c r="E1288" t="s">
        <v>112</v>
      </c>
      <c r="F1288" s="79" t="s">
        <v>548</v>
      </c>
      <c r="G1288">
        <v>-5.78</v>
      </c>
      <c r="H1288">
        <v>100.9</v>
      </c>
      <c r="I1288">
        <v>239</v>
      </c>
      <c r="J1288">
        <v>106.7</v>
      </c>
      <c r="K1288">
        <v>205</v>
      </c>
      <c r="L1288">
        <v>68.3</v>
      </c>
      <c r="M1288">
        <v>156</v>
      </c>
      <c r="N1288">
        <v>3.6999999999999998E-2</v>
      </c>
      <c r="O1288">
        <v>87</v>
      </c>
      <c r="P1288">
        <v>-1.5</v>
      </c>
      <c r="Q1288">
        <v>185</v>
      </c>
      <c r="R1288">
        <v>104.7</v>
      </c>
      <c r="S1288">
        <v>163</v>
      </c>
      <c r="T1288">
        <v>106.2</v>
      </c>
      <c r="U1288">
        <v>204</v>
      </c>
      <c r="V1288">
        <v>-6.54</v>
      </c>
      <c r="W1288">
        <v>319</v>
      </c>
    </row>
    <row r="1289" spans="1:23" x14ac:dyDescent="0.25">
      <c r="A1289">
        <f>COUNTIF('Value Matchup'!$D$356:$D$423,D1289)</f>
        <v>0</v>
      </c>
      <c r="B1289" t="s">
        <v>1301</v>
      </c>
      <c r="C1289">
        <v>231</v>
      </c>
      <c r="D1289" t="s">
        <v>141</v>
      </c>
      <c r="E1289" t="s">
        <v>121</v>
      </c>
      <c r="F1289" s="79" t="s">
        <v>753</v>
      </c>
      <c r="G1289">
        <v>-5.88</v>
      </c>
      <c r="H1289">
        <v>102.8</v>
      </c>
      <c r="I1289">
        <v>205</v>
      </c>
      <c r="J1289">
        <v>108.7</v>
      </c>
      <c r="K1289">
        <v>251</v>
      </c>
      <c r="L1289">
        <v>69.7</v>
      </c>
      <c r="M1289">
        <v>90</v>
      </c>
      <c r="N1289">
        <v>5.0999999999999997E-2</v>
      </c>
      <c r="O1289">
        <v>58</v>
      </c>
      <c r="P1289">
        <v>-6.41</v>
      </c>
      <c r="Q1289">
        <v>301</v>
      </c>
      <c r="R1289">
        <v>100.9</v>
      </c>
      <c r="S1289">
        <v>312</v>
      </c>
      <c r="T1289">
        <v>107.3</v>
      </c>
      <c r="U1289">
        <v>252</v>
      </c>
      <c r="V1289">
        <v>-2.74</v>
      </c>
      <c r="W1289">
        <v>241</v>
      </c>
    </row>
    <row r="1290" spans="1:23" x14ac:dyDescent="0.25">
      <c r="A1290">
        <f>COUNTIF('Value Matchup'!$D$356:$D$423,D1290)</f>
        <v>0</v>
      </c>
      <c r="B1290" t="s">
        <v>1301</v>
      </c>
      <c r="C1290">
        <v>232</v>
      </c>
      <c r="D1290" t="s">
        <v>415</v>
      </c>
      <c r="E1290" t="s">
        <v>186</v>
      </c>
      <c r="F1290" s="79" t="s">
        <v>1662</v>
      </c>
      <c r="G1290">
        <v>-5.91</v>
      </c>
      <c r="H1290">
        <v>101.2</v>
      </c>
      <c r="I1290">
        <v>236</v>
      </c>
      <c r="J1290">
        <v>107.1</v>
      </c>
      <c r="K1290">
        <v>214</v>
      </c>
      <c r="L1290">
        <v>67.8</v>
      </c>
      <c r="M1290">
        <v>189</v>
      </c>
      <c r="N1290">
        <v>-6.9000000000000006E-2</v>
      </c>
      <c r="O1290">
        <v>325</v>
      </c>
      <c r="P1290">
        <v>7.0000000000000007E-2</v>
      </c>
      <c r="Q1290">
        <v>148</v>
      </c>
      <c r="R1290">
        <v>105.3</v>
      </c>
      <c r="S1290">
        <v>140</v>
      </c>
      <c r="T1290">
        <v>105.2</v>
      </c>
      <c r="U1290">
        <v>163</v>
      </c>
      <c r="V1290">
        <v>0.8</v>
      </c>
      <c r="W1290">
        <v>146</v>
      </c>
    </row>
    <row r="1291" spans="1:23" x14ac:dyDescent="0.25">
      <c r="A1291">
        <f>COUNTIF('Value Matchup'!$D$356:$D$423,D1291)</f>
        <v>0</v>
      </c>
      <c r="B1291" t="s">
        <v>1301</v>
      </c>
      <c r="C1291">
        <v>233</v>
      </c>
      <c r="D1291" t="s">
        <v>388</v>
      </c>
      <c r="E1291" t="s">
        <v>153</v>
      </c>
      <c r="F1291" s="79" t="s">
        <v>552</v>
      </c>
      <c r="G1291">
        <v>-5.94</v>
      </c>
      <c r="H1291">
        <v>100.1</v>
      </c>
      <c r="I1291">
        <v>258</v>
      </c>
      <c r="J1291">
        <v>106.1</v>
      </c>
      <c r="K1291">
        <v>196</v>
      </c>
      <c r="L1291">
        <v>67</v>
      </c>
      <c r="M1291">
        <v>234</v>
      </c>
      <c r="N1291">
        <v>-2.5999999999999999E-2</v>
      </c>
      <c r="O1291">
        <v>246</v>
      </c>
      <c r="P1291">
        <v>-2.82</v>
      </c>
      <c r="Q1291">
        <v>211</v>
      </c>
      <c r="R1291">
        <v>103.1</v>
      </c>
      <c r="S1291">
        <v>239</v>
      </c>
      <c r="T1291">
        <v>105.9</v>
      </c>
      <c r="U1291">
        <v>196</v>
      </c>
      <c r="V1291">
        <v>-7.27</v>
      </c>
      <c r="W1291">
        <v>330</v>
      </c>
    </row>
    <row r="1292" spans="1:23" x14ac:dyDescent="0.25">
      <c r="A1292">
        <f>COUNTIF('Value Matchup'!$D$356:$D$423,D1292)</f>
        <v>0</v>
      </c>
      <c r="B1292" t="s">
        <v>1301</v>
      </c>
      <c r="C1292">
        <v>234</v>
      </c>
      <c r="D1292" t="s">
        <v>181</v>
      </c>
      <c r="E1292" t="s">
        <v>146</v>
      </c>
      <c r="F1292" s="79" t="s">
        <v>1662</v>
      </c>
      <c r="G1292">
        <v>-5.99</v>
      </c>
      <c r="H1292">
        <v>99.5</v>
      </c>
      <c r="I1292">
        <v>273</v>
      </c>
      <c r="J1292">
        <v>105.5</v>
      </c>
      <c r="K1292">
        <v>186</v>
      </c>
      <c r="L1292">
        <v>67.5</v>
      </c>
      <c r="M1292">
        <v>208</v>
      </c>
      <c r="N1292">
        <v>-9.9000000000000005E-2</v>
      </c>
      <c r="O1292">
        <v>342</v>
      </c>
      <c r="P1292">
        <v>-3.52</v>
      </c>
      <c r="Q1292">
        <v>228</v>
      </c>
      <c r="R1292">
        <v>103.6</v>
      </c>
      <c r="S1292">
        <v>215</v>
      </c>
      <c r="T1292">
        <v>107.1</v>
      </c>
      <c r="U1292">
        <v>241</v>
      </c>
      <c r="V1292">
        <v>-7.09</v>
      </c>
      <c r="W1292">
        <v>328</v>
      </c>
    </row>
    <row r="1293" spans="1:23" x14ac:dyDescent="0.25">
      <c r="A1293">
        <f>COUNTIF('Value Matchup'!$D$356:$D$423,D1293)</f>
        <v>0</v>
      </c>
      <c r="B1293" t="s">
        <v>1301</v>
      </c>
      <c r="C1293">
        <v>235</v>
      </c>
      <c r="D1293" t="s">
        <v>291</v>
      </c>
      <c r="E1293" t="s">
        <v>118</v>
      </c>
      <c r="F1293" s="79" t="s">
        <v>539</v>
      </c>
      <c r="G1293">
        <v>-6.01</v>
      </c>
      <c r="H1293">
        <v>99.9</v>
      </c>
      <c r="I1293">
        <v>265</v>
      </c>
      <c r="J1293">
        <v>105.9</v>
      </c>
      <c r="K1293">
        <v>190</v>
      </c>
      <c r="L1293">
        <v>67.400000000000006</v>
      </c>
      <c r="M1293">
        <v>212</v>
      </c>
      <c r="N1293">
        <v>0.11</v>
      </c>
      <c r="O1293">
        <v>11</v>
      </c>
      <c r="P1293">
        <v>-7</v>
      </c>
      <c r="Q1293">
        <v>312</v>
      </c>
      <c r="R1293">
        <v>101</v>
      </c>
      <c r="S1293">
        <v>309</v>
      </c>
      <c r="T1293">
        <v>108</v>
      </c>
      <c r="U1293">
        <v>291</v>
      </c>
      <c r="V1293">
        <v>-4.29</v>
      </c>
      <c r="W1293">
        <v>288</v>
      </c>
    </row>
    <row r="1294" spans="1:23" x14ac:dyDescent="0.25">
      <c r="A1294">
        <f>COUNTIF('Value Matchup'!$D$356:$D$423,D1294)</f>
        <v>1</v>
      </c>
      <c r="B1294" t="s">
        <v>1301</v>
      </c>
      <c r="C1294">
        <v>236</v>
      </c>
      <c r="D1294" t="s">
        <v>212</v>
      </c>
      <c r="E1294" t="s">
        <v>159</v>
      </c>
      <c r="F1294" s="79" t="s">
        <v>541</v>
      </c>
      <c r="G1294">
        <v>-6.02</v>
      </c>
      <c r="H1294">
        <v>100.7</v>
      </c>
      <c r="I1294">
        <v>243</v>
      </c>
      <c r="J1294">
        <v>106.8</v>
      </c>
      <c r="K1294">
        <v>210</v>
      </c>
      <c r="L1294">
        <v>69</v>
      </c>
      <c r="M1294">
        <v>119</v>
      </c>
      <c r="N1294">
        <v>4.4999999999999998E-2</v>
      </c>
      <c r="O1294">
        <v>72</v>
      </c>
      <c r="P1294">
        <v>-3.93</v>
      </c>
      <c r="Q1294">
        <v>240</v>
      </c>
      <c r="R1294">
        <v>103.6</v>
      </c>
      <c r="S1294">
        <v>210</v>
      </c>
      <c r="T1294">
        <v>107.6</v>
      </c>
      <c r="U1294">
        <v>270</v>
      </c>
      <c r="V1294">
        <v>7.66</v>
      </c>
      <c r="W1294">
        <v>16</v>
      </c>
    </row>
    <row r="1295" spans="1:23" x14ac:dyDescent="0.25">
      <c r="A1295">
        <f>COUNTIF('Value Matchup'!$D$356:$D$423,D1295)</f>
        <v>0</v>
      </c>
      <c r="B1295" t="s">
        <v>1301</v>
      </c>
      <c r="C1295">
        <v>237</v>
      </c>
      <c r="D1295" t="s">
        <v>160</v>
      </c>
      <c r="E1295" t="s">
        <v>161</v>
      </c>
      <c r="F1295" s="79" t="s">
        <v>552</v>
      </c>
      <c r="G1295">
        <v>-6.29</v>
      </c>
      <c r="H1295">
        <v>108.1</v>
      </c>
      <c r="I1295">
        <v>115</v>
      </c>
      <c r="J1295">
        <v>114.4</v>
      </c>
      <c r="K1295">
        <v>329</v>
      </c>
      <c r="L1295">
        <v>67.5</v>
      </c>
      <c r="M1295">
        <v>206</v>
      </c>
      <c r="N1295">
        <v>-1.2999999999999999E-2</v>
      </c>
      <c r="O1295">
        <v>212</v>
      </c>
      <c r="P1295">
        <v>-3.7</v>
      </c>
      <c r="Q1295">
        <v>230</v>
      </c>
      <c r="R1295">
        <v>102.1</v>
      </c>
      <c r="S1295">
        <v>279</v>
      </c>
      <c r="T1295">
        <v>105.8</v>
      </c>
      <c r="U1295">
        <v>189</v>
      </c>
      <c r="V1295">
        <v>-1.54</v>
      </c>
      <c r="W1295">
        <v>208</v>
      </c>
    </row>
    <row r="1296" spans="1:23" x14ac:dyDescent="0.25">
      <c r="A1296">
        <f>COUNTIF('Value Matchup'!$D$356:$D$423,D1296)</f>
        <v>0</v>
      </c>
      <c r="B1296" t="s">
        <v>1301</v>
      </c>
      <c r="C1296">
        <v>238</v>
      </c>
      <c r="D1296" t="s">
        <v>359</v>
      </c>
      <c r="E1296" t="s">
        <v>171</v>
      </c>
      <c r="F1296" s="79" t="s">
        <v>1784</v>
      </c>
      <c r="G1296">
        <v>-6.49</v>
      </c>
      <c r="H1296">
        <v>98.3</v>
      </c>
      <c r="I1296">
        <v>292</v>
      </c>
      <c r="J1296">
        <v>104.8</v>
      </c>
      <c r="K1296">
        <v>177</v>
      </c>
      <c r="L1296">
        <v>66.7</v>
      </c>
      <c r="M1296">
        <v>248</v>
      </c>
      <c r="N1296">
        <v>-1.6E-2</v>
      </c>
      <c r="O1296">
        <v>221</v>
      </c>
      <c r="P1296">
        <v>4.24</v>
      </c>
      <c r="Q1296">
        <v>84</v>
      </c>
      <c r="R1296">
        <v>106.6</v>
      </c>
      <c r="S1296">
        <v>92</v>
      </c>
      <c r="T1296">
        <v>102.3</v>
      </c>
      <c r="U1296">
        <v>85</v>
      </c>
      <c r="V1296">
        <v>-1.41</v>
      </c>
      <c r="W1296">
        <v>203</v>
      </c>
    </row>
    <row r="1297" spans="1:23" x14ac:dyDescent="0.25">
      <c r="A1297">
        <f>COUNTIF('Value Matchup'!$D$356:$D$423,D1297)</f>
        <v>0</v>
      </c>
      <c r="B1297" t="s">
        <v>1301</v>
      </c>
      <c r="C1297">
        <v>239</v>
      </c>
      <c r="D1297" t="s">
        <v>157</v>
      </c>
      <c r="E1297" t="s">
        <v>153</v>
      </c>
      <c r="F1297" s="79" t="s">
        <v>1662</v>
      </c>
      <c r="G1297">
        <v>-6.52</v>
      </c>
      <c r="H1297">
        <v>100.9</v>
      </c>
      <c r="I1297">
        <v>238</v>
      </c>
      <c r="J1297">
        <v>107.4</v>
      </c>
      <c r="K1297">
        <v>218</v>
      </c>
      <c r="L1297">
        <v>70.400000000000006</v>
      </c>
      <c r="M1297">
        <v>66</v>
      </c>
      <c r="N1297">
        <v>-1.2999999999999999E-2</v>
      </c>
      <c r="O1297">
        <v>213</v>
      </c>
      <c r="P1297">
        <v>0.24</v>
      </c>
      <c r="Q1297">
        <v>143</v>
      </c>
      <c r="R1297">
        <v>104.1</v>
      </c>
      <c r="S1297">
        <v>192</v>
      </c>
      <c r="T1297">
        <v>103.9</v>
      </c>
      <c r="U1297">
        <v>122</v>
      </c>
      <c r="V1297">
        <v>-0.31</v>
      </c>
      <c r="W1297">
        <v>175</v>
      </c>
    </row>
    <row r="1298" spans="1:23" x14ac:dyDescent="0.25">
      <c r="A1298">
        <f>COUNTIF('Value Matchup'!$D$356:$D$423,D1298)</f>
        <v>0</v>
      </c>
      <c r="B1298" t="s">
        <v>1301</v>
      </c>
      <c r="C1298">
        <v>240</v>
      </c>
      <c r="D1298" t="s">
        <v>240</v>
      </c>
      <c r="E1298" t="s">
        <v>116</v>
      </c>
      <c r="F1298" s="79" t="s">
        <v>1025</v>
      </c>
      <c r="G1298">
        <v>-6.53</v>
      </c>
      <c r="H1298">
        <v>95.7</v>
      </c>
      <c r="I1298">
        <v>318</v>
      </c>
      <c r="J1298">
        <v>102.3</v>
      </c>
      <c r="K1298">
        <v>123</v>
      </c>
      <c r="L1298">
        <v>67.3</v>
      </c>
      <c r="M1298">
        <v>219</v>
      </c>
      <c r="N1298">
        <v>-4.0000000000000001E-3</v>
      </c>
      <c r="O1298">
        <v>184</v>
      </c>
      <c r="P1298">
        <v>-8.92</v>
      </c>
      <c r="Q1298">
        <v>334</v>
      </c>
      <c r="R1298">
        <v>99</v>
      </c>
      <c r="S1298">
        <v>341</v>
      </c>
      <c r="T1298">
        <v>108</v>
      </c>
      <c r="U1298">
        <v>290</v>
      </c>
      <c r="V1298">
        <v>2.15</v>
      </c>
      <c r="W1298">
        <v>102</v>
      </c>
    </row>
    <row r="1299" spans="1:23" x14ac:dyDescent="0.25">
      <c r="A1299">
        <f>COUNTIF('Value Matchup'!$D$356:$D$423,D1299)</f>
        <v>0</v>
      </c>
      <c r="B1299" t="s">
        <v>1301</v>
      </c>
      <c r="C1299">
        <v>241</v>
      </c>
      <c r="D1299" t="s">
        <v>387</v>
      </c>
      <c r="E1299" t="s">
        <v>153</v>
      </c>
      <c r="F1299" s="79" t="s">
        <v>1661</v>
      </c>
      <c r="G1299">
        <v>-6.64</v>
      </c>
      <c r="H1299">
        <v>93.9</v>
      </c>
      <c r="I1299">
        <v>328</v>
      </c>
      <c r="J1299">
        <v>100.5</v>
      </c>
      <c r="K1299">
        <v>95</v>
      </c>
      <c r="L1299">
        <v>65.900000000000006</v>
      </c>
      <c r="M1299">
        <v>279</v>
      </c>
      <c r="N1299">
        <v>-5.0000000000000001E-3</v>
      </c>
      <c r="O1299">
        <v>188</v>
      </c>
      <c r="P1299">
        <v>-1.27</v>
      </c>
      <c r="Q1299">
        <v>177</v>
      </c>
      <c r="R1299">
        <v>103.4</v>
      </c>
      <c r="S1299">
        <v>223</v>
      </c>
      <c r="T1299">
        <v>104.7</v>
      </c>
      <c r="U1299">
        <v>142</v>
      </c>
      <c r="V1299">
        <v>-4.8600000000000003</v>
      </c>
      <c r="W1299">
        <v>299</v>
      </c>
    </row>
    <row r="1300" spans="1:23" x14ac:dyDescent="0.25">
      <c r="A1300">
        <f>COUNTIF('Value Matchup'!$D$356:$D$423,D1300)</f>
        <v>0</v>
      </c>
      <c r="B1300" t="s">
        <v>1301</v>
      </c>
      <c r="C1300">
        <v>242</v>
      </c>
      <c r="D1300" t="s">
        <v>109</v>
      </c>
      <c r="E1300" t="s">
        <v>110</v>
      </c>
      <c r="F1300" s="79" t="s">
        <v>518</v>
      </c>
      <c r="G1300">
        <v>-6.92</v>
      </c>
      <c r="H1300">
        <v>99.1</v>
      </c>
      <c r="I1300">
        <v>283</v>
      </c>
      <c r="J1300">
        <v>106</v>
      </c>
      <c r="K1300">
        <v>195</v>
      </c>
      <c r="L1300">
        <v>67</v>
      </c>
      <c r="M1300">
        <v>239</v>
      </c>
      <c r="N1300">
        <v>8.6999999999999994E-2</v>
      </c>
      <c r="O1300">
        <v>22</v>
      </c>
      <c r="P1300">
        <v>0.69</v>
      </c>
      <c r="Q1300">
        <v>135</v>
      </c>
      <c r="R1300">
        <v>104.4</v>
      </c>
      <c r="S1300">
        <v>173</v>
      </c>
      <c r="T1300">
        <v>103.8</v>
      </c>
      <c r="U1300">
        <v>116</v>
      </c>
      <c r="V1300">
        <v>-4.7</v>
      </c>
      <c r="W1300">
        <v>296</v>
      </c>
    </row>
    <row r="1301" spans="1:23" x14ac:dyDescent="0.25">
      <c r="A1301">
        <f>COUNTIF('Value Matchup'!$D$356:$D$423,D1301)</f>
        <v>0</v>
      </c>
      <c r="B1301" t="s">
        <v>1301</v>
      </c>
      <c r="C1301">
        <v>243</v>
      </c>
      <c r="D1301" t="s">
        <v>235</v>
      </c>
      <c r="E1301" t="s">
        <v>108</v>
      </c>
      <c r="F1301" s="79" t="s">
        <v>1296</v>
      </c>
      <c r="G1301">
        <v>-7.06</v>
      </c>
      <c r="H1301">
        <v>102.1</v>
      </c>
      <c r="I1301">
        <v>216</v>
      </c>
      <c r="J1301">
        <v>109.1</v>
      </c>
      <c r="K1301">
        <v>259</v>
      </c>
      <c r="L1301">
        <v>67.2</v>
      </c>
      <c r="M1301">
        <v>224</v>
      </c>
      <c r="N1301">
        <v>0.123</v>
      </c>
      <c r="O1301">
        <v>6</v>
      </c>
      <c r="P1301">
        <v>-6.4</v>
      </c>
      <c r="Q1301">
        <v>300</v>
      </c>
      <c r="R1301">
        <v>101.7</v>
      </c>
      <c r="S1301">
        <v>293</v>
      </c>
      <c r="T1301">
        <v>108.1</v>
      </c>
      <c r="U1301">
        <v>300</v>
      </c>
      <c r="V1301">
        <v>8.07</v>
      </c>
      <c r="W1301">
        <v>14</v>
      </c>
    </row>
    <row r="1302" spans="1:23" x14ac:dyDescent="0.25">
      <c r="A1302">
        <f>COUNTIF('Value Matchup'!$D$356:$D$423,D1302)</f>
        <v>0</v>
      </c>
      <c r="B1302" t="s">
        <v>1301</v>
      </c>
      <c r="C1302">
        <v>244</v>
      </c>
      <c r="D1302" t="s">
        <v>348</v>
      </c>
      <c r="E1302" t="s">
        <v>151</v>
      </c>
      <c r="F1302" s="79" t="s">
        <v>1661</v>
      </c>
      <c r="G1302">
        <v>-7.07</v>
      </c>
      <c r="H1302">
        <v>101.8</v>
      </c>
      <c r="I1302">
        <v>220</v>
      </c>
      <c r="J1302">
        <v>108.9</v>
      </c>
      <c r="K1302">
        <v>253</v>
      </c>
      <c r="L1302">
        <v>65.5</v>
      </c>
      <c r="M1302">
        <v>298</v>
      </c>
      <c r="N1302">
        <v>1.9E-2</v>
      </c>
      <c r="O1302">
        <v>125</v>
      </c>
      <c r="P1302">
        <v>1.06</v>
      </c>
      <c r="Q1302">
        <v>130</v>
      </c>
      <c r="R1302">
        <v>105.4</v>
      </c>
      <c r="S1302">
        <v>131</v>
      </c>
      <c r="T1302">
        <v>104.3</v>
      </c>
      <c r="U1302">
        <v>134</v>
      </c>
      <c r="V1302">
        <v>-1.82</v>
      </c>
      <c r="W1302">
        <v>217</v>
      </c>
    </row>
    <row r="1303" spans="1:23" x14ac:dyDescent="0.25">
      <c r="A1303">
        <f>COUNTIF('Value Matchup'!$D$356:$D$423,D1303)</f>
        <v>0</v>
      </c>
      <c r="B1303" t="s">
        <v>1301</v>
      </c>
      <c r="C1303">
        <v>245</v>
      </c>
      <c r="D1303" t="s">
        <v>190</v>
      </c>
      <c r="E1303" t="s">
        <v>176</v>
      </c>
      <c r="F1303" s="79" t="s">
        <v>1782</v>
      </c>
      <c r="G1303">
        <v>-7.16</v>
      </c>
      <c r="H1303">
        <v>99.5</v>
      </c>
      <c r="I1303">
        <v>272</v>
      </c>
      <c r="J1303">
        <v>106.7</v>
      </c>
      <c r="K1303">
        <v>206</v>
      </c>
      <c r="L1303">
        <v>64.5</v>
      </c>
      <c r="M1303">
        <v>327</v>
      </c>
      <c r="N1303">
        <v>-2.5999999999999999E-2</v>
      </c>
      <c r="O1303">
        <v>247</v>
      </c>
      <c r="P1303">
        <v>2.78</v>
      </c>
      <c r="Q1303">
        <v>99</v>
      </c>
      <c r="R1303">
        <v>106.3</v>
      </c>
      <c r="S1303">
        <v>99</v>
      </c>
      <c r="T1303">
        <v>103.5</v>
      </c>
      <c r="U1303">
        <v>113</v>
      </c>
      <c r="V1303">
        <v>1.71</v>
      </c>
      <c r="W1303">
        <v>118</v>
      </c>
    </row>
    <row r="1304" spans="1:23" x14ac:dyDescent="0.25">
      <c r="A1304">
        <f>COUNTIF('Value Matchup'!$D$356:$D$423,D1304)</f>
        <v>0</v>
      </c>
      <c r="B1304" t="s">
        <v>1301</v>
      </c>
      <c r="C1304">
        <v>246</v>
      </c>
      <c r="D1304" t="s">
        <v>282</v>
      </c>
      <c r="E1304" t="s">
        <v>198</v>
      </c>
      <c r="F1304" s="79" t="s">
        <v>449</v>
      </c>
      <c r="G1304">
        <v>-7.2</v>
      </c>
      <c r="H1304">
        <v>106.5</v>
      </c>
      <c r="I1304">
        <v>148</v>
      </c>
      <c r="J1304">
        <v>113.7</v>
      </c>
      <c r="K1304">
        <v>324</v>
      </c>
      <c r="L1304">
        <v>68.5</v>
      </c>
      <c r="M1304">
        <v>142</v>
      </c>
      <c r="N1304">
        <v>-2.4E-2</v>
      </c>
      <c r="O1304">
        <v>240</v>
      </c>
      <c r="P1304">
        <v>-5.34</v>
      </c>
      <c r="Q1304">
        <v>272</v>
      </c>
      <c r="R1304">
        <v>102.2</v>
      </c>
      <c r="S1304">
        <v>274</v>
      </c>
      <c r="T1304">
        <v>107.6</v>
      </c>
      <c r="U1304">
        <v>271</v>
      </c>
      <c r="V1304">
        <v>2.9</v>
      </c>
      <c r="W1304">
        <v>84</v>
      </c>
    </row>
    <row r="1305" spans="1:23" x14ac:dyDescent="0.25">
      <c r="A1305">
        <f>COUNTIF('Value Matchup'!$D$356:$D$423,D1305)</f>
        <v>0</v>
      </c>
      <c r="B1305" t="s">
        <v>1301</v>
      </c>
      <c r="C1305">
        <v>247</v>
      </c>
      <c r="D1305" t="s">
        <v>271</v>
      </c>
      <c r="E1305" t="s">
        <v>112</v>
      </c>
      <c r="F1305" s="79" t="s">
        <v>551</v>
      </c>
      <c r="G1305">
        <v>-7.25</v>
      </c>
      <c r="H1305">
        <v>97.4</v>
      </c>
      <c r="I1305">
        <v>304</v>
      </c>
      <c r="J1305">
        <v>104.7</v>
      </c>
      <c r="K1305">
        <v>174</v>
      </c>
      <c r="L1305">
        <v>64.3</v>
      </c>
      <c r="M1305">
        <v>331</v>
      </c>
      <c r="N1305">
        <v>4.5999999999999999E-2</v>
      </c>
      <c r="O1305">
        <v>69</v>
      </c>
      <c r="P1305">
        <v>-0.62</v>
      </c>
      <c r="Q1305">
        <v>163</v>
      </c>
      <c r="R1305">
        <v>104.8</v>
      </c>
      <c r="S1305">
        <v>155</v>
      </c>
      <c r="T1305">
        <v>105.4</v>
      </c>
      <c r="U1305">
        <v>172</v>
      </c>
      <c r="V1305">
        <v>-3.98</v>
      </c>
      <c r="W1305">
        <v>274</v>
      </c>
    </row>
    <row r="1306" spans="1:23" x14ac:dyDescent="0.25">
      <c r="A1306">
        <f>COUNTIF('Value Matchup'!$D$356:$D$423,D1306)</f>
        <v>0</v>
      </c>
      <c r="B1306" t="s">
        <v>1301</v>
      </c>
      <c r="C1306">
        <v>248</v>
      </c>
      <c r="D1306" t="s">
        <v>1297</v>
      </c>
      <c r="E1306" t="s">
        <v>136</v>
      </c>
      <c r="F1306" s="79" t="s">
        <v>516</v>
      </c>
      <c r="G1306">
        <v>-7.4</v>
      </c>
      <c r="H1306">
        <v>99.8</v>
      </c>
      <c r="I1306">
        <v>266</v>
      </c>
      <c r="J1306">
        <v>107.2</v>
      </c>
      <c r="K1306">
        <v>216</v>
      </c>
      <c r="L1306">
        <v>71.2</v>
      </c>
      <c r="M1306">
        <v>50</v>
      </c>
      <c r="N1306">
        <v>0.157</v>
      </c>
      <c r="O1306">
        <v>2</v>
      </c>
      <c r="P1306">
        <v>-9.75</v>
      </c>
      <c r="Q1306">
        <v>341</v>
      </c>
      <c r="R1306">
        <v>98.9</v>
      </c>
      <c r="S1306">
        <v>342</v>
      </c>
      <c r="T1306">
        <v>108.7</v>
      </c>
      <c r="U1306">
        <v>325</v>
      </c>
      <c r="V1306">
        <v>1.91</v>
      </c>
      <c r="W1306">
        <v>112</v>
      </c>
    </row>
    <row r="1307" spans="1:23" x14ac:dyDescent="0.25">
      <c r="A1307">
        <f>COUNTIF('Value Matchup'!$D$356:$D$423,D1307)</f>
        <v>0</v>
      </c>
      <c r="B1307" t="s">
        <v>1301</v>
      </c>
      <c r="C1307">
        <v>249</v>
      </c>
      <c r="D1307" t="s">
        <v>347</v>
      </c>
      <c r="E1307" t="s">
        <v>110</v>
      </c>
      <c r="F1307" s="79" t="s">
        <v>1785</v>
      </c>
      <c r="G1307">
        <v>-7.46</v>
      </c>
      <c r="H1307">
        <v>97.2</v>
      </c>
      <c r="I1307">
        <v>306</v>
      </c>
      <c r="J1307">
        <v>104.7</v>
      </c>
      <c r="K1307">
        <v>175</v>
      </c>
      <c r="L1307">
        <v>69.5</v>
      </c>
      <c r="M1307">
        <v>100</v>
      </c>
      <c r="N1307">
        <v>-5.8000000000000003E-2</v>
      </c>
      <c r="O1307">
        <v>310</v>
      </c>
      <c r="P1307">
        <v>1.1200000000000001</v>
      </c>
      <c r="Q1307">
        <v>129</v>
      </c>
      <c r="R1307">
        <v>105.7</v>
      </c>
      <c r="S1307">
        <v>114</v>
      </c>
      <c r="T1307">
        <v>104.6</v>
      </c>
      <c r="U1307">
        <v>140</v>
      </c>
      <c r="V1307">
        <v>-3.98</v>
      </c>
      <c r="W1307">
        <v>275</v>
      </c>
    </row>
    <row r="1308" spans="1:23" x14ac:dyDescent="0.25">
      <c r="A1308">
        <f>COUNTIF('Value Matchup'!$D$356:$D$423,D1308)</f>
        <v>0</v>
      </c>
      <c r="B1308" t="s">
        <v>1301</v>
      </c>
      <c r="C1308">
        <v>250</v>
      </c>
      <c r="D1308" t="s">
        <v>393</v>
      </c>
      <c r="E1308" t="s">
        <v>155</v>
      </c>
      <c r="F1308" s="79" t="s">
        <v>1660</v>
      </c>
      <c r="G1308">
        <v>-7.48</v>
      </c>
      <c r="H1308">
        <v>103.2</v>
      </c>
      <c r="I1308">
        <v>198</v>
      </c>
      <c r="J1308">
        <v>110.7</v>
      </c>
      <c r="K1308">
        <v>283</v>
      </c>
      <c r="L1308">
        <v>66.400000000000006</v>
      </c>
      <c r="M1308">
        <v>258</v>
      </c>
      <c r="N1308">
        <v>-5.3999999999999999E-2</v>
      </c>
      <c r="O1308">
        <v>302</v>
      </c>
      <c r="P1308">
        <v>-1.92</v>
      </c>
      <c r="Q1308">
        <v>196</v>
      </c>
      <c r="R1308">
        <v>103.2</v>
      </c>
      <c r="S1308">
        <v>233</v>
      </c>
      <c r="T1308">
        <v>105.1</v>
      </c>
      <c r="U1308">
        <v>159</v>
      </c>
      <c r="V1308">
        <v>5.07</v>
      </c>
      <c r="W1308">
        <v>36</v>
      </c>
    </row>
    <row r="1309" spans="1:23" x14ac:dyDescent="0.25">
      <c r="A1309">
        <f>COUNTIF('Value Matchup'!$D$356:$D$423,D1309)</f>
        <v>0</v>
      </c>
      <c r="B1309" t="s">
        <v>1301</v>
      </c>
      <c r="C1309">
        <v>251</v>
      </c>
      <c r="D1309" t="s">
        <v>128</v>
      </c>
      <c r="E1309" t="s">
        <v>123</v>
      </c>
      <c r="F1309" s="79" t="s">
        <v>1661</v>
      </c>
      <c r="G1309">
        <v>-7.51</v>
      </c>
      <c r="H1309">
        <v>100.3</v>
      </c>
      <c r="I1309">
        <v>254</v>
      </c>
      <c r="J1309">
        <v>107.8</v>
      </c>
      <c r="K1309">
        <v>229</v>
      </c>
      <c r="L1309">
        <v>72</v>
      </c>
      <c r="M1309">
        <v>30</v>
      </c>
      <c r="N1309">
        <v>-1.0999999999999999E-2</v>
      </c>
      <c r="O1309">
        <v>207</v>
      </c>
      <c r="P1309">
        <v>-1.6</v>
      </c>
      <c r="Q1309">
        <v>189</v>
      </c>
      <c r="R1309">
        <v>103.1</v>
      </c>
      <c r="S1309">
        <v>238</v>
      </c>
      <c r="T1309">
        <v>104.7</v>
      </c>
      <c r="U1309">
        <v>144</v>
      </c>
      <c r="V1309">
        <v>-1.88</v>
      </c>
      <c r="W1309">
        <v>220</v>
      </c>
    </row>
    <row r="1310" spans="1:23" x14ac:dyDescent="0.25">
      <c r="A1310">
        <f>COUNTIF('Value Matchup'!$D$356:$D$423,D1310)</f>
        <v>0</v>
      </c>
      <c r="B1310" t="s">
        <v>1301</v>
      </c>
      <c r="C1310">
        <v>252</v>
      </c>
      <c r="D1310" t="s">
        <v>298</v>
      </c>
      <c r="E1310" t="s">
        <v>136</v>
      </c>
      <c r="F1310" s="79" t="s">
        <v>763</v>
      </c>
      <c r="G1310">
        <v>-7.52</v>
      </c>
      <c r="H1310">
        <v>105.6</v>
      </c>
      <c r="I1310">
        <v>162</v>
      </c>
      <c r="J1310">
        <v>113.1</v>
      </c>
      <c r="K1310">
        <v>319</v>
      </c>
      <c r="L1310">
        <v>67.7</v>
      </c>
      <c r="M1310">
        <v>192</v>
      </c>
      <c r="N1310">
        <v>1E-3</v>
      </c>
      <c r="O1310">
        <v>172</v>
      </c>
      <c r="P1310">
        <v>-6.92</v>
      </c>
      <c r="Q1310">
        <v>310</v>
      </c>
      <c r="R1310">
        <v>100.2</v>
      </c>
      <c r="S1310">
        <v>327</v>
      </c>
      <c r="T1310">
        <v>107.1</v>
      </c>
      <c r="U1310">
        <v>245</v>
      </c>
      <c r="V1310">
        <v>5.69</v>
      </c>
      <c r="W1310">
        <v>30</v>
      </c>
    </row>
    <row r="1311" spans="1:23" x14ac:dyDescent="0.25">
      <c r="A1311">
        <f>COUNTIF('Value Matchup'!$D$356:$D$423,D1311)</f>
        <v>0</v>
      </c>
      <c r="B1311" t="s">
        <v>1301</v>
      </c>
      <c r="C1311">
        <v>253</v>
      </c>
      <c r="D1311" t="s">
        <v>322</v>
      </c>
      <c r="E1311" t="s">
        <v>146</v>
      </c>
      <c r="F1311" s="79" t="s">
        <v>1661</v>
      </c>
      <c r="G1311">
        <v>-7.56</v>
      </c>
      <c r="H1311">
        <v>100.1</v>
      </c>
      <c r="I1311">
        <v>259</v>
      </c>
      <c r="J1311">
        <v>107.7</v>
      </c>
      <c r="K1311">
        <v>226</v>
      </c>
      <c r="L1311">
        <v>67.8</v>
      </c>
      <c r="M1311">
        <v>190</v>
      </c>
      <c r="N1311">
        <v>-2.5000000000000001E-2</v>
      </c>
      <c r="O1311">
        <v>243</v>
      </c>
      <c r="P1311">
        <v>-2.75</v>
      </c>
      <c r="Q1311">
        <v>210</v>
      </c>
      <c r="R1311">
        <v>102.7</v>
      </c>
      <c r="S1311">
        <v>255</v>
      </c>
      <c r="T1311">
        <v>105.4</v>
      </c>
      <c r="U1311">
        <v>171</v>
      </c>
      <c r="V1311">
        <v>-6.12</v>
      </c>
      <c r="W1311">
        <v>310</v>
      </c>
    </row>
    <row r="1312" spans="1:23" x14ac:dyDescent="0.25">
      <c r="A1312">
        <f>COUNTIF('Value Matchup'!$D$356:$D$423,D1312)</f>
        <v>0</v>
      </c>
      <c r="B1312" t="s">
        <v>1301</v>
      </c>
      <c r="C1312">
        <v>254</v>
      </c>
      <c r="D1312" t="s">
        <v>129</v>
      </c>
      <c r="E1312" t="s">
        <v>121</v>
      </c>
      <c r="F1312" s="79" t="s">
        <v>756</v>
      </c>
      <c r="G1312">
        <v>-7.57</v>
      </c>
      <c r="H1312">
        <v>99.5</v>
      </c>
      <c r="I1312">
        <v>274</v>
      </c>
      <c r="J1312">
        <v>107</v>
      </c>
      <c r="K1312">
        <v>213</v>
      </c>
      <c r="L1312">
        <v>72.2</v>
      </c>
      <c r="M1312">
        <v>25</v>
      </c>
      <c r="N1312">
        <v>0.04</v>
      </c>
      <c r="O1312">
        <v>84</v>
      </c>
      <c r="P1312">
        <v>-8.64</v>
      </c>
      <c r="Q1312">
        <v>333</v>
      </c>
      <c r="R1312">
        <v>100.4</v>
      </c>
      <c r="S1312">
        <v>319</v>
      </c>
      <c r="T1312">
        <v>109.1</v>
      </c>
      <c r="U1312">
        <v>334</v>
      </c>
      <c r="V1312">
        <v>-7.62</v>
      </c>
      <c r="W1312">
        <v>333</v>
      </c>
    </row>
    <row r="1313" spans="1:23" x14ac:dyDescent="0.25">
      <c r="A1313">
        <f>COUNTIF('Value Matchup'!$D$356:$D$423,D1313)</f>
        <v>1</v>
      </c>
      <c r="B1313" t="s">
        <v>1301</v>
      </c>
      <c r="C1313">
        <v>255</v>
      </c>
      <c r="D1313" t="s">
        <v>312</v>
      </c>
      <c r="E1313" t="s">
        <v>173</v>
      </c>
      <c r="F1313" s="79" t="s">
        <v>1785</v>
      </c>
      <c r="G1313">
        <v>-7.66</v>
      </c>
      <c r="H1313">
        <v>100.7</v>
      </c>
      <c r="I1313">
        <v>244</v>
      </c>
      <c r="J1313">
        <v>108.4</v>
      </c>
      <c r="K1313">
        <v>240</v>
      </c>
      <c r="L1313">
        <v>67.3</v>
      </c>
      <c r="M1313">
        <v>220</v>
      </c>
      <c r="N1313">
        <v>-7.9000000000000001E-2</v>
      </c>
      <c r="O1313">
        <v>332</v>
      </c>
      <c r="P1313">
        <v>0.04</v>
      </c>
      <c r="Q1313">
        <v>149</v>
      </c>
      <c r="R1313">
        <v>105.3</v>
      </c>
      <c r="S1313">
        <v>141</v>
      </c>
      <c r="T1313">
        <v>105.2</v>
      </c>
      <c r="U1313">
        <v>165</v>
      </c>
      <c r="V1313">
        <v>2.2799999999999998</v>
      </c>
      <c r="W1313">
        <v>99</v>
      </c>
    </row>
    <row r="1314" spans="1:23" x14ac:dyDescent="0.25">
      <c r="A1314">
        <f>COUNTIF('Value Matchup'!$D$356:$D$423,D1314)</f>
        <v>1</v>
      </c>
      <c r="B1314" t="s">
        <v>1301</v>
      </c>
      <c r="C1314">
        <v>256</v>
      </c>
      <c r="D1314" t="s">
        <v>175</v>
      </c>
      <c r="E1314" t="s">
        <v>121</v>
      </c>
      <c r="F1314" s="79" t="s">
        <v>442</v>
      </c>
      <c r="G1314">
        <v>-7.71</v>
      </c>
      <c r="H1314">
        <v>104</v>
      </c>
      <c r="I1314">
        <v>183</v>
      </c>
      <c r="J1314">
        <v>111.7</v>
      </c>
      <c r="K1314">
        <v>301</v>
      </c>
      <c r="L1314">
        <v>64.900000000000006</v>
      </c>
      <c r="M1314">
        <v>318</v>
      </c>
      <c r="N1314">
        <v>-1.7999999999999999E-2</v>
      </c>
      <c r="O1314">
        <v>227</v>
      </c>
      <c r="P1314">
        <v>-5.57</v>
      </c>
      <c r="Q1314">
        <v>277</v>
      </c>
      <c r="R1314">
        <v>101.2</v>
      </c>
      <c r="S1314">
        <v>305</v>
      </c>
      <c r="T1314">
        <v>106.8</v>
      </c>
      <c r="U1314">
        <v>227</v>
      </c>
      <c r="V1314">
        <v>1.23</v>
      </c>
      <c r="W1314">
        <v>136</v>
      </c>
    </row>
    <row r="1315" spans="1:23" x14ac:dyDescent="0.25">
      <c r="A1315">
        <f>COUNTIF('Value Matchup'!$D$356:$D$423,D1315)</f>
        <v>0</v>
      </c>
      <c r="B1315" t="s">
        <v>1301</v>
      </c>
      <c r="C1315">
        <v>257</v>
      </c>
      <c r="D1315" t="s">
        <v>73</v>
      </c>
      <c r="E1315" t="s">
        <v>161</v>
      </c>
      <c r="F1315" s="79" t="s">
        <v>451</v>
      </c>
      <c r="G1315">
        <v>-7.77</v>
      </c>
      <c r="H1315">
        <v>98.8</v>
      </c>
      <c r="I1315">
        <v>284</v>
      </c>
      <c r="J1315">
        <v>106.6</v>
      </c>
      <c r="K1315">
        <v>204</v>
      </c>
      <c r="L1315">
        <v>67.900000000000006</v>
      </c>
      <c r="M1315">
        <v>175</v>
      </c>
      <c r="N1315">
        <v>4.4999999999999998E-2</v>
      </c>
      <c r="O1315">
        <v>73</v>
      </c>
      <c r="P1315">
        <v>-3.44</v>
      </c>
      <c r="Q1315">
        <v>224</v>
      </c>
      <c r="R1315">
        <v>103</v>
      </c>
      <c r="S1315">
        <v>245</v>
      </c>
      <c r="T1315">
        <v>106.4</v>
      </c>
      <c r="U1315">
        <v>214</v>
      </c>
      <c r="V1315">
        <v>-0.54</v>
      </c>
      <c r="W1315">
        <v>177</v>
      </c>
    </row>
    <row r="1316" spans="1:23" x14ac:dyDescent="0.25">
      <c r="A1316">
        <f>COUNTIF('Value Matchup'!$D$356:$D$423,D1316)</f>
        <v>0</v>
      </c>
      <c r="B1316" t="s">
        <v>1301</v>
      </c>
      <c r="C1316">
        <v>258</v>
      </c>
      <c r="D1316" t="s">
        <v>122</v>
      </c>
      <c r="E1316" t="s">
        <v>123</v>
      </c>
      <c r="F1316" s="79" t="s">
        <v>1785</v>
      </c>
      <c r="G1316">
        <v>-8.17</v>
      </c>
      <c r="H1316">
        <v>102.7</v>
      </c>
      <c r="I1316">
        <v>206</v>
      </c>
      <c r="J1316">
        <v>110.9</v>
      </c>
      <c r="K1316">
        <v>287</v>
      </c>
      <c r="L1316">
        <v>70.3</v>
      </c>
      <c r="M1316">
        <v>69</v>
      </c>
      <c r="N1316">
        <v>-1.4999999999999999E-2</v>
      </c>
      <c r="O1316">
        <v>218</v>
      </c>
      <c r="P1316">
        <v>-0.42</v>
      </c>
      <c r="Q1316">
        <v>159</v>
      </c>
      <c r="R1316">
        <v>104</v>
      </c>
      <c r="S1316">
        <v>196</v>
      </c>
      <c r="T1316">
        <v>104.4</v>
      </c>
      <c r="U1316">
        <v>136</v>
      </c>
      <c r="V1316">
        <v>1.8</v>
      </c>
      <c r="W1316">
        <v>115</v>
      </c>
    </row>
    <row r="1317" spans="1:23" x14ac:dyDescent="0.25">
      <c r="A1317">
        <f>COUNTIF('Value Matchup'!$D$356:$D$423,D1317)</f>
        <v>0</v>
      </c>
      <c r="B1317" t="s">
        <v>1301</v>
      </c>
      <c r="C1317">
        <v>259</v>
      </c>
      <c r="D1317" t="s">
        <v>354</v>
      </c>
      <c r="E1317" t="s">
        <v>123</v>
      </c>
      <c r="F1317" s="79" t="s">
        <v>552</v>
      </c>
      <c r="G1317">
        <v>-8.2200000000000006</v>
      </c>
      <c r="H1317">
        <v>95.8</v>
      </c>
      <c r="I1317">
        <v>316</v>
      </c>
      <c r="J1317">
        <v>104.1</v>
      </c>
      <c r="K1317">
        <v>159</v>
      </c>
      <c r="L1317">
        <v>69.599999999999994</v>
      </c>
      <c r="M1317">
        <v>95</v>
      </c>
      <c r="N1317">
        <v>8.4000000000000005E-2</v>
      </c>
      <c r="O1317">
        <v>24</v>
      </c>
      <c r="P1317">
        <v>-0.7</v>
      </c>
      <c r="Q1317">
        <v>164</v>
      </c>
      <c r="R1317">
        <v>104.8</v>
      </c>
      <c r="S1317">
        <v>159</v>
      </c>
      <c r="T1317">
        <v>105.4</v>
      </c>
      <c r="U1317">
        <v>173</v>
      </c>
      <c r="V1317">
        <v>0.85</v>
      </c>
      <c r="W1317">
        <v>143</v>
      </c>
    </row>
    <row r="1318" spans="1:23" x14ac:dyDescent="0.25">
      <c r="A1318">
        <f>COUNTIF('Value Matchup'!$D$356:$D$423,D1318)</f>
        <v>0</v>
      </c>
      <c r="B1318" t="s">
        <v>1301</v>
      </c>
      <c r="C1318">
        <v>260</v>
      </c>
      <c r="D1318" t="s">
        <v>326</v>
      </c>
      <c r="E1318" t="s">
        <v>198</v>
      </c>
      <c r="F1318" s="79" t="s">
        <v>451</v>
      </c>
      <c r="G1318">
        <v>-8.35</v>
      </c>
      <c r="H1318">
        <v>102.1</v>
      </c>
      <c r="I1318">
        <v>217</v>
      </c>
      <c r="J1318">
        <v>110.4</v>
      </c>
      <c r="K1318">
        <v>279</v>
      </c>
      <c r="L1318">
        <v>72.099999999999994</v>
      </c>
      <c r="M1318">
        <v>29</v>
      </c>
      <c r="N1318">
        <v>-4.4999999999999998E-2</v>
      </c>
      <c r="O1318">
        <v>284</v>
      </c>
      <c r="P1318">
        <v>-6.15</v>
      </c>
      <c r="Q1318">
        <v>292</v>
      </c>
      <c r="R1318">
        <v>102.3</v>
      </c>
      <c r="S1318">
        <v>273</v>
      </c>
      <c r="T1318">
        <v>108.4</v>
      </c>
      <c r="U1318">
        <v>315</v>
      </c>
      <c r="V1318">
        <v>-3.96</v>
      </c>
      <c r="W1318">
        <v>273</v>
      </c>
    </row>
    <row r="1319" spans="1:23" x14ac:dyDescent="0.25">
      <c r="A1319">
        <f>COUNTIF('Value Matchup'!$D$356:$D$423,D1319)</f>
        <v>0</v>
      </c>
      <c r="B1319" t="s">
        <v>1301</v>
      </c>
      <c r="C1319">
        <v>261</v>
      </c>
      <c r="D1319" t="s">
        <v>245</v>
      </c>
      <c r="E1319" t="s">
        <v>207</v>
      </c>
      <c r="F1319" s="79" t="s">
        <v>1661</v>
      </c>
      <c r="G1319">
        <v>-8.57</v>
      </c>
      <c r="H1319">
        <v>101.6</v>
      </c>
      <c r="I1319">
        <v>224</v>
      </c>
      <c r="J1319">
        <v>110.2</v>
      </c>
      <c r="K1319">
        <v>275</v>
      </c>
      <c r="L1319">
        <v>68.599999999999994</v>
      </c>
      <c r="M1319">
        <v>139</v>
      </c>
      <c r="N1319">
        <v>-2.5999999999999999E-2</v>
      </c>
      <c r="O1319">
        <v>245</v>
      </c>
      <c r="P1319">
        <v>-1.44</v>
      </c>
      <c r="Q1319">
        <v>182</v>
      </c>
      <c r="R1319">
        <v>105.2</v>
      </c>
      <c r="S1319">
        <v>143</v>
      </c>
      <c r="T1319">
        <v>106.6</v>
      </c>
      <c r="U1319">
        <v>223</v>
      </c>
      <c r="V1319">
        <v>6.6</v>
      </c>
      <c r="W1319">
        <v>21</v>
      </c>
    </row>
    <row r="1320" spans="1:23" x14ac:dyDescent="0.25">
      <c r="A1320">
        <f>COUNTIF('Value Matchup'!$D$356:$D$423,D1320)</f>
        <v>0</v>
      </c>
      <c r="B1320" t="s">
        <v>1301</v>
      </c>
      <c r="C1320">
        <v>262</v>
      </c>
      <c r="D1320" t="s">
        <v>189</v>
      </c>
      <c r="E1320" t="s">
        <v>144</v>
      </c>
      <c r="F1320" s="79" t="s">
        <v>1783</v>
      </c>
      <c r="G1320">
        <v>-8.6</v>
      </c>
      <c r="H1320">
        <v>104.1</v>
      </c>
      <c r="I1320">
        <v>179</v>
      </c>
      <c r="J1320">
        <v>112.7</v>
      </c>
      <c r="K1320">
        <v>311</v>
      </c>
      <c r="L1320">
        <v>65.400000000000006</v>
      </c>
      <c r="M1320">
        <v>300</v>
      </c>
      <c r="N1320">
        <v>-0.10100000000000001</v>
      </c>
      <c r="O1320">
        <v>343</v>
      </c>
      <c r="P1320">
        <v>0.1</v>
      </c>
      <c r="Q1320">
        <v>147</v>
      </c>
      <c r="R1320">
        <v>102.4</v>
      </c>
      <c r="S1320">
        <v>266</v>
      </c>
      <c r="T1320">
        <v>102.3</v>
      </c>
      <c r="U1320">
        <v>84</v>
      </c>
      <c r="V1320">
        <v>-3.02</v>
      </c>
      <c r="W1320">
        <v>251</v>
      </c>
    </row>
    <row r="1321" spans="1:23" x14ac:dyDescent="0.25">
      <c r="A1321">
        <f>COUNTIF('Value Matchup'!$D$356:$D$423,D1321)</f>
        <v>0</v>
      </c>
      <c r="B1321" t="s">
        <v>1301</v>
      </c>
      <c r="C1321">
        <v>263</v>
      </c>
      <c r="D1321" t="s">
        <v>285</v>
      </c>
      <c r="E1321" t="s">
        <v>148</v>
      </c>
      <c r="F1321" s="79" t="s">
        <v>552</v>
      </c>
      <c r="G1321">
        <v>-8.7799999999999994</v>
      </c>
      <c r="H1321">
        <v>93.7</v>
      </c>
      <c r="I1321">
        <v>330</v>
      </c>
      <c r="J1321">
        <v>102.4</v>
      </c>
      <c r="K1321">
        <v>127</v>
      </c>
      <c r="L1321">
        <v>68.5</v>
      </c>
      <c r="M1321">
        <v>145</v>
      </c>
      <c r="N1321">
        <v>-3.2000000000000001E-2</v>
      </c>
      <c r="O1321">
        <v>259</v>
      </c>
      <c r="P1321">
        <v>-8.1999999999999993</v>
      </c>
      <c r="Q1321">
        <v>330</v>
      </c>
      <c r="R1321">
        <v>100.3</v>
      </c>
      <c r="S1321">
        <v>324</v>
      </c>
      <c r="T1321">
        <v>108.5</v>
      </c>
      <c r="U1321">
        <v>319</v>
      </c>
      <c r="V1321">
        <v>2.4</v>
      </c>
      <c r="W1321">
        <v>97</v>
      </c>
    </row>
    <row r="1322" spans="1:23" x14ac:dyDescent="0.25">
      <c r="A1322">
        <f>COUNTIF('Value Matchup'!$D$356:$D$423,D1322)</f>
        <v>0</v>
      </c>
      <c r="B1322" t="s">
        <v>1301</v>
      </c>
      <c r="C1322">
        <v>264</v>
      </c>
      <c r="D1322" t="s">
        <v>156</v>
      </c>
      <c r="E1322" t="s">
        <v>153</v>
      </c>
      <c r="F1322" s="79" t="s">
        <v>1662</v>
      </c>
      <c r="G1322">
        <v>-8.82</v>
      </c>
      <c r="H1322">
        <v>101.7</v>
      </c>
      <c r="I1322">
        <v>223</v>
      </c>
      <c r="J1322">
        <v>110.5</v>
      </c>
      <c r="K1322">
        <v>281</v>
      </c>
      <c r="L1322">
        <v>68.599999999999994</v>
      </c>
      <c r="M1322">
        <v>137</v>
      </c>
      <c r="N1322">
        <v>1.0999999999999999E-2</v>
      </c>
      <c r="O1322">
        <v>151</v>
      </c>
      <c r="P1322">
        <v>-0.12</v>
      </c>
      <c r="Q1322">
        <v>152</v>
      </c>
      <c r="R1322">
        <v>103.6</v>
      </c>
      <c r="S1322">
        <v>209</v>
      </c>
      <c r="T1322">
        <v>103.8</v>
      </c>
      <c r="U1322">
        <v>117</v>
      </c>
      <c r="V1322">
        <v>-2.82</v>
      </c>
      <c r="W1322">
        <v>242</v>
      </c>
    </row>
    <row r="1323" spans="1:23" x14ac:dyDescent="0.25">
      <c r="A1323">
        <f>COUNTIF('Value Matchup'!$D$356:$D$423,D1323)</f>
        <v>0</v>
      </c>
      <c r="B1323" t="s">
        <v>1301</v>
      </c>
      <c r="C1323">
        <v>265</v>
      </c>
      <c r="D1323" t="s">
        <v>145</v>
      </c>
      <c r="E1323" t="s">
        <v>146</v>
      </c>
      <c r="F1323" s="79" t="s">
        <v>1784</v>
      </c>
      <c r="G1323">
        <v>-9.26</v>
      </c>
      <c r="H1323">
        <v>102.4</v>
      </c>
      <c r="I1323">
        <v>211</v>
      </c>
      <c r="J1323">
        <v>111.6</v>
      </c>
      <c r="K1323">
        <v>300</v>
      </c>
      <c r="L1323">
        <v>70.400000000000006</v>
      </c>
      <c r="M1323">
        <v>67</v>
      </c>
      <c r="N1323">
        <v>-5.6000000000000001E-2</v>
      </c>
      <c r="O1323">
        <v>308</v>
      </c>
      <c r="P1323">
        <v>-3.02</v>
      </c>
      <c r="Q1323">
        <v>215</v>
      </c>
      <c r="R1323">
        <v>102.8</v>
      </c>
      <c r="S1323">
        <v>250</v>
      </c>
      <c r="T1323">
        <v>105.8</v>
      </c>
      <c r="U1323">
        <v>188</v>
      </c>
      <c r="V1323">
        <v>-7.09</v>
      </c>
      <c r="W1323">
        <v>327</v>
      </c>
    </row>
    <row r="1324" spans="1:23" x14ac:dyDescent="0.25">
      <c r="A1324">
        <f>COUNTIF('Value Matchup'!$D$356:$D$423,D1324)</f>
        <v>0</v>
      </c>
      <c r="B1324" t="s">
        <v>1301</v>
      </c>
      <c r="C1324">
        <v>266</v>
      </c>
      <c r="D1324" t="s">
        <v>194</v>
      </c>
      <c r="E1324" t="s">
        <v>132</v>
      </c>
      <c r="F1324" s="79" t="s">
        <v>442</v>
      </c>
      <c r="G1324">
        <v>-9.34</v>
      </c>
      <c r="H1324">
        <v>100.5</v>
      </c>
      <c r="I1324">
        <v>249</v>
      </c>
      <c r="J1324">
        <v>109.8</v>
      </c>
      <c r="K1324">
        <v>270</v>
      </c>
      <c r="L1324">
        <v>67.2</v>
      </c>
      <c r="M1324">
        <v>227</v>
      </c>
      <c r="N1324">
        <v>4.5999999999999999E-2</v>
      </c>
      <c r="O1324">
        <v>71</v>
      </c>
      <c r="P1324">
        <v>-3.87</v>
      </c>
      <c r="Q1324">
        <v>236</v>
      </c>
      <c r="R1324">
        <v>103.9</v>
      </c>
      <c r="S1324">
        <v>200</v>
      </c>
      <c r="T1324">
        <v>107.8</v>
      </c>
      <c r="U1324">
        <v>285</v>
      </c>
      <c r="V1324">
        <v>0.18</v>
      </c>
      <c r="W1324">
        <v>163</v>
      </c>
    </row>
    <row r="1325" spans="1:23" x14ac:dyDescent="0.25">
      <c r="A1325">
        <f>COUNTIF('Value Matchup'!$D$356:$D$423,D1325)</f>
        <v>0</v>
      </c>
      <c r="B1325" t="s">
        <v>1301</v>
      </c>
      <c r="C1325">
        <v>267</v>
      </c>
      <c r="D1325" t="s">
        <v>247</v>
      </c>
      <c r="E1325" t="s">
        <v>182</v>
      </c>
      <c r="F1325" s="79" t="s">
        <v>1785</v>
      </c>
      <c r="G1325">
        <v>-9.34</v>
      </c>
      <c r="H1325">
        <v>99.2</v>
      </c>
      <c r="I1325">
        <v>279</v>
      </c>
      <c r="J1325">
        <v>108.5</v>
      </c>
      <c r="K1325">
        <v>243</v>
      </c>
      <c r="L1325">
        <v>66.3</v>
      </c>
      <c r="M1325">
        <v>261</v>
      </c>
      <c r="N1325">
        <v>3.5999999999999997E-2</v>
      </c>
      <c r="O1325">
        <v>89</v>
      </c>
      <c r="P1325">
        <v>4.17</v>
      </c>
      <c r="Q1325">
        <v>85</v>
      </c>
      <c r="R1325">
        <v>107.2</v>
      </c>
      <c r="S1325">
        <v>81</v>
      </c>
      <c r="T1325">
        <v>103</v>
      </c>
      <c r="U1325">
        <v>101</v>
      </c>
      <c r="V1325">
        <v>0.15</v>
      </c>
      <c r="W1325">
        <v>165</v>
      </c>
    </row>
    <row r="1326" spans="1:23" x14ac:dyDescent="0.25">
      <c r="A1326">
        <f>COUNTIF('Value Matchup'!$D$356:$D$423,D1326)</f>
        <v>0</v>
      </c>
      <c r="B1326" t="s">
        <v>1301</v>
      </c>
      <c r="C1326">
        <v>268</v>
      </c>
      <c r="D1326" t="s">
        <v>356</v>
      </c>
      <c r="E1326" t="s">
        <v>136</v>
      </c>
      <c r="F1326" s="79" t="s">
        <v>753</v>
      </c>
      <c r="G1326">
        <v>-9.48</v>
      </c>
      <c r="H1326">
        <v>103.3</v>
      </c>
      <c r="I1326">
        <v>194</v>
      </c>
      <c r="J1326">
        <v>112.8</v>
      </c>
      <c r="K1326">
        <v>315</v>
      </c>
      <c r="L1326">
        <v>67.599999999999994</v>
      </c>
      <c r="M1326">
        <v>198</v>
      </c>
      <c r="N1326">
        <v>9.0999999999999998E-2</v>
      </c>
      <c r="O1326">
        <v>20</v>
      </c>
      <c r="P1326">
        <v>-8.11</v>
      </c>
      <c r="Q1326">
        <v>327</v>
      </c>
      <c r="R1326">
        <v>99.6</v>
      </c>
      <c r="S1326">
        <v>333</v>
      </c>
      <c r="T1326">
        <v>107.7</v>
      </c>
      <c r="U1326">
        <v>280</v>
      </c>
      <c r="V1326">
        <v>4.25</v>
      </c>
      <c r="W1326">
        <v>54</v>
      </c>
    </row>
    <row r="1327" spans="1:23" x14ac:dyDescent="0.25">
      <c r="A1327">
        <f>COUNTIF('Value Matchup'!$D$356:$D$423,D1327)</f>
        <v>0</v>
      </c>
      <c r="B1327" t="s">
        <v>1301</v>
      </c>
      <c r="C1327">
        <v>269</v>
      </c>
      <c r="D1327" t="s">
        <v>344</v>
      </c>
      <c r="E1327" t="s">
        <v>151</v>
      </c>
      <c r="F1327" s="79" t="s">
        <v>1785</v>
      </c>
      <c r="G1327">
        <v>-9.77</v>
      </c>
      <c r="H1327">
        <v>93.9</v>
      </c>
      <c r="I1327">
        <v>327</v>
      </c>
      <c r="J1327">
        <v>103.7</v>
      </c>
      <c r="K1327">
        <v>151</v>
      </c>
      <c r="L1327">
        <v>66.099999999999994</v>
      </c>
      <c r="M1327">
        <v>272</v>
      </c>
      <c r="N1327">
        <v>-1.2E-2</v>
      </c>
      <c r="O1327">
        <v>208</v>
      </c>
      <c r="P1327">
        <v>0.17</v>
      </c>
      <c r="Q1327">
        <v>145</v>
      </c>
      <c r="R1327">
        <v>105.3</v>
      </c>
      <c r="S1327">
        <v>138</v>
      </c>
      <c r="T1327">
        <v>105.1</v>
      </c>
      <c r="U1327">
        <v>161</v>
      </c>
      <c r="V1327">
        <v>-2.65</v>
      </c>
      <c r="W1327">
        <v>238</v>
      </c>
    </row>
    <row r="1328" spans="1:23" x14ac:dyDescent="0.25">
      <c r="A1328">
        <f>COUNTIF('Value Matchup'!$D$356:$D$423,D1328)</f>
        <v>0</v>
      </c>
      <c r="B1328" t="s">
        <v>1301</v>
      </c>
      <c r="C1328">
        <v>270</v>
      </c>
      <c r="D1328" t="s">
        <v>230</v>
      </c>
      <c r="E1328" t="s">
        <v>198</v>
      </c>
      <c r="F1328" s="79" t="s">
        <v>445</v>
      </c>
      <c r="G1328">
        <v>-9.86</v>
      </c>
      <c r="H1328">
        <v>99.1</v>
      </c>
      <c r="I1328">
        <v>281</v>
      </c>
      <c r="J1328">
        <v>109</v>
      </c>
      <c r="K1328">
        <v>257</v>
      </c>
      <c r="L1328">
        <v>70.099999999999994</v>
      </c>
      <c r="M1328">
        <v>85</v>
      </c>
      <c r="N1328">
        <v>5.1999999999999998E-2</v>
      </c>
      <c r="O1328">
        <v>56</v>
      </c>
      <c r="P1328">
        <v>-7.3</v>
      </c>
      <c r="Q1328">
        <v>316</v>
      </c>
      <c r="R1328">
        <v>101.9</v>
      </c>
      <c r="S1328">
        <v>290</v>
      </c>
      <c r="T1328">
        <v>109.2</v>
      </c>
      <c r="U1328">
        <v>337</v>
      </c>
      <c r="V1328">
        <v>-3.02</v>
      </c>
      <c r="W1328">
        <v>253</v>
      </c>
    </row>
    <row r="1329" spans="1:23" x14ac:dyDescent="0.25">
      <c r="A1329">
        <f>COUNTIF('Value Matchup'!$D$356:$D$423,D1329)</f>
        <v>0</v>
      </c>
      <c r="B1329" t="s">
        <v>1301</v>
      </c>
      <c r="C1329">
        <v>271</v>
      </c>
      <c r="D1329" t="s">
        <v>241</v>
      </c>
      <c r="E1329" t="s">
        <v>207</v>
      </c>
      <c r="F1329" s="79" t="s">
        <v>517</v>
      </c>
      <c r="G1329">
        <v>-9.9</v>
      </c>
      <c r="H1329">
        <v>100.2</v>
      </c>
      <c r="I1329">
        <v>256</v>
      </c>
      <c r="J1329">
        <v>110.1</v>
      </c>
      <c r="K1329">
        <v>272</v>
      </c>
      <c r="L1329">
        <v>70.400000000000006</v>
      </c>
      <c r="M1329">
        <v>63</v>
      </c>
      <c r="N1329">
        <v>0.05</v>
      </c>
      <c r="O1329">
        <v>59</v>
      </c>
      <c r="P1329">
        <v>-6.35</v>
      </c>
      <c r="Q1329">
        <v>297</v>
      </c>
      <c r="R1329">
        <v>103</v>
      </c>
      <c r="S1329">
        <v>244</v>
      </c>
      <c r="T1329">
        <v>109.3</v>
      </c>
      <c r="U1329">
        <v>343</v>
      </c>
      <c r="V1329">
        <v>-3.51</v>
      </c>
      <c r="W1329">
        <v>266</v>
      </c>
    </row>
    <row r="1330" spans="1:23" x14ac:dyDescent="0.25">
      <c r="A1330">
        <f>COUNTIF('Value Matchup'!$D$356:$D$423,D1330)</f>
        <v>0</v>
      </c>
      <c r="B1330" t="s">
        <v>1301</v>
      </c>
      <c r="C1330">
        <v>272</v>
      </c>
      <c r="D1330" t="s">
        <v>331</v>
      </c>
      <c r="E1330" t="s">
        <v>167</v>
      </c>
      <c r="F1330" s="79" t="s">
        <v>1660</v>
      </c>
      <c r="G1330">
        <v>-10.119999999999999</v>
      </c>
      <c r="H1330">
        <v>105.7</v>
      </c>
      <c r="I1330">
        <v>161</v>
      </c>
      <c r="J1330">
        <v>115.8</v>
      </c>
      <c r="K1330">
        <v>339</v>
      </c>
      <c r="L1330">
        <v>69.7</v>
      </c>
      <c r="M1330">
        <v>89</v>
      </c>
      <c r="N1330">
        <v>2.1999999999999999E-2</v>
      </c>
      <c r="O1330">
        <v>119</v>
      </c>
      <c r="P1330">
        <v>-3.5</v>
      </c>
      <c r="Q1330">
        <v>226</v>
      </c>
      <c r="R1330">
        <v>103.5</v>
      </c>
      <c r="S1330">
        <v>218</v>
      </c>
      <c r="T1330">
        <v>107</v>
      </c>
      <c r="U1330">
        <v>236</v>
      </c>
      <c r="V1330">
        <v>-1.5</v>
      </c>
      <c r="W1330">
        <v>207</v>
      </c>
    </row>
    <row r="1331" spans="1:23" x14ac:dyDescent="0.25">
      <c r="A1331">
        <f>COUNTIF('Value Matchup'!$D$356:$D$423,D1331)</f>
        <v>0</v>
      </c>
      <c r="B1331" t="s">
        <v>1301</v>
      </c>
      <c r="C1331">
        <v>273</v>
      </c>
      <c r="D1331" t="s">
        <v>336</v>
      </c>
      <c r="E1331" t="s">
        <v>198</v>
      </c>
      <c r="F1331" s="79" t="s">
        <v>449</v>
      </c>
      <c r="G1331">
        <v>-10.130000000000001</v>
      </c>
      <c r="H1331">
        <v>98.8</v>
      </c>
      <c r="I1331">
        <v>285</v>
      </c>
      <c r="J1331">
        <v>108.9</v>
      </c>
      <c r="K1331">
        <v>256</v>
      </c>
      <c r="L1331">
        <v>68.5</v>
      </c>
      <c r="M1331">
        <v>146</v>
      </c>
      <c r="N1331">
        <v>4.9000000000000002E-2</v>
      </c>
      <c r="O1331">
        <v>64</v>
      </c>
      <c r="P1331">
        <v>-5.74</v>
      </c>
      <c r="Q1331">
        <v>284</v>
      </c>
      <c r="R1331">
        <v>102.5</v>
      </c>
      <c r="S1331">
        <v>260</v>
      </c>
      <c r="T1331">
        <v>108.3</v>
      </c>
      <c r="U1331">
        <v>309</v>
      </c>
      <c r="V1331">
        <v>-3.9</v>
      </c>
      <c r="W1331">
        <v>272</v>
      </c>
    </row>
    <row r="1332" spans="1:23" x14ac:dyDescent="0.25">
      <c r="A1332">
        <f>COUNTIF('Value Matchup'!$D$356:$D$423,D1332)</f>
        <v>0</v>
      </c>
      <c r="B1332" t="s">
        <v>1301</v>
      </c>
      <c r="C1332">
        <v>274</v>
      </c>
      <c r="D1332" t="s">
        <v>251</v>
      </c>
      <c r="E1332" t="s">
        <v>207</v>
      </c>
      <c r="F1332" s="79" t="s">
        <v>1660</v>
      </c>
      <c r="G1332">
        <v>-10.14</v>
      </c>
      <c r="H1332">
        <v>101.5</v>
      </c>
      <c r="I1332">
        <v>233</v>
      </c>
      <c r="J1332">
        <v>111.6</v>
      </c>
      <c r="K1332">
        <v>297</v>
      </c>
      <c r="L1332">
        <v>72.8</v>
      </c>
      <c r="M1332">
        <v>17</v>
      </c>
      <c r="N1332">
        <v>6.0000000000000001E-3</v>
      </c>
      <c r="O1332">
        <v>164</v>
      </c>
      <c r="P1332">
        <v>-3.91</v>
      </c>
      <c r="Q1332">
        <v>239</v>
      </c>
      <c r="R1332">
        <v>104.8</v>
      </c>
      <c r="S1332">
        <v>158</v>
      </c>
      <c r="T1332">
        <v>108.7</v>
      </c>
      <c r="U1332">
        <v>324</v>
      </c>
      <c r="V1332">
        <v>0.82</v>
      </c>
      <c r="W1332">
        <v>145</v>
      </c>
    </row>
    <row r="1333" spans="1:23" x14ac:dyDescent="0.25">
      <c r="A1333">
        <f>COUNTIF('Value Matchup'!$D$356:$D$423,D1333)</f>
        <v>0</v>
      </c>
      <c r="B1333" t="s">
        <v>1301</v>
      </c>
      <c r="C1333">
        <v>275</v>
      </c>
      <c r="D1333" t="s">
        <v>183</v>
      </c>
      <c r="E1333" t="s">
        <v>176</v>
      </c>
      <c r="F1333" s="79" t="s">
        <v>1783</v>
      </c>
      <c r="G1333">
        <v>-10.220000000000001</v>
      </c>
      <c r="H1333">
        <v>101.5</v>
      </c>
      <c r="I1333">
        <v>229</v>
      </c>
      <c r="J1333">
        <v>111.7</v>
      </c>
      <c r="K1333">
        <v>302</v>
      </c>
      <c r="L1333">
        <v>67.400000000000006</v>
      </c>
      <c r="M1333">
        <v>211</v>
      </c>
      <c r="N1333">
        <v>-4.0000000000000001E-3</v>
      </c>
      <c r="O1333">
        <v>182</v>
      </c>
      <c r="P1333">
        <v>2.2200000000000002</v>
      </c>
      <c r="Q1333">
        <v>109</v>
      </c>
      <c r="R1333">
        <v>105.3</v>
      </c>
      <c r="S1333">
        <v>133</v>
      </c>
      <c r="T1333">
        <v>103.1</v>
      </c>
      <c r="U1333">
        <v>104</v>
      </c>
      <c r="V1333">
        <v>-0.89</v>
      </c>
      <c r="W1333">
        <v>186</v>
      </c>
    </row>
    <row r="1334" spans="1:23" x14ac:dyDescent="0.25">
      <c r="A1334">
        <f>COUNTIF('Value Matchup'!$D$356:$D$423,D1334)</f>
        <v>0</v>
      </c>
      <c r="B1334" t="s">
        <v>1301</v>
      </c>
      <c r="C1334">
        <v>276</v>
      </c>
      <c r="D1334" t="s">
        <v>180</v>
      </c>
      <c r="E1334" t="s">
        <v>146</v>
      </c>
      <c r="F1334" s="79" t="s">
        <v>1662</v>
      </c>
      <c r="G1334">
        <v>-10.34</v>
      </c>
      <c r="H1334">
        <v>98.2</v>
      </c>
      <c r="I1334">
        <v>295</v>
      </c>
      <c r="J1334">
        <v>108.5</v>
      </c>
      <c r="K1334">
        <v>246</v>
      </c>
      <c r="L1334">
        <v>72.7</v>
      </c>
      <c r="M1334">
        <v>19</v>
      </c>
      <c r="N1334">
        <v>4.5999999999999999E-2</v>
      </c>
      <c r="O1334">
        <v>70</v>
      </c>
      <c r="P1334">
        <v>-0.53</v>
      </c>
      <c r="Q1334">
        <v>161</v>
      </c>
      <c r="R1334">
        <v>104.6</v>
      </c>
      <c r="S1334">
        <v>164</v>
      </c>
      <c r="T1334">
        <v>105.2</v>
      </c>
      <c r="U1334">
        <v>162</v>
      </c>
      <c r="V1334">
        <v>-1.41</v>
      </c>
      <c r="W1334">
        <v>202</v>
      </c>
    </row>
    <row r="1335" spans="1:23" x14ac:dyDescent="0.25">
      <c r="A1335">
        <f>COUNTIF('Value Matchup'!$D$356:$D$423,D1335)</f>
        <v>0</v>
      </c>
      <c r="B1335" t="s">
        <v>1301</v>
      </c>
      <c r="C1335">
        <v>277</v>
      </c>
      <c r="D1335" t="s">
        <v>227</v>
      </c>
      <c r="E1335" t="s">
        <v>108</v>
      </c>
      <c r="F1335" s="79" t="s">
        <v>763</v>
      </c>
      <c r="G1335">
        <v>-10.39</v>
      </c>
      <c r="H1335">
        <v>101.6</v>
      </c>
      <c r="I1335">
        <v>225</v>
      </c>
      <c r="J1335">
        <v>112</v>
      </c>
      <c r="K1335">
        <v>305</v>
      </c>
      <c r="L1335">
        <v>70.3</v>
      </c>
      <c r="M1335">
        <v>71</v>
      </c>
      <c r="N1335">
        <v>7.3999999999999996E-2</v>
      </c>
      <c r="O1335">
        <v>36</v>
      </c>
      <c r="P1335">
        <v>-4.83</v>
      </c>
      <c r="Q1335">
        <v>264</v>
      </c>
      <c r="R1335">
        <v>102.3</v>
      </c>
      <c r="S1335">
        <v>269</v>
      </c>
      <c r="T1335">
        <v>107.2</v>
      </c>
      <c r="U1335">
        <v>247</v>
      </c>
      <c r="V1335">
        <v>4.49</v>
      </c>
      <c r="W1335">
        <v>46</v>
      </c>
    </row>
    <row r="1336" spans="1:23" x14ac:dyDescent="0.25">
      <c r="A1336">
        <f>COUNTIF('Value Matchup'!$D$356:$D$423,D1336)</f>
        <v>0</v>
      </c>
      <c r="B1336" t="s">
        <v>1301</v>
      </c>
      <c r="C1336">
        <v>278</v>
      </c>
      <c r="D1336" t="s">
        <v>372</v>
      </c>
      <c r="E1336" t="s">
        <v>207</v>
      </c>
      <c r="F1336" s="79" t="s">
        <v>1660</v>
      </c>
      <c r="G1336">
        <v>-10.44</v>
      </c>
      <c r="H1336">
        <v>104</v>
      </c>
      <c r="I1336">
        <v>182</v>
      </c>
      <c r="J1336">
        <v>114.5</v>
      </c>
      <c r="K1336">
        <v>330</v>
      </c>
      <c r="L1336">
        <v>70.599999999999994</v>
      </c>
      <c r="M1336">
        <v>59</v>
      </c>
      <c r="N1336">
        <v>-4.5999999999999999E-2</v>
      </c>
      <c r="O1336">
        <v>289</v>
      </c>
      <c r="P1336">
        <v>-3.91</v>
      </c>
      <c r="Q1336">
        <v>238</v>
      </c>
      <c r="R1336">
        <v>104.2</v>
      </c>
      <c r="S1336">
        <v>190</v>
      </c>
      <c r="T1336">
        <v>108.1</v>
      </c>
      <c r="U1336">
        <v>296</v>
      </c>
      <c r="V1336">
        <v>-0.28999999999999998</v>
      </c>
      <c r="W1336">
        <v>173</v>
      </c>
    </row>
    <row r="1337" spans="1:23" x14ac:dyDescent="0.25">
      <c r="A1337">
        <f>COUNTIF('Value Matchup'!$D$356:$D$423,D1337)</f>
        <v>0</v>
      </c>
      <c r="B1337" t="s">
        <v>1301</v>
      </c>
      <c r="C1337">
        <v>279</v>
      </c>
      <c r="D1337" t="s">
        <v>335</v>
      </c>
      <c r="E1337" t="s">
        <v>232</v>
      </c>
      <c r="F1337" s="79" t="s">
        <v>1783</v>
      </c>
      <c r="G1337">
        <v>-10.63</v>
      </c>
      <c r="H1337">
        <v>97.5</v>
      </c>
      <c r="I1337">
        <v>303</v>
      </c>
      <c r="J1337">
        <v>108.1</v>
      </c>
      <c r="K1337">
        <v>236</v>
      </c>
      <c r="L1337">
        <v>70.400000000000006</v>
      </c>
      <c r="M1337">
        <v>68</v>
      </c>
      <c r="N1337">
        <v>-3.5999999999999997E-2</v>
      </c>
      <c r="O1337">
        <v>269</v>
      </c>
      <c r="P1337">
        <v>6.68</v>
      </c>
      <c r="Q1337">
        <v>62</v>
      </c>
      <c r="R1337">
        <v>108.7</v>
      </c>
      <c r="S1337">
        <v>55</v>
      </c>
      <c r="T1337">
        <v>102</v>
      </c>
      <c r="U1337">
        <v>73</v>
      </c>
      <c r="V1337">
        <v>-4.08</v>
      </c>
      <c r="W1337">
        <v>281</v>
      </c>
    </row>
    <row r="1338" spans="1:23" x14ac:dyDescent="0.25">
      <c r="A1338">
        <f>COUNTIF('Value Matchup'!$D$356:$D$423,D1338)</f>
        <v>0</v>
      </c>
      <c r="B1338" t="s">
        <v>1301</v>
      </c>
      <c r="C1338">
        <v>280</v>
      </c>
      <c r="D1338" t="s">
        <v>1298</v>
      </c>
      <c r="E1338" t="s">
        <v>148</v>
      </c>
      <c r="F1338" s="79" t="s">
        <v>546</v>
      </c>
      <c r="G1338">
        <v>-10.63</v>
      </c>
      <c r="H1338">
        <v>104.4</v>
      </c>
      <c r="I1338">
        <v>177</v>
      </c>
      <c r="J1338">
        <v>115</v>
      </c>
      <c r="K1338">
        <v>334</v>
      </c>
      <c r="L1338">
        <v>71.5</v>
      </c>
      <c r="M1338">
        <v>43</v>
      </c>
      <c r="N1338">
        <v>9.7000000000000003E-2</v>
      </c>
      <c r="O1338">
        <v>16</v>
      </c>
      <c r="P1338">
        <v>-9.44</v>
      </c>
      <c r="Q1338">
        <v>338</v>
      </c>
      <c r="R1338">
        <v>98.7</v>
      </c>
      <c r="S1338">
        <v>345</v>
      </c>
      <c r="T1338">
        <v>108.1</v>
      </c>
      <c r="U1338">
        <v>299</v>
      </c>
      <c r="V1338">
        <v>-0.17</v>
      </c>
      <c r="W1338">
        <v>169</v>
      </c>
    </row>
    <row r="1339" spans="1:23" x14ac:dyDescent="0.25">
      <c r="A1339">
        <f>COUNTIF('Value Matchup'!$D$356:$D$423,D1339)</f>
        <v>0</v>
      </c>
      <c r="B1339" t="s">
        <v>1301</v>
      </c>
      <c r="C1339">
        <v>281</v>
      </c>
      <c r="D1339" t="s">
        <v>385</v>
      </c>
      <c r="E1339" t="s">
        <v>123</v>
      </c>
      <c r="F1339" s="79" t="s">
        <v>1785</v>
      </c>
      <c r="G1339">
        <v>-10.69</v>
      </c>
      <c r="H1339">
        <v>98.3</v>
      </c>
      <c r="I1339">
        <v>291</v>
      </c>
      <c r="J1339">
        <v>109</v>
      </c>
      <c r="K1339">
        <v>258</v>
      </c>
      <c r="L1339">
        <v>68.400000000000006</v>
      </c>
      <c r="M1339">
        <v>151</v>
      </c>
      <c r="N1339">
        <v>-2.1000000000000001E-2</v>
      </c>
      <c r="O1339">
        <v>233</v>
      </c>
      <c r="P1339">
        <v>-1.52</v>
      </c>
      <c r="Q1339">
        <v>186</v>
      </c>
      <c r="R1339">
        <v>103.4</v>
      </c>
      <c r="S1339">
        <v>225</v>
      </c>
      <c r="T1339">
        <v>104.9</v>
      </c>
      <c r="U1339">
        <v>152</v>
      </c>
      <c r="V1339">
        <v>-2.27</v>
      </c>
      <c r="W1339">
        <v>230</v>
      </c>
    </row>
    <row r="1340" spans="1:23" x14ac:dyDescent="0.25">
      <c r="A1340">
        <f>COUNTIF('Value Matchup'!$D$356:$D$423,D1340)</f>
        <v>0</v>
      </c>
      <c r="B1340" t="s">
        <v>1301</v>
      </c>
      <c r="C1340">
        <v>282</v>
      </c>
      <c r="D1340" t="s">
        <v>422</v>
      </c>
      <c r="E1340" t="s">
        <v>173</v>
      </c>
      <c r="F1340" s="79" t="s">
        <v>1661</v>
      </c>
      <c r="G1340">
        <v>-10.7</v>
      </c>
      <c r="H1340">
        <v>103.2</v>
      </c>
      <c r="I1340">
        <v>200</v>
      </c>
      <c r="J1340">
        <v>113.9</v>
      </c>
      <c r="K1340">
        <v>326</v>
      </c>
      <c r="L1340">
        <v>72.400000000000006</v>
      </c>
      <c r="M1340">
        <v>20</v>
      </c>
      <c r="N1340">
        <v>7.0000000000000001E-3</v>
      </c>
      <c r="O1340">
        <v>161</v>
      </c>
      <c r="P1340">
        <v>-0.15</v>
      </c>
      <c r="Q1340">
        <v>154</v>
      </c>
      <c r="R1340">
        <v>104.5</v>
      </c>
      <c r="S1340">
        <v>169</v>
      </c>
      <c r="T1340">
        <v>104.7</v>
      </c>
      <c r="U1340">
        <v>143</v>
      </c>
      <c r="V1340">
        <v>0.63</v>
      </c>
      <c r="W1340">
        <v>150</v>
      </c>
    </row>
    <row r="1341" spans="1:23" x14ac:dyDescent="0.25">
      <c r="A1341">
        <f>COUNTIF('Value Matchup'!$D$356:$D$423,D1341)</f>
        <v>0</v>
      </c>
      <c r="B1341" t="s">
        <v>1301</v>
      </c>
      <c r="C1341">
        <v>283</v>
      </c>
      <c r="D1341" t="s">
        <v>402</v>
      </c>
      <c r="E1341" t="s">
        <v>155</v>
      </c>
      <c r="F1341" s="79" t="s">
        <v>1660</v>
      </c>
      <c r="G1341">
        <v>-10.71</v>
      </c>
      <c r="H1341">
        <v>99.6</v>
      </c>
      <c r="I1341">
        <v>268</v>
      </c>
      <c r="J1341">
        <v>110.3</v>
      </c>
      <c r="K1341">
        <v>278</v>
      </c>
      <c r="L1341">
        <v>74.2</v>
      </c>
      <c r="M1341">
        <v>7</v>
      </c>
      <c r="N1341">
        <v>-2.1999999999999999E-2</v>
      </c>
      <c r="O1341">
        <v>236</v>
      </c>
      <c r="P1341">
        <v>-4.1900000000000004</v>
      </c>
      <c r="Q1341">
        <v>251</v>
      </c>
      <c r="R1341">
        <v>102.2</v>
      </c>
      <c r="S1341">
        <v>276</v>
      </c>
      <c r="T1341">
        <v>106.4</v>
      </c>
      <c r="U1341">
        <v>210</v>
      </c>
      <c r="V1341">
        <v>0.52</v>
      </c>
      <c r="W1341">
        <v>154</v>
      </c>
    </row>
    <row r="1342" spans="1:23" x14ac:dyDescent="0.25">
      <c r="A1342">
        <f>COUNTIF('Value Matchup'!$D$356:$D$423,D1342)</f>
        <v>0</v>
      </c>
      <c r="B1342" t="s">
        <v>1301</v>
      </c>
      <c r="C1342">
        <v>284</v>
      </c>
      <c r="D1342" t="s">
        <v>367</v>
      </c>
      <c r="E1342" t="s">
        <v>148</v>
      </c>
      <c r="F1342" s="79" t="s">
        <v>550</v>
      </c>
      <c r="G1342">
        <v>-11.23</v>
      </c>
      <c r="H1342">
        <v>93.9</v>
      </c>
      <c r="I1342">
        <v>326</v>
      </c>
      <c r="J1342">
        <v>105.2</v>
      </c>
      <c r="K1342">
        <v>182</v>
      </c>
      <c r="L1342">
        <v>65.8</v>
      </c>
      <c r="M1342">
        <v>287</v>
      </c>
      <c r="N1342">
        <v>1.0999999999999999E-2</v>
      </c>
      <c r="O1342">
        <v>150</v>
      </c>
      <c r="P1342">
        <v>-9.98</v>
      </c>
      <c r="Q1342">
        <v>344</v>
      </c>
      <c r="R1342">
        <v>98.8</v>
      </c>
      <c r="S1342">
        <v>343</v>
      </c>
      <c r="T1342">
        <v>108.8</v>
      </c>
      <c r="U1342">
        <v>328</v>
      </c>
      <c r="V1342">
        <v>-3.22</v>
      </c>
      <c r="W1342">
        <v>261</v>
      </c>
    </row>
    <row r="1343" spans="1:23" x14ac:dyDescent="0.25">
      <c r="A1343">
        <f>COUNTIF('Value Matchup'!$D$356:$D$423,D1343)</f>
        <v>0</v>
      </c>
      <c r="B1343" t="s">
        <v>1301</v>
      </c>
      <c r="C1343">
        <v>285</v>
      </c>
      <c r="D1343" t="s">
        <v>1299</v>
      </c>
      <c r="E1343" t="s">
        <v>121</v>
      </c>
      <c r="F1343" s="79" t="s">
        <v>1300</v>
      </c>
      <c r="G1343">
        <v>-11.39</v>
      </c>
      <c r="H1343">
        <v>97.1</v>
      </c>
      <c r="I1343">
        <v>307</v>
      </c>
      <c r="J1343">
        <v>108.5</v>
      </c>
      <c r="K1343">
        <v>241</v>
      </c>
      <c r="L1343">
        <v>63.6</v>
      </c>
      <c r="M1343">
        <v>339</v>
      </c>
      <c r="N1343">
        <v>6.5000000000000002E-2</v>
      </c>
      <c r="O1343">
        <v>39</v>
      </c>
      <c r="P1343">
        <v>-6.09</v>
      </c>
      <c r="Q1343">
        <v>290</v>
      </c>
      <c r="R1343">
        <v>101.9</v>
      </c>
      <c r="S1343">
        <v>288</v>
      </c>
      <c r="T1343">
        <v>108</v>
      </c>
      <c r="U1343">
        <v>294</v>
      </c>
      <c r="V1343">
        <v>-6.27</v>
      </c>
      <c r="W1343">
        <v>313</v>
      </c>
    </row>
    <row r="1344" spans="1:23" x14ac:dyDescent="0.25">
      <c r="A1344">
        <f>COUNTIF('Value Matchup'!$D$356:$D$423,D1344)</f>
        <v>0</v>
      </c>
      <c r="B1344" t="s">
        <v>1301</v>
      </c>
      <c r="C1344">
        <v>286</v>
      </c>
      <c r="D1344" t="s">
        <v>117</v>
      </c>
      <c r="E1344" t="s">
        <v>116</v>
      </c>
      <c r="F1344" s="79" t="s">
        <v>449</v>
      </c>
      <c r="G1344">
        <v>-11.59</v>
      </c>
      <c r="H1344">
        <v>99.1</v>
      </c>
      <c r="I1344">
        <v>282</v>
      </c>
      <c r="J1344">
        <v>110.7</v>
      </c>
      <c r="K1344">
        <v>284</v>
      </c>
      <c r="L1344">
        <v>69</v>
      </c>
      <c r="M1344">
        <v>124</v>
      </c>
      <c r="N1344">
        <v>2.9000000000000001E-2</v>
      </c>
      <c r="O1344">
        <v>99</v>
      </c>
      <c r="P1344">
        <v>-7.89</v>
      </c>
      <c r="Q1344">
        <v>325</v>
      </c>
      <c r="R1344">
        <v>99.3</v>
      </c>
      <c r="S1344">
        <v>338</v>
      </c>
      <c r="T1344">
        <v>107.2</v>
      </c>
      <c r="U1344">
        <v>249</v>
      </c>
      <c r="V1344">
        <v>4.32</v>
      </c>
      <c r="W1344">
        <v>50</v>
      </c>
    </row>
    <row r="1345" spans="1:23" x14ac:dyDescent="0.25">
      <c r="A1345">
        <f>COUNTIF('Value Matchup'!$D$356:$D$423,D1345)</f>
        <v>0</v>
      </c>
      <c r="B1345" t="s">
        <v>1301</v>
      </c>
      <c r="C1345">
        <v>287</v>
      </c>
      <c r="D1345" t="s">
        <v>252</v>
      </c>
      <c r="E1345" t="s">
        <v>148</v>
      </c>
      <c r="F1345" s="79" t="s">
        <v>445</v>
      </c>
      <c r="G1345">
        <v>-11.78</v>
      </c>
      <c r="H1345">
        <v>100.1</v>
      </c>
      <c r="I1345">
        <v>260</v>
      </c>
      <c r="J1345">
        <v>111.9</v>
      </c>
      <c r="K1345">
        <v>304</v>
      </c>
      <c r="L1345">
        <v>72.3</v>
      </c>
      <c r="M1345">
        <v>21</v>
      </c>
      <c r="N1345">
        <v>4.9000000000000002E-2</v>
      </c>
      <c r="O1345">
        <v>62</v>
      </c>
      <c r="P1345">
        <v>-11.43</v>
      </c>
      <c r="Q1345">
        <v>351</v>
      </c>
      <c r="R1345">
        <v>98.2</v>
      </c>
      <c r="S1345">
        <v>349</v>
      </c>
      <c r="T1345">
        <v>109.6</v>
      </c>
      <c r="U1345">
        <v>346</v>
      </c>
      <c r="V1345">
        <v>-8.7100000000000009</v>
      </c>
      <c r="W1345">
        <v>340</v>
      </c>
    </row>
    <row r="1346" spans="1:23" x14ac:dyDescent="0.25">
      <c r="A1346">
        <f>COUNTIF('Value Matchup'!$D$356:$D$423,D1346)</f>
        <v>0</v>
      </c>
      <c r="B1346" t="s">
        <v>1301</v>
      </c>
      <c r="C1346">
        <v>288</v>
      </c>
      <c r="D1346" t="s">
        <v>260</v>
      </c>
      <c r="E1346" t="s">
        <v>121</v>
      </c>
      <c r="F1346" s="79" t="s">
        <v>1785</v>
      </c>
      <c r="G1346">
        <v>-11.85</v>
      </c>
      <c r="H1346">
        <v>100.8</v>
      </c>
      <c r="I1346">
        <v>241</v>
      </c>
      <c r="J1346">
        <v>112.6</v>
      </c>
      <c r="K1346">
        <v>310</v>
      </c>
      <c r="L1346">
        <v>66.7</v>
      </c>
      <c r="M1346">
        <v>251</v>
      </c>
      <c r="N1346">
        <v>-0.03</v>
      </c>
      <c r="O1346">
        <v>256</v>
      </c>
      <c r="P1346">
        <v>-5.42</v>
      </c>
      <c r="Q1346">
        <v>273</v>
      </c>
      <c r="R1346">
        <v>102</v>
      </c>
      <c r="S1346">
        <v>287</v>
      </c>
      <c r="T1346">
        <v>107.4</v>
      </c>
      <c r="U1346">
        <v>254</v>
      </c>
      <c r="V1346">
        <v>1.65</v>
      </c>
      <c r="W1346">
        <v>120</v>
      </c>
    </row>
    <row r="1347" spans="1:23" x14ac:dyDescent="0.25">
      <c r="A1347">
        <f>COUNTIF('Value Matchup'!$D$356:$D$423,D1347)</f>
        <v>0</v>
      </c>
      <c r="B1347" t="s">
        <v>1301</v>
      </c>
      <c r="C1347">
        <v>289</v>
      </c>
      <c r="D1347" t="s">
        <v>306</v>
      </c>
      <c r="E1347" t="s">
        <v>167</v>
      </c>
      <c r="F1347" s="79" t="s">
        <v>1660</v>
      </c>
      <c r="G1347">
        <v>-11.89</v>
      </c>
      <c r="H1347">
        <v>100.8</v>
      </c>
      <c r="I1347">
        <v>240</v>
      </c>
      <c r="J1347">
        <v>112.7</v>
      </c>
      <c r="K1347">
        <v>312</v>
      </c>
      <c r="L1347">
        <v>69.7</v>
      </c>
      <c r="M1347">
        <v>93</v>
      </c>
      <c r="N1347">
        <v>1.4999999999999999E-2</v>
      </c>
      <c r="O1347">
        <v>138</v>
      </c>
      <c r="P1347">
        <v>-4.41</v>
      </c>
      <c r="Q1347">
        <v>253</v>
      </c>
      <c r="R1347">
        <v>103</v>
      </c>
      <c r="S1347">
        <v>241</v>
      </c>
      <c r="T1347">
        <v>107.5</v>
      </c>
      <c r="U1347">
        <v>260</v>
      </c>
      <c r="V1347">
        <v>-4.66</v>
      </c>
      <c r="W1347">
        <v>294</v>
      </c>
    </row>
    <row r="1348" spans="1:23" x14ac:dyDescent="0.25">
      <c r="A1348">
        <f>COUNTIF('Value Matchup'!$D$356:$D$423,D1348)</f>
        <v>0</v>
      </c>
      <c r="B1348" t="s">
        <v>1301</v>
      </c>
      <c r="C1348">
        <v>290</v>
      </c>
      <c r="D1348" t="s">
        <v>172</v>
      </c>
      <c r="E1348" t="s">
        <v>173</v>
      </c>
      <c r="F1348" s="79" t="s">
        <v>1785</v>
      </c>
      <c r="G1348">
        <v>-11.89</v>
      </c>
      <c r="H1348">
        <v>91.6</v>
      </c>
      <c r="I1348">
        <v>340</v>
      </c>
      <c r="J1348">
        <v>103.5</v>
      </c>
      <c r="K1348">
        <v>147</v>
      </c>
      <c r="L1348">
        <v>63.8</v>
      </c>
      <c r="M1348">
        <v>336</v>
      </c>
      <c r="N1348">
        <v>0.02</v>
      </c>
      <c r="O1348">
        <v>122</v>
      </c>
      <c r="P1348">
        <v>0.85</v>
      </c>
      <c r="Q1348">
        <v>133</v>
      </c>
      <c r="R1348">
        <v>106.2</v>
      </c>
      <c r="S1348">
        <v>104</v>
      </c>
      <c r="T1348">
        <v>105.4</v>
      </c>
      <c r="U1348">
        <v>168</v>
      </c>
      <c r="V1348">
        <v>3.12</v>
      </c>
      <c r="W1348">
        <v>79</v>
      </c>
    </row>
    <row r="1349" spans="1:23" x14ac:dyDescent="0.25">
      <c r="A1349">
        <f>COUNTIF('Value Matchup'!$D$356:$D$423,D1349)</f>
        <v>0</v>
      </c>
      <c r="B1349" t="s">
        <v>1301</v>
      </c>
      <c r="C1349">
        <v>291</v>
      </c>
      <c r="D1349" t="s">
        <v>329</v>
      </c>
      <c r="E1349" t="s">
        <v>161</v>
      </c>
      <c r="F1349" s="79" t="s">
        <v>1785</v>
      </c>
      <c r="G1349">
        <v>-11.89</v>
      </c>
      <c r="H1349">
        <v>91.9</v>
      </c>
      <c r="I1349">
        <v>337</v>
      </c>
      <c r="J1349">
        <v>103.8</v>
      </c>
      <c r="K1349">
        <v>154</v>
      </c>
      <c r="L1349">
        <v>68.5</v>
      </c>
      <c r="M1349">
        <v>143</v>
      </c>
      <c r="N1349">
        <v>-2.8000000000000001E-2</v>
      </c>
      <c r="O1349">
        <v>252</v>
      </c>
      <c r="P1349">
        <v>-5.55</v>
      </c>
      <c r="Q1349">
        <v>276</v>
      </c>
      <c r="R1349">
        <v>102.2</v>
      </c>
      <c r="S1349">
        <v>277</v>
      </c>
      <c r="T1349">
        <v>107.7</v>
      </c>
      <c r="U1349">
        <v>282</v>
      </c>
      <c r="V1349">
        <v>-8.44</v>
      </c>
      <c r="W1349">
        <v>338</v>
      </c>
    </row>
    <row r="1350" spans="1:23" x14ac:dyDescent="0.25">
      <c r="A1350">
        <f>COUNTIF('Value Matchup'!$D$356:$D$423,D1350)</f>
        <v>1</v>
      </c>
      <c r="B1350" t="s">
        <v>1301</v>
      </c>
      <c r="C1350">
        <v>292</v>
      </c>
      <c r="D1350" t="s">
        <v>250</v>
      </c>
      <c r="E1350" t="s">
        <v>159</v>
      </c>
      <c r="F1350" s="79" t="s">
        <v>514</v>
      </c>
      <c r="G1350">
        <v>-12.11</v>
      </c>
      <c r="H1350">
        <v>98.7</v>
      </c>
      <c r="I1350">
        <v>286</v>
      </c>
      <c r="J1350">
        <v>110.8</v>
      </c>
      <c r="K1350">
        <v>286</v>
      </c>
      <c r="L1350">
        <v>63.2</v>
      </c>
      <c r="M1350">
        <v>345</v>
      </c>
      <c r="N1350">
        <v>7.6999999999999999E-2</v>
      </c>
      <c r="O1350">
        <v>32</v>
      </c>
      <c r="P1350">
        <v>-3.45</v>
      </c>
      <c r="Q1350">
        <v>225</v>
      </c>
      <c r="R1350">
        <v>103.6</v>
      </c>
      <c r="S1350">
        <v>214</v>
      </c>
      <c r="T1350">
        <v>107</v>
      </c>
      <c r="U1350">
        <v>239</v>
      </c>
      <c r="V1350">
        <v>2.21</v>
      </c>
      <c r="W1350">
        <v>100</v>
      </c>
    </row>
    <row r="1351" spans="1:23" x14ac:dyDescent="0.25">
      <c r="A1351">
        <f>COUNTIF('Value Matchup'!$D$356:$D$423,D1351)</f>
        <v>0</v>
      </c>
      <c r="B1351" t="s">
        <v>1301</v>
      </c>
      <c r="C1351">
        <v>293</v>
      </c>
      <c r="D1351" t="s">
        <v>205</v>
      </c>
      <c r="E1351" t="s">
        <v>167</v>
      </c>
      <c r="F1351" s="79" t="s">
        <v>1784</v>
      </c>
      <c r="G1351">
        <v>-12.36</v>
      </c>
      <c r="H1351">
        <v>95.7</v>
      </c>
      <c r="I1351">
        <v>317</v>
      </c>
      <c r="J1351">
        <v>108.1</v>
      </c>
      <c r="K1351">
        <v>235</v>
      </c>
      <c r="L1351">
        <v>67.5</v>
      </c>
      <c r="M1351">
        <v>204</v>
      </c>
      <c r="N1351">
        <v>-3.3000000000000002E-2</v>
      </c>
      <c r="O1351">
        <v>262</v>
      </c>
      <c r="P1351">
        <v>-1.38</v>
      </c>
      <c r="Q1351">
        <v>180</v>
      </c>
      <c r="R1351">
        <v>105.4</v>
      </c>
      <c r="S1351">
        <v>130</v>
      </c>
      <c r="T1351">
        <v>106.8</v>
      </c>
      <c r="U1351">
        <v>228</v>
      </c>
      <c r="V1351">
        <v>4.72</v>
      </c>
      <c r="W1351">
        <v>43</v>
      </c>
    </row>
    <row r="1352" spans="1:23" x14ac:dyDescent="0.25">
      <c r="A1352">
        <f>COUNTIF('Value Matchup'!$D$356:$D$423,D1352)</f>
        <v>0</v>
      </c>
      <c r="B1352" t="s">
        <v>1301</v>
      </c>
      <c r="C1352">
        <v>294</v>
      </c>
      <c r="D1352" t="s">
        <v>350</v>
      </c>
      <c r="E1352" t="s">
        <v>155</v>
      </c>
      <c r="F1352" s="79" t="s">
        <v>550</v>
      </c>
      <c r="G1352">
        <v>-12.37</v>
      </c>
      <c r="H1352">
        <v>94.3</v>
      </c>
      <c r="I1352">
        <v>324</v>
      </c>
      <c r="J1352">
        <v>106.7</v>
      </c>
      <c r="K1352">
        <v>207</v>
      </c>
      <c r="L1352">
        <v>65.8</v>
      </c>
      <c r="M1352">
        <v>294</v>
      </c>
      <c r="N1352">
        <v>5.8999999999999997E-2</v>
      </c>
      <c r="O1352">
        <v>47</v>
      </c>
      <c r="P1352">
        <v>-7.15</v>
      </c>
      <c r="Q1352">
        <v>313</v>
      </c>
      <c r="R1352">
        <v>100.4</v>
      </c>
      <c r="S1352">
        <v>320</v>
      </c>
      <c r="T1352">
        <v>107.6</v>
      </c>
      <c r="U1352">
        <v>272</v>
      </c>
      <c r="V1352">
        <v>-6.46</v>
      </c>
      <c r="W1352">
        <v>317</v>
      </c>
    </row>
    <row r="1353" spans="1:23" x14ac:dyDescent="0.25">
      <c r="A1353">
        <f>COUNTIF('Value Matchup'!$D$356:$D$423,D1353)</f>
        <v>0</v>
      </c>
      <c r="B1353" t="s">
        <v>1301</v>
      </c>
      <c r="C1353">
        <v>295</v>
      </c>
      <c r="D1353" t="s">
        <v>254</v>
      </c>
      <c r="E1353" t="s">
        <v>159</v>
      </c>
      <c r="F1353" s="79" t="s">
        <v>1662</v>
      </c>
      <c r="G1353">
        <v>-12.51</v>
      </c>
      <c r="H1353">
        <v>100.4</v>
      </c>
      <c r="I1353">
        <v>250</v>
      </c>
      <c r="J1353">
        <v>112.9</v>
      </c>
      <c r="K1353">
        <v>316</v>
      </c>
      <c r="L1353">
        <v>69.2</v>
      </c>
      <c r="M1353">
        <v>111</v>
      </c>
      <c r="N1353">
        <v>-3.9E-2</v>
      </c>
      <c r="O1353">
        <v>276</v>
      </c>
      <c r="P1353">
        <v>-4.76</v>
      </c>
      <c r="Q1353">
        <v>261</v>
      </c>
      <c r="R1353">
        <v>103.4</v>
      </c>
      <c r="S1353">
        <v>221</v>
      </c>
      <c r="T1353">
        <v>108.2</v>
      </c>
      <c r="U1353">
        <v>303</v>
      </c>
      <c r="V1353">
        <v>-0.85</v>
      </c>
      <c r="W1353">
        <v>184</v>
      </c>
    </row>
    <row r="1354" spans="1:23" x14ac:dyDescent="0.25">
      <c r="A1354">
        <f>COUNTIF('Value Matchup'!$D$356:$D$423,D1354)</f>
        <v>0</v>
      </c>
      <c r="B1354" t="s">
        <v>1301</v>
      </c>
      <c r="C1354">
        <v>296</v>
      </c>
      <c r="D1354" t="s">
        <v>242</v>
      </c>
      <c r="E1354" t="s">
        <v>132</v>
      </c>
      <c r="F1354" s="79" t="s">
        <v>1784</v>
      </c>
      <c r="G1354">
        <v>-12.58</v>
      </c>
      <c r="H1354">
        <v>98.3</v>
      </c>
      <c r="I1354">
        <v>290</v>
      </c>
      <c r="J1354">
        <v>110.9</v>
      </c>
      <c r="K1354">
        <v>288</v>
      </c>
      <c r="L1354">
        <v>64.900000000000006</v>
      </c>
      <c r="M1354">
        <v>317</v>
      </c>
      <c r="N1354">
        <v>-6.7000000000000004E-2</v>
      </c>
      <c r="O1354">
        <v>321</v>
      </c>
      <c r="P1354">
        <v>-3.87</v>
      </c>
      <c r="Q1354">
        <v>235</v>
      </c>
      <c r="R1354">
        <v>104.4</v>
      </c>
      <c r="S1354">
        <v>179</v>
      </c>
      <c r="T1354">
        <v>108.3</v>
      </c>
      <c r="U1354">
        <v>308</v>
      </c>
      <c r="V1354">
        <v>-3.98</v>
      </c>
      <c r="W1354">
        <v>276</v>
      </c>
    </row>
    <row r="1355" spans="1:23" x14ac:dyDescent="0.25">
      <c r="A1355">
        <f>COUNTIF('Value Matchup'!$D$356:$D$423,D1355)</f>
        <v>0</v>
      </c>
      <c r="B1355" t="s">
        <v>1301</v>
      </c>
      <c r="C1355">
        <v>297</v>
      </c>
      <c r="D1355" t="s">
        <v>158</v>
      </c>
      <c r="E1355" t="s">
        <v>159</v>
      </c>
      <c r="F1355" s="79" t="s">
        <v>1660</v>
      </c>
      <c r="G1355">
        <v>-12.82</v>
      </c>
      <c r="H1355">
        <v>100.2</v>
      </c>
      <c r="I1355">
        <v>255</v>
      </c>
      <c r="J1355">
        <v>113</v>
      </c>
      <c r="K1355">
        <v>317</v>
      </c>
      <c r="L1355">
        <v>68.099999999999994</v>
      </c>
      <c r="M1355">
        <v>168</v>
      </c>
      <c r="N1355">
        <v>-0.03</v>
      </c>
      <c r="O1355">
        <v>254</v>
      </c>
      <c r="P1355">
        <v>-7.62</v>
      </c>
      <c r="Q1355">
        <v>322</v>
      </c>
      <c r="R1355">
        <v>100.6</v>
      </c>
      <c r="S1355">
        <v>317</v>
      </c>
      <c r="T1355">
        <v>108.2</v>
      </c>
      <c r="U1355">
        <v>302</v>
      </c>
      <c r="V1355">
        <v>-9.2100000000000009</v>
      </c>
      <c r="W1355">
        <v>344</v>
      </c>
    </row>
    <row r="1356" spans="1:23" x14ac:dyDescent="0.25">
      <c r="A1356">
        <f>COUNTIF('Value Matchup'!$D$356:$D$423,D1356)</f>
        <v>0</v>
      </c>
      <c r="B1356" t="s">
        <v>1301</v>
      </c>
      <c r="C1356">
        <v>298</v>
      </c>
      <c r="D1356" t="s">
        <v>165</v>
      </c>
      <c r="E1356" t="s">
        <v>159</v>
      </c>
      <c r="F1356" s="79" t="s">
        <v>1785</v>
      </c>
      <c r="G1356">
        <v>-12.94</v>
      </c>
      <c r="H1356">
        <v>99.2</v>
      </c>
      <c r="I1356">
        <v>280</v>
      </c>
      <c r="J1356">
        <v>112.1</v>
      </c>
      <c r="K1356">
        <v>306</v>
      </c>
      <c r="L1356">
        <v>68.2</v>
      </c>
      <c r="M1356">
        <v>161</v>
      </c>
      <c r="N1356">
        <v>-8.0000000000000002E-3</v>
      </c>
      <c r="O1356">
        <v>199</v>
      </c>
      <c r="P1356">
        <v>-2.15</v>
      </c>
      <c r="Q1356">
        <v>202</v>
      </c>
      <c r="R1356">
        <v>103.8</v>
      </c>
      <c r="S1356">
        <v>205</v>
      </c>
      <c r="T1356">
        <v>105.9</v>
      </c>
      <c r="U1356">
        <v>195</v>
      </c>
      <c r="V1356">
        <v>10.33</v>
      </c>
      <c r="W1356">
        <v>9</v>
      </c>
    </row>
    <row r="1357" spans="1:23" x14ac:dyDescent="0.25">
      <c r="A1357">
        <f>COUNTIF('Value Matchup'!$D$356:$D$423,D1357)</f>
        <v>0</v>
      </c>
      <c r="B1357" t="s">
        <v>1301</v>
      </c>
      <c r="C1357">
        <v>299</v>
      </c>
      <c r="D1357" t="s">
        <v>368</v>
      </c>
      <c r="E1357" t="s">
        <v>148</v>
      </c>
      <c r="F1357" s="79" t="s">
        <v>442</v>
      </c>
      <c r="G1357">
        <v>-13.05</v>
      </c>
      <c r="H1357">
        <v>100.4</v>
      </c>
      <c r="I1357">
        <v>252</v>
      </c>
      <c r="J1357">
        <v>113.4</v>
      </c>
      <c r="K1357">
        <v>322</v>
      </c>
      <c r="L1357">
        <v>66.099999999999994</v>
      </c>
      <c r="M1357">
        <v>271</v>
      </c>
      <c r="N1357">
        <v>1.4E-2</v>
      </c>
      <c r="O1357">
        <v>141</v>
      </c>
      <c r="P1357">
        <v>-9.5500000000000007</v>
      </c>
      <c r="Q1357">
        <v>339</v>
      </c>
      <c r="R1357">
        <v>99.4</v>
      </c>
      <c r="S1357">
        <v>334</v>
      </c>
      <c r="T1357">
        <v>108.9</v>
      </c>
      <c r="U1357">
        <v>331</v>
      </c>
      <c r="V1357">
        <v>-0.83</v>
      </c>
      <c r="W1357">
        <v>181</v>
      </c>
    </row>
    <row r="1358" spans="1:23" x14ac:dyDescent="0.25">
      <c r="A1358">
        <f>COUNTIF('Value Matchup'!$D$356:$D$423,D1358)</f>
        <v>0</v>
      </c>
      <c r="B1358" t="s">
        <v>1301</v>
      </c>
      <c r="C1358">
        <v>300</v>
      </c>
      <c r="D1358" t="s">
        <v>337</v>
      </c>
      <c r="E1358" t="s">
        <v>148</v>
      </c>
      <c r="F1358" s="79" t="s">
        <v>1660</v>
      </c>
      <c r="G1358">
        <v>-13.11</v>
      </c>
      <c r="H1358">
        <v>99.6</v>
      </c>
      <c r="I1358">
        <v>270</v>
      </c>
      <c r="J1358">
        <v>112.7</v>
      </c>
      <c r="K1358">
        <v>313</v>
      </c>
      <c r="L1358">
        <v>71.2</v>
      </c>
      <c r="M1358">
        <v>48</v>
      </c>
      <c r="N1358">
        <v>6.0000000000000001E-3</v>
      </c>
      <c r="O1358">
        <v>163</v>
      </c>
      <c r="P1358">
        <v>-9.39</v>
      </c>
      <c r="Q1358">
        <v>337</v>
      </c>
      <c r="R1358">
        <v>99.4</v>
      </c>
      <c r="S1358">
        <v>335</v>
      </c>
      <c r="T1358">
        <v>108.8</v>
      </c>
      <c r="U1358">
        <v>327</v>
      </c>
      <c r="V1358">
        <v>0.97</v>
      </c>
      <c r="W1358">
        <v>141</v>
      </c>
    </row>
    <row r="1359" spans="1:23" x14ac:dyDescent="0.25">
      <c r="A1359">
        <f>COUNTIF('Value Matchup'!$D$356:$D$423,D1359)</f>
        <v>0</v>
      </c>
      <c r="B1359" t="s">
        <v>1301</v>
      </c>
      <c r="C1359">
        <v>301</v>
      </c>
      <c r="D1359" t="s">
        <v>115</v>
      </c>
      <c r="E1359" t="s">
        <v>116</v>
      </c>
      <c r="F1359" s="79" t="s">
        <v>1661</v>
      </c>
      <c r="G1359">
        <v>-13.28</v>
      </c>
      <c r="H1359">
        <v>100.1</v>
      </c>
      <c r="I1359">
        <v>257</v>
      </c>
      <c r="J1359">
        <v>113.4</v>
      </c>
      <c r="K1359">
        <v>323</v>
      </c>
      <c r="L1359">
        <v>65.2</v>
      </c>
      <c r="M1359">
        <v>309</v>
      </c>
      <c r="N1359">
        <v>-4.5999999999999999E-2</v>
      </c>
      <c r="O1359">
        <v>287</v>
      </c>
      <c r="P1359">
        <v>-9.75</v>
      </c>
      <c r="Q1359">
        <v>342</v>
      </c>
      <c r="R1359">
        <v>97.7</v>
      </c>
      <c r="S1359">
        <v>351</v>
      </c>
      <c r="T1359">
        <v>107.4</v>
      </c>
      <c r="U1359">
        <v>256</v>
      </c>
      <c r="V1359">
        <v>0.76</v>
      </c>
      <c r="W1359">
        <v>147</v>
      </c>
    </row>
    <row r="1360" spans="1:23" x14ac:dyDescent="0.25">
      <c r="A1360">
        <f>COUNTIF('Value Matchup'!$D$356:$D$423,D1360)</f>
        <v>1</v>
      </c>
      <c r="B1360" t="s">
        <v>1301</v>
      </c>
      <c r="C1360">
        <v>302</v>
      </c>
      <c r="D1360" t="s">
        <v>301</v>
      </c>
      <c r="E1360" t="s">
        <v>136</v>
      </c>
      <c r="F1360" s="79" t="s">
        <v>514</v>
      </c>
      <c r="G1360">
        <v>-13.35</v>
      </c>
      <c r="H1360">
        <v>98.3</v>
      </c>
      <c r="I1360">
        <v>293</v>
      </c>
      <c r="J1360">
        <v>111.6</v>
      </c>
      <c r="K1360">
        <v>298</v>
      </c>
      <c r="L1360">
        <v>65.900000000000006</v>
      </c>
      <c r="M1360">
        <v>281</v>
      </c>
      <c r="N1360">
        <v>-7.5999999999999998E-2</v>
      </c>
      <c r="O1360">
        <v>330</v>
      </c>
      <c r="P1360">
        <v>-10.79</v>
      </c>
      <c r="Q1360">
        <v>348</v>
      </c>
      <c r="R1360">
        <v>98.4</v>
      </c>
      <c r="S1360">
        <v>346</v>
      </c>
      <c r="T1360">
        <v>109.2</v>
      </c>
      <c r="U1360">
        <v>338</v>
      </c>
      <c r="V1360">
        <v>-7.0000000000000007E-2</v>
      </c>
      <c r="W1360">
        <v>168</v>
      </c>
    </row>
    <row r="1361" spans="1:23" x14ac:dyDescent="0.25">
      <c r="A1361">
        <f>COUNTIF('Value Matchup'!$D$356:$D$423,D1361)</f>
        <v>0</v>
      </c>
      <c r="B1361" t="s">
        <v>1301</v>
      </c>
      <c r="C1361">
        <v>303</v>
      </c>
      <c r="D1361" t="s">
        <v>334</v>
      </c>
      <c r="E1361" t="s">
        <v>148</v>
      </c>
      <c r="F1361" s="79" t="s">
        <v>1662</v>
      </c>
      <c r="G1361">
        <v>-13.36</v>
      </c>
      <c r="H1361">
        <v>91.8</v>
      </c>
      <c r="I1361">
        <v>339</v>
      </c>
      <c r="J1361">
        <v>105.2</v>
      </c>
      <c r="K1361">
        <v>183</v>
      </c>
      <c r="L1361">
        <v>67.8</v>
      </c>
      <c r="M1361">
        <v>188</v>
      </c>
      <c r="N1361">
        <v>-3.3000000000000002E-2</v>
      </c>
      <c r="O1361">
        <v>263</v>
      </c>
      <c r="P1361">
        <v>-7.2</v>
      </c>
      <c r="Q1361">
        <v>314</v>
      </c>
      <c r="R1361">
        <v>101.1</v>
      </c>
      <c r="S1361">
        <v>306</v>
      </c>
      <c r="T1361">
        <v>108.3</v>
      </c>
      <c r="U1361">
        <v>311</v>
      </c>
      <c r="V1361">
        <v>1.69</v>
      </c>
      <c r="W1361">
        <v>119</v>
      </c>
    </row>
    <row r="1362" spans="1:23" x14ac:dyDescent="0.25">
      <c r="A1362">
        <f>COUNTIF('Value Matchup'!$D$356:$D$423,D1362)</f>
        <v>0</v>
      </c>
      <c r="B1362" t="s">
        <v>1301</v>
      </c>
      <c r="C1362">
        <v>304</v>
      </c>
      <c r="D1362" t="s">
        <v>284</v>
      </c>
      <c r="E1362" t="s">
        <v>136</v>
      </c>
      <c r="F1362" s="79" t="s">
        <v>1785</v>
      </c>
      <c r="G1362">
        <v>-13.58</v>
      </c>
      <c r="H1362">
        <v>94.9</v>
      </c>
      <c r="I1362">
        <v>323</v>
      </c>
      <c r="J1362">
        <v>108.5</v>
      </c>
      <c r="K1362">
        <v>242</v>
      </c>
      <c r="L1362">
        <v>69.099999999999994</v>
      </c>
      <c r="M1362">
        <v>116</v>
      </c>
      <c r="N1362">
        <v>-0.114</v>
      </c>
      <c r="O1362">
        <v>347</v>
      </c>
      <c r="P1362">
        <v>-8.48</v>
      </c>
      <c r="Q1362">
        <v>331</v>
      </c>
      <c r="R1362">
        <v>99.9</v>
      </c>
      <c r="S1362">
        <v>331</v>
      </c>
      <c r="T1362">
        <v>108.4</v>
      </c>
      <c r="U1362">
        <v>313</v>
      </c>
      <c r="V1362">
        <v>3.11</v>
      </c>
      <c r="W1362">
        <v>80</v>
      </c>
    </row>
    <row r="1363" spans="1:23" x14ac:dyDescent="0.25">
      <c r="A1363">
        <f>COUNTIF('Value Matchup'!$D$356:$D$423,D1363)</f>
        <v>0</v>
      </c>
      <c r="B1363" t="s">
        <v>1301</v>
      </c>
      <c r="C1363">
        <v>305</v>
      </c>
      <c r="D1363" t="s">
        <v>364</v>
      </c>
      <c r="E1363" t="s">
        <v>167</v>
      </c>
      <c r="F1363" s="79" t="s">
        <v>1784</v>
      </c>
      <c r="G1363">
        <v>-13.84</v>
      </c>
      <c r="H1363">
        <v>96.5</v>
      </c>
      <c r="I1363">
        <v>312</v>
      </c>
      <c r="J1363">
        <v>110.3</v>
      </c>
      <c r="K1363">
        <v>277</v>
      </c>
      <c r="L1363">
        <v>63.3</v>
      </c>
      <c r="M1363">
        <v>343</v>
      </c>
      <c r="N1363">
        <v>-1.9E-2</v>
      </c>
      <c r="O1363">
        <v>229</v>
      </c>
      <c r="P1363">
        <v>-4.0999999999999996</v>
      </c>
      <c r="Q1363">
        <v>247</v>
      </c>
      <c r="R1363">
        <v>102.7</v>
      </c>
      <c r="S1363">
        <v>253</v>
      </c>
      <c r="T1363">
        <v>106.8</v>
      </c>
      <c r="U1363">
        <v>229</v>
      </c>
      <c r="V1363">
        <v>-0.84</v>
      </c>
      <c r="W1363">
        <v>183</v>
      </c>
    </row>
    <row r="1364" spans="1:23" x14ac:dyDescent="0.25">
      <c r="A1364">
        <f>COUNTIF('Value Matchup'!$D$356:$D$423,D1364)</f>
        <v>0</v>
      </c>
      <c r="B1364" t="s">
        <v>1301</v>
      </c>
      <c r="C1364">
        <v>306</v>
      </c>
      <c r="D1364" t="s">
        <v>135</v>
      </c>
      <c r="E1364" t="s">
        <v>136</v>
      </c>
      <c r="F1364" s="79" t="s">
        <v>518</v>
      </c>
      <c r="G1364">
        <v>-13.96</v>
      </c>
      <c r="H1364">
        <v>97.9</v>
      </c>
      <c r="I1364">
        <v>299</v>
      </c>
      <c r="J1364">
        <v>111.9</v>
      </c>
      <c r="K1364">
        <v>303</v>
      </c>
      <c r="L1364">
        <v>66.5</v>
      </c>
      <c r="M1364">
        <v>255</v>
      </c>
      <c r="N1364">
        <v>0.01</v>
      </c>
      <c r="O1364">
        <v>154</v>
      </c>
      <c r="P1364">
        <v>-9.08</v>
      </c>
      <c r="Q1364">
        <v>336</v>
      </c>
      <c r="R1364">
        <v>99.9</v>
      </c>
      <c r="S1364">
        <v>330</v>
      </c>
      <c r="T1364">
        <v>109</v>
      </c>
      <c r="U1364">
        <v>332</v>
      </c>
      <c r="V1364">
        <v>1.46</v>
      </c>
      <c r="W1364">
        <v>126</v>
      </c>
    </row>
    <row r="1365" spans="1:23" x14ac:dyDescent="0.25">
      <c r="A1365">
        <f>COUNTIF('Value Matchup'!$D$356:$D$423,D1365)</f>
        <v>0</v>
      </c>
      <c r="B1365" t="s">
        <v>1301</v>
      </c>
      <c r="C1365">
        <v>307</v>
      </c>
      <c r="D1365" t="s">
        <v>262</v>
      </c>
      <c r="E1365" t="s">
        <v>161</v>
      </c>
      <c r="F1365" s="79" t="s">
        <v>1783</v>
      </c>
      <c r="G1365">
        <v>-13.97</v>
      </c>
      <c r="H1365">
        <v>102</v>
      </c>
      <c r="I1365">
        <v>218</v>
      </c>
      <c r="J1365">
        <v>116</v>
      </c>
      <c r="K1365">
        <v>341</v>
      </c>
      <c r="L1365">
        <v>68.099999999999994</v>
      </c>
      <c r="M1365">
        <v>163</v>
      </c>
      <c r="N1365">
        <v>-4.2000000000000003E-2</v>
      </c>
      <c r="O1365">
        <v>281</v>
      </c>
      <c r="P1365">
        <v>-4.92</v>
      </c>
      <c r="Q1365">
        <v>265</v>
      </c>
      <c r="R1365">
        <v>101.7</v>
      </c>
      <c r="S1365">
        <v>295</v>
      </c>
      <c r="T1365">
        <v>106.6</v>
      </c>
      <c r="U1365">
        <v>221</v>
      </c>
      <c r="V1365">
        <v>-6.27</v>
      </c>
      <c r="W1365">
        <v>314</v>
      </c>
    </row>
    <row r="1366" spans="1:23" x14ac:dyDescent="0.25">
      <c r="A1366">
        <f>COUNTIF('Value Matchup'!$D$356:$D$423,D1366)</f>
        <v>0</v>
      </c>
      <c r="B1366" t="s">
        <v>1301</v>
      </c>
      <c r="C1366">
        <v>308</v>
      </c>
      <c r="D1366" t="s">
        <v>295</v>
      </c>
      <c r="E1366" t="s">
        <v>161</v>
      </c>
      <c r="F1366" s="79" t="s">
        <v>1783</v>
      </c>
      <c r="G1366">
        <v>-14.17</v>
      </c>
      <c r="H1366">
        <v>94.1</v>
      </c>
      <c r="I1366">
        <v>325</v>
      </c>
      <c r="J1366">
        <v>108.2</v>
      </c>
      <c r="K1366">
        <v>237</v>
      </c>
      <c r="L1366">
        <v>65.7</v>
      </c>
      <c r="M1366">
        <v>296</v>
      </c>
      <c r="N1366">
        <v>5.8999999999999997E-2</v>
      </c>
      <c r="O1366">
        <v>46</v>
      </c>
      <c r="P1366">
        <v>-3.76</v>
      </c>
      <c r="Q1366">
        <v>232</v>
      </c>
      <c r="R1366">
        <v>103.3</v>
      </c>
      <c r="S1366">
        <v>229</v>
      </c>
      <c r="T1366">
        <v>107.1</v>
      </c>
      <c r="U1366">
        <v>244</v>
      </c>
      <c r="V1366">
        <v>-2.64</v>
      </c>
      <c r="W1366">
        <v>237</v>
      </c>
    </row>
    <row r="1367" spans="1:23" x14ac:dyDescent="0.25">
      <c r="A1367">
        <f>COUNTIF('Value Matchup'!$D$356:$D$423,D1367)</f>
        <v>0</v>
      </c>
      <c r="B1367" t="s">
        <v>1301</v>
      </c>
      <c r="C1367">
        <v>309</v>
      </c>
      <c r="D1367" t="s">
        <v>407</v>
      </c>
      <c r="E1367" t="s">
        <v>169</v>
      </c>
      <c r="F1367" s="79" t="s">
        <v>1785</v>
      </c>
      <c r="G1367">
        <v>-14.19</v>
      </c>
      <c r="H1367">
        <v>97</v>
      </c>
      <c r="I1367">
        <v>309</v>
      </c>
      <c r="J1367">
        <v>111.2</v>
      </c>
      <c r="K1367">
        <v>293</v>
      </c>
      <c r="L1367">
        <v>68.7</v>
      </c>
      <c r="M1367">
        <v>134</v>
      </c>
      <c r="N1367">
        <v>-2.1999999999999999E-2</v>
      </c>
      <c r="O1367">
        <v>234</v>
      </c>
      <c r="P1367">
        <v>-2.13</v>
      </c>
      <c r="Q1367">
        <v>201</v>
      </c>
      <c r="R1367">
        <v>104.4</v>
      </c>
      <c r="S1367">
        <v>176</v>
      </c>
      <c r="T1367">
        <v>106.5</v>
      </c>
      <c r="U1367">
        <v>220</v>
      </c>
      <c r="V1367">
        <v>2.87</v>
      </c>
      <c r="W1367">
        <v>85</v>
      </c>
    </row>
    <row r="1368" spans="1:23" x14ac:dyDescent="0.25">
      <c r="A1368">
        <f>COUNTIF('Value Matchup'!$D$356:$D$423,D1368)</f>
        <v>0</v>
      </c>
      <c r="B1368" t="s">
        <v>1301</v>
      </c>
      <c r="C1368">
        <v>310</v>
      </c>
      <c r="D1368" t="s">
        <v>361</v>
      </c>
      <c r="E1368" t="s">
        <v>108</v>
      </c>
      <c r="F1368" s="79" t="s">
        <v>1660</v>
      </c>
      <c r="G1368">
        <v>-14.46</v>
      </c>
      <c r="H1368">
        <v>98</v>
      </c>
      <c r="I1368">
        <v>297</v>
      </c>
      <c r="J1368">
        <v>112.4</v>
      </c>
      <c r="K1368">
        <v>308</v>
      </c>
      <c r="L1368">
        <v>68</v>
      </c>
      <c r="M1368">
        <v>171</v>
      </c>
      <c r="N1368">
        <v>-1.7000000000000001E-2</v>
      </c>
      <c r="O1368">
        <v>224</v>
      </c>
      <c r="P1368">
        <v>-8.09</v>
      </c>
      <c r="Q1368">
        <v>326</v>
      </c>
      <c r="R1368">
        <v>100.3</v>
      </c>
      <c r="S1368">
        <v>325</v>
      </c>
      <c r="T1368">
        <v>108.4</v>
      </c>
      <c r="U1368">
        <v>314</v>
      </c>
      <c r="V1368">
        <v>4.92</v>
      </c>
      <c r="W1368">
        <v>41</v>
      </c>
    </row>
    <row r="1369" spans="1:23" x14ac:dyDescent="0.25">
      <c r="A1369">
        <f>COUNTIF('Value Matchup'!$D$356:$D$423,D1369)</f>
        <v>0</v>
      </c>
      <c r="B1369" t="s">
        <v>1301</v>
      </c>
      <c r="C1369">
        <v>311</v>
      </c>
      <c r="D1369" t="s">
        <v>352</v>
      </c>
      <c r="E1369" t="s">
        <v>132</v>
      </c>
      <c r="F1369" s="79" t="s">
        <v>1782</v>
      </c>
      <c r="G1369">
        <v>-14.46</v>
      </c>
      <c r="H1369">
        <v>95.2</v>
      </c>
      <c r="I1369">
        <v>321</v>
      </c>
      <c r="J1369">
        <v>109.6</v>
      </c>
      <c r="K1369">
        <v>267</v>
      </c>
      <c r="L1369">
        <v>66.099999999999994</v>
      </c>
      <c r="M1369">
        <v>267</v>
      </c>
      <c r="N1369">
        <v>1.4999999999999999E-2</v>
      </c>
      <c r="O1369">
        <v>133</v>
      </c>
      <c r="P1369">
        <v>-3.11</v>
      </c>
      <c r="Q1369">
        <v>217</v>
      </c>
      <c r="R1369">
        <v>104.5</v>
      </c>
      <c r="S1369">
        <v>170</v>
      </c>
      <c r="T1369">
        <v>107.6</v>
      </c>
      <c r="U1369">
        <v>277</v>
      </c>
      <c r="V1369">
        <v>1.55</v>
      </c>
      <c r="W1369">
        <v>122</v>
      </c>
    </row>
    <row r="1370" spans="1:23" x14ac:dyDescent="0.25">
      <c r="A1370">
        <f>COUNTIF('Value Matchup'!$D$356:$D$423,D1370)</f>
        <v>0</v>
      </c>
      <c r="B1370" t="s">
        <v>1301</v>
      </c>
      <c r="C1370">
        <v>312</v>
      </c>
      <c r="D1370" t="s">
        <v>382</v>
      </c>
      <c r="E1370" t="s">
        <v>169</v>
      </c>
      <c r="F1370" s="79" t="s">
        <v>1662</v>
      </c>
      <c r="G1370">
        <v>-14.51</v>
      </c>
      <c r="H1370">
        <v>103.1</v>
      </c>
      <c r="I1370">
        <v>201</v>
      </c>
      <c r="J1370">
        <v>117.6</v>
      </c>
      <c r="K1370">
        <v>346</v>
      </c>
      <c r="L1370">
        <v>80</v>
      </c>
      <c r="M1370">
        <v>1</v>
      </c>
      <c r="N1370">
        <v>8.0000000000000002E-3</v>
      </c>
      <c r="O1370">
        <v>156</v>
      </c>
      <c r="P1370">
        <v>-4.05</v>
      </c>
      <c r="Q1370">
        <v>243</v>
      </c>
      <c r="R1370">
        <v>103.4</v>
      </c>
      <c r="S1370">
        <v>220</v>
      </c>
      <c r="T1370">
        <v>107.5</v>
      </c>
      <c r="U1370">
        <v>262</v>
      </c>
      <c r="V1370">
        <v>-5.45</v>
      </c>
      <c r="W1370">
        <v>306</v>
      </c>
    </row>
    <row r="1371" spans="1:23" x14ac:dyDescent="0.25">
      <c r="A1371">
        <f>COUNTIF('Value Matchup'!$D$356:$D$423,D1371)</f>
        <v>0</v>
      </c>
      <c r="B1371" t="s">
        <v>1301</v>
      </c>
      <c r="C1371">
        <v>313</v>
      </c>
      <c r="D1371" t="s">
        <v>119</v>
      </c>
      <c r="E1371" t="s">
        <v>116</v>
      </c>
      <c r="F1371" s="79" t="s">
        <v>444</v>
      </c>
      <c r="G1371">
        <v>-14.55</v>
      </c>
      <c r="H1371">
        <v>98</v>
      </c>
      <c r="I1371">
        <v>296</v>
      </c>
      <c r="J1371">
        <v>112.6</v>
      </c>
      <c r="K1371">
        <v>309</v>
      </c>
      <c r="L1371">
        <v>65.5</v>
      </c>
      <c r="M1371">
        <v>299</v>
      </c>
      <c r="N1371">
        <v>0.10299999999999999</v>
      </c>
      <c r="O1371">
        <v>12</v>
      </c>
      <c r="P1371">
        <v>-9.0399999999999991</v>
      </c>
      <c r="Q1371">
        <v>335</v>
      </c>
      <c r="R1371">
        <v>98.8</v>
      </c>
      <c r="S1371">
        <v>344</v>
      </c>
      <c r="T1371">
        <v>107.8</v>
      </c>
      <c r="U1371">
        <v>286</v>
      </c>
      <c r="V1371">
        <v>3.06</v>
      </c>
      <c r="W1371">
        <v>82</v>
      </c>
    </row>
    <row r="1372" spans="1:23" x14ac:dyDescent="0.25">
      <c r="A1372">
        <f>COUNTIF('Value Matchup'!$D$356:$D$423,D1372)</f>
        <v>0</v>
      </c>
      <c r="B1372" t="s">
        <v>1301</v>
      </c>
      <c r="C1372">
        <v>314</v>
      </c>
      <c r="D1372" t="s">
        <v>309</v>
      </c>
      <c r="E1372" t="s">
        <v>198</v>
      </c>
      <c r="F1372" s="79" t="s">
        <v>1662</v>
      </c>
      <c r="G1372">
        <v>-14.65</v>
      </c>
      <c r="H1372">
        <v>103.3</v>
      </c>
      <c r="I1372">
        <v>195</v>
      </c>
      <c r="J1372">
        <v>118</v>
      </c>
      <c r="K1372">
        <v>348</v>
      </c>
      <c r="L1372">
        <v>68.3</v>
      </c>
      <c r="M1372">
        <v>155</v>
      </c>
      <c r="N1372">
        <v>2.4E-2</v>
      </c>
      <c r="O1372">
        <v>113</v>
      </c>
      <c r="P1372">
        <v>-5.1100000000000003</v>
      </c>
      <c r="Q1372">
        <v>268</v>
      </c>
      <c r="R1372">
        <v>103.1</v>
      </c>
      <c r="S1372">
        <v>237</v>
      </c>
      <c r="T1372">
        <v>108.2</v>
      </c>
      <c r="U1372">
        <v>307</v>
      </c>
      <c r="V1372">
        <v>-0.94</v>
      </c>
      <c r="W1372">
        <v>189</v>
      </c>
    </row>
    <row r="1373" spans="1:23" x14ac:dyDescent="0.25">
      <c r="A1373">
        <f>COUNTIF('Value Matchup'!$D$356:$D$423,D1373)</f>
        <v>0</v>
      </c>
      <c r="B1373" t="s">
        <v>1301</v>
      </c>
      <c r="C1373">
        <v>315</v>
      </c>
      <c r="D1373" t="s">
        <v>391</v>
      </c>
      <c r="E1373" t="s">
        <v>118</v>
      </c>
      <c r="F1373" s="79" t="s">
        <v>1661</v>
      </c>
      <c r="G1373">
        <v>-14.99</v>
      </c>
      <c r="H1373">
        <v>100.6</v>
      </c>
      <c r="I1373">
        <v>246</v>
      </c>
      <c r="J1373">
        <v>115.6</v>
      </c>
      <c r="K1373">
        <v>337</v>
      </c>
      <c r="L1373">
        <v>73.2</v>
      </c>
      <c r="M1373">
        <v>13</v>
      </c>
      <c r="N1373">
        <v>0.1</v>
      </c>
      <c r="O1373">
        <v>14</v>
      </c>
      <c r="P1373">
        <v>-6.24</v>
      </c>
      <c r="Q1373">
        <v>294</v>
      </c>
      <c r="R1373">
        <v>101.5</v>
      </c>
      <c r="S1373">
        <v>300</v>
      </c>
      <c r="T1373">
        <v>107.7</v>
      </c>
      <c r="U1373">
        <v>279</v>
      </c>
      <c r="V1373">
        <v>-2.74</v>
      </c>
      <c r="W1373">
        <v>240</v>
      </c>
    </row>
    <row r="1374" spans="1:23" x14ac:dyDescent="0.25">
      <c r="A1374">
        <f>COUNTIF('Value Matchup'!$D$356:$D$423,D1374)</f>
        <v>0</v>
      </c>
      <c r="B1374" t="s">
        <v>1301</v>
      </c>
      <c r="C1374">
        <v>316</v>
      </c>
      <c r="D1374" t="s">
        <v>294</v>
      </c>
      <c r="E1374" t="s">
        <v>108</v>
      </c>
      <c r="F1374" s="79" t="s">
        <v>1662</v>
      </c>
      <c r="G1374">
        <v>-15.01</v>
      </c>
      <c r="H1374">
        <v>96.4</v>
      </c>
      <c r="I1374">
        <v>313</v>
      </c>
      <c r="J1374">
        <v>111.4</v>
      </c>
      <c r="K1374">
        <v>295</v>
      </c>
      <c r="L1374">
        <v>72.2</v>
      </c>
      <c r="M1374">
        <v>24</v>
      </c>
      <c r="N1374">
        <v>-5.8999999999999997E-2</v>
      </c>
      <c r="O1374">
        <v>314</v>
      </c>
      <c r="P1374">
        <v>-7.66</v>
      </c>
      <c r="Q1374">
        <v>323</v>
      </c>
      <c r="R1374">
        <v>101</v>
      </c>
      <c r="S1374">
        <v>311</v>
      </c>
      <c r="T1374">
        <v>108.6</v>
      </c>
      <c r="U1374">
        <v>322</v>
      </c>
      <c r="V1374">
        <v>3.8</v>
      </c>
      <c r="W1374">
        <v>61</v>
      </c>
    </row>
    <row r="1375" spans="1:23" x14ac:dyDescent="0.25">
      <c r="A1375">
        <f>COUNTIF('Value Matchup'!$D$356:$D$423,D1375)</f>
        <v>1</v>
      </c>
      <c r="B1375" t="s">
        <v>1301</v>
      </c>
      <c r="C1375">
        <v>317</v>
      </c>
      <c r="D1375" t="s">
        <v>107</v>
      </c>
      <c r="E1375" t="s">
        <v>108</v>
      </c>
      <c r="F1375" s="79" t="s">
        <v>451</v>
      </c>
      <c r="G1375">
        <v>-15.24</v>
      </c>
      <c r="H1375">
        <v>97.1</v>
      </c>
      <c r="I1375">
        <v>308</v>
      </c>
      <c r="J1375">
        <v>112.3</v>
      </c>
      <c r="K1375">
        <v>307</v>
      </c>
      <c r="L1375">
        <v>67.8</v>
      </c>
      <c r="M1375">
        <v>186</v>
      </c>
      <c r="N1375">
        <v>2.5000000000000001E-2</v>
      </c>
      <c r="O1375">
        <v>110</v>
      </c>
      <c r="P1375">
        <v>-7.76</v>
      </c>
      <c r="Q1375">
        <v>324</v>
      </c>
      <c r="R1375">
        <v>101.4</v>
      </c>
      <c r="S1375">
        <v>302</v>
      </c>
      <c r="T1375">
        <v>109.2</v>
      </c>
      <c r="U1375">
        <v>341</v>
      </c>
      <c r="V1375">
        <v>-0.96</v>
      </c>
      <c r="W1375">
        <v>190</v>
      </c>
    </row>
    <row r="1376" spans="1:23" x14ac:dyDescent="0.25">
      <c r="A1376">
        <f>COUNTIF('Value Matchup'!$D$356:$D$423,D1376)</f>
        <v>0</v>
      </c>
      <c r="B1376" t="s">
        <v>1301</v>
      </c>
      <c r="C1376">
        <v>318</v>
      </c>
      <c r="D1376" t="s">
        <v>265</v>
      </c>
      <c r="E1376" t="s">
        <v>136</v>
      </c>
      <c r="F1376" s="79" t="s">
        <v>1662</v>
      </c>
      <c r="G1376">
        <v>-15.28</v>
      </c>
      <c r="H1376">
        <v>98.5</v>
      </c>
      <c r="I1376">
        <v>289</v>
      </c>
      <c r="J1376">
        <v>113.8</v>
      </c>
      <c r="K1376">
        <v>325</v>
      </c>
      <c r="L1376">
        <v>67.2</v>
      </c>
      <c r="M1376">
        <v>222</v>
      </c>
      <c r="N1376">
        <v>-8.9999999999999993E-3</v>
      </c>
      <c r="O1376">
        <v>202</v>
      </c>
      <c r="P1376">
        <v>-6.74</v>
      </c>
      <c r="Q1376">
        <v>305</v>
      </c>
      <c r="R1376">
        <v>101</v>
      </c>
      <c r="S1376">
        <v>310</v>
      </c>
      <c r="T1376">
        <v>107.7</v>
      </c>
      <c r="U1376">
        <v>281</v>
      </c>
      <c r="V1376">
        <v>8.9499999999999993</v>
      </c>
      <c r="W1376">
        <v>12</v>
      </c>
    </row>
    <row r="1377" spans="1:23" x14ac:dyDescent="0.25">
      <c r="A1377">
        <f>COUNTIF('Value Matchup'!$D$356:$D$423,D1377)</f>
        <v>0</v>
      </c>
      <c r="B1377" t="s">
        <v>1301</v>
      </c>
      <c r="C1377">
        <v>319</v>
      </c>
      <c r="D1377" t="s">
        <v>120</v>
      </c>
      <c r="E1377" t="s">
        <v>121</v>
      </c>
      <c r="F1377" s="79" t="s">
        <v>1660</v>
      </c>
      <c r="G1377">
        <v>-15.34</v>
      </c>
      <c r="H1377">
        <v>92.1</v>
      </c>
      <c r="I1377">
        <v>336</v>
      </c>
      <c r="J1377">
        <v>107.4</v>
      </c>
      <c r="K1377">
        <v>219</v>
      </c>
      <c r="L1377">
        <v>61.3</v>
      </c>
      <c r="M1377">
        <v>349</v>
      </c>
      <c r="N1377">
        <v>0.111</v>
      </c>
      <c r="O1377">
        <v>10</v>
      </c>
      <c r="P1377">
        <v>-4.72</v>
      </c>
      <c r="Q1377">
        <v>259</v>
      </c>
      <c r="R1377">
        <v>102.6</v>
      </c>
      <c r="S1377">
        <v>256</v>
      </c>
      <c r="T1377">
        <v>107.3</v>
      </c>
      <c r="U1377">
        <v>253</v>
      </c>
      <c r="V1377">
        <v>0.25</v>
      </c>
      <c r="W1377">
        <v>162</v>
      </c>
    </row>
    <row r="1378" spans="1:23" x14ac:dyDescent="0.25">
      <c r="A1378">
        <f>COUNTIF('Value Matchup'!$D$356:$D$423,D1378)</f>
        <v>0</v>
      </c>
      <c r="B1378" t="s">
        <v>1301</v>
      </c>
      <c r="C1378">
        <v>320</v>
      </c>
      <c r="D1378" t="s">
        <v>248</v>
      </c>
      <c r="E1378" t="s">
        <v>108</v>
      </c>
      <c r="F1378" s="79" t="s">
        <v>1661</v>
      </c>
      <c r="G1378">
        <v>-15.48</v>
      </c>
      <c r="H1378">
        <v>97.3</v>
      </c>
      <c r="I1378">
        <v>305</v>
      </c>
      <c r="J1378">
        <v>112.8</v>
      </c>
      <c r="K1378">
        <v>314</v>
      </c>
      <c r="L1378">
        <v>72</v>
      </c>
      <c r="M1378">
        <v>31</v>
      </c>
      <c r="N1378">
        <v>-8.5000000000000006E-2</v>
      </c>
      <c r="O1378">
        <v>335</v>
      </c>
      <c r="P1378">
        <v>-9.6</v>
      </c>
      <c r="Q1378">
        <v>340</v>
      </c>
      <c r="R1378">
        <v>100.4</v>
      </c>
      <c r="S1378">
        <v>323</v>
      </c>
      <c r="T1378">
        <v>110</v>
      </c>
      <c r="U1378">
        <v>350</v>
      </c>
      <c r="V1378">
        <v>-8.32</v>
      </c>
      <c r="W1378">
        <v>337</v>
      </c>
    </row>
    <row r="1379" spans="1:23" x14ac:dyDescent="0.25">
      <c r="A1379">
        <f>COUNTIF('Value Matchup'!$D$356:$D$423,D1379)</f>
        <v>0</v>
      </c>
      <c r="B1379" t="s">
        <v>1301</v>
      </c>
      <c r="C1379">
        <v>321</v>
      </c>
      <c r="D1379" t="s">
        <v>162</v>
      </c>
      <c r="E1379" t="s">
        <v>108</v>
      </c>
      <c r="F1379" s="79" t="s">
        <v>1783</v>
      </c>
      <c r="G1379">
        <v>-15.98</v>
      </c>
      <c r="H1379">
        <v>100.9</v>
      </c>
      <c r="I1379">
        <v>237</v>
      </c>
      <c r="J1379">
        <v>116.9</v>
      </c>
      <c r="K1379">
        <v>344</v>
      </c>
      <c r="L1379">
        <v>71.8</v>
      </c>
      <c r="M1379">
        <v>36</v>
      </c>
      <c r="N1379">
        <v>-6.8000000000000005E-2</v>
      </c>
      <c r="O1379">
        <v>324</v>
      </c>
      <c r="P1379">
        <v>-7.46</v>
      </c>
      <c r="Q1379">
        <v>318</v>
      </c>
      <c r="R1379">
        <v>101</v>
      </c>
      <c r="S1379">
        <v>308</v>
      </c>
      <c r="T1379">
        <v>108.5</v>
      </c>
      <c r="U1379">
        <v>317</v>
      </c>
      <c r="V1379">
        <v>4.97</v>
      </c>
      <c r="W1379">
        <v>39</v>
      </c>
    </row>
    <row r="1380" spans="1:23" x14ac:dyDescent="0.25">
      <c r="A1380">
        <f>COUNTIF('Value Matchup'!$D$356:$D$423,D1380)</f>
        <v>0</v>
      </c>
      <c r="B1380" t="s">
        <v>1301</v>
      </c>
      <c r="C1380">
        <v>322</v>
      </c>
      <c r="D1380" t="s">
        <v>398</v>
      </c>
      <c r="E1380" t="s">
        <v>207</v>
      </c>
      <c r="F1380" s="79" t="s">
        <v>1662</v>
      </c>
      <c r="G1380">
        <v>-16.03</v>
      </c>
      <c r="H1380">
        <v>100.6</v>
      </c>
      <c r="I1380">
        <v>247</v>
      </c>
      <c r="J1380">
        <v>116.6</v>
      </c>
      <c r="K1380">
        <v>342</v>
      </c>
      <c r="L1380">
        <v>66.2</v>
      </c>
      <c r="M1380">
        <v>263</v>
      </c>
      <c r="N1380">
        <v>7.0000000000000001E-3</v>
      </c>
      <c r="O1380">
        <v>160</v>
      </c>
      <c r="P1380">
        <v>-4.96</v>
      </c>
      <c r="Q1380">
        <v>266</v>
      </c>
      <c r="R1380">
        <v>104.2</v>
      </c>
      <c r="S1380">
        <v>187</v>
      </c>
      <c r="T1380">
        <v>109.2</v>
      </c>
      <c r="U1380">
        <v>339</v>
      </c>
      <c r="V1380">
        <v>-3.06</v>
      </c>
      <c r="W1380">
        <v>254</v>
      </c>
    </row>
    <row r="1381" spans="1:23" x14ac:dyDescent="0.25">
      <c r="A1381">
        <f>COUNTIF('Value Matchup'!$D$356:$D$423,D1381)</f>
        <v>1</v>
      </c>
      <c r="B1381" t="s">
        <v>1301</v>
      </c>
      <c r="C1381">
        <v>323</v>
      </c>
      <c r="D1381" t="s">
        <v>143</v>
      </c>
      <c r="E1381" t="s">
        <v>144</v>
      </c>
      <c r="F1381" s="79" t="s">
        <v>1781</v>
      </c>
      <c r="G1381">
        <v>-16.03</v>
      </c>
      <c r="H1381">
        <v>86.6</v>
      </c>
      <c r="I1381">
        <v>350</v>
      </c>
      <c r="J1381">
        <v>102.6</v>
      </c>
      <c r="K1381">
        <v>129</v>
      </c>
      <c r="L1381">
        <v>67</v>
      </c>
      <c r="M1381">
        <v>236</v>
      </c>
      <c r="N1381">
        <v>1.7000000000000001E-2</v>
      </c>
      <c r="O1381">
        <v>128</v>
      </c>
      <c r="P1381">
        <v>3.37</v>
      </c>
      <c r="Q1381">
        <v>94</v>
      </c>
      <c r="R1381">
        <v>105.1</v>
      </c>
      <c r="S1381">
        <v>150</v>
      </c>
      <c r="T1381">
        <v>101.7</v>
      </c>
      <c r="U1381">
        <v>67</v>
      </c>
      <c r="V1381">
        <v>4.5199999999999996</v>
      </c>
      <c r="W1381">
        <v>45</v>
      </c>
    </row>
    <row r="1382" spans="1:23" x14ac:dyDescent="0.25">
      <c r="A1382">
        <f>COUNTIF('Value Matchup'!$D$356:$D$423,D1382)</f>
        <v>0</v>
      </c>
      <c r="B1382" t="s">
        <v>1301</v>
      </c>
      <c r="C1382">
        <v>324</v>
      </c>
      <c r="D1382" t="s">
        <v>221</v>
      </c>
      <c r="E1382" t="s">
        <v>118</v>
      </c>
      <c r="F1382" s="79" t="s">
        <v>1662</v>
      </c>
      <c r="G1382">
        <v>-16.059999999999999</v>
      </c>
      <c r="H1382">
        <v>99.7</v>
      </c>
      <c r="I1382">
        <v>267</v>
      </c>
      <c r="J1382">
        <v>115.8</v>
      </c>
      <c r="K1382">
        <v>338</v>
      </c>
      <c r="L1382">
        <v>69.2</v>
      </c>
      <c r="M1382">
        <v>114</v>
      </c>
      <c r="N1382">
        <v>5.0000000000000001E-3</v>
      </c>
      <c r="O1382">
        <v>166</v>
      </c>
      <c r="P1382">
        <v>-6.21</v>
      </c>
      <c r="Q1382">
        <v>293</v>
      </c>
      <c r="R1382">
        <v>100.7</v>
      </c>
      <c r="S1382">
        <v>315</v>
      </c>
      <c r="T1382">
        <v>106.9</v>
      </c>
      <c r="U1382">
        <v>234</v>
      </c>
      <c r="V1382">
        <v>-6.04</v>
      </c>
      <c r="W1382">
        <v>309</v>
      </c>
    </row>
    <row r="1383" spans="1:23" x14ac:dyDescent="0.25">
      <c r="A1383">
        <f>COUNTIF('Value Matchup'!$D$356:$D$423,D1383)</f>
        <v>0</v>
      </c>
      <c r="B1383" t="s">
        <v>1301</v>
      </c>
      <c r="C1383">
        <v>325</v>
      </c>
      <c r="D1383" t="s">
        <v>137</v>
      </c>
      <c r="E1383" t="s">
        <v>118</v>
      </c>
      <c r="F1383" s="79" t="s">
        <v>1784</v>
      </c>
      <c r="G1383">
        <v>-16.16</v>
      </c>
      <c r="H1383">
        <v>88.2</v>
      </c>
      <c r="I1383">
        <v>348</v>
      </c>
      <c r="J1383">
        <v>104.4</v>
      </c>
      <c r="K1383">
        <v>164</v>
      </c>
      <c r="L1383">
        <v>65.2</v>
      </c>
      <c r="M1383">
        <v>308</v>
      </c>
      <c r="N1383">
        <v>-2.1000000000000001E-2</v>
      </c>
      <c r="O1383">
        <v>232</v>
      </c>
      <c r="P1383">
        <v>-6.84</v>
      </c>
      <c r="Q1383">
        <v>308</v>
      </c>
      <c r="R1383">
        <v>102.4</v>
      </c>
      <c r="S1383">
        <v>264</v>
      </c>
      <c r="T1383">
        <v>109.3</v>
      </c>
      <c r="U1383">
        <v>342</v>
      </c>
      <c r="V1383">
        <v>-5.0599999999999996</v>
      </c>
      <c r="W1383">
        <v>301</v>
      </c>
    </row>
    <row r="1384" spans="1:23" x14ac:dyDescent="0.25">
      <c r="A1384">
        <f>COUNTIF('Value Matchup'!$D$356:$D$423,D1384)</f>
        <v>0</v>
      </c>
      <c r="B1384" t="s">
        <v>1301</v>
      </c>
      <c r="C1384">
        <v>326</v>
      </c>
      <c r="D1384" t="s">
        <v>51</v>
      </c>
      <c r="E1384" t="s">
        <v>121</v>
      </c>
      <c r="F1384" s="79" t="s">
        <v>1782</v>
      </c>
      <c r="G1384">
        <v>-16.420000000000002</v>
      </c>
      <c r="H1384">
        <v>99.6</v>
      </c>
      <c r="I1384">
        <v>271</v>
      </c>
      <c r="J1384">
        <v>116</v>
      </c>
      <c r="K1384">
        <v>340</v>
      </c>
      <c r="L1384">
        <v>69.400000000000006</v>
      </c>
      <c r="M1384">
        <v>107</v>
      </c>
      <c r="N1384">
        <v>-3.4000000000000002E-2</v>
      </c>
      <c r="O1384">
        <v>265</v>
      </c>
      <c r="P1384">
        <v>-5.98</v>
      </c>
      <c r="Q1384">
        <v>289</v>
      </c>
      <c r="R1384">
        <v>101.4</v>
      </c>
      <c r="S1384">
        <v>301</v>
      </c>
      <c r="T1384">
        <v>107.4</v>
      </c>
      <c r="U1384">
        <v>257</v>
      </c>
      <c r="V1384">
        <v>-3.02</v>
      </c>
      <c r="W1384">
        <v>252</v>
      </c>
    </row>
    <row r="1385" spans="1:23" x14ac:dyDescent="0.25">
      <c r="A1385">
        <f>COUNTIF('Value Matchup'!$D$356:$D$423,D1385)</f>
        <v>0</v>
      </c>
      <c r="B1385" t="s">
        <v>1301</v>
      </c>
      <c r="C1385">
        <v>327</v>
      </c>
      <c r="D1385" t="s">
        <v>267</v>
      </c>
      <c r="E1385" t="s">
        <v>108</v>
      </c>
      <c r="F1385" s="79" t="s">
        <v>1785</v>
      </c>
      <c r="G1385">
        <v>-16.440000000000001</v>
      </c>
      <c r="H1385">
        <v>97.8</v>
      </c>
      <c r="I1385">
        <v>302</v>
      </c>
      <c r="J1385">
        <v>114.3</v>
      </c>
      <c r="K1385">
        <v>328</v>
      </c>
      <c r="L1385">
        <v>68</v>
      </c>
      <c r="M1385">
        <v>174</v>
      </c>
      <c r="N1385">
        <v>1.2E-2</v>
      </c>
      <c r="O1385">
        <v>149</v>
      </c>
      <c r="P1385">
        <v>-7.59</v>
      </c>
      <c r="Q1385">
        <v>321</v>
      </c>
      <c r="R1385">
        <v>101.9</v>
      </c>
      <c r="S1385">
        <v>289</v>
      </c>
      <c r="T1385">
        <v>109.5</v>
      </c>
      <c r="U1385">
        <v>344</v>
      </c>
      <c r="V1385">
        <v>13.75</v>
      </c>
      <c r="W1385">
        <v>2</v>
      </c>
    </row>
    <row r="1386" spans="1:23" x14ac:dyDescent="0.25">
      <c r="A1386">
        <f>COUNTIF('Value Matchup'!$D$356:$D$423,D1386)</f>
        <v>0</v>
      </c>
      <c r="B1386" t="s">
        <v>1301</v>
      </c>
      <c r="C1386">
        <v>328</v>
      </c>
      <c r="D1386" t="s">
        <v>328</v>
      </c>
      <c r="E1386" t="s">
        <v>159</v>
      </c>
      <c r="F1386" s="79" t="s">
        <v>1661</v>
      </c>
      <c r="G1386">
        <v>-16.579999999999998</v>
      </c>
      <c r="H1386">
        <v>93.7</v>
      </c>
      <c r="I1386">
        <v>329</v>
      </c>
      <c r="J1386">
        <v>110.2</v>
      </c>
      <c r="K1386">
        <v>276</v>
      </c>
      <c r="L1386">
        <v>67.2</v>
      </c>
      <c r="M1386">
        <v>223</v>
      </c>
      <c r="N1386">
        <v>4.3999999999999997E-2</v>
      </c>
      <c r="O1386">
        <v>74</v>
      </c>
      <c r="P1386">
        <v>-5.17</v>
      </c>
      <c r="Q1386">
        <v>270</v>
      </c>
      <c r="R1386">
        <v>103.5</v>
      </c>
      <c r="S1386">
        <v>219</v>
      </c>
      <c r="T1386">
        <v>108.7</v>
      </c>
      <c r="U1386">
        <v>323</v>
      </c>
      <c r="V1386">
        <v>-1.56</v>
      </c>
      <c r="W1386">
        <v>209</v>
      </c>
    </row>
    <row r="1387" spans="1:23" x14ac:dyDescent="0.25">
      <c r="A1387">
        <f>COUNTIF('Value Matchup'!$D$356:$D$423,D1387)</f>
        <v>0</v>
      </c>
      <c r="B1387" t="s">
        <v>1301</v>
      </c>
      <c r="C1387">
        <v>329</v>
      </c>
      <c r="D1387" t="s">
        <v>228</v>
      </c>
      <c r="E1387" t="s">
        <v>136</v>
      </c>
      <c r="F1387" s="79" t="s">
        <v>1660</v>
      </c>
      <c r="G1387">
        <v>-16.61</v>
      </c>
      <c r="H1387">
        <v>93.5</v>
      </c>
      <c r="I1387">
        <v>331</v>
      </c>
      <c r="J1387">
        <v>110.1</v>
      </c>
      <c r="K1387">
        <v>273</v>
      </c>
      <c r="L1387">
        <v>70.400000000000006</v>
      </c>
      <c r="M1387">
        <v>64</v>
      </c>
      <c r="N1387">
        <v>8.9999999999999993E-3</v>
      </c>
      <c r="O1387">
        <v>155</v>
      </c>
      <c r="P1387">
        <v>-9.83</v>
      </c>
      <c r="Q1387">
        <v>343</v>
      </c>
      <c r="R1387">
        <v>100</v>
      </c>
      <c r="S1387">
        <v>328</v>
      </c>
      <c r="T1387">
        <v>109.9</v>
      </c>
      <c r="U1387">
        <v>348</v>
      </c>
      <c r="V1387">
        <v>-1.69</v>
      </c>
      <c r="W1387">
        <v>213</v>
      </c>
    </row>
    <row r="1388" spans="1:23" x14ac:dyDescent="0.25">
      <c r="A1388">
        <f>COUNTIF('Value Matchup'!$D$356:$D$423,D1388)</f>
        <v>0</v>
      </c>
      <c r="B1388" t="s">
        <v>1301</v>
      </c>
      <c r="C1388">
        <v>330</v>
      </c>
      <c r="D1388" t="s">
        <v>313</v>
      </c>
      <c r="E1388" t="s">
        <v>108</v>
      </c>
      <c r="F1388" s="79" t="s">
        <v>1784</v>
      </c>
      <c r="G1388">
        <v>-16.62</v>
      </c>
      <c r="H1388">
        <v>101.6</v>
      </c>
      <c r="I1388">
        <v>227</v>
      </c>
      <c r="J1388">
        <v>118.2</v>
      </c>
      <c r="K1388">
        <v>349</v>
      </c>
      <c r="L1388">
        <v>73.8</v>
      </c>
      <c r="M1388">
        <v>8</v>
      </c>
      <c r="N1388">
        <v>-5.2999999999999999E-2</v>
      </c>
      <c r="O1388">
        <v>299</v>
      </c>
      <c r="P1388">
        <v>-6.29</v>
      </c>
      <c r="Q1388">
        <v>295</v>
      </c>
      <c r="R1388">
        <v>102</v>
      </c>
      <c r="S1388">
        <v>284</v>
      </c>
      <c r="T1388">
        <v>108.3</v>
      </c>
      <c r="U1388">
        <v>310</v>
      </c>
      <c r="V1388">
        <v>13.07</v>
      </c>
      <c r="W1388">
        <v>3</v>
      </c>
    </row>
    <row r="1389" spans="1:23" x14ac:dyDescent="0.25">
      <c r="A1389">
        <f>COUNTIF('Value Matchup'!$D$356:$D$423,D1389)</f>
        <v>0</v>
      </c>
      <c r="B1389" t="s">
        <v>1301</v>
      </c>
      <c r="C1389">
        <v>331</v>
      </c>
      <c r="D1389" t="s">
        <v>296</v>
      </c>
      <c r="E1389" t="s">
        <v>108</v>
      </c>
      <c r="F1389" s="79" t="s">
        <v>1661</v>
      </c>
      <c r="G1389">
        <v>-16.75</v>
      </c>
      <c r="H1389">
        <v>92.2</v>
      </c>
      <c r="I1389">
        <v>335</v>
      </c>
      <c r="J1389">
        <v>108.9</v>
      </c>
      <c r="K1389">
        <v>255</v>
      </c>
      <c r="L1389">
        <v>68.400000000000006</v>
      </c>
      <c r="M1389">
        <v>152</v>
      </c>
      <c r="N1389">
        <v>1.4999999999999999E-2</v>
      </c>
      <c r="O1389">
        <v>137</v>
      </c>
      <c r="P1389">
        <v>-4.75</v>
      </c>
      <c r="Q1389">
        <v>260</v>
      </c>
      <c r="R1389">
        <v>103.3</v>
      </c>
      <c r="S1389">
        <v>231</v>
      </c>
      <c r="T1389">
        <v>108.1</v>
      </c>
      <c r="U1389">
        <v>297</v>
      </c>
      <c r="V1389">
        <v>11.46</v>
      </c>
      <c r="W1389">
        <v>4</v>
      </c>
    </row>
    <row r="1390" spans="1:23" x14ac:dyDescent="0.25">
      <c r="A1390">
        <f>COUNTIF('Value Matchup'!$D$356:$D$423,D1390)</f>
        <v>0</v>
      </c>
      <c r="B1390" t="s">
        <v>1301</v>
      </c>
      <c r="C1390">
        <v>332</v>
      </c>
      <c r="D1390" t="s">
        <v>349</v>
      </c>
      <c r="E1390" t="s">
        <v>136</v>
      </c>
      <c r="F1390" s="79" t="s">
        <v>517</v>
      </c>
      <c r="G1390">
        <v>-16.850000000000001</v>
      </c>
      <c r="H1390">
        <v>87.4</v>
      </c>
      <c r="I1390">
        <v>349</v>
      </c>
      <c r="J1390">
        <v>104.2</v>
      </c>
      <c r="K1390">
        <v>161</v>
      </c>
      <c r="L1390">
        <v>65.900000000000006</v>
      </c>
      <c r="M1390">
        <v>285</v>
      </c>
      <c r="N1390">
        <v>0.11700000000000001</v>
      </c>
      <c r="O1390">
        <v>7</v>
      </c>
      <c r="P1390">
        <v>-10.53</v>
      </c>
      <c r="Q1390">
        <v>346</v>
      </c>
      <c r="R1390">
        <v>99.1</v>
      </c>
      <c r="S1390">
        <v>339</v>
      </c>
      <c r="T1390">
        <v>109.6</v>
      </c>
      <c r="U1390">
        <v>347</v>
      </c>
      <c r="V1390">
        <v>1.1399999999999999</v>
      </c>
      <c r="W1390">
        <v>138</v>
      </c>
    </row>
    <row r="1391" spans="1:23" x14ac:dyDescent="0.25">
      <c r="A1391">
        <f>COUNTIF('Value Matchup'!$D$356:$D$423,D1391)</f>
        <v>0</v>
      </c>
      <c r="B1391" t="s">
        <v>1301</v>
      </c>
      <c r="C1391">
        <v>333</v>
      </c>
      <c r="D1391" t="s">
        <v>179</v>
      </c>
      <c r="E1391" t="s">
        <v>136</v>
      </c>
      <c r="F1391" s="79" t="s">
        <v>1785</v>
      </c>
      <c r="G1391">
        <v>-17.190000000000001</v>
      </c>
      <c r="H1391">
        <v>95.9</v>
      </c>
      <c r="I1391">
        <v>315</v>
      </c>
      <c r="J1391">
        <v>113.1</v>
      </c>
      <c r="K1391">
        <v>318</v>
      </c>
      <c r="L1391">
        <v>69.900000000000006</v>
      </c>
      <c r="M1391">
        <v>87</v>
      </c>
      <c r="N1391">
        <v>-4.1000000000000002E-2</v>
      </c>
      <c r="O1391">
        <v>279</v>
      </c>
      <c r="P1391">
        <v>-6.94</v>
      </c>
      <c r="Q1391">
        <v>311</v>
      </c>
      <c r="R1391">
        <v>101.1</v>
      </c>
      <c r="S1391">
        <v>307</v>
      </c>
      <c r="T1391">
        <v>108</v>
      </c>
      <c r="U1391">
        <v>293</v>
      </c>
      <c r="V1391">
        <v>11.26</v>
      </c>
      <c r="W1391">
        <v>5</v>
      </c>
    </row>
    <row r="1392" spans="1:23" x14ac:dyDescent="0.25">
      <c r="A1392">
        <f>COUNTIF('Value Matchup'!$D$356:$D$423,D1392)</f>
        <v>0</v>
      </c>
      <c r="B1392" t="s">
        <v>1301</v>
      </c>
      <c r="C1392">
        <v>334</v>
      </c>
      <c r="D1392" t="s">
        <v>392</v>
      </c>
      <c r="E1392" t="s">
        <v>118</v>
      </c>
      <c r="F1392" s="79" t="s">
        <v>1783</v>
      </c>
      <c r="G1392">
        <v>-17.79</v>
      </c>
      <c r="H1392">
        <v>99.9</v>
      </c>
      <c r="I1392">
        <v>263</v>
      </c>
      <c r="J1392">
        <v>117.7</v>
      </c>
      <c r="K1392">
        <v>347</v>
      </c>
      <c r="L1392">
        <v>69.5</v>
      </c>
      <c r="M1392">
        <v>99</v>
      </c>
      <c r="N1392">
        <v>-3.9E-2</v>
      </c>
      <c r="O1392">
        <v>275</v>
      </c>
      <c r="P1392">
        <v>-6.76</v>
      </c>
      <c r="Q1392">
        <v>306</v>
      </c>
      <c r="R1392">
        <v>101.3</v>
      </c>
      <c r="S1392">
        <v>303</v>
      </c>
      <c r="T1392">
        <v>108</v>
      </c>
      <c r="U1392">
        <v>295</v>
      </c>
      <c r="V1392">
        <v>-6.23</v>
      </c>
      <c r="W1392">
        <v>312</v>
      </c>
    </row>
    <row r="1393" spans="1:23" x14ac:dyDescent="0.25">
      <c r="A1393">
        <f>COUNTIF('Value Matchup'!$D$356:$D$423,D1393)</f>
        <v>0</v>
      </c>
      <c r="B1393" t="s">
        <v>1301</v>
      </c>
      <c r="C1393">
        <v>335</v>
      </c>
      <c r="D1393" t="s">
        <v>233</v>
      </c>
      <c r="E1393" t="s">
        <v>173</v>
      </c>
      <c r="F1393" s="79" t="s">
        <v>1781</v>
      </c>
      <c r="G1393">
        <v>-17.829999999999998</v>
      </c>
      <c r="H1393">
        <v>89.9</v>
      </c>
      <c r="I1393">
        <v>343</v>
      </c>
      <c r="J1393">
        <v>107.7</v>
      </c>
      <c r="K1393">
        <v>227</v>
      </c>
      <c r="L1393">
        <v>71.599999999999994</v>
      </c>
      <c r="M1393">
        <v>40</v>
      </c>
      <c r="N1393">
        <v>4.0000000000000001E-3</v>
      </c>
      <c r="O1393">
        <v>167</v>
      </c>
      <c r="P1393">
        <v>-0.76</v>
      </c>
      <c r="Q1393">
        <v>165</v>
      </c>
      <c r="R1393">
        <v>104.6</v>
      </c>
      <c r="S1393">
        <v>165</v>
      </c>
      <c r="T1393">
        <v>105.4</v>
      </c>
      <c r="U1393">
        <v>169</v>
      </c>
      <c r="V1393">
        <v>-2.29</v>
      </c>
      <c r="W1393">
        <v>231</v>
      </c>
    </row>
    <row r="1394" spans="1:23" x14ac:dyDescent="0.25">
      <c r="A1394">
        <f>COUNTIF('Value Matchup'!$D$356:$D$423,D1394)</f>
        <v>0</v>
      </c>
      <c r="B1394" t="s">
        <v>1301</v>
      </c>
      <c r="C1394">
        <v>336</v>
      </c>
      <c r="D1394" t="s">
        <v>261</v>
      </c>
      <c r="E1394" t="s">
        <v>118</v>
      </c>
      <c r="F1394" s="79" t="s">
        <v>1784</v>
      </c>
      <c r="G1394">
        <v>-18.23</v>
      </c>
      <c r="H1394">
        <v>96.3</v>
      </c>
      <c r="I1394">
        <v>314</v>
      </c>
      <c r="J1394">
        <v>114.5</v>
      </c>
      <c r="K1394">
        <v>331</v>
      </c>
      <c r="L1394">
        <v>76.8</v>
      </c>
      <c r="M1394">
        <v>4</v>
      </c>
      <c r="N1394">
        <v>0.03</v>
      </c>
      <c r="O1394">
        <v>98</v>
      </c>
      <c r="P1394">
        <v>-6.87</v>
      </c>
      <c r="Q1394">
        <v>309</v>
      </c>
      <c r="R1394">
        <v>100.8</v>
      </c>
      <c r="S1394">
        <v>314</v>
      </c>
      <c r="T1394">
        <v>107.7</v>
      </c>
      <c r="U1394">
        <v>278</v>
      </c>
      <c r="V1394">
        <v>-6.49</v>
      </c>
      <c r="W1394">
        <v>318</v>
      </c>
    </row>
    <row r="1395" spans="1:23" x14ac:dyDescent="0.25">
      <c r="A1395">
        <f>COUNTIF('Value Matchup'!$D$356:$D$423,D1395)</f>
        <v>1</v>
      </c>
      <c r="B1395" t="s">
        <v>1301</v>
      </c>
      <c r="C1395">
        <v>337</v>
      </c>
      <c r="D1395" t="s">
        <v>327</v>
      </c>
      <c r="E1395" t="s">
        <v>116</v>
      </c>
      <c r="F1395" s="79" t="s">
        <v>1783</v>
      </c>
      <c r="G1395">
        <v>-18.57</v>
      </c>
      <c r="H1395">
        <v>89</v>
      </c>
      <c r="I1395">
        <v>344</v>
      </c>
      <c r="J1395">
        <v>107.6</v>
      </c>
      <c r="K1395">
        <v>225</v>
      </c>
      <c r="L1395">
        <v>68.7</v>
      </c>
      <c r="M1395">
        <v>135</v>
      </c>
      <c r="N1395">
        <v>8.0000000000000002E-3</v>
      </c>
      <c r="O1395">
        <v>157</v>
      </c>
      <c r="P1395">
        <v>-5.74</v>
      </c>
      <c r="Q1395">
        <v>283</v>
      </c>
      <c r="R1395">
        <v>100.4</v>
      </c>
      <c r="S1395">
        <v>321</v>
      </c>
      <c r="T1395">
        <v>106.2</v>
      </c>
      <c r="U1395">
        <v>205</v>
      </c>
      <c r="V1395">
        <v>7.95</v>
      </c>
      <c r="W1395">
        <v>15</v>
      </c>
    </row>
    <row r="1396" spans="1:23" x14ac:dyDescent="0.25">
      <c r="A1396">
        <f>COUNTIF('Value Matchup'!$D$356:$D$423,D1396)</f>
        <v>0</v>
      </c>
      <c r="B1396" t="s">
        <v>1301</v>
      </c>
      <c r="C1396">
        <v>338</v>
      </c>
      <c r="D1396" t="s">
        <v>404</v>
      </c>
      <c r="E1396" t="s">
        <v>167</v>
      </c>
      <c r="F1396" s="79" t="s">
        <v>1781</v>
      </c>
      <c r="G1396">
        <v>-18.98</v>
      </c>
      <c r="H1396">
        <v>97.9</v>
      </c>
      <c r="I1396">
        <v>300</v>
      </c>
      <c r="J1396">
        <v>116.9</v>
      </c>
      <c r="K1396">
        <v>343</v>
      </c>
      <c r="L1396">
        <v>71.400000000000006</v>
      </c>
      <c r="M1396">
        <v>44</v>
      </c>
      <c r="N1396">
        <v>-5.1999999999999998E-2</v>
      </c>
      <c r="O1396">
        <v>297</v>
      </c>
      <c r="P1396">
        <v>-4.08</v>
      </c>
      <c r="Q1396">
        <v>246</v>
      </c>
      <c r="R1396">
        <v>103.4</v>
      </c>
      <c r="S1396">
        <v>227</v>
      </c>
      <c r="T1396">
        <v>107.4</v>
      </c>
      <c r="U1396">
        <v>258</v>
      </c>
      <c r="V1396">
        <v>-1.23</v>
      </c>
      <c r="W1396">
        <v>198</v>
      </c>
    </row>
    <row r="1397" spans="1:23" x14ac:dyDescent="0.25">
      <c r="A1397">
        <f>COUNTIF('Value Matchup'!$D$356:$D$423,D1397)</f>
        <v>0</v>
      </c>
      <c r="B1397" t="s">
        <v>1301</v>
      </c>
      <c r="C1397">
        <v>339</v>
      </c>
      <c r="D1397" t="s">
        <v>300</v>
      </c>
      <c r="E1397" t="s">
        <v>136</v>
      </c>
      <c r="F1397" s="79" t="s">
        <v>1662</v>
      </c>
      <c r="G1397">
        <v>-19.05</v>
      </c>
      <c r="H1397">
        <v>95.7</v>
      </c>
      <c r="I1397">
        <v>319</v>
      </c>
      <c r="J1397">
        <v>114.7</v>
      </c>
      <c r="K1397">
        <v>332</v>
      </c>
      <c r="L1397">
        <v>67.599999999999994</v>
      </c>
      <c r="M1397">
        <v>199</v>
      </c>
      <c r="N1397">
        <v>0.03</v>
      </c>
      <c r="O1397">
        <v>96</v>
      </c>
      <c r="P1397">
        <v>-10.32</v>
      </c>
      <c r="Q1397">
        <v>345</v>
      </c>
      <c r="R1397">
        <v>98.3</v>
      </c>
      <c r="S1397">
        <v>348</v>
      </c>
      <c r="T1397">
        <v>108.6</v>
      </c>
      <c r="U1397">
        <v>320</v>
      </c>
      <c r="V1397">
        <v>-0.99</v>
      </c>
      <c r="W1397">
        <v>192</v>
      </c>
    </row>
    <row r="1398" spans="1:23" x14ac:dyDescent="0.25">
      <c r="A1398">
        <f>COUNTIF('Value Matchup'!$D$356:$D$423,D1398)</f>
        <v>0</v>
      </c>
      <c r="B1398" t="s">
        <v>1301</v>
      </c>
      <c r="C1398">
        <v>340</v>
      </c>
      <c r="D1398" t="s">
        <v>360</v>
      </c>
      <c r="E1398" t="s">
        <v>132</v>
      </c>
      <c r="F1398" s="79" t="s">
        <v>1781</v>
      </c>
      <c r="G1398">
        <v>-19.25</v>
      </c>
      <c r="H1398">
        <v>91.2</v>
      </c>
      <c r="I1398">
        <v>342</v>
      </c>
      <c r="J1398">
        <v>110.5</v>
      </c>
      <c r="K1398">
        <v>280</v>
      </c>
      <c r="L1398">
        <v>70.8</v>
      </c>
      <c r="M1398">
        <v>56</v>
      </c>
      <c r="N1398">
        <v>-2.3E-2</v>
      </c>
      <c r="O1398">
        <v>237</v>
      </c>
      <c r="P1398">
        <v>-3.15</v>
      </c>
      <c r="Q1398">
        <v>218</v>
      </c>
      <c r="R1398">
        <v>103.9</v>
      </c>
      <c r="S1398">
        <v>198</v>
      </c>
      <c r="T1398">
        <v>107.1</v>
      </c>
      <c r="U1398">
        <v>243</v>
      </c>
      <c r="V1398">
        <v>0.62</v>
      </c>
      <c r="W1398">
        <v>152</v>
      </c>
    </row>
    <row r="1399" spans="1:23" x14ac:dyDescent="0.25">
      <c r="A1399">
        <f>COUNTIF('Value Matchup'!$D$356:$D$423,D1399)</f>
        <v>0</v>
      </c>
      <c r="B1399" t="s">
        <v>1301</v>
      </c>
      <c r="C1399">
        <v>341</v>
      </c>
      <c r="D1399" t="s">
        <v>277</v>
      </c>
      <c r="E1399" t="s">
        <v>116</v>
      </c>
      <c r="F1399" s="79" t="s">
        <v>1784</v>
      </c>
      <c r="G1399">
        <v>-19.329999999999998</v>
      </c>
      <c r="H1399">
        <v>91.5</v>
      </c>
      <c r="I1399">
        <v>341</v>
      </c>
      <c r="J1399">
        <v>110.8</v>
      </c>
      <c r="K1399">
        <v>285</v>
      </c>
      <c r="L1399">
        <v>71.2</v>
      </c>
      <c r="M1399">
        <v>52</v>
      </c>
      <c r="N1399">
        <v>-1E-3</v>
      </c>
      <c r="O1399">
        <v>176</v>
      </c>
      <c r="P1399">
        <v>-6.55</v>
      </c>
      <c r="Q1399">
        <v>304</v>
      </c>
      <c r="R1399">
        <v>99.9</v>
      </c>
      <c r="S1399">
        <v>332</v>
      </c>
      <c r="T1399">
        <v>106.4</v>
      </c>
      <c r="U1399">
        <v>215</v>
      </c>
      <c r="V1399">
        <v>4.99</v>
      </c>
      <c r="W1399">
        <v>37</v>
      </c>
    </row>
    <row r="1400" spans="1:23" x14ac:dyDescent="0.25">
      <c r="A1400">
        <f>COUNTIF('Value Matchup'!$D$356:$D$423,D1400)</f>
        <v>0</v>
      </c>
      <c r="B1400" t="s">
        <v>1301</v>
      </c>
      <c r="C1400">
        <v>342</v>
      </c>
      <c r="D1400" t="s">
        <v>365</v>
      </c>
      <c r="E1400" t="s">
        <v>198</v>
      </c>
      <c r="F1400" s="79" t="s">
        <v>1782</v>
      </c>
      <c r="G1400">
        <v>-20.3</v>
      </c>
      <c r="H1400">
        <v>98.2</v>
      </c>
      <c r="I1400">
        <v>294</v>
      </c>
      <c r="J1400">
        <v>118.5</v>
      </c>
      <c r="K1400">
        <v>350</v>
      </c>
      <c r="L1400">
        <v>68.2</v>
      </c>
      <c r="M1400">
        <v>158</v>
      </c>
      <c r="N1400">
        <v>-5.5E-2</v>
      </c>
      <c r="O1400">
        <v>304</v>
      </c>
      <c r="P1400">
        <v>-4.17</v>
      </c>
      <c r="Q1400">
        <v>250</v>
      </c>
      <c r="R1400">
        <v>103.6</v>
      </c>
      <c r="S1400">
        <v>212</v>
      </c>
      <c r="T1400">
        <v>107.8</v>
      </c>
      <c r="U1400">
        <v>284</v>
      </c>
      <c r="V1400">
        <v>3.7</v>
      </c>
      <c r="W1400">
        <v>64</v>
      </c>
    </row>
    <row r="1401" spans="1:23" x14ac:dyDescent="0.25">
      <c r="A1401">
        <f>COUNTIF('Value Matchup'!$D$356:$D$423,D1401)</f>
        <v>0</v>
      </c>
      <c r="B1401" t="s">
        <v>1301</v>
      </c>
      <c r="C1401">
        <v>343</v>
      </c>
      <c r="D1401" t="s">
        <v>308</v>
      </c>
      <c r="E1401" t="s">
        <v>198</v>
      </c>
      <c r="F1401" s="79" t="s">
        <v>1781</v>
      </c>
      <c r="G1401">
        <v>-20.65</v>
      </c>
      <c r="H1401">
        <v>92.5</v>
      </c>
      <c r="I1401">
        <v>334</v>
      </c>
      <c r="J1401">
        <v>113.1</v>
      </c>
      <c r="K1401">
        <v>320</v>
      </c>
      <c r="L1401">
        <v>70.3</v>
      </c>
      <c r="M1401">
        <v>72</v>
      </c>
      <c r="N1401">
        <v>-6.8000000000000005E-2</v>
      </c>
      <c r="O1401">
        <v>323</v>
      </c>
      <c r="P1401">
        <v>-2.34</v>
      </c>
      <c r="Q1401">
        <v>205</v>
      </c>
      <c r="R1401">
        <v>104.9</v>
      </c>
      <c r="S1401">
        <v>153</v>
      </c>
      <c r="T1401">
        <v>107.3</v>
      </c>
      <c r="U1401">
        <v>251</v>
      </c>
      <c r="V1401">
        <v>10.46</v>
      </c>
      <c r="W1401">
        <v>8</v>
      </c>
    </row>
    <row r="1402" spans="1:23" x14ac:dyDescent="0.25">
      <c r="A1402">
        <f>COUNTIF('Value Matchup'!$D$356:$D$423,D1402)</f>
        <v>0</v>
      </c>
      <c r="B1402" t="s">
        <v>1301</v>
      </c>
      <c r="C1402">
        <v>344</v>
      </c>
      <c r="D1402" t="s">
        <v>127</v>
      </c>
      <c r="E1402" t="s">
        <v>116</v>
      </c>
      <c r="F1402" s="79" t="s">
        <v>1784</v>
      </c>
      <c r="G1402">
        <v>-20.69</v>
      </c>
      <c r="H1402">
        <v>89</v>
      </c>
      <c r="I1402">
        <v>345</v>
      </c>
      <c r="J1402">
        <v>109.7</v>
      </c>
      <c r="K1402">
        <v>268</v>
      </c>
      <c r="L1402">
        <v>64.099999999999994</v>
      </c>
      <c r="M1402">
        <v>332</v>
      </c>
      <c r="N1402">
        <v>0.05</v>
      </c>
      <c r="O1402">
        <v>60</v>
      </c>
      <c r="P1402">
        <v>-3.91</v>
      </c>
      <c r="Q1402">
        <v>237</v>
      </c>
      <c r="R1402">
        <v>102.1</v>
      </c>
      <c r="S1402">
        <v>281</v>
      </c>
      <c r="T1402">
        <v>106</v>
      </c>
      <c r="U1402">
        <v>197</v>
      </c>
      <c r="V1402">
        <v>10.98</v>
      </c>
      <c r="W1402">
        <v>7</v>
      </c>
    </row>
    <row r="1403" spans="1:23" x14ac:dyDescent="0.25">
      <c r="A1403">
        <f>COUNTIF('Value Matchup'!$D$356:$D$423,D1403)</f>
        <v>0</v>
      </c>
      <c r="B1403" t="s">
        <v>1301</v>
      </c>
      <c r="C1403">
        <v>345</v>
      </c>
      <c r="D1403" t="s">
        <v>218</v>
      </c>
      <c r="E1403" t="s">
        <v>116</v>
      </c>
      <c r="F1403" s="79" t="s">
        <v>1782</v>
      </c>
      <c r="G1403">
        <v>-21.29</v>
      </c>
      <c r="H1403">
        <v>88.4</v>
      </c>
      <c r="I1403">
        <v>347</v>
      </c>
      <c r="J1403">
        <v>109.7</v>
      </c>
      <c r="K1403">
        <v>269</v>
      </c>
      <c r="L1403">
        <v>65.8</v>
      </c>
      <c r="M1403">
        <v>291</v>
      </c>
      <c r="N1403">
        <v>-3.5000000000000003E-2</v>
      </c>
      <c r="O1403">
        <v>266</v>
      </c>
      <c r="P1403">
        <v>-7.5</v>
      </c>
      <c r="Q1403">
        <v>320</v>
      </c>
      <c r="R1403">
        <v>99.3</v>
      </c>
      <c r="S1403">
        <v>337</v>
      </c>
      <c r="T1403">
        <v>106.8</v>
      </c>
      <c r="U1403">
        <v>233</v>
      </c>
      <c r="V1403">
        <v>6.54</v>
      </c>
      <c r="W1403">
        <v>23</v>
      </c>
    </row>
    <row r="1404" spans="1:23" x14ac:dyDescent="0.25">
      <c r="A1404">
        <f>COUNTIF('Value Matchup'!$D$356:$D$423,D1404)</f>
        <v>0</v>
      </c>
      <c r="B1404" t="s">
        <v>1301</v>
      </c>
      <c r="C1404">
        <v>346</v>
      </c>
      <c r="D1404" t="s">
        <v>147</v>
      </c>
      <c r="E1404" t="s">
        <v>148</v>
      </c>
      <c r="F1404" s="79" t="s">
        <v>1784</v>
      </c>
      <c r="G1404">
        <v>-21.7</v>
      </c>
      <c r="H1404">
        <v>93.2</v>
      </c>
      <c r="I1404">
        <v>332</v>
      </c>
      <c r="J1404">
        <v>114.9</v>
      </c>
      <c r="K1404">
        <v>333</v>
      </c>
      <c r="L1404">
        <v>67.400000000000006</v>
      </c>
      <c r="M1404">
        <v>215</v>
      </c>
      <c r="N1404">
        <v>2.3E-2</v>
      </c>
      <c r="O1404">
        <v>115</v>
      </c>
      <c r="P1404">
        <v>-7.22</v>
      </c>
      <c r="Q1404">
        <v>315</v>
      </c>
      <c r="R1404">
        <v>100.3</v>
      </c>
      <c r="S1404">
        <v>326</v>
      </c>
      <c r="T1404">
        <v>107.5</v>
      </c>
      <c r="U1404">
        <v>265</v>
      </c>
      <c r="V1404">
        <v>4.3</v>
      </c>
      <c r="W1404">
        <v>51</v>
      </c>
    </row>
    <row r="1405" spans="1:23" x14ac:dyDescent="0.25">
      <c r="A1405">
        <f>COUNTIF('Value Matchup'!$D$356:$D$423,D1405)</f>
        <v>0</v>
      </c>
      <c r="B1405" t="s">
        <v>1301</v>
      </c>
      <c r="C1405">
        <v>347</v>
      </c>
      <c r="D1405" t="s">
        <v>170</v>
      </c>
      <c r="E1405" t="s">
        <v>155</v>
      </c>
      <c r="F1405" s="79" t="s">
        <v>1780</v>
      </c>
      <c r="G1405">
        <v>-22.21</v>
      </c>
      <c r="H1405">
        <v>91.8</v>
      </c>
      <c r="I1405">
        <v>338</v>
      </c>
      <c r="J1405">
        <v>114</v>
      </c>
      <c r="K1405">
        <v>327</v>
      </c>
      <c r="L1405">
        <v>69</v>
      </c>
      <c r="M1405">
        <v>118</v>
      </c>
      <c r="N1405">
        <v>-5.0999999999999997E-2</v>
      </c>
      <c r="O1405">
        <v>293</v>
      </c>
      <c r="P1405">
        <v>-0.39</v>
      </c>
      <c r="Q1405">
        <v>158</v>
      </c>
      <c r="R1405">
        <v>103.9</v>
      </c>
      <c r="S1405">
        <v>201</v>
      </c>
      <c r="T1405">
        <v>104.3</v>
      </c>
      <c r="U1405">
        <v>131</v>
      </c>
      <c r="V1405">
        <v>4.42</v>
      </c>
      <c r="W1405">
        <v>48</v>
      </c>
    </row>
    <row r="1406" spans="1:23" x14ac:dyDescent="0.25">
      <c r="A1406">
        <f>COUNTIF('Value Matchup'!$D$356:$D$423,D1406)</f>
        <v>0</v>
      </c>
      <c r="B1406" t="s">
        <v>1301</v>
      </c>
      <c r="C1406">
        <v>348</v>
      </c>
      <c r="D1406" t="s">
        <v>400</v>
      </c>
      <c r="E1406" t="s">
        <v>155</v>
      </c>
      <c r="F1406" s="79" t="s">
        <v>1784</v>
      </c>
      <c r="G1406">
        <v>-22.36</v>
      </c>
      <c r="H1406">
        <v>95.1</v>
      </c>
      <c r="I1406">
        <v>322</v>
      </c>
      <c r="J1406">
        <v>117.4</v>
      </c>
      <c r="K1406">
        <v>345</v>
      </c>
      <c r="L1406">
        <v>67.5</v>
      </c>
      <c r="M1406">
        <v>209</v>
      </c>
      <c r="N1406">
        <v>3.6999999999999998E-2</v>
      </c>
      <c r="O1406">
        <v>86</v>
      </c>
      <c r="P1406">
        <v>-4.42</v>
      </c>
      <c r="Q1406">
        <v>254</v>
      </c>
      <c r="R1406">
        <v>102</v>
      </c>
      <c r="S1406">
        <v>283</v>
      </c>
      <c r="T1406">
        <v>106.5</v>
      </c>
      <c r="U1406">
        <v>218</v>
      </c>
      <c r="V1406">
        <v>-1.75</v>
      </c>
      <c r="W1406">
        <v>214</v>
      </c>
    </row>
    <row r="1407" spans="1:23" x14ac:dyDescent="0.25">
      <c r="A1407">
        <f>COUNTIF('Value Matchup'!$D$356:$D$423,D1407)</f>
        <v>0</v>
      </c>
      <c r="B1407" t="s">
        <v>1301</v>
      </c>
      <c r="C1407">
        <v>349</v>
      </c>
      <c r="D1407" t="s">
        <v>204</v>
      </c>
      <c r="E1407" t="s">
        <v>136</v>
      </c>
      <c r="F1407" s="79" t="s">
        <v>1784</v>
      </c>
      <c r="G1407">
        <v>-24.58</v>
      </c>
      <c r="H1407">
        <v>83.7</v>
      </c>
      <c r="I1407">
        <v>351</v>
      </c>
      <c r="J1407">
        <v>108.3</v>
      </c>
      <c r="K1407">
        <v>239</v>
      </c>
      <c r="L1407">
        <v>69.400000000000006</v>
      </c>
      <c r="M1407">
        <v>106</v>
      </c>
      <c r="N1407">
        <v>4.1000000000000002E-2</v>
      </c>
      <c r="O1407">
        <v>80</v>
      </c>
      <c r="P1407">
        <v>-11.11</v>
      </c>
      <c r="Q1407">
        <v>349</v>
      </c>
      <c r="R1407">
        <v>99.4</v>
      </c>
      <c r="S1407">
        <v>336</v>
      </c>
      <c r="T1407">
        <v>110.5</v>
      </c>
      <c r="U1407">
        <v>351</v>
      </c>
      <c r="V1407">
        <v>-4.2300000000000004</v>
      </c>
      <c r="W1407">
        <v>285</v>
      </c>
    </row>
    <row r="1408" spans="1:23" x14ac:dyDescent="0.25">
      <c r="A1408">
        <f>COUNTIF('Value Matchup'!$D$356:$D$423,D1408)</f>
        <v>0</v>
      </c>
      <c r="B1408" t="s">
        <v>1301</v>
      </c>
      <c r="C1408">
        <v>350</v>
      </c>
      <c r="D1408" t="s">
        <v>184</v>
      </c>
      <c r="E1408" t="s">
        <v>136</v>
      </c>
      <c r="F1408" s="79" t="s">
        <v>1783</v>
      </c>
      <c r="G1408">
        <v>-24.71</v>
      </c>
      <c r="H1408">
        <v>88.5</v>
      </c>
      <c r="I1408">
        <v>346</v>
      </c>
      <c r="J1408">
        <v>113.3</v>
      </c>
      <c r="K1408">
        <v>321</v>
      </c>
      <c r="L1408">
        <v>66.2</v>
      </c>
      <c r="M1408">
        <v>266</v>
      </c>
      <c r="N1408">
        <v>-5.0000000000000001E-3</v>
      </c>
      <c r="O1408">
        <v>187</v>
      </c>
      <c r="P1408">
        <v>-7.32</v>
      </c>
      <c r="Q1408">
        <v>317</v>
      </c>
      <c r="R1408">
        <v>100.4</v>
      </c>
      <c r="S1408">
        <v>322</v>
      </c>
      <c r="T1408">
        <v>107.8</v>
      </c>
      <c r="U1408">
        <v>283</v>
      </c>
      <c r="V1408">
        <v>5.28</v>
      </c>
      <c r="W1408">
        <v>33</v>
      </c>
    </row>
    <row r="1409" spans="1:23" x14ac:dyDescent="0.25">
      <c r="A1409">
        <f>COUNTIF('Value Matchup'!$D$356:$D$423,D1409)</f>
        <v>0</v>
      </c>
      <c r="B1409" t="s">
        <v>1301</v>
      </c>
      <c r="C1409">
        <v>351</v>
      </c>
      <c r="D1409" t="s">
        <v>163</v>
      </c>
      <c r="E1409" t="s">
        <v>148</v>
      </c>
      <c r="F1409" s="79" t="s">
        <v>1780</v>
      </c>
      <c r="G1409">
        <v>-26.79</v>
      </c>
      <c r="H1409">
        <v>92.5</v>
      </c>
      <c r="I1409">
        <v>333</v>
      </c>
      <c r="J1409">
        <v>119.3</v>
      </c>
      <c r="K1409">
        <v>351</v>
      </c>
      <c r="L1409">
        <v>67</v>
      </c>
      <c r="M1409">
        <v>235</v>
      </c>
      <c r="N1409">
        <v>-5.0000000000000001E-3</v>
      </c>
      <c r="O1409">
        <v>185</v>
      </c>
      <c r="P1409">
        <v>-10.55</v>
      </c>
      <c r="Q1409">
        <v>347</v>
      </c>
      <c r="R1409">
        <v>98.2</v>
      </c>
      <c r="S1409">
        <v>350</v>
      </c>
      <c r="T1409">
        <v>108.7</v>
      </c>
      <c r="U1409">
        <v>326</v>
      </c>
      <c r="V1409">
        <v>-6.75</v>
      </c>
      <c r="W1409">
        <v>321</v>
      </c>
    </row>
    <row r="1410" spans="1:23" x14ac:dyDescent="0.25">
      <c r="A1410">
        <f>COUNTIF('Value Matchup'!$D$356:$D$423,D1410)</f>
        <v>0</v>
      </c>
      <c r="B1410" t="s">
        <v>1408</v>
      </c>
      <c r="C1410">
        <v>1</v>
      </c>
      <c r="D1410" t="s">
        <v>1302</v>
      </c>
      <c r="E1410" t="s">
        <v>114</v>
      </c>
      <c r="F1410" s="79" t="s">
        <v>1303</v>
      </c>
      <c r="G1410">
        <v>36.909999999999997</v>
      </c>
      <c r="H1410">
        <v>121.3</v>
      </c>
      <c r="I1410">
        <v>6</v>
      </c>
      <c r="J1410">
        <v>84.4</v>
      </c>
      <c r="K1410">
        <v>1</v>
      </c>
      <c r="L1410">
        <v>62.4</v>
      </c>
      <c r="M1410">
        <v>274</v>
      </c>
      <c r="N1410">
        <v>4.8000000000000001E-2</v>
      </c>
      <c r="O1410">
        <v>68</v>
      </c>
      <c r="P1410">
        <v>8.58</v>
      </c>
      <c r="Q1410">
        <v>26</v>
      </c>
      <c r="R1410">
        <v>108.7</v>
      </c>
      <c r="S1410">
        <v>27</v>
      </c>
      <c r="T1410">
        <v>100.1</v>
      </c>
      <c r="U1410">
        <v>27</v>
      </c>
      <c r="V1410">
        <v>3.13</v>
      </c>
      <c r="W1410">
        <v>64</v>
      </c>
    </row>
    <row r="1411" spans="1:23" x14ac:dyDescent="0.25">
      <c r="A1411">
        <f>COUNTIF('Value Matchup'!$D$356:$D$423,D1411)</f>
        <v>0</v>
      </c>
      <c r="B1411" t="s">
        <v>1408</v>
      </c>
      <c r="C1411">
        <v>2</v>
      </c>
      <c r="D1411" t="s">
        <v>1304</v>
      </c>
      <c r="E1411" t="s">
        <v>232</v>
      </c>
      <c r="F1411" s="79" t="s">
        <v>947</v>
      </c>
      <c r="G1411">
        <v>33.72</v>
      </c>
      <c r="H1411">
        <v>129</v>
      </c>
      <c r="I1411">
        <v>1</v>
      </c>
      <c r="J1411">
        <v>95.2</v>
      </c>
      <c r="K1411">
        <v>35</v>
      </c>
      <c r="L1411">
        <v>58.7</v>
      </c>
      <c r="M1411">
        <v>345</v>
      </c>
      <c r="N1411">
        <v>1.4999999999999999E-2</v>
      </c>
      <c r="O1411">
        <v>146</v>
      </c>
      <c r="P1411">
        <v>11.03</v>
      </c>
      <c r="Q1411">
        <v>4</v>
      </c>
      <c r="R1411">
        <v>109.8</v>
      </c>
      <c r="S1411">
        <v>9</v>
      </c>
      <c r="T1411">
        <v>98.8</v>
      </c>
      <c r="U1411">
        <v>7</v>
      </c>
      <c r="V1411">
        <v>5.3</v>
      </c>
      <c r="W1411">
        <v>29</v>
      </c>
    </row>
    <row r="1412" spans="1:23" x14ac:dyDescent="0.25">
      <c r="A1412">
        <f>COUNTIF('Value Matchup'!$D$356:$D$423,D1412)</f>
        <v>0</v>
      </c>
      <c r="B1412" t="s">
        <v>1408</v>
      </c>
      <c r="C1412">
        <v>3</v>
      </c>
      <c r="D1412" t="s">
        <v>1305</v>
      </c>
      <c r="E1412" t="s">
        <v>140</v>
      </c>
      <c r="F1412" s="79" t="s">
        <v>1306</v>
      </c>
      <c r="G1412">
        <v>32.479999999999997</v>
      </c>
      <c r="H1412">
        <v>124.5</v>
      </c>
      <c r="I1412">
        <v>3</v>
      </c>
      <c r="J1412">
        <v>92</v>
      </c>
      <c r="K1412">
        <v>11</v>
      </c>
      <c r="L1412">
        <v>65.8</v>
      </c>
      <c r="M1412">
        <v>104</v>
      </c>
      <c r="N1412">
        <v>6.7000000000000004E-2</v>
      </c>
      <c r="O1412">
        <v>38</v>
      </c>
      <c r="P1412">
        <v>11.17</v>
      </c>
      <c r="Q1412">
        <v>3</v>
      </c>
      <c r="R1412">
        <v>110.7</v>
      </c>
      <c r="S1412">
        <v>2</v>
      </c>
      <c r="T1412">
        <v>99.5</v>
      </c>
      <c r="U1412">
        <v>17</v>
      </c>
      <c r="V1412">
        <v>1.31</v>
      </c>
      <c r="W1412">
        <v>117</v>
      </c>
    </row>
    <row r="1413" spans="1:23" x14ac:dyDescent="0.25">
      <c r="A1413">
        <f>COUNTIF('Value Matchup'!$D$356:$D$423,D1413)</f>
        <v>0</v>
      </c>
      <c r="B1413" t="s">
        <v>1408</v>
      </c>
      <c r="C1413">
        <v>4</v>
      </c>
      <c r="D1413" t="s">
        <v>1104</v>
      </c>
      <c r="E1413" t="s">
        <v>124</v>
      </c>
      <c r="F1413" s="79" t="s">
        <v>1307</v>
      </c>
      <c r="G1413">
        <v>32.36</v>
      </c>
      <c r="H1413">
        <v>119.9</v>
      </c>
      <c r="I1413">
        <v>7</v>
      </c>
      <c r="J1413">
        <v>87.5</v>
      </c>
      <c r="K1413">
        <v>3</v>
      </c>
      <c r="L1413">
        <v>65.8</v>
      </c>
      <c r="M1413">
        <v>102</v>
      </c>
      <c r="N1413">
        <v>-3.3000000000000002E-2</v>
      </c>
      <c r="O1413">
        <v>258</v>
      </c>
      <c r="P1413">
        <v>7.37</v>
      </c>
      <c r="Q1413">
        <v>45</v>
      </c>
      <c r="R1413">
        <v>108.3</v>
      </c>
      <c r="S1413">
        <v>38</v>
      </c>
      <c r="T1413">
        <v>100.9</v>
      </c>
      <c r="U1413">
        <v>49</v>
      </c>
      <c r="V1413">
        <v>0.09</v>
      </c>
      <c r="W1413">
        <v>157</v>
      </c>
    </row>
    <row r="1414" spans="1:23" x14ac:dyDescent="0.25">
      <c r="A1414">
        <f>COUNTIF('Value Matchup'!$D$356:$D$423,D1414)</f>
        <v>0</v>
      </c>
      <c r="B1414" t="s">
        <v>1408</v>
      </c>
      <c r="C1414">
        <v>5</v>
      </c>
      <c r="D1414" t="s">
        <v>946</v>
      </c>
      <c r="E1414" t="s">
        <v>150</v>
      </c>
      <c r="F1414" s="79" t="s">
        <v>1308</v>
      </c>
      <c r="G1414">
        <v>30.65</v>
      </c>
      <c r="H1414">
        <v>122.7</v>
      </c>
      <c r="I1414">
        <v>4</v>
      </c>
      <c r="J1414">
        <v>92</v>
      </c>
      <c r="K1414">
        <v>12</v>
      </c>
      <c r="L1414">
        <v>64.2</v>
      </c>
      <c r="M1414">
        <v>183</v>
      </c>
      <c r="N1414">
        <v>3.1E-2</v>
      </c>
      <c r="O1414">
        <v>104</v>
      </c>
      <c r="P1414">
        <v>7.67</v>
      </c>
      <c r="Q1414">
        <v>41</v>
      </c>
      <c r="R1414">
        <v>108.2</v>
      </c>
      <c r="S1414">
        <v>42</v>
      </c>
      <c r="T1414">
        <v>100.6</v>
      </c>
      <c r="U1414">
        <v>43</v>
      </c>
      <c r="V1414">
        <v>0.23</v>
      </c>
      <c r="W1414">
        <v>152</v>
      </c>
    </row>
    <row r="1415" spans="1:23" x14ac:dyDescent="0.25">
      <c r="A1415">
        <f>COUNTIF('Value Matchup'!$D$356:$D$423,D1415)</f>
        <v>0</v>
      </c>
      <c r="B1415" t="s">
        <v>1408</v>
      </c>
      <c r="C1415">
        <v>6</v>
      </c>
      <c r="D1415" t="s">
        <v>1309</v>
      </c>
      <c r="E1415" t="s">
        <v>140</v>
      </c>
      <c r="F1415" s="79" t="s">
        <v>757</v>
      </c>
      <c r="G1415">
        <v>30.06</v>
      </c>
      <c r="H1415">
        <v>115.6</v>
      </c>
      <c r="I1415">
        <v>21</v>
      </c>
      <c r="J1415">
        <v>85.5</v>
      </c>
      <c r="K1415">
        <v>2</v>
      </c>
      <c r="L1415">
        <v>58</v>
      </c>
      <c r="M1415">
        <v>349</v>
      </c>
      <c r="N1415">
        <v>2.3E-2</v>
      </c>
      <c r="O1415">
        <v>128</v>
      </c>
      <c r="P1415">
        <v>8.2100000000000009</v>
      </c>
      <c r="Q1415">
        <v>32</v>
      </c>
      <c r="R1415">
        <v>108.5</v>
      </c>
      <c r="S1415">
        <v>31</v>
      </c>
      <c r="T1415">
        <v>100.3</v>
      </c>
      <c r="U1415">
        <v>37</v>
      </c>
      <c r="V1415">
        <v>0.46</v>
      </c>
      <c r="W1415">
        <v>142</v>
      </c>
    </row>
    <row r="1416" spans="1:23" x14ac:dyDescent="0.25">
      <c r="A1416">
        <f>COUNTIF('Value Matchup'!$D$356:$D$423,D1416)</f>
        <v>0</v>
      </c>
      <c r="B1416" t="s">
        <v>1408</v>
      </c>
      <c r="C1416">
        <v>7</v>
      </c>
      <c r="D1416" t="s">
        <v>1310</v>
      </c>
      <c r="E1416" t="s">
        <v>151</v>
      </c>
      <c r="F1416" s="79" t="s">
        <v>1311</v>
      </c>
      <c r="G1416">
        <v>27.78</v>
      </c>
      <c r="H1416">
        <v>121.7</v>
      </c>
      <c r="I1416">
        <v>5</v>
      </c>
      <c r="J1416">
        <v>93.9</v>
      </c>
      <c r="K1416">
        <v>16</v>
      </c>
      <c r="L1416">
        <v>64.7</v>
      </c>
      <c r="M1416">
        <v>154</v>
      </c>
      <c r="N1416">
        <v>1.7999999999999999E-2</v>
      </c>
      <c r="O1416">
        <v>138</v>
      </c>
      <c r="P1416">
        <v>4.37</v>
      </c>
      <c r="Q1416">
        <v>80</v>
      </c>
      <c r="R1416">
        <v>107.3</v>
      </c>
      <c r="S1416">
        <v>67</v>
      </c>
      <c r="T1416">
        <v>102.9</v>
      </c>
      <c r="U1416">
        <v>103</v>
      </c>
      <c r="V1416">
        <v>3</v>
      </c>
      <c r="W1416">
        <v>66</v>
      </c>
    </row>
    <row r="1417" spans="1:23" x14ac:dyDescent="0.25">
      <c r="A1417">
        <f>COUNTIF('Value Matchup'!$D$356:$D$423,D1417)</f>
        <v>0</v>
      </c>
      <c r="B1417" t="s">
        <v>1408</v>
      </c>
      <c r="C1417">
        <v>8</v>
      </c>
      <c r="D1417" t="s">
        <v>1312</v>
      </c>
      <c r="E1417" t="s">
        <v>124</v>
      </c>
      <c r="F1417" s="79" t="s">
        <v>968</v>
      </c>
      <c r="G1417">
        <v>27.24</v>
      </c>
      <c r="H1417">
        <v>116.4</v>
      </c>
      <c r="I1417">
        <v>17</v>
      </c>
      <c r="J1417">
        <v>89.2</v>
      </c>
      <c r="K1417">
        <v>6</v>
      </c>
      <c r="L1417">
        <v>60.5</v>
      </c>
      <c r="M1417">
        <v>328</v>
      </c>
      <c r="N1417">
        <v>-5.3999999999999999E-2</v>
      </c>
      <c r="O1417">
        <v>301</v>
      </c>
      <c r="P1417">
        <v>8.19</v>
      </c>
      <c r="Q1417">
        <v>33</v>
      </c>
      <c r="R1417">
        <v>108.8</v>
      </c>
      <c r="S1417">
        <v>26</v>
      </c>
      <c r="T1417">
        <v>100.6</v>
      </c>
      <c r="U1417">
        <v>44</v>
      </c>
      <c r="V1417">
        <v>0.6</v>
      </c>
      <c r="W1417">
        <v>138</v>
      </c>
    </row>
    <row r="1418" spans="1:23" x14ac:dyDescent="0.25">
      <c r="A1418">
        <f>COUNTIF('Value Matchup'!$D$356:$D$423,D1418)</f>
        <v>0</v>
      </c>
      <c r="B1418" t="s">
        <v>1408</v>
      </c>
      <c r="C1418">
        <v>9</v>
      </c>
      <c r="D1418" t="s">
        <v>1313</v>
      </c>
      <c r="E1418" t="s">
        <v>140</v>
      </c>
      <c r="F1418" s="79" t="s">
        <v>992</v>
      </c>
      <c r="G1418">
        <v>24.96</v>
      </c>
      <c r="H1418">
        <v>125.4</v>
      </c>
      <c r="I1418">
        <v>2</v>
      </c>
      <c r="J1418">
        <v>100.4</v>
      </c>
      <c r="K1418">
        <v>99</v>
      </c>
      <c r="L1418">
        <v>63.4</v>
      </c>
      <c r="M1418">
        <v>226</v>
      </c>
      <c r="N1418">
        <v>6.2E-2</v>
      </c>
      <c r="O1418">
        <v>47</v>
      </c>
      <c r="P1418">
        <v>7.59</v>
      </c>
      <c r="Q1418">
        <v>42</v>
      </c>
      <c r="R1418">
        <v>107.7</v>
      </c>
      <c r="S1418">
        <v>57</v>
      </c>
      <c r="T1418">
        <v>100.1</v>
      </c>
      <c r="U1418">
        <v>26</v>
      </c>
      <c r="V1418">
        <v>-11.62</v>
      </c>
      <c r="W1418">
        <v>347</v>
      </c>
    </row>
    <row r="1419" spans="1:23" x14ac:dyDescent="0.25">
      <c r="A1419">
        <f>COUNTIF('Value Matchup'!$D$356:$D$423,D1419)</f>
        <v>0</v>
      </c>
      <c r="B1419" t="s">
        <v>1408</v>
      </c>
      <c r="C1419">
        <v>10</v>
      </c>
      <c r="D1419" t="s">
        <v>1314</v>
      </c>
      <c r="E1419" t="s">
        <v>140</v>
      </c>
      <c r="F1419" s="79" t="s">
        <v>1053</v>
      </c>
      <c r="G1419">
        <v>23.85</v>
      </c>
      <c r="H1419">
        <v>119.1</v>
      </c>
      <c r="I1419">
        <v>11</v>
      </c>
      <c r="J1419">
        <v>95.3</v>
      </c>
      <c r="K1419">
        <v>37</v>
      </c>
      <c r="L1419">
        <v>69.2</v>
      </c>
      <c r="M1419">
        <v>16</v>
      </c>
      <c r="N1419">
        <v>-2.5999999999999999E-2</v>
      </c>
      <c r="O1419">
        <v>244</v>
      </c>
      <c r="P1419">
        <v>12.76</v>
      </c>
      <c r="Q1419">
        <v>2</v>
      </c>
      <c r="R1419">
        <v>111.1</v>
      </c>
      <c r="S1419">
        <v>1</v>
      </c>
      <c r="T1419">
        <v>98.3</v>
      </c>
      <c r="U1419">
        <v>3</v>
      </c>
      <c r="V1419">
        <v>7.64</v>
      </c>
      <c r="W1419">
        <v>15</v>
      </c>
    </row>
    <row r="1420" spans="1:23" x14ac:dyDescent="0.25">
      <c r="A1420">
        <f>COUNTIF('Value Matchup'!$D$356:$D$423,D1420)</f>
        <v>0</v>
      </c>
      <c r="B1420" t="s">
        <v>1408</v>
      </c>
      <c r="C1420">
        <v>11</v>
      </c>
      <c r="D1420" t="s">
        <v>1315</v>
      </c>
      <c r="E1420" t="s">
        <v>134</v>
      </c>
      <c r="F1420" s="79" t="s">
        <v>1039</v>
      </c>
      <c r="G1420">
        <v>22.8</v>
      </c>
      <c r="H1420">
        <v>112.5</v>
      </c>
      <c r="I1420">
        <v>46</v>
      </c>
      <c r="J1420">
        <v>89.7</v>
      </c>
      <c r="K1420">
        <v>7</v>
      </c>
      <c r="L1420">
        <v>66.7</v>
      </c>
      <c r="M1420">
        <v>63</v>
      </c>
      <c r="N1420">
        <v>-4.4999999999999998E-2</v>
      </c>
      <c r="O1420">
        <v>285</v>
      </c>
      <c r="P1420">
        <v>11</v>
      </c>
      <c r="Q1420">
        <v>5</v>
      </c>
      <c r="R1420">
        <v>110.2</v>
      </c>
      <c r="S1420">
        <v>8</v>
      </c>
      <c r="T1420">
        <v>99.2</v>
      </c>
      <c r="U1420">
        <v>9</v>
      </c>
      <c r="V1420">
        <v>1.05</v>
      </c>
      <c r="W1420">
        <v>123</v>
      </c>
    </row>
    <row r="1421" spans="1:23" x14ac:dyDescent="0.25">
      <c r="A1421">
        <f>COUNTIF('Value Matchup'!$D$356:$D$423,D1421)</f>
        <v>0</v>
      </c>
      <c r="B1421" t="s">
        <v>1408</v>
      </c>
      <c r="C1421">
        <v>12</v>
      </c>
      <c r="D1421" t="s">
        <v>1316</v>
      </c>
      <c r="E1421" t="s">
        <v>134</v>
      </c>
      <c r="F1421" s="79" t="s">
        <v>1034</v>
      </c>
      <c r="G1421">
        <v>22.72</v>
      </c>
      <c r="H1421">
        <v>114.5</v>
      </c>
      <c r="I1421">
        <v>27</v>
      </c>
      <c r="J1421">
        <v>91.8</v>
      </c>
      <c r="K1421">
        <v>9</v>
      </c>
      <c r="L1421">
        <v>67</v>
      </c>
      <c r="M1421">
        <v>56</v>
      </c>
      <c r="N1421">
        <v>7.0000000000000007E-2</v>
      </c>
      <c r="O1421">
        <v>33</v>
      </c>
      <c r="P1421">
        <v>13.17</v>
      </c>
      <c r="Q1421">
        <v>1</v>
      </c>
      <c r="R1421">
        <v>110.6</v>
      </c>
      <c r="S1421">
        <v>3</v>
      </c>
      <c r="T1421">
        <v>97.4</v>
      </c>
      <c r="U1421">
        <v>1</v>
      </c>
      <c r="V1421">
        <v>9.57</v>
      </c>
      <c r="W1421">
        <v>8</v>
      </c>
    </row>
    <row r="1422" spans="1:23" x14ac:dyDescent="0.25">
      <c r="A1422">
        <f>COUNTIF('Value Matchup'!$D$356:$D$423,D1422)</f>
        <v>0</v>
      </c>
      <c r="B1422" t="s">
        <v>1408</v>
      </c>
      <c r="C1422">
        <v>13</v>
      </c>
      <c r="D1422" t="s">
        <v>1317</v>
      </c>
      <c r="E1422" t="s">
        <v>144</v>
      </c>
      <c r="F1422" s="79" t="s">
        <v>758</v>
      </c>
      <c r="G1422">
        <v>22.21</v>
      </c>
      <c r="H1422">
        <v>115.8</v>
      </c>
      <c r="I1422">
        <v>19</v>
      </c>
      <c r="J1422">
        <v>93.6</v>
      </c>
      <c r="K1422">
        <v>15</v>
      </c>
      <c r="L1422">
        <v>62.3</v>
      </c>
      <c r="M1422">
        <v>279</v>
      </c>
      <c r="N1422">
        <v>2.1999999999999999E-2</v>
      </c>
      <c r="O1422">
        <v>131</v>
      </c>
      <c r="P1422">
        <v>3.24</v>
      </c>
      <c r="Q1422">
        <v>91</v>
      </c>
      <c r="R1422">
        <v>105.5</v>
      </c>
      <c r="S1422">
        <v>103</v>
      </c>
      <c r="T1422">
        <v>102.3</v>
      </c>
      <c r="U1422">
        <v>90</v>
      </c>
      <c r="V1422">
        <v>3.44</v>
      </c>
      <c r="W1422">
        <v>58</v>
      </c>
    </row>
    <row r="1423" spans="1:23" x14ac:dyDescent="0.25">
      <c r="A1423">
        <f>COUNTIF('Value Matchup'!$D$356:$D$423,D1423)</f>
        <v>0</v>
      </c>
      <c r="B1423" t="s">
        <v>1408</v>
      </c>
      <c r="C1423">
        <v>14</v>
      </c>
      <c r="D1423" t="s">
        <v>1100</v>
      </c>
      <c r="E1423" t="s">
        <v>134</v>
      </c>
      <c r="F1423" s="79" t="s">
        <v>652</v>
      </c>
      <c r="G1423">
        <v>22.14</v>
      </c>
      <c r="H1423">
        <v>116.6</v>
      </c>
      <c r="I1423">
        <v>13</v>
      </c>
      <c r="J1423">
        <v>94.5</v>
      </c>
      <c r="K1423">
        <v>23</v>
      </c>
      <c r="L1423">
        <v>61.5</v>
      </c>
      <c r="M1423">
        <v>307</v>
      </c>
      <c r="N1423">
        <v>-3.5000000000000003E-2</v>
      </c>
      <c r="O1423">
        <v>268</v>
      </c>
      <c r="P1423">
        <v>10.220000000000001</v>
      </c>
      <c r="Q1423">
        <v>13</v>
      </c>
      <c r="R1423">
        <v>108.9</v>
      </c>
      <c r="S1423">
        <v>22</v>
      </c>
      <c r="T1423">
        <v>98.7</v>
      </c>
      <c r="U1423">
        <v>6</v>
      </c>
      <c r="V1423">
        <v>-0.51</v>
      </c>
      <c r="W1423">
        <v>172</v>
      </c>
    </row>
    <row r="1424" spans="1:23" x14ac:dyDescent="0.25">
      <c r="A1424">
        <f>COUNTIF('Value Matchup'!$D$356:$D$423,D1424)</f>
        <v>0</v>
      </c>
      <c r="B1424" t="s">
        <v>1408</v>
      </c>
      <c r="C1424">
        <v>15</v>
      </c>
      <c r="D1424" t="s">
        <v>1318</v>
      </c>
      <c r="E1424" t="s">
        <v>232</v>
      </c>
      <c r="F1424" s="79" t="s">
        <v>1319</v>
      </c>
      <c r="G1424">
        <v>21.72</v>
      </c>
      <c r="H1424">
        <v>116.6</v>
      </c>
      <c r="I1424">
        <v>14</v>
      </c>
      <c r="J1424">
        <v>94.9</v>
      </c>
      <c r="K1424">
        <v>27</v>
      </c>
      <c r="L1424">
        <v>63.1</v>
      </c>
      <c r="M1424">
        <v>248</v>
      </c>
      <c r="N1424">
        <v>-1.7000000000000001E-2</v>
      </c>
      <c r="O1424">
        <v>222</v>
      </c>
      <c r="P1424">
        <v>10.49</v>
      </c>
      <c r="Q1424">
        <v>7</v>
      </c>
      <c r="R1424">
        <v>110.3</v>
      </c>
      <c r="S1424">
        <v>7</v>
      </c>
      <c r="T1424">
        <v>99.8</v>
      </c>
      <c r="U1424">
        <v>20</v>
      </c>
      <c r="V1424">
        <v>-0.88</v>
      </c>
      <c r="W1424">
        <v>184</v>
      </c>
    </row>
    <row r="1425" spans="1:23" x14ac:dyDescent="0.25">
      <c r="A1425">
        <f>COUNTIF('Value Matchup'!$D$356:$D$423,D1425)</f>
        <v>0</v>
      </c>
      <c r="B1425" t="s">
        <v>1408</v>
      </c>
      <c r="C1425">
        <v>16</v>
      </c>
      <c r="D1425" t="s">
        <v>1320</v>
      </c>
      <c r="E1425" t="s">
        <v>134</v>
      </c>
      <c r="F1425" s="79" t="s">
        <v>750</v>
      </c>
      <c r="G1425">
        <v>21.49</v>
      </c>
      <c r="H1425">
        <v>119</v>
      </c>
      <c r="I1425">
        <v>12</v>
      </c>
      <c r="J1425">
        <v>97.5</v>
      </c>
      <c r="K1425">
        <v>59</v>
      </c>
      <c r="L1425">
        <v>69.599999999999994</v>
      </c>
      <c r="M1425">
        <v>10</v>
      </c>
      <c r="N1425">
        <v>5.0000000000000001E-3</v>
      </c>
      <c r="O1425">
        <v>173</v>
      </c>
      <c r="P1425">
        <v>10.59</v>
      </c>
      <c r="Q1425">
        <v>6</v>
      </c>
      <c r="R1425">
        <v>109</v>
      </c>
      <c r="S1425">
        <v>18</v>
      </c>
      <c r="T1425">
        <v>98.5</v>
      </c>
      <c r="U1425">
        <v>4</v>
      </c>
      <c r="V1425">
        <v>-1.18</v>
      </c>
      <c r="W1425">
        <v>192</v>
      </c>
    </row>
    <row r="1426" spans="1:23" x14ac:dyDescent="0.25">
      <c r="A1426">
        <f>COUNTIF('Value Matchup'!$D$356:$D$423,D1426)</f>
        <v>0</v>
      </c>
      <c r="B1426" t="s">
        <v>1408</v>
      </c>
      <c r="C1426">
        <v>17</v>
      </c>
      <c r="D1426" t="s">
        <v>1321</v>
      </c>
      <c r="E1426" t="s">
        <v>140</v>
      </c>
      <c r="F1426" s="79" t="s">
        <v>1034</v>
      </c>
      <c r="G1426">
        <v>21.21</v>
      </c>
      <c r="H1426">
        <v>110.2</v>
      </c>
      <c r="I1426">
        <v>66</v>
      </c>
      <c r="J1426">
        <v>88.9</v>
      </c>
      <c r="K1426">
        <v>4</v>
      </c>
      <c r="L1426">
        <v>64.599999999999994</v>
      </c>
      <c r="M1426">
        <v>155</v>
      </c>
      <c r="N1426">
        <v>2.7E-2</v>
      </c>
      <c r="O1426">
        <v>115</v>
      </c>
      <c r="P1426">
        <v>9.69</v>
      </c>
      <c r="Q1426">
        <v>18</v>
      </c>
      <c r="R1426">
        <v>109.5</v>
      </c>
      <c r="S1426">
        <v>11</v>
      </c>
      <c r="T1426">
        <v>99.8</v>
      </c>
      <c r="U1426">
        <v>19</v>
      </c>
      <c r="V1426">
        <v>-2.36</v>
      </c>
      <c r="W1426">
        <v>228</v>
      </c>
    </row>
    <row r="1427" spans="1:23" x14ac:dyDescent="0.25">
      <c r="A1427">
        <f>COUNTIF('Value Matchup'!$D$356:$D$423,D1427)</f>
        <v>0</v>
      </c>
      <c r="B1427" t="s">
        <v>1408</v>
      </c>
      <c r="C1427">
        <v>18</v>
      </c>
      <c r="D1427" t="s">
        <v>1322</v>
      </c>
      <c r="E1427" t="s">
        <v>144</v>
      </c>
      <c r="F1427" s="79" t="s">
        <v>1323</v>
      </c>
      <c r="G1427">
        <v>20.98</v>
      </c>
      <c r="H1427">
        <v>116.3</v>
      </c>
      <c r="I1427">
        <v>18</v>
      </c>
      <c r="J1427">
        <v>95.3</v>
      </c>
      <c r="K1427">
        <v>36</v>
      </c>
      <c r="L1427">
        <v>58.2</v>
      </c>
      <c r="M1427">
        <v>348</v>
      </c>
      <c r="N1427">
        <v>1.7999999999999999E-2</v>
      </c>
      <c r="O1427">
        <v>140</v>
      </c>
      <c r="P1427">
        <v>1.42</v>
      </c>
      <c r="Q1427">
        <v>116</v>
      </c>
      <c r="R1427">
        <v>104.4</v>
      </c>
      <c r="S1427">
        <v>137</v>
      </c>
      <c r="T1427">
        <v>103</v>
      </c>
      <c r="U1427">
        <v>104</v>
      </c>
      <c r="V1427">
        <v>0.61</v>
      </c>
      <c r="W1427">
        <v>137</v>
      </c>
    </row>
    <row r="1428" spans="1:23" x14ac:dyDescent="0.25">
      <c r="A1428">
        <f>COUNTIF('Value Matchup'!$D$356:$D$423,D1428)</f>
        <v>0</v>
      </c>
      <c r="B1428" t="s">
        <v>1408</v>
      </c>
      <c r="C1428">
        <v>19</v>
      </c>
      <c r="D1428" t="s">
        <v>1324</v>
      </c>
      <c r="E1428" t="s">
        <v>232</v>
      </c>
      <c r="F1428" s="79" t="s">
        <v>1039</v>
      </c>
      <c r="G1428">
        <v>20.75</v>
      </c>
      <c r="H1428">
        <v>115.6</v>
      </c>
      <c r="I1428">
        <v>22</v>
      </c>
      <c r="J1428">
        <v>94.8</v>
      </c>
      <c r="K1428">
        <v>25</v>
      </c>
      <c r="L1428">
        <v>65.2</v>
      </c>
      <c r="M1428">
        <v>132</v>
      </c>
      <c r="N1428">
        <v>-4.2999999999999997E-2</v>
      </c>
      <c r="O1428">
        <v>280</v>
      </c>
      <c r="P1428">
        <v>6.76</v>
      </c>
      <c r="Q1428">
        <v>55</v>
      </c>
      <c r="R1428">
        <v>108.1</v>
      </c>
      <c r="S1428">
        <v>45</v>
      </c>
      <c r="T1428">
        <v>101.4</v>
      </c>
      <c r="U1428">
        <v>64</v>
      </c>
      <c r="V1428">
        <v>-7.41</v>
      </c>
      <c r="W1428">
        <v>334</v>
      </c>
    </row>
    <row r="1429" spans="1:23" x14ac:dyDescent="0.25">
      <c r="A1429">
        <f>COUNTIF('Value Matchup'!$D$356:$D$423,D1429)</f>
        <v>0</v>
      </c>
      <c r="B1429" t="s">
        <v>1408</v>
      </c>
      <c r="C1429">
        <v>20</v>
      </c>
      <c r="D1429" t="s">
        <v>1325</v>
      </c>
      <c r="E1429" t="s">
        <v>150</v>
      </c>
      <c r="F1429" s="79" t="s">
        <v>545</v>
      </c>
      <c r="G1429">
        <v>20.09</v>
      </c>
      <c r="H1429">
        <v>110.2</v>
      </c>
      <c r="I1429">
        <v>64</v>
      </c>
      <c r="J1429">
        <v>90.1</v>
      </c>
      <c r="K1429">
        <v>8</v>
      </c>
      <c r="L1429">
        <v>63.2</v>
      </c>
      <c r="M1429">
        <v>243</v>
      </c>
      <c r="N1429">
        <v>-2.3E-2</v>
      </c>
      <c r="O1429">
        <v>233</v>
      </c>
      <c r="P1429">
        <v>9.7200000000000006</v>
      </c>
      <c r="Q1429">
        <v>17</v>
      </c>
      <c r="R1429">
        <v>110.6</v>
      </c>
      <c r="S1429">
        <v>4</v>
      </c>
      <c r="T1429">
        <v>100.9</v>
      </c>
      <c r="U1429">
        <v>48</v>
      </c>
      <c r="V1429">
        <v>0.69</v>
      </c>
      <c r="W1429">
        <v>133</v>
      </c>
    </row>
    <row r="1430" spans="1:23" x14ac:dyDescent="0.25">
      <c r="A1430">
        <f>COUNTIF('Value Matchup'!$D$356:$D$423,D1430)</f>
        <v>0</v>
      </c>
      <c r="B1430" t="s">
        <v>1408</v>
      </c>
      <c r="C1430">
        <v>21</v>
      </c>
      <c r="D1430" t="s">
        <v>1326</v>
      </c>
      <c r="E1430" t="s">
        <v>150</v>
      </c>
      <c r="F1430" s="79" t="s">
        <v>1005</v>
      </c>
      <c r="G1430">
        <v>19.489999999999998</v>
      </c>
      <c r="H1430">
        <v>116.6</v>
      </c>
      <c r="I1430">
        <v>15</v>
      </c>
      <c r="J1430">
        <v>97.1</v>
      </c>
      <c r="K1430">
        <v>56</v>
      </c>
      <c r="L1430">
        <v>65</v>
      </c>
      <c r="M1430">
        <v>137</v>
      </c>
      <c r="N1430">
        <v>-6.2E-2</v>
      </c>
      <c r="O1430">
        <v>317</v>
      </c>
      <c r="P1430">
        <v>10.29</v>
      </c>
      <c r="Q1430">
        <v>10</v>
      </c>
      <c r="R1430">
        <v>109.5</v>
      </c>
      <c r="S1430">
        <v>12</v>
      </c>
      <c r="T1430">
        <v>99.2</v>
      </c>
      <c r="U1430">
        <v>10</v>
      </c>
      <c r="V1430">
        <v>2.0699999999999998</v>
      </c>
      <c r="W1430">
        <v>94</v>
      </c>
    </row>
    <row r="1431" spans="1:23" x14ac:dyDescent="0.25">
      <c r="A1431">
        <f>COUNTIF('Value Matchup'!$D$356:$D$423,D1431)</f>
        <v>0</v>
      </c>
      <c r="B1431" t="s">
        <v>1408</v>
      </c>
      <c r="C1431">
        <v>22</v>
      </c>
      <c r="D1431" t="s">
        <v>1327</v>
      </c>
      <c r="E1431" t="s">
        <v>150</v>
      </c>
      <c r="F1431" s="79" t="s">
        <v>537</v>
      </c>
      <c r="G1431">
        <v>19.13</v>
      </c>
      <c r="H1431">
        <v>114.3</v>
      </c>
      <c r="I1431">
        <v>29</v>
      </c>
      <c r="J1431">
        <v>95.1</v>
      </c>
      <c r="K1431">
        <v>33</v>
      </c>
      <c r="L1431">
        <v>64</v>
      </c>
      <c r="M1431">
        <v>192</v>
      </c>
      <c r="N1431">
        <v>0</v>
      </c>
      <c r="O1431">
        <v>183</v>
      </c>
      <c r="P1431">
        <v>10.23</v>
      </c>
      <c r="Q1431">
        <v>12</v>
      </c>
      <c r="R1431">
        <v>110.5</v>
      </c>
      <c r="S1431">
        <v>5</v>
      </c>
      <c r="T1431">
        <v>100.3</v>
      </c>
      <c r="U1431">
        <v>33</v>
      </c>
      <c r="V1431">
        <v>3.24</v>
      </c>
      <c r="W1431">
        <v>63</v>
      </c>
    </row>
    <row r="1432" spans="1:23" x14ac:dyDescent="0.25">
      <c r="A1432">
        <f>COUNTIF('Value Matchup'!$D$356:$D$423,D1432)</f>
        <v>0</v>
      </c>
      <c r="B1432" t="s">
        <v>1408</v>
      </c>
      <c r="C1432">
        <v>23</v>
      </c>
      <c r="D1432" t="s">
        <v>1221</v>
      </c>
      <c r="E1432" t="s">
        <v>232</v>
      </c>
      <c r="F1432" s="79" t="s">
        <v>761</v>
      </c>
      <c r="G1432">
        <v>19.02</v>
      </c>
      <c r="H1432">
        <v>114.2</v>
      </c>
      <c r="I1432">
        <v>30</v>
      </c>
      <c r="J1432">
        <v>95.1</v>
      </c>
      <c r="K1432">
        <v>34</v>
      </c>
      <c r="L1432">
        <v>63.7</v>
      </c>
      <c r="M1432">
        <v>209</v>
      </c>
      <c r="N1432">
        <v>-7.0000000000000001E-3</v>
      </c>
      <c r="O1432">
        <v>203</v>
      </c>
      <c r="P1432">
        <v>8.58</v>
      </c>
      <c r="Q1432">
        <v>25</v>
      </c>
      <c r="R1432">
        <v>108.9</v>
      </c>
      <c r="S1432">
        <v>21</v>
      </c>
      <c r="T1432">
        <v>100.4</v>
      </c>
      <c r="U1432">
        <v>38</v>
      </c>
      <c r="V1432">
        <v>-1.58</v>
      </c>
      <c r="W1432">
        <v>205</v>
      </c>
    </row>
    <row r="1433" spans="1:23" x14ac:dyDescent="0.25">
      <c r="A1433">
        <f>COUNTIF('Value Matchup'!$D$356:$D$423,D1433)</f>
        <v>0</v>
      </c>
      <c r="B1433" t="s">
        <v>1408</v>
      </c>
      <c r="C1433">
        <v>24</v>
      </c>
      <c r="D1433" t="s">
        <v>1328</v>
      </c>
      <c r="E1433" t="s">
        <v>134</v>
      </c>
      <c r="F1433" s="79" t="s">
        <v>544</v>
      </c>
      <c r="G1433">
        <v>18.940000000000001</v>
      </c>
      <c r="H1433">
        <v>112.4</v>
      </c>
      <c r="I1433">
        <v>47</v>
      </c>
      <c r="J1433">
        <v>93.4</v>
      </c>
      <c r="K1433">
        <v>14</v>
      </c>
      <c r="L1433">
        <v>62</v>
      </c>
      <c r="M1433">
        <v>290</v>
      </c>
      <c r="N1433">
        <v>-7.9000000000000001E-2</v>
      </c>
      <c r="O1433">
        <v>329</v>
      </c>
      <c r="P1433">
        <v>9.52</v>
      </c>
      <c r="Q1433">
        <v>20</v>
      </c>
      <c r="R1433">
        <v>108.3</v>
      </c>
      <c r="S1433">
        <v>33</v>
      </c>
      <c r="T1433">
        <v>98.8</v>
      </c>
      <c r="U1433">
        <v>8</v>
      </c>
      <c r="V1433">
        <v>-2.4700000000000002</v>
      </c>
      <c r="W1433">
        <v>234</v>
      </c>
    </row>
    <row r="1434" spans="1:23" x14ac:dyDescent="0.25">
      <c r="A1434">
        <f>COUNTIF('Value Matchup'!$D$356:$D$423,D1434)</f>
        <v>0</v>
      </c>
      <c r="B1434" t="s">
        <v>1408</v>
      </c>
      <c r="C1434">
        <v>25</v>
      </c>
      <c r="D1434" t="s">
        <v>966</v>
      </c>
      <c r="E1434" t="s">
        <v>134</v>
      </c>
      <c r="F1434" s="79" t="s">
        <v>970</v>
      </c>
      <c r="G1434">
        <v>17.64</v>
      </c>
      <c r="H1434">
        <v>112.6</v>
      </c>
      <c r="I1434">
        <v>43</v>
      </c>
      <c r="J1434">
        <v>94.9</v>
      </c>
      <c r="K1434">
        <v>29</v>
      </c>
      <c r="L1434">
        <v>67.900000000000006</v>
      </c>
      <c r="M1434">
        <v>28</v>
      </c>
      <c r="N1434">
        <v>8.6999999999999994E-2</v>
      </c>
      <c r="O1434">
        <v>15</v>
      </c>
      <c r="P1434">
        <v>9.56</v>
      </c>
      <c r="Q1434">
        <v>19</v>
      </c>
      <c r="R1434">
        <v>108.9</v>
      </c>
      <c r="S1434">
        <v>24</v>
      </c>
      <c r="T1434">
        <v>99.3</v>
      </c>
      <c r="U1434">
        <v>13</v>
      </c>
      <c r="V1434">
        <v>-2.65</v>
      </c>
      <c r="W1434">
        <v>243</v>
      </c>
    </row>
    <row r="1435" spans="1:23" x14ac:dyDescent="0.25">
      <c r="A1435">
        <f>COUNTIF('Value Matchup'!$D$356:$D$423,D1435)</f>
        <v>0</v>
      </c>
      <c r="B1435" t="s">
        <v>1408</v>
      </c>
      <c r="C1435">
        <v>26</v>
      </c>
      <c r="D1435" t="s">
        <v>1098</v>
      </c>
      <c r="E1435" t="s">
        <v>171</v>
      </c>
      <c r="F1435" s="79" t="s">
        <v>650</v>
      </c>
      <c r="G1435">
        <v>17.510000000000002</v>
      </c>
      <c r="H1435">
        <v>113.1</v>
      </c>
      <c r="I1435">
        <v>37</v>
      </c>
      <c r="J1435">
        <v>95.6</v>
      </c>
      <c r="K1435">
        <v>40</v>
      </c>
      <c r="L1435">
        <v>63.1</v>
      </c>
      <c r="M1435">
        <v>250</v>
      </c>
      <c r="N1435">
        <v>-4.0000000000000001E-3</v>
      </c>
      <c r="O1435">
        <v>193</v>
      </c>
      <c r="P1435">
        <v>2.52</v>
      </c>
      <c r="Q1435">
        <v>99</v>
      </c>
      <c r="R1435">
        <v>105.3</v>
      </c>
      <c r="S1435">
        <v>109</v>
      </c>
      <c r="T1435">
        <v>102.8</v>
      </c>
      <c r="U1435">
        <v>100</v>
      </c>
      <c r="V1435">
        <v>0.99</v>
      </c>
      <c r="W1435">
        <v>127</v>
      </c>
    </row>
    <row r="1436" spans="1:23" x14ac:dyDescent="0.25">
      <c r="A1436">
        <f>COUNTIF('Value Matchup'!$D$356:$D$423,D1436)</f>
        <v>0</v>
      </c>
      <c r="B1436" t="s">
        <v>1408</v>
      </c>
      <c r="C1436">
        <v>27</v>
      </c>
      <c r="D1436" t="s">
        <v>1329</v>
      </c>
      <c r="E1436" t="s">
        <v>150</v>
      </c>
      <c r="F1436" s="79" t="s">
        <v>761</v>
      </c>
      <c r="G1436">
        <v>16.72</v>
      </c>
      <c r="H1436">
        <v>112.6</v>
      </c>
      <c r="I1436">
        <v>42</v>
      </c>
      <c r="J1436">
        <v>95.9</v>
      </c>
      <c r="K1436">
        <v>42</v>
      </c>
      <c r="L1436">
        <v>65.2</v>
      </c>
      <c r="M1436">
        <v>129</v>
      </c>
      <c r="N1436">
        <v>3.7999999999999999E-2</v>
      </c>
      <c r="O1436">
        <v>85</v>
      </c>
      <c r="P1436">
        <v>10.26</v>
      </c>
      <c r="Q1436">
        <v>11</v>
      </c>
      <c r="R1436">
        <v>109.7</v>
      </c>
      <c r="S1436">
        <v>10</v>
      </c>
      <c r="T1436">
        <v>99.4</v>
      </c>
      <c r="U1436">
        <v>15</v>
      </c>
      <c r="V1436">
        <v>2.1800000000000002</v>
      </c>
      <c r="W1436">
        <v>93</v>
      </c>
    </row>
    <row r="1437" spans="1:23" x14ac:dyDescent="0.25">
      <c r="A1437">
        <f>COUNTIF('Value Matchup'!$D$356:$D$423,D1437)</f>
        <v>0</v>
      </c>
      <c r="B1437" t="s">
        <v>1408</v>
      </c>
      <c r="C1437">
        <v>28</v>
      </c>
      <c r="D1437" t="s">
        <v>1330</v>
      </c>
      <c r="E1437" t="s">
        <v>151</v>
      </c>
      <c r="F1437" s="79" t="s">
        <v>970</v>
      </c>
      <c r="G1437">
        <v>16.690000000000001</v>
      </c>
      <c r="H1437">
        <v>119.4</v>
      </c>
      <c r="I1437">
        <v>10</v>
      </c>
      <c r="J1437">
        <v>102.7</v>
      </c>
      <c r="K1437">
        <v>139</v>
      </c>
      <c r="L1437">
        <v>70.400000000000006</v>
      </c>
      <c r="M1437">
        <v>5</v>
      </c>
      <c r="N1437">
        <v>-5.5E-2</v>
      </c>
      <c r="O1437">
        <v>307</v>
      </c>
      <c r="P1437">
        <v>3.96</v>
      </c>
      <c r="Q1437">
        <v>83</v>
      </c>
      <c r="R1437">
        <v>107</v>
      </c>
      <c r="S1437">
        <v>74</v>
      </c>
      <c r="T1437">
        <v>103</v>
      </c>
      <c r="U1437">
        <v>105</v>
      </c>
      <c r="V1437">
        <v>3.78</v>
      </c>
      <c r="W1437">
        <v>51</v>
      </c>
    </row>
    <row r="1438" spans="1:23" x14ac:dyDescent="0.25">
      <c r="A1438">
        <f>COUNTIF('Value Matchup'!$D$356:$D$423,D1438)</f>
        <v>0</v>
      </c>
      <c r="B1438" t="s">
        <v>1408</v>
      </c>
      <c r="C1438">
        <v>29</v>
      </c>
      <c r="D1438" t="s">
        <v>1331</v>
      </c>
      <c r="E1438" t="s">
        <v>114</v>
      </c>
      <c r="F1438" s="79" t="s">
        <v>1034</v>
      </c>
      <c r="G1438">
        <v>16.440000000000001</v>
      </c>
      <c r="H1438">
        <v>114.7</v>
      </c>
      <c r="I1438">
        <v>26</v>
      </c>
      <c r="J1438">
        <v>98.3</v>
      </c>
      <c r="K1438">
        <v>67</v>
      </c>
      <c r="L1438">
        <v>69.3</v>
      </c>
      <c r="M1438">
        <v>13</v>
      </c>
      <c r="N1438">
        <v>4.4999999999999998E-2</v>
      </c>
      <c r="O1438">
        <v>72</v>
      </c>
      <c r="P1438">
        <v>6.09</v>
      </c>
      <c r="Q1438">
        <v>64</v>
      </c>
      <c r="R1438">
        <v>107.2</v>
      </c>
      <c r="S1438">
        <v>71</v>
      </c>
      <c r="T1438">
        <v>101.1</v>
      </c>
      <c r="U1438">
        <v>59</v>
      </c>
      <c r="V1438">
        <v>-3.44</v>
      </c>
      <c r="W1438">
        <v>263</v>
      </c>
    </row>
    <row r="1439" spans="1:23" x14ac:dyDescent="0.25">
      <c r="A1439">
        <f>COUNTIF('Value Matchup'!$D$356:$D$423,D1439)</f>
        <v>0</v>
      </c>
      <c r="B1439" t="s">
        <v>1408</v>
      </c>
      <c r="C1439">
        <v>30</v>
      </c>
      <c r="D1439" t="s">
        <v>1332</v>
      </c>
      <c r="E1439" t="s">
        <v>182</v>
      </c>
      <c r="F1439" s="79" t="s">
        <v>1114</v>
      </c>
      <c r="G1439">
        <v>16.27</v>
      </c>
      <c r="H1439">
        <v>111.1</v>
      </c>
      <c r="I1439">
        <v>58</v>
      </c>
      <c r="J1439">
        <v>94.9</v>
      </c>
      <c r="K1439">
        <v>26</v>
      </c>
      <c r="L1439">
        <v>66.5</v>
      </c>
      <c r="M1439">
        <v>70</v>
      </c>
      <c r="N1439">
        <v>4.2999999999999997E-2</v>
      </c>
      <c r="O1439">
        <v>75</v>
      </c>
      <c r="P1439">
        <v>6.65</v>
      </c>
      <c r="Q1439">
        <v>57</v>
      </c>
      <c r="R1439">
        <v>107.9</v>
      </c>
      <c r="S1439">
        <v>50</v>
      </c>
      <c r="T1439">
        <v>101.2</v>
      </c>
      <c r="U1439">
        <v>63</v>
      </c>
      <c r="V1439">
        <v>8.77</v>
      </c>
      <c r="W1439">
        <v>12</v>
      </c>
    </row>
    <row r="1440" spans="1:23" x14ac:dyDescent="0.25">
      <c r="A1440">
        <f>COUNTIF('Value Matchup'!$D$356:$D$423,D1440)</f>
        <v>0</v>
      </c>
      <c r="B1440" t="s">
        <v>1408</v>
      </c>
      <c r="C1440">
        <v>31</v>
      </c>
      <c r="D1440" t="s">
        <v>1333</v>
      </c>
      <c r="E1440" t="s">
        <v>110</v>
      </c>
      <c r="F1440" s="79" t="s">
        <v>1034</v>
      </c>
      <c r="G1440">
        <v>15.95</v>
      </c>
      <c r="H1440">
        <v>104.9</v>
      </c>
      <c r="I1440">
        <v>162</v>
      </c>
      <c r="J1440">
        <v>89</v>
      </c>
      <c r="K1440">
        <v>5</v>
      </c>
      <c r="L1440">
        <v>60.4</v>
      </c>
      <c r="M1440">
        <v>333</v>
      </c>
      <c r="N1440">
        <v>2.5999999999999999E-2</v>
      </c>
      <c r="O1440">
        <v>118</v>
      </c>
      <c r="P1440">
        <v>3.63</v>
      </c>
      <c r="Q1440">
        <v>85</v>
      </c>
      <c r="R1440">
        <v>106.1</v>
      </c>
      <c r="S1440">
        <v>86</v>
      </c>
      <c r="T1440">
        <v>102.5</v>
      </c>
      <c r="U1440">
        <v>96</v>
      </c>
      <c r="V1440">
        <v>3.5</v>
      </c>
      <c r="W1440">
        <v>57</v>
      </c>
    </row>
    <row r="1441" spans="1:23" x14ac:dyDescent="0.25">
      <c r="A1441">
        <f>COUNTIF('Value Matchup'!$D$356:$D$423,D1441)</f>
        <v>0</v>
      </c>
      <c r="B1441" t="s">
        <v>1408</v>
      </c>
      <c r="C1441">
        <v>32</v>
      </c>
      <c r="D1441" t="s">
        <v>1334</v>
      </c>
      <c r="E1441" t="s">
        <v>140</v>
      </c>
      <c r="F1441" s="79" t="s">
        <v>1002</v>
      </c>
      <c r="G1441">
        <v>15.93</v>
      </c>
      <c r="H1441">
        <v>114.9</v>
      </c>
      <c r="I1441">
        <v>25</v>
      </c>
      <c r="J1441">
        <v>98.9</v>
      </c>
      <c r="K1441">
        <v>76</v>
      </c>
      <c r="L1441">
        <v>64.099999999999994</v>
      </c>
      <c r="M1441">
        <v>188</v>
      </c>
      <c r="N1441">
        <v>-3.0000000000000001E-3</v>
      </c>
      <c r="O1441">
        <v>191</v>
      </c>
      <c r="P1441">
        <v>9.84</v>
      </c>
      <c r="Q1441">
        <v>16</v>
      </c>
      <c r="R1441">
        <v>109.3</v>
      </c>
      <c r="S1441">
        <v>15</v>
      </c>
      <c r="T1441">
        <v>99.5</v>
      </c>
      <c r="U1441">
        <v>16</v>
      </c>
      <c r="V1441">
        <v>-0.65</v>
      </c>
      <c r="W1441">
        <v>179</v>
      </c>
    </row>
    <row r="1442" spans="1:23" x14ac:dyDescent="0.25">
      <c r="A1442">
        <f>COUNTIF('Value Matchup'!$D$356:$D$423,D1442)</f>
        <v>0</v>
      </c>
      <c r="B1442" t="s">
        <v>1408</v>
      </c>
      <c r="C1442">
        <v>33</v>
      </c>
      <c r="D1442" t="s">
        <v>1335</v>
      </c>
      <c r="E1442" t="s">
        <v>232</v>
      </c>
      <c r="F1442" s="79" t="s">
        <v>1045</v>
      </c>
      <c r="G1442">
        <v>15.68</v>
      </c>
      <c r="H1442">
        <v>111.3</v>
      </c>
      <c r="I1442">
        <v>56</v>
      </c>
      <c r="J1442">
        <v>95.7</v>
      </c>
      <c r="K1442">
        <v>41</v>
      </c>
      <c r="L1442">
        <v>63.9</v>
      </c>
      <c r="M1442">
        <v>199</v>
      </c>
      <c r="N1442">
        <v>0.127</v>
      </c>
      <c r="O1442">
        <v>2</v>
      </c>
      <c r="P1442">
        <v>7.15</v>
      </c>
      <c r="Q1442">
        <v>48</v>
      </c>
      <c r="R1442">
        <v>108.3</v>
      </c>
      <c r="S1442">
        <v>37</v>
      </c>
      <c r="T1442">
        <v>101.1</v>
      </c>
      <c r="U1442">
        <v>57</v>
      </c>
      <c r="V1442">
        <v>-3.33</v>
      </c>
      <c r="W1442">
        <v>258</v>
      </c>
    </row>
    <row r="1443" spans="1:23" x14ac:dyDescent="0.25">
      <c r="A1443">
        <f>COUNTIF('Value Matchup'!$D$356:$D$423,D1443)</f>
        <v>1</v>
      </c>
      <c r="B1443" t="s">
        <v>1408</v>
      </c>
      <c r="C1443">
        <v>34</v>
      </c>
      <c r="D1443" t="s">
        <v>81</v>
      </c>
      <c r="E1443" t="s">
        <v>114</v>
      </c>
      <c r="F1443" s="79" t="s">
        <v>543</v>
      </c>
      <c r="G1443">
        <v>15.39</v>
      </c>
      <c r="H1443">
        <v>107.3</v>
      </c>
      <c r="I1443">
        <v>115</v>
      </c>
      <c r="J1443">
        <v>91.9</v>
      </c>
      <c r="K1443">
        <v>10</v>
      </c>
      <c r="L1443">
        <v>62.7</v>
      </c>
      <c r="M1443">
        <v>266</v>
      </c>
      <c r="N1443">
        <v>-0.11700000000000001</v>
      </c>
      <c r="O1443">
        <v>347</v>
      </c>
      <c r="P1443">
        <v>10.08</v>
      </c>
      <c r="Q1443">
        <v>14</v>
      </c>
      <c r="R1443">
        <v>109.5</v>
      </c>
      <c r="S1443">
        <v>13</v>
      </c>
      <c r="T1443">
        <v>99.4</v>
      </c>
      <c r="U1443">
        <v>14</v>
      </c>
      <c r="V1443">
        <v>4.1900000000000004</v>
      </c>
      <c r="W1443">
        <v>43</v>
      </c>
    </row>
    <row r="1444" spans="1:23" x14ac:dyDescent="0.25">
      <c r="A1444">
        <f>COUNTIF('Value Matchup'!$D$356:$D$423,D1444)</f>
        <v>0</v>
      </c>
      <c r="B1444" t="s">
        <v>1408</v>
      </c>
      <c r="C1444">
        <v>35</v>
      </c>
      <c r="D1444" t="s">
        <v>1336</v>
      </c>
      <c r="E1444" t="s">
        <v>114</v>
      </c>
      <c r="F1444" s="79" t="s">
        <v>547</v>
      </c>
      <c r="G1444">
        <v>15.09</v>
      </c>
      <c r="H1444">
        <v>109.6</v>
      </c>
      <c r="I1444">
        <v>70</v>
      </c>
      <c r="J1444">
        <v>94.5</v>
      </c>
      <c r="K1444">
        <v>22</v>
      </c>
      <c r="L1444">
        <v>64.099999999999994</v>
      </c>
      <c r="M1444">
        <v>184</v>
      </c>
      <c r="N1444">
        <v>1E-3</v>
      </c>
      <c r="O1444">
        <v>181</v>
      </c>
      <c r="P1444">
        <v>8.73</v>
      </c>
      <c r="Q1444">
        <v>23</v>
      </c>
      <c r="R1444">
        <v>108.6</v>
      </c>
      <c r="S1444">
        <v>30</v>
      </c>
      <c r="T1444">
        <v>99.9</v>
      </c>
      <c r="U1444">
        <v>22</v>
      </c>
      <c r="V1444">
        <v>1.41</v>
      </c>
      <c r="W1444">
        <v>116</v>
      </c>
    </row>
    <row r="1445" spans="1:23" x14ac:dyDescent="0.25">
      <c r="A1445">
        <f>COUNTIF('Value Matchup'!$D$356:$D$423,D1445)</f>
        <v>0</v>
      </c>
      <c r="B1445" t="s">
        <v>1408</v>
      </c>
      <c r="C1445">
        <v>36</v>
      </c>
      <c r="D1445" t="s">
        <v>1337</v>
      </c>
      <c r="E1445" t="s">
        <v>182</v>
      </c>
      <c r="F1445" s="79" t="s">
        <v>533</v>
      </c>
      <c r="G1445">
        <v>15</v>
      </c>
      <c r="H1445">
        <v>119.7</v>
      </c>
      <c r="I1445">
        <v>9</v>
      </c>
      <c r="J1445">
        <v>104.7</v>
      </c>
      <c r="K1445">
        <v>176</v>
      </c>
      <c r="L1445">
        <v>66.7</v>
      </c>
      <c r="M1445">
        <v>62</v>
      </c>
      <c r="N1445">
        <v>5.6000000000000001E-2</v>
      </c>
      <c r="O1445">
        <v>53</v>
      </c>
      <c r="P1445">
        <v>3.16</v>
      </c>
      <c r="Q1445">
        <v>93</v>
      </c>
      <c r="R1445">
        <v>105.3</v>
      </c>
      <c r="S1445">
        <v>108</v>
      </c>
      <c r="T1445">
        <v>102.2</v>
      </c>
      <c r="U1445">
        <v>87</v>
      </c>
      <c r="V1445">
        <v>-3.78</v>
      </c>
      <c r="W1445">
        <v>274</v>
      </c>
    </row>
    <row r="1446" spans="1:23" x14ac:dyDescent="0.25">
      <c r="A1446">
        <f>COUNTIF('Value Matchup'!$D$356:$D$423,D1446)</f>
        <v>0</v>
      </c>
      <c r="B1446" t="s">
        <v>1408</v>
      </c>
      <c r="C1446">
        <v>37</v>
      </c>
      <c r="D1446" t="s">
        <v>1338</v>
      </c>
      <c r="E1446" t="s">
        <v>114</v>
      </c>
      <c r="F1446" s="79" t="s">
        <v>649</v>
      </c>
      <c r="G1446">
        <v>14.99</v>
      </c>
      <c r="H1446">
        <v>115.6</v>
      </c>
      <c r="I1446">
        <v>20</v>
      </c>
      <c r="J1446">
        <v>100.6</v>
      </c>
      <c r="K1446">
        <v>103</v>
      </c>
      <c r="L1446">
        <v>63.4</v>
      </c>
      <c r="M1446">
        <v>233</v>
      </c>
      <c r="N1446">
        <v>-0.11</v>
      </c>
      <c r="O1446">
        <v>345</v>
      </c>
      <c r="P1446">
        <v>5.49</v>
      </c>
      <c r="Q1446">
        <v>71</v>
      </c>
      <c r="R1446">
        <v>106.1</v>
      </c>
      <c r="S1446">
        <v>87</v>
      </c>
      <c r="T1446">
        <v>100.6</v>
      </c>
      <c r="U1446">
        <v>45</v>
      </c>
      <c r="V1446">
        <v>-3.96</v>
      </c>
      <c r="W1446">
        <v>281</v>
      </c>
    </row>
    <row r="1447" spans="1:23" x14ac:dyDescent="0.25">
      <c r="A1447">
        <f>COUNTIF('Value Matchup'!$D$356:$D$423,D1447)</f>
        <v>0</v>
      </c>
      <c r="B1447" t="s">
        <v>1408</v>
      </c>
      <c r="C1447">
        <v>38</v>
      </c>
      <c r="D1447" t="s">
        <v>1339</v>
      </c>
      <c r="E1447" t="s">
        <v>134</v>
      </c>
      <c r="F1447" s="79" t="s">
        <v>515</v>
      </c>
      <c r="G1447">
        <v>14.92</v>
      </c>
      <c r="H1447">
        <v>111.8</v>
      </c>
      <c r="I1447">
        <v>51</v>
      </c>
      <c r="J1447">
        <v>96.8</v>
      </c>
      <c r="K1447">
        <v>53</v>
      </c>
      <c r="L1447">
        <v>63.3</v>
      </c>
      <c r="M1447">
        <v>238</v>
      </c>
      <c r="N1447">
        <v>-4.4999999999999998E-2</v>
      </c>
      <c r="O1447">
        <v>287</v>
      </c>
      <c r="P1447">
        <v>10.42</v>
      </c>
      <c r="Q1447">
        <v>8</v>
      </c>
      <c r="R1447">
        <v>108.2</v>
      </c>
      <c r="S1447">
        <v>41</v>
      </c>
      <c r="T1447">
        <v>97.8</v>
      </c>
      <c r="U1447">
        <v>2</v>
      </c>
      <c r="V1447">
        <v>-1.65</v>
      </c>
      <c r="W1447">
        <v>208</v>
      </c>
    </row>
    <row r="1448" spans="1:23" x14ac:dyDescent="0.25">
      <c r="A1448">
        <f>COUNTIF('Value Matchup'!$D$356:$D$423,D1448)</f>
        <v>0</v>
      </c>
      <c r="B1448" t="s">
        <v>1408</v>
      </c>
      <c r="C1448">
        <v>39</v>
      </c>
      <c r="D1448" t="s">
        <v>1340</v>
      </c>
      <c r="E1448" t="s">
        <v>124</v>
      </c>
      <c r="F1448" s="79" t="s">
        <v>1341</v>
      </c>
      <c r="G1448">
        <v>14.72</v>
      </c>
      <c r="H1448">
        <v>113.6</v>
      </c>
      <c r="I1448">
        <v>33</v>
      </c>
      <c r="J1448">
        <v>98.9</v>
      </c>
      <c r="K1448">
        <v>75</v>
      </c>
      <c r="L1448">
        <v>65.2</v>
      </c>
      <c r="M1448">
        <v>131</v>
      </c>
      <c r="N1448">
        <v>6.0000000000000001E-3</v>
      </c>
      <c r="O1448">
        <v>172</v>
      </c>
      <c r="P1448">
        <v>6.86</v>
      </c>
      <c r="Q1448">
        <v>53</v>
      </c>
      <c r="R1448">
        <v>108.2</v>
      </c>
      <c r="S1448">
        <v>43</v>
      </c>
      <c r="T1448">
        <v>101.4</v>
      </c>
      <c r="U1448">
        <v>66</v>
      </c>
      <c r="V1448">
        <v>0.79</v>
      </c>
      <c r="W1448">
        <v>131</v>
      </c>
    </row>
    <row r="1449" spans="1:23" x14ac:dyDescent="0.25">
      <c r="A1449">
        <f>COUNTIF('Value Matchup'!$D$356:$D$423,D1449)</f>
        <v>0</v>
      </c>
      <c r="B1449" t="s">
        <v>1408</v>
      </c>
      <c r="C1449">
        <v>40</v>
      </c>
      <c r="D1449" t="s">
        <v>1023</v>
      </c>
      <c r="E1449" t="s">
        <v>124</v>
      </c>
      <c r="F1449" s="79" t="s">
        <v>1002</v>
      </c>
      <c r="G1449">
        <v>14.65</v>
      </c>
      <c r="H1449">
        <v>112.9</v>
      </c>
      <c r="I1449">
        <v>40</v>
      </c>
      <c r="J1449">
        <v>98.2</v>
      </c>
      <c r="K1449">
        <v>66</v>
      </c>
      <c r="L1449">
        <v>65.8</v>
      </c>
      <c r="M1449">
        <v>101</v>
      </c>
      <c r="N1449">
        <v>3.2000000000000001E-2</v>
      </c>
      <c r="O1449">
        <v>100</v>
      </c>
      <c r="P1449">
        <v>8.4</v>
      </c>
      <c r="Q1449">
        <v>27</v>
      </c>
      <c r="R1449">
        <v>107.9</v>
      </c>
      <c r="S1449">
        <v>49</v>
      </c>
      <c r="T1449">
        <v>99.5</v>
      </c>
      <c r="U1449">
        <v>18</v>
      </c>
      <c r="V1449">
        <v>2.63</v>
      </c>
      <c r="W1449">
        <v>82</v>
      </c>
    </row>
    <row r="1450" spans="1:23" x14ac:dyDescent="0.25">
      <c r="A1450">
        <f>COUNTIF('Value Matchup'!$D$356:$D$423,D1450)</f>
        <v>0</v>
      </c>
      <c r="B1450" t="s">
        <v>1408</v>
      </c>
      <c r="C1450">
        <v>41</v>
      </c>
      <c r="D1450" t="s">
        <v>1342</v>
      </c>
      <c r="E1450" t="s">
        <v>140</v>
      </c>
      <c r="F1450" s="79" t="s">
        <v>1271</v>
      </c>
      <c r="G1450">
        <v>14.49</v>
      </c>
      <c r="H1450">
        <v>112.5</v>
      </c>
      <c r="I1450">
        <v>44</v>
      </c>
      <c r="J1450">
        <v>98.1</v>
      </c>
      <c r="K1450">
        <v>64</v>
      </c>
      <c r="L1450">
        <v>62.5</v>
      </c>
      <c r="M1450">
        <v>272</v>
      </c>
      <c r="N1450">
        <v>2.1999999999999999E-2</v>
      </c>
      <c r="O1450">
        <v>129</v>
      </c>
      <c r="P1450">
        <v>7</v>
      </c>
      <c r="Q1450">
        <v>50</v>
      </c>
      <c r="R1450">
        <v>107.5</v>
      </c>
      <c r="S1450">
        <v>61</v>
      </c>
      <c r="T1450">
        <v>100.5</v>
      </c>
      <c r="U1450">
        <v>41</v>
      </c>
      <c r="V1450">
        <v>-1.99</v>
      </c>
      <c r="W1450">
        <v>221</v>
      </c>
    </row>
    <row r="1451" spans="1:23" x14ac:dyDescent="0.25">
      <c r="A1451">
        <f>COUNTIF('Value Matchup'!$D$356:$D$423,D1451)</f>
        <v>0</v>
      </c>
      <c r="B1451" t="s">
        <v>1408</v>
      </c>
      <c r="C1451">
        <v>42</v>
      </c>
      <c r="D1451" t="s">
        <v>1343</v>
      </c>
      <c r="E1451" t="s">
        <v>182</v>
      </c>
      <c r="F1451" s="79" t="s">
        <v>1034</v>
      </c>
      <c r="G1451">
        <v>14.24</v>
      </c>
      <c r="H1451">
        <v>109.2</v>
      </c>
      <c r="I1451">
        <v>75</v>
      </c>
      <c r="J1451">
        <v>95</v>
      </c>
      <c r="K1451">
        <v>30</v>
      </c>
      <c r="L1451">
        <v>63.4</v>
      </c>
      <c r="M1451">
        <v>229</v>
      </c>
      <c r="N1451">
        <v>2.1999999999999999E-2</v>
      </c>
      <c r="O1451">
        <v>132</v>
      </c>
      <c r="P1451">
        <v>3.39</v>
      </c>
      <c r="Q1451">
        <v>88</v>
      </c>
      <c r="R1451">
        <v>105.4</v>
      </c>
      <c r="S1451">
        <v>107</v>
      </c>
      <c r="T1451">
        <v>102</v>
      </c>
      <c r="U1451">
        <v>81</v>
      </c>
      <c r="V1451">
        <v>7.0000000000000007E-2</v>
      </c>
      <c r="W1451">
        <v>158</v>
      </c>
    </row>
    <row r="1452" spans="1:23" x14ac:dyDescent="0.25">
      <c r="A1452">
        <f>COUNTIF('Value Matchup'!$D$356:$D$423,D1452)</f>
        <v>0</v>
      </c>
      <c r="B1452" t="s">
        <v>1408</v>
      </c>
      <c r="C1452">
        <v>43</v>
      </c>
      <c r="D1452" t="s">
        <v>1344</v>
      </c>
      <c r="E1452" t="s">
        <v>171</v>
      </c>
      <c r="F1452" s="79" t="s">
        <v>545</v>
      </c>
      <c r="G1452">
        <v>14.15</v>
      </c>
      <c r="H1452">
        <v>108.2</v>
      </c>
      <c r="I1452">
        <v>94</v>
      </c>
      <c r="J1452">
        <v>94</v>
      </c>
      <c r="K1452">
        <v>17</v>
      </c>
      <c r="L1452">
        <v>59.8</v>
      </c>
      <c r="M1452">
        <v>339</v>
      </c>
      <c r="N1452">
        <v>-1.6E-2</v>
      </c>
      <c r="O1452">
        <v>220</v>
      </c>
      <c r="P1452">
        <v>3.39</v>
      </c>
      <c r="Q1452">
        <v>87</v>
      </c>
      <c r="R1452">
        <v>104.9</v>
      </c>
      <c r="S1452">
        <v>114</v>
      </c>
      <c r="T1452">
        <v>101.5</v>
      </c>
      <c r="U1452">
        <v>68</v>
      </c>
      <c r="V1452">
        <v>1.69</v>
      </c>
      <c r="W1452">
        <v>108</v>
      </c>
    </row>
    <row r="1453" spans="1:23" x14ac:dyDescent="0.25">
      <c r="A1453">
        <f>COUNTIF('Value Matchup'!$D$356:$D$423,D1453)</f>
        <v>0</v>
      </c>
      <c r="B1453" t="s">
        <v>1408</v>
      </c>
      <c r="C1453">
        <v>44</v>
      </c>
      <c r="D1453" t="s">
        <v>1345</v>
      </c>
      <c r="E1453" t="s">
        <v>232</v>
      </c>
      <c r="F1453" s="79" t="s">
        <v>534</v>
      </c>
      <c r="G1453">
        <v>13.96</v>
      </c>
      <c r="H1453">
        <v>110.9</v>
      </c>
      <c r="I1453">
        <v>61</v>
      </c>
      <c r="J1453">
        <v>97</v>
      </c>
      <c r="K1453">
        <v>54</v>
      </c>
      <c r="L1453">
        <v>64.3</v>
      </c>
      <c r="M1453">
        <v>173</v>
      </c>
      <c r="N1453">
        <v>-6.0000000000000001E-3</v>
      </c>
      <c r="O1453">
        <v>201</v>
      </c>
      <c r="P1453">
        <v>7.45</v>
      </c>
      <c r="Q1453">
        <v>44</v>
      </c>
      <c r="R1453">
        <v>109</v>
      </c>
      <c r="S1453">
        <v>17</v>
      </c>
      <c r="T1453">
        <v>101.6</v>
      </c>
      <c r="U1453">
        <v>75</v>
      </c>
      <c r="V1453">
        <v>-2.75</v>
      </c>
      <c r="W1453">
        <v>245</v>
      </c>
    </row>
    <row r="1454" spans="1:23" x14ac:dyDescent="0.25">
      <c r="A1454">
        <f>COUNTIF('Value Matchup'!$D$356:$D$423,D1454)</f>
        <v>0</v>
      </c>
      <c r="B1454" t="s">
        <v>1408</v>
      </c>
      <c r="C1454">
        <v>45</v>
      </c>
      <c r="D1454" t="s">
        <v>1346</v>
      </c>
      <c r="E1454" t="s">
        <v>124</v>
      </c>
      <c r="F1454" s="79" t="s">
        <v>1114</v>
      </c>
      <c r="G1454">
        <v>13.88</v>
      </c>
      <c r="H1454">
        <v>115.2</v>
      </c>
      <c r="I1454">
        <v>23</v>
      </c>
      <c r="J1454">
        <v>101.3</v>
      </c>
      <c r="K1454">
        <v>114</v>
      </c>
      <c r="L1454">
        <v>66.599999999999994</v>
      </c>
      <c r="M1454">
        <v>68</v>
      </c>
      <c r="N1454">
        <v>0.11899999999999999</v>
      </c>
      <c r="O1454">
        <v>5</v>
      </c>
      <c r="P1454">
        <v>7.28</v>
      </c>
      <c r="Q1454">
        <v>46</v>
      </c>
      <c r="R1454">
        <v>108.4</v>
      </c>
      <c r="S1454">
        <v>32</v>
      </c>
      <c r="T1454">
        <v>101.1</v>
      </c>
      <c r="U1454">
        <v>53</v>
      </c>
      <c r="V1454">
        <v>-2.34</v>
      </c>
      <c r="W1454">
        <v>227</v>
      </c>
    </row>
    <row r="1455" spans="1:23" x14ac:dyDescent="0.25">
      <c r="A1455">
        <f>COUNTIF('Value Matchup'!$D$356:$D$423,D1455)</f>
        <v>0</v>
      </c>
      <c r="B1455" t="s">
        <v>1408</v>
      </c>
      <c r="C1455">
        <v>46</v>
      </c>
      <c r="D1455" t="s">
        <v>1347</v>
      </c>
      <c r="E1455" t="s">
        <v>114</v>
      </c>
      <c r="F1455" s="79" t="s">
        <v>534</v>
      </c>
      <c r="G1455">
        <v>13.88</v>
      </c>
      <c r="H1455">
        <v>114.5</v>
      </c>
      <c r="I1455">
        <v>28</v>
      </c>
      <c r="J1455">
        <v>100.6</v>
      </c>
      <c r="K1455">
        <v>104</v>
      </c>
      <c r="L1455">
        <v>66.2</v>
      </c>
      <c r="M1455">
        <v>78</v>
      </c>
      <c r="N1455">
        <v>-3.3000000000000002E-2</v>
      </c>
      <c r="O1455">
        <v>259</v>
      </c>
      <c r="P1455">
        <v>7.1</v>
      </c>
      <c r="Q1455">
        <v>49</v>
      </c>
      <c r="R1455">
        <v>107.3</v>
      </c>
      <c r="S1455">
        <v>68</v>
      </c>
      <c r="T1455">
        <v>100.2</v>
      </c>
      <c r="U1455">
        <v>31</v>
      </c>
      <c r="V1455">
        <v>-1.19</v>
      </c>
      <c r="W1455">
        <v>193</v>
      </c>
    </row>
    <row r="1456" spans="1:23" x14ac:dyDescent="0.25">
      <c r="A1456">
        <f>COUNTIF('Value Matchup'!$D$356:$D$423,D1456)</f>
        <v>0</v>
      </c>
      <c r="B1456" t="s">
        <v>1408</v>
      </c>
      <c r="C1456">
        <v>47</v>
      </c>
      <c r="D1456" t="s">
        <v>1348</v>
      </c>
      <c r="E1456" t="s">
        <v>110</v>
      </c>
      <c r="F1456" s="79" t="s">
        <v>750</v>
      </c>
      <c r="G1456">
        <v>13.85</v>
      </c>
      <c r="H1456">
        <v>111.9</v>
      </c>
      <c r="I1456">
        <v>50</v>
      </c>
      <c r="J1456">
        <v>98.1</v>
      </c>
      <c r="K1456">
        <v>63</v>
      </c>
      <c r="L1456">
        <v>62.8</v>
      </c>
      <c r="M1456">
        <v>259</v>
      </c>
      <c r="N1456">
        <v>8.9999999999999993E-3</v>
      </c>
      <c r="O1456">
        <v>165</v>
      </c>
      <c r="P1456">
        <v>0.94</v>
      </c>
      <c r="Q1456">
        <v>121</v>
      </c>
      <c r="R1456">
        <v>104.8</v>
      </c>
      <c r="S1456">
        <v>116</v>
      </c>
      <c r="T1456">
        <v>103.9</v>
      </c>
      <c r="U1456">
        <v>133</v>
      </c>
      <c r="V1456">
        <v>-0.31</v>
      </c>
      <c r="W1456">
        <v>166</v>
      </c>
    </row>
    <row r="1457" spans="1:23" x14ac:dyDescent="0.25">
      <c r="A1457">
        <f>COUNTIF('Value Matchup'!$D$356:$D$423,D1457)</f>
        <v>0</v>
      </c>
      <c r="B1457" t="s">
        <v>1408</v>
      </c>
      <c r="C1457">
        <v>48</v>
      </c>
      <c r="D1457" t="s">
        <v>1349</v>
      </c>
      <c r="E1457" t="s">
        <v>232</v>
      </c>
      <c r="F1457" s="79" t="s">
        <v>544</v>
      </c>
      <c r="G1457">
        <v>13.83</v>
      </c>
      <c r="H1457">
        <v>119.8</v>
      </c>
      <c r="I1457">
        <v>8</v>
      </c>
      <c r="J1457">
        <v>106</v>
      </c>
      <c r="K1457">
        <v>200</v>
      </c>
      <c r="L1457">
        <v>66.599999999999994</v>
      </c>
      <c r="M1457">
        <v>69</v>
      </c>
      <c r="N1457">
        <v>-4.3999999999999997E-2</v>
      </c>
      <c r="O1457">
        <v>284</v>
      </c>
      <c r="P1457">
        <v>6.92</v>
      </c>
      <c r="Q1457">
        <v>51</v>
      </c>
      <c r="R1457">
        <v>107.8</v>
      </c>
      <c r="S1457">
        <v>52</v>
      </c>
      <c r="T1457">
        <v>100.9</v>
      </c>
      <c r="U1457">
        <v>50</v>
      </c>
      <c r="V1457">
        <v>-5.96</v>
      </c>
      <c r="W1457">
        <v>322</v>
      </c>
    </row>
    <row r="1458" spans="1:23" x14ac:dyDescent="0.25">
      <c r="A1458">
        <f>COUNTIF('Value Matchup'!$D$356:$D$423,D1458)</f>
        <v>0</v>
      </c>
      <c r="B1458" t="s">
        <v>1408</v>
      </c>
      <c r="C1458">
        <v>49</v>
      </c>
      <c r="D1458" t="s">
        <v>1350</v>
      </c>
      <c r="E1458" t="s">
        <v>114</v>
      </c>
      <c r="F1458" s="79" t="s">
        <v>537</v>
      </c>
      <c r="G1458">
        <v>13.76</v>
      </c>
      <c r="H1458">
        <v>108.9</v>
      </c>
      <c r="I1458">
        <v>81</v>
      </c>
      <c r="J1458">
        <v>95.1</v>
      </c>
      <c r="K1458">
        <v>32</v>
      </c>
      <c r="L1458">
        <v>69.3</v>
      </c>
      <c r="M1458">
        <v>12</v>
      </c>
      <c r="N1458">
        <v>-4.2999999999999997E-2</v>
      </c>
      <c r="O1458">
        <v>283</v>
      </c>
      <c r="P1458">
        <v>5.09</v>
      </c>
      <c r="Q1458">
        <v>74</v>
      </c>
      <c r="R1458">
        <v>106.2</v>
      </c>
      <c r="S1458">
        <v>83</v>
      </c>
      <c r="T1458">
        <v>101.2</v>
      </c>
      <c r="U1458">
        <v>60</v>
      </c>
      <c r="V1458">
        <v>-4.7699999999999996</v>
      </c>
      <c r="W1458">
        <v>301</v>
      </c>
    </row>
    <row r="1459" spans="1:23" x14ac:dyDescent="0.25">
      <c r="A1459">
        <f>COUNTIF('Value Matchup'!$D$356:$D$423,D1459)</f>
        <v>0</v>
      </c>
      <c r="B1459" t="s">
        <v>1408</v>
      </c>
      <c r="C1459">
        <v>50</v>
      </c>
      <c r="D1459" t="s">
        <v>1351</v>
      </c>
      <c r="E1459" t="s">
        <v>150</v>
      </c>
      <c r="F1459" s="79" t="s">
        <v>547</v>
      </c>
      <c r="G1459">
        <v>13.7</v>
      </c>
      <c r="H1459">
        <v>110.7</v>
      </c>
      <c r="I1459">
        <v>62</v>
      </c>
      <c r="J1459">
        <v>97</v>
      </c>
      <c r="K1459">
        <v>55</v>
      </c>
      <c r="L1459">
        <v>66.7</v>
      </c>
      <c r="M1459">
        <v>61</v>
      </c>
      <c r="N1459">
        <v>0.05</v>
      </c>
      <c r="O1459">
        <v>65</v>
      </c>
      <c r="P1459">
        <v>8.7200000000000006</v>
      </c>
      <c r="Q1459">
        <v>24</v>
      </c>
      <c r="R1459">
        <v>109</v>
      </c>
      <c r="S1459">
        <v>20</v>
      </c>
      <c r="T1459">
        <v>100.3</v>
      </c>
      <c r="U1459">
        <v>36</v>
      </c>
      <c r="V1459">
        <v>-1.5</v>
      </c>
      <c r="W1459">
        <v>204</v>
      </c>
    </row>
    <row r="1460" spans="1:23" x14ac:dyDescent="0.25">
      <c r="A1460">
        <f>COUNTIF('Value Matchup'!$D$356:$D$423,D1460)</f>
        <v>0</v>
      </c>
      <c r="B1460" t="s">
        <v>1408</v>
      </c>
      <c r="C1460">
        <v>51</v>
      </c>
      <c r="D1460" t="s">
        <v>1352</v>
      </c>
      <c r="E1460" t="s">
        <v>108</v>
      </c>
      <c r="F1460" s="79" t="s">
        <v>746</v>
      </c>
      <c r="G1460">
        <v>13.64</v>
      </c>
      <c r="H1460">
        <v>113.9</v>
      </c>
      <c r="I1460">
        <v>32</v>
      </c>
      <c r="J1460">
        <v>100.3</v>
      </c>
      <c r="K1460">
        <v>98</v>
      </c>
      <c r="L1460">
        <v>65.400000000000006</v>
      </c>
      <c r="M1460">
        <v>114</v>
      </c>
      <c r="N1460">
        <v>0.02</v>
      </c>
      <c r="O1460">
        <v>134</v>
      </c>
      <c r="P1460">
        <v>-5.56</v>
      </c>
      <c r="Q1460">
        <v>299</v>
      </c>
      <c r="R1460">
        <v>102.2</v>
      </c>
      <c r="S1460">
        <v>260</v>
      </c>
      <c r="T1460">
        <v>107.7</v>
      </c>
      <c r="U1460">
        <v>306</v>
      </c>
      <c r="V1460">
        <v>0.63</v>
      </c>
      <c r="W1460">
        <v>135</v>
      </c>
    </row>
    <row r="1461" spans="1:23" x14ac:dyDescent="0.25">
      <c r="A1461">
        <f>COUNTIF('Value Matchup'!$D$356:$D$423,D1461)</f>
        <v>1</v>
      </c>
      <c r="B1461" t="s">
        <v>1408</v>
      </c>
      <c r="C1461">
        <v>52</v>
      </c>
      <c r="D1461" t="s">
        <v>275</v>
      </c>
      <c r="E1461" t="s">
        <v>232</v>
      </c>
      <c r="F1461" s="79" t="s">
        <v>546</v>
      </c>
      <c r="G1461">
        <v>13.06</v>
      </c>
      <c r="H1461">
        <v>112.7</v>
      </c>
      <c r="I1461">
        <v>41</v>
      </c>
      <c r="J1461">
        <v>99.7</v>
      </c>
      <c r="K1461">
        <v>90</v>
      </c>
      <c r="L1461">
        <v>67.3</v>
      </c>
      <c r="M1461">
        <v>47</v>
      </c>
      <c r="N1461">
        <v>-9.9000000000000005E-2</v>
      </c>
      <c r="O1461">
        <v>343</v>
      </c>
      <c r="P1461">
        <v>6.8</v>
      </c>
      <c r="Q1461">
        <v>54</v>
      </c>
      <c r="R1461">
        <v>107</v>
      </c>
      <c r="S1461">
        <v>73</v>
      </c>
      <c r="T1461">
        <v>100.2</v>
      </c>
      <c r="U1461">
        <v>32</v>
      </c>
      <c r="V1461">
        <v>-5.45</v>
      </c>
      <c r="W1461">
        <v>312</v>
      </c>
    </row>
    <row r="1462" spans="1:23" x14ac:dyDescent="0.25">
      <c r="A1462">
        <f>COUNTIF('Value Matchup'!$D$356:$D$423,D1462)</f>
        <v>1</v>
      </c>
      <c r="B1462" t="s">
        <v>1408</v>
      </c>
      <c r="C1462">
        <v>53</v>
      </c>
      <c r="D1462" t="s">
        <v>86</v>
      </c>
      <c r="E1462" t="s">
        <v>140</v>
      </c>
      <c r="F1462" s="79" t="s">
        <v>450</v>
      </c>
      <c r="G1462">
        <v>12.78</v>
      </c>
      <c r="H1462">
        <v>107</v>
      </c>
      <c r="I1462">
        <v>117</v>
      </c>
      <c r="J1462">
        <v>94.2</v>
      </c>
      <c r="K1462">
        <v>20</v>
      </c>
      <c r="L1462">
        <v>65.8</v>
      </c>
      <c r="M1462">
        <v>100</v>
      </c>
      <c r="N1462">
        <v>-2.5000000000000001E-2</v>
      </c>
      <c r="O1462">
        <v>239</v>
      </c>
      <c r="P1462">
        <v>7.16</v>
      </c>
      <c r="Q1462">
        <v>47</v>
      </c>
      <c r="R1462">
        <v>108.3</v>
      </c>
      <c r="S1462">
        <v>36</v>
      </c>
      <c r="T1462">
        <v>101.1</v>
      </c>
      <c r="U1462">
        <v>56</v>
      </c>
      <c r="V1462">
        <v>-1.73</v>
      </c>
      <c r="W1462">
        <v>210</v>
      </c>
    </row>
    <row r="1463" spans="1:23" x14ac:dyDescent="0.25">
      <c r="A1463">
        <f>COUNTIF('Value Matchup'!$D$356:$D$423,D1463)</f>
        <v>0</v>
      </c>
      <c r="B1463" t="s">
        <v>1408</v>
      </c>
      <c r="C1463">
        <v>54</v>
      </c>
      <c r="D1463" t="s">
        <v>1353</v>
      </c>
      <c r="E1463" t="s">
        <v>114</v>
      </c>
      <c r="F1463" s="79" t="s">
        <v>547</v>
      </c>
      <c r="G1463">
        <v>12.31</v>
      </c>
      <c r="H1463">
        <v>109.4</v>
      </c>
      <c r="I1463">
        <v>72</v>
      </c>
      <c r="J1463">
        <v>97.1</v>
      </c>
      <c r="K1463">
        <v>57</v>
      </c>
      <c r="L1463">
        <v>63.7</v>
      </c>
      <c r="M1463">
        <v>207</v>
      </c>
      <c r="N1463">
        <v>-0.01</v>
      </c>
      <c r="O1463">
        <v>211</v>
      </c>
      <c r="P1463">
        <v>4.9000000000000004</v>
      </c>
      <c r="Q1463">
        <v>76</v>
      </c>
      <c r="R1463">
        <v>106.5</v>
      </c>
      <c r="S1463">
        <v>82</v>
      </c>
      <c r="T1463">
        <v>101.6</v>
      </c>
      <c r="U1463">
        <v>73</v>
      </c>
      <c r="V1463">
        <v>-2.77</v>
      </c>
      <c r="W1463">
        <v>246</v>
      </c>
    </row>
    <row r="1464" spans="1:23" x14ac:dyDescent="0.25">
      <c r="A1464">
        <f>COUNTIF('Value Matchup'!$D$356:$D$423,D1464)</f>
        <v>0</v>
      </c>
      <c r="B1464" t="s">
        <v>1408</v>
      </c>
      <c r="C1464">
        <v>55</v>
      </c>
      <c r="D1464" t="s">
        <v>1354</v>
      </c>
      <c r="E1464" t="s">
        <v>114</v>
      </c>
      <c r="F1464" s="79" t="s">
        <v>753</v>
      </c>
      <c r="G1464">
        <v>12.28</v>
      </c>
      <c r="H1464">
        <v>111.6</v>
      </c>
      <c r="I1464">
        <v>53</v>
      </c>
      <c r="J1464">
        <v>99.3</v>
      </c>
      <c r="K1464">
        <v>84</v>
      </c>
      <c r="L1464">
        <v>62.2</v>
      </c>
      <c r="M1464">
        <v>283</v>
      </c>
      <c r="N1464">
        <v>-3.2000000000000001E-2</v>
      </c>
      <c r="O1464">
        <v>255</v>
      </c>
      <c r="P1464">
        <v>7.98</v>
      </c>
      <c r="Q1464">
        <v>36</v>
      </c>
      <c r="R1464">
        <v>108.2</v>
      </c>
      <c r="S1464">
        <v>44</v>
      </c>
      <c r="T1464">
        <v>100.3</v>
      </c>
      <c r="U1464">
        <v>34</v>
      </c>
      <c r="V1464">
        <v>-1.61</v>
      </c>
      <c r="W1464">
        <v>206</v>
      </c>
    </row>
    <row r="1465" spans="1:23" x14ac:dyDescent="0.25">
      <c r="A1465">
        <f>COUNTIF('Value Matchup'!$D$356:$D$423,D1465)</f>
        <v>0</v>
      </c>
      <c r="B1465" t="s">
        <v>1408</v>
      </c>
      <c r="C1465">
        <v>56</v>
      </c>
      <c r="D1465" t="s">
        <v>373</v>
      </c>
      <c r="E1465" t="s">
        <v>134</v>
      </c>
      <c r="F1465" s="79" t="s">
        <v>546</v>
      </c>
      <c r="G1465">
        <v>12.25</v>
      </c>
      <c r="H1465">
        <v>108.8</v>
      </c>
      <c r="I1465">
        <v>83</v>
      </c>
      <c r="J1465">
        <v>96.6</v>
      </c>
      <c r="K1465">
        <v>49</v>
      </c>
      <c r="L1465">
        <v>63.6</v>
      </c>
      <c r="M1465">
        <v>215</v>
      </c>
      <c r="N1465">
        <v>-8.1000000000000003E-2</v>
      </c>
      <c r="O1465">
        <v>330</v>
      </c>
      <c r="P1465">
        <v>5.46</v>
      </c>
      <c r="Q1465">
        <v>72</v>
      </c>
      <c r="R1465">
        <v>106.5</v>
      </c>
      <c r="S1465">
        <v>81</v>
      </c>
      <c r="T1465">
        <v>101</v>
      </c>
      <c r="U1465">
        <v>52</v>
      </c>
      <c r="V1465">
        <v>-15.2</v>
      </c>
      <c r="W1465">
        <v>351</v>
      </c>
    </row>
    <row r="1466" spans="1:23" x14ac:dyDescent="0.25">
      <c r="A1466">
        <f>COUNTIF('Value Matchup'!$D$356:$D$423,D1466)</f>
        <v>0</v>
      </c>
      <c r="B1466" t="s">
        <v>1408</v>
      </c>
      <c r="C1466">
        <v>57</v>
      </c>
      <c r="D1466" t="s">
        <v>1355</v>
      </c>
      <c r="E1466" t="s">
        <v>132</v>
      </c>
      <c r="F1466" s="79" t="s">
        <v>972</v>
      </c>
      <c r="G1466">
        <v>12.04</v>
      </c>
      <c r="H1466">
        <v>116.5</v>
      </c>
      <c r="I1466">
        <v>16</v>
      </c>
      <c r="J1466">
        <v>104.5</v>
      </c>
      <c r="K1466">
        <v>173</v>
      </c>
      <c r="L1466">
        <v>66.8</v>
      </c>
      <c r="M1466">
        <v>58</v>
      </c>
      <c r="N1466">
        <v>7.5999999999999998E-2</v>
      </c>
      <c r="O1466">
        <v>28</v>
      </c>
      <c r="P1466">
        <v>-2.61</v>
      </c>
      <c r="Q1466">
        <v>202</v>
      </c>
      <c r="R1466">
        <v>102.8</v>
      </c>
      <c r="S1466">
        <v>225</v>
      </c>
      <c r="T1466">
        <v>105.4</v>
      </c>
      <c r="U1466">
        <v>200</v>
      </c>
      <c r="V1466">
        <v>-1.08</v>
      </c>
      <c r="W1466">
        <v>189</v>
      </c>
    </row>
    <row r="1467" spans="1:23" x14ac:dyDescent="0.25">
      <c r="A1467">
        <f>COUNTIF('Value Matchup'!$D$356:$D$423,D1467)</f>
        <v>0</v>
      </c>
      <c r="B1467" t="s">
        <v>1408</v>
      </c>
      <c r="C1467">
        <v>58</v>
      </c>
      <c r="D1467" t="s">
        <v>1356</v>
      </c>
      <c r="E1467" t="s">
        <v>112</v>
      </c>
      <c r="F1467" s="79" t="s">
        <v>540</v>
      </c>
      <c r="G1467">
        <v>11.87</v>
      </c>
      <c r="H1467">
        <v>111.3</v>
      </c>
      <c r="I1467">
        <v>57</v>
      </c>
      <c r="J1467">
        <v>99.4</v>
      </c>
      <c r="K1467">
        <v>87</v>
      </c>
      <c r="L1467">
        <v>68.3</v>
      </c>
      <c r="M1467">
        <v>23</v>
      </c>
      <c r="N1467">
        <v>1E-3</v>
      </c>
      <c r="O1467">
        <v>182</v>
      </c>
      <c r="P1467">
        <v>1.83</v>
      </c>
      <c r="Q1467">
        <v>110</v>
      </c>
      <c r="R1467">
        <v>106</v>
      </c>
      <c r="S1467">
        <v>90</v>
      </c>
      <c r="T1467">
        <v>104.2</v>
      </c>
      <c r="U1467">
        <v>149</v>
      </c>
      <c r="V1467">
        <v>0.81</v>
      </c>
      <c r="W1467">
        <v>130</v>
      </c>
    </row>
    <row r="1468" spans="1:23" x14ac:dyDescent="0.25">
      <c r="A1468">
        <f>COUNTIF('Value Matchup'!$D$356:$D$423,D1468)</f>
        <v>0</v>
      </c>
      <c r="B1468" t="s">
        <v>1408</v>
      </c>
      <c r="C1468">
        <v>59</v>
      </c>
      <c r="D1468" t="s">
        <v>1357</v>
      </c>
      <c r="E1468" t="s">
        <v>182</v>
      </c>
      <c r="F1468" s="79" t="s">
        <v>649</v>
      </c>
      <c r="G1468">
        <v>11.76</v>
      </c>
      <c r="H1468">
        <v>108.6</v>
      </c>
      <c r="I1468">
        <v>87</v>
      </c>
      <c r="J1468">
        <v>96.8</v>
      </c>
      <c r="K1468">
        <v>52</v>
      </c>
      <c r="L1468">
        <v>61.8</v>
      </c>
      <c r="M1468">
        <v>301</v>
      </c>
      <c r="N1468">
        <v>-7.8E-2</v>
      </c>
      <c r="O1468">
        <v>328</v>
      </c>
      <c r="P1468">
        <v>3.33</v>
      </c>
      <c r="Q1468">
        <v>90</v>
      </c>
      <c r="R1468">
        <v>105.8</v>
      </c>
      <c r="S1468">
        <v>94</v>
      </c>
      <c r="T1468">
        <v>102.5</v>
      </c>
      <c r="U1468">
        <v>94</v>
      </c>
      <c r="V1468">
        <v>-0.57999999999999996</v>
      </c>
      <c r="W1468">
        <v>177</v>
      </c>
    </row>
    <row r="1469" spans="1:23" x14ac:dyDescent="0.25">
      <c r="A1469">
        <f>COUNTIF('Value Matchup'!$D$356:$D$423,D1469)</f>
        <v>0</v>
      </c>
      <c r="B1469" t="s">
        <v>1408</v>
      </c>
      <c r="C1469">
        <v>60</v>
      </c>
      <c r="D1469" t="s">
        <v>1358</v>
      </c>
      <c r="E1469" t="s">
        <v>182</v>
      </c>
      <c r="F1469" s="79" t="s">
        <v>540</v>
      </c>
      <c r="G1469">
        <v>11.74</v>
      </c>
      <c r="H1469">
        <v>103.9</v>
      </c>
      <c r="I1469">
        <v>180</v>
      </c>
      <c r="J1469">
        <v>92.2</v>
      </c>
      <c r="K1469">
        <v>13</v>
      </c>
      <c r="L1469">
        <v>66</v>
      </c>
      <c r="M1469">
        <v>89</v>
      </c>
      <c r="N1469">
        <v>-6.0000000000000001E-3</v>
      </c>
      <c r="O1469">
        <v>200</v>
      </c>
      <c r="P1469">
        <v>2.15</v>
      </c>
      <c r="Q1469">
        <v>104</v>
      </c>
      <c r="R1469">
        <v>104.5</v>
      </c>
      <c r="S1469">
        <v>128</v>
      </c>
      <c r="T1469">
        <v>102.4</v>
      </c>
      <c r="U1469">
        <v>93</v>
      </c>
      <c r="V1469">
        <v>-2.87</v>
      </c>
      <c r="W1469">
        <v>247</v>
      </c>
    </row>
    <row r="1470" spans="1:23" x14ac:dyDescent="0.25">
      <c r="A1470">
        <f>COUNTIF('Value Matchup'!$D$356:$D$423,D1470)</f>
        <v>0</v>
      </c>
      <c r="B1470" t="s">
        <v>1408</v>
      </c>
      <c r="C1470">
        <v>61</v>
      </c>
      <c r="D1470" t="s">
        <v>1359</v>
      </c>
      <c r="E1470" t="s">
        <v>232</v>
      </c>
      <c r="F1470" s="79" t="s">
        <v>756</v>
      </c>
      <c r="G1470">
        <v>11.68</v>
      </c>
      <c r="H1470">
        <v>108.3</v>
      </c>
      <c r="I1470">
        <v>91</v>
      </c>
      <c r="J1470">
        <v>96.7</v>
      </c>
      <c r="K1470">
        <v>50</v>
      </c>
      <c r="L1470">
        <v>64.8</v>
      </c>
      <c r="M1470">
        <v>146</v>
      </c>
      <c r="N1470">
        <v>-2.5999999999999999E-2</v>
      </c>
      <c r="O1470">
        <v>243</v>
      </c>
      <c r="P1470">
        <v>6.59</v>
      </c>
      <c r="Q1470">
        <v>58</v>
      </c>
      <c r="R1470">
        <v>107.8</v>
      </c>
      <c r="S1470">
        <v>54</v>
      </c>
      <c r="T1470">
        <v>101.2</v>
      </c>
      <c r="U1470">
        <v>62</v>
      </c>
      <c r="V1470">
        <v>-4.22</v>
      </c>
      <c r="W1470">
        <v>287</v>
      </c>
    </row>
    <row r="1471" spans="1:23" x14ac:dyDescent="0.25">
      <c r="A1471">
        <f>COUNTIF('Value Matchup'!$D$356:$D$423,D1471)</f>
        <v>0</v>
      </c>
      <c r="B1471" t="s">
        <v>1408</v>
      </c>
      <c r="C1471">
        <v>62</v>
      </c>
      <c r="D1471" t="s">
        <v>1360</v>
      </c>
      <c r="E1471" t="s">
        <v>144</v>
      </c>
      <c r="F1471" s="79" t="s">
        <v>989</v>
      </c>
      <c r="G1471">
        <v>11.67</v>
      </c>
      <c r="H1471">
        <v>107.7</v>
      </c>
      <c r="I1471">
        <v>101</v>
      </c>
      <c r="J1471">
        <v>96.1</v>
      </c>
      <c r="K1471">
        <v>44</v>
      </c>
      <c r="L1471">
        <v>64.7</v>
      </c>
      <c r="M1471">
        <v>148</v>
      </c>
      <c r="N1471">
        <v>-0.05</v>
      </c>
      <c r="O1471">
        <v>295</v>
      </c>
      <c r="P1471">
        <v>3.2</v>
      </c>
      <c r="Q1471">
        <v>92</v>
      </c>
      <c r="R1471">
        <v>106.1</v>
      </c>
      <c r="S1471">
        <v>88</v>
      </c>
      <c r="T1471">
        <v>102.9</v>
      </c>
      <c r="U1471">
        <v>101</v>
      </c>
      <c r="V1471">
        <v>1.9</v>
      </c>
      <c r="W1471">
        <v>102</v>
      </c>
    </row>
    <row r="1472" spans="1:23" x14ac:dyDescent="0.25">
      <c r="A1472">
        <f>COUNTIF('Value Matchup'!$D$356:$D$423,D1472)</f>
        <v>0</v>
      </c>
      <c r="B1472" t="s">
        <v>1408</v>
      </c>
      <c r="C1472">
        <v>63</v>
      </c>
      <c r="D1472" t="s">
        <v>355</v>
      </c>
      <c r="E1472" t="s">
        <v>114</v>
      </c>
      <c r="F1472" s="79" t="s">
        <v>541</v>
      </c>
      <c r="G1472">
        <v>11.32</v>
      </c>
      <c r="H1472">
        <v>105.6</v>
      </c>
      <c r="I1472">
        <v>145</v>
      </c>
      <c r="J1472">
        <v>94.3</v>
      </c>
      <c r="K1472">
        <v>21</v>
      </c>
      <c r="L1472">
        <v>64.099999999999994</v>
      </c>
      <c r="M1472">
        <v>187</v>
      </c>
      <c r="N1472">
        <v>-4.8000000000000001E-2</v>
      </c>
      <c r="O1472">
        <v>290</v>
      </c>
      <c r="P1472">
        <v>8.15</v>
      </c>
      <c r="Q1472">
        <v>34</v>
      </c>
      <c r="R1472">
        <v>108.3</v>
      </c>
      <c r="S1472">
        <v>40</v>
      </c>
      <c r="T1472">
        <v>100.1</v>
      </c>
      <c r="U1472">
        <v>29</v>
      </c>
      <c r="V1472">
        <v>0.34</v>
      </c>
      <c r="W1472">
        <v>147</v>
      </c>
    </row>
    <row r="1473" spans="1:23" x14ac:dyDescent="0.25">
      <c r="A1473">
        <f>COUNTIF('Value Matchup'!$D$356:$D$423,D1473)</f>
        <v>0</v>
      </c>
      <c r="B1473" t="s">
        <v>1408</v>
      </c>
      <c r="C1473">
        <v>64</v>
      </c>
      <c r="D1473" t="s">
        <v>1361</v>
      </c>
      <c r="E1473" t="s">
        <v>173</v>
      </c>
      <c r="F1473" s="79" t="s">
        <v>648</v>
      </c>
      <c r="G1473">
        <v>11.13</v>
      </c>
      <c r="H1473">
        <v>107.4</v>
      </c>
      <c r="I1473">
        <v>112</v>
      </c>
      <c r="J1473">
        <v>96.3</v>
      </c>
      <c r="K1473">
        <v>45</v>
      </c>
      <c r="L1473">
        <v>62.3</v>
      </c>
      <c r="M1473">
        <v>278</v>
      </c>
      <c r="N1473">
        <v>5.2999999999999999E-2</v>
      </c>
      <c r="O1473">
        <v>60</v>
      </c>
      <c r="P1473">
        <v>-2.06</v>
      </c>
      <c r="Q1473">
        <v>191</v>
      </c>
      <c r="R1473">
        <v>104.2</v>
      </c>
      <c r="S1473">
        <v>153</v>
      </c>
      <c r="T1473">
        <v>106.3</v>
      </c>
      <c r="U1473">
        <v>242</v>
      </c>
      <c r="V1473">
        <v>-3.69</v>
      </c>
      <c r="W1473">
        <v>271</v>
      </c>
    </row>
    <row r="1474" spans="1:23" x14ac:dyDescent="0.25">
      <c r="A1474">
        <f>COUNTIF('Value Matchup'!$D$356:$D$423,D1474)</f>
        <v>0</v>
      </c>
      <c r="B1474" t="s">
        <v>1408</v>
      </c>
      <c r="C1474">
        <v>65</v>
      </c>
      <c r="D1474" t="s">
        <v>1362</v>
      </c>
      <c r="E1474" t="s">
        <v>124</v>
      </c>
      <c r="F1474" s="79" t="s">
        <v>754</v>
      </c>
      <c r="G1474">
        <v>11.13</v>
      </c>
      <c r="H1474">
        <v>109.8</v>
      </c>
      <c r="I1474">
        <v>69</v>
      </c>
      <c r="J1474">
        <v>98.7</v>
      </c>
      <c r="K1474">
        <v>73</v>
      </c>
      <c r="L1474">
        <v>65.8</v>
      </c>
      <c r="M1474">
        <v>98</v>
      </c>
      <c r="N1474">
        <v>-3.5000000000000003E-2</v>
      </c>
      <c r="O1474">
        <v>267</v>
      </c>
      <c r="P1474">
        <v>6.57</v>
      </c>
      <c r="Q1474">
        <v>59</v>
      </c>
      <c r="R1474">
        <v>106.7</v>
      </c>
      <c r="S1474">
        <v>76</v>
      </c>
      <c r="T1474">
        <v>100.2</v>
      </c>
      <c r="U1474">
        <v>30</v>
      </c>
      <c r="V1474">
        <v>-2.4700000000000002</v>
      </c>
      <c r="W1474">
        <v>233</v>
      </c>
    </row>
    <row r="1475" spans="1:23" x14ac:dyDescent="0.25">
      <c r="A1475">
        <f>COUNTIF('Value Matchup'!$D$356:$D$423,D1475)</f>
        <v>0</v>
      </c>
      <c r="B1475" t="s">
        <v>1408</v>
      </c>
      <c r="C1475">
        <v>66</v>
      </c>
      <c r="D1475" t="s">
        <v>1363</v>
      </c>
      <c r="E1475" t="s">
        <v>171</v>
      </c>
      <c r="F1475" s="79" t="s">
        <v>959</v>
      </c>
      <c r="G1475">
        <v>11.1</v>
      </c>
      <c r="H1475">
        <v>105.3</v>
      </c>
      <c r="I1475">
        <v>155</v>
      </c>
      <c r="J1475">
        <v>94.2</v>
      </c>
      <c r="K1475">
        <v>19</v>
      </c>
      <c r="L1475">
        <v>65.400000000000006</v>
      </c>
      <c r="M1475">
        <v>116</v>
      </c>
      <c r="N1475">
        <v>6.5000000000000002E-2</v>
      </c>
      <c r="O1475">
        <v>42</v>
      </c>
      <c r="P1475">
        <v>2.21</v>
      </c>
      <c r="Q1475">
        <v>102</v>
      </c>
      <c r="R1475">
        <v>104.8</v>
      </c>
      <c r="S1475">
        <v>115</v>
      </c>
      <c r="T1475">
        <v>102.6</v>
      </c>
      <c r="U1475">
        <v>97</v>
      </c>
      <c r="V1475">
        <v>0.89</v>
      </c>
      <c r="W1475">
        <v>128</v>
      </c>
    </row>
    <row r="1476" spans="1:23" x14ac:dyDescent="0.25">
      <c r="A1476">
        <f>COUNTIF('Value Matchup'!$D$356:$D$423,D1476)</f>
        <v>0</v>
      </c>
      <c r="B1476" t="s">
        <v>1408</v>
      </c>
      <c r="C1476">
        <v>67</v>
      </c>
      <c r="D1476" t="s">
        <v>1364</v>
      </c>
      <c r="E1476" t="s">
        <v>151</v>
      </c>
      <c r="F1476" s="79" t="s">
        <v>510</v>
      </c>
      <c r="G1476">
        <v>10.36</v>
      </c>
      <c r="H1476">
        <v>110.9</v>
      </c>
      <c r="I1476">
        <v>60</v>
      </c>
      <c r="J1476">
        <v>100.6</v>
      </c>
      <c r="K1476">
        <v>102</v>
      </c>
      <c r="L1476">
        <v>62.6</v>
      </c>
      <c r="M1476">
        <v>271</v>
      </c>
      <c r="N1476">
        <v>2.7E-2</v>
      </c>
      <c r="O1476">
        <v>117</v>
      </c>
      <c r="P1476">
        <v>2.3199999999999998</v>
      </c>
      <c r="Q1476">
        <v>100</v>
      </c>
      <c r="R1476">
        <v>106.7</v>
      </c>
      <c r="S1476">
        <v>78</v>
      </c>
      <c r="T1476">
        <v>104.3</v>
      </c>
      <c r="U1476">
        <v>152</v>
      </c>
      <c r="V1476">
        <v>-1.1299999999999999</v>
      </c>
      <c r="W1476">
        <v>190</v>
      </c>
    </row>
    <row r="1477" spans="1:23" x14ac:dyDescent="0.25">
      <c r="A1477">
        <f>COUNTIF('Value Matchup'!$D$356:$D$423,D1477)</f>
        <v>0</v>
      </c>
      <c r="B1477" t="s">
        <v>1408</v>
      </c>
      <c r="C1477">
        <v>68</v>
      </c>
      <c r="D1477" t="s">
        <v>1365</v>
      </c>
      <c r="E1477" t="s">
        <v>123</v>
      </c>
      <c r="F1477" s="79" t="s">
        <v>970</v>
      </c>
      <c r="G1477">
        <v>10.32</v>
      </c>
      <c r="H1477">
        <v>111.6</v>
      </c>
      <c r="I1477">
        <v>52</v>
      </c>
      <c r="J1477">
        <v>101.3</v>
      </c>
      <c r="K1477">
        <v>112</v>
      </c>
      <c r="L1477">
        <v>62.4</v>
      </c>
      <c r="M1477">
        <v>275</v>
      </c>
      <c r="N1477">
        <v>-3.0000000000000001E-3</v>
      </c>
      <c r="O1477">
        <v>192</v>
      </c>
      <c r="P1477">
        <v>-1.47</v>
      </c>
      <c r="Q1477">
        <v>174</v>
      </c>
      <c r="R1477">
        <v>102.4</v>
      </c>
      <c r="S1477">
        <v>249</v>
      </c>
      <c r="T1477">
        <v>103.9</v>
      </c>
      <c r="U1477">
        <v>132</v>
      </c>
      <c r="V1477">
        <v>3.63</v>
      </c>
      <c r="W1477">
        <v>54</v>
      </c>
    </row>
    <row r="1478" spans="1:23" x14ac:dyDescent="0.25">
      <c r="A1478">
        <f>COUNTIF('Value Matchup'!$D$356:$D$423,D1478)</f>
        <v>0</v>
      </c>
      <c r="B1478" t="s">
        <v>1408</v>
      </c>
      <c r="C1478">
        <v>69</v>
      </c>
      <c r="D1478" t="s">
        <v>1366</v>
      </c>
      <c r="E1478" t="s">
        <v>182</v>
      </c>
      <c r="F1478" s="79" t="s">
        <v>989</v>
      </c>
      <c r="G1478">
        <v>10.19</v>
      </c>
      <c r="H1478">
        <v>108.4</v>
      </c>
      <c r="I1478">
        <v>90</v>
      </c>
      <c r="J1478">
        <v>98.2</v>
      </c>
      <c r="K1478">
        <v>65</v>
      </c>
      <c r="L1478">
        <v>61.9</v>
      </c>
      <c r="M1478">
        <v>299</v>
      </c>
      <c r="N1478">
        <v>8.9999999999999993E-3</v>
      </c>
      <c r="O1478">
        <v>164</v>
      </c>
      <c r="P1478">
        <v>3.34</v>
      </c>
      <c r="Q1478">
        <v>89</v>
      </c>
      <c r="R1478">
        <v>105.7</v>
      </c>
      <c r="S1478">
        <v>97</v>
      </c>
      <c r="T1478">
        <v>102.4</v>
      </c>
      <c r="U1478">
        <v>92</v>
      </c>
      <c r="V1478">
        <v>-1.96</v>
      </c>
      <c r="W1478">
        <v>220</v>
      </c>
    </row>
    <row r="1479" spans="1:23" x14ac:dyDescent="0.25">
      <c r="A1479">
        <f>COUNTIF('Value Matchup'!$D$356:$D$423,D1479)</f>
        <v>0</v>
      </c>
      <c r="B1479" t="s">
        <v>1408</v>
      </c>
      <c r="C1479">
        <v>70</v>
      </c>
      <c r="D1479" t="s">
        <v>1367</v>
      </c>
      <c r="E1479" t="s">
        <v>167</v>
      </c>
      <c r="F1479" s="79" t="s">
        <v>976</v>
      </c>
      <c r="G1479">
        <v>10.19</v>
      </c>
      <c r="H1479">
        <v>106.5</v>
      </c>
      <c r="I1479">
        <v>124</v>
      </c>
      <c r="J1479">
        <v>96.3</v>
      </c>
      <c r="K1479">
        <v>46</v>
      </c>
      <c r="L1479">
        <v>59.9</v>
      </c>
      <c r="M1479">
        <v>338</v>
      </c>
      <c r="N1479">
        <v>4.7E-2</v>
      </c>
      <c r="O1479">
        <v>70</v>
      </c>
      <c r="P1479">
        <v>-1.58</v>
      </c>
      <c r="Q1479">
        <v>181</v>
      </c>
      <c r="R1479">
        <v>103.6</v>
      </c>
      <c r="S1479">
        <v>187</v>
      </c>
      <c r="T1479">
        <v>105.1</v>
      </c>
      <c r="U1479">
        <v>187</v>
      </c>
      <c r="V1479">
        <v>-1.21</v>
      </c>
      <c r="W1479">
        <v>194</v>
      </c>
    </row>
    <row r="1480" spans="1:23" x14ac:dyDescent="0.25">
      <c r="A1480">
        <f>COUNTIF('Value Matchup'!$D$356:$D$423,D1480)</f>
        <v>0</v>
      </c>
      <c r="B1480" t="s">
        <v>1408</v>
      </c>
      <c r="C1480">
        <v>71</v>
      </c>
      <c r="D1480" t="s">
        <v>1368</v>
      </c>
      <c r="E1480" t="s">
        <v>173</v>
      </c>
      <c r="F1480" s="79" t="s">
        <v>536</v>
      </c>
      <c r="G1480">
        <v>10.11</v>
      </c>
      <c r="H1480">
        <v>104.7</v>
      </c>
      <c r="I1480">
        <v>167</v>
      </c>
      <c r="J1480">
        <v>94.6</v>
      </c>
      <c r="K1480">
        <v>24</v>
      </c>
      <c r="L1480">
        <v>64.900000000000006</v>
      </c>
      <c r="M1480">
        <v>141</v>
      </c>
      <c r="N1480">
        <v>3.1E-2</v>
      </c>
      <c r="O1480">
        <v>103</v>
      </c>
      <c r="P1480">
        <v>0.01</v>
      </c>
      <c r="Q1480">
        <v>143</v>
      </c>
      <c r="R1480">
        <v>105.4</v>
      </c>
      <c r="S1480">
        <v>105</v>
      </c>
      <c r="T1480">
        <v>105.4</v>
      </c>
      <c r="U1480">
        <v>202</v>
      </c>
      <c r="V1480">
        <v>1.78</v>
      </c>
      <c r="W1480">
        <v>107</v>
      </c>
    </row>
    <row r="1481" spans="1:23" x14ac:dyDescent="0.25">
      <c r="A1481">
        <f>COUNTIF('Value Matchup'!$D$356:$D$423,D1481)</f>
        <v>0</v>
      </c>
      <c r="B1481" t="s">
        <v>1408</v>
      </c>
      <c r="C1481">
        <v>72</v>
      </c>
      <c r="D1481" t="s">
        <v>1369</v>
      </c>
      <c r="E1481" t="s">
        <v>110</v>
      </c>
      <c r="F1481" s="79" t="s">
        <v>650</v>
      </c>
      <c r="G1481">
        <v>10.01</v>
      </c>
      <c r="H1481">
        <v>111.6</v>
      </c>
      <c r="I1481">
        <v>54</v>
      </c>
      <c r="J1481">
        <v>101.6</v>
      </c>
      <c r="K1481">
        <v>118</v>
      </c>
      <c r="L1481">
        <v>66.599999999999994</v>
      </c>
      <c r="M1481">
        <v>64</v>
      </c>
      <c r="N1481">
        <v>8.6999999999999994E-2</v>
      </c>
      <c r="O1481">
        <v>16</v>
      </c>
      <c r="P1481">
        <v>-0.22</v>
      </c>
      <c r="Q1481">
        <v>146</v>
      </c>
      <c r="R1481">
        <v>103.9</v>
      </c>
      <c r="S1481">
        <v>165</v>
      </c>
      <c r="T1481">
        <v>104.1</v>
      </c>
      <c r="U1481">
        <v>142</v>
      </c>
      <c r="V1481">
        <v>-1.63</v>
      </c>
      <c r="W1481">
        <v>207</v>
      </c>
    </row>
    <row r="1482" spans="1:23" x14ac:dyDescent="0.25">
      <c r="A1482">
        <f>COUNTIF('Value Matchup'!$D$356:$D$423,D1482)</f>
        <v>0</v>
      </c>
      <c r="B1482" t="s">
        <v>1408</v>
      </c>
      <c r="C1482">
        <v>73</v>
      </c>
      <c r="D1482" t="s">
        <v>1370</v>
      </c>
      <c r="E1482" t="s">
        <v>171</v>
      </c>
      <c r="F1482" s="79" t="s">
        <v>1063</v>
      </c>
      <c r="G1482">
        <v>9.98</v>
      </c>
      <c r="H1482">
        <v>107.7</v>
      </c>
      <c r="I1482">
        <v>102</v>
      </c>
      <c r="J1482">
        <v>97.7</v>
      </c>
      <c r="K1482">
        <v>60</v>
      </c>
      <c r="L1482">
        <v>62.1</v>
      </c>
      <c r="M1482">
        <v>287</v>
      </c>
      <c r="N1482">
        <v>-6.5000000000000002E-2</v>
      </c>
      <c r="O1482">
        <v>319</v>
      </c>
      <c r="P1482">
        <v>3.07</v>
      </c>
      <c r="Q1482">
        <v>94</v>
      </c>
      <c r="R1482">
        <v>104.8</v>
      </c>
      <c r="S1482">
        <v>118</v>
      </c>
      <c r="T1482">
        <v>101.7</v>
      </c>
      <c r="U1482">
        <v>77</v>
      </c>
      <c r="V1482">
        <v>4.0199999999999996</v>
      </c>
      <c r="W1482">
        <v>46</v>
      </c>
    </row>
    <row r="1483" spans="1:23" x14ac:dyDescent="0.25">
      <c r="A1483">
        <f>COUNTIF('Value Matchup'!$D$356:$D$423,D1483)</f>
        <v>1</v>
      </c>
      <c r="B1483" t="s">
        <v>1408</v>
      </c>
      <c r="C1483">
        <v>74</v>
      </c>
      <c r="D1483" t="s">
        <v>82</v>
      </c>
      <c r="E1483" t="s">
        <v>232</v>
      </c>
      <c r="F1483" s="79" t="s">
        <v>517</v>
      </c>
      <c r="G1483">
        <v>9.5500000000000007</v>
      </c>
      <c r="H1483">
        <v>110</v>
      </c>
      <c r="I1483">
        <v>67</v>
      </c>
      <c r="J1483">
        <v>100.5</v>
      </c>
      <c r="K1483">
        <v>100</v>
      </c>
      <c r="L1483">
        <v>59.7</v>
      </c>
      <c r="M1483">
        <v>340</v>
      </c>
      <c r="N1483">
        <v>-8.0000000000000002E-3</v>
      </c>
      <c r="O1483">
        <v>206</v>
      </c>
      <c r="P1483">
        <v>9.39</v>
      </c>
      <c r="Q1483">
        <v>21</v>
      </c>
      <c r="R1483">
        <v>109.4</v>
      </c>
      <c r="S1483">
        <v>14</v>
      </c>
      <c r="T1483">
        <v>100</v>
      </c>
      <c r="U1483">
        <v>24</v>
      </c>
      <c r="V1483">
        <v>0.28000000000000003</v>
      </c>
      <c r="W1483">
        <v>150</v>
      </c>
    </row>
    <row r="1484" spans="1:23" x14ac:dyDescent="0.25">
      <c r="A1484">
        <f>COUNTIF('Value Matchup'!$D$356:$D$423,D1484)</f>
        <v>0</v>
      </c>
      <c r="B1484" t="s">
        <v>1408</v>
      </c>
      <c r="C1484">
        <v>75</v>
      </c>
      <c r="D1484" t="s">
        <v>1371</v>
      </c>
      <c r="E1484" t="s">
        <v>146</v>
      </c>
      <c r="F1484" s="79" t="s">
        <v>1372</v>
      </c>
      <c r="G1484">
        <v>9.23</v>
      </c>
      <c r="H1484">
        <v>104.8</v>
      </c>
      <c r="I1484">
        <v>165</v>
      </c>
      <c r="J1484">
        <v>95.6</v>
      </c>
      <c r="K1484">
        <v>39</v>
      </c>
      <c r="L1484">
        <v>61.1</v>
      </c>
      <c r="M1484">
        <v>317</v>
      </c>
      <c r="N1484">
        <v>9.0999999999999998E-2</v>
      </c>
      <c r="O1484">
        <v>13</v>
      </c>
      <c r="P1484">
        <v>-0.18</v>
      </c>
      <c r="Q1484">
        <v>145</v>
      </c>
      <c r="R1484">
        <v>104.3</v>
      </c>
      <c r="S1484">
        <v>146</v>
      </c>
      <c r="T1484">
        <v>104.5</v>
      </c>
      <c r="U1484">
        <v>158</v>
      </c>
      <c r="V1484">
        <v>0.36</v>
      </c>
      <c r="W1484">
        <v>145</v>
      </c>
    </row>
    <row r="1485" spans="1:23" x14ac:dyDescent="0.25">
      <c r="A1485">
        <f>COUNTIF('Value Matchup'!$D$356:$D$423,D1485)</f>
        <v>0</v>
      </c>
      <c r="B1485" t="s">
        <v>1408</v>
      </c>
      <c r="C1485">
        <v>76</v>
      </c>
      <c r="D1485" t="s">
        <v>1373</v>
      </c>
      <c r="E1485" t="s">
        <v>167</v>
      </c>
      <c r="F1485" s="79" t="s">
        <v>1034</v>
      </c>
      <c r="G1485">
        <v>9.18</v>
      </c>
      <c r="H1485">
        <v>109</v>
      </c>
      <c r="I1485">
        <v>80</v>
      </c>
      <c r="J1485">
        <v>99.8</v>
      </c>
      <c r="K1485">
        <v>93</v>
      </c>
      <c r="L1485">
        <v>67.400000000000006</v>
      </c>
      <c r="M1485">
        <v>44</v>
      </c>
      <c r="N1485">
        <v>3.3000000000000002E-2</v>
      </c>
      <c r="O1485">
        <v>93</v>
      </c>
      <c r="P1485">
        <v>-1.56</v>
      </c>
      <c r="Q1485">
        <v>179</v>
      </c>
      <c r="R1485">
        <v>103</v>
      </c>
      <c r="S1485">
        <v>216</v>
      </c>
      <c r="T1485">
        <v>104.6</v>
      </c>
      <c r="U1485">
        <v>161</v>
      </c>
      <c r="V1485">
        <v>-3.75</v>
      </c>
      <c r="W1485">
        <v>272</v>
      </c>
    </row>
    <row r="1486" spans="1:23" x14ac:dyDescent="0.25">
      <c r="A1486">
        <f>COUNTIF('Value Matchup'!$D$356:$D$423,D1486)</f>
        <v>1</v>
      </c>
      <c r="B1486" t="s">
        <v>1408</v>
      </c>
      <c r="C1486">
        <v>77</v>
      </c>
      <c r="D1486" t="s">
        <v>93</v>
      </c>
      <c r="E1486" t="s">
        <v>146</v>
      </c>
      <c r="F1486" s="79" t="s">
        <v>571</v>
      </c>
      <c r="G1486">
        <v>8.7799999999999994</v>
      </c>
      <c r="H1486">
        <v>107.3</v>
      </c>
      <c r="I1486">
        <v>114</v>
      </c>
      <c r="J1486">
        <v>98.6</v>
      </c>
      <c r="K1486">
        <v>71</v>
      </c>
      <c r="L1486">
        <v>61.9</v>
      </c>
      <c r="M1486">
        <v>298</v>
      </c>
      <c r="N1486">
        <v>2.9000000000000001E-2</v>
      </c>
      <c r="O1486">
        <v>113</v>
      </c>
      <c r="P1486">
        <v>0.89</v>
      </c>
      <c r="Q1486">
        <v>128</v>
      </c>
      <c r="R1486">
        <v>104.4</v>
      </c>
      <c r="S1486">
        <v>133</v>
      </c>
      <c r="T1486">
        <v>103.5</v>
      </c>
      <c r="U1486">
        <v>117</v>
      </c>
      <c r="V1486">
        <v>3.94</v>
      </c>
      <c r="W1486">
        <v>49</v>
      </c>
    </row>
    <row r="1487" spans="1:23" x14ac:dyDescent="0.25">
      <c r="A1487">
        <f>COUNTIF('Value Matchup'!$D$356:$D$423,D1487)</f>
        <v>0</v>
      </c>
      <c r="B1487" t="s">
        <v>1408</v>
      </c>
      <c r="C1487">
        <v>78</v>
      </c>
      <c r="D1487" t="s">
        <v>1374</v>
      </c>
      <c r="E1487" t="s">
        <v>140</v>
      </c>
      <c r="F1487" s="79" t="s">
        <v>753</v>
      </c>
      <c r="G1487">
        <v>8.65</v>
      </c>
      <c r="H1487">
        <v>113.5</v>
      </c>
      <c r="I1487">
        <v>35</v>
      </c>
      <c r="J1487">
        <v>104.8</v>
      </c>
      <c r="K1487">
        <v>180</v>
      </c>
      <c r="L1487">
        <v>60.6</v>
      </c>
      <c r="M1487">
        <v>327</v>
      </c>
      <c r="N1487">
        <v>1.2E-2</v>
      </c>
      <c r="O1487">
        <v>155</v>
      </c>
      <c r="P1487">
        <v>6.35</v>
      </c>
      <c r="Q1487">
        <v>63</v>
      </c>
      <c r="R1487">
        <v>107.7</v>
      </c>
      <c r="S1487">
        <v>55</v>
      </c>
      <c r="T1487">
        <v>101.4</v>
      </c>
      <c r="U1487">
        <v>65</v>
      </c>
      <c r="V1487">
        <v>-3.79</v>
      </c>
      <c r="W1487">
        <v>275</v>
      </c>
    </row>
    <row r="1488" spans="1:23" x14ac:dyDescent="0.25">
      <c r="A1488">
        <f>COUNTIF('Value Matchup'!$D$356:$D$423,D1488)</f>
        <v>0</v>
      </c>
      <c r="B1488" t="s">
        <v>1408</v>
      </c>
      <c r="C1488">
        <v>79</v>
      </c>
      <c r="D1488" t="s">
        <v>88</v>
      </c>
      <c r="E1488" t="s">
        <v>150</v>
      </c>
      <c r="F1488" s="79" t="s">
        <v>552</v>
      </c>
      <c r="G1488">
        <v>8.36</v>
      </c>
      <c r="H1488">
        <v>111</v>
      </c>
      <c r="I1488">
        <v>59</v>
      </c>
      <c r="J1488">
        <v>102.6</v>
      </c>
      <c r="K1488">
        <v>138</v>
      </c>
      <c r="L1488">
        <v>62.1</v>
      </c>
      <c r="M1488">
        <v>286</v>
      </c>
      <c r="N1488">
        <v>-8.3000000000000004E-2</v>
      </c>
      <c r="O1488">
        <v>332</v>
      </c>
      <c r="P1488">
        <v>7.79</v>
      </c>
      <c r="Q1488">
        <v>39</v>
      </c>
      <c r="R1488">
        <v>107.9</v>
      </c>
      <c r="S1488">
        <v>51</v>
      </c>
      <c r="T1488">
        <v>100.1</v>
      </c>
      <c r="U1488">
        <v>25</v>
      </c>
      <c r="V1488">
        <v>-3.41</v>
      </c>
      <c r="W1488">
        <v>260</v>
      </c>
    </row>
    <row r="1489" spans="1:23" x14ac:dyDescent="0.25">
      <c r="A1489">
        <f>COUNTIF('Value Matchup'!$D$356:$D$423,D1489)</f>
        <v>0</v>
      </c>
      <c r="B1489" t="s">
        <v>1408</v>
      </c>
      <c r="C1489">
        <v>80</v>
      </c>
      <c r="D1489" t="s">
        <v>1375</v>
      </c>
      <c r="E1489" t="s">
        <v>112</v>
      </c>
      <c r="F1489" s="79" t="s">
        <v>644</v>
      </c>
      <c r="G1489">
        <v>8.23</v>
      </c>
      <c r="H1489">
        <v>114.9</v>
      </c>
      <c r="I1489">
        <v>24</v>
      </c>
      <c r="J1489">
        <v>106.6</v>
      </c>
      <c r="K1489">
        <v>217</v>
      </c>
      <c r="L1489">
        <v>64.400000000000006</v>
      </c>
      <c r="M1489">
        <v>171</v>
      </c>
      <c r="N1489">
        <v>1.4999999999999999E-2</v>
      </c>
      <c r="O1489">
        <v>144</v>
      </c>
      <c r="P1489">
        <v>-1.27</v>
      </c>
      <c r="Q1489">
        <v>167</v>
      </c>
      <c r="R1489">
        <v>104.4</v>
      </c>
      <c r="S1489">
        <v>135</v>
      </c>
      <c r="T1489">
        <v>105.7</v>
      </c>
      <c r="U1489">
        <v>221</v>
      </c>
      <c r="V1489">
        <v>-12.27</v>
      </c>
      <c r="W1489">
        <v>349</v>
      </c>
    </row>
    <row r="1490" spans="1:23" x14ac:dyDescent="0.25">
      <c r="A1490">
        <f>COUNTIF('Value Matchup'!$D$356:$D$423,D1490)</f>
        <v>1</v>
      </c>
      <c r="B1490" t="s">
        <v>1408</v>
      </c>
      <c r="C1490">
        <v>81</v>
      </c>
      <c r="D1490" t="s">
        <v>244</v>
      </c>
      <c r="E1490" t="s">
        <v>134</v>
      </c>
      <c r="F1490" s="79" t="s">
        <v>550</v>
      </c>
      <c r="G1490">
        <v>8.18</v>
      </c>
      <c r="H1490">
        <v>106.6</v>
      </c>
      <c r="I1490">
        <v>120</v>
      </c>
      <c r="J1490">
        <v>98.4</v>
      </c>
      <c r="K1490">
        <v>68</v>
      </c>
      <c r="L1490">
        <v>62.1</v>
      </c>
      <c r="M1490">
        <v>285</v>
      </c>
      <c r="N1490">
        <v>0.01</v>
      </c>
      <c r="O1490">
        <v>158</v>
      </c>
      <c r="P1490">
        <v>10.32</v>
      </c>
      <c r="Q1490">
        <v>9</v>
      </c>
      <c r="R1490">
        <v>108.9</v>
      </c>
      <c r="S1490">
        <v>23</v>
      </c>
      <c r="T1490">
        <v>98.6</v>
      </c>
      <c r="U1490">
        <v>5</v>
      </c>
      <c r="V1490">
        <v>-1.28</v>
      </c>
      <c r="W1490">
        <v>197</v>
      </c>
    </row>
    <row r="1491" spans="1:23" x14ac:dyDescent="0.25">
      <c r="A1491">
        <f>COUNTIF('Value Matchup'!$D$356:$D$423,D1491)</f>
        <v>0</v>
      </c>
      <c r="B1491" t="s">
        <v>1408</v>
      </c>
      <c r="C1491">
        <v>82</v>
      </c>
      <c r="D1491" t="s">
        <v>323</v>
      </c>
      <c r="E1491" t="s">
        <v>232</v>
      </c>
      <c r="F1491" s="79" t="s">
        <v>754</v>
      </c>
      <c r="G1491">
        <v>8.08</v>
      </c>
      <c r="H1491">
        <v>105.3</v>
      </c>
      <c r="I1491">
        <v>156</v>
      </c>
      <c r="J1491">
        <v>97.2</v>
      </c>
      <c r="K1491">
        <v>58</v>
      </c>
      <c r="L1491">
        <v>65.400000000000006</v>
      </c>
      <c r="M1491">
        <v>119</v>
      </c>
      <c r="N1491">
        <v>4.0000000000000001E-3</v>
      </c>
      <c r="O1491">
        <v>176</v>
      </c>
      <c r="P1491">
        <v>5.97</v>
      </c>
      <c r="Q1491">
        <v>65</v>
      </c>
      <c r="R1491">
        <v>107.5</v>
      </c>
      <c r="S1491">
        <v>63</v>
      </c>
      <c r="T1491">
        <v>101.5</v>
      </c>
      <c r="U1491">
        <v>69</v>
      </c>
      <c r="V1491">
        <v>-5.04</v>
      </c>
      <c r="W1491">
        <v>304</v>
      </c>
    </row>
    <row r="1492" spans="1:23" x14ac:dyDescent="0.25">
      <c r="A1492">
        <f>COUNTIF('Value Matchup'!$D$356:$D$423,D1492)</f>
        <v>1</v>
      </c>
      <c r="B1492" t="s">
        <v>1408</v>
      </c>
      <c r="C1492">
        <v>83</v>
      </c>
      <c r="D1492" t="s">
        <v>87</v>
      </c>
      <c r="E1492" t="s">
        <v>150</v>
      </c>
      <c r="F1492" s="79" t="s">
        <v>445</v>
      </c>
      <c r="G1492">
        <v>7.98</v>
      </c>
      <c r="H1492">
        <v>109.3</v>
      </c>
      <c r="I1492">
        <v>73</v>
      </c>
      <c r="J1492">
        <v>101.3</v>
      </c>
      <c r="K1492">
        <v>113</v>
      </c>
      <c r="L1492">
        <v>65.7</v>
      </c>
      <c r="M1492">
        <v>105</v>
      </c>
      <c r="N1492">
        <v>1.2E-2</v>
      </c>
      <c r="O1492">
        <v>156</v>
      </c>
      <c r="P1492">
        <v>8.2100000000000009</v>
      </c>
      <c r="Q1492">
        <v>31</v>
      </c>
      <c r="R1492">
        <v>108.3</v>
      </c>
      <c r="S1492">
        <v>35</v>
      </c>
      <c r="T1492">
        <v>100.1</v>
      </c>
      <c r="U1492">
        <v>28</v>
      </c>
      <c r="V1492">
        <v>-2.5299999999999998</v>
      </c>
      <c r="W1492">
        <v>239</v>
      </c>
    </row>
    <row r="1493" spans="1:23" x14ac:dyDescent="0.25">
      <c r="A1493">
        <f>COUNTIF('Value Matchup'!$D$356:$D$423,D1493)</f>
        <v>0</v>
      </c>
      <c r="B1493" t="s">
        <v>1408</v>
      </c>
      <c r="C1493">
        <v>84</v>
      </c>
      <c r="D1493" t="s">
        <v>89</v>
      </c>
      <c r="E1493" t="s">
        <v>140</v>
      </c>
      <c r="F1493" s="79" t="s">
        <v>445</v>
      </c>
      <c r="G1493">
        <v>7.82</v>
      </c>
      <c r="H1493">
        <v>104.5</v>
      </c>
      <c r="I1493">
        <v>169</v>
      </c>
      <c r="J1493">
        <v>96.7</v>
      </c>
      <c r="K1493">
        <v>51</v>
      </c>
      <c r="L1493">
        <v>61.6</v>
      </c>
      <c r="M1493">
        <v>305</v>
      </c>
      <c r="N1493">
        <v>8.9999999999999993E-3</v>
      </c>
      <c r="O1493">
        <v>162</v>
      </c>
      <c r="P1493">
        <v>6.49</v>
      </c>
      <c r="Q1493">
        <v>61</v>
      </c>
      <c r="R1493">
        <v>108.1</v>
      </c>
      <c r="S1493">
        <v>47</v>
      </c>
      <c r="T1493">
        <v>101.6</v>
      </c>
      <c r="U1493">
        <v>74</v>
      </c>
      <c r="V1493">
        <v>-3.83</v>
      </c>
      <c r="W1493">
        <v>277</v>
      </c>
    </row>
    <row r="1494" spans="1:23" x14ac:dyDescent="0.25">
      <c r="A1494">
        <f>COUNTIF('Value Matchup'!$D$356:$D$423,D1494)</f>
        <v>0</v>
      </c>
      <c r="B1494" t="s">
        <v>1408</v>
      </c>
      <c r="C1494">
        <v>85</v>
      </c>
      <c r="D1494" t="s">
        <v>1376</v>
      </c>
      <c r="E1494" t="s">
        <v>171</v>
      </c>
      <c r="F1494" s="79" t="s">
        <v>545</v>
      </c>
      <c r="G1494">
        <v>7.75</v>
      </c>
      <c r="H1494">
        <v>102.6</v>
      </c>
      <c r="I1494">
        <v>211</v>
      </c>
      <c r="J1494">
        <v>94.9</v>
      </c>
      <c r="K1494">
        <v>28</v>
      </c>
      <c r="L1494">
        <v>63.9</v>
      </c>
      <c r="M1494">
        <v>197</v>
      </c>
      <c r="N1494">
        <v>9.6000000000000002E-2</v>
      </c>
      <c r="O1494">
        <v>12</v>
      </c>
      <c r="P1494">
        <v>1.82</v>
      </c>
      <c r="Q1494">
        <v>111</v>
      </c>
      <c r="R1494">
        <v>105.3</v>
      </c>
      <c r="S1494">
        <v>110</v>
      </c>
      <c r="T1494">
        <v>103.5</v>
      </c>
      <c r="U1494">
        <v>114</v>
      </c>
      <c r="V1494">
        <v>0.61</v>
      </c>
      <c r="W1494">
        <v>136</v>
      </c>
    </row>
    <row r="1495" spans="1:23" x14ac:dyDescent="0.25">
      <c r="A1495">
        <f>COUNTIF('Value Matchup'!$D$356:$D$423,D1495)</f>
        <v>0</v>
      </c>
      <c r="B1495" t="s">
        <v>1408</v>
      </c>
      <c r="C1495">
        <v>86</v>
      </c>
      <c r="D1495" t="s">
        <v>217</v>
      </c>
      <c r="E1495" t="s">
        <v>140</v>
      </c>
      <c r="F1495" s="79" t="s">
        <v>1660</v>
      </c>
      <c r="G1495">
        <v>7.67</v>
      </c>
      <c r="H1495">
        <v>103.7</v>
      </c>
      <c r="I1495">
        <v>182</v>
      </c>
      <c r="J1495">
        <v>96</v>
      </c>
      <c r="K1495">
        <v>43</v>
      </c>
      <c r="L1495">
        <v>63.7</v>
      </c>
      <c r="M1495">
        <v>210</v>
      </c>
      <c r="N1495">
        <v>-7.0000000000000007E-2</v>
      </c>
      <c r="O1495">
        <v>323</v>
      </c>
      <c r="P1495">
        <v>8.3800000000000008</v>
      </c>
      <c r="Q1495">
        <v>29</v>
      </c>
      <c r="R1495">
        <v>109</v>
      </c>
      <c r="S1495">
        <v>19</v>
      </c>
      <c r="T1495">
        <v>100.6</v>
      </c>
      <c r="U1495">
        <v>46</v>
      </c>
      <c r="V1495">
        <v>0.43</v>
      </c>
      <c r="W1495">
        <v>144</v>
      </c>
    </row>
    <row r="1496" spans="1:23" x14ac:dyDescent="0.25">
      <c r="A1496">
        <f>COUNTIF('Value Matchup'!$D$356:$D$423,D1496)</f>
        <v>0</v>
      </c>
      <c r="B1496" t="s">
        <v>1408</v>
      </c>
      <c r="C1496">
        <v>87</v>
      </c>
      <c r="D1496" t="s">
        <v>268</v>
      </c>
      <c r="E1496" t="s">
        <v>171</v>
      </c>
      <c r="F1496" s="79" t="s">
        <v>515</v>
      </c>
      <c r="G1496">
        <v>7.51</v>
      </c>
      <c r="H1496">
        <v>105.5</v>
      </c>
      <c r="I1496">
        <v>149</v>
      </c>
      <c r="J1496">
        <v>98</v>
      </c>
      <c r="K1496">
        <v>61</v>
      </c>
      <c r="L1496">
        <v>66.2</v>
      </c>
      <c r="M1496">
        <v>80</v>
      </c>
      <c r="N1496">
        <v>-3.3000000000000002E-2</v>
      </c>
      <c r="O1496">
        <v>262</v>
      </c>
      <c r="P1496">
        <v>1.21</v>
      </c>
      <c r="Q1496">
        <v>119</v>
      </c>
      <c r="R1496">
        <v>104</v>
      </c>
      <c r="S1496">
        <v>161</v>
      </c>
      <c r="T1496">
        <v>102.7</v>
      </c>
      <c r="U1496">
        <v>99</v>
      </c>
      <c r="V1496">
        <v>-1.46</v>
      </c>
      <c r="W1496">
        <v>202</v>
      </c>
    </row>
    <row r="1497" spans="1:23" x14ac:dyDescent="0.25">
      <c r="A1497">
        <f>COUNTIF('Value Matchup'!$D$356:$D$423,D1497)</f>
        <v>0</v>
      </c>
      <c r="B1497" t="s">
        <v>1408</v>
      </c>
      <c r="C1497">
        <v>88</v>
      </c>
      <c r="D1497" t="s">
        <v>383</v>
      </c>
      <c r="E1497" t="s">
        <v>112</v>
      </c>
      <c r="F1497" s="79" t="s">
        <v>539</v>
      </c>
      <c r="G1497">
        <v>7.46</v>
      </c>
      <c r="H1497">
        <v>113.3</v>
      </c>
      <c r="I1497">
        <v>36</v>
      </c>
      <c r="J1497">
        <v>105.8</v>
      </c>
      <c r="K1497">
        <v>196</v>
      </c>
      <c r="L1497">
        <v>66.400000000000006</v>
      </c>
      <c r="M1497">
        <v>72</v>
      </c>
      <c r="N1497">
        <v>-0.03</v>
      </c>
      <c r="O1497">
        <v>251</v>
      </c>
      <c r="P1497">
        <v>0.92</v>
      </c>
      <c r="Q1497">
        <v>125</v>
      </c>
      <c r="R1497">
        <v>105.5</v>
      </c>
      <c r="S1497">
        <v>102</v>
      </c>
      <c r="T1497">
        <v>104.6</v>
      </c>
      <c r="U1497">
        <v>165</v>
      </c>
      <c r="V1497">
        <v>-0.32</v>
      </c>
      <c r="W1497">
        <v>167</v>
      </c>
    </row>
    <row r="1498" spans="1:23" x14ac:dyDescent="0.25">
      <c r="A1498">
        <f>COUNTIF('Value Matchup'!$D$356:$D$423,D1498)</f>
        <v>0</v>
      </c>
      <c r="B1498" t="s">
        <v>1408</v>
      </c>
      <c r="C1498">
        <v>89</v>
      </c>
      <c r="D1498" t="s">
        <v>172</v>
      </c>
      <c r="E1498" t="s">
        <v>173</v>
      </c>
      <c r="F1498" s="79" t="s">
        <v>753</v>
      </c>
      <c r="G1498">
        <v>7.42</v>
      </c>
      <c r="H1498">
        <v>108.3</v>
      </c>
      <c r="I1498">
        <v>92</v>
      </c>
      <c r="J1498">
        <v>100.9</v>
      </c>
      <c r="K1498">
        <v>107</v>
      </c>
      <c r="L1498">
        <v>61.1</v>
      </c>
      <c r="M1498">
        <v>318</v>
      </c>
      <c r="N1498">
        <v>-9.8000000000000004E-2</v>
      </c>
      <c r="O1498">
        <v>341</v>
      </c>
      <c r="P1498">
        <v>0.26</v>
      </c>
      <c r="Q1498">
        <v>137</v>
      </c>
      <c r="R1498">
        <v>104.4</v>
      </c>
      <c r="S1498">
        <v>140</v>
      </c>
      <c r="T1498">
        <v>104.1</v>
      </c>
      <c r="U1498">
        <v>144</v>
      </c>
      <c r="V1498">
        <v>1.57</v>
      </c>
      <c r="W1498">
        <v>111</v>
      </c>
    </row>
    <row r="1499" spans="1:23" x14ac:dyDescent="0.25">
      <c r="A1499">
        <f>COUNTIF('Value Matchup'!$D$356:$D$423,D1499)</f>
        <v>1</v>
      </c>
      <c r="B1499" t="s">
        <v>1408</v>
      </c>
      <c r="C1499">
        <v>90</v>
      </c>
      <c r="D1499" t="s">
        <v>375</v>
      </c>
      <c r="E1499" t="s">
        <v>114</v>
      </c>
      <c r="F1499" s="79" t="s">
        <v>517</v>
      </c>
      <c r="G1499">
        <v>7.24</v>
      </c>
      <c r="H1499">
        <v>109.5</v>
      </c>
      <c r="I1499">
        <v>71</v>
      </c>
      <c r="J1499">
        <v>102.3</v>
      </c>
      <c r="K1499">
        <v>130</v>
      </c>
      <c r="L1499">
        <v>60.4</v>
      </c>
      <c r="M1499">
        <v>332</v>
      </c>
      <c r="N1499">
        <v>0.03</v>
      </c>
      <c r="O1499">
        <v>107</v>
      </c>
      <c r="P1499">
        <v>8.26</v>
      </c>
      <c r="Q1499">
        <v>30</v>
      </c>
      <c r="R1499">
        <v>108.1</v>
      </c>
      <c r="S1499">
        <v>46</v>
      </c>
      <c r="T1499">
        <v>99.9</v>
      </c>
      <c r="U1499">
        <v>21</v>
      </c>
      <c r="V1499">
        <v>0.49</v>
      </c>
      <c r="W1499">
        <v>140</v>
      </c>
    </row>
    <row r="1500" spans="1:23" x14ac:dyDescent="0.25">
      <c r="A1500">
        <f>COUNTIF('Value Matchup'!$D$356:$D$423,D1500)</f>
        <v>0</v>
      </c>
      <c r="B1500" t="s">
        <v>1408</v>
      </c>
      <c r="C1500">
        <v>91</v>
      </c>
      <c r="D1500" t="s">
        <v>1377</v>
      </c>
      <c r="E1500" t="s">
        <v>153</v>
      </c>
      <c r="F1500" s="79" t="s">
        <v>534</v>
      </c>
      <c r="G1500">
        <v>7.09</v>
      </c>
      <c r="H1500">
        <v>106.3</v>
      </c>
      <c r="I1500">
        <v>129</v>
      </c>
      <c r="J1500">
        <v>99.2</v>
      </c>
      <c r="K1500">
        <v>82</v>
      </c>
      <c r="L1500">
        <v>63.4</v>
      </c>
      <c r="M1500">
        <v>227</v>
      </c>
      <c r="N1500">
        <v>-2.1999999999999999E-2</v>
      </c>
      <c r="O1500">
        <v>231</v>
      </c>
      <c r="P1500">
        <v>0.9</v>
      </c>
      <c r="Q1500">
        <v>127</v>
      </c>
      <c r="R1500">
        <v>104.7</v>
      </c>
      <c r="S1500">
        <v>123</v>
      </c>
      <c r="T1500">
        <v>103.8</v>
      </c>
      <c r="U1500">
        <v>128</v>
      </c>
      <c r="V1500">
        <v>2.29</v>
      </c>
      <c r="W1500">
        <v>90</v>
      </c>
    </row>
    <row r="1501" spans="1:23" x14ac:dyDescent="0.25">
      <c r="A1501">
        <f>COUNTIF('Value Matchup'!$D$356:$D$423,D1501)</f>
        <v>0</v>
      </c>
      <c r="B1501" t="s">
        <v>1408</v>
      </c>
      <c r="C1501">
        <v>92</v>
      </c>
      <c r="D1501" t="s">
        <v>95</v>
      </c>
      <c r="E1501" t="s">
        <v>124</v>
      </c>
      <c r="F1501" s="79" t="s">
        <v>548</v>
      </c>
      <c r="G1501">
        <v>7.09</v>
      </c>
      <c r="H1501">
        <v>107.5</v>
      </c>
      <c r="I1501">
        <v>106</v>
      </c>
      <c r="J1501">
        <v>100.5</v>
      </c>
      <c r="K1501">
        <v>101</v>
      </c>
      <c r="L1501">
        <v>65</v>
      </c>
      <c r="M1501">
        <v>138</v>
      </c>
      <c r="N1501">
        <v>-4.1000000000000002E-2</v>
      </c>
      <c r="O1501">
        <v>274</v>
      </c>
      <c r="P1501">
        <v>5.63</v>
      </c>
      <c r="Q1501">
        <v>68</v>
      </c>
      <c r="R1501">
        <v>107.7</v>
      </c>
      <c r="S1501">
        <v>56</v>
      </c>
      <c r="T1501">
        <v>102.1</v>
      </c>
      <c r="U1501">
        <v>83</v>
      </c>
      <c r="V1501">
        <v>-0.94</v>
      </c>
      <c r="W1501">
        <v>186</v>
      </c>
    </row>
    <row r="1502" spans="1:23" x14ac:dyDescent="0.25">
      <c r="A1502">
        <f>COUNTIF('Value Matchup'!$D$356:$D$423,D1502)</f>
        <v>1</v>
      </c>
      <c r="B1502" t="s">
        <v>1408</v>
      </c>
      <c r="C1502">
        <v>93</v>
      </c>
      <c r="D1502" t="s">
        <v>263</v>
      </c>
      <c r="E1502" t="s">
        <v>150</v>
      </c>
      <c r="F1502" s="79" t="s">
        <v>514</v>
      </c>
      <c r="G1502">
        <v>6.88</v>
      </c>
      <c r="H1502">
        <v>105.3</v>
      </c>
      <c r="I1502">
        <v>154</v>
      </c>
      <c r="J1502">
        <v>98.5</v>
      </c>
      <c r="K1502">
        <v>69</v>
      </c>
      <c r="L1502">
        <v>63.7</v>
      </c>
      <c r="M1502">
        <v>205</v>
      </c>
      <c r="N1502">
        <v>-4.2999999999999997E-2</v>
      </c>
      <c r="O1502">
        <v>279</v>
      </c>
      <c r="P1502">
        <v>9.9700000000000006</v>
      </c>
      <c r="Q1502">
        <v>15</v>
      </c>
      <c r="R1502">
        <v>110.5</v>
      </c>
      <c r="S1502">
        <v>6</v>
      </c>
      <c r="T1502">
        <v>100.5</v>
      </c>
      <c r="U1502">
        <v>40</v>
      </c>
      <c r="V1502">
        <v>-1.17</v>
      </c>
      <c r="W1502">
        <v>191</v>
      </c>
    </row>
    <row r="1503" spans="1:23" x14ac:dyDescent="0.25">
      <c r="A1503">
        <f>COUNTIF('Value Matchup'!$D$356:$D$423,D1503)</f>
        <v>0</v>
      </c>
      <c r="B1503" t="s">
        <v>1408</v>
      </c>
      <c r="C1503">
        <v>94</v>
      </c>
      <c r="D1503" t="s">
        <v>1378</v>
      </c>
      <c r="E1503" t="s">
        <v>186</v>
      </c>
      <c r="F1503" s="79" t="s">
        <v>1039</v>
      </c>
      <c r="G1503">
        <v>6.85</v>
      </c>
      <c r="H1503">
        <v>108.8</v>
      </c>
      <c r="I1503">
        <v>84</v>
      </c>
      <c r="J1503">
        <v>102</v>
      </c>
      <c r="K1503">
        <v>128</v>
      </c>
      <c r="L1503">
        <v>66.099999999999994</v>
      </c>
      <c r="M1503">
        <v>87</v>
      </c>
      <c r="N1503">
        <v>-6.0000000000000001E-3</v>
      </c>
      <c r="O1503">
        <v>202</v>
      </c>
      <c r="P1503">
        <v>-3.73</v>
      </c>
      <c r="Q1503">
        <v>240</v>
      </c>
      <c r="R1503">
        <v>103</v>
      </c>
      <c r="S1503">
        <v>217</v>
      </c>
      <c r="T1503">
        <v>106.7</v>
      </c>
      <c r="U1503">
        <v>261</v>
      </c>
      <c r="V1503">
        <v>-1.28</v>
      </c>
      <c r="W1503">
        <v>198</v>
      </c>
    </row>
    <row r="1504" spans="1:23" x14ac:dyDescent="0.25">
      <c r="A1504">
        <f>COUNTIF('Value Matchup'!$D$356:$D$423,D1504)</f>
        <v>0</v>
      </c>
      <c r="B1504" t="s">
        <v>1408</v>
      </c>
      <c r="C1504">
        <v>95</v>
      </c>
      <c r="D1504" t="s">
        <v>342</v>
      </c>
      <c r="E1504" t="s">
        <v>108</v>
      </c>
      <c r="F1504" s="79" t="s">
        <v>968</v>
      </c>
      <c r="G1504">
        <v>6.84</v>
      </c>
      <c r="H1504">
        <v>103.4</v>
      </c>
      <c r="I1504">
        <v>190</v>
      </c>
      <c r="J1504">
        <v>96.5</v>
      </c>
      <c r="K1504">
        <v>48</v>
      </c>
      <c r="L1504">
        <v>64.900000000000006</v>
      </c>
      <c r="M1504">
        <v>142</v>
      </c>
      <c r="N1504">
        <v>-5.5E-2</v>
      </c>
      <c r="O1504">
        <v>306</v>
      </c>
      <c r="P1504">
        <v>-7.28</v>
      </c>
      <c r="Q1504">
        <v>332</v>
      </c>
      <c r="R1504">
        <v>101.4</v>
      </c>
      <c r="S1504">
        <v>305</v>
      </c>
      <c r="T1504">
        <v>108.6</v>
      </c>
      <c r="U1504">
        <v>339</v>
      </c>
      <c r="V1504">
        <v>-0.16</v>
      </c>
      <c r="W1504">
        <v>162</v>
      </c>
    </row>
    <row r="1505" spans="1:23" x14ac:dyDescent="0.25">
      <c r="A1505">
        <f>COUNTIF('Value Matchup'!$D$356:$D$423,D1505)</f>
        <v>0</v>
      </c>
      <c r="B1505" t="s">
        <v>1408</v>
      </c>
      <c r="C1505">
        <v>96</v>
      </c>
      <c r="D1505" t="s">
        <v>1379</v>
      </c>
      <c r="E1505" t="s">
        <v>169</v>
      </c>
      <c r="F1505" s="79" t="s">
        <v>1045</v>
      </c>
      <c r="G1505">
        <v>6.72</v>
      </c>
      <c r="H1505">
        <v>105.2</v>
      </c>
      <c r="I1505">
        <v>158</v>
      </c>
      <c r="J1505">
        <v>98.5</v>
      </c>
      <c r="K1505">
        <v>70</v>
      </c>
      <c r="L1505">
        <v>60.5</v>
      </c>
      <c r="M1505">
        <v>331</v>
      </c>
      <c r="N1505">
        <v>0.122</v>
      </c>
      <c r="O1505">
        <v>3</v>
      </c>
      <c r="P1505">
        <v>-3.98</v>
      </c>
      <c r="Q1505">
        <v>245</v>
      </c>
      <c r="R1505">
        <v>104</v>
      </c>
      <c r="S1505">
        <v>158</v>
      </c>
      <c r="T1505">
        <v>108</v>
      </c>
      <c r="U1505">
        <v>318</v>
      </c>
      <c r="V1505">
        <v>6.79</v>
      </c>
      <c r="W1505">
        <v>18</v>
      </c>
    </row>
    <row r="1506" spans="1:23" x14ac:dyDescent="0.25">
      <c r="A1506">
        <f>COUNTIF('Value Matchup'!$D$356:$D$423,D1506)</f>
        <v>0</v>
      </c>
      <c r="B1506" t="s">
        <v>1408</v>
      </c>
      <c r="C1506">
        <v>97</v>
      </c>
      <c r="D1506" t="s">
        <v>1380</v>
      </c>
      <c r="E1506" t="s">
        <v>167</v>
      </c>
      <c r="F1506" s="79" t="s">
        <v>537</v>
      </c>
      <c r="G1506">
        <v>6.64</v>
      </c>
      <c r="H1506">
        <v>106.2</v>
      </c>
      <c r="I1506">
        <v>131</v>
      </c>
      <c r="J1506">
        <v>99.6</v>
      </c>
      <c r="K1506">
        <v>89</v>
      </c>
      <c r="L1506">
        <v>64.7</v>
      </c>
      <c r="M1506">
        <v>150</v>
      </c>
      <c r="N1506">
        <v>-4.0000000000000001E-3</v>
      </c>
      <c r="O1506">
        <v>195</v>
      </c>
      <c r="P1506">
        <v>-1.56</v>
      </c>
      <c r="Q1506">
        <v>178</v>
      </c>
      <c r="R1506">
        <v>103.9</v>
      </c>
      <c r="S1506">
        <v>162</v>
      </c>
      <c r="T1506">
        <v>105.5</v>
      </c>
      <c r="U1506">
        <v>205</v>
      </c>
      <c r="V1506">
        <v>0.66</v>
      </c>
      <c r="W1506">
        <v>134</v>
      </c>
    </row>
    <row r="1507" spans="1:23" x14ac:dyDescent="0.25">
      <c r="A1507">
        <f>COUNTIF('Value Matchup'!$D$356:$D$423,D1507)</f>
        <v>0</v>
      </c>
      <c r="B1507" t="s">
        <v>1408</v>
      </c>
      <c r="C1507">
        <v>98</v>
      </c>
      <c r="D1507" t="s">
        <v>1381</v>
      </c>
      <c r="E1507" t="s">
        <v>155</v>
      </c>
      <c r="F1507" s="79" t="s">
        <v>545</v>
      </c>
      <c r="G1507">
        <v>6.63</v>
      </c>
      <c r="H1507">
        <v>107.4</v>
      </c>
      <c r="I1507">
        <v>111</v>
      </c>
      <c r="J1507">
        <v>100.8</v>
      </c>
      <c r="K1507">
        <v>106</v>
      </c>
      <c r="L1507">
        <v>63</v>
      </c>
      <c r="M1507">
        <v>254</v>
      </c>
      <c r="N1507">
        <v>-4.2000000000000003E-2</v>
      </c>
      <c r="O1507">
        <v>277</v>
      </c>
      <c r="P1507">
        <v>-5.37</v>
      </c>
      <c r="Q1507">
        <v>290</v>
      </c>
      <c r="R1507">
        <v>101.1</v>
      </c>
      <c r="S1507">
        <v>310</v>
      </c>
      <c r="T1507">
        <v>106.5</v>
      </c>
      <c r="U1507">
        <v>254</v>
      </c>
      <c r="V1507">
        <v>1.78</v>
      </c>
      <c r="W1507">
        <v>105</v>
      </c>
    </row>
    <row r="1508" spans="1:23" x14ac:dyDescent="0.25">
      <c r="A1508">
        <f>COUNTIF('Value Matchup'!$D$356:$D$423,D1508)</f>
        <v>1</v>
      </c>
      <c r="B1508" t="s">
        <v>1408</v>
      </c>
      <c r="C1508">
        <v>99</v>
      </c>
      <c r="D1508" t="s">
        <v>208</v>
      </c>
      <c r="E1508" t="s">
        <v>140</v>
      </c>
      <c r="F1508" s="79" t="s">
        <v>541</v>
      </c>
      <c r="G1508">
        <v>6.37</v>
      </c>
      <c r="H1508">
        <v>105.6</v>
      </c>
      <c r="I1508">
        <v>144</v>
      </c>
      <c r="J1508">
        <v>99.3</v>
      </c>
      <c r="K1508">
        <v>83</v>
      </c>
      <c r="L1508">
        <v>65.900000000000006</v>
      </c>
      <c r="M1508">
        <v>93</v>
      </c>
      <c r="N1508">
        <v>3.7999999999999999E-2</v>
      </c>
      <c r="O1508">
        <v>87</v>
      </c>
      <c r="P1508">
        <v>5.95</v>
      </c>
      <c r="Q1508">
        <v>66</v>
      </c>
      <c r="R1508">
        <v>107.6</v>
      </c>
      <c r="S1508">
        <v>59</v>
      </c>
      <c r="T1508">
        <v>101.6</v>
      </c>
      <c r="U1508">
        <v>76</v>
      </c>
      <c r="V1508">
        <v>-4.74</v>
      </c>
      <c r="W1508">
        <v>299</v>
      </c>
    </row>
    <row r="1509" spans="1:23" x14ac:dyDescent="0.25">
      <c r="A1509">
        <f>COUNTIF('Value Matchup'!$D$356:$D$423,D1509)</f>
        <v>0</v>
      </c>
      <c r="B1509" t="s">
        <v>1408</v>
      </c>
      <c r="C1509">
        <v>100</v>
      </c>
      <c r="D1509" t="s">
        <v>1382</v>
      </c>
      <c r="E1509" t="s">
        <v>161</v>
      </c>
      <c r="F1509" s="79" t="s">
        <v>968</v>
      </c>
      <c r="G1509">
        <v>6.18</v>
      </c>
      <c r="H1509">
        <v>113.6</v>
      </c>
      <c r="I1509">
        <v>34</v>
      </c>
      <c r="J1509">
        <v>107.4</v>
      </c>
      <c r="K1509">
        <v>230</v>
      </c>
      <c r="L1509">
        <v>69.7</v>
      </c>
      <c r="M1509">
        <v>9</v>
      </c>
      <c r="N1509">
        <v>4.8000000000000001E-2</v>
      </c>
      <c r="O1509">
        <v>69</v>
      </c>
      <c r="P1509">
        <v>-2.25</v>
      </c>
      <c r="Q1509">
        <v>195</v>
      </c>
      <c r="R1509">
        <v>102.1</v>
      </c>
      <c r="S1509">
        <v>266</v>
      </c>
      <c r="T1509">
        <v>104.4</v>
      </c>
      <c r="U1509">
        <v>153</v>
      </c>
      <c r="V1509">
        <v>1.64</v>
      </c>
      <c r="W1509">
        <v>110</v>
      </c>
    </row>
    <row r="1510" spans="1:23" x14ac:dyDescent="0.25">
      <c r="A1510">
        <f>COUNTIF('Value Matchup'!$D$356:$D$423,D1510)</f>
        <v>0</v>
      </c>
      <c r="B1510" t="s">
        <v>1408</v>
      </c>
      <c r="C1510">
        <v>101</v>
      </c>
      <c r="D1510" t="s">
        <v>1061</v>
      </c>
      <c r="E1510" t="s">
        <v>153</v>
      </c>
      <c r="F1510" s="79" t="s">
        <v>647</v>
      </c>
      <c r="G1510">
        <v>6.14</v>
      </c>
      <c r="H1510">
        <v>112.3</v>
      </c>
      <c r="I1510">
        <v>48</v>
      </c>
      <c r="J1510">
        <v>106.2</v>
      </c>
      <c r="K1510">
        <v>205</v>
      </c>
      <c r="L1510">
        <v>62.9</v>
      </c>
      <c r="M1510">
        <v>258</v>
      </c>
      <c r="N1510">
        <v>6.7000000000000004E-2</v>
      </c>
      <c r="O1510">
        <v>39</v>
      </c>
      <c r="P1510">
        <v>-2.2999999999999998</v>
      </c>
      <c r="Q1510">
        <v>197</v>
      </c>
      <c r="R1510">
        <v>103.3</v>
      </c>
      <c r="S1510">
        <v>199</v>
      </c>
      <c r="T1510">
        <v>105.6</v>
      </c>
      <c r="U1510">
        <v>210</v>
      </c>
      <c r="V1510">
        <v>-5.95</v>
      </c>
      <c r="W1510">
        <v>321</v>
      </c>
    </row>
    <row r="1511" spans="1:23" x14ac:dyDescent="0.25">
      <c r="A1511">
        <f>COUNTIF('Value Matchup'!$D$356:$D$423,D1511)</f>
        <v>0</v>
      </c>
      <c r="B1511" t="s">
        <v>1408</v>
      </c>
      <c r="C1511">
        <v>102</v>
      </c>
      <c r="D1511" t="s">
        <v>397</v>
      </c>
      <c r="E1511" t="s">
        <v>110</v>
      </c>
      <c r="F1511" s="79" t="s">
        <v>546</v>
      </c>
      <c r="G1511">
        <v>6.13</v>
      </c>
      <c r="H1511">
        <v>107.9</v>
      </c>
      <c r="I1511">
        <v>99</v>
      </c>
      <c r="J1511">
        <v>101.7</v>
      </c>
      <c r="K1511">
        <v>122</v>
      </c>
      <c r="L1511">
        <v>65.099999999999994</v>
      </c>
      <c r="M1511">
        <v>133</v>
      </c>
      <c r="N1511">
        <v>-2.9000000000000001E-2</v>
      </c>
      <c r="O1511">
        <v>249</v>
      </c>
      <c r="P1511">
        <v>2.73</v>
      </c>
      <c r="Q1511">
        <v>96</v>
      </c>
      <c r="R1511">
        <v>104.5</v>
      </c>
      <c r="S1511">
        <v>130</v>
      </c>
      <c r="T1511">
        <v>101.8</v>
      </c>
      <c r="U1511">
        <v>78</v>
      </c>
      <c r="V1511">
        <v>6.77</v>
      </c>
      <c r="W1511">
        <v>20</v>
      </c>
    </row>
    <row r="1512" spans="1:23" x14ac:dyDescent="0.25">
      <c r="A1512">
        <f>COUNTIF('Value Matchup'!$D$356:$D$423,D1512)</f>
        <v>0</v>
      </c>
      <c r="B1512" t="s">
        <v>1408</v>
      </c>
      <c r="C1512">
        <v>103</v>
      </c>
      <c r="D1512" t="s">
        <v>247</v>
      </c>
      <c r="E1512" t="s">
        <v>182</v>
      </c>
      <c r="F1512" s="79" t="s">
        <v>541</v>
      </c>
      <c r="G1512">
        <v>6.02</v>
      </c>
      <c r="H1512">
        <v>101.3</v>
      </c>
      <c r="I1512">
        <v>233</v>
      </c>
      <c r="J1512">
        <v>95.3</v>
      </c>
      <c r="K1512">
        <v>38</v>
      </c>
      <c r="L1512">
        <v>64.099999999999994</v>
      </c>
      <c r="M1512">
        <v>185</v>
      </c>
      <c r="N1512">
        <v>-1.7000000000000001E-2</v>
      </c>
      <c r="O1512">
        <v>224</v>
      </c>
      <c r="P1512">
        <v>4.1100000000000003</v>
      </c>
      <c r="Q1512">
        <v>82</v>
      </c>
      <c r="R1512">
        <v>106.1</v>
      </c>
      <c r="S1512">
        <v>89</v>
      </c>
      <c r="T1512">
        <v>101.9</v>
      </c>
      <c r="U1512">
        <v>80</v>
      </c>
      <c r="V1512">
        <v>2.5499999999999998</v>
      </c>
      <c r="W1512">
        <v>84</v>
      </c>
    </row>
    <row r="1513" spans="1:23" x14ac:dyDescent="0.25">
      <c r="A1513">
        <f>COUNTIF('Value Matchup'!$D$356:$D$423,D1513)</f>
        <v>0</v>
      </c>
      <c r="B1513" t="s">
        <v>1408</v>
      </c>
      <c r="C1513">
        <v>104</v>
      </c>
      <c r="D1513" t="s">
        <v>1383</v>
      </c>
      <c r="E1513" t="s">
        <v>136</v>
      </c>
      <c r="F1513" s="79" t="s">
        <v>752</v>
      </c>
      <c r="G1513">
        <v>6</v>
      </c>
      <c r="H1513">
        <v>105.4</v>
      </c>
      <c r="I1513">
        <v>153</v>
      </c>
      <c r="J1513">
        <v>99.4</v>
      </c>
      <c r="K1513">
        <v>86</v>
      </c>
      <c r="L1513">
        <v>59.4</v>
      </c>
      <c r="M1513">
        <v>342</v>
      </c>
      <c r="N1513">
        <v>2.7E-2</v>
      </c>
      <c r="O1513">
        <v>116</v>
      </c>
      <c r="P1513">
        <v>-9.1999999999999993</v>
      </c>
      <c r="Q1513">
        <v>344</v>
      </c>
      <c r="R1513">
        <v>98.3</v>
      </c>
      <c r="S1513">
        <v>348</v>
      </c>
      <c r="T1513">
        <v>107.4</v>
      </c>
      <c r="U1513">
        <v>295</v>
      </c>
      <c r="V1513">
        <v>3.98</v>
      </c>
      <c r="W1513">
        <v>47</v>
      </c>
    </row>
    <row r="1514" spans="1:23" x14ac:dyDescent="0.25">
      <c r="A1514">
        <f>COUNTIF('Value Matchup'!$D$356:$D$423,D1514)</f>
        <v>0</v>
      </c>
      <c r="B1514" t="s">
        <v>1408</v>
      </c>
      <c r="C1514">
        <v>105</v>
      </c>
      <c r="D1514" t="s">
        <v>389</v>
      </c>
      <c r="E1514" t="s">
        <v>153</v>
      </c>
      <c r="F1514" s="79" t="s">
        <v>756</v>
      </c>
      <c r="G1514">
        <v>6</v>
      </c>
      <c r="H1514">
        <v>109.3</v>
      </c>
      <c r="I1514">
        <v>74</v>
      </c>
      <c r="J1514">
        <v>103.3</v>
      </c>
      <c r="K1514">
        <v>152</v>
      </c>
      <c r="L1514">
        <v>62.6</v>
      </c>
      <c r="M1514">
        <v>270</v>
      </c>
      <c r="N1514">
        <v>-3.4000000000000002E-2</v>
      </c>
      <c r="O1514">
        <v>264</v>
      </c>
      <c r="P1514">
        <v>1.58</v>
      </c>
      <c r="Q1514">
        <v>112</v>
      </c>
      <c r="R1514">
        <v>104.6</v>
      </c>
      <c r="S1514">
        <v>124</v>
      </c>
      <c r="T1514">
        <v>103.1</v>
      </c>
      <c r="U1514">
        <v>106</v>
      </c>
      <c r="V1514">
        <v>5</v>
      </c>
      <c r="W1514">
        <v>34</v>
      </c>
    </row>
    <row r="1515" spans="1:23" x14ac:dyDescent="0.25">
      <c r="A1515">
        <f>COUNTIF('Value Matchup'!$D$356:$D$423,D1515)</f>
        <v>0</v>
      </c>
      <c r="B1515" t="s">
        <v>1408</v>
      </c>
      <c r="C1515">
        <v>106</v>
      </c>
      <c r="D1515" t="s">
        <v>344</v>
      </c>
      <c r="E1515" t="s">
        <v>151</v>
      </c>
      <c r="F1515" s="79" t="s">
        <v>452</v>
      </c>
      <c r="G1515">
        <v>5.95</v>
      </c>
      <c r="H1515">
        <v>104</v>
      </c>
      <c r="I1515">
        <v>178</v>
      </c>
      <c r="J1515">
        <v>98</v>
      </c>
      <c r="K1515">
        <v>62</v>
      </c>
      <c r="L1515">
        <v>62.9</v>
      </c>
      <c r="M1515">
        <v>257</v>
      </c>
      <c r="N1515">
        <v>-7.5999999999999998E-2</v>
      </c>
      <c r="O1515">
        <v>326</v>
      </c>
      <c r="P1515">
        <v>3.73</v>
      </c>
      <c r="Q1515">
        <v>84</v>
      </c>
      <c r="R1515">
        <v>107.4</v>
      </c>
      <c r="S1515">
        <v>64</v>
      </c>
      <c r="T1515">
        <v>103.7</v>
      </c>
      <c r="U1515">
        <v>124</v>
      </c>
      <c r="V1515">
        <v>2.66</v>
      </c>
      <c r="W1515">
        <v>81</v>
      </c>
    </row>
    <row r="1516" spans="1:23" x14ac:dyDescent="0.25">
      <c r="A1516">
        <f>COUNTIF('Value Matchup'!$D$356:$D$423,D1516)</f>
        <v>0</v>
      </c>
      <c r="B1516" t="s">
        <v>1408</v>
      </c>
      <c r="C1516">
        <v>107</v>
      </c>
      <c r="D1516" t="s">
        <v>320</v>
      </c>
      <c r="E1516" t="s">
        <v>124</v>
      </c>
      <c r="F1516" s="79" t="s">
        <v>454</v>
      </c>
      <c r="G1516">
        <v>5.9</v>
      </c>
      <c r="H1516">
        <v>100</v>
      </c>
      <c r="I1516">
        <v>255</v>
      </c>
      <c r="J1516">
        <v>94.1</v>
      </c>
      <c r="K1516">
        <v>18</v>
      </c>
      <c r="L1516">
        <v>60.5</v>
      </c>
      <c r="M1516">
        <v>329</v>
      </c>
      <c r="N1516">
        <v>1.2999999999999999E-2</v>
      </c>
      <c r="O1516">
        <v>149</v>
      </c>
      <c r="P1516">
        <v>4.76</v>
      </c>
      <c r="Q1516">
        <v>78</v>
      </c>
      <c r="R1516">
        <v>107.3</v>
      </c>
      <c r="S1516">
        <v>69</v>
      </c>
      <c r="T1516">
        <v>102.5</v>
      </c>
      <c r="U1516">
        <v>95</v>
      </c>
      <c r="V1516">
        <v>-5.8</v>
      </c>
      <c r="W1516">
        <v>320</v>
      </c>
    </row>
    <row r="1517" spans="1:23" x14ac:dyDescent="0.25">
      <c r="A1517">
        <f>COUNTIF('Value Matchup'!$D$356:$D$423,D1517)</f>
        <v>0</v>
      </c>
      <c r="B1517" t="s">
        <v>1408</v>
      </c>
      <c r="C1517">
        <v>108</v>
      </c>
      <c r="D1517" t="s">
        <v>111</v>
      </c>
      <c r="E1517" t="s">
        <v>112</v>
      </c>
      <c r="F1517" s="79" t="s">
        <v>649</v>
      </c>
      <c r="G1517">
        <v>5.77</v>
      </c>
      <c r="H1517">
        <v>105.1</v>
      </c>
      <c r="I1517">
        <v>159</v>
      </c>
      <c r="J1517">
        <v>99.4</v>
      </c>
      <c r="K1517">
        <v>85</v>
      </c>
      <c r="L1517">
        <v>63.6</v>
      </c>
      <c r="M1517">
        <v>214</v>
      </c>
      <c r="N1517">
        <v>-4.2000000000000003E-2</v>
      </c>
      <c r="O1517">
        <v>275</v>
      </c>
      <c r="P1517">
        <v>-0.98</v>
      </c>
      <c r="Q1517">
        <v>159</v>
      </c>
      <c r="R1517">
        <v>104</v>
      </c>
      <c r="S1517">
        <v>159</v>
      </c>
      <c r="T1517">
        <v>105</v>
      </c>
      <c r="U1517">
        <v>179</v>
      </c>
      <c r="V1517">
        <v>-7.63</v>
      </c>
      <c r="W1517">
        <v>335</v>
      </c>
    </row>
    <row r="1518" spans="1:23" x14ac:dyDescent="0.25">
      <c r="A1518">
        <f>COUNTIF('Value Matchup'!$D$356:$D$423,D1518)</f>
        <v>0</v>
      </c>
      <c r="B1518" t="s">
        <v>1408</v>
      </c>
      <c r="C1518">
        <v>109</v>
      </c>
      <c r="D1518" t="s">
        <v>1384</v>
      </c>
      <c r="E1518" t="s">
        <v>110</v>
      </c>
      <c r="F1518" s="79" t="s">
        <v>970</v>
      </c>
      <c r="G1518">
        <v>5.67</v>
      </c>
      <c r="H1518">
        <v>104.8</v>
      </c>
      <c r="I1518">
        <v>164</v>
      </c>
      <c r="J1518">
        <v>99.1</v>
      </c>
      <c r="K1518">
        <v>80</v>
      </c>
      <c r="L1518">
        <v>59.1</v>
      </c>
      <c r="M1518">
        <v>343</v>
      </c>
      <c r="N1518">
        <v>8.3000000000000004E-2</v>
      </c>
      <c r="O1518">
        <v>21</v>
      </c>
      <c r="P1518">
        <v>-1.04</v>
      </c>
      <c r="Q1518">
        <v>161</v>
      </c>
      <c r="R1518">
        <v>103</v>
      </c>
      <c r="S1518">
        <v>210</v>
      </c>
      <c r="T1518">
        <v>104.1</v>
      </c>
      <c r="U1518">
        <v>141</v>
      </c>
      <c r="V1518">
        <v>-10.31</v>
      </c>
      <c r="W1518">
        <v>343</v>
      </c>
    </row>
    <row r="1519" spans="1:23" x14ac:dyDescent="0.25">
      <c r="A1519">
        <f>COUNTIF('Value Matchup'!$D$356:$D$423,D1519)</f>
        <v>0</v>
      </c>
      <c r="B1519" t="s">
        <v>1408</v>
      </c>
      <c r="C1519">
        <v>110</v>
      </c>
      <c r="D1519" t="s">
        <v>139</v>
      </c>
      <c r="E1519" t="s">
        <v>140</v>
      </c>
      <c r="F1519" s="79" t="s">
        <v>514</v>
      </c>
      <c r="G1519">
        <v>5.61</v>
      </c>
      <c r="H1519">
        <v>107.9</v>
      </c>
      <c r="I1519">
        <v>98</v>
      </c>
      <c r="J1519">
        <v>102.3</v>
      </c>
      <c r="K1519">
        <v>132</v>
      </c>
      <c r="L1519">
        <v>63.4</v>
      </c>
      <c r="M1519">
        <v>231</v>
      </c>
      <c r="N1519">
        <v>-3.5000000000000003E-2</v>
      </c>
      <c r="O1519">
        <v>266</v>
      </c>
      <c r="P1519">
        <v>8.01</v>
      </c>
      <c r="Q1519">
        <v>35</v>
      </c>
      <c r="R1519">
        <v>108</v>
      </c>
      <c r="S1519">
        <v>48</v>
      </c>
      <c r="T1519">
        <v>100</v>
      </c>
      <c r="U1519">
        <v>23</v>
      </c>
      <c r="V1519">
        <v>-4.6399999999999997</v>
      </c>
      <c r="W1519">
        <v>297</v>
      </c>
    </row>
    <row r="1520" spans="1:23" x14ac:dyDescent="0.25">
      <c r="A1520">
        <f>COUNTIF('Value Matchup'!$D$356:$D$423,D1520)</f>
        <v>0</v>
      </c>
      <c r="B1520" t="s">
        <v>1408</v>
      </c>
      <c r="C1520">
        <v>111</v>
      </c>
      <c r="D1520" t="s">
        <v>224</v>
      </c>
      <c r="E1520" t="s">
        <v>176</v>
      </c>
      <c r="F1520" s="79" t="s">
        <v>544</v>
      </c>
      <c r="G1520">
        <v>5.43</v>
      </c>
      <c r="H1520">
        <v>112</v>
      </c>
      <c r="I1520">
        <v>49</v>
      </c>
      <c r="J1520">
        <v>106.6</v>
      </c>
      <c r="K1520">
        <v>216</v>
      </c>
      <c r="L1520">
        <v>68.7</v>
      </c>
      <c r="M1520">
        <v>19</v>
      </c>
      <c r="N1520">
        <v>-0.111</v>
      </c>
      <c r="O1520">
        <v>346</v>
      </c>
      <c r="P1520">
        <v>-5.12</v>
      </c>
      <c r="Q1520">
        <v>285</v>
      </c>
      <c r="R1520">
        <v>102</v>
      </c>
      <c r="S1520">
        <v>273</v>
      </c>
      <c r="T1520">
        <v>107.2</v>
      </c>
      <c r="U1520">
        <v>279</v>
      </c>
      <c r="V1520">
        <v>-7.32</v>
      </c>
      <c r="W1520">
        <v>332</v>
      </c>
    </row>
    <row r="1521" spans="1:23" x14ac:dyDescent="0.25">
      <c r="A1521">
        <f>COUNTIF('Value Matchup'!$D$356:$D$423,D1521)</f>
        <v>0</v>
      </c>
      <c r="B1521" t="s">
        <v>1408</v>
      </c>
      <c r="C1521">
        <v>112</v>
      </c>
      <c r="D1521" t="s">
        <v>366</v>
      </c>
      <c r="E1521" t="s">
        <v>182</v>
      </c>
      <c r="F1521" s="79" t="s">
        <v>450</v>
      </c>
      <c r="G1521">
        <v>5.31</v>
      </c>
      <c r="H1521">
        <v>105.4</v>
      </c>
      <c r="I1521">
        <v>152</v>
      </c>
      <c r="J1521">
        <v>100.1</v>
      </c>
      <c r="K1521">
        <v>96</v>
      </c>
      <c r="L1521">
        <v>64.400000000000006</v>
      </c>
      <c r="M1521">
        <v>167</v>
      </c>
      <c r="N1521">
        <v>8.9999999999999993E-3</v>
      </c>
      <c r="O1521">
        <v>160</v>
      </c>
      <c r="P1521">
        <v>0.94</v>
      </c>
      <c r="Q1521">
        <v>122</v>
      </c>
      <c r="R1521">
        <v>104.4</v>
      </c>
      <c r="S1521">
        <v>136</v>
      </c>
      <c r="T1521">
        <v>103.5</v>
      </c>
      <c r="U1521">
        <v>115</v>
      </c>
      <c r="V1521">
        <v>-6.08</v>
      </c>
      <c r="W1521">
        <v>324</v>
      </c>
    </row>
    <row r="1522" spans="1:23" x14ac:dyDescent="0.25">
      <c r="A1522">
        <f>COUNTIF('Value Matchup'!$D$356:$D$423,D1522)</f>
        <v>0</v>
      </c>
      <c r="B1522" t="s">
        <v>1408</v>
      </c>
      <c r="C1522">
        <v>113</v>
      </c>
      <c r="D1522" t="s">
        <v>84</v>
      </c>
      <c r="E1522" t="s">
        <v>124</v>
      </c>
      <c r="F1522" s="79" t="s">
        <v>546</v>
      </c>
      <c r="G1522">
        <v>5.25</v>
      </c>
      <c r="H1522">
        <v>104.2</v>
      </c>
      <c r="I1522">
        <v>172</v>
      </c>
      <c r="J1522">
        <v>99</v>
      </c>
      <c r="K1522">
        <v>79</v>
      </c>
      <c r="L1522">
        <v>65.3</v>
      </c>
      <c r="M1522">
        <v>123</v>
      </c>
      <c r="N1522">
        <v>6.2E-2</v>
      </c>
      <c r="O1522">
        <v>48</v>
      </c>
      <c r="P1522">
        <v>5.58</v>
      </c>
      <c r="Q1522">
        <v>69</v>
      </c>
      <c r="R1522">
        <v>107.8</v>
      </c>
      <c r="S1522">
        <v>53</v>
      </c>
      <c r="T1522">
        <v>102.2</v>
      </c>
      <c r="U1522">
        <v>89</v>
      </c>
      <c r="V1522">
        <v>-3.07</v>
      </c>
      <c r="W1522">
        <v>253</v>
      </c>
    </row>
    <row r="1523" spans="1:23" x14ac:dyDescent="0.25">
      <c r="A1523">
        <f>COUNTIF('Value Matchup'!$D$356:$D$423,D1523)</f>
        <v>0</v>
      </c>
      <c r="B1523" t="s">
        <v>1408</v>
      </c>
      <c r="C1523">
        <v>114</v>
      </c>
      <c r="D1523" t="s">
        <v>200</v>
      </c>
      <c r="E1523" t="s">
        <v>144</v>
      </c>
      <c r="F1523" s="79" t="s">
        <v>1018</v>
      </c>
      <c r="G1523">
        <v>5.25</v>
      </c>
      <c r="H1523">
        <v>106.6</v>
      </c>
      <c r="I1523">
        <v>122</v>
      </c>
      <c r="J1523">
        <v>101.3</v>
      </c>
      <c r="K1523">
        <v>115</v>
      </c>
      <c r="L1523">
        <v>66.2</v>
      </c>
      <c r="M1523">
        <v>83</v>
      </c>
      <c r="N1523">
        <v>3.9E-2</v>
      </c>
      <c r="O1523">
        <v>84</v>
      </c>
      <c r="P1523">
        <v>-0.75</v>
      </c>
      <c r="Q1523">
        <v>156</v>
      </c>
      <c r="R1523">
        <v>103.7</v>
      </c>
      <c r="S1523">
        <v>182</v>
      </c>
      <c r="T1523">
        <v>104.4</v>
      </c>
      <c r="U1523">
        <v>157</v>
      </c>
      <c r="V1523">
        <v>-5.22</v>
      </c>
      <c r="W1523">
        <v>307</v>
      </c>
    </row>
    <row r="1524" spans="1:23" x14ac:dyDescent="0.25">
      <c r="A1524">
        <f>COUNTIF('Value Matchup'!$D$356:$D$423,D1524)</f>
        <v>0</v>
      </c>
      <c r="B1524" t="s">
        <v>1408</v>
      </c>
      <c r="C1524">
        <v>115</v>
      </c>
      <c r="D1524" t="s">
        <v>142</v>
      </c>
      <c r="E1524" t="s">
        <v>112</v>
      </c>
      <c r="F1524" s="79" t="s">
        <v>547</v>
      </c>
      <c r="G1524">
        <v>5.2</v>
      </c>
      <c r="H1524">
        <v>105.9</v>
      </c>
      <c r="I1524">
        <v>137</v>
      </c>
      <c r="J1524">
        <v>100.7</v>
      </c>
      <c r="K1524">
        <v>105</v>
      </c>
      <c r="L1524">
        <v>63.7</v>
      </c>
      <c r="M1524">
        <v>208</v>
      </c>
      <c r="N1524">
        <v>6.0000000000000001E-3</v>
      </c>
      <c r="O1524">
        <v>168</v>
      </c>
      <c r="P1524">
        <v>-1.56</v>
      </c>
      <c r="Q1524">
        <v>180</v>
      </c>
      <c r="R1524">
        <v>103.6</v>
      </c>
      <c r="S1524">
        <v>184</v>
      </c>
      <c r="T1524">
        <v>105.2</v>
      </c>
      <c r="U1524">
        <v>192</v>
      </c>
      <c r="V1524">
        <v>-5.19</v>
      </c>
      <c r="W1524">
        <v>305</v>
      </c>
    </row>
    <row r="1525" spans="1:23" x14ac:dyDescent="0.25">
      <c r="A1525">
        <f>COUNTIF('Value Matchup'!$D$356:$D$423,D1525)</f>
        <v>0</v>
      </c>
      <c r="B1525" t="s">
        <v>1408</v>
      </c>
      <c r="C1525">
        <v>116</v>
      </c>
      <c r="D1525" t="s">
        <v>1385</v>
      </c>
      <c r="E1525" t="s">
        <v>176</v>
      </c>
      <c r="F1525" s="79" t="s">
        <v>539</v>
      </c>
      <c r="G1525">
        <v>5.17</v>
      </c>
      <c r="H1525">
        <v>113.9</v>
      </c>
      <c r="I1525">
        <v>31</v>
      </c>
      <c r="J1525">
        <v>108.8</v>
      </c>
      <c r="K1525">
        <v>262</v>
      </c>
      <c r="L1525">
        <v>63.9</v>
      </c>
      <c r="M1525">
        <v>198</v>
      </c>
      <c r="N1525">
        <v>-2.4E-2</v>
      </c>
      <c r="O1525">
        <v>238</v>
      </c>
      <c r="P1525">
        <v>-0.65</v>
      </c>
      <c r="Q1525">
        <v>154</v>
      </c>
      <c r="R1525">
        <v>103.6</v>
      </c>
      <c r="S1525">
        <v>186</v>
      </c>
      <c r="T1525">
        <v>104.2</v>
      </c>
      <c r="U1525">
        <v>150</v>
      </c>
      <c r="V1525">
        <v>6.78</v>
      </c>
      <c r="W1525">
        <v>19</v>
      </c>
    </row>
    <row r="1526" spans="1:23" x14ac:dyDescent="0.25">
      <c r="A1526">
        <f>COUNTIF('Value Matchup'!$D$356:$D$423,D1526)</f>
        <v>0</v>
      </c>
      <c r="B1526" t="s">
        <v>1408</v>
      </c>
      <c r="C1526">
        <v>117</v>
      </c>
      <c r="D1526" t="s">
        <v>1386</v>
      </c>
      <c r="E1526" t="s">
        <v>176</v>
      </c>
      <c r="F1526" s="79" t="s">
        <v>755</v>
      </c>
      <c r="G1526">
        <v>5.12</v>
      </c>
      <c r="H1526">
        <v>108.3</v>
      </c>
      <c r="I1526">
        <v>93</v>
      </c>
      <c r="J1526">
        <v>103.1</v>
      </c>
      <c r="K1526">
        <v>148</v>
      </c>
      <c r="L1526">
        <v>63.3</v>
      </c>
      <c r="M1526">
        <v>237</v>
      </c>
      <c r="N1526">
        <v>2.5000000000000001E-2</v>
      </c>
      <c r="O1526">
        <v>122</v>
      </c>
      <c r="P1526">
        <v>-1.29</v>
      </c>
      <c r="Q1526">
        <v>168</v>
      </c>
      <c r="R1526">
        <v>104.5</v>
      </c>
      <c r="S1526">
        <v>132</v>
      </c>
      <c r="T1526">
        <v>105.7</v>
      </c>
      <c r="U1526">
        <v>226</v>
      </c>
      <c r="V1526">
        <v>1.8</v>
      </c>
      <c r="W1526">
        <v>104</v>
      </c>
    </row>
    <row r="1527" spans="1:23" x14ac:dyDescent="0.25">
      <c r="A1527">
        <f>COUNTIF('Value Matchup'!$D$356:$D$423,D1527)</f>
        <v>0</v>
      </c>
      <c r="B1527" t="s">
        <v>1408</v>
      </c>
      <c r="C1527">
        <v>118</v>
      </c>
      <c r="D1527" t="s">
        <v>246</v>
      </c>
      <c r="E1527" t="s">
        <v>112</v>
      </c>
      <c r="F1527" s="79" t="s">
        <v>755</v>
      </c>
      <c r="G1527">
        <v>5.04</v>
      </c>
      <c r="H1527">
        <v>107.4</v>
      </c>
      <c r="I1527">
        <v>113</v>
      </c>
      <c r="J1527">
        <v>102.3</v>
      </c>
      <c r="K1527">
        <v>133</v>
      </c>
      <c r="L1527">
        <v>61.5</v>
      </c>
      <c r="M1527">
        <v>308</v>
      </c>
      <c r="N1527">
        <v>2.9000000000000001E-2</v>
      </c>
      <c r="O1527">
        <v>111</v>
      </c>
      <c r="P1527">
        <v>-0.47</v>
      </c>
      <c r="Q1527">
        <v>151</v>
      </c>
      <c r="R1527">
        <v>104.4</v>
      </c>
      <c r="S1527">
        <v>139</v>
      </c>
      <c r="T1527">
        <v>104.8</v>
      </c>
      <c r="U1527">
        <v>174</v>
      </c>
      <c r="V1527">
        <v>-5.72</v>
      </c>
      <c r="W1527">
        <v>318</v>
      </c>
    </row>
    <row r="1528" spans="1:23" x14ac:dyDescent="0.25">
      <c r="A1528">
        <f>COUNTIF('Value Matchup'!$D$356:$D$423,D1528)</f>
        <v>1</v>
      </c>
      <c r="B1528" t="s">
        <v>1408</v>
      </c>
      <c r="C1528">
        <v>119</v>
      </c>
      <c r="D1528" t="s">
        <v>410</v>
      </c>
      <c r="E1528" t="s">
        <v>124</v>
      </c>
      <c r="F1528" s="79" t="s">
        <v>445</v>
      </c>
      <c r="G1528">
        <v>5.04</v>
      </c>
      <c r="H1528">
        <v>108.8</v>
      </c>
      <c r="I1528">
        <v>82</v>
      </c>
      <c r="J1528">
        <v>103.8</v>
      </c>
      <c r="K1528">
        <v>161</v>
      </c>
      <c r="L1528">
        <v>65.2</v>
      </c>
      <c r="M1528">
        <v>127</v>
      </c>
      <c r="N1528">
        <v>-2E-3</v>
      </c>
      <c r="O1528">
        <v>188</v>
      </c>
      <c r="P1528">
        <v>4.84</v>
      </c>
      <c r="Q1528">
        <v>77</v>
      </c>
      <c r="R1528">
        <v>105.8</v>
      </c>
      <c r="S1528">
        <v>95</v>
      </c>
      <c r="T1528">
        <v>101</v>
      </c>
      <c r="U1528">
        <v>51</v>
      </c>
      <c r="V1528">
        <v>-6.27</v>
      </c>
      <c r="W1528">
        <v>328</v>
      </c>
    </row>
    <row r="1529" spans="1:23" x14ac:dyDescent="0.25">
      <c r="A1529">
        <f>COUNTIF('Value Matchup'!$D$356:$D$423,D1529)</f>
        <v>0</v>
      </c>
      <c r="B1529" t="s">
        <v>1408</v>
      </c>
      <c r="C1529">
        <v>120</v>
      </c>
      <c r="D1529" t="s">
        <v>409</v>
      </c>
      <c r="E1529" t="s">
        <v>140</v>
      </c>
      <c r="F1529" s="79" t="s">
        <v>514</v>
      </c>
      <c r="G1529">
        <v>4.76</v>
      </c>
      <c r="H1529">
        <v>106.6</v>
      </c>
      <c r="I1529">
        <v>121</v>
      </c>
      <c r="J1529">
        <v>101.8</v>
      </c>
      <c r="K1529">
        <v>125</v>
      </c>
      <c r="L1529">
        <v>68</v>
      </c>
      <c r="M1529">
        <v>26</v>
      </c>
      <c r="N1529">
        <v>-2.5000000000000001E-2</v>
      </c>
      <c r="O1529">
        <v>240</v>
      </c>
      <c r="P1529">
        <v>7.89</v>
      </c>
      <c r="Q1529">
        <v>38</v>
      </c>
      <c r="R1529">
        <v>108.7</v>
      </c>
      <c r="S1529">
        <v>28</v>
      </c>
      <c r="T1529">
        <v>100.8</v>
      </c>
      <c r="U1529">
        <v>47</v>
      </c>
      <c r="V1529">
        <v>-2.99</v>
      </c>
      <c r="W1529">
        <v>251</v>
      </c>
    </row>
    <row r="1530" spans="1:23" x14ac:dyDescent="0.25">
      <c r="A1530">
        <f>COUNTIF('Value Matchup'!$D$356:$D$423,D1530)</f>
        <v>0</v>
      </c>
      <c r="B1530" t="s">
        <v>1408</v>
      </c>
      <c r="C1530">
        <v>121</v>
      </c>
      <c r="D1530" t="s">
        <v>288</v>
      </c>
      <c r="E1530" t="s">
        <v>232</v>
      </c>
      <c r="F1530" s="79" t="s">
        <v>451</v>
      </c>
      <c r="G1530">
        <v>4.62</v>
      </c>
      <c r="H1530">
        <v>99.6</v>
      </c>
      <c r="I1530">
        <v>264</v>
      </c>
      <c r="J1530">
        <v>95</v>
      </c>
      <c r="K1530">
        <v>31</v>
      </c>
      <c r="L1530">
        <v>63.3</v>
      </c>
      <c r="M1530">
        <v>235</v>
      </c>
      <c r="N1530">
        <v>-1.7000000000000001E-2</v>
      </c>
      <c r="O1530">
        <v>223</v>
      </c>
      <c r="P1530">
        <v>7.59</v>
      </c>
      <c r="Q1530">
        <v>43</v>
      </c>
      <c r="R1530">
        <v>109.1</v>
      </c>
      <c r="S1530">
        <v>16</v>
      </c>
      <c r="T1530">
        <v>101.5</v>
      </c>
      <c r="U1530">
        <v>70</v>
      </c>
      <c r="V1530">
        <v>-3.77</v>
      </c>
      <c r="W1530">
        <v>273</v>
      </c>
    </row>
    <row r="1531" spans="1:23" x14ac:dyDescent="0.25">
      <c r="A1531">
        <f>COUNTIF('Value Matchup'!$D$356:$D$423,D1531)</f>
        <v>0</v>
      </c>
      <c r="B1531" t="s">
        <v>1408</v>
      </c>
      <c r="C1531">
        <v>122</v>
      </c>
      <c r="D1531" t="s">
        <v>97</v>
      </c>
      <c r="E1531" t="s">
        <v>232</v>
      </c>
      <c r="F1531" s="79" t="s">
        <v>550</v>
      </c>
      <c r="G1531">
        <v>4.59</v>
      </c>
      <c r="H1531">
        <v>107.8</v>
      </c>
      <c r="I1531">
        <v>100</v>
      </c>
      <c r="J1531">
        <v>103.2</v>
      </c>
      <c r="K1531">
        <v>151</v>
      </c>
      <c r="L1531">
        <v>59.7</v>
      </c>
      <c r="M1531">
        <v>341</v>
      </c>
      <c r="N1531">
        <v>8.9999999999999993E-3</v>
      </c>
      <c r="O1531">
        <v>161</v>
      </c>
      <c r="P1531">
        <v>6.74</v>
      </c>
      <c r="Q1531">
        <v>56</v>
      </c>
      <c r="R1531">
        <v>108.8</v>
      </c>
      <c r="S1531">
        <v>25</v>
      </c>
      <c r="T1531">
        <v>102.1</v>
      </c>
      <c r="U1531">
        <v>84</v>
      </c>
      <c r="V1531">
        <v>-6.17</v>
      </c>
      <c r="W1531">
        <v>326</v>
      </c>
    </row>
    <row r="1532" spans="1:23" x14ac:dyDescent="0.25">
      <c r="A1532">
        <f>COUNTIF('Value Matchup'!$D$356:$D$423,D1532)</f>
        <v>1</v>
      </c>
      <c r="B1532" t="s">
        <v>1408</v>
      </c>
      <c r="C1532">
        <v>123</v>
      </c>
      <c r="D1532" t="s">
        <v>405</v>
      </c>
      <c r="E1532" t="s">
        <v>118</v>
      </c>
      <c r="F1532" s="79" t="s">
        <v>544</v>
      </c>
      <c r="G1532">
        <v>4.38</v>
      </c>
      <c r="H1532">
        <v>103.3</v>
      </c>
      <c r="I1532">
        <v>191</v>
      </c>
      <c r="J1532">
        <v>99</v>
      </c>
      <c r="K1532">
        <v>78</v>
      </c>
      <c r="L1532">
        <v>64.400000000000006</v>
      </c>
      <c r="M1532">
        <v>170</v>
      </c>
      <c r="N1532">
        <v>-0.11799999999999999</v>
      </c>
      <c r="O1532">
        <v>348</v>
      </c>
      <c r="P1532">
        <v>-5.7</v>
      </c>
      <c r="Q1532">
        <v>302</v>
      </c>
      <c r="R1532">
        <v>100</v>
      </c>
      <c r="S1532">
        <v>332</v>
      </c>
      <c r="T1532">
        <v>105.7</v>
      </c>
      <c r="U1532">
        <v>224</v>
      </c>
      <c r="V1532">
        <v>-0.54</v>
      </c>
      <c r="W1532">
        <v>175</v>
      </c>
    </row>
    <row r="1533" spans="1:23" x14ac:dyDescent="0.25">
      <c r="A1533">
        <f>COUNTIF('Value Matchup'!$D$356:$D$423,D1533)</f>
        <v>1</v>
      </c>
      <c r="B1533" t="s">
        <v>1408</v>
      </c>
      <c r="C1533">
        <v>124</v>
      </c>
      <c r="D1533" t="s">
        <v>401</v>
      </c>
      <c r="E1533" t="s">
        <v>110</v>
      </c>
      <c r="F1533" s="79" t="s">
        <v>450</v>
      </c>
      <c r="G1533">
        <v>4.2699999999999996</v>
      </c>
      <c r="H1533">
        <v>107.5</v>
      </c>
      <c r="I1533">
        <v>109</v>
      </c>
      <c r="J1533">
        <v>103.2</v>
      </c>
      <c r="K1533">
        <v>150</v>
      </c>
      <c r="L1533">
        <v>63.5</v>
      </c>
      <c r="M1533">
        <v>224</v>
      </c>
      <c r="N1533">
        <v>-2.1999999999999999E-2</v>
      </c>
      <c r="O1533">
        <v>232</v>
      </c>
      <c r="P1533">
        <v>-0.36</v>
      </c>
      <c r="Q1533">
        <v>150</v>
      </c>
      <c r="R1533">
        <v>103.5</v>
      </c>
      <c r="S1533">
        <v>192</v>
      </c>
      <c r="T1533">
        <v>103.8</v>
      </c>
      <c r="U1533">
        <v>130</v>
      </c>
      <c r="V1533">
        <v>-1.26</v>
      </c>
      <c r="W1533">
        <v>196</v>
      </c>
    </row>
    <row r="1534" spans="1:23" x14ac:dyDescent="0.25">
      <c r="A1534">
        <f>COUNTIF('Value Matchup'!$D$356:$D$423,D1534)</f>
        <v>0</v>
      </c>
      <c r="B1534" t="s">
        <v>1408</v>
      </c>
      <c r="C1534">
        <v>125</v>
      </c>
      <c r="D1534" t="s">
        <v>266</v>
      </c>
      <c r="E1534" t="s">
        <v>182</v>
      </c>
      <c r="F1534" s="79" t="s">
        <v>542</v>
      </c>
      <c r="G1534">
        <v>4.16</v>
      </c>
      <c r="H1534">
        <v>106.5</v>
      </c>
      <c r="I1534">
        <v>125</v>
      </c>
      <c r="J1534">
        <v>102.3</v>
      </c>
      <c r="K1534">
        <v>131</v>
      </c>
      <c r="L1534">
        <v>67</v>
      </c>
      <c r="M1534">
        <v>53</v>
      </c>
      <c r="N1534">
        <v>6.9000000000000006E-2</v>
      </c>
      <c r="O1534">
        <v>35</v>
      </c>
      <c r="P1534">
        <v>5.03</v>
      </c>
      <c r="Q1534">
        <v>75</v>
      </c>
      <c r="R1534">
        <v>106.2</v>
      </c>
      <c r="S1534">
        <v>85</v>
      </c>
      <c r="T1534">
        <v>101.2</v>
      </c>
      <c r="U1534">
        <v>61</v>
      </c>
      <c r="V1534">
        <v>6.2</v>
      </c>
      <c r="W1534">
        <v>24</v>
      </c>
    </row>
    <row r="1535" spans="1:23" x14ac:dyDescent="0.25">
      <c r="A1535">
        <f>COUNTIF('Value Matchup'!$D$356:$D$423,D1535)</f>
        <v>0</v>
      </c>
      <c r="B1535" t="s">
        <v>1408</v>
      </c>
      <c r="C1535">
        <v>126</v>
      </c>
      <c r="D1535" t="s">
        <v>324</v>
      </c>
      <c r="E1535" t="s">
        <v>151</v>
      </c>
      <c r="F1535" s="79" t="s">
        <v>515</v>
      </c>
      <c r="G1535">
        <v>4.0999999999999996</v>
      </c>
      <c r="H1535">
        <v>100.5</v>
      </c>
      <c r="I1535">
        <v>247</v>
      </c>
      <c r="J1535">
        <v>96.4</v>
      </c>
      <c r="K1535">
        <v>47</v>
      </c>
      <c r="L1535">
        <v>63.5</v>
      </c>
      <c r="M1535">
        <v>222</v>
      </c>
      <c r="N1535">
        <v>1.4E-2</v>
      </c>
      <c r="O1535">
        <v>148</v>
      </c>
      <c r="P1535">
        <v>1.91</v>
      </c>
      <c r="Q1535">
        <v>108</v>
      </c>
      <c r="R1535">
        <v>106</v>
      </c>
      <c r="S1535">
        <v>91</v>
      </c>
      <c r="T1535">
        <v>104.1</v>
      </c>
      <c r="U1535">
        <v>143</v>
      </c>
      <c r="V1535">
        <v>-6.18</v>
      </c>
      <c r="W1535">
        <v>327</v>
      </c>
    </row>
    <row r="1536" spans="1:23" x14ac:dyDescent="0.25">
      <c r="A1536">
        <f>COUNTIF('Value Matchup'!$D$356:$D$423,D1536)</f>
        <v>0</v>
      </c>
      <c r="B1536" t="s">
        <v>1408</v>
      </c>
      <c r="C1536">
        <v>127</v>
      </c>
      <c r="D1536" t="s">
        <v>222</v>
      </c>
      <c r="E1536" t="s">
        <v>153</v>
      </c>
      <c r="F1536" s="79" t="s">
        <v>989</v>
      </c>
      <c r="G1536">
        <v>3.73</v>
      </c>
      <c r="H1536">
        <v>105.1</v>
      </c>
      <c r="I1536">
        <v>160</v>
      </c>
      <c r="J1536">
        <v>101.4</v>
      </c>
      <c r="K1536">
        <v>117</v>
      </c>
      <c r="L1536">
        <v>68.900000000000006</v>
      </c>
      <c r="M1536">
        <v>18</v>
      </c>
      <c r="N1536">
        <v>-8.9999999999999993E-3</v>
      </c>
      <c r="O1536">
        <v>208</v>
      </c>
      <c r="P1536">
        <v>-1.97</v>
      </c>
      <c r="Q1536">
        <v>189</v>
      </c>
      <c r="R1536">
        <v>103.3</v>
      </c>
      <c r="S1536">
        <v>198</v>
      </c>
      <c r="T1536">
        <v>105.2</v>
      </c>
      <c r="U1536">
        <v>196</v>
      </c>
      <c r="V1536">
        <v>-5.29</v>
      </c>
      <c r="W1536">
        <v>308</v>
      </c>
    </row>
    <row r="1537" spans="1:23" x14ac:dyDescent="0.25">
      <c r="A1537">
        <f>COUNTIF('Value Matchup'!$D$356:$D$423,D1537)</f>
        <v>0</v>
      </c>
      <c r="B1537" t="s">
        <v>1408</v>
      </c>
      <c r="C1537">
        <v>128</v>
      </c>
      <c r="D1537" t="s">
        <v>255</v>
      </c>
      <c r="E1537" t="s">
        <v>123</v>
      </c>
      <c r="F1537" s="79" t="s">
        <v>1002</v>
      </c>
      <c r="G1537">
        <v>3.59</v>
      </c>
      <c r="H1537">
        <v>106</v>
      </c>
      <c r="I1537">
        <v>133</v>
      </c>
      <c r="J1537">
        <v>102.4</v>
      </c>
      <c r="K1537">
        <v>136</v>
      </c>
      <c r="L1537">
        <v>69.900000000000006</v>
      </c>
      <c r="M1537">
        <v>7</v>
      </c>
      <c r="N1537">
        <v>-5.5E-2</v>
      </c>
      <c r="O1537">
        <v>305</v>
      </c>
      <c r="P1537">
        <v>-3.14</v>
      </c>
      <c r="Q1537">
        <v>218</v>
      </c>
      <c r="R1537">
        <v>102</v>
      </c>
      <c r="S1537">
        <v>278</v>
      </c>
      <c r="T1537">
        <v>105.2</v>
      </c>
      <c r="U1537">
        <v>190</v>
      </c>
      <c r="V1537">
        <v>-1.43</v>
      </c>
      <c r="W1537">
        <v>199</v>
      </c>
    </row>
    <row r="1538" spans="1:23" x14ac:dyDescent="0.25">
      <c r="A1538">
        <f>COUNTIF('Value Matchup'!$D$356:$D$423,D1538)</f>
        <v>0</v>
      </c>
      <c r="B1538" t="s">
        <v>1408</v>
      </c>
      <c r="C1538">
        <v>129</v>
      </c>
      <c r="D1538" t="s">
        <v>195</v>
      </c>
      <c r="E1538" t="s">
        <v>132</v>
      </c>
      <c r="F1538" s="79" t="s">
        <v>547</v>
      </c>
      <c r="G1538">
        <v>3.46</v>
      </c>
      <c r="H1538">
        <v>106.3</v>
      </c>
      <c r="I1538">
        <v>130</v>
      </c>
      <c r="J1538">
        <v>102.8</v>
      </c>
      <c r="K1538">
        <v>145</v>
      </c>
      <c r="L1538">
        <v>63.5</v>
      </c>
      <c r="M1538">
        <v>223</v>
      </c>
      <c r="N1538">
        <v>-0.03</v>
      </c>
      <c r="O1538">
        <v>252</v>
      </c>
      <c r="P1538">
        <v>-4.84</v>
      </c>
      <c r="Q1538">
        <v>274</v>
      </c>
      <c r="R1538">
        <v>102.3</v>
      </c>
      <c r="S1538">
        <v>257</v>
      </c>
      <c r="T1538">
        <v>107.1</v>
      </c>
      <c r="U1538">
        <v>277</v>
      </c>
      <c r="V1538">
        <v>-2.63</v>
      </c>
      <c r="W1538">
        <v>242</v>
      </c>
    </row>
    <row r="1539" spans="1:23" x14ac:dyDescent="0.25">
      <c r="A1539">
        <f>COUNTIF('Value Matchup'!$D$356:$D$423,D1539)</f>
        <v>0</v>
      </c>
      <c r="B1539" t="s">
        <v>1408</v>
      </c>
      <c r="C1539">
        <v>130</v>
      </c>
      <c r="D1539" t="s">
        <v>90</v>
      </c>
      <c r="E1539" t="s">
        <v>118</v>
      </c>
      <c r="F1539" s="79" t="s">
        <v>755</v>
      </c>
      <c r="G1539">
        <v>3.35</v>
      </c>
      <c r="H1539">
        <v>102.8</v>
      </c>
      <c r="I1539">
        <v>206</v>
      </c>
      <c r="J1539">
        <v>99.5</v>
      </c>
      <c r="K1539">
        <v>88</v>
      </c>
      <c r="L1539">
        <v>64.099999999999994</v>
      </c>
      <c r="M1539">
        <v>186</v>
      </c>
      <c r="N1539">
        <v>1.9E-2</v>
      </c>
      <c r="O1539">
        <v>137</v>
      </c>
      <c r="P1539">
        <v>-3.44</v>
      </c>
      <c r="Q1539">
        <v>227</v>
      </c>
      <c r="R1539">
        <v>101.6</v>
      </c>
      <c r="S1539">
        <v>297</v>
      </c>
      <c r="T1539">
        <v>105</v>
      </c>
      <c r="U1539">
        <v>182</v>
      </c>
      <c r="V1539">
        <v>4.0999999999999996</v>
      </c>
      <c r="W1539">
        <v>44</v>
      </c>
    </row>
    <row r="1540" spans="1:23" x14ac:dyDescent="0.25">
      <c r="A1540">
        <f>COUNTIF('Value Matchup'!$D$356:$D$423,D1540)</f>
        <v>0</v>
      </c>
      <c r="B1540" t="s">
        <v>1408</v>
      </c>
      <c r="C1540">
        <v>131</v>
      </c>
      <c r="D1540" t="s">
        <v>1387</v>
      </c>
      <c r="E1540" t="s">
        <v>118</v>
      </c>
      <c r="F1540" s="79" t="s">
        <v>536</v>
      </c>
      <c r="G1540">
        <v>3.29</v>
      </c>
      <c r="H1540">
        <v>107.2</v>
      </c>
      <c r="I1540">
        <v>116</v>
      </c>
      <c r="J1540">
        <v>103.9</v>
      </c>
      <c r="K1540">
        <v>162</v>
      </c>
      <c r="L1540">
        <v>60.8</v>
      </c>
      <c r="M1540">
        <v>323</v>
      </c>
      <c r="N1540">
        <v>5.3999999999999999E-2</v>
      </c>
      <c r="O1540">
        <v>56</v>
      </c>
      <c r="P1540">
        <v>-5.5</v>
      </c>
      <c r="Q1540">
        <v>297</v>
      </c>
      <c r="R1540">
        <v>100.4</v>
      </c>
      <c r="S1540">
        <v>325</v>
      </c>
      <c r="T1540">
        <v>105.9</v>
      </c>
      <c r="U1540">
        <v>229</v>
      </c>
      <c r="V1540">
        <v>0.18</v>
      </c>
      <c r="W1540">
        <v>154</v>
      </c>
    </row>
    <row r="1541" spans="1:23" x14ac:dyDescent="0.25">
      <c r="A1541">
        <f>COUNTIF('Value Matchup'!$D$356:$D$423,D1541)</f>
        <v>0</v>
      </c>
      <c r="B1541" t="s">
        <v>1408</v>
      </c>
      <c r="C1541">
        <v>132</v>
      </c>
      <c r="D1541" t="s">
        <v>258</v>
      </c>
      <c r="E1541" t="s">
        <v>144</v>
      </c>
      <c r="F1541" s="79" t="s">
        <v>1341</v>
      </c>
      <c r="G1541">
        <v>3.28</v>
      </c>
      <c r="H1541">
        <v>105.9</v>
      </c>
      <c r="I1541">
        <v>139</v>
      </c>
      <c r="J1541">
        <v>102.6</v>
      </c>
      <c r="K1541">
        <v>137</v>
      </c>
      <c r="L1541">
        <v>61.1</v>
      </c>
      <c r="M1541">
        <v>315</v>
      </c>
      <c r="N1541">
        <v>7.9000000000000001E-2</v>
      </c>
      <c r="O1541">
        <v>23</v>
      </c>
      <c r="P1541">
        <v>-0.36</v>
      </c>
      <c r="Q1541">
        <v>149</v>
      </c>
      <c r="R1541">
        <v>103.3</v>
      </c>
      <c r="S1541">
        <v>196</v>
      </c>
      <c r="T1541">
        <v>103.7</v>
      </c>
      <c r="U1541">
        <v>125</v>
      </c>
      <c r="V1541">
        <v>-3.54</v>
      </c>
      <c r="W1541">
        <v>266</v>
      </c>
    </row>
    <row r="1542" spans="1:23" x14ac:dyDescent="0.25">
      <c r="A1542">
        <f>COUNTIF('Value Matchup'!$D$356:$D$423,D1542)</f>
        <v>0</v>
      </c>
      <c r="B1542" t="s">
        <v>1408</v>
      </c>
      <c r="C1542">
        <v>133</v>
      </c>
      <c r="D1542" t="s">
        <v>1388</v>
      </c>
      <c r="E1542" t="s">
        <v>198</v>
      </c>
      <c r="F1542" s="79" t="s">
        <v>968</v>
      </c>
      <c r="G1542">
        <v>3.25</v>
      </c>
      <c r="H1542">
        <v>112.9</v>
      </c>
      <c r="I1542">
        <v>39</v>
      </c>
      <c r="J1542">
        <v>109.6</v>
      </c>
      <c r="K1542">
        <v>283</v>
      </c>
      <c r="L1542">
        <v>68.2</v>
      </c>
      <c r="M1542">
        <v>24</v>
      </c>
      <c r="N1542">
        <v>6.7000000000000004E-2</v>
      </c>
      <c r="O1542">
        <v>40</v>
      </c>
      <c r="P1542">
        <v>-3.75</v>
      </c>
      <c r="Q1542">
        <v>241</v>
      </c>
      <c r="R1542">
        <v>104.2</v>
      </c>
      <c r="S1542">
        <v>148</v>
      </c>
      <c r="T1542">
        <v>108</v>
      </c>
      <c r="U1542">
        <v>317</v>
      </c>
      <c r="V1542">
        <v>3.94</v>
      </c>
      <c r="W1542">
        <v>48</v>
      </c>
    </row>
    <row r="1543" spans="1:23" x14ac:dyDescent="0.25">
      <c r="A1543">
        <f>COUNTIF('Value Matchup'!$D$356:$D$423,D1543)</f>
        <v>0</v>
      </c>
      <c r="B1543" t="s">
        <v>1408</v>
      </c>
      <c r="C1543">
        <v>134</v>
      </c>
      <c r="D1543" t="s">
        <v>325</v>
      </c>
      <c r="E1543" t="s">
        <v>151</v>
      </c>
      <c r="F1543" s="79" t="s">
        <v>541</v>
      </c>
      <c r="G1543">
        <v>3.23</v>
      </c>
      <c r="H1543">
        <v>109</v>
      </c>
      <c r="I1543">
        <v>79</v>
      </c>
      <c r="J1543">
        <v>105.8</v>
      </c>
      <c r="K1543">
        <v>193</v>
      </c>
      <c r="L1543">
        <v>64.2</v>
      </c>
      <c r="M1543">
        <v>180</v>
      </c>
      <c r="N1543">
        <v>-3.5000000000000003E-2</v>
      </c>
      <c r="O1543">
        <v>269</v>
      </c>
      <c r="P1543">
        <v>1.98</v>
      </c>
      <c r="Q1543">
        <v>107</v>
      </c>
      <c r="R1543">
        <v>106.6</v>
      </c>
      <c r="S1543">
        <v>80</v>
      </c>
      <c r="T1543">
        <v>104.6</v>
      </c>
      <c r="U1543">
        <v>163</v>
      </c>
      <c r="V1543">
        <v>-4.4800000000000004</v>
      </c>
      <c r="W1543">
        <v>294</v>
      </c>
    </row>
    <row r="1544" spans="1:23" x14ac:dyDescent="0.25">
      <c r="A1544">
        <f>COUNTIF('Value Matchup'!$D$356:$D$423,D1544)</f>
        <v>0</v>
      </c>
      <c r="B1544" t="s">
        <v>1408</v>
      </c>
      <c r="C1544">
        <v>135</v>
      </c>
      <c r="D1544" t="s">
        <v>1389</v>
      </c>
      <c r="E1544" t="s">
        <v>167</v>
      </c>
      <c r="F1544" s="79" t="s">
        <v>1025</v>
      </c>
      <c r="G1544">
        <v>3.06</v>
      </c>
      <c r="H1544">
        <v>104.9</v>
      </c>
      <c r="I1544">
        <v>163</v>
      </c>
      <c r="J1544">
        <v>101.9</v>
      </c>
      <c r="K1544">
        <v>126</v>
      </c>
      <c r="L1544">
        <v>64.7</v>
      </c>
      <c r="M1544">
        <v>151</v>
      </c>
      <c r="N1544">
        <v>2.5000000000000001E-2</v>
      </c>
      <c r="O1544">
        <v>119</v>
      </c>
      <c r="P1544">
        <v>0.28999999999999998</v>
      </c>
      <c r="Q1544">
        <v>136</v>
      </c>
      <c r="R1544">
        <v>103.9</v>
      </c>
      <c r="S1544">
        <v>163</v>
      </c>
      <c r="T1544">
        <v>103.6</v>
      </c>
      <c r="U1544">
        <v>121</v>
      </c>
      <c r="V1544">
        <v>3.4</v>
      </c>
      <c r="W1544">
        <v>61</v>
      </c>
    </row>
    <row r="1545" spans="1:23" x14ac:dyDescent="0.25">
      <c r="A1545">
        <f>COUNTIF('Value Matchup'!$D$356:$D$423,D1545)</f>
        <v>0</v>
      </c>
      <c r="B1545" t="s">
        <v>1408</v>
      </c>
      <c r="C1545">
        <v>136</v>
      </c>
      <c r="D1545" t="s">
        <v>253</v>
      </c>
      <c r="E1545" t="s">
        <v>153</v>
      </c>
      <c r="F1545" s="79" t="s">
        <v>543</v>
      </c>
      <c r="G1545">
        <v>3.05</v>
      </c>
      <c r="H1545">
        <v>104</v>
      </c>
      <c r="I1545">
        <v>179</v>
      </c>
      <c r="J1545">
        <v>100.9</v>
      </c>
      <c r="K1545">
        <v>108</v>
      </c>
      <c r="L1545">
        <v>65.2</v>
      </c>
      <c r="M1545">
        <v>128</v>
      </c>
      <c r="N1545">
        <v>3.2000000000000001E-2</v>
      </c>
      <c r="O1545">
        <v>101</v>
      </c>
      <c r="P1545">
        <v>6.36</v>
      </c>
      <c r="Q1545">
        <v>62</v>
      </c>
      <c r="R1545">
        <v>107.5</v>
      </c>
      <c r="S1545">
        <v>62</v>
      </c>
      <c r="T1545">
        <v>101.1</v>
      </c>
      <c r="U1545">
        <v>55</v>
      </c>
      <c r="V1545">
        <v>15.31</v>
      </c>
      <c r="W1545">
        <v>1</v>
      </c>
    </row>
    <row r="1546" spans="1:23" x14ac:dyDescent="0.25">
      <c r="A1546">
        <f>COUNTIF('Value Matchup'!$D$356:$D$423,D1546)</f>
        <v>0</v>
      </c>
      <c r="B1546" t="s">
        <v>1408</v>
      </c>
      <c r="C1546">
        <v>137</v>
      </c>
      <c r="D1546" t="s">
        <v>292</v>
      </c>
      <c r="E1546" t="s">
        <v>110</v>
      </c>
      <c r="F1546" s="79" t="s">
        <v>452</v>
      </c>
      <c r="G1546">
        <v>2.82</v>
      </c>
      <c r="H1546">
        <v>101.6</v>
      </c>
      <c r="I1546">
        <v>228</v>
      </c>
      <c r="J1546">
        <v>98.7</v>
      </c>
      <c r="K1546">
        <v>74</v>
      </c>
      <c r="L1546">
        <v>62</v>
      </c>
      <c r="M1546">
        <v>289</v>
      </c>
      <c r="N1546">
        <v>-6.8000000000000005E-2</v>
      </c>
      <c r="O1546">
        <v>322</v>
      </c>
      <c r="P1546">
        <v>0.64</v>
      </c>
      <c r="Q1546">
        <v>131</v>
      </c>
      <c r="R1546">
        <v>104.5</v>
      </c>
      <c r="S1546">
        <v>129</v>
      </c>
      <c r="T1546">
        <v>103.9</v>
      </c>
      <c r="U1546">
        <v>131</v>
      </c>
      <c r="V1546">
        <v>-3.48</v>
      </c>
      <c r="W1546">
        <v>264</v>
      </c>
    </row>
    <row r="1547" spans="1:23" x14ac:dyDescent="0.25">
      <c r="A1547">
        <f>COUNTIF('Value Matchup'!$D$356:$D$423,D1547)</f>
        <v>0</v>
      </c>
      <c r="B1547" t="s">
        <v>1408</v>
      </c>
      <c r="C1547">
        <v>138</v>
      </c>
      <c r="D1547" t="s">
        <v>196</v>
      </c>
      <c r="E1547" t="s">
        <v>112</v>
      </c>
      <c r="F1547" s="79" t="s">
        <v>649</v>
      </c>
      <c r="G1547">
        <v>2.69</v>
      </c>
      <c r="H1547">
        <v>101.8</v>
      </c>
      <c r="I1547">
        <v>225</v>
      </c>
      <c r="J1547">
        <v>99.2</v>
      </c>
      <c r="K1547">
        <v>81</v>
      </c>
      <c r="L1547">
        <v>66</v>
      </c>
      <c r="M1547">
        <v>91</v>
      </c>
      <c r="N1547">
        <v>-1E-3</v>
      </c>
      <c r="O1547">
        <v>185</v>
      </c>
      <c r="P1547">
        <v>-0.32</v>
      </c>
      <c r="Q1547">
        <v>147</v>
      </c>
      <c r="R1547">
        <v>105.7</v>
      </c>
      <c r="S1547">
        <v>98</v>
      </c>
      <c r="T1547">
        <v>106</v>
      </c>
      <c r="U1547">
        <v>231</v>
      </c>
      <c r="V1547">
        <v>-4.3499999999999996</v>
      </c>
      <c r="W1547">
        <v>292</v>
      </c>
    </row>
    <row r="1548" spans="1:23" x14ac:dyDescent="0.25">
      <c r="A1548">
        <f>COUNTIF('Value Matchup'!$D$356:$D$423,D1548)</f>
        <v>1</v>
      </c>
      <c r="B1548" t="s">
        <v>1408</v>
      </c>
      <c r="C1548">
        <v>139</v>
      </c>
      <c r="D1548" t="s">
        <v>130</v>
      </c>
      <c r="E1548" t="s">
        <v>114</v>
      </c>
      <c r="F1548" s="79" t="s">
        <v>1300</v>
      </c>
      <c r="G1548">
        <v>2.4500000000000002</v>
      </c>
      <c r="H1548">
        <v>105.8</v>
      </c>
      <c r="I1548">
        <v>141</v>
      </c>
      <c r="J1548">
        <v>103.3</v>
      </c>
      <c r="K1548">
        <v>153</v>
      </c>
      <c r="L1548">
        <v>67.2</v>
      </c>
      <c r="M1548">
        <v>48</v>
      </c>
      <c r="N1548">
        <v>5.8000000000000003E-2</v>
      </c>
      <c r="O1548">
        <v>50</v>
      </c>
      <c r="P1548">
        <v>7.98</v>
      </c>
      <c r="Q1548">
        <v>37</v>
      </c>
      <c r="R1548">
        <v>107.3</v>
      </c>
      <c r="S1548">
        <v>70</v>
      </c>
      <c r="T1548">
        <v>99.3</v>
      </c>
      <c r="U1548">
        <v>12</v>
      </c>
      <c r="V1548">
        <v>1.26</v>
      </c>
      <c r="W1548">
        <v>119</v>
      </c>
    </row>
    <row r="1549" spans="1:23" x14ac:dyDescent="0.25">
      <c r="A1549">
        <f>COUNTIF('Value Matchup'!$D$356:$D$423,D1549)</f>
        <v>0</v>
      </c>
      <c r="B1549" t="s">
        <v>1408</v>
      </c>
      <c r="C1549">
        <v>140</v>
      </c>
      <c r="D1549" t="s">
        <v>1390</v>
      </c>
      <c r="E1549" t="s">
        <v>159</v>
      </c>
      <c r="F1549" s="79" t="s">
        <v>652</v>
      </c>
      <c r="G1549">
        <v>2.38</v>
      </c>
      <c r="H1549">
        <v>106.7</v>
      </c>
      <c r="I1549">
        <v>119</v>
      </c>
      <c r="J1549">
        <v>104.3</v>
      </c>
      <c r="K1549">
        <v>170</v>
      </c>
      <c r="L1549">
        <v>64.099999999999994</v>
      </c>
      <c r="M1549">
        <v>190</v>
      </c>
      <c r="N1549">
        <v>6.0000000000000001E-3</v>
      </c>
      <c r="O1549">
        <v>171</v>
      </c>
      <c r="P1549">
        <v>-6.45</v>
      </c>
      <c r="Q1549">
        <v>319</v>
      </c>
      <c r="R1549">
        <v>102.2</v>
      </c>
      <c r="S1549">
        <v>261</v>
      </c>
      <c r="T1549">
        <v>108.6</v>
      </c>
      <c r="U1549">
        <v>337</v>
      </c>
      <c r="V1549">
        <v>-1.05</v>
      </c>
      <c r="W1549">
        <v>187</v>
      </c>
    </row>
    <row r="1550" spans="1:23" x14ac:dyDescent="0.25">
      <c r="A1550">
        <f>COUNTIF('Value Matchup'!$D$356:$D$423,D1550)</f>
        <v>0</v>
      </c>
      <c r="B1550" t="s">
        <v>1408</v>
      </c>
      <c r="C1550">
        <v>141</v>
      </c>
      <c r="D1550" t="s">
        <v>416</v>
      </c>
      <c r="E1550" t="s">
        <v>167</v>
      </c>
      <c r="F1550" s="79" t="s">
        <v>538</v>
      </c>
      <c r="G1550">
        <v>2.2799999999999998</v>
      </c>
      <c r="H1550">
        <v>105</v>
      </c>
      <c r="I1550">
        <v>161</v>
      </c>
      <c r="J1550">
        <v>102.7</v>
      </c>
      <c r="K1550">
        <v>140</v>
      </c>
      <c r="L1550">
        <v>66.3</v>
      </c>
      <c r="M1550">
        <v>75</v>
      </c>
      <c r="N1550">
        <v>3.9E-2</v>
      </c>
      <c r="O1550">
        <v>81</v>
      </c>
      <c r="P1550">
        <v>-1.05</v>
      </c>
      <c r="Q1550">
        <v>162</v>
      </c>
      <c r="R1550">
        <v>103</v>
      </c>
      <c r="S1550">
        <v>219</v>
      </c>
      <c r="T1550">
        <v>104</v>
      </c>
      <c r="U1550">
        <v>140</v>
      </c>
      <c r="V1550">
        <v>3.69</v>
      </c>
      <c r="W1550">
        <v>53</v>
      </c>
    </row>
    <row r="1551" spans="1:23" x14ac:dyDescent="0.25">
      <c r="A1551">
        <f>COUNTIF('Value Matchup'!$D$356:$D$423,D1551)</f>
        <v>0</v>
      </c>
      <c r="B1551" t="s">
        <v>1408</v>
      </c>
      <c r="C1551">
        <v>142</v>
      </c>
      <c r="D1551" t="s">
        <v>1391</v>
      </c>
      <c r="E1551" t="s">
        <v>132</v>
      </c>
      <c r="F1551" s="79" t="s">
        <v>537</v>
      </c>
      <c r="G1551">
        <v>2.27</v>
      </c>
      <c r="H1551">
        <v>110.2</v>
      </c>
      <c r="I1551">
        <v>65</v>
      </c>
      <c r="J1551">
        <v>107.9</v>
      </c>
      <c r="K1551">
        <v>240</v>
      </c>
      <c r="L1551">
        <v>66.900000000000006</v>
      </c>
      <c r="M1551">
        <v>57</v>
      </c>
      <c r="N1551">
        <v>6.5000000000000002E-2</v>
      </c>
      <c r="O1551">
        <v>41</v>
      </c>
      <c r="P1551">
        <v>-3.33</v>
      </c>
      <c r="Q1551">
        <v>225</v>
      </c>
      <c r="R1551">
        <v>102.4</v>
      </c>
      <c r="S1551">
        <v>250</v>
      </c>
      <c r="T1551">
        <v>105.7</v>
      </c>
      <c r="U1551">
        <v>222</v>
      </c>
      <c r="V1551">
        <v>-1.68</v>
      </c>
      <c r="W1551">
        <v>209</v>
      </c>
    </row>
    <row r="1552" spans="1:23" x14ac:dyDescent="0.25">
      <c r="A1552">
        <f>COUNTIF('Value Matchup'!$D$356:$D$423,D1552)</f>
        <v>0</v>
      </c>
      <c r="B1552" t="s">
        <v>1408</v>
      </c>
      <c r="C1552">
        <v>143</v>
      </c>
      <c r="D1552" t="s">
        <v>1392</v>
      </c>
      <c r="E1552" t="s">
        <v>207</v>
      </c>
      <c r="F1552" s="79" t="s">
        <v>755</v>
      </c>
      <c r="G1552">
        <v>2.2599999999999998</v>
      </c>
      <c r="H1552">
        <v>108.4</v>
      </c>
      <c r="I1552">
        <v>88</v>
      </c>
      <c r="J1552">
        <v>106.2</v>
      </c>
      <c r="K1552">
        <v>204</v>
      </c>
      <c r="L1552">
        <v>67.099999999999994</v>
      </c>
      <c r="M1552">
        <v>51</v>
      </c>
      <c r="N1552">
        <v>-2.1999999999999999E-2</v>
      </c>
      <c r="O1552">
        <v>230</v>
      </c>
      <c r="P1552">
        <v>-7.19</v>
      </c>
      <c r="Q1552">
        <v>331</v>
      </c>
      <c r="R1552">
        <v>101</v>
      </c>
      <c r="S1552">
        <v>312</v>
      </c>
      <c r="T1552">
        <v>108.2</v>
      </c>
      <c r="U1552">
        <v>321</v>
      </c>
      <c r="V1552">
        <v>2.23</v>
      </c>
      <c r="W1552">
        <v>91</v>
      </c>
    </row>
    <row r="1553" spans="1:23" x14ac:dyDescent="0.25">
      <c r="A1553">
        <f>COUNTIF('Value Matchup'!$D$356:$D$423,D1553)</f>
        <v>0</v>
      </c>
      <c r="B1553" t="s">
        <v>1408</v>
      </c>
      <c r="C1553">
        <v>144</v>
      </c>
      <c r="D1553" t="s">
        <v>346</v>
      </c>
      <c r="E1553" t="s">
        <v>151</v>
      </c>
      <c r="F1553" s="79" t="s">
        <v>518</v>
      </c>
      <c r="G1553">
        <v>2.16</v>
      </c>
      <c r="H1553">
        <v>105.7</v>
      </c>
      <c r="I1553">
        <v>142</v>
      </c>
      <c r="J1553">
        <v>103.5</v>
      </c>
      <c r="K1553">
        <v>158</v>
      </c>
      <c r="L1553">
        <v>65.5</v>
      </c>
      <c r="M1553">
        <v>111</v>
      </c>
      <c r="N1553">
        <v>-8.2000000000000003E-2</v>
      </c>
      <c r="O1553">
        <v>331</v>
      </c>
      <c r="P1553">
        <v>2.0099999999999998</v>
      </c>
      <c r="Q1553">
        <v>105</v>
      </c>
      <c r="R1553">
        <v>106.6</v>
      </c>
      <c r="S1553">
        <v>79</v>
      </c>
      <c r="T1553">
        <v>104.6</v>
      </c>
      <c r="U1553">
        <v>164</v>
      </c>
      <c r="V1553">
        <v>-3.6</v>
      </c>
      <c r="W1553">
        <v>268</v>
      </c>
    </row>
    <row r="1554" spans="1:23" x14ac:dyDescent="0.25">
      <c r="A1554">
        <f>COUNTIF('Value Matchup'!$D$356:$D$423,D1554)</f>
        <v>0</v>
      </c>
      <c r="B1554" t="s">
        <v>1408</v>
      </c>
      <c r="C1554">
        <v>145</v>
      </c>
      <c r="D1554" t="s">
        <v>223</v>
      </c>
      <c r="E1554" t="s">
        <v>159</v>
      </c>
      <c r="F1554" s="79" t="s">
        <v>540</v>
      </c>
      <c r="G1554">
        <v>2.0299999999999998</v>
      </c>
      <c r="H1554">
        <v>108.4</v>
      </c>
      <c r="I1554">
        <v>89</v>
      </c>
      <c r="J1554">
        <v>106.4</v>
      </c>
      <c r="K1554">
        <v>208</v>
      </c>
      <c r="L1554">
        <v>62.2</v>
      </c>
      <c r="M1554">
        <v>284</v>
      </c>
      <c r="N1554">
        <v>0.10299999999999999</v>
      </c>
      <c r="O1554">
        <v>7</v>
      </c>
      <c r="P1554">
        <v>-3.5</v>
      </c>
      <c r="Q1554">
        <v>231</v>
      </c>
      <c r="R1554">
        <v>103.7</v>
      </c>
      <c r="S1554">
        <v>176</v>
      </c>
      <c r="T1554">
        <v>107.2</v>
      </c>
      <c r="U1554">
        <v>282</v>
      </c>
      <c r="V1554">
        <v>4.07</v>
      </c>
      <c r="W1554">
        <v>45</v>
      </c>
    </row>
    <row r="1555" spans="1:23" x14ac:dyDescent="0.25">
      <c r="A1555">
        <f>COUNTIF('Value Matchup'!$D$356:$D$423,D1555)</f>
        <v>0</v>
      </c>
      <c r="B1555" t="s">
        <v>1408</v>
      </c>
      <c r="C1555">
        <v>146</v>
      </c>
      <c r="D1555" t="s">
        <v>166</v>
      </c>
      <c r="E1555" t="s">
        <v>167</v>
      </c>
      <c r="F1555" s="79" t="s">
        <v>518</v>
      </c>
      <c r="G1555">
        <v>1.92</v>
      </c>
      <c r="H1555">
        <v>109.9</v>
      </c>
      <c r="I1555">
        <v>68</v>
      </c>
      <c r="J1555">
        <v>108</v>
      </c>
      <c r="K1555">
        <v>245</v>
      </c>
      <c r="L1555">
        <v>66.8</v>
      </c>
      <c r="M1555">
        <v>59</v>
      </c>
      <c r="N1555">
        <v>-0.105</v>
      </c>
      <c r="O1555">
        <v>344</v>
      </c>
      <c r="P1555">
        <v>0.3</v>
      </c>
      <c r="Q1555">
        <v>135</v>
      </c>
      <c r="R1555">
        <v>103.4</v>
      </c>
      <c r="S1555">
        <v>195</v>
      </c>
      <c r="T1555">
        <v>103.1</v>
      </c>
      <c r="U1555">
        <v>107</v>
      </c>
      <c r="V1555">
        <v>4.53</v>
      </c>
      <c r="W1555">
        <v>38</v>
      </c>
    </row>
    <row r="1556" spans="1:23" x14ac:dyDescent="0.25">
      <c r="A1556">
        <f>COUNTIF('Value Matchup'!$D$356:$D$423,D1556)</f>
        <v>0</v>
      </c>
      <c r="B1556" t="s">
        <v>1408</v>
      </c>
      <c r="C1556">
        <v>147</v>
      </c>
      <c r="D1556" t="s">
        <v>215</v>
      </c>
      <c r="E1556" t="s">
        <v>123</v>
      </c>
      <c r="F1556" s="79" t="s">
        <v>1059</v>
      </c>
      <c r="G1556">
        <v>1.89</v>
      </c>
      <c r="H1556">
        <v>100.5</v>
      </c>
      <c r="I1556">
        <v>248</v>
      </c>
      <c r="J1556">
        <v>98.6</v>
      </c>
      <c r="K1556">
        <v>72</v>
      </c>
      <c r="L1556">
        <v>63.4</v>
      </c>
      <c r="M1556">
        <v>228</v>
      </c>
      <c r="N1556">
        <v>2.1999999999999999E-2</v>
      </c>
      <c r="O1556">
        <v>130</v>
      </c>
      <c r="P1556">
        <v>-5.07</v>
      </c>
      <c r="Q1556">
        <v>282</v>
      </c>
      <c r="R1556">
        <v>100.9</v>
      </c>
      <c r="S1556">
        <v>314</v>
      </c>
      <c r="T1556">
        <v>106</v>
      </c>
      <c r="U1556">
        <v>230</v>
      </c>
      <c r="V1556">
        <v>-8.48</v>
      </c>
      <c r="W1556">
        <v>340</v>
      </c>
    </row>
    <row r="1557" spans="1:23" x14ac:dyDescent="0.25">
      <c r="A1557">
        <f>COUNTIF('Value Matchup'!$D$356:$D$423,D1557)</f>
        <v>0</v>
      </c>
      <c r="B1557" t="s">
        <v>1408</v>
      </c>
      <c r="C1557">
        <v>148</v>
      </c>
      <c r="D1557" t="s">
        <v>376</v>
      </c>
      <c r="E1557" t="s">
        <v>132</v>
      </c>
      <c r="F1557" s="79" t="s">
        <v>534</v>
      </c>
      <c r="G1557">
        <v>1.84</v>
      </c>
      <c r="H1557">
        <v>109.2</v>
      </c>
      <c r="I1557">
        <v>76</v>
      </c>
      <c r="J1557">
        <v>107.3</v>
      </c>
      <c r="K1557">
        <v>227</v>
      </c>
      <c r="L1557">
        <v>62</v>
      </c>
      <c r="M1557">
        <v>292</v>
      </c>
      <c r="N1557">
        <v>3.3000000000000002E-2</v>
      </c>
      <c r="O1557">
        <v>94</v>
      </c>
      <c r="P1557">
        <v>-2.12</v>
      </c>
      <c r="Q1557">
        <v>192</v>
      </c>
      <c r="R1557">
        <v>103.2</v>
      </c>
      <c r="S1557">
        <v>203</v>
      </c>
      <c r="T1557">
        <v>105.3</v>
      </c>
      <c r="U1557">
        <v>197</v>
      </c>
      <c r="V1557">
        <v>-0.59</v>
      </c>
      <c r="W1557">
        <v>178</v>
      </c>
    </row>
    <row r="1558" spans="1:23" x14ac:dyDescent="0.25">
      <c r="A1558">
        <f>COUNTIF('Value Matchup'!$D$356:$D$423,D1558)</f>
        <v>0</v>
      </c>
      <c r="B1558" t="s">
        <v>1408</v>
      </c>
      <c r="C1558">
        <v>149</v>
      </c>
      <c r="D1558" t="s">
        <v>160</v>
      </c>
      <c r="E1558" t="s">
        <v>161</v>
      </c>
      <c r="F1558" s="79" t="s">
        <v>546</v>
      </c>
      <c r="G1558">
        <v>1.81</v>
      </c>
      <c r="H1558">
        <v>103.6</v>
      </c>
      <c r="I1558">
        <v>184</v>
      </c>
      <c r="J1558">
        <v>101.8</v>
      </c>
      <c r="K1558">
        <v>124</v>
      </c>
      <c r="L1558">
        <v>63.4</v>
      </c>
      <c r="M1558">
        <v>230</v>
      </c>
      <c r="N1558">
        <v>-4.9000000000000002E-2</v>
      </c>
      <c r="O1558">
        <v>291</v>
      </c>
      <c r="P1558">
        <v>-2.64</v>
      </c>
      <c r="Q1558">
        <v>205</v>
      </c>
      <c r="R1558">
        <v>102</v>
      </c>
      <c r="S1558">
        <v>272</v>
      </c>
      <c r="T1558">
        <v>104.7</v>
      </c>
      <c r="U1558">
        <v>168</v>
      </c>
      <c r="V1558">
        <v>0.33</v>
      </c>
      <c r="W1558">
        <v>149</v>
      </c>
    </row>
    <row r="1559" spans="1:23" x14ac:dyDescent="0.25">
      <c r="A1559">
        <f>COUNTIF('Value Matchup'!$D$356:$D$423,D1559)</f>
        <v>0</v>
      </c>
      <c r="B1559" t="s">
        <v>1408</v>
      </c>
      <c r="C1559">
        <v>150</v>
      </c>
      <c r="D1559" t="s">
        <v>187</v>
      </c>
      <c r="E1559" t="s">
        <v>150</v>
      </c>
      <c r="F1559" s="79" t="s">
        <v>1660</v>
      </c>
      <c r="G1559">
        <v>1.77</v>
      </c>
      <c r="H1559">
        <v>108.6</v>
      </c>
      <c r="I1559">
        <v>86</v>
      </c>
      <c r="J1559">
        <v>106.8</v>
      </c>
      <c r="K1559">
        <v>219</v>
      </c>
      <c r="L1559">
        <v>67</v>
      </c>
      <c r="M1559">
        <v>54</v>
      </c>
      <c r="N1559">
        <v>-1E-3</v>
      </c>
      <c r="O1559">
        <v>184</v>
      </c>
      <c r="P1559">
        <v>7.69</v>
      </c>
      <c r="Q1559">
        <v>40</v>
      </c>
      <c r="R1559">
        <v>108.3</v>
      </c>
      <c r="S1559">
        <v>39</v>
      </c>
      <c r="T1559">
        <v>100.6</v>
      </c>
      <c r="U1559">
        <v>42</v>
      </c>
      <c r="V1559">
        <v>-3.42</v>
      </c>
      <c r="W1559">
        <v>261</v>
      </c>
    </row>
    <row r="1560" spans="1:23" x14ac:dyDescent="0.25">
      <c r="A1560">
        <f>COUNTIF('Value Matchup'!$D$356:$D$423,D1560)</f>
        <v>0</v>
      </c>
      <c r="B1560" t="s">
        <v>1408</v>
      </c>
      <c r="C1560">
        <v>151</v>
      </c>
      <c r="D1560" t="s">
        <v>85</v>
      </c>
      <c r="E1560" t="s">
        <v>124</v>
      </c>
      <c r="F1560" s="79" t="s">
        <v>1660</v>
      </c>
      <c r="G1560">
        <v>1.46</v>
      </c>
      <c r="H1560">
        <v>101.6</v>
      </c>
      <c r="I1560">
        <v>229</v>
      </c>
      <c r="J1560">
        <v>100.1</v>
      </c>
      <c r="K1560">
        <v>95</v>
      </c>
      <c r="L1560">
        <v>68</v>
      </c>
      <c r="M1560">
        <v>25</v>
      </c>
      <c r="N1560">
        <v>-5.0000000000000001E-3</v>
      </c>
      <c r="O1560">
        <v>198</v>
      </c>
      <c r="P1560">
        <v>5.52</v>
      </c>
      <c r="Q1560">
        <v>70</v>
      </c>
      <c r="R1560">
        <v>107</v>
      </c>
      <c r="S1560">
        <v>72</v>
      </c>
      <c r="T1560">
        <v>101.5</v>
      </c>
      <c r="U1560">
        <v>72</v>
      </c>
      <c r="V1560">
        <v>-4.71</v>
      </c>
      <c r="W1560">
        <v>298</v>
      </c>
    </row>
    <row r="1561" spans="1:23" x14ac:dyDescent="0.25">
      <c r="A1561">
        <f>COUNTIF('Value Matchup'!$D$356:$D$423,D1561)</f>
        <v>0</v>
      </c>
      <c r="B1561" t="s">
        <v>1408</v>
      </c>
      <c r="C1561">
        <v>152</v>
      </c>
      <c r="D1561" t="s">
        <v>1393</v>
      </c>
      <c r="E1561" t="s">
        <v>186</v>
      </c>
      <c r="F1561" s="79" t="s">
        <v>540</v>
      </c>
      <c r="G1561">
        <v>1.41</v>
      </c>
      <c r="H1561">
        <v>103.8</v>
      </c>
      <c r="I1561">
        <v>181</v>
      </c>
      <c r="J1561">
        <v>102.4</v>
      </c>
      <c r="K1561">
        <v>134</v>
      </c>
      <c r="L1561">
        <v>60.8</v>
      </c>
      <c r="M1561">
        <v>324</v>
      </c>
      <c r="N1561">
        <v>0.105</v>
      </c>
      <c r="O1561">
        <v>6</v>
      </c>
      <c r="P1561">
        <v>-4.21</v>
      </c>
      <c r="Q1561">
        <v>257</v>
      </c>
      <c r="R1561">
        <v>102.9</v>
      </c>
      <c r="S1561">
        <v>221</v>
      </c>
      <c r="T1561">
        <v>107.1</v>
      </c>
      <c r="U1561">
        <v>275</v>
      </c>
      <c r="V1561">
        <v>-5.5</v>
      </c>
      <c r="W1561">
        <v>314</v>
      </c>
    </row>
    <row r="1562" spans="1:23" x14ac:dyDescent="0.25">
      <c r="A1562">
        <f>COUNTIF('Value Matchup'!$D$356:$D$423,D1562)</f>
        <v>0</v>
      </c>
      <c r="B1562" t="s">
        <v>1408</v>
      </c>
      <c r="C1562">
        <v>153</v>
      </c>
      <c r="D1562" t="s">
        <v>152</v>
      </c>
      <c r="E1562" t="s">
        <v>153</v>
      </c>
      <c r="F1562" s="79" t="s">
        <v>1078</v>
      </c>
      <c r="G1562">
        <v>1.24</v>
      </c>
      <c r="H1562">
        <v>102.9</v>
      </c>
      <c r="I1562">
        <v>203</v>
      </c>
      <c r="J1562">
        <v>101.7</v>
      </c>
      <c r="K1562">
        <v>120</v>
      </c>
      <c r="L1562">
        <v>58.6</v>
      </c>
      <c r="M1562">
        <v>346</v>
      </c>
      <c r="N1562">
        <v>-5.6000000000000001E-2</v>
      </c>
      <c r="O1562">
        <v>308</v>
      </c>
      <c r="P1562">
        <v>2.15</v>
      </c>
      <c r="Q1562">
        <v>103</v>
      </c>
      <c r="R1562">
        <v>105.9</v>
      </c>
      <c r="S1562">
        <v>93</v>
      </c>
      <c r="T1562">
        <v>103.7</v>
      </c>
      <c r="U1562">
        <v>126</v>
      </c>
      <c r="V1562">
        <v>6.11</v>
      </c>
      <c r="W1562">
        <v>25</v>
      </c>
    </row>
    <row r="1563" spans="1:23" x14ac:dyDescent="0.25">
      <c r="A1563">
        <f>COUNTIF('Value Matchup'!$D$356:$D$423,D1563)</f>
        <v>0</v>
      </c>
      <c r="B1563" t="s">
        <v>1408</v>
      </c>
      <c r="C1563">
        <v>154</v>
      </c>
      <c r="D1563" t="s">
        <v>283</v>
      </c>
      <c r="E1563" t="s">
        <v>132</v>
      </c>
      <c r="F1563" s="79" t="s">
        <v>763</v>
      </c>
      <c r="G1563">
        <v>0.98</v>
      </c>
      <c r="H1563">
        <v>104.1</v>
      </c>
      <c r="I1563">
        <v>175</v>
      </c>
      <c r="J1563">
        <v>103.1</v>
      </c>
      <c r="K1563">
        <v>147</v>
      </c>
      <c r="L1563">
        <v>64.900000000000006</v>
      </c>
      <c r="M1563">
        <v>140</v>
      </c>
      <c r="N1563">
        <v>-9.4E-2</v>
      </c>
      <c r="O1563">
        <v>339</v>
      </c>
      <c r="P1563">
        <v>-2.5499999999999998</v>
      </c>
      <c r="Q1563">
        <v>199</v>
      </c>
      <c r="R1563">
        <v>103.7</v>
      </c>
      <c r="S1563">
        <v>181</v>
      </c>
      <c r="T1563">
        <v>106.2</v>
      </c>
      <c r="U1563">
        <v>240</v>
      </c>
      <c r="V1563">
        <v>1.1200000000000001</v>
      </c>
      <c r="W1563">
        <v>121</v>
      </c>
    </row>
    <row r="1564" spans="1:23" x14ac:dyDescent="0.25">
      <c r="A1564">
        <f>COUNTIF('Value Matchup'!$D$356:$D$423,D1564)</f>
        <v>1</v>
      </c>
      <c r="B1564" t="s">
        <v>1408</v>
      </c>
      <c r="C1564">
        <v>155</v>
      </c>
      <c r="D1564" t="s">
        <v>92</v>
      </c>
      <c r="E1564" t="s">
        <v>134</v>
      </c>
      <c r="F1564" s="79" t="s">
        <v>514</v>
      </c>
      <c r="G1564">
        <v>0.97</v>
      </c>
      <c r="H1564">
        <v>102.3</v>
      </c>
      <c r="I1564">
        <v>215</v>
      </c>
      <c r="J1564">
        <v>101.3</v>
      </c>
      <c r="K1564">
        <v>116</v>
      </c>
      <c r="L1564">
        <v>61.6</v>
      </c>
      <c r="M1564">
        <v>306</v>
      </c>
      <c r="N1564">
        <v>-1.6E-2</v>
      </c>
      <c r="O1564">
        <v>221</v>
      </c>
      <c r="P1564">
        <v>6.91</v>
      </c>
      <c r="Q1564">
        <v>52</v>
      </c>
      <c r="R1564">
        <v>107.4</v>
      </c>
      <c r="S1564">
        <v>65</v>
      </c>
      <c r="T1564">
        <v>100.5</v>
      </c>
      <c r="U1564">
        <v>39</v>
      </c>
      <c r="V1564">
        <v>-10.95</v>
      </c>
      <c r="W1564">
        <v>345</v>
      </c>
    </row>
    <row r="1565" spans="1:23" x14ac:dyDescent="0.25">
      <c r="A1565">
        <f>COUNTIF('Value Matchup'!$D$356:$D$423,D1565)</f>
        <v>0</v>
      </c>
      <c r="B1565" t="s">
        <v>1408</v>
      </c>
      <c r="C1565">
        <v>156</v>
      </c>
      <c r="D1565" t="s">
        <v>417</v>
      </c>
      <c r="E1565" t="s">
        <v>112</v>
      </c>
      <c r="F1565" s="79" t="s">
        <v>544</v>
      </c>
      <c r="G1565">
        <v>0.86</v>
      </c>
      <c r="H1565">
        <v>108</v>
      </c>
      <c r="I1565">
        <v>96</v>
      </c>
      <c r="J1565">
        <v>107.1</v>
      </c>
      <c r="K1565">
        <v>225</v>
      </c>
      <c r="L1565">
        <v>65</v>
      </c>
      <c r="M1565">
        <v>136</v>
      </c>
      <c r="N1565">
        <v>5.8000000000000003E-2</v>
      </c>
      <c r="O1565">
        <v>52</v>
      </c>
      <c r="P1565">
        <v>0.56000000000000005</v>
      </c>
      <c r="Q1565">
        <v>132</v>
      </c>
      <c r="R1565">
        <v>105.1</v>
      </c>
      <c r="S1565">
        <v>111</v>
      </c>
      <c r="T1565">
        <v>104.5</v>
      </c>
      <c r="U1565">
        <v>160</v>
      </c>
      <c r="V1565">
        <v>-2.13</v>
      </c>
      <c r="W1565">
        <v>223</v>
      </c>
    </row>
    <row r="1566" spans="1:23" x14ac:dyDescent="0.25">
      <c r="A1566">
        <f>COUNTIF('Value Matchup'!$D$356:$D$423,D1566)</f>
        <v>0</v>
      </c>
      <c r="B1566" t="s">
        <v>1408</v>
      </c>
      <c r="C1566">
        <v>157</v>
      </c>
      <c r="D1566" t="s">
        <v>1394</v>
      </c>
      <c r="E1566" t="s">
        <v>148</v>
      </c>
      <c r="F1566" s="79" t="s">
        <v>755</v>
      </c>
      <c r="G1566">
        <v>0.62</v>
      </c>
      <c r="H1566">
        <v>103.6</v>
      </c>
      <c r="I1566">
        <v>185</v>
      </c>
      <c r="J1566">
        <v>103</v>
      </c>
      <c r="K1566">
        <v>146</v>
      </c>
      <c r="L1566">
        <v>64.5</v>
      </c>
      <c r="M1566">
        <v>165</v>
      </c>
      <c r="N1566">
        <v>-0.02</v>
      </c>
      <c r="O1566">
        <v>227</v>
      </c>
      <c r="P1566">
        <v>-7.43</v>
      </c>
      <c r="Q1566">
        <v>335</v>
      </c>
      <c r="R1566">
        <v>99.9</v>
      </c>
      <c r="S1566">
        <v>335</v>
      </c>
      <c r="T1566">
        <v>107.3</v>
      </c>
      <c r="U1566">
        <v>288</v>
      </c>
      <c r="V1566">
        <v>-4.21</v>
      </c>
      <c r="W1566">
        <v>286</v>
      </c>
    </row>
    <row r="1567" spans="1:23" x14ac:dyDescent="0.25">
      <c r="A1567">
        <f>COUNTIF('Value Matchup'!$D$356:$D$423,D1567)</f>
        <v>0</v>
      </c>
      <c r="B1567" t="s">
        <v>1408</v>
      </c>
      <c r="C1567">
        <v>158</v>
      </c>
      <c r="D1567" t="s">
        <v>273</v>
      </c>
      <c r="E1567" t="s">
        <v>167</v>
      </c>
      <c r="F1567" s="79" t="s">
        <v>1395</v>
      </c>
      <c r="G1567">
        <v>0.59</v>
      </c>
      <c r="H1567">
        <v>102.3</v>
      </c>
      <c r="I1567">
        <v>216</v>
      </c>
      <c r="J1567">
        <v>101.7</v>
      </c>
      <c r="K1567">
        <v>121</v>
      </c>
      <c r="L1567">
        <v>61</v>
      </c>
      <c r="M1567">
        <v>320</v>
      </c>
      <c r="N1567">
        <v>3.0000000000000001E-3</v>
      </c>
      <c r="O1567">
        <v>179</v>
      </c>
      <c r="P1567">
        <v>-0.56999999999999995</v>
      </c>
      <c r="Q1567">
        <v>153</v>
      </c>
      <c r="R1567">
        <v>103.7</v>
      </c>
      <c r="S1567">
        <v>179</v>
      </c>
      <c r="T1567">
        <v>104.3</v>
      </c>
      <c r="U1567">
        <v>151</v>
      </c>
      <c r="V1567">
        <v>1.22</v>
      </c>
      <c r="W1567">
        <v>120</v>
      </c>
    </row>
    <row r="1568" spans="1:23" x14ac:dyDescent="0.25">
      <c r="A1568">
        <f>COUNTIF('Value Matchup'!$D$356:$D$423,D1568)</f>
        <v>1</v>
      </c>
      <c r="B1568" t="s">
        <v>1408</v>
      </c>
      <c r="C1568">
        <v>159</v>
      </c>
      <c r="D1568" t="s">
        <v>276</v>
      </c>
      <c r="E1568" t="s">
        <v>114</v>
      </c>
      <c r="F1568" s="79" t="s">
        <v>514</v>
      </c>
      <c r="G1568">
        <v>0.57999999999999996</v>
      </c>
      <c r="H1568">
        <v>100.7</v>
      </c>
      <c r="I1568">
        <v>245</v>
      </c>
      <c r="J1568">
        <v>100.1</v>
      </c>
      <c r="K1568">
        <v>97</v>
      </c>
      <c r="L1568">
        <v>63.8</v>
      </c>
      <c r="M1568">
        <v>203</v>
      </c>
      <c r="N1568">
        <v>-3.4000000000000002E-2</v>
      </c>
      <c r="O1568">
        <v>263</v>
      </c>
      <c r="P1568">
        <v>4.2300000000000004</v>
      </c>
      <c r="Q1568">
        <v>81</v>
      </c>
      <c r="R1568">
        <v>106.2</v>
      </c>
      <c r="S1568">
        <v>84</v>
      </c>
      <c r="T1568">
        <v>102</v>
      </c>
      <c r="U1568">
        <v>82</v>
      </c>
      <c r="V1568">
        <v>-8.42</v>
      </c>
      <c r="W1568">
        <v>339</v>
      </c>
    </row>
    <row r="1569" spans="1:23" x14ac:dyDescent="0.25">
      <c r="A1569">
        <f>COUNTIF('Value Matchup'!$D$356:$D$423,D1569)</f>
        <v>0</v>
      </c>
      <c r="B1569" t="s">
        <v>1408</v>
      </c>
      <c r="C1569">
        <v>160</v>
      </c>
      <c r="D1569" t="s">
        <v>91</v>
      </c>
      <c r="E1569" t="s">
        <v>146</v>
      </c>
      <c r="F1569" s="79" t="s">
        <v>441</v>
      </c>
      <c r="G1569">
        <v>0.55000000000000004</v>
      </c>
      <c r="H1569">
        <v>107.4</v>
      </c>
      <c r="I1569">
        <v>110</v>
      </c>
      <c r="J1569">
        <v>106.9</v>
      </c>
      <c r="K1569">
        <v>221</v>
      </c>
      <c r="L1569">
        <v>64.599999999999994</v>
      </c>
      <c r="M1569">
        <v>158</v>
      </c>
      <c r="N1569">
        <v>-3.2000000000000001E-2</v>
      </c>
      <c r="O1569">
        <v>256</v>
      </c>
      <c r="P1569">
        <v>-2.94</v>
      </c>
      <c r="Q1569">
        <v>210</v>
      </c>
      <c r="R1569">
        <v>101.8</v>
      </c>
      <c r="S1569">
        <v>283</v>
      </c>
      <c r="T1569">
        <v>104.8</v>
      </c>
      <c r="U1569">
        <v>173</v>
      </c>
      <c r="V1569">
        <v>-4.28</v>
      </c>
      <c r="W1569">
        <v>290</v>
      </c>
    </row>
    <row r="1570" spans="1:23" x14ac:dyDescent="0.25">
      <c r="A1570">
        <f>COUNTIF('Value Matchup'!$D$356:$D$423,D1570)</f>
        <v>0</v>
      </c>
      <c r="B1570" t="s">
        <v>1408</v>
      </c>
      <c r="C1570">
        <v>161</v>
      </c>
      <c r="D1570" t="s">
        <v>338</v>
      </c>
      <c r="E1570" t="s">
        <v>182</v>
      </c>
      <c r="F1570" s="79" t="s">
        <v>451</v>
      </c>
      <c r="G1570">
        <v>0.34</v>
      </c>
      <c r="H1570">
        <v>100.3</v>
      </c>
      <c r="I1570">
        <v>250</v>
      </c>
      <c r="J1570">
        <v>100</v>
      </c>
      <c r="K1570">
        <v>94</v>
      </c>
      <c r="L1570">
        <v>63.3</v>
      </c>
      <c r="M1570">
        <v>239</v>
      </c>
      <c r="N1570">
        <v>-6.0000000000000001E-3</v>
      </c>
      <c r="O1570">
        <v>199</v>
      </c>
      <c r="P1570">
        <v>2.25</v>
      </c>
      <c r="Q1570">
        <v>101</v>
      </c>
      <c r="R1570">
        <v>104.4</v>
      </c>
      <c r="S1570">
        <v>138</v>
      </c>
      <c r="T1570">
        <v>102.1</v>
      </c>
      <c r="U1570">
        <v>85</v>
      </c>
      <c r="V1570">
        <v>-2.4700000000000002</v>
      </c>
      <c r="W1570">
        <v>232</v>
      </c>
    </row>
    <row r="1571" spans="1:23" x14ac:dyDescent="0.25">
      <c r="A1571">
        <f>COUNTIF('Value Matchup'!$D$356:$D$423,D1571)</f>
        <v>0</v>
      </c>
      <c r="B1571" t="s">
        <v>1408</v>
      </c>
      <c r="C1571">
        <v>162</v>
      </c>
      <c r="D1571" t="s">
        <v>1396</v>
      </c>
      <c r="E1571" t="s">
        <v>161</v>
      </c>
      <c r="F1571" s="79" t="s">
        <v>756</v>
      </c>
      <c r="G1571">
        <v>0.31</v>
      </c>
      <c r="H1571">
        <v>101.9</v>
      </c>
      <c r="I1571">
        <v>224</v>
      </c>
      <c r="J1571">
        <v>101.6</v>
      </c>
      <c r="K1571">
        <v>119</v>
      </c>
      <c r="L1571">
        <v>67.7</v>
      </c>
      <c r="M1571">
        <v>30</v>
      </c>
      <c r="N1571">
        <v>-1E-3</v>
      </c>
      <c r="O1571">
        <v>186</v>
      </c>
      <c r="P1571">
        <v>-3.59</v>
      </c>
      <c r="Q1571">
        <v>234</v>
      </c>
      <c r="R1571">
        <v>102</v>
      </c>
      <c r="S1571">
        <v>275</v>
      </c>
      <c r="T1571">
        <v>105.6</v>
      </c>
      <c r="U1571">
        <v>219</v>
      </c>
      <c r="V1571">
        <v>-0.4</v>
      </c>
      <c r="W1571">
        <v>169</v>
      </c>
    </row>
    <row r="1572" spans="1:23" x14ac:dyDescent="0.25">
      <c r="A1572">
        <f>COUNTIF('Value Matchup'!$D$356:$D$423,D1572)</f>
        <v>0</v>
      </c>
      <c r="B1572" t="s">
        <v>1408</v>
      </c>
      <c r="C1572">
        <v>163</v>
      </c>
      <c r="D1572" t="s">
        <v>333</v>
      </c>
      <c r="E1572" t="s">
        <v>161</v>
      </c>
      <c r="F1572" s="79" t="s">
        <v>547</v>
      </c>
      <c r="G1572">
        <v>0.17</v>
      </c>
      <c r="H1572">
        <v>101.2</v>
      </c>
      <c r="I1572">
        <v>237</v>
      </c>
      <c r="J1572">
        <v>101</v>
      </c>
      <c r="K1572">
        <v>109</v>
      </c>
      <c r="L1572">
        <v>64.2</v>
      </c>
      <c r="M1572">
        <v>179</v>
      </c>
      <c r="N1572">
        <v>8.5999999999999993E-2</v>
      </c>
      <c r="O1572">
        <v>17</v>
      </c>
      <c r="P1572">
        <v>-3.44</v>
      </c>
      <c r="Q1572">
        <v>226</v>
      </c>
      <c r="R1572">
        <v>102.1</v>
      </c>
      <c r="S1572">
        <v>270</v>
      </c>
      <c r="T1572">
        <v>105.5</v>
      </c>
      <c r="U1572">
        <v>207</v>
      </c>
      <c r="V1572">
        <v>-2.2999999999999998</v>
      </c>
      <c r="W1572">
        <v>225</v>
      </c>
    </row>
    <row r="1573" spans="1:23" x14ac:dyDescent="0.25">
      <c r="A1573">
        <f>COUNTIF('Value Matchup'!$D$356:$D$423,D1573)</f>
        <v>0</v>
      </c>
      <c r="B1573" t="s">
        <v>1408</v>
      </c>
      <c r="C1573">
        <v>164</v>
      </c>
      <c r="D1573" t="s">
        <v>1397</v>
      </c>
      <c r="E1573" t="s">
        <v>198</v>
      </c>
      <c r="F1573" s="79" t="s">
        <v>539</v>
      </c>
      <c r="G1573">
        <v>0.15</v>
      </c>
      <c r="H1573">
        <v>106</v>
      </c>
      <c r="I1573">
        <v>136</v>
      </c>
      <c r="J1573">
        <v>105.8</v>
      </c>
      <c r="K1573">
        <v>195</v>
      </c>
      <c r="L1573">
        <v>62</v>
      </c>
      <c r="M1573">
        <v>294</v>
      </c>
      <c r="N1573">
        <v>3.0000000000000001E-3</v>
      </c>
      <c r="O1573">
        <v>178</v>
      </c>
      <c r="P1573">
        <v>-4.1900000000000004</v>
      </c>
      <c r="Q1573">
        <v>255</v>
      </c>
      <c r="R1573">
        <v>104.3</v>
      </c>
      <c r="S1573">
        <v>147</v>
      </c>
      <c r="T1573">
        <v>108.4</v>
      </c>
      <c r="U1573">
        <v>327</v>
      </c>
      <c r="V1573">
        <v>5.09</v>
      </c>
      <c r="W1573">
        <v>33</v>
      </c>
    </row>
    <row r="1574" spans="1:23" x14ac:dyDescent="0.25">
      <c r="A1574">
        <f>COUNTIF('Value Matchup'!$D$356:$D$423,D1574)</f>
        <v>0</v>
      </c>
      <c r="B1574" t="s">
        <v>1408</v>
      </c>
      <c r="C1574">
        <v>165</v>
      </c>
      <c r="D1574" t="s">
        <v>178</v>
      </c>
      <c r="E1574" t="s">
        <v>146</v>
      </c>
      <c r="F1574" s="79" t="s">
        <v>1188</v>
      </c>
      <c r="G1574">
        <v>0.12</v>
      </c>
      <c r="H1574">
        <v>107.5</v>
      </c>
      <c r="I1574">
        <v>107</v>
      </c>
      <c r="J1574">
        <v>107.4</v>
      </c>
      <c r="K1574">
        <v>229</v>
      </c>
      <c r="L1574">
        <v>60.2</v>
      </c>
      <c r="M1574">
        <v>336</v>
      </c>
      <c r="N1574">
        <v>-0.09</v>
      </c>
      <c r="O1574">
        <v>336</v>
      </c>
      <c r="P1574">
        <v>-2.2200000000000002</v>
      </c>
      <c r="Q1574">
        <v>194</v>
      </c>
      <c r="R1574">
        <v>102.2</v>
      </c>
      <c r="S1574">
        <v>262</v>
      </c>
      <c r="T1574">
        <v>104.4</v>
      </c>
      <c r="U1574">
        <v>154</v>
      </c>
      <c r="V1574">
        <v>-3.11</v>
      </c>
      <c r="W1574">
        <v>254</v>
      </c>
    </row>
    <row r="1575" spans="1:23" x14ac:dyDescent="0.25">
      <c r="A1575">
        <f>COUNTIF('Value Matchup'!$D$356:$D$423,D1575)</f>
        <v>0</v>
      </c>
      <c r="B1575" t="s">
        <v>1408</v>
      </c>
      <c r="C1575">
        <v>166</v>
      </c>
      <c r="D1575" t="s">
        <v>168</v>
      </c>
      <c r="E1575" t="s">
        <v>169</v>
      </c>
      <c r="F1575" s="79" t="s">
        <v>571</v>
      </c>
      <c r="G1575">
        <v>0.09</v>
      </c>
      <c r="H1575">
        <v>105.6</v>
      </c>
      <c r="I1575">
        <v>146</v>
      </c>
      <c r="J1575">
        <v>105.5</v>
      </c>
      <c r="K1575">
        <v>188</v>
      </c>
      <c r="L1575">
        <v>64.5</v>
      </c>
      <c r="M1575">
        <v>162</v>
      </c>
      <c r="N1575">
        <v>0.10100000000000001</v>
      </c>
      <c r="O1575">
        <v>9</v>
      </c>
      <c r="P1575">
        <v>-6.12</v>
      </c>
      <c r="Q1575">
        <v>308</v>
      </c>
      <c r="R1575">
        <v>102.4</v>
      </c>
      <c r="S1575">
        <v>251</v>
      </c>
      <c r="T1575">
        <v>108.5</v>
      </c>
      <c r="U1575">
        <v>330</v>
      </c>
      <c r="V1575">
        <v>-0.75</v>
      </c>
      <c r="W1575">
        <v>182</v>
      </c>
    </row>
    <row r="1576" spans="1:23" x14ac:dyDescent="0.25">
      <c r="A1576">
        <f>COUNTIF('Value Matchup'!$D$356:$D$423,D1576)</f>
        <v>0</v>
      </c>
      <c r="B1576" t="s">
        <v>1408</v>
      </c>
      <c r="C1576">
        <v>167</v>
      </c>
      <c r="D1576" t="s">
        <v>314</v>
      </c>
      <c r="E1576" t="s">
        <v>173</v>
      </c>
      <c r="F1576" s="79" t="s">
        <v>543</v>
      </c>
      <c r="G1576">
        <v>0.06</v>
      </c>
      <c r="H1576">
        <v>111.4</v>
      </c>
      <c r="I1576">
        <v>55</v>
      </c>
      <c r="J1576">
        <v>111.3</v>
      </c>
      <c r="K1576">
        <v>309</v>
      </c>
      <c r="L1576">
        <v>66.5</v>
      </c>
      <c r="M1576">
        <v>71</v>
      </c>
      <c r="N1576">
        <v>1.9E-2</v>
      </c>
      <c r="O1576">
        <v>135</v>
      </c>
      <c r="P1576">
        <v>1.9</v>
      </c>
      <c r="Q1576">
        <v>109</v>
      </c>
      <c r="R1576">
        <v>105.5</v>
      </c>
      <c r="S1576">
        <v>104</v>
      </c>
      <c r="T1576">
        <v>103.6</v>
      </c>
      <c r="U1576">
        <v>120</v>
      </c>
      <c r="V1576">
        <v>9.1</v>
      </c>
      <c r="W1576">
        <v>11</v>
      </c>
    </row>
    <row r="1577" spans="1:23" x14ac:dyDescent="0.25">
      <c r="A1577">
        <f>COUNTIF('Value Matchup'!$D$356:$D$423,D1577)</f>
        <v>0</v>
      </c>
      <c r="B1577" t="s">
        <v>1408</v>
      </c>
      <c r="C1577">
        <v>168</v>
      </c>
      <c r="D1577" t="s">
        <v>181</v>
      </c>
      <c r="E1577" t="s">
        <v>146</v>
      </c>
      <c r="F1577" s="79" t="s">
        <v>1194</v>
      </c>
      <c r="G1577">
        <v>-0.67</v>
      </c>
      <c r="H1577">
        <v>102</v>
      </c>
      <c r="I1577">
        <v>218</v>
      </c>
      <c r="J1577">
        <v>102.7</v>
      </c>
      <c r="K1577">
        <v>141</v>
      </c>
      <c r="L1577">
        <v>63.4</v>
      </c>
      <c r="M1577">
        <v>234</v>
      </c>
      <c r="N1577">
        <v>-2.7E-2</v>
      </c>
      <c r="O1577">
        <v>247</v>
      </c>
      <c r="P1577">
        <v>-2.13</v>
      </c>
      <c r="Q1577">
        <v>193</v>
      </c>
      <c r="R1577">
        <v>102.4</v>
      </c>
      <c r="S1577">
        <v>248</v>
      </c>
      <c r="T1577">
        <v>104.5</v>
      </c>
      <c r="U1577">
        <v>159</v>
      </c>
      <c r="V1577">
        <v>-3.61</v>
      </c>
      <c r="W1577">
        <v>269</v>
      </c>
    </row>
    <row r="1578" spans="1:23" x14ac:dyDescent="0.25">
      <c r="A1578">
        <f>COUNTIF('Value Matchup'!$D$356:$D$423,D1578)</f>
        <v>0</v>
      </c>
      <c r="B1578" t="s">
        <v>1408</v>
      </c>
      <c r="C1578">
        <v>169</v>
      </c>
      <c r="D1578" t="s">
        <v>236</v>
      </c>
      <c r="E1578" t="s">
        <v>144</v>
      </c>
      <c r="F1578" s="79" t="s">
        <v>452</v>
      </c>
      <c r="G1578">
        <v>-0.7</v>
      </c>
      <c r="H1578">
        <v>102.7</v>
      </c>
      <c r="I1578">
        <v>210</v>
      </c>
      <c r="J1578">
        <v>103.4</v>
      </c>
      <c r="K1578">
        <v>154</v>
      </c>
      <c r="L1578">
        <v>66.599999999999994</v>
      </c>
      <c r="M1578">
        <v>65</v>
      </c>
      <c r="N1578">
        <v>1.4999999999999999E-2</v>
      </c>
      <c r="O1578">
        <v>145</v>
      </c>
      <c r="P1578">
        <v>0.23</v>
      </c>
      <c r="Q1578">
        <v>138</v>
      </c>
      <c r="R1578">
        <v>103.5</v>
      </c>
      <c r="S1578">
        <v>193</v>
      </c>
      <c r="T1578">
        <v>103.2</v>
      </c>
      <c r="U1578">
        <v>109</v>
      </c>
      <c r="V1578">
        <v>-4.16</v>
      </c>
      <c r="W1578">
        <v>285</v>
      </c>
    </row>
    <row r="1579" spans="1:23" x14ac:dyDescent="0.25">
      <c r="A1579">
        <f>COUNTIF('Value Matchup'!$D$356:$D$423,D1579)</f>
        <v>0</v>
      </c>
      <c r="B1579" t="s">
        <v>1408</v>
      </c>
      <c r="C1579">
        <v>170</v>
      </c>
      <c r="D1579" t="s">
        <v>256</v>
      </c>
      <c r="E1579" t="s">
        <v>123</v>
      </c>
      <c r="F1579" s="79" t="s">
        <v>1120</v>
      </c>
      <c r="G1579">
        <v>-0.71</v>
      </c>
      <c r="H1579">
        <v>99</v>
      </c>
      <c r="I1579">
        <v>270</v>
      </c>
      <c r="J1579">
        <v>99.7</v>
      </c>
      <c r="K1579">
        <v>91</v>
      </c>
      <c r="L1579">
        <v>61.8</v>
      </c>
      <c r="M1579">
        <v>302</v>
      </c>
      <c r="N1579">
        <v>7.0000000000000007E-2</v>
      </c>
      <c r="O1579">
        <v>34</v>
      </c>
      <c r="P1579">
        <v>-2.63</v>
      </c>
      <c r="Q1579">
        <v>203</v>
      </c>
      <c r="R1579">
        <v>102.4</v>
      </c>
      <c r="S1579">
        <v>245</v>
      </c>
      <c r="T1579">
        <v>105.1</v>
      </c>
      <c r="U1579">
        <v>184</v>
      </c>
      <c r="V1579">
        <v>2.38</v>
      </c>
      <c r="W1579">
        <v>88</v>
      </c>
    </row>
    <row r="1580" spans="1:23" x14ac:dyDescent="0.25">
      <c r="A1580">
        <f>COUNTIF('Value Matchup'!$D$356:$D$423,D1580)</f>
        <v>0</v>
      </c>
      <c r="B1580" t="s">
        <v>1408</v>
      </c>
      <c r="C1580">
        <v>171</v>
      </c>
      <c r="D1580" t="s">
        <v>330</v>
      </c>
      <c r="E1580" t="s">
        <v>159</v>
      </c>
      <c r="F1580" s="79" t="s">
        <v>761</v>
      </c>
      <c r="G1580">
        <v>-0.77</v>
      </c>
      <c r="H1580">
        <v>105.6</v>
      </c>
      <c r="I1580">
        <v>147</v>
      </c>
      <c r="J1580">
        <v>106.3</v>
      </c>
      <c r="K1580">
        <v>207</v>
      </c>
      <c r="L1580">
        <v>65</v>
      </c>
      <c r="M1580">
        <v>139</v>
      </c>
      <c r="N1580">
        <v>5.8000000000000003E-2</v>
      </c>
      <c r="O1580">
        <v>51</v>
      </c>
      <c r="P1580">
        <v>-4.6900000000000004</v>
      </c>
      <c r="Q1580">
        <v>269</v>
      </c>
      <c r="R1580">
        <v>102.6</v>
      </c>
      <c r="S1580">
        <v>242</v>
      </c>
      <c r="T1580">
        <v>107.2</v>
      </c>
      <c r="U1580">
        <v>284</v>
      </c>
      <c r="V1580">
        <v>0.34</v>
      </c>
      <c r="W1580">
        <v>148</v>
      </c>
    </row>
    <row r="1581" spans="1:23" x14ac:dyDescent="0.25">
      <c r="A1581">
        <f>COUNTIF('Value Matchup'!$D$356:$D$423,D1581)</f>
        <v>0</v>
      </c>
      <c r="B1581" t="s">
        <v>1408</v>
      </c>
      <c r="C1581">
        <v>172</v>
      </c>
      <c r="D1581" t="s">
        <v>1398</v>
      </c>
      <c r="E1581" t="s">
        <v>186</v>
      </c>
      <c r="F1581" s="79" t="s">
        <v>445</v>
      </c>
      <c r="G1581">
        <v>-0.82</v>
      </c>
      <c r="H1581">
        <v>107.7</v>
      </c>
      <c r="I1581">
        <v>103</v>
      </c>
      <c r="J1581">
        <v>108.5</v>
      </c>
      <c r="K1581">
        <v>258</v>
      </c>
      <c r="L1581">
        <v>64.5</v>
      </c>
      <c r="M1581">
        <v>161</v>
      </c>
      <c r="N1581">
        <v>-5.0999999999999997E-2</v>
      </c>
      <c r="O1581">
        <v>298</v>
      </c>
      <c r="P1581">
        <v>-2.98</v>
      </c>
      <c r="Q1581">
        <v>211</v>
      </c>
      <c r="R1581">
        <v>102.6</v>
      </c>
      <c r="S1581">
        <v>240</v>
      </c>
      <c r="T1581">
        <v>105.5</v>
      </c>
      <c r="U1581">
        <v>209</v>
      </c>
      <c r="V1581">
        <v>0.12</v>
      </c>
      <c r="W1581">
        <v>156</v>
      </c>
    </row>
    <row r="1582" spans="1:23" x14ac:dyDescent="0.25">
      <c r="A1582">
        <f>COUNTIF('Value Matchup'!$D$356:$D$423,D1582)</f>
        <v>0</v>
      </c>
      <c r="B1582" t="s">
        <v>1408</v>
      </c>
      <c r="C1582">
        <v>173</v>
      </c>
      <c r="D1582" t="s">
        <v>297</v>
      </c>
      <c r="E1582" t="s">
        <v>1399</v>
      </c>
      <c r="F1582" s="79" t="s">
        <v>547</v>
      </c>
      <c r="G1582">
        <v>-0.85</v>
      </c>
      <c r="H1582">
        <v>105.5</v>
      </c>
      <c r="I1582">
        <v>148</v>
      </c>
      <c r="J1582">
        <v>106.4</v>
      </c>
      <c r="K1582">
        <v>211</v>
      </c>
      <c r="L1582">
        <v>66.2</v>
      </c>
      <c r="M1582">
        <v>81</v>
      </c>
      <c r="N1582">
        <v>4.9000000000000002E-2</v>
      </c>
      <c r="O1582">
        <v>66</v>
      </c>
      <c r="P1582">
        <v>-4.1500000000000004</v>
      </c>
      <c r="Q1582">
        <v>254</v>
      </c>
      <c r="R1582">
        <v>101.9</v>
      </c>
      <c r="S1582">
        <v>280</v>
      </c>
      <c r="T1582">
        <v>106</v>
      </c>
      <c r="U1582">
        <v>234</v>
      </c>
      <c r="V1582">
        <v>-4.53</v>
      </c>
      <c r="W1582">
        <v>296</v>
      </c>
    </row>
    <row r="1583" spans="1:23" x14ac:dyDescent="0.25">
      <c r="A1583">
        <f>COUNTIF('Value Matchup'!$D$356:$D$423,D1583)</f>
        <v>0</v>
      </c>
      <c r="B1583" t="s">
        <v>1408</v>
      </c>
      <c r="C1583">
        <v>174</v>
      </c>
      <c r="D1583" t="s">
        <v>396</v>
      </c>
      <c r="E1583" t="s">
        <v>176</v>
      </c>
      <c r="F1583" s="79" t="s">
        <v>515</v>
      </c>
      <c r="G1583">
        <v>-0.9</v>
      </c>
      <c r="H1583">
        <v>101.5</v>
      </c>
      <c r="I1583">
        <v>230</v>
      </c>
      <c r="J1583">
        <v>102.4</v>
      </c>
      <c r="K1583">
        <v>135</v>
      </c>
      <c r="L1583">
        <v>67.5</v>
      </c>
      <c r="M1583">
        <v>37</v>
      </c>
      <c r="N1583">
        <v>5.8999999999999997E-2</v>
      </c>
      <c r="O1583">
        <v>49</v>
      </c>
      <c r="P1583">
        <v>-1.54</v>
      </c>
      <c r="Q1583">
        <v>176</v>
      </c>
      <c r="R1583">
        <v>104.1</v>
      </c>
      <c r="S1583">
        <v>155</v>
      </c>
      <c r="T1583">
        <v>105.7</v>
      </c>
      <c r="U1583">
        <v>220</v>
      </c>
      <c r="V1583">
        <v>2.0299999999999998</v>
      </c>
      <c r="W1583">
        <v>97</v>
      </c>
    </row>
    <row r="1584" spans="1:23" x14ac:dyDescent="0.25">
      <c r="A1584">
        <f>COUNTIF('Value Matchup'!$D$356:$D$423,D1584)</f>
        <v>1</v>
      </c>
      <c r="B1584" t="s">
        <v>1408</v>
      </c>
      <c r="C1584">
        <v>175</v>
      </c>
      <c r="D1584" t="s">
        <v>406</v>
      </c>
      <c r="E1584" t="s">
        <v>140</v>
      </c>
      <c r="F1584" s="79" t="s">
        <v>1661</v>
      </c>
      <c r="G1584">
        <v>-0.92</v>
      </c>
      <c r="H1584">
        <v>106.3</v>
      </c>
      <c r="I1584">
        <v>128</v>
      </c>
      <c r="J1584">
        <v>107.2</v>
      </c>
      <c r="K1584">
        <v>226</v>
      </c>
      <c r="L1584">
        <v>63.6</v>
      </c>
      <c r="M1584">
        <v>216</v>
      </c>
      <c r="N1584">
        <v>-4.2000000000000003E-2</v>
      </c>
      <c r="O1584">
        <v>278</v>
      </c>
      <c r="P1584">
        <v>5.8</v>
      </c>
      <c r="Q1584">
        <v>67</v>
      </c>
      <c r="R1584">
        <v>107.3</v>
      </c>
      <c r="S1584">
        <v>66</v>
      </c>
      <c r="T1584">
        <v>101.5</v>
      </c>
      <c r="U1584">
        <v>71</v>
      </c>
      <c r="V1584">
        <v>-11.65</v>
      </c>
      <c r="W1584">
        <v>348</v>
      </c>
    </row>
    <row r="1585" spans="1:23" x14ac:dyDescent="0.25">
      <c r="A1585">
        <f>COUNTIF('Value Matchup'!$D$356:$D$423,D1585)</f>
        <v>0</v>
      </c>
      <c r="B1585" t="s">
        <v>1408</v>
      </c>
      <c r="C1585">
        <v>176</v>
      </c>
      <c r="D1585" t="s">
        <v>420</v>
      </c>
      <c r="E1585" t="s">
        <v>159</v>
      </c>
      <c r="F1585" s="79" t="s">
        <v>535</v>
      </c>
      <c r="G1585">
        <v>-0.94</v>
      </c>
      <c r="H1585">
        <v>104.8</v>
      </c>
      <c r="I1585">
        <v>166</v>
      </c>
      <c r="J1585">
        <v>105.7</v>
      </c>
      <c r="K1585">
        <v>191</v>
      </c>
      <c r="L1585">
        <v>65.8</v>
      </c>
      <c r="M1585">
        <v>103</v>
      </c>
      <c r="N1585">
        <v>-5.0999999999999997E-2</v>
      </c>
      <c r="O1585">
        <v>297</v>
      </c>
      <c r="P1585">
        <v>-6.86</v>
      </c>
      <c r="Q1585">
        <v>326</v>
      </c>
      <c r="R1585">
        <v>101</v>
      </c>
      <c r="S1585">
        <v>311</v>
      </c>
      <c r="T1585">
        <v>107.9</v>
      </c>
      <c r="U1585">
        <v>311</v>
      </c>
      <c r="V1585">
        <v>-3.87</v>
      </c>
      <c r="W1585">
        <v>278</v>
      </c>
    </row>
    <row r="1586" spans="1:23" x14ac:dyDescent="0.25">
      <c r="A1586">
        <f>COUNTIF('Value Matchup'!$D$356:$D$423,D1586)</f>
        <v>0</v>
      </c>
      <c r="B1586" t="s">
        <v>1408</v>
      </c>
      <c r="C1586">
        <v>177</v>
      </c>
      <c r="D1586" t="s">
        <v>329</v>
      </c>
      <c r="E1586" t="s">
        <v>161</v>
      </c>
      <c r="F1586" s="79" t="s">
        <v>444</v>
      </c>
      <c r="G1586">
        <v>-1.0900000000000001</v>
      </c>
      <c r="H1586">
        <v>103</v>
      </c>
      <c r="I1586">
        <v>200</v>
      </c>
      <c r="J1586">
        <v>104.1</v>
      </c>
      <c r="K1586">
        <v>165</v>
      </c>
      <c r="L1586">
        <v>66.3</v>
      </c>
      <c r="M1586">
        <v>76</v>
      </c>
      <c r="N1586">
        <v>-9.1999999999999998E-2</v>
      </c>
      <c r="O1586">
        <v>337</v>
      </c>
      <c r="P1586">
        <v>-4.91</v>
      </c>
      <c r="Q1586">
        <v>278</v>
      </c>
      <c r="R1586">
        <v>100.8</v>
      </c>
      <c r="S1586">
        <v>316</v>
      </c>
      <c r="T1586">
        <v>105.7</v>
      </c>
      <c r="U1586">
        <v>223</v>
      </c>
      <c r="V1586">
        <v>-4.8499999999999996</v>
      </c>
      <c r="W1586">
        <v>302</v>
      </c>
    </row>
    <row r="1587" spans="1:23" x14ac:dyDescent="0.25">
      <c r="A1587">
        <f>COUNTIF('Value Matchup'!$D$356:$D$423,D1587)</f>
        <v>0</v>
      </c>
      <c r="B1587" t="s">
        <v>1408</v>
      </c>
      <c r="C1587">
        <v>178</v>
      </c>
      <c r="D1587" t="s">
        <v>308</v>
      </c>
      <c r="E1587" t="s">
        <v>198</v>
      </c>
      <c r="F1587" s="79" t="s">
        <v>1180</v>
      </c>
      <c r="G1587">
        <v>-1.1200000000000001</v>
      </c>
      <c r="H1587">
        <v>102.2</v>
      </c>
      <c r="I1587">
        <v>217</v>
      </c>
      <c r="J1587">
        <v>103.4</v>
      </c>
      <c r="K1587">
        <v>155</v>
      </c>
      <c r="L1587">
        <v>64.8</v>
      </c>
      <c r="M1587">
        <v>147</v>
      </c>
      <c r="N1587">
        <v>6.3E-2</v>
      </c>
      <c r="O1587">
        <v>46</v>
      </c>
      <c r="P1587">
        <v>-3.88</v>
      </c>
      <c r="Q1587">
        <v>243</v>
      </c>
      <c r="R1587">
        <v>104.7</v>
      </c>
      <c r="S1587">
        <v>122</v>
      </c>
      <c r="T1587">
        <v>108.6</v>
      </c>
      <c r="U1587">
        <v>335</v>
      </c>
      <c r="V1587">
        <v>2.99</v>
      </c>
      <c r="W1587">
        <v>68</v>
      </c>
    </row>
    <row r="1588" spans="1:23" x14ac:dyDescent="0.25">
      <c r="A1588">
        <f>COUNTIF('Value Matchup'!$D$356:$D$423,D1588)</f>
        <v>0</v>
      </c>
      <c r="B1588" t="s">
        <v>1408</v>
      </c>
      <c r="C1588">
        <v>179</v>
      </c>
      <c r="D1588" t="s">
        <v>310</v>
      </c>
      <c r="E1588" t="s">
        <v>112</v>
      </c>
      <c r="F1588" s="79" t="s">
        <v>447</v>
      </c>
      <c r="G1588">
        <v>-1.2</v>
      </c>
      <c r="H1588">
        <v>102.8</v>
      </c>
      <c r="I1588">
        <v>207</v>
      </c>
      <c r="J1588">
        <v>104</v>
      </c>
      <c r="K1588">
        <v>163</v>
      </c>
      <c r="L1588">
        <v>62.5</v>
      </c>
      <c r="M1588">
        <v>273</v>
      </c>
      <c r="N1588">
        <v>5.0000000000000001E-3</v>
      </c>
      <c r="O1588">
        <v>175</v>
      </c>
      <c r="P1588">
        <v>0.46</v>
      </c>
      <c r="Q1588">
        <v>134</v>
      </c>
      <c r="R1588">
        <v>105.6</v>
      </c>
      <c r="S1588">
        <v>101</v>
      </c>
      <c r="T1588">
        <v>105.1</v>
      </c>
      <c r="U1588">
        <v>186</v>
      </c>
      <c r="V1588">
        <v>-4.01</v>
      </c>
      <c r="W1588">
        <v>283</v>
      </c>
    </row>
    <row r="1589" spans="1:23" x14ac:dyDescent="0.25">
      <c r="A1589">
        <f>COUNTIF('Value Matchup'!$D$356:$D$423,D1589)</f>
        <v>1</v>
      </c>
      <c r="B1589" t="s">
        <v>1408</v>
      </c>
      <c r="C1589">
        <v>180</v>
      </c>
      <c r="D1589" t="s">
        <v>175</v>
      </c>
      <c r="E1589" t="s">
        <v>121</v>
      </c>
      <c r="F1589" s="79" t="s">
        <v>543</v>
      </c>
      <c r="G1589">
        <v>-1.24</v>
      </c>
      <c r="H1589">
        <v>108</v>
      </c>
      <c r="I1589">
        <v>97</v>
      </c>
      <c r="J1589">
        <v>109.2</v>
      </c>
      <c r="K1589">
        <v>271</v>
      </c>
      <c r="L1589">
        <v>60.7</v>
      </c>
      <c r="M1589">
        <v>325</v>
      </c>
      <c r="N1589">
        <v>-5.5E-2</v>
      </c>
      <c r="O1589">
        <v>304</v>
      </c>
      <c r="P1589">
        <v>-3.48</v>
      </c>
      <c r="Q1589">
        <v>230</v>
      </c>
      <c r="R1589">
        <v>102.8</v>
      </c>
      <c r="S1589">
        <v>227</v>
      </c>
      <c r="T1589">
        <v>106.3</v>
      </c>
      <c r="U1589">
        <v>241</v>
      </c>
      <c r="V1589">
        <v>3.71</v>
      </c>
      <c r="W1589">
        <v>52</v>
      </c>
    </row>
    <row r="1590" spans="1:23" x14ac:dyDescent="0.25">
      <c r="A1590">
        <f>COUNTIF('Value Matchup'!$D$356:$D$423,D1590)</f>
        <v>0</v>
      </c>
      <c r="B1590" t="s">
        <v>1408</v>
      </c>
      <c r="C1590">
        <v>181</v>
      </c>
      <c r="D1590" t="s">
        <v>398</v>
      </c>
      <c r="E1590" t="s">
        <v>207</v>
      </c>
      <c r="F1590" s="79" t="s">
        <v>1018</v>
      </c>
      <c r="G1590">
        <v>-1.25</v>
      </c>
      <c r="H1590">
        <v>103.5</v>
      </c>
      <c r="I1590">
        <v>186</v>
      </c>
      <c r="J1590">
        <v>104.7</v>
      </c>
      <c r="K1590">
        <v>178</v>
      </c>
      <c r="L1590">
        <v>63.3</v>
      </c>
      <c r="M1590">
        <v>236</v>
      </c>
      <c r="N1590">
        <v>-2.5000000000000001E-2</v>
      </c>
      <c r="O1590">
        <v>242</v>
      </c>
      <c r="P1590">
        <v>-9.3699999999999992</v>
      </c>
      <c r="Q1590">
        <v>346</v>
      </c>
      <c r="R1590">
        <v>99.8</v>
      </c>
      <c r="S1590">
        <v>336</v>
      </c>
      <c r="T1590">
        <v>109.2</v>
      </c>
      <c r="U1590">
        <v>349</v>
      </c>
      <c r="V1590">
        <v>-7.74</v>
      </c>
      <c r="W1590">
        <v>336</v>
      </c>
    </row>
    <row r="1591" spans="1:23" x14ac:dyDescent="0.25">
      <c r="A1591">
        <f>COUNTIF('Value Matchup'!$D$356:$D$423,D1591)</f>
        <v>0</v>
      </c>
      <c r="B1591" t="s">
        <v>1408</v>
      </c>
      <c r="C1591">
        <v>182</v>
      </c>
      <c r="D1591" t="s">
        <v>188</v>
      </c>
      <c r="E1591" t="s">
        <v>173</v>
      </c>
      <c r="F1591" s="79" t="s">
        <v>549</v>
      </c>
      <c r="G1591">
        <v>-1.34</v>
      </c>
      <c r="H1591">
        <v>103.3</v>
      </c>
      <c r="I1591">
        <v>192</v>
      </c>
      <c r="J1591">
        <v>104.6</v>
      </c>
      <c r="K1591">
        <v>175</v>
      </c>
      <c r="L1591">
        <v>67.3</v>
      </c>
      <c r="M1591">
        <v>45</v>
      </c>
      <c r="N1591">
        <v>-8.0000000000000002E-3</v>
      </c>
      <c r="O1591">
        <v>204</v>
      </c>
      <c r="P1591">
        <v>0.91</v>
      </c>
      <c r="Q1591">
        <v>126</v>
      </c>
      <c r="R1591">
        <v>106</v>
      </c>
      <c r="S1591">
        <v>92</v>
      </c>
      <c r="T1591">
        <v>105.1</v>
      </c>
      <c r="U1591">
        <v>183</v>
      </c>
      <c r="V1591">
        <v>4.3499999999999996</v>
      </c>
      <c r="W1591">
        <v>41</v>
      </c>
    </row>
    <row r="1592" spans="1:23" x14ac:dyDescent="0.25">
      <c r="A1592">
        <f>COUNTIF('Value Matchup'!$D$356:$D$423,D1592)</f>
        <v>0</v>
      </c>
      <c r="B1592" t="s">
        <v>1408</v>
      </c>
      <c r="C1592">
        <v>183</v>
      </c>
      <c r="D1592" t="s">
        <v>280</v>
      </c>
      <c r="E1592" t="s">
        <v>161</v>
      </c>
      <c r="F1592" s="79" t="s">
        <v>546</v>
      </c>
      <c r="G1592">
        <v>-1.38</v>
      </c>
      <c r="H1592">
        <v>100.8</v>
      </c>
      <c r="I1592">
        <v>243</v>
      </c>
      <c r="J1592">
        <v>102.1</v>
      </c>
      <c r="K1592">
        <v>129</v>
      </c>
      <c r="L1592">
        <v>63.6</v>
      </c>
      <c r="M1592">
        <v>218</v>
      </c>
      <c r="N1592">
        <v>1.2E-2</v>
      </c>
      <c r="O1592">
        <v>154</v>
      </c>
      <c r="P1592">
        <v>-3.53</v>
      </c>
      <c r="Q1592">
        <v>233</v>
      </c>
      <c r="R1592">
        <v>102.1</v>
      </c>
      <c r="S1592">
        <v>271</v>
      </c>
      <c r="T1592">
        <v>105.6</v>
      </c>
      <c r="U1592">
        <v>217</v>
      </c>
      <c r="V1592">
        <v>-3.2</v>
      </c>
      <c r="W1592">
        <v>255</v>
      </c>
    </row>
    <row r="1593" spans="1:23" x14ac:dyDescent="0.25">
      <c r="A1593">
        <f>COUNTIF('Value Matchup'!$D$356:$D$423,D1593)</f>
        <v>0</v>
      </c>
      <c r="B1593" t="s">
        <v>1408</v>
      </c>
      <c r="C1593">
        <v>184</v>
      </c>
      <c r="D1593" t="s">
        <v>1400</v>
      </c>
      <c r="E1593" t="s">
        <v>148</v>
      </c>
      <c r="F1593" s="79" t="s">
        <v>1063</v>
      </c>
      <c r="G1593">
        <v>-1.39</v>
      </c>
      <c r="H1593">
        <v>103.1</v>
      </c>
      <c r="I1593">
        <v>197</v>
      </c>
      <c r="J1593">
        <v>104.5</v>
      </c>
      <c r="K1593">
        <v>172</v>
      </c>
      <c r="L1593">
        <v>65.400000000000006</v>
      </c>
      <c r="M1593">
        <v>118</v>
      </c>
      <c r="N1593">
        <v>5.5E-2</v>
      </c>
      <c r="O1593">
        <v>54</v>
      </c>
      <c r="P1593">
        <v>-4.59</v>
      </c>
      <c r="Q1593">
        <v>264</v>
      </c>
      <c r="R1593">
        <v>102.7</v>
      </c>
      <c r="S1593">
        <v>233</v>
      </c>
      <c r="T1593">
        <v>107.3</v>
      </c>
      <c r="U1593">
        <v>287</v>
      </c>
      <c r="V1593">
        <v>2.4900000000000002</v>
      </c>
      <c r="W1593">
        <v>86</v>
      </c>
    </row>
    <row r="1594" spans="1:23" x14ac:dyDescent="0.25">
      <c r="A1594">
        <f>COUNTIF('Value Matchup'!$D$356:$D$423,D1594)</f>
        <v>0</v>
      </c>
      <c r="B1594" t="s">
        <v>1408</v>
      </c>
      <c r="C1594">
        <v>185</v>
      </c>
      <c r="D1594" t="s">
        <v>269</v>
      </c>
      <c r="E1594" t="s">
        <v>169</v>
      </c>
      <c r="F1594" s="79" t="s">
        <v>764</v>
      </c>
      <c r="G1594">
        <v>-1.52</v>
      </c>
      <c r="H1594">
        <v>104.5</v>
      </c>
      <c r="I1594">
        <v>168</v>
      </c>
      <c r="J1594">
        <v>106</v>
      </c>
      <c r="K1594">
        <v>201</v>
      </c>
      <c r="L1594">
        <v>60.9</v>
      </c>
      <c r="M1594">
        <v>321</v>
      </c>
      <c r="N1594">
        <v>-4.9000000000000002E-2</v>
      </c>
      <c r="O1594">
        <v>293</v>
      </c>
      <c r="P1594">
        <v>-5.49</v>
      </c>
      <c r="Q1594">
        <v>295</v>
      </c>
      <c r="R1594">
        <v>102.1</v>
      </c>
      <c r="S1594">
        <v>269</v>
      </c>
      <c r="T1594">
        <v>107.6</v>
      </c>
      <c r="U1594">
        <v>297</v>
      </c>
      <c r="V1594">
        <v>2.33</v>
      </c>
      <c r="W1594">
        <v>89</v>
      </c>
    </row>
    <row r="1595" spans="1:23" x14ac:dyDescent="0.25">
      <c r="A1595">
        <f>COUNTIF('Value Matchup'!$D$356:$D$423,D1595)</f>
        <v>0</v>
      </c>
      <c r="B1595" t="s">
        <v>1408</v>
      </c>
      <c r="C1595">
        <v>186</v>
      </c>
      <c r="D1595" t="s">
        <v>411</v>
      </c>
      <c r="E1595" t="s">
        <v>124</v>
      </c>
      <c r="F1595" s="79" t="s">
        <v>451</v>
      </c>
      <c r="G1595">
        <v>-1.67</v>
      </c>
      <c r="H1595">
        <v>109.1</v>
      </c>
      <c r="I1595">
        <v>77</v>
      </c>
      <c r="J1595">
        <v>110.8</v>
      </c>
      <c r="K1595">
        <v>298</v>
      </c>
      <c r="L1595">
        <v>67.2</v>
      </c>
      <c r="M1595">
        <v>49</v>
      </c>
      <c r="N1595">
        <v>8.5000000000000006E-2</v>
      </c>
      <c r="O1595">
        <v>18</v>
      </c>
      <c r="P1595">
        <v>6.52</v>
      </c>
      <c r="Q1595">
        <v>60</v>
      </c>
      <c r="R1595">
        <v>107.6</v>
      </c>
      <c r="S1595">
        <v>58</v>
      </c>
      <c r="T1595">
        <v>101.1</v>
      </c>
      <c r="U1595">
        <v>54</v>
      </c>
      <c r="V1595">
        <v>-1.81</v>
      </c>
      <c r="W1595">
        <v>211</v>
      </c>
    </row>
    <row r="1596" spans="1:23" x14ac:dyDescent="0.25">
      <c r="A1596">
        <f>COUNTIF('Value Matchup'!$D$356:$D$423,D1596)</f>
        <v>0</v>
      </c>
      <c r="B1596" t="s">
        <v>1408</v>
      </c>
      <c r="C1596">
        <v>187</v>
      </c>
      <c r="D1596" t="s">
        <v>341</v>
      </c>
      <c r="E1596" t="s">
        <v>161</v>
      </c>
      <c r="F1596" s="79" t="s">
        <v>548</v>
      </c>
      <c r="G1596">
        <v>-1.72</v>
      </c>
      <c r="H1596">
        <v>100</v>
      </c>
      <c r="I1596">
        <v>254</v>
      </c>
      <c r="J1596">
        <v>101.7</v>
      </c>
      <c r="K1596">
        <v>123</v>
      </c>
      <c r="L1596">
        <v>60.2</v>
      </c>
      <c r="M1596">
        <v>337</v>
      </c>
      <c r="N1596">
        <v>-6.7000000000000004E-2</v>
      </c>
      <c r="O1596">
        <v>320</v>
      </c>
      <c r="P1596">
        <v>-4.04</v>
      </c>
      <c r="Q1596">
        <v>247</v>
      </c>
      <c r="R1596">
        <v>101.5</v>
      </c>
      <c r="S1596">
        <v>303</v>
      </c>
      <c r="T1596">
        <v>105.5</v>
      </c>
      <c r="U1596">
        <v>204</v>
      </c>
      <c r="V1596">
        <v>-3.4</v>
      </c>
      <c r="W1596">
        <v>259</v>
      </c>
    </row>
    <row r="1597" spans="1:23" x14ac:dyDescent="0.25">
      <c r="A1597">
        <f>COUNTIF('Value Matchup'!$D$356:$D$423,D1597)</f>
        <v>0</v>
      </c>
      <c r="B1597" t="s">
        <v>1408</v>
      </c>
      <c r="C1597">
        <v>188</v>
      </c>
      <c r="D1597" t="s">
        <v>120</v>
      </c>
      <c r="E1597" t="s">
        <v>121</v>
      </c>
      <c r="F1597" s="79" t="s">
        <v>541</v>
      </c>
      <c r="G1597">
        <v>-1.77</v>
      </c>
      <c r="H1597">
        <v>102.5</v>
      </c>
      <c r="I1597">
        <v>213</v>
      </c>
      <c r="J1597">
        <v>104.2</v>
      </c>
      <c r="K1597">
        <v>168</v>
      </c>
      <c r="L1597">
        <v>56.8</v>
      </c>
      <c r="M1597">
        <v>351</v>
      </c>
      <c r="N1597">
        <v>1.4999999999999999E-2</v>
      </c>
      <c r="O1597">
        <v>147</v>
      </c>
      <c r="P1597">
        <v>-2.3199999999999998</v>
      </c>
      <c r="Q1597">
        <v>198</v>
      </c>
      <c r="R1597">
        <v>103.7</v>
      </c>
      <c r="S1597">
        <v>175</v>
      </c>
      <c r="T1597">
        <v>106</v>
      </c>
      <c r="U1597">
        <v>235</v>
      </c>
      <c r="V1597">
        <v>2.69</v>
      </c>
      <c r="W1597">
        <v>78</v>
      </c>
    </row>
    <row r="1598" spans="1:23" x14ac:dyDescent="0.25">
      <c r="A1598">
        <f>COUNTIF('Value Matchup'!$D$356:$D$423,D1598)</f>
        <v>0</v>
      </c>
      <c r="B1598" t="s">
        <v>1408</v>
      </c>
      <c r="C1598">
        <v>189</v>
      </c>
      <c r="D1598" t="s">
        <v>291</v>
      </c>
      <c r="E1598" t="s">
        <v>118</v>
      </c>
      <c r="F1598" s="79" t="s">
        <v>535</v>
      </c>
      <c r="G1598">
        <v>-1.86</v>
      </c>
      <c r="H1598">
        <v>100.9</v>
      </c>
      <c r="I1598">
        <v>239</v>
      </c>
      <c r="J1598">
        <v>102.8</v>
      </c>
      <c r="K1598">
        <v>144</v>
      </c>
      <c r="L1598">
        <v>63.9</v>
      </c>
      <c r="M1598">
        <v>194</v>
      </c>
      <c r="N1598">
        <v>-2.7E-2</v>
      </c>
      <c r="O1598">
        <v>246</v>
      </c>
      <c r="P1598">
        <v>-6.3</v>
      </c>
      <c r="Q1598">
        <v>314</v>
      </c>
      <c r="R1598">
        <v>100.3</v>
      </c>
      <c r="S1598">
        <v>328</v>
      </c>
      <c r="T1598">
        <v>106.6</v>
      </c>
      <c r="U1598">
        <v>260</v>
      </c>
      <c r="V1598">
        <v>-3.25</v>
      </c>
      <c r="W1598">
        <v>256</v>
      </c>
    </row>
    <row r="1599" spans="1:23" x14ac:dyDescent="0.25">
      <c r="A1599">
        <f>COUNTIF('Value Matchup'!$D$356:$D$423,D1599)</f>
        <v>0</v>
      </c>
      <c r="B1599" t="s">
        <v>1408</v>
      </c>
      <c r="C1599">
        <v>190</v>
      </c>
      <c r="D1599" t="s">
        <v>206</v>
      </c>
      <c r="E1599" t="s">
        <v>207</v>
      </c>
      <c r="F1599" s="79" t="s">
        <v>537</v>
      </c>
      <c r="G1599">
        <v>-1.92</v>
      </c>
      <c r="H1599">
        <v>101.6</v>
      </c>
      <c r="I1599">
        <v>227</v>
      </c>
      <c r="J1599">
        <v>103.6</v>
      </c>
      <c r="K1599">
        <v>159</v>
      </c>
      <c r="L1599">
        <v>64.2</v>
      </c>
      <c r="M1599">
        <v>176</v>
      </c>
      <c r="N1599">
        <v>4.3999999999999997E-2</v>
      </c>
      <c r="O1599">
        <v>73</v>
      </c>
      <c r="P1599">
        <v>-6.76</v>
      </c>
      <c r="Q1599">
        <v>324</v>
      </c>
      <c r="R1599">
        <v>102.1</v>
      </c>
      <c r="S1599">
        <v>265</v>
      </c>
      <c r="T1599">
        <v>108.9</v>
      </c>
      <c r="U1599">
        <v>345</v>
      </c>
      <c r="V1599">
        <v>1.54</v>
      </c>
      <c r="W1599">
        <v>112</v>
      </c>
    </row>
    <row r="1600" spans="1:23" x14ac:dyDescent="0.25">
      <c r="A1600">
        <f>COUNTIF('Value Matchup'!$D$356:$D$423,D1600)</f>
        <v>0</v>
      </c>
      <c r="B1600" t="s">
        <v>1408</v>
      </c>
      <c r="C1600">
        <v>191</v>
      </c>
      <c r="D1600" t="s">
        <v>298</v>
      </c>
      <c r="E1600" t="s">
        <v>136</v>
      </c>
      <c r="F1600" s="79" t="s">
        <v>544</v>
      </c>
      <c r="G1600">
        <v>-2.0099999999999998</v>
      </c>
      <c r="H1600">
        <v>105.5</v>
      </c>
      <c r="I1600">
        <v>150</v>
      </c>
      <c r="J1600">
        <v>107.5</v>
      </c>
      <c r="K1600">
        <v>234</v>
      </c>
      <c r="L1600">
        <v>64.599999999999994</v>
      </c>
      <c r="M1600">
        <v>157</v>
      </c>
      <c r="N1600">
        <v>2.7E-2</v>
      </c>
      <c r="O1600">
        <v>114</v>
      </c>
      <c r="P1600">
        <v>-6.2</v>
      </c>
      <c r="Q1600">
        <v>312</v>
      </c>
      <c r="R1600">
        <v>100.2</v>
      </c>
      <c r="S1600">
        <v>330</v>
      </c>
      <c r="T1600">
        <v>106.4</v>
      </c>
      <c r="U1600">
        <v>249</v>
      </c>
      <c r="V1600">
        <v>6.54</v>
      </c>
      <c r="W1600">
        <v>23</v>
      </c>
    </row>
    <row r="1601" spans="1:23" x14ac:dyDescent="0.25">
      <c r="A1601">
        <f>COUNTIF('Value Matchup'!$D$356:$D$423,D1601)</f>
        <v>0</v>
      </c>
      <c r="B1601" t="s">
        <v>1408</v>
      </c>
      <c r="C1601">
        <v>192</v>
      </c>
      <c r="D1601" t="s">
        <v>278</v>
      </c>
      <c r="E1601" t="s">
        <v>114</v>
      </c>
      <c r="F1601" s="79" t="s">
        <v>1785</v>
      </c>
      <c r="G1601">
        <v>-2.09</v>
      </c>
      <c r="H1601">
        <v>102</v>
      </c>
      <c r="I1601">
        <v>220</v>
      </c>
      <c r="J1601">
        <v>104.1</v>
      </c>
      <c r="K1601">
        <v>166</v>
      </c>
      <c r="L1601">
        <v>62</v>
      </c>
      <c r="M1601">
        <v>291</v>
      </c>
      <c r="N1601">
        <v>-1.9E-2</v>
      </c>
      <c r="O1601">
        <v>225</v>
      </c>
      <c r="P1601">
        <v>9.07</v>
      </c>
      <c r="Q1601">
        <v>22</v>
      </c>
      <c r="R1601">
        <v>108.3</v>
      </c>
      <c r="S1601">
        <v>34</v>
      </c>
      <c r="T1601">
        <v>99.3</v>
      </c>
      <c r="U1601">
        <v>11</v>
      </c>
      <c r="V1601">
        <v>2.99</v>
      </c>
      <c r="W1601">
        <v>67</v>
      </c>
    </row>
    <row r="1602" spans="1:23" x14ac:dyDescent="0.25">
      <c r="A1602">
        <f>COUNTIF('Value Matchup'!$D$356:$D$423,D1602)</f>
        <v>0</v>
      </c>
      <c r="B1602" t="s">
        <v>1408</v>
      </c>
      <c r="C1602">
        <v>193</v>
      </c>
      <c r="D1602" t="s">
        <v>1401</v>
      </c>
      <c r="E1602" t="s">
        <v>121</v>
      </c>
      <c r="F1602" s="79" t="s">
        <v>539</v>
      </c>
      <c r="G1602">
        <v>-2.14</v>
      </c>
      <c r="H1602">
        <v>112.9</v>
      </c>
      <c r="I1602">
        <v>38</v>
      </c>
      <c r="J1602">
        <v>115.1</v>
      </c>
      <c r="K1602">
        <v>338</v>
      </c>
      <c r="L1602">
        <v>64.599999999999994</v>
      </c>
      <c r="M1602">
        <v>160</v>
      </c>
      <c r="N1602">
        <v>9.7000000000000003E-2</v>
      </c>
      <c r="O1602">
        <v>10</v>
      </c>
      <c r="P1602">
        <v>-4.01</v>
      </c>
      <c r="Q1602">
        <v>246</v>
      </c>
      <c r="R1602">
        <v>103</v>
      </c>
      <c r="S1602">
        <v>215</v>
      </c>
      <c r="T1602">
        <v>107</v>
      </c>
      <c r="U1602">
        <v>272</v>
      </c>
      <c r="V1602">
        <v>-0.45</v>
      </c>
      <c r="W1602">
        <v>170</v>
      </c>
    </row>
    <row r="1603" spans="1:23" x14ac:dyDescent="0.25">
      <c r="A1603">
        <f>COUNTIF('Value Matchup'!$D$356:$D$423,D1603)</f>
        <v>0</v>
      </c>
      <c r="B1603" t="s">
        <v>1408</v>
      </c>
      <c r="C1603">
        <v>194</v>
      </c>
      <c r="D1603" t="s">
        <v>348</v>
      </c>
      <c r="E1603" t="s">
        <v>151</v>
      </c>
      <c r="F1603" s="79" t="s">
        <v>518</v>
      </c>
      <c r="G1603">
        <v>-2.14</v>
      </c>
      <c r="H1603">
        <v>105.9</v>
      </c>
      <c r="I1603">
        <v>138</v>
      </c>
      <c r="J1603">
        <v>108</v>
      </c>
      <c r="K1603">
        <v>246</v>
      </c>
      <c r="L1603">
        <v>61.1</v>
      </c>
      <c r="M1603">
        <v>316</v>
      </c>
      <c r="N1603">
        <v>1.9E-2</v>
      </c>
      <c r="O1603">
        <v>136</v>
      </c>
      <c r="P1603">
        <v>3.42</v>
      </c>
      <c r="Q1603">
        <v>86</v>
      </c>
      <c r="R1603">
        <v>107</v>
      </c>
      <c r="S1603">
        <v>75</v>
      </c>
      <c r="T1603">
        <v>103.5</v>
      </c>
      <c r="U1603">
        <v>118</v>
      </c>
      <c r="V1603">
        <v>-0.33</v>
      </c>
      <c r="W1603">
        <v>168</v>
      </c>
    </row>
    <row r="1604" spans="1:23" x14ac:dyDescent="0.25">
      <c r="A1604">
        <f>COUNTIF('Value Matchup'!$D$356:$D$423,D1604)</f>
        <v>0</v>
      </c>
      <c r="B1604" t="s">
        <v>1408</v>
      </c>
      <c r="C1604">
        <v>195</v>
      </c>
      <c r="D1604" t="s">
        <v>1402</v>
      </c>
      <c r="E1604" t="s">
        <v>159</v>
      </c>
      <c r="F1604" s="79" t="s">
        <v>455</v>
      </c>
      <c r="G1604">
        <v>-2.17</v>
      </c>
      <c r="H1604">
        <v>107</v>
      </c>
      <c r="I1604">
        <v>118</v>
      </c>
      <c r="J1604">
        <v>109.2</v>
      </c>
      <c r="K1604">
        <v>269</v>
      </c>
      <c r="L1604">
        <v>65.2</v>
      </c>
      <c r="M1604">
        <v>126</v>
      </c>
      <c r="N1604">
        <v>5.2999999999999999E-2</v>
      </c>
      <c r="O1604">
        <v>61</v>
      </c>
      <c r="P1604">
        <v>-4.72</v>
      </c>
      <c r="Q1604">
        <v>271</v>
      </c>
      <c r="R1604">
        <v>102.6</v>
      </c>
      <c r="S1604">
        <v>236</v>
      </c>
      <c r="T1604">
        <v>107.4</v>
      </c>
      <c r="U1604">
        <v>292</v>
      </c>
      <c r="V1604">
        <v>4.6500000000000004</v>
      </c>
      <c r="W1604">
        <v>37</v>
      </c>
    </row>
    <row r="1605" spans="1:23" x14ac:dyDescent="0.25">
      <c r="A1605">
        <f>COUNTIF('Value Matchup'!$D$356:$D$423,D1605)</f>
        <v>0</v>
      </c>
      <c r="B1605" t="s">
        <v>1408</v>
      </c>
      <c r="C1605">
        <v>196</v>
      </c>
      <c r="D1605" t="s">
        <v>336</v>
      </c>
      <c r="E1605" t="s">
        <v>198</v>
      </c>
      <c r="F1605" s="79" t="s">
        <v>547</v>
      </c>
      <c r="G1605">
        <v>-2.33</v>
      </c>
      <c r="H1605">
        <v>109</v>
      </c>
      <c r="I1605">
        <v>78</v>
      </c>
      <c r="J1605">
        <v>111.3</v>
      </c>
      <c r="K1605">
        <v>310</v>
      </c>
      <c r="L1605">
        <v>61.9</v>
      </c>
      <c r="M1605">
        <v>297</v>
      </c>
      <c r="N1605">
        <v>7.3999999999999996E-2</v>
      </c>
      <c r="O1605">
        <v>30</v>
      </c>
      <c r="P1605">
        <v>-6.03</v>
      </c>
      <c r="Q1605">
        <v>307</v>
      </c>
      <c r="R1605">
        <v>103</v>
      </c>
      <c r="S1605">
        <v>212</v>
      </c>
      <c r="T1605">
        <v>109.1</v>
      </c>
      <c r="U1605">
        <v>347</v>
      </c>
      <c r="V1605">
        <v>-4.0999999999999996</v>
      </c>
      <c r="W1605">
        <v>284</v>
      </c>
    </row>
    <row r="1606" spans="1:23" x14ac:dyDescent="0.25">
      <c r="A1606">
        <f>COUNTIF('Value Matchup'!$D$356:$D$423,D1606)</f>
        <v>0</v>
      </c>
      <c r="B1606" t="s">
        <v>1408</v>
      </c>
      <c r="C1606">
        <v>197</v>
      </c>
      <c r="D1606" t="s">
        <v>399</v>
      </c>
      <c r="E1606" t="s">
        <v>123</v>
      </c>
      <c r="F1606" s="79" t="s">
        <v>445</v>
      </c>
      <c r="G1606">
        <v>-2.41</v>
      </c>
      <c r="H1606">
        <v>103.4</v>
      </c>
      <c r="I1606">
        <v>187</v>
      </c>
      <c r="J1606">
        <v>105.9</v>
      </c>
      <c r="K1606">
        <v>197</v>
      </c>
      <c r="L1606">
        <v>69.599999999999994</v>
      </c>
      <c r="M1606">
        <v>11</v>
      </c>
      <c r="N1606">
        <v>2.3E-2</v>
      </c>
      <c r="O1606">
        <v>127</v>
      </c>
      <c r="P1606">
        <v>-3.22</v>
      </c>
      <c r="Q1606">
        <v>221</v>
      </c>
      <c r="R1606">
        <v>101.5</v>
      </c>
      <c r="S1606">
        <v>299</v>
      </c>
      <c r="T1606">
        <v>104.8</v>
      </c>
      <c r="U1606">
        <v>172</v>
      </c>
      <c r="V1606">
        <v>1.46</v>
      </c>
      <c r="W1606">
        <v>115</v>
      </c>
    </row>
    <row r="1607" spans="1:23" x14ac:dyDescent="0.25">
      <c r="A1607">
        <f>COUNTIF('Value Matchup'!$D$356:$D$423,D1607)</f>
        <v>0</v>
      </c>
      <c r="B1607" t="s">
        <v>1408</v>
      </c>
      <c r="C1607">
        <v>198</v>
      </c>
      <c r="D1607" t="s">
        <v>335</v>
      </c>
      <c r="E1607" t="s">
        <v>232</v>
      </c>
      <c r="F1607" s="79" t="s">
        <v>1662</v>
      </c>
      <c r="G1607">
        <v>-2.4500000000000002</v>
      </c>
      <c r="H1607">
        <v>98.7</v>
      </c>
      <c r="I1607">
        <v>278</v>
      </c>
      <c r="J1607">
        <v>101.1</v>
      </c>
      <c r="K1607">
        <v>110</v>
      </c>
      <c r="L1607">
        <v>64.900000000000006</v>
      </c>
      <c r="M1607">
        <v>143</v>
      </c>
      <c r="N1607">
        <v>3.6999999999999998E-2</v>
      </c>
      <c r="O1607">
        <v>88</v>
      </c>
      <c r="P1607">
        <v>8.39</v>
      </c>
      <c r="Q1607">
        <v>28</v>
      </c>
      <c r="R1607">
        <v>108.6</v>
      </c>
      <c r="S1607">
        <v>29</v>
      </c>
      <c r="T1607">
        <v>100.3</v>
      </c>
      <c r="U1607">
        <v>35</v>
      </c>
      <c r="V1607">
        <v>-0.01</v>
      </c>
      <c r="W1607">
        <v>159</v>
      </c>
    </row>
    <row r="1608" spans="1:23" x14ac:dyDescent="0.25">
      <c r="A1608">
        <f>COUNTIF('Value Matchup'!$D$356:$D$423,D1608)</f>
        <v>0</v>
      </c>
      <c r="B1608" t="s">
        <v>1408</v>
      </c>
      <c r="C1608">
        <v>199</v>
      </c>
      <c r="D1608" t="s">
        <v>243</v>
      </c>
      <c r="E1608" t="s">
        <v>176</v>
      </c>
      <c r="F1608" s="79" t="s">
        <v>756</v>
      </c>
      <c r="G1608">
        <v>-2.69</v>
      </c>
      <c r="H1608">
        <v>105.5</v>
      </c>
      <c r="I1608">
        <v>151</v>
      </c>
      <c r="J1608">
        <v>108.2</v>
      </c>
      <c r="K1608">
        <v>249</v>
      </c>
      <c r="L1608">
        <v>63.9</v>
      </c>
      <c r="M1608">
        <v>195</v>
      </c>
      <c r="N1608">
        <v>0.10299999999999999</v>
      </c>
      <c r="O1608">
        <v>8</v>
      </c>
      <c r="P1608">
        <v>-2.73</v>
      </c>
      <c r="Q1608">
        <v>206</v>
      </c>
      <c r="R1608">
        <v>103.8</v>
      </c>
      <c r="S1608">
        <v>172</v>
      </c>
      <c r="T1608">
        <v>106.5</v>
      </c>
      <c r="U1608">
        <v>256</v>
      </c>
      <c r="V1608">
        <v>-2.91</v>
      </c>
      <c r="W1608">
        <v>248</v>
      </c>
    </row>
    <row r="1609" spans="1:23" x14ac:dyDescent="0.25">
      <c r="A1609">
        <f>COUNTIF('Value Matchup'!$D$356:$D$423,D1609)</f>
        <v>0</v>
      </c>
      <c r="B1609" t="s">
        <v>1408</v>
      </c>
      <c r="C1609">
        <v>200</v>
      </c>
      <c r="D1609" t="s">
        <v>1290</v>
      </c>
      <c r="E1609" t="s">
        <v>121</v>
      </c>
      <c r="F1609" s="79" t="s">
        <v>753</v>
      </c>
      <c r="G1609">
        <v>-2.8</v>
      </c>
      <c r="H1609">
        <v>105.8</v>
      </c>
      <c r="I1609">
        <v>140</v>
      </c>
      <c r="J1609">
        <v>108.6</v>
      </c>
      <c r="K1609">
        <v>259</v>
      </c>
      <c r="L1609">
        <v>64.2</v>
      </c>
      <c r="M1609">
        <v>175</v>
      </c>
      <c r="N1609">
        <v>7.5999999999999998E-2</v>
      </c>
      <c r="O1609">
        <v>27</v>
      </c>
      <c r="P1609">
        <v>-3.27</v>
      </c>
      <c r="Q1609">
        <v>222</v>
      </c>
      <c r="R1609">
        <v>103.7</v>
      </c>
      <c r="S1609">
        <v>174</v>
      </c>
      <c r="T1609">
        <v>107</v>
      </c>
      <c r="U1609">
        <v>273</v>
      </c>
      <c r="V1609">
        <v>1.96</v>
      </c>
      <c r="W1609">
        <v>99</v>
      </c>
    </row>
    <row r="1610" spans="1:23" x14ac:dyDescent="0.25">
      <c r="A1610">
        <f>COUNTIF('Value Matchup'!$D$356:$D$423,D1610)</f>
        <v>0</v>
      </c>
      <c r="B1610" t="s">
        <v>1408</v>
      </c>
      <c r="C1610">
        <v>201</v>
      </c>
      <c r="D1610" t="s">
        <v>249</v>
      </c>
      <c r="E1610" t="s">
        <v>121</v>
      </c>
      <c r="F1610" s="79" t="s">
        <v>441</v>
      </c>
      <c r="G1610">
        <v>-2.81</v>
      </c>
      <c r="H1610">
        <v>99.9</v>
      </c>
      <c r="I1610">
        <v>256</v>
      </c>
      <c r="J1610">
        <v>102.7</v>
      </c>
      <c r="K1610">
        <v>142</v>
      </c>
      <c r="L1610">
        <v>66.2</v>
      </c>
      <c r="M1610">
        <v>79</v>
      </c>
      <c r="N1610">
        <v>7.0000000000000001E-3</v>
      </c>
      <c r="O1610">
        <v>167</v>
      </c>
      <c r="P1610">
        <v>-4.12</v>
      </c>
      <c r="Q1610">
        <v>251</v>
      </c>
      <c r="R1610">
        <v>103.2</v>
      </c>
      <c r="S1610">
        <v>204</v>
      </c>
      <c r="T1610">
        <v>107.3</v>
      </c>
      <c r="U1610">
        <v>289</v>
      </c>
      <c r="V1610">
        <v>1.01</v>
      </c>
      <c r="W1610">
        <v>126</v>
      </c>
    </row>
    <row r="1611" spans="1:23" x14ac:dyDescent="0.25">
      <c r="A1611">
        <f>COUNTIF('Value Matchup'!$D$356:$D$423,D1611)</f>
        <v>0</v>
      </c>
      <c r="B1611" t="s">
        <v>1408</v>
      </c>
      <c r="C1611">
        <v>202</v>
      </c>
      <c r="D1611" t="s">
        <v>180</v>
      </c>
      <c r="E1611" t="s">
        <v>146</v>
      </c>
      <c r="F1611" s="79" t="s">
        <v>442</v>
      </c>
      <c r="G1611">
        <v>-2.87</v>
      </c>
      <c r="H1611">
        <v>96.9</v>
      </c>
      <c r="I1611">
        <v>302</v>
      </c>
      <c r="J1611">
        <v>99.7</v>
      </c>
      <c r="K1611">
        <v>92</v>
      </c>
      <c r="L1611">
        <v>64.2</v>
      </c>
      <c r="M1611">
        <v>177</v>
      </c>
      <c r="N1611">
        <v>-3.2000000000000001E-2</v>
      </c>
      <c r="O1611">
        <v>254</v>
      </c>
      <c r="P1611">
        <v>-1.46</v>
      </c>
      <c r="Q1611">
        <v>173</v>
      </c>
      <c r="R1611">
        <v>102.7</v>
      </c>
      <c r="S1611">
        <v>235</v>
      </c>
      <c r="T1611">
        <v>104.1</v>
      </c>
      <c r="U1611">
        <v>146</v>
      </c>
      <c r="V1611">
        <v>-1.89</v>
      </c>
      <c r="W1611">
        <v>214</v>
      </c>
    </row>
    <row r="1612" spans="1:23" x14ac:dyDescent="0.25">
      <c r="A1612">
        <f>COUNTIF('Value Matchup'!$D$356:$D$423,D1612)</f>
        <v>0</v>
      </c>
      <c r="B1612" t="s">
        <v>1408</v>
      </c>
      <c r="C1612">
        <v>203</v>
      </c>
      <c r="D1612" t="s">
        <v>210</v>
      </c>
      <c r="E1612" t="s">
        <v>110</v>
      </c>
      <c r="F1612" s="79" t="s">
        <v>550</v>
      </c>
      <c r="G1612">
        <v>-2.92</v>
      </c>
      <c r="H1612">
        <v>102.8</v>
      </c>
      <c r="I1612">
        <v>208</v>
      </c>
      <c r="J1612">
        <v>105.7</v>
      </c>
      <c r="K1612">
        <v>190</v>
      </c>
      <c r="L1612">
        <v>64.900000000000006</v>
      </c>
      <c r="M1612">
        <v>144</v>
      </c>
      <c r="N1612">
        <v>6.8000000000000005E-2</v>
      </c>
      <c r="O1612">
        <v>37</v>
      </c>
      <c r="P1612">
        <v>1.53</v>
      </c>
      <c r="Q1612">
        <v>113</v>
      </c>
      <c r="R1612">
        <v>103.7</v>
      </c>
      <c r="S1612">
        <v>180</v>
      </c>
      <c r="T1612">
        <v>102.1</v>
      </c>
      <c r="U1612">
        <v>86</v>
      </c>
      <c r="V1612">
        <v>-0.26</v>
      </c>
      <c r="W1612">
        <v>164</v>
      </c>
    </row>
    <row r="1613" spans="1:23" x14ac:dyDescent="0.25">
      <c r="A1613">
        <f>COUNTIF('Value Matchup'!$D$356:$D$423,D1613)</f>
        <v>0</v>
      </c>
      <c r="B1613" t="s">
        <v>1408</v>
      </c>
      <c r="C1613">
        <v>204</v>
      </c>
      <c r="D1613" t="s">
        <v>109</v>
      </c>
      <c r="E1613" t="s">
        <v>110</v>
      </c>
      <c r="F1613" s="79" t="s">
        <v>449</v>
      </c>
      <c r="G1613">
        <v>-3.01</v>
      </c>
      <c r="H1613">
        <v>108.1</v>
      </c>
      <c r="I1613">
        <v>95</v>
      </c>
      <c r="J1613">
        <v>111.2</v>
      </c>
      <c r="K1613">
        <v>305</v>
      </c>
      <c r="L1613">
        <v>61.7</v>
      </c>
      <c r="M1613">
        <v>303</v>
      </c>
      <c r="N1613">
        <v>-6.5000000000000002E-2</v>
      </c>
      <c r="O1613">
        <v>318</v>
      </c>
      <c r="P1613">
        <v>-1.17</v>
      </c>
      <c r="Q1613">
        <v>164</v>
      </c>
      <c r="R1613">
        <v>102.6</v>
      </c>
      <c r="S1613">
        <v>238</v>
      </c>
      <c r="T1613">
        <v>103.8</v>
      </c>
      <c r="U1613">
        <v>127</v>
      </c>
      <c r="V1613">
        <v>-11.14</v>
      </c>
      <c r="W1613">
        <v>346</v>
      </c>
    </row>
    <row r="1614" spans="1:23" x14ac:dyDescent="0.25">
      <c r="A1614">
        <f>COUNTIF('Value Matchup'!$D$356:$D$423,D1614)</f>
        <v>0</v>
      </c>
      <c r="B1614" t="s">
        <v>1408</v>
      </c>
      <c r="C1614">
        <v>205</v>
      </c>
      <c r="D1614" t="s">
        <v>213</v>
      </c>
      <c r="E1614" t="s">
        <v>182</v>
      </c>
      <c r="F1614" s="79" t="s">
        <v>1785</v>
      </c>
      <c r="G1614">
        <v>-3.08</v>
      </c>
      <c r="H1614">
        <v>102.9</v>
      </c>
      <c r="I1614">
        <v>204</v>
      </c>
      <c r="J1614">
        <v>106</v>
      </c>
      <c r="K1614">
        <v>199</v>
      </c>
      <c r="L1614">
        <v>64</v>
      </c>
      <c r="M1614">
        <v>191</v>
      </c>
      <c r="N1614">
        <v>-3.2000000000000001E-2</v>
      </c>
      <c r="O1614">
        <v>257</v>
      </c>
      <c r="P1614">
        <v>4.6399999999999997</v>
      </c>
      <c r="Q1614">
        <v>79</v>
      </c>
      <c r="R1614">
        <v>105.8</v>
      </c>
      <c r="S1614">
        <v>96</v>
      </c>
      <c r="T1614">
        <v>101.1</v>
      </c>
      <c r="U1614">
        <v>58</v>
      </c>
      <c r="V1614">
        <v>2.98</v>
      </c>
      <c r="W1614">
        <v>69</v>
      </c>
    </row>
    <row r="1615" spans="1:23" x14ac:dyDescent="0.25">
      <c r="A1615">
        <f>COUNTIF('Value Matchup'!$D$356:$D$423,D1615)</f>
        <v>0</v>
      </c>
      <c r="B1615" t="s">
        <v>1408</v>
      </c>
      <c r="C1615">
        <v>206</v>
      </c>
      <c r="D1615" t="s">
        <v>319</v>
      </c>
      <c r="E1615" t="s">
        <v>186</v>
      </c>
      <c r="F1615" s="79" t="s">
        <v>753</v>
      </c>
      <c r="G1615">
        <v>-3.17</v>
      </c>
      <c r="H1615">
        <v>106.2</v>
      </c>
      <c r="I1615">
        <v>132</v>
      </c>
      <c r="J1615">
        <v>109.4</v>
      </c>
      <c r="K1615">
        <v>274</v>
      </c>
      <c r="L1615">
        <v>65.5</v>
      </c>
      <c r="M1615">
        <v>112</v>
      </c>
      <c r="N1615">
        <v>9.7000000000000003E-2</v>
      </c>
      <c r="O1615">
        <v>11</v>
      </c>
      <c r="P1615">
        <v>-1.64</v>
      </c>
      <c r="Q1615">
        <v>182</v>
      </c>
      <c r="R1615">
        <v>102.8</v>
      </c>
      <c r="S1615">
        <v>228</v>
      </c>
      <c r="T1615">
        <v>104.4</v>
      </c>
      <c r="U1615">
        <v>156</v>
      </c>
      <c r="V1615">
        <v>2.83</v>
      </c>
      <c r="W1615">
        <v>75</v>
      </c>
    </row>
    <row r="1616" spans="1:23" x14ac:dyDescent="0.25">
      <c r="A1616">
        <f>COUNTIF('Value Matchup'!$D$356:$D$423,D1616)</f>
        <v>0</v>
      </c>
      <c r="B1616" t="s">
        <v>1408</v>
      </c>
      <c r="C1616">
        <v>207</v>
      </c>
      <c r="D1616" t="s">
        <v>265</v>
      </c>
      <c r="E1616" t="s">
        <v>136</v>
      </c>
      <c r="F1616" s="79" t="s">
        <v>546</v>
      </c>
      <c r="G1616">
        <v>-3.33</v>
      </c>
      <c r="H1616">
        <v>104.5</v>
      </c>
      <c r="I1616">
        <v>170</v>
      </c>
      <c r="J1616">
        <v>107.8</v>
      </c>
      <c r="K1616">
        <v>239</v>
      </c>
      <c r="L1616">
        <v>64.400000000000006</v>
      </c>
      <c r="M1616">
        <v>166</v>
      </c>
      <c r="N1616">
        <v>0.04</v>
      </c>
      <c r="O1616">
        <v>80</v>
      </c>
      <c r="P1616">
        <v>-5.65</v>
      </c>
      <c r="Q1616">
        <v>301</v>
      </c>
      <c r="R1616">
        <v>100.5</v>
      </c>
      <c r="S1616">
        <v>324</v>
      </c>
      <c r="T1616">
        <v>106.2</v>
      </c>
      <c r="U1616">
        <v>239</v>
      </c>
      <c r="V1616">
        <v>3.39</v>
      </c>
      <c r="W1616">
        <v>62</v>
      </c>
    </row>
    <row r="1617" spans="1:23" x14ac:dyDescent="0.25">
      <c r="A1617">
        <f>COUNTIF('Value Matchup'!$D$356:$D$423,D1617)</f>
        <v>0</v>
      </c>
      <c r="B1617" t="s">
        <v>1408</v>
      </c>
      <c r="C1617">
        <v>208</v>
      </c>
      <c r="D1617" t="s">
        <v>209</v>
      </c>
      <c r="E1617" t="s">
        <v>182</v>
      </c>
      <c r="F1617" s="79" t="s">
        <v>1662</v>
      </c>
      <c r="G1617">
        <v>-3.49</v>
      </c>
      <c r="H1617">
        <v>102</v>
      </c>
      <c r="I1617">
        <v>219</v>
      </c>
      <c r="J1617">
        <v>105.5</v>
      </c>
      <c r="K1617">
        <v>186</v>
      </c>
      <c r="L1617">
        <v>65.400000000000006</v>
      </c>
      <c r="M1617">
        <v>115</v>
      </c>
      <c r="N1617">
        <v>-0.06</v>
      </c>
      <c r="O1617">
        <v>314</v>
      </c>
      <c r="P1617">
        <v>2.63</v>
      </c>
      <c r="Q1617">
        <v>98</v>
      </c>
      <c r="R1617">
        <v>104</v>
      </c>
      <c r="S1617">
        <v>157</v>
      </c>
      <c r="T1617">
        <v>101.4</v>
      </c>
      <c r="U1617">
        <v>67</v>
      </c>
      <c r="V1617">
        <v>-4.76</v>
      </c>
      <c r="W1617">
        <v>300</v>
      </c>
    </row>
    <row r="1618" spans="1:23" x14ac:dyDescent="0.25">
      <c r="A1618">
        <f>COUNTIF('Value Matchup'!$D$356:$D$423,D1618)</f>
        <v>0</v>
      </c>
      <c r="B1618" t="s">
        <v>1408</v>
      </c>
      <c r="C1618">
        <v>209</v>
      </c>
      <c r="D1618" t="s">
        <v>404</v>
      </c>
      <c r="E1618" t="s">
        <v>167</v>
      </c>
      <c r="F1618" s="79" t="s">
        <v>447</v>
      </c>
      <c r="G1618">
        <v>-3.59</v>
      </c>
      <c r="H1618">
        <v>106.4</v>
      </c>
      <c r="I1618">
        <v>126</v>
      </c>
      <c r="J1618">
        <v>110</v>
      </c>
      <c r="K1618">
        <v>291</v>
      </c>
      <c r="L1618">
        <v>65.900000000000006</v>
      </c>
      <c r="M1618">
        <v>94</v>
      </c>
      <c r="N1618">
        <v>-5.0999999999999997E-2</v>
      </c>
      <c r="O1618">
        <v>296</v>
      </c>
      <c r="P1618">
        <v>-3.46</v>
      </c>
      <c r="Q1618">
        <v>229</v>
      </c>
      <c r="R1618">
        <v>101.5</v>
      </c>
      <c r="S1618">
        <v>298</v>
      </c>
      <c r="T1618">
        <v>105</v>
      </c>
      <c r="U1618">
        <v>181</v>
      </c>
      <c r="V1618">
        <v>-5.67</v>
      </c>
      <c r="W1618">
        <v>316</v>
      </c>
    </row>
    <row r="1619" spans="1:23" x14ac:dyDescent="0.25">
      <c r="A1619">
        <f>COUNTIF('Value Matchup'!$D$356:$D$423,D1619)</f>
        <v>0</v>
      </c>
      <c r="B1619" t="s">
        <v>1408</v>
      </c>
      <c r="C1619">
        <v>210</v>
      </c>
      <c r="D1619" t="s">
        <v>331</v>
      </c>
      <c r="E1619" t="s">
        <v>167</v>
      </c>
      <c r="F1619" s="79" t="s">
        <v>1660</v>
      </c>
      <c r="G1619">
        <v>-3.62</v>
      </c>
      <c r="H1619">
        <v>102</v>
      </c>
      <c r="I1619">
        <v>221</v>
      </c>
      <c r="J1619">
        <v>105.6</v>
      </c>
      <c r="K1619">
        <v>189</v>
      </c>
      <c r="L1619">
        <v>62</v>
      </c>
      <c r="M1619">
        <v>296</v>
      </c>
      <c r="N1619">
        <v>-6.0999999999999999E-2</v>
      </c>
      <c r="O1619">
        <v>315</v>
      </c>
      <c r="P1619">
        <v>-1.32</v>
      </c>
      <c r="Q1619">
        <v>170</v>
      </c>
      <c r="R1619">
        <v>103.6</v>
      </c>
      <c r="S1619">
        <v>183</v>
      </c>
      <c r="T1619">
        <v>104.9</v>
      </c>
      <c r="U1619">
        <v>178</v>
      </c>
      <c r="V1619">
        <v>-1.93</v>
      </c>
      <c r="W1619">
        <v>218</v>
      </c>
    </row>
    <row r="1620" spans="1:23" x14ac:dyDescent="0.25">
      <c r="A1620">
        <f>COUNTIF('Value Matchup'!$D$356:$D$423,D1620)</f>
        <v>0</v>
      </c>
      <c r="B1620" t="s">
        <v>1408</v>
      </c>
      <c r="C1620">
        <v>211</v>
      </c>
      <c r="D1620" t="s">
        <v>274</v>
      </c>
      <c r="E1620" t="s">
        <v>173</v>
      </c>
      <c r="F1620" s="79" t="s">
        <v>447</v>
      </c>
      <c r="G1620">
        <v>-3.76</v>
      </c>
      <c r="H1620">
        <v>103.1</v>
      </c>
      <c r="I1620">
        <v>196</v>
      </c>
      <c r="J1620">
        <v>106.9</v>
      </c>
      <c r="K1620">
        <v>220</v>
      </c>
      <c r="L1620">
        <v>64.400000000000006</v>
      </c>
      <c r="M1620">
        <v>172</v>
      </c>
      <c r="N1620">
        <v>4.2999999999999997E-2</v>
      </c>
      <c r="O1620">
        <v>74</v>
      </c>
      <c r="P1620">
        <v>0.89</v>
      </c>
      <c r="Q1620">
        <v>129</v>
      </c>
      <c r="R1620">
        <v>105.6</v>
      </c>
      <c r="S1620">
        <v>100</v>
      </c>
      <c r="T1620">
        <v>104.7</v>
      </c>
      <c r="U1620">
        <v>170</v>
      </c>
      <c r="V1620">
        <v>3.08</v>
      </c>
      <c r="W1620">
        <v>65</v>
      </c>
    </row>
    <row r="1621" spans="1:23" x14ac:dyDescent="0.25">
      <c r="A1621">
        <f>COUNTIF('Value Matchup'!$D$356:$D$423,D1621)</f>
        <v>1</v>
      </c>
      <c r="B1621" t="s">
        <v>1408</v>
      </c>
      <c r="C1621">
        <v>212</v>
      </c>
      <c r="D1621" t="s">
        <v>212</v>
      </c>
      <c r="E1621" t="s">
        <v>159</v>
      </c>
      <c r="F1621" s="79" t="s">
        <v>1063</v>
      </c>
      <c r="G1621">
        <v>-3.84</v>
      </c>
      <c r="H1621">
        <v>107.6</v>
      </c>
      <c r="I1621">
        <v>105</v>
      </c>
      <c r="J1621">
        <v>111.4</v>
      </c>
      <c r="K1621">
        <v>312</v>
      </c>
      <c r="L1621">
        <v>67.400000000000006</v>
      </c>
      <c r="M1621">
        <v>41</v>
      </c>
      <c r="N1621">
        <v>8.5000000000000006E-2</v>
      </c>
      <c r="O1621">
        <v>20</v>
      </c>
      <c r="P1621">
        <v>-1.92</v>
      </c>
      <c r="Q1621">
        <v>186</v>
      </c>
      <c r="R1621">
        <v>103.9</v>
      </c>
      <c r="S1621">
        <v>166</v>
      </c>
      <c r="T1621">
        <v>105.8</v>
      </c>
      <c r="U1621">
        <v>227</v>
      </c>
      <c r="V1621">
        <v>6.81</v>
      </c>
      <c r="W1621">
        <v>17</v>
      </c>
    </row>
    <row r="1622" spans="1:23" x14ac:dyDescent="0.25">
      <c r="A1622">
        <f>COUNTIF('Value Matchup'!$D$356:$D$423,D1622)</f>
        <v>0</v>
      </c>
      <c r="B1622" t="s">
        <v>1408</v>
      </c>
      <c r="C1622">
        <v>213</v>
      </c>
      <c r="D1622" t="s">
        <v>1403</v>
      </c>
      <c r="E1622" t="s">
        <v>116</v>
      </c>
      <c r="F1622" s="79" t="s">
        <v>989</v>
      </c>
      <c r="G1622">
        <v>-3.84</v>
      </c>
      <c r="H1622">
        <v>104.1</v>
      </c>
      <c r="I1622">
        <v>177</v>
      </c>
      <c r="J1622">
        <v>107.9</v>
      </c>
      <c r="K1622">
        <v>241</v>
      </c>
      <c r="L1622">
        <v>63.3</v>
      </c>
      <c r="M1622">
        <v>240</v>
      </c>
      <c r="N1622">
        <v>0.128</v>
      </c>
      <c r="O1622">
        <v>1</v>
      </c>
      <c r="P1622">
        <v>-6.74</v>
      </c>
      <c r="Q1622">
        <v>323</v>
      </c>
      <c r="R1622">
        <v>100</v>
      </c>
      <c r="S1622">
        <v>333</v>
      </c>
      <c r="T1622">
        <v>106.8</v>
      </c>
      <c r="U1622">
        <v>263</v>
      </c>
      <c r="V1622">
        <v>15.16</v>
      </c>
      <c r="W1622">
        <v>2</v>
      </c>
    </row>
    <row r="1623" spans="1:23" x14ac:dyDescent="0.25">
      <c r="A1623">
        <f>COUNTIF('Value Matchup'!$D$356:$D$423,D1623)</f>
        <v>1</v>
      </c>
      <c r="B1623" t="s">
        <v>1408</v>
      </c>
      <c r="C1623">
        <v>214</v>
      </c>
      <c r="D1623" t="s">
        <v>226</v>
      </c>
      <c r="E1623" t="s">
        <v>171</v>
      </c>
      <c r="F1623" s="79" t="s">
        <v>514</v>
      </c>
      <c r="G1623">
        <v>-3.85</v>
      </c>
      <c r="H1623">
        <v>101.4</v>
      </c>
      <c r="I1623">
        <v>232</v>
      </c>
      <c r="J1623">
        <v>105.2</v>
      </c>
      <c r="K1623">
        <v>184</v>
      </c>
      <c r="L1623">
        <v>64.2</v>
      </c>
      <c r="M1623">
        <v>182</v>
      </c>
      <c r="N1623">
        <v>-5.7000000000000002E-2</v>
      </c>
      <c r="O1623">
        <v>310</v>
      </c>
      <c r="P1623">
        <v>-2.75</v>
      </c>
      <c r="Q1623">
        <v>207</v>
      </c>
      <c r="R1623">
        <v>101.8</v>
      </c>
      <c r="S1623">
        <v>286</v>
      </c>
      <c r="T1623">
        <v>104.6</v>
      </c>
      <c r="U1623">
        <v>162</v>
      </c>
      <c r="V1623">
        <v>-14.23</v>
      </c>
      <c r="W1623">
        <v>350</v>
      </c>
    </row>
    <row r="1624" spans="1:23" x14ac:dyDescent="0.25">
      <c r="A1624">
        <f>COUNTIF('Value Matchup'!$D$356:$D$423,D1624)</f>
        <v>0</v>
      </c>
      <c r="B1624" t="s">
        <v>1408</v>
      </c>
      <c r="C1624">
        <v>215</v>
      </c>
      <c r="D1624" t="s">
        <v>271</v>
      </c>
      <c r="E1624" t="s">
        <v>112</v>
      </c>
      <c r="F1624" s="79" t="s">
        <v>514</v>
      </c>
      <c r="G1624">
        <v>-4.0199999999999996</v>
      </c>
      <c r="H1624">
        <v>102.5</v>
      </c>
      <c r="I1624">
        <v>212</v>
      </c>
      <c r="J1624">
        <v>106.6</v>
      </c>
      <c r="K1624">
        <v>214</v>
      </c>
      <c r="L1624">
        <v>64.599999999999994</v>
      </c>
      <c r="M1624">
        <v>156</v>
      </c>
      <c r="N1624">
        <v>8.9999999999999993E-3</v>
      </c>
      <c r="O1624">
        <v>163</v>
      </c>
      <c r="P1624">
        <v>-0.08</v>
      </c>
      <c r="Q1624">
        <v>144</v>
      </c>
      <c r="R1624">
        <v>104.3</v>
      </c>
      <c r="S1624">
        <v>145</v>
      </c>
      <c r="T1624">
        <v>104.4</v>
      </c>
      <c r="U1624">
        <v>155</v>
      </c>
      <c r="V1624">
        <v>-5.44</v>
      </c>
      <c r="W1624">
        <v>311</v>
      </c>
    </row>
    <row r="1625" spans="1:23" x14ac:dyDescent="0.25">
      <c r="A1625">
        <f>COUNTIF('Value Matchup'!$D$356:$D$423,D1625)</f>
        <v>0</v>
      </c>
      <c r="B1625" t="s">
        <v>1408</v>
      </c>
      <c r="C1625">
        <v>216</v>
      </c>
      <c r="D1625" t="s">
        <v>388</v>
      </c>
      <c r="E1625" t="s">
        <v>153</v>
      </c>
      <c r="F1625" s="79" t="s">
        <v>449</v>
      </c>
      <c r="G1625">
        <v>-4.22</v>
      </c>
      <c r="H1625">
        <v>98.5</v>
      </c>
      <c r="I1625">
        <v>280</v>
      </c>
      <c r="J1625">
        <v>102.8</v>
      </c>
      <c r="K1625">
        <v>143</v>
      </c>
      <c r="L1625">
        <v>65.3</v>
      </c>
      <c r="M1625">
        <v>121</v>
      </c>
      <c r="N1625">
        <v>1.2999999999999999E-2</v>
      </c>
      <c r="O1625">
        <v>150</v>
      </c>
      <c r="P1625">
        <v>-0.71</v>
      </c>
      <c r="Q1625">
        <v>155</v>
      </c>
      <c r="R1625">
        <v>104.4</v>
      </c>
      <c r="S1625">
        <v>134</v>
      </c>
      <c r="T1625">
        <v>105.1</v>
      </c>
      <c r="U1625">
        <v>188</v>
      </c>
      <c r="V1625">
        <v>-3.48</v>
      </c>
      <c r="W1625">
        <v>265</v>
      </c>
    </row>
    <row r="1626" spans="1:23" x14ac:dyDescent="0.25">
      <c r="A1626">
        <f>COUNTIF('Value Matchup'!$D$356:$D$423,D1626)</f>
        <v>0</v>
      </c>
      <c r="B1626" t="s">
        <v>1408</v>
      </c>
      <c r="C1626">
        <v>217</v>
      </c>
      <c r="D1626" t="s">
        <v>191</v>
      </c>
      <c r="E1626" t="s">
        <v>182</v>
      </c>
      <c r="F1626" s="79" t="s">
        <v>1660</v>
      </c>
      <c r="G1626">
        <v>-4.26</v>
      </c>
      <c r="H1626">
        <v>108.6</v>
      </c>
      <c r="I1626">
        <v>85</v>
      </c>
      <c r="J1626">
        <v>112.9</v>
      </c>
      <c r="K1626">
        <v>326</v>
      </c>
      <c r="L1626">
        <v>67.3</v>
      </c>
      <c r="M1626">
        <v>46</v>
      </c>
      <c r="N1626">
        <v>-1.4999999999999999E-2</v>
      </c>
      <c r="O1626">
        <v>219</v>
      </c>
      <c r="P1626">
        <v>1.03</v>
      </c>
      <c r="Q1626">
        <v>120</v>
      </c>
      <c r="R1626">
        <v>103.7</v>
      </c>
      <c r="S1626">
        <v>173</v>
      </c>
      <c r="T1626">
        <v>102.7</v>
      </c>
      <c r="U1626">
        <v>98</v>
      </c>
      <c r="V1626">
        <v>-8.19</v>
      </c>
      <c r="W1626">
        <v>337</v>
      </c>
    </row>
    <row r="1627" spans="1:23" x14ac:dyDescent="0.25">
      <c r="A1627">
        <f>COUNTIF('Value Matchup'!$D$356:$D$423,D1627)</f>
        <v>0</v>
      </c>
      <c r="B1627" t="s">
        <v>1408</v>
      </c>
      <c r="C1627">
        <v>218</v>
      </c>
      <c r="D1627" t="s">
        <v>193</v>
      </c>
      <c r="E1627" t="s">
        <v>169</v>
      </c>
      <c r="F1627" s="79" t="s">
        <v>441</v>
      </c>
      <c r="G1627">
        <v>-4.29</v>
      </c>
      <c r="H1627">
        <v>103.2</v>
      </c>
      <c r="I1627">
        <v>194</v>
      </c>
      <c r="J1627">
        <v>107.5</v>
      </c>
      <c r="K1627">
        <v>231</v>
      </c>
      <c r="L1627">
        <v>67.7</v>
      </c>
      <c r="M1627">
        <v>32</v>
      </c>
      <c r="N1627">
        <v>3.5999999999999997E-2</v>
      </c>
      <c r="O1627">
        <v>91</v>
      </c>
      <c r="P1627">
        <v>-4.13</v>
      </c>
      <c r="Q1627">
        <v>252</v>
      </c>
      <c r="R1627">
        <v>103.2</v>
      </c>
      <c r="S1627">
        <v>202</v>
      </c>
      <c r="T1627">
        <v>107.3</v>
      </c>
      <c r="U1627">
        <v>291</v>
      </c>
      <c r="V1627">
        <v>4.74</v>
      </c>
      <c r="W1627">
        <v>36</v>
      </c>
    </row>
    <row r="1628" spans="1:23" x14ac:dyDescent="0.25">
      <c r="A1628">
        <f>COUNTIF('Value Matchup'!$D$356:$D$423,D1628)</f>
        <v>0</v>
      </c>
      <c r="B1628" t="s">
        <v>1408</v>
      </c>
      <c r="C1628">
        <v>219</v>
      </c>
      <c r="D1628" t="s">
        <v>357</v>
      </c>
      <c r="E1628" t="s">
        <v>186</v>
      </c>
      <c r="F1628" s="79" t="s">
        <v>541</v>
      </c>
      <c r="G1628">
        <v>-4.3600000000000003</v>
      </c>
      <c r="H1628">
        <v>103.4</v>
      </c>
      <c r="I1628">
        <v>188</v>
      </c>
      <c r="J1628">
        <v>107.8</v>
      </c>
      <c r="K1628">
        <v>237</v>
      </c>
      <c r="L1628">
        <v>65.2</v>
      </c>
      <c r="M1628">
        <v>130</v>
      </c>
      <c r="N1628">
        <v>3.2000000000000001E-2</v>
      </c>
      <c r="O1628">
        <v>98</v>
      </c>
      <c r="P1628">
        <v>-3.12</v>
      </c>
      <c r="Q1628">
        <v>216</v>
      </c>
      <c r="R1628">
        <v>103.1</v>
      </c>
      <c r="S1628">
        <v>207</v>
      </c>
      <c r="T1628">
        <v>106.3</v>
      </c>
      <c r="U1628">
        <v>243</v>
      </c>
      <c r="V1628">
        <v>-1.23</v>
      </c>
      <c r="W1628">
        <v>195</v>
      </c>
    </row>
    <row r="1629" spans="1:23" x14ac:dyDescent="0.25">
      <c r="A1629">
        <f>COUNTIF('Value Matchup'!$D$356:$D$423,D1629)</f>
        <v>0</v>
      </c>
      <c r="B1629" t="s">
        <v>1408</v>
      </c>
      <c r="C1629">
        <v>220</v>
      </c>
      <c r="D1629" t="s">
        <v>386</v>
      </c>
      <c r="E1629" t="s">
        <v>171</v>
      </c>
      <c r="F1629" s="79" t="s">
        <v>452</v>
      </c>
      <c r="G1629">
        <v>-4.37</v>
      </c>
      <c r="H1629">
        <v>99.8</v>
      </c>
      <c r="I1629">
        <v>258</v>
      </c>
      <c r="J1629">
        <v>104.2</v>
      </c>
      <c r="K1629">
        <v>167</v>
      </c>
      <c r="L1629">
        <v>63</v>
      </c>
      <c r="M1629">
        <v>255</v>
      </c>
      <c r="N1629">
        <v>3.1E-2</v>
      </c>
      <c r="O1629">
        <v>102</v>
      </c>
      <c r="P1629">
        <v>-1.34</v>
      </c>
      <c r="Q1629">
        <v>171</v>
      </c>
      <c r="R1629">
        <v>102</v>
      </c>
      <c r="S1629">
        <v>274</v>
      </c>
      <c r="T1629">
        <v>103.4</v>
      </c>
      <c r="U1629">
        <v>112</v>
      </c>
      <c r="V1629">
        <v>-9.69</v>
      </c>
      <c r="W1629">
        <v>342</v>
      </c>
    </row>
    <row r="1630" spans="1:23" x14ac:dyDescent="0.25">
      <c r="A1630">
        <f>COUNTIF('Value Matchup'!$D$356:$D$423,D1630)</f>
        <v>0</v>
      </c>
      <c r="B1630" t="s">
        <v>1408</v>
      </c>
      <c r="C1630">
        <v>221</v>
      </c>
      <c r="D1630" t="s">
        <v>368</v>
      </c>
      <c r="E1630" t="s">
        <v>148</v>
      </c>
      <c r="F1630" s="79" t="s">
        <v>517</v>
      </c>
      <c r="G1630">
        <v>-4.58</v>
      </c>
      <c r="H1630">
        <v>99.8</v>
      </c>
      <c r="I1630">
        <v>261</v>
      </c>
      <c r="J1630">
        <v>104.4</v>
      </c>
      <c r="K1630">
        <v>171</v>
      </c>
      <c r="L1630">
        <v>62.7</v>
      </c>
      <c r="M1630">
        <v>268</v>
      </c>
      <c r="N1630">
        <v>1.7999999999999999E-2</v>
      </c>
      <c r="O1630">
        <v>141</v>
      </c>
      <c r="P1630">
        <v>-4.0999999999999996</v>
      </c>
      <c r="Q1630">
        <v>249</v>
      </c>
      <c r="R1630">
        <v>102</v>
      </c>
      <c r="S1630">
        <v>279</v>
      </c>
      <c r="T1630">
        <v>106.1</v>
      </c>
      <c r="U1630">
        <v>236</v>
      </c>
      <c r="V1630">
        <v>3.61</v>
      </c>
      <c r="W1630">
        <v>56</v>
      </c>
    </row>
    <row r="1631" spans="1:23" x14ac:dyDescent="0.25">
      <c r="A1631">
        <f>COUNTIF('Value Matchup'!$D$356:$D$423,D1631)</f>
        <v>0</v>
      </c>
      <c r="B1631" t="s">
        <v>1408</v>
      </c>
      <c r="C1631">
        <v>222</v>
      </c>
      <c r="D1631" t="s">
        <v>185</v>
      </c>
      <c r="E1631" t="s">
        <v>186</v>
      </c>
      <c r="F1631" s="79" t="s">
        <v>1660</v>
      </c>
      <c r="G1631">
        <v>-4.58</v>
      </c>
      <c r="H1631">
        <v>106</v>
      </c>
      <c r="I1631">
        <v>134</v>
      </c>
      <c r="J1631">
        <v>110.6</v>
      </c>
      <c r="K1631">
        <v>295</v>
      </c>
      <c r="L1631">
        <v>57.1</v>
      </c>
      <c r="M1631">
        <v>350</v>
      </c>
      <c r="N1631">
        <v>-6.7000000000000004E-2</v>
      </c>
      <c r="O1631">
        <v>321</v>
      </c>
      <c r="P1631">
        <v>-3.73</v>
      </c>
      <c r="Q1631">
        <v>239</v>
      </c>
      <c r="R1631">
        <v>102.8</v>
      </c>
      <c r="S1631">
        <v>224</v>
      </c>
      <c r="T1631">
        <v>106.6</v>
      </c>
      <c r="U1631">
        <v>259</v>
      </c>
      <c r="V1631">
        <v>-2.16</v>
      </c>
      <c r="W1631">
        <v>224</v>
      </c>
    </row>
    <row r="1632" spans="1:23" x14ac:dyDescent="0.25">
      <c r="A1632">
        <f>COUNTIF('Value Matchup'!$D$356:$D$423,D1632)</f>
        <v>0</v>
      </c>
      <c r="B1632" t="s">
        <v>1408</v>
      </c>
      <c r="C1632">
        <v>223</v>
      </c>
      <c r="D1632" t="s">
        <v>363</v>
      </c>
      <c r="E1632" t="s">
        <v>144</v>
      </c>
      <c r="F1632" s="79" t="s">
        <v>1660</v>
      </c>
      <c r="G1632">
        <v>-4.79</v>
      </c>
      <c r="H1632">
        <v>98.8</v>
      </c>
      <c r="I1632">
        <v>275</v>
      </c>
      <c r="J1632">
        <v>103.6</v>
      </c>
      <c r="K1632">
        <v>160</v>
      </c>
      <c r="L1632">
        <v>62.2</v>
      </c>
      <c r="M1632">
        <v>282</v>
      </c>
      <c r="N1632">
        <v>-5.3999999999999999E-2</v>
      </c>
      <c r="O1632">
        <v>303</v>
      </c>
      <c r="P1632">
        <v>-0.87</v>
      </c>
      <c r="Q1632">
        <v>157</v>
      </c>
      <c r="R1632">
        <v>103</v>
      </c>
      <c r="S1632">
        <v>211</v>
      </c>
      <c r="T1632">
        <v>103.9</v>
      </c>
      <c r="U1632">
        <v>134</v>
      </c>
      <c r="V1632">
        <v>-8.2200000000000006</v>
      </c>
      <c r="W1632">
        <v>338</v>
      </c>
    </row>
    <row r="1633" spans="1:23" x14ac:dyDescent="0.25">
      <c r="A1633">
        <f>COUNTIF('Value Matchup'!$D$356:$D$423,D1633)</f>
        <v>0</v>
      </c>
      <c r="B1633" t="s">
        <v>1408</v>
      </c>
      <c r="C1633">
        <v>224</v>
      </c>
      <c r="D1633" t="s">
        <v>192</v>
      </c>
      <c r="E1633" t="s">
        <v>171</v>
      </c>
      <c r="F1633" s="79" t="s">
        <v>552</v>
      </c>
      <c r="G1633">
        <v>-4.8899999999999997</v>
      </c>
      <c r="H1633">
        <v>103.7</v>
      </c>
      <c r="I1633">
        <v>183</v>
      </c>
      <c r="J1633">
        <v>108.6</v>
      </c>
      <c r="K1633">
        <v>261</v>
      </c>
      <c r="L1633">
        <v>61.2</v>
      </c>
      <c r="M1633">
        <v>314</v>
      </c>
      <c r="N1633">
        <v>-2E-3</v>
      </c>
      <c r="O1633">
        <v>189</v>
      </c>
      <c r="P1633">
        <v>0.04</v>
      </c>
      <c r="Q1633">
        <v>141</v>
      </c>
      <c r="R1633">
        <v>103.2</v>
      </c>
      <c r="S1633">
        <v>200</v>
      </c>
      <c r="T1633">
        <v>103.2</v>
      </c>
      <c r="U1633">
        <v>108</v>
      </c>
      <c r="V1633">
        <v>-6.07</v>
      </c>
      <c r="W1633">
        <v>323</v>
      </c>
    </row>
    <row r="1634" spans="1:23" x14ac:dyDescent="0.25">
      <c r="A1634">
        <f>COUNTIF('Value Matchup'!$D$356:$D$423,D1634)</f>
        <v>0</v>
      </c>
      <c r="B1634" t="s">
        <v>1408</v>
      </c>
      <c r="C1634">
        <v>225</v>
      </c>
      <c r="D1634" t="s">
        <v>194</v>
      </c>
      <c r="E1634" t="s">
        <v>132</v>
      </c>
      <c r="F1634" s="79" t="s">
        <v>546</v>
      </c>
      <c r="G1634">
        <v>-4.95</v>
      </c>
      <c r="H1634">
        <v>100.3</v>
      </c>
      <c r="I1634">
        <v>251</v>
      </c>
      <c r="J1634">
        <v>105.2</v>
      </c>
      <c r="K1634">
        <v>182</v>
      </c>
      <c r="L1634">
        <v>63.2</v>
      </c>
      <c r="M1634">
        <v>246</v>
      </c>
      <c r="N1634">
        <v>0.11899999999999999</v>
      </c>
      <c r="O1634">
        <v>4</v>
      </c>
      <c r="P1634">
        <v>-1.2</v>
      </c>
      <c r="Q1634">
        <v>165</v>
      </c>
      <c r="R1634">
        <v>104.4</v>
      </c>
      <c r="S1634">
        <v>141</v>
      </c>
      <c r="T1634">
        <v>105.6</v>
      </c>
      <c r="U1634">
        <v>213</v>
      </c>
      <c r="V1634">
        <v>2.87</v>
      </c>
      <c r="W1634">
        <v>72</v>
      </c>
    </row>
    <row r="1635" spans="1:23" x14ac:dyDescent="0.25">
      <c r="A1635">
        <f>COUNTIF('Value Matchup'!$D$356:$D$423,D1635)</f>
        <v>0</v>
      </c>
      <c r="B1635" t="s">
        <v>1408</v>
      </c>
      <c r="C1635">
        <v>226</v>
      </c>
      <c r="D1635" t="s">
        <v>285</v>
      </c>
      <c r="E1635" t="s">
        <v>148</v>
      </c>
      <c r="F1635" s="79" t="s">
        <v>444</v>
      </c>
      <c r="G1635">
        <v>-4.97</v>
      </c>
      <c r="H1635">
        <v>98.5</v>
      </c>
      <c r="I1635">
        <v>282</v>
      </c>
      <c r="J1635">
        <v>103.4</v>
      </c>
      <c r="K1635">
        <v>156</v>
      </c>
      <c r="L1635">
        <v>62.4</v>
      </c>
      <c r="M1635">
        <v>276</v>
      </c>
      <c r="N1635">
        <v>0.04</v>
      </c>
      <c r="O1635">
        <v>78</v>
      </c>
      <c r="P1635">
        <v>-4.84</v>
      </c>
      <c r="Q1635">
        <v>273</v>
      </c>
      <c r="R1635">
        <v>102</v>
      </c>
      <c r="S1635">
        <v>277</v>
      </c>
      <c r="T1635">
        <v>106.9</v>
      </c>
      <c r="U1635">
        <v>266</v>
      </c>
      <c r="V1635">
        <v>5.25</v>
      </c>
      <c r="W1635">
        <v>30</v>
      </c>
    </row>
    <row r="1636" spans="1:23" x14ac:dyDescent="0.25">
      <c r="A1636">
        <f>COUNTIF('Value Matchup'!$D$356:$D$423,D1636)</f>
        <v>0</v>
      </c>
      <c r="B1636" t="s">
        <v>1408</v>
      </c>
      <c r="C1636">
        <v>227</v>
      </c>
      <c r="D1636" t="s">
        <v>379</v>
      </c>
      <c r="E1636" t="s">
        <v>108</v>
      </c>
      <c r="F1636" s="79" t="s">
        <v>544</v>
      </c>
      <c r="G1636">
        <v>-5.05</v>
      </c>
      <c r="H1636">
        <v>100.8</v>
      </c>
      <c r="I1636">
        <v>241</v>
      </c>
      <c r="J1636">
        <v>105.9</v>
      </c>
      <c r="K1636">
        <v>198</v>
      </c>
      <c r="L1636">
        <v>62.7</v>
      </c>
      <c r="M1636">
        <v>267</v>
      </c>
      <c r="N1636">
        <v>0.04</v>
      </c>
      <c r="O1636">
        <v>77</v>
      </c>
      <c r="P1636">
        <v>-7.36</v>
      </c>
      <c r="Q1636">
        <v>334</v>
      </c>
      <c r="R1636">
        <v>101.3</v>
      </c>
      <c r="S1636">
        <v>307</v>
      </c>
      <c r="T1636">
        <v>108.6</v>
      </c>
      <c r="U1636">
        <v>338</v>
      </c>
      <c r="V1636">
        <v>-5.46</v>
      </c>
      <c r="W1636">
        <v>313</v>
      </c>
    </row>
    <row r="1637" spans="1:23" x14ac:dyDescent="0.25">
      <c r="A1637">
        <f>COUNTIF('Value Matchup'!$D$356:$D$423,D1637)</f>
        <v>0</v>
      </c>
      <c r="B1637" t="s">
        <v>1408</v>
      </c>
      <c r="C1637">
        <v>228</v>
      </c>
      <c r="D1637" t="s">
        <v>235</v>
      </c>
      <c r="E1637" t="s">
        <v>108</v>
      </c>
      <c r="F1637" s="79" t="s">
        <v>762</v>
      </c>
      <c r="G1637">
        <v>-5.0599999999999996</v>
      </c>
      <c r="H1637">
        <v>107.5</v>
      </c>
      <c r="I1637">
        <v>108</v>
      </c>
      <c r="J1637">
        <v>112.6</v>
      </c>
      <c r="K1637">
        <v>322</v>
      </c>
      <c r="L1637">
        <v>67.400000000000006</v>
      </c>
      <c r="M1637">
        <v>39</v>
      </c>
      <c r="N1637">
        <v>4.1000000000000002E-2</v>
      </c>
      <c r="O1637">
        <v>76</v>
      </c>
      <c r="P1637">
        <v>-6.57</v>
      </c>
      <c r="Q1637">
        <v>321</v>
      </c>
      <c r="R1637">
        <v>101.1</v>
      </c>
      <c r="S1637">
        <v>308</v>
      </c>
      <c r="T1637">
        <v>107.7</v>
      </c>
      <c r="U1637">
        <v>305</v>
      </c>
      <c r="V1637">
        <v>5.19</v>
      </c>
      <c r="W1637">
        <v>31</v>
      </c>
    </row>
    <row r="1638" spans="1:23" x14ac:dyDescent="0.25">
      <c r="A1638">
        <f>COUNTIF('Value Matchup'!$D$356:$D$423,D1638)</f>
        <v>0</v>
      </c>
      <c r="B1638" t="s">
        <v>1408</v>
      </c>
      <c r="C1638">
        <v>229</v>
      </c>
      <c r="D1638" t="s">
        <v>313</v>
      </c>
      <c r="E1638" t="s">
        <v>108</v>
      </c>
      <c r="F1638" s="79" t="s">
        <v>535</v>
      </c>
      <c r="G1638">
        <v>-5.1100000000000003</v>
      </c>
      <c r="H1638">
        <v>112.5</v>
      </c>
      <c r="I1638">
        <v>45</v>
      </c>
      <c r="J1638">
        <v>117.6</v>
      </c>
      <c r="K1638">
        <v>348</v>
      </c>
      <c r="L1638">
        <v>73.2</v>
      </c>
      <c r="M1638">
        <v>4</v>
      </c>
      <c r="N1638">
        <v>5.3999999999999999E-2</v>
      </c>
      <c r="O1638">
        <v>55</v>
      </c>
      <c r="P1638">
        <v>-5.2</v>
      </c>
      <c r="Q1638">
        <v>286</v>
      </c>
      <c r="R1638">
        <v>101.7</v>
      </c>
      <c r="S1638">
        <v>293</v>
      </c>
      <c r="T1638">
        <v>106.9</v>
      </c>
      <c r="U1638">
        <v>270</v>
      </c>
      <c r="V1638">
        <v>10.52</v>
      </c>
      <c r="W1638">
        <v>6</v>
      </c>
    </row>
    <row r="1639" spans="1:23" x14ac:dyDescent="0.25">
      <c r="A1639">
        <f>COUNTIF('Value Matchup'!$D$356:$D$423,D1639)</f>
        <v>0</v>
      </c>
      <c r="B1639" t="s">
        <v>1408</v>
      </c>
      <c r="C1639">
        <v>230</v>
      </c>
      <c r="D1639" t="s">
        <v>381</v>
      </c>
      <c r="E1639" t="s">
        <v>123</v>
      </c>
      <c r="F1639" s="79" t="s">
        <v>449</v>
      </c>
      <c r="G1639">
        <v>-5.2</v>
      </c>
      <c r="H1639">
        <v>93.7</v>
      </c>
      <c r="I1639">
        <v>326</v>
      </c>
      <c r="J1639">
        <v>98.9</v>
      </c>
      <c r="K1639">
        <v>77</v>
      </c>
      <c r="L1639">
        <v>61.2</v>
      </c>
      <c r="M1639">
        <v>312</v>
      </c>
      <c r="N1639">
        <v>-3.3000000000000002E-2</v>
      </c>
      <c r="O1639">
        <v>260</v>
      </c>
      <c r="P1639">
        <v>-3.05</v>
      </c>
      <c r="Q1639">
        <v>214</v>
      </c>
      <c r="R1639">
        <v>102.5</v>
      </c>
      <c r="S1639">
        <v>243</v>
      </c>
      <c r="T1639">
        <v>105.6</v>
      </c>
      <c r="U1639">
        <v>214</v>
      </c>
      <c r="V1639">
        <v>1.05</v>
      </c>
      <c r="W1639">
        <v>124</v>
      </c>
    </row>
    <row r="1640" spans="1:23" x14ac:dyDescent="0.25">
      <c r="A1640">
        <f>COUNTIF('Value Matchup'!$D$356:$D$423,D1640)</f>
        <v>0</v>
      </c>
      <c r="B1640" t="s">
        <v>1408</v>
      </c>
      <c r="C1640">
        <v>231</v>
      </c>
      <c r="D1640" t="s">
        <v>229</v>
      </c>
      <c r="E1640" t="s">
        <v>198</v>
      </c>
      <c r="F1640" s="79" t="s">
        <v>442</v>
      </c>
      <c r="G1640">
        <v>-5.29</v>
      </c>
      <c r="H1640">
        <v>107.7</v>
      </c>
      <c r="I1640">
        <v>104</v>
      </c>
      <c r="J1640">
        <v>112.9</v>
      </c>
      <c r="K1640">
        <v>327</v>
      </c>
      <c r="L1640">
        <v>67.5</v>
      </c>
      <c r="M1640">
        <v>35</v>
      </c>
      <c r="N1640">
        <v>-7.0000000000000007E-2</v>
      </c>
      <c r="O1640">
        <v>324</v>
      </c>
      <c r="P1640">
        <v>-4.51</v>
      </c>
      <c r="Q1640">
        <v>263</v>
      </c>
      <c r="R1640">
        <v>104.3</v>
      </c>
      <c r="S1640">
        <v>144</v>
      </c>
      <c r="T1640">
        <v>108.8</v>
      </c>
      <c r="U1640">
        <v>343</v>
      </c>
      <c r="V1640">
        <v>1.05</v>
      </c>
      <c r="W1640">
        <v>125</v>
      </c>
    </row>
    <row r="1641" spans="1:23" x14ac:dyDescent="0.25">
      <c r="A1641">
        <f>COUNTIF('Value Matchup'!$D$356:$D$423,D1641)</f>
        <v>0</v>
      </c>
      <c r="B1641" t="s">
        <v>1408</v>
      </c>
      <c r="C1641">
        <v>232</v>
      </c>
      <c r="D1641" t="s">
        <v>315</v>
      </c>
      <c r="E1641" t="s">
        <v>112</v>
      </c>
      <c r="F1641" s="79" t="s">
        <v>1662</v>
      </c>
      <c r="G1641">
        <v>-5.47</v>
      </c>
      <c r="H1641">
        <v>103</v>
      </c>
      <c r="I1641">
        <v>198</v>
      </c>
      <c r="J1641">
        <v>108.5</v>
      </c>
      <c r="K1641">
        <v>257</v>
      </c>
      <c r="L1641">
        <v>66.400000000000006</v>
      </c>
      <c r="M1641">
        <v>73</v>
      </c>
      <c r="N1641">
        <v>-0.04</v>
      </c>
      <c r="O1641">
        <v>272</v>
      </c>
      <c r="P1641">
        <v>0.75</v>
      </c>
      <c r="Q1641">
        <v>130</v>
      </c>
      <c r="R1641">
        <v>104.9</v>
      </c>
      <c r="S1641">
        <v>113</v>
      </c>
      <c r="T1641">
        <v>104.2</v>
      </c>
      <c r="U1641">
        <v>147</v>
      </c>
      <c r="V1641">
        <v>-4.22</v>
      </c>
      <c r="W1641">
        <v>289</v>
      </c>
    </row>
    <row r="1642" spans="1:23" x14ac:dyDescent="0.25">
      <c r="A1642">
        <f>COUNTIF('Value Matchup'!$D$356:$D$423,D1642)</f>
        <v>0</v>
      </c>
      <c r="B1642" t="s">
        <v>1408</v>
      </c>
      <c r="C1642">
        <v>233</v>
      </c>
      <c r="D1642" t="s">
        <v>360</v>
      </c>
      <c r="E1642" t="s">
        <v>132</v>
      </c>
      <c r="F1642" s="79" t="s">
        <v>442</v>
      </c>
      <c r="G1642">
        <v>-5.54</v>
      </c>
      <c r="H1642">
        <v>102.8</v>
      </c>
      <c r="I1642">
        <v>205</v>
      </c>
      <c r="J1642">
        <v>108.4</v>
      </c>
      <c r="K1642">
        <v>254</v>
      </c>
      <c r="L1642">
        <v>65.599999999999994</v>
      </c>
      <c r="M1642">
        <v>110</v>
      </c>
      <c r="N1642">
        <v>-6.0999999999999999E-2</v>
      </c>
      <c r="O1642">
        <v>316</v>
      </c>
      <c r="P1642">
        <v>-4.1100000000000003</v>
      </c>
      <c r="Q1642">
        <v>250</v>
      </c>
      <c r="R1642">
        <v>102.4</v>
      </c>
      <c r="S1642">
        <v>247</v>
      </c>
      <c r="T1642">
        <v>106.5</v>
      </c>
      <c r="U1642">
        <v>258</v>
      </c>
      <c r="V1642">
        <v>-3.94</v>
      </c>
      <c r="W1642">
        <v>280</v>
      </c>
    </row>
    <row r="1643" spans="1:23" x14ac:dyDescent="0.25">
      <c r="A1643">
        <f>COUNTIF('Value Matchup'!$D$356:$D$423,D1643)</f>
        <v>0</v>
      </c>
      <c r="B1643" t="s">
        <v>1408</v>
      </c>
      <c r="C1643">
        <v>234</v>
      </c>
      <c r="D1643" t="s">
        <v>414</v>
      </c>
      <c r="E1643" t="s">
        <v>169</v>
      </c>
      <c r="F1643" s="79" t="s">
        <v>550</v>
      </c>
      <c r="G1643">
        <v>-5.6</v>
      </c>
      <c r="H1643">
        <v>101.9</v>
      </c>
      <c r="I1643">
        <v>223</v>
      </c>
      <c r="J1643">
        <v>107.5</v>
      </c>
      <c r="K1643">
        <v>233</v>
      </c>
      <c r="L1643">
        <v>65.7</v>
      </c>
      <c r="M1643">
        <v>106</v>
      </c>
      <c r="N1643">
        <v>8.9999999999999993E-3</v>
      </c>
      <c r="O1643">
        <v>159</v>
      </c>
      <c r="P1643">
        <v>-3.3</v>
      </c>
      <c r="Q1643">
        <v>224</v>
      </c>
      <c r="R1643">
        <v>103.8</v>
      </c>
      <c r="S1643">
        <v>168</v>
      </c>
      <c r="T1643">
        <v>107.1</v>
      </c>
      <c r="U1643">
        <v>278</v>
      </c>
      <c r="V1643">
        <v>4.95</v>
      </c>
      <c r="W1643">
        <v>35</v>
      </c>
    </row>
    <row r="1644" spans="1:23" x14ac:dyDescent="0.25">
      <c r="A1644">
        <f>COUNTIF('Value Matchup'!$D$356:$D$423,D1644)</f>
        <v>0</v>
      </c>
      <c r="B1644" t="s">
        <v>1408</v>
      </c>
      <c r="C1644">
        <v>235</v>
      </c>
      <c r="D1644" t="s">
        <v>126</v>
      </c>
      <c r="E1644" t="s">
        <v>123</v>
      </c>
      <c r="F1644" s="79" t="s">
        <v>451</v>
      </c>
      <c r="G1644">
        <v>-5.63</v>
      </c>
      <c r="H1644">
        <v>104.3</v>
      </c>
      <c r="I1644">
        <v>171</v>
      </c>
      <c r="J1644">
        <v>109.9</v>
      </c>
      <c r="K1644">
        <v>288</v>
      </c>
      <c r="L1644">
        <v>64.3</v>
      </c>
      <c r="M1644">
        <v>174</v>
      </c>
      <c r="N1644">
        <v>-4.8000000000000001E-2</v>
      </c>
      <c r="O1644">
        <v>289</v>
      </c>
      <c r="P1644">
        <v>-4.76</v>
      </c>
      <c r="Q1644">
        <v>272</v>
      </c>
      <c r="R1644">
        <v>100.6</v>
      </c>
      <c r="S1644">
        <v>320</v>
      </c>
      <c r="T1644">
        <v>105.4</v>
      </c>
      <c r="U1644">
        <v>199</v>
      </c>
      <c r="V1644">
        <v>-4.87</v>
      </c>
      <c r="W1644">
        <v>303</v>
      </c>
    </row>
    <row r="1645" spans="1:23" x14ac:dyDescent="0.25">
      <c r="A1645">
        <f>COUNTIF('Value Matchup'!$D$356:$D$423,D1645)</f>
        <v>0</v>
      </c>
      <c r="B1645" t="s">
        <v>1408</v>
      </c>
      <c r="C1645">
        <v>236</v>
      </c>
      <c r="D1645" t="s">
        <v>147</v>
      </c>
      <c r="E1645" t="s">
        <v>148</v>
      </c>
      <c r="F1645" s="79" t="s">
        <v>445</v>
      </c>
      <c r="G1645">
        <v>-5.85</v>
      </c>
      <c r="H1645">
        <v>104.1</v>
      </c>
      <c r="I1645">
        <v>176</v>
      </c>
      <c r="J1645">
        <v>109.9</v>
      </c>
      <c r="K1645">
        <v>290</v>
      </c>
      <c r="L1645">
        <v>63.1</v>
      </c>
      <c r="M1645">
        <v>249</v>
      </c>
      <c r="N1645">
        <v>6.4000000000000001E-2</v>
      </c>
      <c r="O1645">
        <v>44</v>
      </c>
      <c r="P1645">
        <v>-4.5999999999999996</v>
      </c>
      <c r="Q1645">
        <v>265</v>
      </c>
      <c r="R1645">
        <v>101.4</v>
      </c>
      <c r="S1645">
        <v>304</v>
      </c>
      <c r="T1645">
        <v>106</v>
      </c>
      <c r="U1645">
        <v>232</v>
      </c>
      <c r="V1645">
        <v>2.86</v>
      </c>
      <c r="W1645">
        <v>73</v>
      </c>
    </row>
    <row r="1646" spans="1:23" x14ac:dyDescent="0.25">
      <c r="A1646">
        <f>COUNTIF('Value Matchup'!$D$356:$D$423,D1646)</f>
        <v>0</v>
      </c>
      <c r="B1646" t="s">
        <v>1408</v>
      </c>
      <c r="C1646">
        <v>237</v>
      </c>
      <c r="D1646" t="s">
        <v>394</v>
      </c>
      <c r="E1646" t="s">
        <v>159</v>
      </c>
      <c r="F1646" s="79" t="s">
        <v>452</v>
      </c>
      <c r="G1646">
        <v>-6.14</v>
      </c>
      <c r="H1646">
        <v>102.4</v>
      </c>
      <c r="I1646">
        <v>214</v>
      </c>
      <c r="J1646">
        <v>108.6</v>
      </c>
      <c r="K1646">
        <v>260</v>
      </c>
      <c r="L1646">
        <v>67.8</v>
      </c>
      <c r="M1646">
        <v>29</v>
      </c>
      <c r="N1646">
        <v>-2.4E-2</v>
      </c>
      <c r="O1646">
        <v>236</v>
      </c>
      <c r="P1646">
        <v>-4.43</v>
      </c>
      <c r="Q1646">
        <v>259</v>
      </c>
      <c r="R1646">
        <v>102.8</v>
      </c>
      <c r="S1646">
        <v>226</v>
      </c>
      <c r="T1646">
        <v>107.2</v>
      </c>
      <c r="U1646">
        <v>281</v>
      </c>
      <c r="V1646">
        <v>1.1100000000000001</v>
      </c>
      <c r="W1646">
        <v>122</v>
      </c>
    </row>
    <row r="1647" spans="1:23" x14ac:dyDescent="0.25">
      <c r="A1647">
        <f>COUNTIF('Value Matchup'!$D$356:$D$423,D1647)</f>
        <v>0</v>
      </c>
      <c r="B1647" t="s">
        <v>1408</v>
      </c>
      <c r="C1647">
        <v>238</v>
      </c>
      <c r="D1647" t="s">
        <v>337</v>
      </c>
      <c r="E1647" t="s">
        <v>148</v>
      </c>
      <c r="F1647" s="79" t="s">
        <v>550</v>
      </c>
      <c r="G1647">
        <v>-6.16</v>
      </c>
      <c r="H1647">
        <v>103.4</v>
      </c>
      <c r="I1647">
        <v>189</v>
      </c>
      <c r="J1647">
        <v>109.6</v>
      </c>
      <c r="K1647">
        <v>281</v>
      </c>
      <c r="L1647">
        <v>68.5</v>
      </c>
      <c r="M1647">
        <v>22</v>
      </c>
      <c r="N1647">
        <v>-1.2999999999999999E-2</v>
      </c>
      <c r="O1647">
        <v>217</v>
      </c>
      <c r="P1647">
        <v>-6.61</v>
      </c>
      <c r="Q1647">
        <v>322</v>
      </c>
      <c r="R1647">
        <v>100.8</v>
      </c>
      <c r="S1647">
        <v>315</v>
      </c>
      <c r="T1647">
        <v>107.4</v>
      </c>
      <c r="U1647">
        <v>294</v>
      </c>
      <c r="V1647">
        <v>-3.3</v>
      </c>
      <c r="W1647">
        <v>257</v>
      </c>
    </row>
    <row r="1648" spans="1:23" x14ac:dyDescent="0.25">
      <c r="A1648">
        <f>COUNTIF('Value Matchup'!$D$356:$D$423,D1648)</f>
        <v>0</v>
      </c>
      <c r="B1648" t="s">
        <v>1408</v>
      </c>
      <c r="C1648">
        <v>239</v>
      </c>
      <c r="D1648" t="s">
        <v>141</v>
      </c>
      <c r="E1648" t="s">
        <v>121</v>
      </c>
      <c r="F1648" s="79" t="s">
        <v>442</v>
      </c>
      <c r="G1648">
        <v>-6.29</v>
      </c>
      <c r="H1648">
        <v>106.4</v>
      </c>
      <c r="I1648">
        <v>127</v>
      </c>
      <c r="J1648">
        <v>112.7</v>
      </c>
      <c r="K1648">
        <v>324</v>
      </c>
      <c r="L1648">
        <v>64.2</v>
      </c>
      <c r="M1648">
        <v>181</v>
      </c>
      <c r="N1648">
        <v>6.0000000000000001E-3</v>
      </c>
      <c r="O1648">
        <v>169</v>
      </c>
      <c r="P1648">
        <v>-3.45</v>
      </c>
      <c r="Q1648">
        <v>228</v>
      </c>
      <c r="R1648">
        <v>102.9</v>
      </c>
      <c r="S1648">
        <v>220</v>
      </c>
      <c r="T1648">
        <v>106.4</v>
      </c>
      <c r="U1648">
        <v>248</v>
      </c>
      <c r="V1648">
        <v>1.66</v>
      </c>
      <c r="W1648">
        <v>109</v>
      </c>
    </row>
    <row r="1649" spans="1:23" x14ac:dyDescent="0.25">
      <c r="A1649">
        <f>COUNTIF('Value Matchup'!$D$356:$D$423,D1649)</f>
        <v>0</v>
      </c>
      <c r="B1649" t="s">
        <v>1408</v>
      </c>
      <c r="C1649">
        <v>240</v>
      </c>
      <c r="D1649" t="s">
        <v>321</v>
      </c>
      <c r="E1649" t="s">
        <v>151</v>
      </c>
      <c r="F1649" s="79" t="s">
        <v>1660</v>
      </c>
      <c r="G1649">
        <v>-6.31</v>
      </c>
      <c r="H1649">
        <v>103.1</v>
      </c>
      <c r="I1649">
        <v>195</v>
      </c>
      <c r="J1649">
        <v>109.5</v>
      </c>
      <c r="K1649">
        <v>277</v>
      </c>
      <c r="L1649">
        <v>61.4</v>
      </c>
      <c r="M1649">
        <v>309</v>
      </c>
      <c r="N1649">
        <v>5.1999999999999998E-2</v>
      </c>
      <c r="O1649">
        <v>62</v>
      </c>
      <c r="P1649">
        <v>2.88</v>
      </c>
      <c r="Q1649">
        <v>95</v>
      </c>
      <c r="R1649">
        <v>106.7</v>
      </c>
      <c r="S1649">
        <v>77</v>
      </c>
      <c r="T1649">
        <v>103.8</v>
      </c>
      <c r="U1649">
        <v>129</v>
      </c>
      <c r="V1649">
        <v>-2.5299999999999998</v>
      </c>
      <c r="W1649">
        <v>238</v>
      </c>
    </row>
    <row r="1650" spans="1:23" x14ac:dyDescent="0.25">
      <c r="A1650">
        <f>COUNTIF('Value Matchup'!$D$356:$D$423,D1650)</f>
        <v>0</v>
      </c>
      <c r="B1650" t="s">
        <v>1408</v>
      </c>
      <c r="C1650">
        <v>241</v>
      </c>
      <c r="D1650" t="s">
        <v>154</v>
      </c>
      <c r="E1650" t="s">
        <v>155</v>
      </c>
      <c r="F1650" s="79" t="s">
        <v>552</v>
      </c>
      <c r="G1650">
        <v>-6.44</v>
      </c>
      <c r="H1650">
        <v>99.7</v>
      </c>
      <c r="I1650">
        <v>263</v>
      </c>
      <c r="J1650">
        <v>106.2</v>
      </c>
      <c r="K1650">
        <v>203</v>
      </c>
      <c r="L1650">
        <v>60.5</v>
      </c>
      <c r="M1650">
        <v>330</v>
      </c>
      <c r="N1650">
        <v>-0.124</v>
      </c>
      <c r="O1650">
        <v>349</v>
      </c>
      <c r="P1650">
        <v>-6.99</v>
      </c>
      <c r="Q1650">
        <v>328</v>
      </c>
      <c r="R1650">
        <v>99.9</v>
      </c>
      <c r="S1650">
        <v>334</v>
      </c>
      <c r="T1650">
        <v>106.9</v>
      </c>
      <c r="U1650">
        <v>269</v>
      </c>
      <c r="V1650">
        <v>-2.96</v>
      </c>
      <c r="W1650">
        <v>249</v>
      </c>
    </row>
    <row r="1651" spans="1:23" x14ac:dyDescent="0.25">
      <c r="A1651">
        <f>COUNTIF('Value Matchup'!$D$356:$D$423,D1651)</f>
        <v>0</v>
      </c>
      <c r="B1651" t="s">
        <v>1408</v>
      </c>
      <c r="C1651">
        <v>242</v>
      </c>
      <c r="D1651" t="s">
        <v>225</v>
      </c>
      <c r="E1651" t="s">
        <v>121</v>
      </c>
      <c r="F1651" s="79" t="s">
        <v>447</v>
      </c>
      <c r="G1651">
        <v>-6.49</v>
      </c>
      <c r="H1651">
        <v>101.2</v>
      </c>
      <c r="I1651">
        <v>235</v>
      </c>
      <c r="J1651">
        <v>107.7</v>
      </c>
      <c r="K1651">
        <v>235</v>
      </c>
      <c r="L1651">
        <v>63.6</v>
      </c>
      <c r="M1651">
        <v>213</v>
      </c>
      <c r="N1651">
        <v>0.03</v>
      </c>
      <c r="O1651">
        <v>109</v>
      </c>
      <c r="P1651">
        <v>-3.91</v>
      </c>
      <c r="Q1651">
        <v>244</v>
      </c>
      <c r="R1651">
        <v>103.2</v>
      </c>
      <c r="S1651">
        <v>206</v>
      </c>
      <c r="T1651">
        <v>107.1</v>
      </c>
      <c r="U1651">
        <v>276</v>
      </c>
      <c r="V1651">
        <v>1.85</v>
      </c>
      <c r="W1651">
        <v>103</v>
      </c>
    </row>
    <row r="1652" spans="1:23" x14ac:dyDescent="0.25">
      <c r="A1652">
        <f>COUNTIF('Value Matchup'!$D$356:$D$423,D1652)</f>
        <v>0</v>
      </c>
      <c r="B1652" t="s">
        <v>1408</v>
      </c>
      <c r="C1652">
        <v>243</v>
      </c>
      <c r="D1652" t="s">
        <v>421</v>
      </c>
      <c r="E1652" t="s">
        <v>173</v>
      </c>
      <c r="F1652" s="79" t="s">
        <v>1661</v>
      </c>
      <c r="G1652">
        <v>-6.53</v>
      </c>
      <c r="H1652">
        <v>99</v>
      </c>
      <c r="I1652">
        <v>271</v>
      </c>
      <c r="J1652">
        <v>105.5</v>
      </c>
      <c r="K1652">
        <v>187</v>
      </c>
      <c r="L1652">
        <v>63</v>
      </c>
      <c r="M1652">
        <v>252</v>
      </c>
      <c r="N1652">
        <v>-2.8000000000000001E-2</v>
      </c>
      <c r="O1652">
        <v>248</v>
      </c>
      <c r="P1652">
        <v>0.02</v>
      </c>
      <c r="Q1652">
        <v>142</v>
      </c>
      <c r="R1652">
        <v>105.4</v>
      </c>
      <c r="S1652">
        <v>106</v>
      </c>
      <c r="T1652">
        <v>105.3</v>
      </c>
      <c r="U1652">
        <v>198</v>
      </c>
      <c r="V1652">
        <v>0.87</v>
      </c>
      <c r="W1652">
        <v>129</v>
      </c>
    </row>
    <row r="1653" spans="1:23" x14ac:dyDescent="0.25">
      <c r="A1653">
        <f>COUNTIF('Value Matchup'!$D$356:$D$423,D1653)</f>
        <v>0</v>
      </c>
      <c r="B1653" t="s">
        <v>1408</v>
      </c>
      <c r="C1653">
        <v>244</v>
      </c>
      <c r="D1653" t="s">
        <v>350</v>
      </c>
      <c r="E1653" t="s">
        <v>155</v>
      </c>
      <c r="F1653" s="79" t="s">
        <v>754</v>
      </c>
      <c r="G1653">
        <v>-6.64</v>
      </c>
      <c r="H1653">
        <v>98.3</v>
      </c>
      <c r="I1653">
        <v>285</v>
      </c>
      <c r="J1653">
        <v>104.9</v>
      </c>
      <c r="K1653">
        <v>181</v>
      </c>
      <c r="L1653">
        <v>62.3</v>
      </c>
      <c r="M1653">
        <v>281</v>
      </c>
      <c r="N1653">
        <v>1.6E-2</v>
      </c>
      <c r="O1653">
        <v>143</v>
      </c>
      <c r="P1653">
        <v>-7.33</v>
      </c>
      <c r="Q1653">
        <v>333</v>
      </c>
      <c r="R1653">
        <v>100.3</v>
      </c>
      <c r="S1653">
        <v>326</v>
      </c>
      <c r="T1653">
        <v>107.7</v>
      </c>
      <c r="U1653">
        <v>301</v>
      </c>
      <c r="V1653">
        <v>-5.33</v>
      </c>
      <c r="W1653">
        <v>309</v>
      </c>
    </row>
    <row r="1654" spans="1:23" x14ac:dyDescent="0.25">
      <c r="A1654">
        <f>COUNTIF('Value Matchup'!$D$356:$D$423,D1654)</f>
        <v>0</v>
      </c>
      <c r="B1654" t="s">
        <v>1408</v>
      </c>
      <c r="C1654">
        <v>245</v>
      </c>
      <c r="D1654" t="s">
        <v>306</v>
      </c>
      <c r="E1654" t="s">
        <v>167</v>
      </c>
      <c r="F1654" s="79" t="s">
        <v>449</v>
      </c>
      <c r="G1654">
        <v>-6.66</v>
      </c>
      <c r="H1654">
        <v>98.6</v>
      </c>
      <c r="I1654">
        <v>279</v>
      </c>
      <c r="J1654">
        <v>105.2</v>
      </c>
      <c r="K1654">
        <v>183</v>
      </c>
      <c r="L1654">
        <v>65.5</v>
      </c>
      <c r="M1654">
        <v>113</v>
      </c>
      <c r="N1654">
        <v>4.5999999999999999E-2</v>
      </c>
      <c r="O1654">
        <v>71</v>
      </c>
      <c r="P1654">
        <v>-1.29</v>
      </c>
      <c r="Q1654">
        <v>169</v>
      </c>
      <c r="R1654">
        <v>103.8</v>
      </c>
      <c r="S1654">
        <v>170</v>
      </c>
      <c r="T1654">
        <v>105.1</v>
      </c>
      <c r="U1654">
        <v>185</v>
      </c>
      <c r="V1654">
        <v>-1.86</v>
      </c>
      <c r="W1654">
        <v>212</v>
      </c>
    </row>
    <row r="1655" spans="1:23" x14ac:dyDescent="0.25">
      <c r="A1655">
        <f>COUNTIF('Value Matchup'!$D$356:$D$423,D1655)</f>
        <v>1</v>
      </c>
      <c r="B1655" t="s">
        <v>1408</v>
      </c>
      <c r="C1655">
        <v>246</v>
      </c>
      <c r="D1655" t="s">
        <v>312</v>
      </c>
      <c r="E1655" t="s">
        <v>207</v>
      </c>
      <c r="F1655" s="79" t="s">
        <v>442</v>
      </c>
      <c r="G1655">
        <v>-6.72</v>
      </c>
      <c r="H1655">
        <v>104.2</v>
      </c>
      <c r="I1655">
        <v>174</v>
      </c>
      <c r="J1655">
        <v>110.9</v>
      </c>
      <c r="K1655">
        <v>301</v>
      </c>
      <c r="L1655">
        <v>63.6</v>
      </c>
      <c r="M1655">
        <v>217</v>
      </c>
      <c r="N1655">
        <v>-5.8000000000000003E-2</v>
      </c>
      <c r="O1655">
        <v>311</v>
      </c>
      <c r="P1655">
        <v>-5.0199999999999996</v>
      </c>
      <c r="Q1655">
        <v>281</v>
      </c>
      <c r="R1655">
        <v>103.7</v>
      </c>
      <c r="S1655">
        <v>177</v>
      </c>
      <c r="T1655">
        <v>108.7</v>
      </c>
      <c r="U1655">
        <v>341</v>
      </c>
      <c r="V1655">
        <v>2.94</v>
      </c>
      <c r="W1655">
        <v>71</v>
      </c>
    </row>
    <row r="1656" spans="1:23" x14ac:dyDescent="0.25">
      <c r="A1656">
        <f>COUNTIF('Value Matchup'!$D$356:$D$423,D1656)</f>
        <v>0</v>
      </c>
      <c r="B1656" t="s">
        <v>1408</v>
      </c>
      <c r="C1656">
        <v>247</v>
      </c>
      <c r="D1656" t="s">
        <v>378</v>
      </c>
      <c r="E1656" t="s">
        <v>132</v>
      </c>
      <c r="F1656" s="79" t="s">
        <v>1660</v>
      </c>
      <c r="G1656">
        <v>-6.88</v>
      </c>
      <c r="H1656">
        <v>104.2</v>
      </c>
      <c r="I1656">
        <v>173</v>
      </c>
      <c r="J1656">
        <v>111.1</v>
      </c>
      <c r="K1656">
        <v>304</v>
      </c>
      <c r="L1656">
        <v>66.2</v>
      </c>
      <c r="M1656">
        <v>84</v>
      </c>
      <c r="N1656">
        <v>-5.1999999999999998E-2</v>
      </c>
      <c r="O1656">
        <v>299</v>
      </c>
      <c r="P1656">
        <v>-3.3</v>
      </c>
      <c r="Q1656">
        <v>223</v>
      </c>
      <c r="R1656">
        <v>102.7</v>
      </c>
      <c r="S1656">
        <v>232</v>
      </c>
      <c r="T1656">
        <v>106</v>
      </c>
      <c r="U1656">
        <v>233</v>
      </c>
      <c r="V1656">
        <v>-1.43</v>
      </c>
      <c r="W1656">
        <v>200</v>
      </c>
    </row>
    <row r="1657" spans="1:23" x14ac:dyDescent="0.25">
      <c r="A1657">
        <f>COUNTIF('Value Matchup'!$D$356:$D$423,D1657)</f>
        <v>0</v>
      </c>
      <c r="B1657" t="s">
        <v>1408</v>
      </c>
      <c r="C1657">
        <v>248</v>
      </c>
      <c r="D1657" t="s">
        <v>352</v>
      </c>
      <c r="E1657" t="s">
        <v>132</v>
      </c>
      <c r="F1657" s="79" t="s">
        <v>1660</v>
      </c>
      <c r="G1657">
        <v>-6.9</v>
      </c>
      <c r="H1657">
        <v>97.9</v>
      </c>
      <c r="I1657">
        <v>288</v>
      </c>
      <c r="J1657">
        <v>104.8</v>
      </c>
      <c r="K1657">
        <v>179</v>
      </c>
      <c r="L1657">
        <v>66.3</v>
      </c>
      <c r="M1657">
        <v>77</v>
      </c>
      <c r="N1657">
        <v>-4.2999999999999997E-2</v>
      </c>
      <c r="O1657">
        <v>281</v>
      </c>
      <c r="P1657">
        <v>-4.5</v>
      </c>
      <c r="Q1657">
        <v>262</v>
      </c>
      <c r="R1657">
        <v>102.8</v>
      </c>
      <c r="S1657">
        <v>229</v>
      </c>
      <c r="T1657">
        <v>107.3</v>
      </c>
      <c r="U1657">
        <v>286</v>
      </c>
      <c r="V1657">
        <v>-5.19</v>
      </c>
      <c r="W1657">
        <v>306</v>
      </c>
    </row>
    <row r="1658" spans="1:23" x14ac:dyDescent="0.25">
      <c r="A1658">
        <f>COUNTIF('Value Matchup'!$D$356:$D$423,D1658)</f>
        <v>0</v>
      </c>
      <c r="B1658" t="s">
        <v>1408</v>
      </c>
      <c r="C1658">
        <v>249</v>
      </c>
      <c r="D1658" t="s">
        <v>199</v>
      </c>
      <c r="E1658" t="s">
        <v>176</v>
      </c>
      <c r="F1658" s="79" t="s">
        <v>549</v>
      </c>
      <c r="G1658">
        <v>-7.23</v>
      </c>
      <c r="H1658">
        <v>98.5</v>
      </c>
      <c r="I1658">
        <v>281</v>
      </c>
      <c r="J1658">
        <v>105.7</v>
      </c>
      <c r="K1658">
        <v>192</v>
      </c>
      <c r="L1658">
        <v>68</v>
      </c>
      <c r="M1658">
        <v>27</v>
      </c>
      <c r="N1658">
        <v>5.2999999999999999E-2</v>
      </c>
      <c r="O1658">
        <v>57</v>
      </c>
      <c r="P1658">
        <v>-3.2</v>
      </c>
      <c r="Q1658">
        <v>220</v>
      </c>
      <c r="R1658">
        <v>104</v>
      </c>
      <c r="S1658">
        <v>160</v>
      </c>
      <c r="T1658">
        <v>107.2</v>
      </c>
      <c r="U1658">
        <v>280</v>
      </c>
      <c r="V1658">
        <v>-4.22</v>
      </c>
      <c r="W1658">
        <v>288</v>
      </c>
    </row>
    <row r="1659" spans="1:23" x14ac:dyDescent="0.25">
      <c r="A1659">
        <f>COUNTIF('Value Matchup'!$D$356:$D$423,D1659)</f>
        <v>0</v>
      </c>
      <c r="B1659" t="s">
        <v>1408</v>
      </c>
      <c r="C1659">
        <v>250</v>
      </c>
      <c r="D1659" t="s">
        <v>190</v>
      </c>
      <c r="E1659" t="s">
        <v>176</v>
      </c>
      <c r="F1659" s="79" t="s">
        <v>1661</v>
      </c>
      <c r="G1659">
        <v>-7.24</v>
      </c>
      <c r="H1659">
        <v>99.3</v>
      </c>
      <c r="I1659">
        <v>266</v>
      </c>
      <c r="J1659">
        <v>106.5</v>
      </c>
      <c r="K1659">
        <v>213</v>
      </c>
      <c r="L1659">
        <v>60.7</v>
      </c>
      <c r="M1659">
        <v>326</v>
      </c>
      <c r="N1659">
        <v>3.0000000000000001E-3</v>
      </c>
      <c r="O1659">
        <v>180</v>
      </c>
      <c r="P1659">
        <v>-1.5</v>
      </c>
      <c r="Q1659">
        <v>175</v>
      </c>
      <c r="R1659">
        <v>103.7</v>
      </c>
      <c r="S1659">
        <v>178</v>
      </c>
      <c r="T1659">
        <v>105.2</v>
      </c>
      <c r="U1659">
        <v>195</v>
      </c>
      <c r="V1659">
        <v>2.2000000000000002</v>
      </c>
      <c r="W1659">
        <v>92</v>
      </c>
    </row>
    <row r="1660" spans="1:23" x14ac:dyDescent="0.25">
      <c r="A1660">
        <f>COUNTIF('Value Matchup'!$D$356:$D$423,D1660)</f>
        <v>0</v>
      </c>
      <c r="B1660" t="s">
        <v>1408</v>
      </c>
      <c r="C1660">
        <v>251</v>
      </c>
      <c r="D1660" t="s">
        <v>1297</v>
      </c>
      <c r="E1660" t="s">
        <v>136</v>
      </c>
      <c r="F1660" s="79" t="s">
        <v>1404</v>
      </c>
      <c r="G1660">
        <v>-7.4</v>
      </c>
      <c r="H1660">
        <v>96.6</v>
      </c>
      <c r="I1660">
        <v>303</v>
      </c>
      <c r="J1660">
        <v>104</v>
      </c>
      <c r="K1660">
        <v>164</v>
      </c>
      <c r="L1660">
        <v>69.2</v>
      </c>
      <c r="M1660">
        <v>15</v>
      </c>
      <c r="N1660">
        <v>3.1E-2</v>
      </c>
      <c r="O1660">
        <v>105</v>
      </c>
      <c r="P1660">
        <v>-7.48</v>
      </c>
      <c r="Q1660">
        <v>336</v>
      </c>
      <c r="R1660">
        <v>99.5</v>
      </c>
      <c r="S1660">
        <v>337</v>
      </c>
      <c r="T1660">
        <v>106.9</v>
      </c>
      <c r="U1660">
        <v>271</v>
      </c>
      <c r="V1660">
        <v>-0.55000000000000004</v>
      </c>
      <c r="W1660">
        <v>176</v>
      </c>
    </row>
    <row r="1661" spans="1:23" x14ac:dyDescent="0.25">
      <c r="A1661">
        <f>COUNTIF('Value Matchup'!$D$356:$D$423,D1661)</f>
        <v>0</v>
      </c>
      <c r="B1661" t="s">
        <v>1408</v>
      </c>
      <c r="C1661">
        <v>252</v>
      </c>
      <c r="D1661" t="s">
        <v>309</v>
      </c>
      <c r="E1661" t="s">
        <v>198</v>
      </c>
      <c r="F1661" s="79" t="s">
        <v>444</v>
      </c>
      <c r="G1661">
        <v>-7.45</v>
      </c>
      <c r="H1661">
        <v>110.4</v>
      </c>
      <c r="I1661">
        <v>63</v>
      </c>
      <c r="J1661">
        <v>117.9</v>
      </c>
      <c r="K1661">
        <v>349</v>
      </c>
      <c r="L1661">
        <v>63.2</v>
      </c>
      <c r="M1661">
        <v>247</v>
      </c>
      <c r="N1661">
        <v>-1.2999999999999999E-2</v>
      </c>
      <c r="O1661">
        <v>216</v>
      </c>
      <c r="P1661">
        <v>-6.44</v>
      </c>
      <c r="Q1661">
        <v>318</v>
      </c>
      <c r="R1661">
        <v>102.3</v>
      </c>
      <c r="S1661">
        <v>256</v>
      </c>
      <c r="T1661">
        <v>108.7</v>
      </c>
      <c r="U1661">
        <v>340</v>
      </c>
      <c r="V1661">
        <v>-2.5299999999999998</v>
      </c>
      <c r="W1661">
        <v>237</v>
      </c>
    </row>
    <row r="1662" spans="1:23" x14ac:dyDescent="0.25">
      <c r="A1662">
        <f>COUNTIF('Value Matchup'!$D$356:$D$423,D1662)</f>
        <v>0</v>
      </c>
      <c r="B1662" t="s">
        <v>1408</v>
      </c>
      <c r="C1662">
        <v>253</v>
      </c>
      <c r="D1662" t="s">
        <v>129</v>
      </c>
      <c r="E1662" t="s">
        <v>121</v>
      </c>
      <c r="F1662" s="79" t="s">
        <v>444</v>
      </c>
      <c r="G1662">
        <v>-7.5</v>
      </c>
      <c r="H1662">
        <v>100.2</v>
      </c>
      <c r="I1662">
        <v>252</v>
      </c>
      <c r="J1662">
        <v>107.8</v>
      </c>
      <c r="K1662">
        <v>236</v>
      </c>
      <c r="L1662">
        <v>69.2</v>
      </c>
      <c r="M1662">
        <v>14</v>
      </c>
      <c r="N1662">
        <v>3.2000000000000001E-2</v>
      </c>
      <c r="O1662">
        <v>99</v>
      </c>
      <c r="P1662">
        <v>-6.16</v>
      </c>
      <c r="Q1662">
        <v>309</v>
      </c>
      <c r="R1662">
        <v>102.3</v>
      </c>
      <c r="S1662">
        <v>255</v>
      </c>
      <c r="T1662">
        <v>108.4</v>
      </c>
      <c r="U1662">
        <v>328</v>
      </c>
      <c r="V1662">
        <v>-7.18</v>
      </c>
      <c r="W1662">
        <v>331</v>
      </c>
    </row>
    <row r="1663" spans="1:23" x14ac:dyDescent="0.25">
      <c r="A1663">
        <f>COUNTIF('Value Matchup'!$D$356:$D$423,D1663)</f>
        <v>1</v>
      </c>
      <c r="B1663" t="s">
        <v>1408</v>
      </c>
      <c r="C1663">
        <v>254</v>
      </c>
      <c r="D1663" t="s">
        <v>143</v>
      </c>
      <c r="E1663" t="s">
        <v>144</v>
      </c>
      <c r="F1663" s="79" t="s">
        <v>1785</v>
      </c>
      <c r="G1663">
        <v>-7.51</v>
      </c>
      <c r="H1663">
        <v>93.7</v>
      </c>
      <c r="I1663">
        <v>325</v>
      </c>
      <c r="J1663">
        <v>101.3</v>
      </c>
      <c r="K1663">
        <v>111</v>
      </c>
      <c r="L1663">
        <v>62.1</v>
      </c>
      <c r="M1663">
        <v>288</v>
      </c>
      <c r="N1663">
        <v>-4.2999999999999997E-2</v>
      </c>
      <c r="O1663">
        <v>282</v>
      </c>
      <c r="P1663">
        <v>0.92</v>
      </c>
      <c r="Q1663">
        <v>123</v>
      </c>
      <c r="R1663">
        <v>104.9</v>
      </c>
      <c r="S1663">
        <v>112</v>
      </c>
      <c r="T1663">
        <v>104</v>
      </c>
      <c r="U1663">
        <v>137</v>
      </c>
      <c r="V1663">
        <v>-3.6</v>
      </c>
      <c r="W1663">
        <v>267</v>
      </c>
    </row>
    <row r="1664" spans="1:23" x14ac:dyDescent="0.25">
      <c r="A1664">
        <f>COUNTIF('Value Matchup'!$D$356:$D$423,D1664)</f>
        <v>0</v>
      </c>
      <c r="B1664" t="s">
        <v>1408</v>
      </c>
      <c r="C1664">
        <v>255</v>
      </c>
      <c r="D1664" t="s">
        <v>279</v>
      </c>
      <c r="E1664" t="s">
        <v>144</v>
      </c>
      <c r="F1664" s="79" t="s">
        <v>1661</v>
      </c>
      <c r="G1664">
        <v>-7.52</v>
      </c>
      <c r="H1664">
        <v>98.9</v>
      </c>
      <c r="I1664">
        <v>272</v>
      </c>
      <c r="J1664">
        <v>106.5</v>
      </c>
      <c r="K1664">
        <v>212</v>
      </c>
      <c r="L1664">
        <v>61.3</v>
      </c>
      <c r="M1664">
        <v>310</v>
      </c>
      <c r="N1664">
        <v>-0.01</v>
      </c>
      <c r="O1664">
        <v>212</v>
      </c>
      <c r="P1664">
        <v>1.51</v>
      </c>
      <c r="Q1664">
        <v>114</v>
      </c>
      <c r="R1664">
        <v>104.8</v>
      </c>
      <c r="S1664">
        <v>119</v>
      </c>
      <c r="T1664">
        <v>103.3</v>
      </c>
      <c r="U1664">
        <v>110</v>
      </c>
      <c r="V1664">
        <v>-1.06</v>
      </c>
      <c r="W1664">
        <v>188</v>
      </c>
    </row>
    <row r="1665" spans="1:23" x14ac:dyDescent="0.25">
      <c r="A1665">
        <f>COUNTIF('Value Matchup'!$D$356:$D$423,D1665)</f>
        <v>0</v>
      </c>
      <c r="B1665" t="s">
        <v>1408</v>
      </c>
      <c r="C1665">
        <v>256</v>
      </c>
      <c r="D1665" t="s">
        <v>289</v>
      </c>
      <c r="E1665" t="s">
        <v>186</v>
      </c>
      <c r="F1665" s="79" t="s">
        <v>1660</v>
      </c>
      <c r="G1665">
        <v>-7.57</v>
      </c>
      <c r="H1665">
        <v>102.9</v>
      </c>
      <c r="I1665">
        <v>201</v>
      </c>
      <c r="J1665">
        <v>110.5</v>
      </c>
      <c r="K1665">
        <v>294</v>
      </c>
      <c r="L1665">
        <v>73.400000000000006</v>
      </c>
      <c r="M1665">
        <v>3</v>
      </c>
      <c r="N1665">
        <v>-4.2000000000000003E-2</v>
      </c>
      <c r="O1665">
        <v>276</v>
      </c>
      <c r="P1665">
        <v>-5.38</v>
      </c>
      <c r="Q1665">
        <v>291</v>
      </c>
      <c r="R1665">
        <v>101.5</v>
      </c>
      <c r="S1665">
        <v>300</v>
      </c>
      <c r="T1665">
        <v>106.9</v>
      </c>
      <c r="U1665">
        <v>268</v>
      </c>
      <c r="V1665">
        <v>-6.69</v>
      </c>
      <c r="W1665">
        <v>329</v>
      </c>
    </row>
    <row r="1666" spans="1:23" x14ac:dyDescent="0.25">
      <c r="A1666">
        <f>COUNTIF('Value Matchup'!$D$356:$D$423,D1666)</f>
        <v>0</v>
      </c>
      <c r="B1666" t="s">
        <v>1408</v>
      </c>
      <c r="C1666">
        <v>257</v>
      </c>
      <c r="D1666" t="s">
        <v>133</v>
      </c>
      <c r="E1666" t="s">
        <v>112</v>
      </c>
      <c r="F1666" s="79" t="s">
        <v>1783</v>
      </c>
      <c r="G1666">
        <v>-7.65</v>
      </c>
      <c r="H1666">
        <v>100.4</v>
      </c>
      <c r="I1666">
        <v>249</v>
      </c>
      <c r="J1666">
        <v>108</v>
      </c>
      <c r="K1666">
        <v>247</v>
      </c>
      <c r="L1666">
        <v>63.5</v>
      </c>
      <c r="M1666">
        <v>220</v>
      </c>
      <c r="N1666">
        <v>-0.13</v>
      </c>
      <c r="O1666">
        <v>351</v>
      </c>
      <c r="P1666">
        <v>1.38</v>
      </c>
      <c r="Q1666">
        <v>117</v>
      </c>
      <c r="R1666">
        <v>104.8</v>
      </c>
      <c r="S1666">
        <v>117</v>
      </c>
      <c r="T1666">
        <v>103.4</v>
      </c>
      <c r="U1666">
        <v>113</v>
      </c>
      <c r="V1666">
        <v>-4.3</v>
      </c>
      <c r="W1666">
        <v>291</v>
      </c>
    </row>
    <row r="1667" spans="1:23" x14ac:dyDescent="0.25">
      <c r="A1667">
        <f>COUNTIF('Value Matchup'!$D$356:$D$423,D1667)</f>
        <v>0</v>
      </c>
      <c r="B1667" t="s">
        <v>1408</v>
      </c>
      <c r="C1667">
        <v>258</v>
      </c>
      <c r="D1667" t="s">
        <v>326</v>
      </c>
      <c r="E1667" t="s">
        <v>198</v>
      </c>
      <c r="F1667" s="79" t="s">
        <v>1405</v>
      </c>
      <c r="G1667">
        <v>-7.77</v>
      </c>
      <c r="H1667">
        <v>102.9</v>
      </c>
      <c r="I1667">
        <v>202</v>
      </c>
      <c r="J1667">
        <v>110.7</v>
      </c>
      <c r="K1667">
        <v>297</v>
      </c>
      <c r="L1667">
        <v>65.900000000000006</v>
      </c>
      <c r="M1667">
        <v>96</v>
      </c>
      <c r="N1667">
        <v>7.0999999999999994E-2</v>
      </c>
      <c r="O1667">
        <v>32</v>
      </c>
      <c r="P1667">
        <v>-4.6399999999999997</v>
      </c>
      <c r="Q1667">
        <v>266</v>
      </c>
      <c r="R1667">
        <v>104.2</v>
      </c>
      <c r="S1667">
        <v>150</v>
      </c>
      <c r="T1667">
        <v>108.9</v>
      </c>
      <c r="U1667">
        <v>344</v>
      </c>
      <c r="V1667">
        <v>1.51</v>
      </c>
      <c r="W1667">
        <v>114</v>
      </c>
    </row>
    <row r="1668" spans="1:23" x14ac:dyDescent="0.25">
      <c r="A1668">
        <f>COUNTIF('Value Matchup'!$D$356:$D$423,D1668)</f>
        <v>0</v>
      </c>
      <c r="B1668" t="s">
        <v>1408</v>
      </c>
      <c r="C1668">
        <v>259</v>
      </c>
      <c r="D1668" t="s">
        <v>228</v>
      </c>
      <c r="E1668" t="s">
        <v>136</v>
      </c>
      <c r="F1668" s="79" t="s">
        <v>517</v>
      </c>
      <c r="G1668">
        <v>-7.91</v>
      </c>
      <c r="H1668">
        <v>93.9</v>
      </c>
      <c r="I1668">
        <v>324</v>
      </c>
      <c r="J1668">
        <v>101.9</v>
      </c>
      <c r="K1668">
        <v>127</v>
      </c>
      <c r="L1668">
        <v>62.7</v>
      </c>
      <c r="M1668">
        <v>264</v>
      </c>
      <c r="N1668">
        <v>1.6E-2</v>
      </c>
      <c r="O1668">
        <v>142</v>
      </c>
      <c r="P1668">
        <v>-6.17</v>
      </c>
      <c r="Q1668">
        <v>310</v>
      </c>
      <c r="R1668">
        <v>100.7</v>
      </c>
      <c r="S1668">
        <v>318</v>
      </c>
      <c r="T1668">
        <v>106.9</v>
      </c>
      <c r="U1668">
        <v>267</v>
      </c>
      <c r="V1668">
        <v>2.76</v>
      </c>
      <c r="W1668">
        <v>77</v>
      </c>
    </row>
    <row r="1669" spans="1:23" x14ac:dyDescent="0.25">
      <c r="A1669">
        <f>COUNTIF('Value Matchup'!$D$356:$D$423,D1669)</f>
        <v>0</v>
      </c>
      <c r="B1669" t="s">
        <v>1408</v>
      </c>
      <c r="C1669">
        <v>260</v>
      </c>
      <c r="D1669" t="s">
        <v>183</v>
      </c>
      <c r="E1669" t="s">
        <v>176</v>
      </c>
      <c r="F1669" s="79" t="s">
        <v>1662</v>
      </c>
      <c r="G1669">
        <v>-7.92</v>
      </c>
      <c r="H1669">
        <v>101.7</v>
      </c>
      <c r="I1669">
        <v>226</v>
      </c>
      <c r="J1669">
        <v>109.6</v>
      </c>
      <c r="K1669">
        <v>282</v>
      </c>
      <c r="L1669">
        <v>65.3</v>
      </c>
      <c r="M1669">
        <v>120</v>
      </c>
      <c r="N1669">
        <v>2.4E-2</v>
      </c>
      <c r="O1669">
        <v>123</v>
      </c>
      <c r="P1669">
        <v>-1.68</v>
      </c>
      <c r="Q1669">
        <v>184</v>
      </c>
      <c r="R1669">
        <v>103.8</v>
      </c>
      <c r="S1669">
        <v>167</v>
      </c>
      <c r="T1669">
        <v>105.5</v>
      </c>
      <c r="U1669">
        <v>206</v>
      </c>
      <c r="V1669">
        <v>-7.0000000000000007E-2</v>
      </c>
      <c r="W1669">
        <v>161</v>
      </c>
    </row>
    <row r="1670" spans="1:23" x14ac:dyDescent="0.25">
      <c r="A1670">
        <f>COUNTIF('Value Matchup'!$D$356:$D$423,D1670)</f>
        <v>0</v>
      </c>
      <c r="B1670" t="s">
        <v>1408</v>
      </c>
      <c r="C1670">
        <v>261</v>
      </c>
      <c r="D1670" t="s">
        <v>264</v>
      </c>
      <c r="E1670" t="s">
        <v>167</v>
      </c>
      <c r="F1670" s="79" t="s">
        <v>1661</v>
      </c>
      <c r="G1670">
        <v>-8.0500000000000007</v>
      </c>
      <c r="H1670">
        <v>96.3</v>
      </c>
      <c r="I1670">
        <v>307</v>
      </c>
      <c r="J1670">
        <v>104.3</v>
      </c>
      <c r="K1670">
        <v>169</v>
      </c>
      <c r="L1670">
        <v>69.900000000000006</v>
      </c>
      <c r="M1670">
        <v>8</v>
      </c>
      <c r="N1670">
        <v>-4.9000000000000002E-2</v>
      </c>
      <c r="O1670">
        <v>292</v>
      </c>
      <c r="P1670">
        <v>-0.99</v>
      </c>
      <c r="Q1670">
        <v>160</v>
      </c>
      <c r="R1670">
        <v>102.6</v>
      </c>
      <c r="S1670">
        <v>241</v>
      </c>
      <c r="T1670">
        <v>103.5</v>
      </c>
      <c r="U1670">
        <v>119</v>
      </c>
      <c r="V1670">
        <v>0.23</v>
      </c>
      <c r="W1670">
        <v>153</v>
      </c>
    </row>
    <row r="1671" spans="1:23" x14ac:dyDescent="0.25">
      <c r="A1671">
        <f>COUNTIF('Value Matchup'!$D$356:$D$423,D1671)</f>
        <v>0</v>
      </c>
      <c r="B1671" t="s">
        <v>1408</v>
      </c>
      <c r="C1671">
        <v>262</v>
      </c>
      <c r="D1671" t="s">
        <v>184</v>
      </c>
      <c r="E1671" t="s">
        <v>136</v>
      </c>
      <c r="F1671" s="79" t="s">
        <v>1294</v>
      </c>
      <c r="G1671">
        <v>-8.25</v>
      </c>
      <c r="H1671">
        <v>101.5</v>
      </c>
      <c r="I1671">
        <v>231</v>
      </c>
      <c r="J1671">
        <v>109.7</v>
      </c>
      <c r="K1671">
        <v>286</v>
      </c>
      <c r="L1671">
        <v>67.099999999999994</v>
      </c>
      <c r="M1671">
        <v>52</v>
      </c>
      <c r="N1671">
        <v>6.3E-2</v>
      </c>
      <c r="O1671">
        <v>45</v>
      </c>
      <c r="P1671">
        <v>-4.87</v>
      </c>
      <c r="Q1671">
        <v>276</v>
      </c>
      <c r="R1671">
        <v>100.5</v>
      </c>
      <c r="S1671">
        <v>323</v>
      </c>
      <c r="T1671">
        <v>105.4</v>
      </c>
      <c r="U1671">
        <v>201</v>
      </c>
      <c r="V1671">
        <v>6.76</v>
      </c>
      <c r="W1671">
        <v>21</v>
      </c>
    </row>
    <row r="1672" spans="1:23" x14ac:dyDescent="0.25">
      <c r="A1672">
        <f>COUNTIF('Value Matchup'!$D$356:$D$423,D1672)</f>
        <v>0</v>
      </c>
      <c r="B1672" t="s">
        <v>1408</v>
      </c>
      <c r="C1672">
        <v>263</v>
      </c>
      <c r="D1672" t="s">
        <v>219</v>
      </c>
      <c r="E1672" t="s">
        <v>155</v>
      </c>
      <c r="F1672" s="79" t="s">
        <v>542</v>
      </c>
      <c r="G1672">
        <v>-8.2899999999999991</v>
      </c>
      <c r="H1672">
        <v>106.5</v>
      </c>
      <c r="I1672">
        <v>123</v>
      </c>
      <c r="J1672">
        <v>114.8</v>
      </c>
      <c r="K1672">
        <v>336</v>
      </c>
      <c r="L1672">
        <v>64.5</v>
      </c>
      <c r="M1672">
        <v>164</v>
      </c>
      <c r="N1672">
        <v>2.1000000000000001E-2</v>
      </c>
      <c r="O1672">
        <v>133</v>
      </c>
      <c r="P1672">
        <v>-9.1999999999999993</v>
      </c>
      <c r="Q1672">
        <v>345</v>
      </c>
      <c r="R1672">
        <v>98.7</v>
      </c>
      <c r="S1672">
        <v>344</v>
      </c>
      <c r="T1672">
        <v>107.9</v>
      </c>
      <c r="U1672">
        <v>314</v>
      </c>
      <c r="V1672">
        <v>-7.39</v>
      </c>
      <c r="W1672">
        <v>333</v>
      </c>
    </row>
    <row r="1673" spans="1:23" x14ac:dyDescent="0.25">
      <c r="A1673">
        <f>COUNTIF('Value Matchup'!$D$356:$D$423,D1673)</f>
        <v>0</v>
      </c>
      <c r="B1673" t="s">
        <v>1408</v>
      </c>
      <c r="C1673">
        <v>264</v>
      </c>
      <c r="D1673" t="s">
        <v>117</v>
      </c>
      <c r="E1673" t="s">
        <v>116</v>
      </c>
      <c r="F1673" s="79" t="s">
        <v>1406</v>
      </c>
      <c r="G1673">
        <v>-8.31</v>
      </c>
      <c r="H1673">
        <v>97.8</v>
      </c>
      <c r="I1673">
        <v>290</v>
      </c>
      <c r="J1673">
        <v>106.1</v>
      </c>
      <c r="K1673">
        <v>202</v>
      </c>
      <c r="L1673">
        <v>67.5</v>
      </c>
      <c r="M1673">
        <v>38</v>
      </c>
      <c r="N1673">
        <v>0.03</v>
      </c>
      <c r="O1673">
        <v>108</v>
      </c>
      <c r="P1673">
        <v>-15.38</v>
      </c>
      <c r="Q1673">
        <v>351</v>
      </c>
      <c r="R1673">
        <v>94.7</v>
      </c>
      <c r="S1673">
        <v>351</v>
      </c>
      <c r="T1673">
        <v>110.1</v>
      </c>
      <c r="U1673">
        <v>351</v>
      </c>
      <c r="V1673">
        <v>-2.6</v>
      </c>
      <c r="W1673">
        <v>241</v>
      </c>
    </row>
    <row r="1674" spans="1:23" x14ac:dyDescent="0.25">
      <c r="A1674">
        <f>COUNTIF('Value Matchup'!$D$356:$D$423,D1674)</f>
        <v>0</v>
      </c>
      <c r="B1674" t="s">
        <v>1408</v>
      </c>
      <c r="C1674">
        <v>265</v>
      </c>
      <c r="D1674" t="s">
        <v>351</v>
      </c>
      <c r="E1674" t="s">
        <v>161</v>
      </c>
      <c r="F1674" s="79" t="s">
        <v>1661</v>
      </c>
      <c r="G1674">
        <v>-8.31</v>
      </c>
      <c r="H1674">
        <v>105.7</v>
      </c>
      <c r="I1674">
        <v>143</v>
      </c>
      <c r="J1674">
        <v>114</v>
      </c>
      <c r="K1674">
        <v>331</v>
      </c>
      <c r="L1674">
        <v>66</v>
      </c>
      <c r="M1674">
        <v>90</v>
      </c>
      <c r="N1674">
        <v>-0.01</v>
      </c>
      <c r="O1674">
        <v>210</v>
      </c>
      <c r="P1674">
        <v>-3.15</v>
      </c>
      <c r="Q1674">
        <v>219</v>
      </c>
      <c r="R1674">
        <v>101.8</v>
      </c>
      <c r="S1674">
        <v>282</v>
      </c>
      <c r="T1674">
        <v>105</v>
      </c>
      <c r="U1674">
        <v>180</v>
      </c>
      <c r="V1674">
        <v>-0.81</v>
      </c>
      <c r="W1674">
        <v>183</v>
      </c>
    </row>
    <row r="1675" spans="1:23" x14ac:dyDescent="0.25">
      <c r="A1675">
        <f>COUNTIF('Value Matchup'!$D$356:$D$423,D1675)</f>
        <v>0</v>
      </c>
      <c r="B1675" t="s">
        <v>1408</v>
      </c>
      <c r="C1675">
        <v>266</v>
      </c>
      <c r="D1675" t="s">
        <v>412</v>
      </c>
      <c r="E1675" t="s">
        <v>198</v>
      </c>
      <c r="F1675" s="79" t="s">
        <v>442</v>
      </c>
      <c r="G1675">
        <v>-8.35</v>
      </c>
      <c r="H1675">
        <v>99.9</v>
      </c>
      <c r="I1675">
        <v>257</v>
      </c>
      <c r="J1675">
        <v>108.3</v>
      </c>
      <c r="K1675">
        <v>252</v>
      </c>
      <c r="L1675">
        <v>62.7</v>
      </c>
      <c r="M1675">
        <v>265</v>
      </c>
      <c r="N1675">
        <v>0.04</v>
      </c>
      <c r="O1675">
        <v>79</v>
      </c>
      <c r="P1675">
        <v>-3.71</v>
      </c>
      <c r="Q1675">
        <v>237</v>
      </c>
      <c r="R1675">
        <v>104.1</v>
      </c>
      <c r="S1675">
        <v>156</v>
      </c>
      <c r="T1675">
        <v>107.8</v>
      </c>
      <c r="U1675">
        <v>309</v>
      </c>
      <c r="V1675">
        <v>4.1900000000000004</v>
      </c>
      <c r="W1675">
        <v>42</v>
      </c>
    </row>
    <row r="1676" spans="1:23" x14ac:dyDescent="0.25">
      <c r="A1676">
        <f>COUNTIF('Value Matchup'!$D$356:$D$423,D1676)</f>
        <v>0</v>
      </c>
      <c r="B1676" t="s">
        <v>1408</v>
      </c>
      <c r="C1676">
        <v>267</v>
      </c>
      <c r="D1676" t="s">
        <v>384</v>
      </c>
      <c r="E1676" t="s">
        <v>176</v>
      </c>
      <c r="F1676" s="79" t="s">
        <v>1660</v>
      </c>
      <c r="G1676">
        <v>-8.3800000000000008</v>
      </c>
      <c r="H1676">
        <v>100.9</v>
      </c>
      <c r="I1676">
        <v>240</v>
      </c>
      <c r="J1676">
        <v>109.3</v>
      </c>
      <c r="K1676">
        <v>273</v>
      </c>
      <c r="L1676">
        <v>60.3</v>
      </c>
      <c r="M1676">
        <v>334</v>
      </c>
      <c r="N1676">
        <v>-2.5000000000000001E-2</v>
      </c>
      <c r="O1676">
        <v>241</v>
      </c>
      <c r="P1676">
        <v>-4.1500000000000004</v>
      </c>
      <c r="Q1676">
        <v>253</v>
      </c>
      <c r="R1676">
        <v>102.1</v>
      </c>
      <c r="S1676">
        <v>263</v>
      </c>
      <c r="T1676">
        <v>106.3</v>
      </c>
      <c r="U1676">
        <v>244</v>
      </c>
      <c r="V1676">
        <v>-5.78</v>
      </c>
      <c r="W1676">
        <v>319</v>
      </c>
    </row>
    <row r="1677" spans="1:23" x14ac:dyDescent="0.25">
      <c r="A1677">
        <f>COUNTIF('Value Matchup'!$D$356:$D$423,D1677)</f>
        <v>0</v>
      </c>
      <c r="B1677" t="s">
        <v>1408</v>
      </c>
      <c r="C1677">
        <v>268</v>
      </c>
      <c r="D1677" t="s">
        <v>145</v>
      </c>
      <c r="E1677" t="s">
        <v>146</v>
      </c>
      <c r="F1677" s="79" t="s">
        <v>451</v>
      </c>
      <c r="G1677">
        <v>-8.42</v>
      </c>
      <c r="H1677">
        <v>99.4</v>
      </c>
      <c r="I1677">
        <v>265</v>
      </c>
      <c r="J1677">
        <v>107.8</v>
      </c>
      <c r="K1677">
        <v>238</v>
      </c>
      <c r="L1677">
        <v>67.400000000000006</v>
      </c>
      <c r="M1677">
        <v>40</v>
      </c>
      <c r="N1677">
        <v>4.9000000000000002E-2</v>
      </c>
      <c r="O1677">
        <v>67</v>
      </c>
      <c r="P1677">
        <v>-1.94</v>
      </c>
      <c r="Q1677">
        <v>188</v>
      </c>
      <c r="R1677">
        <v>102.2</v>
      </c>
      <c r="S1677">
        <v>259</v>
      </c>
      <c r="T1677">
        <v>104.1</v>
      </c>
      <c r="U1677">
        <v>145</v>
      </c>
      <c r="V1677">
        <v>-3.82</v>
      </c>
      <c r="W1677">
        <v>276</v>
      </c>
    </row>
    <row r="1678" spans="1:23" x14ac:dyDescent="0.25">
      <c r="A1678">
        <f>COUNTIF('Value Matchup'!$D$356:$D$423,D1678)</f>
        <v>0</v>
      </c>
      <c r="B1678" t="s">
        <v>1408</v>
      </c>
      <c r="C1678">
        <v>269</v>
      </c>
      <c r="D1678" t="s">
        <v>157</v>
      </c>
      <c r="E1678" t="s">
        <v>153</v>
      </c>
      <c r="F1678" s="79" t="s">
        <v>1785</v>
      </c>
      <c r="G1678">
        <v>-8.44</v>
      </c>
      <c r="H1678">
        <v>100.8</v>
      </c>
      <c r="I1678">
        <v>242</v>
      </c>
      <c r="J1678">
        <v>109.2</v>
      </c>
      <c r="K1678">
        <v>270</v>
      </c>
      <c r="L1678">
        <v>64.8</v>
      </c>
      <c r="M1678">
        <v>145</v>
      </c>
      <c r="N1678">
        <v>-4.1000000000000002E-2</v>
      </c>
      <c r="O1678">
        <v>273</v>
      </c>
      <c r="P1678">
        <v>0.92</v>
      </c>
      <c r="Q1678">
        <v>124</v>
      </c>
      <c r="R1678">
        <v>104.6</v>
      </c>
      <c r="S1678">
        <v>125</v>
      </c>
      <c r="T1678">
        <v>103.6</v>
      </c>
      <c r="U1678">
        <v>122</v>
      </c>
      <c r="V1678">
        <v>0.56999999999999995</v>
      </c>
      <c r="W1678">
        <v>139</v>
      </c>
    </row>
    <row r="1679" spans="1:23" x14ac:dyDescent="0.25">
      <c r="A1679">
        <f>COUNTIF('Value Matchup'!$D$356:$D$423,D1679)</f>
        <v>1</v>
      </c>
      <c r="B1679" t="s">
        <v>1408</v>
      </c>
      <c r="C1679">
        <v>270</v>
      </c>
      <c r="D1679" t="s">
        <v>290</v>
      </c>
      <c r="E1679" t="s">
        <v>110</v>
      </c>
      <c r="F1679" s="79" t="s">
        <v>1785</v>
      </c>
      <c r="G1679">
        <v>-8.5399999999999991</v>
      </c>
      <c r="H1679">
        <v>97.8</v>
      </c>
      <c r="I1679">
        <v>289</v>
      </c>
      <c r="J1679">
        <v>106.4</v>
      </c>
      <c r="K1679">
        <v>209</v>
      </c>
      <c r="L1679">
        <v>63.7</v>
      </c>
      <c r="M1679">
        <v>206</v>
      </c>
      <c r="N1679">
        <v>-8.3000000000000004E-2</v>
      </c>
      <c r="O1679">
        <v>333</v>
      </c>
      <c r="P1679">
        <v>0.53</v>
      </c>
      <c r="Q1679">
        <v>133</v>
      </c>
      <c r="R1679">
        <v>103.8</v>
      </c>
      <c r="S1679">
        <v>169</v>
      </c>
      <c r="T1679">
        <v>103.3</v>
      </c>
      <c r="U1679">
        <v>111</v>
      </c>
      <c r="V1679">
        <v>-2.98</v>
      </c>
      <c r="W1679">
        <v>250</v>
      </c>
    </row>
    <row r="1680" spans="1:23" x14ac:dyDescent="0.25">
      <c r="A1680">
        <f>COUNTIF('Value Matchup'!$D$356:$D$423,D1680)</f>
        <v>0</v>
      </c>
      <c r="B1680" t="s">
        <v>1408</v>
      </c>
      <c r="C1680">
        <v>271</v>
      </c>
      <c r="D1680" t="s">
        <v>259</v>
      </c>
      <c r="E1680" t="s">
        <v>151</v>
      </c>
      <c r="F1680" s="79" t="s">
        <v>1784</v>
      </c>
      <c r="G1680">
        <v>-8.56</v>
      </c>
      <c r="H1680">
        <v>103</v>
      </c>
      <c r="I1680">
        <v>199</v>
      </c>
      <c r="J1680">
        <v>111.6</v>
      </c>
      <c r="K1680">
        <v>314</v>
      </c>
      <c r="L1680">
        <v>62.3</v>
      </c>
      <c r="M1680">
        <v>280</v>
      </c>
      <c r="N1680">
        <v>2.4E-2</v>
      </c>
      <c r="O1680">
        <v>124</v>
      </c>
      <c r="P1680">
        <v>5.36</v>
      </c>
      <c r="Q1680">
        <v>73</v>
      </c>
      <c r="R1680">
        <v>107.5</v>
      </c>
      <c r="S1680">
        <v>60</v>
      </c>
      <c r="T1680">
        <v>102.2</v>
      </c>
      <c r="U1680">
        <v>88</v>
      </c>
      <c r="V1680">
        <v>5.16</v>
      </c>
      <c r="W1680">
        <v>32</v>
      </c>
    </row>
    <row r="1681" spans="1:23" x14ac:dyDescent="0.25">
      <c r="A1681">
        <f>COUNTIF('Value Matchup'!$D$356:$D$423,D1681)</f>
        <v>0</v>
      </c>
      <c r="B1681" t="s">
        <v>1408</v>
      </c>
      <c r="C1681">
        <v>272</v>
      </c>
      <c r="D1681" t="s">
        <v>203</v>
      </c>
      <c r="E1681" t="s">
        <v>167</v>
      </c>
      <c r="F1681" s="79" t="s">
        <v>543</v>
      </c>
      <c r="G1681">
        <v>-8.57</v>
      </c>
      <c r="H1681">
        <v>96</v>
      </c>
      <c r="I1681">
        <v>310</v>
      </c>
      <c r="J1681">
        <v>104.6</v>
      </c>
      <c r="K1681">
        <v>174</v>
      </c>
      <c r="L1681">
        <v>64.599999999999994</v>
      </c>
      <c r="M1681">
        <v>159</v>
      </c>
      <c r="N1681">
        <v>0.09</v>
      </c>
      <c r="O1681">
        <v>14</v>
      </c>
      <c r="P1681">
        <v>-3.13</v>
      </c>
      <c r="Q1681">
        <v>217</v>
      </c>
      <c r="R1681">
        <v>101.8</v>
      </c>
      <c r="S1681">
        <v>288</v>
      </c>
      <c r="T1681">
        <v>104.9</v>
      </c>
      <c r="U1681">
        <v>177</v>
      </c>
      <c r="V1681">
        <v>-5.58</v>
      </c>
      <c r="W1681">
        <v>315</v>
      </c>
    </row>
    <row r="1682" spans="1:23" x14ac:dyDescent="0.25">
      <c r="A1682">
        <f>COUNTIF('Value Matchup'!$D$356:$D$423,D1682)</f>
        <v>0</v>
      </c>
      <c r="B1682" t="s">
        <v>1408</v>
      </c>
      <c r="C1682">
        <v>273</v>
      </c>
      <c r="D1682" t="s">
        <v>422</v>
      </c>
      <c r="E1682" t="s">
        <v>173</v>
      </c>
      <c r="F1682" s="79" t="s">
        <v>1661</v>
      </c>
      <c r="G1682">
        <v>-8.93</v>
      </c>
      <c r="H1682">
        <v>106</v>
      </c>
      <c r="I1682">
        <v>135</v>
      </c>
      <c r="J1682">
        <v>114.9</v>
      </c>
      <c r="K1682">
        <v>337</v>
      </c>
      <c r="L1682">
        <v>67</v>
      </c>
      <c r="M1682">
        <v>55</v>
      </c>
      <c r="N1682">
        <v>1.2999999999999999E-2</v>
      </c>
      <c r="O1682">
        <v>152</v>
      </c>
      <c r="P1682">
        <v>-0.54</v>
      </c>
      <c r="Q1682">
        <v>152</v>
      </c>
      <c r="R1682">
        <v>104.2</v>
      </c>
      <c r="S1682">
        <v>152</v>
      </c>
      <c r="T1682">
        <v>104.7</v>
      </c>
      <c r="U1682">
        <v>171</v>
      </c>
      <c r="V1682">
        <v>-1.93</v>
      </c>
      <c r="W1682">
        <v>219</v>
      </c>
    </row>
    <row r="1683" spans="1:23" x14ac:dyDescent="0.25">
      <c r="A1683">
        <f>COUNTIF('Value Matchup'!$D$356:$D$423,D1683)</f>
        <v>0</v>
      </c>
      <c r="B1683" t="s">
        <v>1408</v>
      </c>
      <c r="C1683">
        <v>274</v>
      </c>
      <c r="D1683" t="s">
        <v>359</v>
      </c>
      <c r="E1683" t="s">
        <v>171</v>
      </c>
      <c r="F1683" s="79" t="s">
        <v>1785</v>
      </c>
      <c r="G1683">
        <v>-9.02</v>
      </c>
      <c r="H1683">
        <v>99.2</v>
      </c>
      <c r="I1683">
        <v>267</v>
      </c>
      <c r="J1683">
        <v>108.3</v>
      </c>
      <c r="K1683">
        <v>251</v>
      </c>
      <c r="L1683">
        <v>63.7</v>
      </c>
      <c r="M1683">
        <v>212</v>
      </c>
      <c r="N1683">
        <v>-2.4E-2</v>
      </c>
      <c r="O1683">
        <v>237</v>
      </c>
      <c r="P1683">
        <v>2</v>
      </c>
      <c r="Q1683">
        <v>106</v>
      </c>
      <c r="R1683">
        <v>104.3</v>
      </c>
      <c r="S1683">
        <v>143</v>
      </c>
      <c r="T1683">
        <v>102.3</v>
      </c>
      <c r="U1683">
        <v>91</v>
      </c>
      <c r="V1683">
        <v>-0.91</v>
      </c>
      <c r="W1683">
        <v>185</v>
      </c>
    </row>
    <row r="1684" spans="1:23" x14ac:dyDescent="0.25">
      <c r="A1684">
        <f>COUNTIF('Value Matchup'!$D$356:$D$423,D1684)</f>
        <v>0</v>
      </c>
      <c r="B1684" t="s">
        <v>1408</v>
      </c>
      <c r="C1684">
        <v>275</v>
      </c>
      <c r="D1684" t="s">
        <v>189</v>
      </c>
      <c r="E1684" t="s">
        <v>144</v>
      </c>
      <c r="F1684" s="79" t="s">
        <v>1785</v>
      </c>
      <c r="G1684">
        <v>-9.0299999999999994</v>
      </c>
      <c r="H1684">
        <v>105.3</v>
      </c>
      <c r="I1684">
        <v>157</v>
      </c>
      <c r="J1684">
        <v>114.3</v>
      </c>
      <c r="K1684">
        <v>333</v>
      </c>
      <c r="L1684">
        <v>58.9</v>
      </c>
      <c r="M1684">
        <v>344</v>
      </c>
      <c r="N1684">
        <v>-2.7E-2</v>
      </c>
      <c r="O1684">
        <v>245</v>
      </c>
      <c r="P1684">
        <v>2.66</v>
      </c>
      <c r="Q1684">
        <v>97</v>
      </c>
      <c r="R1684">
        <v>104.5</v>
      </c>
      <c r="S1684">
        <v>126</v>
      </c>
      <c r="T1684">
        <v>101.9</v>
      </c>
      <c r="U1684">
        <v>79</v>
      </c>
      <c r="V1684">
        <v>2.0499999999999998</v>
      </c>
      <c r="W1684">
        <v>96</v>
      </c>
    </row>
    <row r="1685" spans="1:23" x14ac:dyDescent="0.25">
      <c r="A1685">
        <f>COUNTIF('Value Matchup'!$D$356:$D$423,D1685)</f>
        <v>0</v>
      </c>
      <c r="B1685" t="s">
        <v>1408</v>
      </c>
      <c r="C1685">
        <v>276</v>
      </c>
      <c r="D1685" t="s">
        <v>248</v>
      </c>
      <c r="E1685" t="s">
        <v>108</v>
      </c>
      <c r="F1685" s="79" t="s">
        <v>444</v>
      </c>
      <c r="G1685">
        <v>-9.0299999999999994</v>
      </c>
      <c r="H1685">
        <v>100</v>
      </c>
      <c r="I1685">
        <v>253</v>
      </c>
      <c r="J1685">
        <v>109.1</v>
      </c>
      <c r="K1685">
        <v>267</v>
      </c>
      <c r="L1685">
        <v>65.900000000000006</v>
      </c>
      <c r="M1685">
        <v>92</v>
      </c>
      <c r="N1685">
        <v>0.03</v>
      </c>
      <c r="O1685">
        <v>106</v>
      </c>
      <c r="P1685">
        <v>-5.28</v>
      </c>
      <c r="Q1685">
        <v>288</v>
      </c>
      <c r="R1685">
        <v>102.6</v>
      </c>
      <c r="S1685">
        <v>237</v>
      </c>
      <c r="T1685">
        <v>107.9</v>
      </c>
      <c r="U1685">
        <v>313</v>
      </c>
      <c r="V1685">
        <v>4.4800000000000004</v>
      </c>
      <c r="W1685">
        <v>39</v>
      </c>
    </row>
    <row r="1686" spans="1:23" x14ac:dyDescent="0.25">
      <c r="A1686">
        <f>COUNTIF('Value Matchup'!$D$356:$D$423,D1686)</f>
        <v>0</v>
      </c>
      <c r="B1686" t="s">
        <v>1408</v>
      </c>
      <c r="C1686">
        <v>277</v>
      </c>
      <c r="D1686" t="s">
        <v>287</v>
      </c>
      <c r="E1686" t="s">
        <v>121</v>
      </c>
      <c r="F1686" s="79" t="s">
        <v>514</v>
      </c>
      <c r="G1686">
        <v>-9.0399999999999991</v>
      </c>
      <c r="H1686">
        <v>98.9</v>
      </c>
      <c r="I1686">
        <v>273</v>
      </c>
      <c r="J1686">
        <v>107.9</v>
      </c>
      <c r="K1686">
        <v>243</v>
      </c>
      <c r="L1686">
        <v>61</v>
      </c>
      <c r="M1686">
        <v>319</v>
      </c>
      <c r="N1686">
        <v>5.0000000000000001E-3</v>
      </c>
      <c r="O1686">
        <v>174</v>
      </c>
      <c r="P1686">
        <v>-4.8899999999999997</v>
      </c>
      <c r="Q1686">
        <v>277</v>
      </c>
      <c r="R1686">
        <v>103.5</v>
      </c>
      <c r="S1686">
        <v>191</v>
      </c>
      <c r="T1686">
        <v>108.4</v>
      </c>
      <c r="U1686">
        <v>323</v>
      </c>
      <c r="V1686">
        <v>-3.04</v>
      </c>
      <c r="W1686">
        <v>252</v>
      </c>
    </row>
    <row r="1687" spans="1:23" x14ac:dyDescent="0.25">
      <c r="A1687">
        <f>COUNTIF('Value Matchup'!$D$356:$D$423,D1687)</f>
        <v>0</v>
      </c>
      <c r="B1687" t="s">
        <v>1408</v>
      </c>
      <c r="C1687">
        <v>278</v>
      </c>
      <c r="D1687" t="s">
        <v>362</v>
      </c>
      <c r="E1687" t="s">
        <v>116</v>
      </c>
      <c r="F1687" s="79" t="s">
        <v>1068</v>
      </c>
      <c r="G1687">
        <v>-9.15</v>
      </c>
      <c r="H1687">
        <v>94</v>
      </c>
      <c r="I1687">
        <v>322</v>
      </c>
      <c r="J1687">
        <v>103.1</v>
      </c>
      <c r="K1687">
        <v>149</v>
      </c>
      <c r="L1687">
        <v>64.7</v>
      </c>
      <c r="M1687">
        <v>153</v>
      </c>
      <c r="N1687">
        <v>1.7999999999999999E-2</v>
      </c>
      <c r="O1687">
        <v>139</v>
      </c>
      <c r="P1687">
        <v>-8.39</v>
      </c>
      <c r="Q1687">
        <v>341</v>
      </c>
      <c r="R1687">
        <v>99.1</v>
      </c>
      <c r="S1687">
        <v>340</v>
      </c>
      <c r="T1687">
        <v>107.5</v>
      </c>
      <c r="U1687">
        <v>296</v>
      </c>
      <c r="V1687">
        <v>10.1</v>
      </c>
      <c r="W1687">
        <v>7</v>
      </c>
    </row>
    <row r="1688" spans="1:23" x14ac:dyDescent="0.25">
      <c r="A1688">
        <f>COUNTIF('Value Matchup'!$D$356:$D$423,D1688)</f>
        <v>0</v>
      </c>
      <c r="B1688" t="s">
        <v>1408</v>
      </c>
      <c r="C1688">
        <v>279</v>
      </c>
      <c r="D1688" t="s">
        <v>1281</v>
      </c>
      <c r="E1688" t="s">
        <v>176</v>
      </c>
      <c r="F1688" s="79" t="s">
        <v>1785</v>
      </c>
      <c r="G1688">
        <v>-9.32</v>
      </c>
      <c r="H1688">
        <v>96.1</v>
      </c>
      <c r="I1688">
        <v>309</v>
      </c>
      <c r="J1688">
        <v>105.5</v>
      </c>
      <c r="K1688">
        <v>185</v>
      </c>
      <c r="L1688">
        <v>60.8</v>
      </c>
      <c r="M1688">
        <v>322</v>
      </c>
      <c r="N1688">
        <v>-7.4999999999999997E-2</v>
      </c>
      <c r="O1688">
        <v>325</v>
      </c>
      <c r="P1688">
        <v>-1.55</v>
      </c>
      <c r="Q1688">
        <v>177</v>
      </c>
      <c r="R1688">
        <v>104.8</v>
      </c>
      <c r="S1688">
        <v>121</v>
      </c>
      <c r="T1688">
        <v>106.3</v>
      </c>
      <c r="U1688">
        <v>245</v>
      </c>
      <c r="V1688">
        <v>1.3</v>
      </c>
      <c r="W1688">
        <v>118</v>
      </c>
    </row>
    <row r="1689" spans="1:23" x14ac:dyDescent="0.25">
      <c r="A1689">
        <f>COUNTIF('Value Matchup'!$D$356:$D$423,D1689)</f>
        <v>0</v>
      </c>
      <c r="B1689" t="s">
        <v>1408</v>
      </c>
      <c r="C1689">
        <v>280</v>
      </c>
      <c r="D1689" t="s">
        <v>239</v>
      </c>
      <c r="E1689" t="s">
        <v>186</v>
      </c>
      <c r="F1689" s="79" t="s">
        <v>1662</v>
      </c>
      <c r="G1689">
        <v>-9.43</v>
      </c>
      <c r="H1689">
        <v>94</v>
      </c>
      <c r="I1689">
        <v>321</v>
      </c>
      <c r="J1689">
        <v>103.4</v>
      </c>
      <c r="K1689">
        <v>157</v>
      </c>
      <c r="L1689">
        <v>63.2</v>
      </c>
      <c r="M1689">
        <v>244</v>
      </c>
      <c r="N1689">
        <v>6.9000000000000006E-2</v>
      </c>
      <c r="O1689">
        <v>36</v>
      </c>
      <c r="P1689">
        <v>-1.1100000000000001</v>
      </c>
      <c r="Q1689">
        <v>163</v>
      </c>
      <c r="R1689">
        <v>104.5</v>
      </c>
      <c r="S1689">
        <v>131</v>
      </c>
      <c r="T1689">
        <v>105.6</v>
      </c>
      <c r="U1689">
        <v>215</v>
      </c>
      <c r="V1689">
        <v>3.41</v>
      </c>
      <c r="W1689">
        <v>60</v>
      </c>
    </row>
    <row r="1690" spans="1:23" x14ac:dyDescent="0.25">
      <c r="A1690">
        <f>COUNTIF('Value Matchup'!$D$356:$D$423,D1690)</f>
        <v>1</v>
      </c>
      <c r="B1690" t="s">
        <v>1408</v>
      </c>
      <c r="C1690">
        <v>281</v>
      </c>
      <c r="D1690" t="s">
        <v>390</v>
      </c>
      <c r="E1690" t="s">
        <v>171</v>
      </c>
      <c r="F1690" s="79" t="s">
        <v>1660</v>
      </c>
      <c r="G1690">
        <v>-9.58</v>
      </c>
      <c r="H1690">
        <v>102.7</v>
      </c>
      <c r="I1690">
        <v>209</v>
      </c>
      <c r="J1690">
        <v>112.3</v>
      </c>
      <c r="K1690">
        <v>319</v>
      </c>
      <c r="L1690">
        <v>64</v>
      </c>
      <c r="M1690">
        <v>193</v>
      </c>
      <c r="N1690">
        <v>7.4999999999999997E-2</v>
      </c>
      <c r="O1690">
        <v>29</v>
      </c>
      <c r="P1690">
        <v>-1.27</v>
      </c>
      <c r="Q1690">
        <v>166</v>
      </c>
      <c r="R1690">
        <v>102.7</v>
      </c>
      <c r="S1690">
        <v>234</v>
      </c>
      <c r="T1690">
        <v>104</v>
      </c>
      <c r="U1690">
        <v>135</v>
      </c>
      <c r="V1690">
        <v>-9.44</v>
      </c>
      <c r="W1690">
        <v>341</v>
      </c>
    </row>
    <row r="1691" spans="1:23" x14ac:dyDescent="0.25">
      <c r="A1691">
        <f>COUNTIF('Value Matchup'!$D$356:$D$423,D1691)</f>
        <v>0</v>
      </c>
      <c r="B1691" t="s">
        <v>1408</v>
      </c>
      <c r="C1691">
        <v>282</v>
      </c>
      <c r="D1691" t="s">
        <v>233</v>
      </c>
      <c r="E1691" t="s">
        <v>173</v>
      </c>
      <c r="F1691" s="79" t="s">
        <v>1662</v>
      </c>
      <c r="G1691">
        <v>-9.61</v>
      </c>
      <c r="H1691">
        <v>101.2</v>
      </c>
      <c r="I1691">
        <v>236</v>
      </c>
      <c r="J1691">
        <v>110.8</v>
      </c>
      <c r="K1691">
        <v>299</v>
      </c>
      <c r="L1691">
        <v>64.400000000000006</v>
      </c>
      <c r="M1691">
        <v>168</v>
      </c>
      <c r="N1691">
        <v>-8.9999999999999993E-3</v>
      </c>
      <c r="O1691">
        <v>209</v>
      </c>
      <c r="P1691">
        <v>0.1</v>
      </c>
      <c r="Q1691">
        <v>139</v>
      </c>
      <c r="R1691">
        <v>104.8</v>
      </c>
      <c r="S1691">
        <v>120</v>
      </c>
      <c r="T1691">
        <v>104.7</v>
      </c>
      <c r="U1691">
        <v>166</v>
      </c>
      <c r="V1691">
        <v>0.49</v>
      </c>
      <c r="W1691">
        <v>141</v>
      </c>
    </row>
    <row r="1692" spans="1:23" x14ac:dyDescent="0.25">
      <c r="A1692">
        <f>COUNTIF('Value Matchup'!$D$356:$D$423,D1692)</f>
        <v>0</v>
      </c>
      <c r="B1692" t="s">
        <v>1408</v>
      </c>
      <c r="C1692">
        <v>283</v>
      </c>
      <c r="D1692" t="s">
        <v>122</v>
      </c>
      <c r="E1692" t="s">
        <v>123</v>
      </c>
      <c r="F1692" s="79" t="s">
        <v>1660</v>
      </c>
      <c r="G1692">
        <v>-9.6300000000000008</v>
      </c>
      <c r="H1692">
        <v>98.3</v>
      </c>
      <c r="I1692">
        <v>286</v>
      </c>
      <c r="J1692">
        <v>107.9</v>
      </c>
      <c r="K1692">
        <v>242</v>
      </c>
      <c r="L1692">
        <v>65.3</v>
      </c>
      <c r="M1692">
        <v>125</v>
      </c>
      <c r="N1692">
        <v>7.3999999999999996E-2</v>
      </c>
      <c r="O1692">
        <v>31</v>
      </c>
      <c r="P1692">
        <v>-2.64</v>
      </c>
      <c r="Q1692">
        <v>204</v>
      </c>
      <c r="R1692">
        <v>102.5</v>
      </c>
      <c r="S1692">
        <v>244</v>
      </c>
      <c r="T1692">
        <v>105.1</v>
      </c>
      <c r="U1692">
        <v>189</v>
      </c>
      <c r="V1692">
        <v>0.27</v>
      </c>
      <c r="W1692">
        <v>151</v>
      </c>
    </row>
    <row r="1693" spans="1:23" x14ac:dyDescent="0.25">
      <c r="A1693">
        <f>COUNTIF('Value Matchup'!$D$356:$D$423,D1693)</f>
        <v>0</v>
      </c>
      <c r="B1693" t="s">
        <v>1408</v>
      </c>
      <c r="C1693">
        <v>284</v>
      </c>
      <c r="D1693" t="s">
        <v>221</v>
      </c>
      <c r="E1693" t="s">
        <v>118</v>
      </c>
      <c r="F1693" s="79" t="s">
        <v>447</v>
      </c>
      <c r="G1693">
        <v>-9.65</v>
      </c>
      <c r="H1693">
        <v>97.4</v>
      </c>
      <c r="I1693">
        <v>294</v>
      </c>
      <c r="J1693">
        <v>107.1</v>
      </c>
      <c r="K1693">
        <v>223</v>
      </c>
      <c r="L1693">
        <v>63</v>
      </c>
      <c r="M1693">
        <v>256</v>
      </c>
      <c r="N1693">
        <v>7.5999999999999998E-2</v>
      </c>
      <c r="O1693">
        <v>26</v>
      </c>
      <c r="P1693">
        <v>-5.4</v>
      </c>
      <c r="Q1693">
        <v>292</v>
      </c>
      <c r="R1693">
        <v>100.2</v>
      </c>
      <c r="S1693">
        <v>329</v>
      </c>
      <c r="T1693">
        <v>105.6</v>
      </c>
      <c r="U1693">
        <v>216</v>
      </c>
      <c r="V1693">
        <v>-1.91</v>
      </c>
      <c r="W1693">
        <v>216</v>
      </c>
    </row>
    <row r="1694" spans="1:23" x14ac:dyDescent="0.25">
      <c r="A1694">
        <f>COUNTIF('Value Matchup'!$D$356:$D$423,D1694)</f>
        <v>0</v>
      </c>
      <c r="B1694" t="s">
        <v>1408</v>
      </c>
      <c r="C1694">
        <v>285</v>
      </c>
      <c r="D1694" t="s">
        <v>395</v>
      </c>
      <c r="E1694" t="s">
        <v>169</v>
      </c>
      <c r="F1694" s="79" t="s">
        <v>1661</v>
      </c>
      <c r="G1694">
        <v>-9.6999999999999993</v>
      </c>
      <c r="H1694">
        <v>99.8</v>
      </c>
      <c r="I1694">
        <v>259</v>
      </c>
      <c r="J1694">
        <v>109.5</v>
      </c>
      <c r="K1694">
        <v>278</v>
      </c>
      <c r="L1694">
        <v>65.7</v>
      </c>
      <c r="M1694">
        <v>109</v>
      </c>
      <c r="N1694">
        <v>-0.125</v>
      </c>
      <c r="O1694">
        <v>350</v>
      </c>
      <c r="P1694">
        <v>-5.47</v>
      </c>
      <c r="Q1694">
        <v>294</v>
      </c>
      <c r="R1694">
        <v>103</v>
      </c>
      <c r="S1694">
        <v>213</v>
      </c>
      <c r="T1694">
        <v>108.5</v>
      </c>
      <c r="U1694">
        <v>332</v>
      </c>
      <c r="V1694">
        <v>-2.42</v>
      </c>
      <c r="W1694">
        <v>231</v>
      </c>
    </row>
    <row r="1695" spans="1:23" x14ac:dyDescent="0.25">
      <c r="A1695">
        <f>COUNTIF('Value Matchup'!$D$356:$D$423,D1695)</f>
        <v>0</v>
      </c>
      <c r="B1695" t="s">
        <v>1408</v>
      </c>
      <c r="C1695">
        <v>286</v>
      </c>
      <c r="D1695" t="s">
        <v>393</v>
      </c>
      <c r="E1695" t="s">
        <v>155</v>
      </c>
      <c r="F1695" s="79" t="s">
        <v>552</v>
      </c>
      <c r="G1695">
        <v>-9.74</v>
      </c>
      <c r="H1695">
        <v>98.2</v>
      </c>
      <c r="I1695">
        <v>287</v>
      </c>
      <c r="J1695">
        <v>107.9</v>
      </c>
      <c r="K1695">
        <v>244</v>
      </c>
      <c r="L1695">
        <v>63.5</v>
      </c>
      <c r="M1695">
        <v>219</v>
      </c>
      <c r="N1695">
        <v>-1.4E-2</v>
      </c>
      <c r="O1695">
        <v>218</v>
      </c>
      <c r="P1695">
        <v>-5.72</v>
      </c>
      <c r="Q1695">
        <v>303</v>
      </c>
      <c r="R1695">
        <v>101.6</v>
      </c>
      <c r="S1695">
        <v>295</v>
      </c>
      <c r="T1695">
        <v>107.3</v>
      </c>
      <c r="U1695">
        <v>290</v>
      </c>
      <c r="V1695">
        <v>-7.0000000000000007E-2</v>
      </c>
      <c r="W1695">
        <v>160</v>
      </c>
    </row>
    <row r="1696" spans="1:23" x14ac:dyDescent="0.25">
      <c r="A1696">
        <f>COUNTIF('Value Matchup'!$D$356:$D$423,D1696)</f>
        <v>0</v>
      </c>
      <c r="B1696" t="s">
        <v>1408</v>
      </c>
      <c r="C1696">
        <v>287</v>
      </c>
      <c r="D1696" t="s">
        <v>385</v>
      </c>
      <c r="E1696" t="s">
        <v>123</v>
      </c>
      <c r="F1696" s="79" t="s">
        <v>1662</v>
      </c>
      <c r="G1696">
        <v>-9.75</v>
      </c>
      <c r="H1696">
        <v>99.8</v>
      </c>
      <c r="I1696">
        <v>260</v>
      </c>
      <c r="J1696">
        <v>109.5</v>
      </c>
      <c r="K1696">
        <v>280</v>
      </c>
      <c r="L1696">
        <v>64.7</v>
      </c>
      <c r="M1696">
        <v>152</v>
      </c>
      <c r="N1696">
        <v>-5.3999999999999999E-2</v>
      </c>
      <c r="O1696">
        <v>302</v>
      </c>
      <c r="P1696">
        <v>-5.21</v>
      </c>
      <c r="Q1696">
        <v>287</v>
      </c>
      <c r="R1696">
        <v>100.5</v>
      </c>
      <c r="S1696">
        <v>322</v>
      </c>
      <c r="T1696">
        <v>105.7</v>
      </c>
      <c r="U1696">
        <v>225</v>
      </c>
      <c r="V1696">
        <v>-10.43</v>
      </c>
      <c r="W1696">
        <v>344</v>
      </c>
    </row>
    <row r="1697" spans="1:23" x14ac:dyDescent="0.25">
      <c r="A1697">
        <f>COUNTIF('Value Matchup'!$D$356:$D$423,D1697)</f>
        <v>0</v>
      </c>
      <c r="B1697" t="s">
        <v>1408</v>
      </c>
      <c r="C1697">
        <v>288</v>
      </c>
      <c r="D1697" t="s">
        <v>252</v>
      </c>
      <c r="E1697" t="s">
        <v>148</v>
      </c>
      <c r="F1697" s="79" t="s">
        <v>1660</v>
      </c>
      <c r="G1697">
        <v>-9.82</v>
      </c>
      <c r="H1697">
        <v>97</v>
      </c>
      <c r="I1697">
        <v>299</v>
      </c>
      <c r="J1697">
        <v>106.8</v>
      </c>
      <c r="K1697">
        <v>218</v>
      </c>
      <c r="L1697">
        <v>67.400000000000006</v>
      </c>
      <c r="M1697">
        <v>43</v>
      </c>
      <c r="N1697">
        <v>3.9E-2</v>
      </c>
      <c r="O1697">
        <v>83</v>
      </c>
      <c r="P1697">
        <v>-5.33</v>
      </c>
      <c r="Q1697">
        <v>289</v>
      </c>
      <c r="R1697">
        <v>101</v>
      </c>
      <c r="S1697">
        <v>313</v>
      </c>
      <c r="T1697">
        <v>106.3</v>
      </c>
      <c r="U1697">
        <v>246</v>
      </c>
      <c r="V1697">
        <v>-0.74</v>
      </c>
      <c r="W1697">
        <v>181</v>
      </c>
    </row>
    <row r="1698" spans="1:23" x14ac:dyDescent="0.25">
      <c r="A1698">
        <f>COUNTIF('Value Matchup'!$D$356:$D$423,D1698)</f>
        <v>1</v>
      </c>
      <c r="B1698" t="s">
        <v>1408</v>
      </c>
      <c r="C1698">
        <v>289</v>
      </c>
      <c r="D1698" t="s">
        <v>339</v>
      </c>
      <c r="E1698" t="s">
        <v>182</v>
      </c>
      <c r="F1698" s="79" t="s">
        <v>1661</v>
      </c>
      <c r="G1698">
        <v>-9.85</v>
      </c>
      <c r="H1698">
        <v>95.9</v>
      </c>
      <c r="I1698">
        <v>311</v>
      </c>
      <c r="J1698">
        <v>105.8</v>
      </c>
      <c r="K1698">
        <v>194</v>
      </c>
      <c r="L1698">
        <v>62.8</v>
      </c>
      <c r="M1698">
        <v>261</v>
      </c>
      <c r="N1698">
        <v>6.5000000000000002E-2</v>
      </c>
      <c r="O1698">
        <v>43</v>
      </c>
      <c r="P1698">
        <v>1.32</v>
      </c>
      <c r="Q1698">
        <v>118</v>
      </c>
      <c r="R1698">
        <v>104.2</v>
      </c>
      <c r="S1698">
        <v>151</v>
      </c>
      <c r="T1698">
        <v>102.9</v>
      </c>
      <c r="U1698">
        <v>102</v>
      </c>
      <c r="V1698">
        <v>-5.41</v>
      </c>
      <c r="W1698">
        <v>310</v>
      </c>
    </row>
    <row r="1699" spans="1:23" x14ac:dyDescent="0.25">
      <c r="A1699">
        <f>COUNTIF('Value Matchup'!$D$356:$D$423,D1699)</f>
        <v>0</v>
      </c>
      <c r="B1699" t="s">
        <v>1408</v>
      </c>
      <c r="C1699">
        <v>290</v>
      </c>
      <c r="D1699" t="s">
        <v>205</v>
      </c>
      <c r="E1699" t="s">
        <v>167</v>
      </c>
      <c r="F1699" s="79" t="s">
        <v>1785</v>
      </c>
      <c r="G1699">
        <v>-10.28</v>
      </c>
      <c r="H1699">
        <v>98.7</v>
      </c>
      <c r="I1699">
        <v>277</v>
      </c>
      <c r="J1699">
        <v>109</v>
      </c>
      <c r="K1699">
        <v>265</v>
      </c>
      <c r="L1699">
        <v>63.9</v>
      </c>
      <c r="M1699">
        <v>200</v>
      </c>
      <c r="N1699">
        <v>-5.2999999999999999E-2</v>
      </c>
      <c r="O1699">
        <v>300</v>
      </c>
      <c r="P1699">
        <v>-2.27</v>
      </c>
      <c r="Q1699">
        <v>196</v>
      </c>
      <c r="R1699">
        <v>102.4</v>
      </c>
      <c r="S1699">
        <v>246</v>
      </c>
      <c r="T1699">
        <v>104.7</v>
      </c>
      <c r="U1699">
        <v>169</v>
      </c>
      <c r="V1699">
        <v>-2.59</v>
      </c>
      <c r="W1699">
        <v>240</v>
      </c>
    </row>
    <row r="1700" spans="1:23" x14ac:dyDescent="0.25">
      <c r="A1700">
        <f>COUNTIF('Value Matchup'!$D$356:$D$423,D1700)</f>
        <v>0</v>
      </c>
      <c r="B1700" t="s">
        <v>1408</v>
      </c>
      <c r="C1700">
        <v>291</v>
      </c>
      <c r="D1700" t="s">
        <v>322</v>
      </c>
      <c r="E1700" t="s">
        <v>146</v>
      </c>
      <c r="F1700" s="79" t="s">
        <v>1785</v>
      </c>
      <c r="G1700">
        <v>-10.46</v>
      </c>
      <c r="H1700">
        <v>97.7</v>
      </c>
      <c r="I1700">
        <v>291</v>
      </c>
      <c r="J1700">
        <v>108.2</v>
      </c>
      <c r="K1700">
        <v>250</v>
      </c>
      <c r="L1700">
        <v>63.3</v>
      </c>
      <c r="M1700">
        <v>241</v>
      </c>
      <c r="N1700">
        <v>2.4E-2</v>
      </c>
      <c r="O1700">
        <v>125</v>
      </c>
      <c r="P1700">
        <v>-0.88</v>
      </c>
      <c r="Q1700">
        <v>158</v>
      </c>
      <c r="R1700">
        <v>103.1</v>
      </c>
      <c r="S1700">
        <v>208</v>
      </c>
      <c r="T1700">
        <v>104</v>
      </c>
      <c r="U1700">
        <v>138</v>
      </c>
      <c r="V1700">
        <v>-1.9</v>
      </c>
      <c r="W1700">
        <v>215</v>
      </c>
    </row>
    <row r="1701" spans="1:23" x14ac:dyDescent="0.25">
      <c r="A1701">
        <f>COUNTIF('Value Matchup'!$D$356:$D$423,D1701)</f>
        <v>0</v>
      </c>
      <c r="B1701" t="s">
        <v>1408</v>
      </c>
      <c r="C1701">
        <v>292</v>
      </c>
      <c r="D1701" t="s">
        <v>156</v>
      </c>
      <c r="E1701" t="s">
        <v>153</v>
      </c>
      <c r="F1701" s="79" t="s">
        <v>1785</v>
      </c>
      <c r="G1701">
        <v>-10.62</v>
      </c>
      <c r="H1701">
        <v>99.1</v>
      </c>
      <c r="I1701">
        <v>269</v>
      </c>
      <c r="J1701">
        <v>109.7</v>
      </c>
      <c r="K1701">
        <v>284</v>
      </c>
      <c r="L1701">
        <v>65.7</v>
      </c>
      <c r="M1701">
        <v>107</v>
      </c>
      <c r="N1701">
        <v>-8.9999999999999993E-3</v>
      </c>
      <c r="O1701">
        <v>207</v>
      </c>
      <c r="P1701">
        <v>-0.35</v>
      </c>
      <c r="Q1701">
        <v>148</v>
      </c>
      <c r="R1701">
        <v>103.3</v>
      </c>
      <c r="S1701">
        <v>197</v>
      </c>
      <c r="T1701">
        <v>103.7</v>
      </c>
      <c r="U1701">
        <v>123</v>
      </c>
      <c r="V1701">
        <v>-2.31</v>
      </c>
      <c r="W1701">
        <v>226</v>
      </c>
    </row>
    <row r="1702" spans="1:23" x14ac:dyDescent="0.25">
      <c r="A1702">
        <f>COUNTIF('Value Matchup'!$D$356:$D$423,D1702)</f>
        <v>0</v>
      </c>
      <c r="B1702" t="s">
        <v>1408</v>
      </c>
      <c r="C1702">
        <v>293</v>
      </c>
      <c r="D1702" t="s">
        <v>343</v>
      </c>
      <c r="E1702" t="s">
        <v>169</v>
      </c>
      <c r="F1702" s="79" t="s">
        <v>514</v>
      </c>
      <c r="G1702">
        <v>-10.69</v>
      </c>
      <c r="H1702">
        <v>102</v>
      </c>
      <c r="I1702">
        <v>222</v>
      </c>
      <c r="J1702">
        <v>112.6</v>
      </c>
      <c r="K1702">
        <v>323</v>
      </c>
      <c r="L1702">
        <v>66.099999999999994</v>
      </c>
      <c r="M1702">
        <v>86</v>
      </c>
      <c r="N1702">
        <v>0.01</v>
      </c>
      <c r="O1702">
        <v>157</v>
      </c>
      <c r="P1702">
        <v>-6.94</v>
      </c>
      <c r="Q1702">
        <v>327</v>
      </c>
      <c r="R1702">
        <v>101.5</v>
      </c>
      <c r="S1702">
        <v>301</v>
      </c>
      <c r="T1702">
        <v>108.5</v>
      </c>
      <c r="U1702">
        <v>329</v>
      </c>
      <c r="V1702">
        <v>-6.13</v>
      </c>
      <c r="W1702">
        <v>325</v>
      </c>
    </row>
    <row r="1703" spans="1:23" x14ac:dyDescent="0.25">
      <c r="A1703">
        <f>COUNTIF('Value Matchup'!$D$356:$D$423,D1703)</f>
        <v>0</v>
      </c>
      <c r="B1703" t="s">
        <v>1408</v>
      </c>
      <c r="C1703">
        <v>294</v>
      </c>
      <c r="D1703" t="s">
        <v>407</v>
      </c>
      <c r="E1703" t="s">
        <v>169</v>
      </c>
      <c r="F1703" s="79" t="s">
        <v>1661</v>
      </c>
      <c r="G1703">
        <v>-10.78</v>
      </c>
      <c r="H1703">
        <v>98.4</v>
      </c>
      <c r="I1703">
        <v>283</v>
      </c>
      <c r="J1703">
        <v>109.2</v>
      </c>
      <c r="K1703">
        <v>272</v>
      </c>
      <c r="L1703">
        <v>76.5</v>
      </c>
      <c r="M1703">
        <v>1</v>
      </c>
      <c r="N1703">
        <v>-0.05</v>
      </c>
      <c r="O1703">
        <v>294</v>
      </c>
      <c r="P1703">
        <v>-4.8499999999999996</v>
      </c>
      <c r="Q1703">
        <v>275</v>
      </c>
      <c r="R1703">
        <v>103</v>
      </c>
      <c r="S1703">
        <v>214</v>
      </c>
      <c r="T1703">
        <v>107.9</v>
      </c>
      <c r="U1703">
        <v>310</v>
      </c>
      <c r="V1703">
        <v>0.35</v>
      </c>
      <c r="W1703">
        <v>146</v>
      </c>
    </row>
    <row r="1704" spans="1:23" x14ac:dyDescent="0.25">
      <c r="A1704">
        <f>COUNTIF('Value Matchup'!$D$356:$D$423,D1704)</f>
        <v>0</v>
      </c>
      <c r="B1704" t="s">
        <v>1408</v>
      </c>
      <c r="C1704">
        <v>295</v>
      </c>
      <c r="D1704" t="s">
        <v>128</v>
      </c>
      <c r="E1704" t="s">
        <v>123</v>
      </c>
      <c r="F1704" s="79" t="s">
        <v>1661</v>
      </c>
      <c r="G1704">
        <v>-10.83</v>
      </c>
      <c r="H1704">
        <v>96.2</v>
      </c>
      <c r="I1704">
        <v>308</v>
      </c>
      <c r="J1704">
        <v>107</v>
      </c>
      <c r="K1704">
        <v>222</v>
      </c>
      <c r="L1704">
        <v>65.7</v>
      </c>
      <c r="M1704">
        <v>108</v>
      </c>
      <c r="N1704">
        <v>2.3E-2</v>
      </c>
      <c r="O1704">
        <v>126</v>
      </c>
      <c r="P1704">
        <v>-3.81</v>
      </c>
      <c r="Q1704">
        <v>242</v>
      </c>
      <c r="R1704">
        <v>101.8</v>
      </c>
      <c r="S1704">
        <v>289</v>
      </c>
      <c r="T1704">
        <v>105.6</v>
      </c>
      <c r="U1704">
        <v>218</v>
      </c>
      <c r="V1704">
        <v>-3.98</v>
      </c>
      <c r="W1704">
        <v>282</v>
      </c>
    </row>
    <row r="1705" spans="1:23" x14ac:dyDescent="0.25">
      <c r="A1705">
        <f>COUNTIF('Value Matchup'!$D$356:$D$423,D1705)</f>
        <v>0</v>
      </c>
      <c r="B1705" t="s">
        <v>1408</v>
      </c>
      <c r="C1705">
        <v>296</v>
      </c>
      <c r="D1705" t="s">
        <v>201</v>
      </c>
      <c r="E1705" t="s">
        <v>161</v>
      </c>
      <c r="F1705" s="79" t="s">
        <v>1783</v>
      </c>
      <c r="G1705">
        <v>-10.9</v>
      </c>
      <c r="H1705">
        <v>95.4</v>
      </c>
      <c r="I1705">
        <v>314</v>
      </c>
      <c r="J1705">
        <v>106.3</v>
      </c>
      <c r="K1705">
        <v>206</v>
      </c>
      <c r="L1705">
        <v>61.2</v>
      </c>
      <c r="M1705">
        <v>313</v>
      </c>
      <c r="N1705">
        <v>-8.5000000000000006E-2</v>
      </c>
      <c r="O1705">
        <v>334</v>
      </c>
      <c r="P1705">
        <v>-2.99</v>
      </c>
      <c r="Q1705">
        <v>212</v>
      </c>
      <c r="R1705">
        <v>102.6</v>
      </c>
      <c r="S1705">
        <v>239</v>
      </c>
      <c r="T1705">
        <v>105.6</v>
      </c>
      <c r="U1705">
        <v>211</v>
      </c>
      <c r="V1705">
        <v>-1.87</v>
      </c>
      <c r="W1705">
        <v>213</v>
      </c>
    </row>
    <row r="1706" spans="1:23" x14ac:dyDescent="0.25">
      <c r="A1706">
        <f>COUNTIF('Value Matchup'!$D$356:$D$423,D1706)</f>
        <v>0</v>
      </c>
      <c r="B1706" t="s">
        <v>1408</v>
      </c>
      <c r="C1706">
        <v>297</v>
      </c>
      <c r="D1706" t="s">
        <v>354</v>
      </c>
      <c r="E1706" t="s">
        <v>123</v>
      </c>
      <c r="F1706" s="79" t="s">
        <v>1660</v>
      </c>
      <c r="G1706">
        <v>-11.28</v>
      </c>
      <c r="H1706">
        <v>101</v>
      </c>
      <c r="I1706">
        <v>238</v>
      </c>
      <c r="J1706">
        <v>112.2</v>
      </c>
      <c r="K1706">
        <v>318</v>
      </c>
      <c r="L1706">
        <v>68.599999999999994</v>
      </c>
      <c r="M1706">
        <v>21</v>
      </c>
      <c r="N1706">
        <v>8.5000000000000006E-2</v>
      </c>
      <c r="O1706">
        <v>19</v>
      </c>
      <c r="P1706">
        <v>-2.6</v>
      </c>
      <c r="Q1706">
        <v>201</v>
      </c>
      <c r="R1706">
        <v>101.4</v>
      </c>
      <c r="S1706">
        <v>306</v>
      </c>
      <c r="T1706">
        <v>104</v>
      </c>
      <c r="U1706">
        <v>136</v>
      </c>
      <c r="V1706">
        <v>0.44</v>
      </c>
      <c r="W1706">
        <v>143</v>
      </c>
    </row>
    <row r="1707" spans="1:23" x14ac:dyDescent="0.25">
      <c r="A1707">
        <f>COUNTIF('Value Matchup'!$D$356:$D$423,D1707)</f>
        <v>0</v>
      </c>
      <c r="B1707" t="s">
        <v>1408</v>
      </c>
      <c r="C1707">
        <v>298</v>
      </c>
      <c r="D1707" t="s">
        <v>251</v>
      </c>
      <c r="E1707" t="s">
        <v>207</v>
      </c>
      <c r="F1707" s="79" t="s">
        <v>449</v>
      </c>
      <c r="G1707">
        <v>-11.29</v>
      </c>
      <c r="H1707">
        <v>100.7</v>
      </c>
      <c r="I1707">
        <v>244</v>
      </c>
      <c r="J1707">
        <v>112</v>
      </c>
      <c r="K1707">
        <v>316</v>
      </c>
      <c r="L1707">
        <v>67.7</v>
      </c>
      <c r="M1707">
        <v>31</v>
      </c>
      <c r="N1707">
        <v>5.0999999999999997E-2</v>
      </c>
      <c r="O1707">
        <v>63</v>
      </c>
      <c r="P1707">
        <v>-4.47</v>
      </c>
      <c r="Q1707">
        <v>260</v>
      </c>
      <c r="R1707">
        <v>103.2</v>
      </c>
      <c r="S1707">
        <v>201</v>
      </c>
      <c r="T1707">
        <v>107.7</v>
      </c>
      <c r="U1707">
        <v>304</v>
      </c>
      <c r="V1707">
        <v>1.53</v>
      </c>
      <c r="W1707">
        <v>113</v>
      </c>
    </row>
    <row r="1708" spans="1:23" x14ac:dyDescent="0.25">
      <c r="A1708">
        <f>COUNTIF('Value Matchup'!$D$356:$D$423,D1708)</f>
        <v>0</v>
      </c>
      <c r="B1708" t="s">
        <v>1408</v>
      </c>
      <c r="C1708">
        <v>299</v>
      </c>
      <c r="D1708" t="s">
        <v>295</v>
      </c>
      <c r="E1708" t="s">
        <v>161</v>
      </c>
      <c r="F1708" s="79" t="s">
        <v>1784</v>
      </c>
      <c r="G1708">
        <v>-11.41</v>
      </c>
      <c r="H1708">
        <v>99.8</v>
      </c>
      <c r="I1708">
        <v>262</v>
      </c>
      <c r="J1708">
        <v>111.2</v>
      </c>
      <c r="K1708">
        <v>307</v>
      </c>
      <c r="L1708">
        <v>64.7</v>
      </c>
      <c r="M1708">
        <v>149</v>
      </c>
      <c r="N1708">
        <v>-4.0000000000000001E-3</v>
      </c>
      <c r="O1708">
        <v>194</v>
      </c>
      <c r="P1708">
        <v>-1.99</v>
      </c>
      <c r="Q1708">
        <v>190</v>
      </c>
      <c r="R1708">
        <v>103.2</v>
      </c>
      <c r="S1708">
        <v>205</v>
      </c>
      <c r="T1708">
        <v>105.2</v>
      </c>
      <c r="U1708">
        <v>194</v>
      </c>
      <c r="V1708">
        <v>2.77</v>
      </c>
      <c r="W1708">
        <v>76</v>
      </c>
    </row>
    <row r="1709" spans="1:23" x14ac:dyDescent="0.25">
      <c r="A1709">
        <f>COUNTIF('Value Matchup'!$D$356:$D$423,D1709)</f>
        <v>0</v>
      </c>
      <c r="B1709" t="s">
        <v>1408</v>
      </c>
      <c r="C1709">
        <v>300</v>
      </c>
      <c r="D1709" t="s">
        <v>267</v>
      </c>
      <c r="E1709" t="s">
        <v>108</v>
      </c>
      <c r="F1709" s="79" t="s">
        <v>452</v>
      </c>
      <c r="G1709">
        <v>-11.58</v>
      </c>
      <c r="H1709">
        <v>100.6</v>
      </c>
      <c r="I1709">
        <v>246</v>
      </c>
      <c r="J1709">
        <v>112.1</v>
      </c>
      <c r="K1709">
        <v>317</v>
      </c>
      <c r="L1709">
        <v>62.8</v>
      </c>
      <c r="M1709">
        <v>260</v>
      </c>
      <c r="N1709">
        <v>3.5000000000000003E-2</v>
      </c>
      <c r="O1709">
        <v>92</v>
      </c>
      <c r="P1709">
        <v>-6.37</v>
      </c>
      <c r="Q1709">
        <v>317</v>
      </c>
      <c r="R1709">
        <v>102.2</v>
      </c>
      <c r="S1709">
        <v>258</v>
      </c>
      <c r="T1709">
        <v>108.6</v>
      </c>
      <c r="U1709">
        <v>336</v>
      </c>
      <c r="V1709">
        <v>9.48</v>
      </c>
      <c r="W1709">
        <v>9</v>
      </c>
    </row>
    <row r="1710" spans="1:23" x14ac:dyDescent="0.25">
      <c r="A1710">
        <f>COUNTIF('Value Matchup'!$D$356:$D$423,D1710)</f>
        <v>0</v>
      </c>
      <c r="B1710" t="s">
        <v>1408</v>
      </c>
      <c r="C1710">
        <v>301</v>
      </c>
      <c r="D1710" t="s">
        <v>158</v>
      </c>
      <c r="E1710" t="s">
        <v>159</v>
      </c>
      <c r="F1710" s="79" t="s">
        <v>1662</v>
      </c>
      <c r="G1710">
        <v>-11.85</v>
      </c>
      <c r="H1710">
        <v>97.7</v>
      </c>
      <c r="I1710">
        <v>292</v>
      </c>
      <c r="J1710">
        <v>109.5</v>
      </c>
      <c r="K1710">
        <v>279</v>
      </c>
      <c r="L1710">
        <v>61.3</v>
      </c>
      <c r="M1710">
        <v>311</v>
      </c>
      <c r="N1710">
        <v>-8.8999999999999996E-2</v>
      </c>
      <c r="O1710">
        <v>335</v>
      </c>
      <c r="P1710">
        <v>-4.38</v>
      </c>
      <c r="Q1710">
        <v>258</v>
      </c>
      <c r="R1710">
        <v>103.8</v>
      </c>
      <c r="S1710">
        <v>171</v>
      </c>
      <c r="T1710">
        <v>108.2</v>
      </c>
      <c r="U1710">
        <v>320</v>
      </c>
      <c r="V1710">
        <v>-0.28999999999999998</v>
      </c>
      <c r="W1710">
        <v>165</v>
      </c>
    </row>
    <row r="1711" spans="1:23" x14ac:dyDescent="0.25">
      <c r="A1711">
        <f>COUNTIF('Value Matchup'!$D$356:$D$423,D1711)</f>
        <v>1</v>
      </c>
      <c r="B1711" t="s">
        <v>1408</v>
      </c>
      <c r="C1711">
        <v>302</v>
      </c>
      <c r="D1711" t="s">
        <v>327</v>
      </c>
      <c r="E1711" t="s">
        <v>116</v>
      </c>
      <c r="F1711" s="79" t="s">
        <v>549</v>
      </c>
      <c r="G1711">
        <v>-11.98</v>
      </c>
      <c r="H1711">
        <v>97.4</v>
      </c>
      <c r="I1711">
        <v>295</v>
      </c>
      <c r="J1711">
        <v>109.4</v>
      </c>
      <c r="K1711">
        <v>275</v>
      </c>
      <c r="L1711">
        <v>68.599999999999994</v>
      </c>
      <c r="M1711">
        <v>20</v>
      </c>
      <c r="N1711">
        <v>1.2999999999999999E-2</v>
      </c>
      <c r="O1711">
        <v>151</v>
      </c>
      <c r="P1711">
        <v>-7.75</v>
      </c>
      <c r="Q1711">
        <v>339</v>
      </c>
      <c r="R1711">
        <v>98.4</v>
      </c>
      <c r="S1711">
        <v>347</v>
      </c>
      <c r="T1711">
        <v>106.2</v>
      </c>
      <c r="U1711">
        <v>237</v>
      </c>
      <c r="V1711">
        <v>8.65</v>
      </c>
      <c r="W1711">
        <v>13</v>
      </c>
    </row>
    <row r="1712" spans="1:23" x14ac:dyDescent="0.25">
      <c r="A1712">
        <f>COUNTIF('Value Matchup'!$D$356:$D$423,D1712)</f>
        <v>0</v>
      </c>
      <c r="B1712" t="s">
        <v>1408</v>
      </c>
      <c r="C1712">
        <v>303</v>
      </c>
      <c r="D1712" t="s">
        <v>391</v>
      </c>
      <c r="E1712" t="s">
        <v>118</v>
      </c>
      <c r="F1712" s="79" t="s">
        <v>1660</v>
      </c>
      <c r="G1712">
        <v>-12.46</v>
      </c>
      <c r="H1712">
        <v>94.1</v>
      </c>
      <c r="I1712">
        <v>320</v>
      </c>
      <c r="J1712">
        <v>106.6</v>
      </c>
      <c r="K1712">
        <v>215</v>
      </c>
      <c r="L1712">
        <v>63.7</v>
      </c>
      <c r="M1712">
        <v>211</v>
      </c>
      <c r="N1712">
        <v>7.6999999999999999E-2</v>
      </c>
      <c r="O1712">
        <v>24</v>
      </c>
      <c r="P1712">
        <v>-3.09</v>
      </c>
      <c r="Q1712">
        <v>215</v>
      </c>
      <c r="R1712">
        <v>101.8</v>
      </c>
      <c r="S1712">
        <v>285</v>
      </c>
      <c r="T1712">
        <v>104.9</v>
      </c>
      <c r="U1712">
        <v>175</v>
      </c>
      <c r="V1712">
        <v>2.94</v>
      </c>
      <c r="W1712">
        <v>70</v>
      </c>
    </row>
    <row r="1713" spans="1:23" x14ac:dyDescent="0.25">
      <c r="A1713">
        <f>COUNTIF('Value Matchup'!$D$356:$D$423,D1713)</f>
        <v>0</v>
      </c>
      <c r="B1713" t="s">
        <v>1408</v>
      </c>
      <c r="C1713">
        <v>304</v>
      </c>
      <c r="D1713" t="s">
        <v>408</v>
      </c>
      <c r="E1713" t="s">
        <v>148</v>
      </c>
      <c r="F1713" s="79" t="s">
        <v>1662</v>
      </c>
      <c r="G1713">
        <v>-12.49</v>
      </c>
      <c r="H1713">
        <v>98.9</v>
      </c>
      <c r="I1713">
        <v>274</v>
      </c>
      <c r="J1713">
        <v>111.4</v>
      </c>
      <c r="K1713">
        <v>311</v>
      </c>
      <c r="L1713">
        <v>67.2</v>
      </c>
      <c r="M1713">
        <v>50</v>
      </c>
      <c r="N1713">
        <v>-1.2999999999999999E-2</v>
      </c>
      <c r="O1713">
        <v>215</v>
      </c>
      <c r="P1713">
        <v>-4.6399999999999997</v>
      </c>
      <c r="Q1713">
        <v>267</v>
      </c>
      <c r="R1713">
        <v>101.8</v>
      </c>
      <c r="S1713">
        <v>284</v>
      </c>
      <c r="T1713">
        <v>106.5</v>
      </c>
      <c r="U1713">
        <v>253</v>
      </c>
      <c r="V1713">
        <v>1.98</v>
      </c>
      <c r="W1713">
        <v>98</v>
      </c>
    </row>
    <row r="1714" spans="1:23" x14ac:dyDescent="0.25">
      <c r="A1714">
        <f>COUNTIF('Value Matchup'!$D$356:$D$423,D1714)</f>
        <v>0</v>
      </c>
      <c r="B1714" t="s">
        <v>1408</v>
      </c>
      <c r="C1714">
        <v>305</v>
      </c>
      <c r="D1714" t="s">
        <v>262</v>
      </c>
      <c r="E1714" t="s">
        <v>161</v>
      </c>
      <c r="F1714" s="79" t="s">
        <v>1783</v>
      </c>
      <c r="G1714">
        <v>-12.74</v>
      </c>
      <c r="H1714">
        <v>94.6</v>
      </c>
      <c r="I1714">
        <v>318</v>
      </c>
      <c r="J1714">
        <v>107.4</v>
      </c>
      <c r="K1714">
        <v>228</v>
      </c>
      <c r="L1714">
        <v>65</v>
      </c>
      <c r="M1714">
        <v>135</v>
      </c>
      <c r="N1714">
        <v>3.3000000000000002E-2</v>
      </c>
      <c r="O1714">
        <v>97</v>
      </c>
      <c r="P1714">
        <v>-2.83</v>
      </c>
      <c r="Q1714">
        <v>208</v>
      </c>
      <c r="R1714">
        <v>102.3</v>
      </c>
      <c r="S1714">
        <v>253</v>
      </c>
      <c r="T1714">
        <v>105.2</v>
      </c>
      <c r="U1714">
        <v>191</v>
      </c>
      <c r="V1714">
        <v>-2.36</v>
      </c>
      <c r="W1714">
        <v>229</v>
      </c>
    </row>
    <row r="1715" spans="1:23" x14ac:dyDescent="0.25">
      <c r="A1715">
        <f>COUNTIF('Value Matchup'!$D$356:$D$423,D1715)</f>
        <v>0</v>
      </c>
      <c r="B1715" t="s">
        <v>1408</v>
      </c>
      <c r="C1715">
        <v>306</v>
      </c>
      <c r="D1715" t="s">
        <v>361</v>
      </c>
      <c r="E1715" t="s">
        <v>108</v>
      </c>
      <c r="F1715" s="79" t="s">
        <v>1785</v>
      </c>
      <c r="G1715">
        <v>-12.89</v>
      </c>
      <c r="H1715">
        <v>95.9</v>
      </c>
      <c r="I1715">
        <v>312</v>
      </c>
      <c r="J1715">
        <v>108.8</v>
      </c>
      <c r="K1715">
        <v>263</v>
      </c>
      <c r="L1715">
        <v>66.2</v>
      </c>
      <c r="M1715">
        <v>82</v>
      </c>
      <c r="N1715">
        <v>-9.8000000000000004E-2</v>
      </c>
      <c r="O1715">
        <v>342</v>
      </c>
      <c r="P1715">
        <v>-7.01</v>
      </c>
      <c r="Q1715">
        <v>329</v>
      </c>
      <c r="R1715">
        <v>101.7</v>
      </c>
      <c r="S1715">
        <v>292</v>
      </c>
      <c r="T1715">
        <v>108.8</v>
      </c>
      <c r="U1715">
        <v>342</v>
      </c>
      <c r="V1715">
        <v>2.69</v>
      </c>
      <c r="W1715">
        <v>79</v>
      </c>
    </row>
    <row r="1716" spans="1:23" x14ac:dyDescent="0.25">
      <c r="A1716">
        <f>COUNTIF('Value Matchup'!$D$356:$D$423,D1716)</f>
        <v>0</v>
      </c>
      <c r="B1716" t="s">
        <v>1408</v>
      </c>
      <c r="C1716">
        <v>307</v>
      </c>
      <c r="D1716" t="s">
        <v>365</v>
      </c>
      <c r="E1716" t="s">
        <v>198</v>
      </c>
      <c r="F1716" s="79" t="s">
        <v>1662</v>
      </c>
      <c r="G1716">
        <v>-13.12</v>
      </c>
      <c r="H1716">
        <v>98.7</v>
      </c>
      <c r="I1716">
        <v>276</v>
      </c>
      <c r="J1716">
        <v>111.8</v>
      </c>
      <c r="K1716">
        <v>315</v>
      </c>
      <c r="L1716">
        <v>67.5</v>
      </c>
      <c r="M1716">
        <v>36</v>
      </c>
      <c r="N1716">
        <v>3.3000000000000002E-2</v>
      </c>
      <c r="O1716">
        <v>95</v>
      </c>
      <c r="P1716">
        <v>-5.57</v>
      </c>
      <c r="Q1716">
        <v>300</v>
      </c>
      <c r="R1716">
        <v>103</v>
      </c>
      <c r="S1716">
        <v>218</v>
      </c>
      <c r="T1716">
        <v>108.5</v>
      </c>
      <c r="U1716">
        <v>333</v>
      </c>
      <c r="V1716">
        <v>-0.46</v>
      </c>
      <c r="W1716">
        <v>171</v>
      </c>
    </row>
    <row r="1717" spans="1:23" x14ac:dyDescent="0.25">
      <c r="A1717">
        <f>COUNTIF('Value Matchup'!$D$356:$D$423,D1717)</f>
        <v>0</v>
      </c>
      <c r="B1717" t="s">
        <v>1408</v>
      </c>
      <c r="C1717">
        <v>308</v>
      </c>
      <c r="D1717" t="s">
        <v>260</v>
      </c>
      <c r="E1717" t="s">
        <v>121</v>
      </c>
      <c r="F1717" s="79" t="s">
        <v>1661</v>
      </c>
      <c r="G1717">
        <v>-13.13</v>
      </c>
      <c r="H1717">
        <v>93.2</v>
      </c>
      <c r="I1717">
        <v>331</v>
      </c>
      <c r="J1717">
        <v>106.4</v>
      </c>
      <c r="K1717">
        <v>210</v>
      </c>
      <c r="L1717">
        <v>62.7</v>
      </c>
      <c r="M1717">
        <v>263</v>
      </c>
      <c r="N1717">
        <v>0.08</v>
      </c>
      <c r="O1717">
        <v>22</v>
      </c>
      <c r="P1717">
        <v>-3.62</v>
      </c>
      <c r="Q1717">
        <v>235</v>
      </c>
      <c r="R1717">
        <v>102.9</v>
      </c>
      <c r="S1717">
        <v>222</v>
      </c>
      <c r="T1717">
        <v>106.5</v>
      </c>
      <c r="U1717">
        <v>255</v>
      </c>
      <c r="V1717">
        <v>-0.52</v>
      </c>
      <c r="W1717">
        <v>173</v>
      </c>
    </row>
    <row r="1718" spans="1:23" x14ac:dyDescent="0.25">
      <c r="A1718">
        <f>COUNTIF('Value Matchup'!$D$356:$D$423,D1718)</f>
        <v>0</v>
      </c>
      <c r="B1718" t="s">
        <v>1408</v>
      </c>
      <c r="C1718">
        <v>309</v>
      </c>
      <c r="D1718" t="s">
        <v>211</v>
      </c>
      <c r="E1718" t="s">
        <v>169</v>
      </c>
      <c r="F1718" s="79" t="s">
        <v>1661</v>
      </c>
      <c r="G1718">
        <v>-13.18</v>
      </c>
      <c r="H1718">
        <v>98.3</v>
      </c>
      <c r="I1718">
        <v>284</v>
      </c>
      <c r="J1718">
        <v>111.5</v>
      </c>
      <c r="K1718">
        <v>313</v>
      </c>
      <c r="L1718">
        <v>62.4</v>
      </c>
      <c r="M1718">
        <v>277</v>
      </c>
      <c r="N1718">
        <v>-2.4E-2</v>
      </c>
      <c r="O1718">
        <v>235</v>
      </c>
      <c r="P1718">
        <v>-4.21</v>
      </c>
      <c r="Q1718">
        <v>256</v>
      </c>
      <c r="R1718">
        <v>103.5</v>
      </c>
      <c r="S1718">
        <v>194</v>
      </c>
      <c r="T1718">
        <v>107.7</v>
      </c>
      <c r="U1718">
        <v>300</v>
      </c>
      <c r="V1718">
        <v>2.4</v>
      </c>
      <c r="W1718">
        <v>87</v>
      </c>
    </row>
    <row r="1719" spans="1:23" x14ac:dyDescent="0.25">
      <c r="A1719">
        <f>COUNTIF('Value Matchup'!$D$356:$D$423,D1719)</f>
        <v>0</v>
      </c>
      <c r="B1719" t="s">
        <v>1408</v>
      </c>
      <c r="C1719">
        <v>310</v>
      </c>
      <c r="D1719" t="s">
        <v>294</v>
      </c>
      <c r="E1719" t="s">
        <v>108</v>
      </c>
      <c r="F1719" s="79" t="s">
        <v>1661</v>
      </c>
      <c r="G1719">
        <v>-13.22</v>
      </c>
      <c r="H1719">
        <v>96.9</v>
      </c>
      <c r="I1719">
        <v>300</v>
      </c>
      <c r="J1719">
        <v>110.2</v>
      </c>
      <c r="K1719">
        <v>292</v>
      </c>
      <c r="L1719">
        <v>67.599999999999994</v>
      </c>
      <c r="M1719">
        <v>33</v>
      </c>
      <c r="N1719">
        <v>-3.4000000000000002E-2</v>
      </c>
      <c r="O1719">
        <v>265</v>
      </c>
      <c r="P1719">
        <v>-6.78</v>
      </c>
      <c r="Q1719">
        <v>325</v>
      </c>
      <c r="R1719">
        <v>101.6</v>
      </c>
      <c r="S1719">
        <v>296</v>
      </c>
      <c r="T1719">
        <v>108.4</v>
      </c>
      <c r="U1719">
        <v>325</v>
      </c>
      <c r="V1719">
        <v>11.15</v>
      </c>
      <c r="W1719">
        <v>5</v>
      </c>
    </row>
    <row r="1720" spans="1:23" x14ac:dyDescent="0.25">
      <c r="A1720">
        <f>COUNTIF('Value Matchup'!$D$356:$D$423,D1720)</f>
        <v>0</v>
      </c>
      <c r="B1720" t="s">
        <v>1408</v>
      </c>
      <c r="C1720">
        <v>311</v>
      </c>
      <c r="D1720" t="s">
        <v>242</v>
      </c>
      <c r="E1720" t="s">
        <v>132</v>
      </c>
      <c r="F1720" s="79" t="s">
        <v>1660</v>
      </c>
      <c r="G1720">
        <v>-13.27</v>
      </c>
      <c r="H1720">
        <v>95.2</v>
      </c>
      <c r="I1720">
        <v>315</v>
      </c>
      <c r="J1720">
        <v>108.4</v>
      </c>
      <c r="K1720">
        <v>256</v>
      </c>
      <c r="L1720">
        <v>63.1</v>
      </c>
      <c r="M1720">
        <v>251</v>
      </c>
      <c r="N1720">
        <v>5.2999999999999999E-2</v>
      </c>
      <c r="O1720">
        <v>58</v>
      </c>
      <c r="P1720">
        <v>-3.72</v>
      </c>
      <c r="Q1720">
        <v>238</v>
      </c>
      <c r="R1720">
        <v>102.7</v>
      </c>
      <c r="S1720">
        <v>230</v>
      </c>
      <c r="T1720">
        <v>106.5</v>
      </c>
      <c r="U1720">
        <v>252</v>
      </c>
      <c r="V1720">
        <v>-3.43</v>
      </c>
      <c r="W1720">
        <v>262</v>
      </c>
    </row>
    <row r="1721" spans="1:23" x14ac:dyDescent="0.25">
      <c r="A1721">
        <f>COUNTIF('Value Matchup'!$D$356:$D$423,D1721)</f>
        <v>0</v>
      </c>
      <c r="B1721" t="s">
        <v>1408</v>
      </c>
      <c r="C1721">
        <v>312</v>
      </c>
      <c r="D1721" t="s">
        <v>240</v>
      </c>
      <c r="E1721" t="s">
        <v>116</v>
      </c>
      <c r="F1721" s="79" t="s">
        <v>1661</v>
      </c>
      <c r="G1721">
        <v>-13.5</v>
      </c>
      <c r="H1721">
        <v>91.2</v>
      </c>
      <c r="I1721">
        <v>339</v>
      </c>
      <c r="J1721">
        <v>104.7</v>
      </c>
      <c r="K1721">
        <v>177</v>
      </c>
      <c r="L1721">
        <v>63.2</v>
      </c>
      <c r="M1721">
        <v>245</v>
      </c>
      <c r="N1721">
        <v>-9.4E-2</v>
      </c>
      <c r="O1721">
        <v>340</v>
      </c>
      <c r="P1721">
        <v>-9.7799999999999994</v>
      </c>
      <c r="Q1721">
        <v>348</v>
      </c>
      <c r="R1721">
        <v>98.7</v>
      </c>
      <c r="S1721">
        <v>346</v>
      </c>
      <c r="T1721">
        <v>108.5</v>
      </c>
      <c r="U1721">
        <v>331</v>
      </c>
      <c r="V1721">
        <v>2.54</v>
      </c>
      <c r="W1721">
        <v>85</v>
      </c>
    </row>
    <row r="1722" spans="1:23" x14ac:dyDescent="0.25">
      <c r="A1722">
        <f>COUNTIF('Value Matchup'!$D$356:$D$423,D1722)</f>
        <v>0</v>
      </c>
      <c r="B1722" t="s">
        <v>1408</v>
      </c>
      <c r="C1722">
        <v>313</v>
      </c>
      <c r="D1722" t="s">
        <v>230</v>
      </c>
      <c r="E1722" t="s">
        <v>198</v>
      </c>
      <c r="F1722" s="79" t="s">
        <v>1783</v>
      </c>
      <c r="G1722">
        <v>-13.77</v>
      </c>
      <c r="H1722">
        <v>97.5</v>
      </c>
      <c r="I1722">
        <v>293</v>
      </c>
      <c r="J1722">
        <v>111.3</v>
      </c>
      <c r="K1722">
        <v>308</v>
      </c>
      <c r="L1722">
        <v>63.4</v>
      </c>
      <c r="M1722">
        <v>232</v>
      </c>
      <c r="N1722">
        <v>-9.1999999999999998E-2</v>
      </c>
      <c r="O1722">
        <v>338</v>
      </c>
      <c r="P1722">
        <v>-5.46</v>
      </c>
      <c r="Q1722">
        <v>293</v>
      </c>
      <c r="R1722">
        <v>103.5</v>
      </c>
      <c r="S1722">
        <v>190</v>
      </c>
      <c r="T1722">
        <v>108.9</v>
      </c>
      <c r="U1722">
        <v>346</v>
      </c>
      <c r="V1722">
        <v>-2.5</v>
      </c>
      <c r="W1722">
        <v>235</v>
      </c>
    </row>
    <row r="1723" spans="1:23" x14ac:dyDescent="0.25">
      <c r="A1723">
        <f>COUNTIF('Value Matchup'!$D$356:$D$423,D1723)</f>
        <v>0</v>
      </c>
      <c r="B1723" t="s">
        <v>1408</v>
      </c>
      <c r="C1723">
        <v>314</v>
      </c>
      <c r="D1723" t="s">
        <v>303</v>
      </c>
      <c r="E1723" t="s">
        <v>198</v>
      </c>
      <c r="F1723" s="79" t="s">
        <v>1784</v>
      </c>
      <c r="G1723">
        <v>-13.77</v>
      </c>
      <c r="H1723">
        <v>96.9</v>
      </c>
      <c r="I1723">
        <v>301</v>
      </c>
      <c r="J1723">
        <v>110.6</v>
      </c>
      <c r="K1723">
        <v>296</v>
      </c>
      <c r="L1723">
        <v>67.599999999999994</v>
      </c>
      <c r="M1723">
        <v>34</v>
      </c>
      <c r="N1723">
        <v>-3.1E-2</v>
      </c>
      <c r="O1723">
        <v>253</v>
      </c>
      <c r="P1723">
        <v>-3.51</v>
      </c>
      <c r="Q1723">
        <v>232</v>
      </c>
      <c r="R1723">
        <v>104.5</v>
      </c>
      <c r="S1723">
        <v>127</v>
      </c>
      <c r="T1723">
        <v>108</v>
      </c>
      <c r="U1723">
        <v>319</v>
      </c>
      <c r="V1723">
        <v>5.82</v>
      </c>
      <c r="W1723">
        <v>26</v>
      </c>
    </row>
    <row r="1724" spans="1:23" x14ac:dyDescent="0.25">
      <c r="A1724">
        <f>COUNTIF('Value Matchup'!$D$356:$D$423,D1724)</f>
        <v>0</v>
      </c>
      <c r="B1724" t="s">
        <v>1408</v>
      </c>
      <c r="C1724">
        <v>315</v>
      </c>
      <c r="D1724" t="s">
        <v>364</v>
      </c>
      <c r="E1724" t="s">
        <v>167</v>
      </c>
      <c r="F1724" s="79" t="s">
        <v>1785</v>
      </c>
      <c r="G1724">
        <v>-13.78</v>
      </c>
      <c r="H1724">
        <v>97.3</v>
      </c>
      <c r="I1724">
        <v>298</v>
      </c>
      <c r="J1724">
        <v>111</v>
      </c>
      <c r="K1724">
        <v>303</v>
      </c>
      <c r="L1724">
        <v>62</v>
      </c>
      <c r="M1724">
        <v>295</v>
      </c>
      <c r="N1724">
        <v>3.7999999999999999E-2</v>
      </c>
      <c r="O1724">
        <v>86</v>
      </c>
      <c r="P1724">
        <v>0.08</v>
      </c>
      <c r="Q1724">
        <v>140</v>
      </c>
      <c r="R1724">
        <v>103.6</v>
      </c>
      <c r="S1724">
        <v>185</v>
      </c>
      <c r="T1724">
        <v>103.5</v>
      </c>
      <c r="U1724">
        <v>116</v>
      </c>
      <c r="V1724">
        <v>0.77</v>
      </c>
      <c r="W1724">
        <v>132</v>
      </c>
    </row>
    <row r="1725" spans="1:23" x14ac:dyDescent="0.25">
      <c r="A1725">
        <f>COUNTIF('Value Matchup'!$D$356:$D$423,D1725)</f>
        <v>0</v>
      </c>
      <c r="B1725" t="s">
        <v>1408</v>
      </c>
      <c r="C1725">
        <v>316</v>
      </c>
      <c r="D1725" t="s">
        <v>254</v>
      </c>
      <c r="E1725" t="s">
        <v>159</v>
      </c>
      <c r="F1725" s="79" t="s">
        <v>1661</v>
      </c>
      <c r="G1725">
        <v>-13.8</v>
      </c>
      <c r="H1725">
        <v>97.4</v>
      </c>
      <c r="I1725">
        <v>297</v>
      </c>
      <c r="J1725">
        <v>111.2</v>
      </c>
      <c r="K1725">
        <v>306</v>
      </c>
      <c r="L1725">
        <v>66.400000000000006</v>
      </c>
      <c r="M1725">
        <v>74</v>
      </c>
      <c r="N1725">
        <v>2.5000000000000001E-2</v>
      </c>
      <c r="O1725">
        <v>121</v>
      </c>
      <c r="P1725">
        <v>-4.6500000000000004</v>
      </c>
      <c r="Q1725">
        <v>268</v>
      </c>
      <c r="R1725">
        <v>103.1</v>
      </c>
      <c r="S1725">
        <v>209</v>
      </c>
      <c r="T1725">
        <v>107.8</v>
      </c>
      <c r="U1725">
        <v>307</v>
      </c>
      <c r="V1725">
        <v>-0.67</v>
      </c>
      <c r="W1725">
        <v>180</v>
      </c>
    </row>
    <row r="1726" spans="1:23" x14ac:dyDescent="0.25">
      <c r="A1726">
        <f>COUNTIF('Value Matchup'!$D$356:$D$423,D1726)</f>
        <v>0</v>
      </c>
      <c r="B1726" t="s">
        <v>1408</v>
      </c>
      <c r="C1726">
        <v>317</v>
      </c>
      <c r="D1726" t="s">
        <v>131</v>
      </c>
      <c r="E1726" t="s">
        <v>132</v>
      </c>
      <c r="F1726" s="79" t="s">
        <v>1784</v>
      </c>
      <c r="G1726">
        <v>-14.2</v>
      </c>
      <c r="H1726">
        <v>94.8</v>
      </c>
      <c r="I1726">
        <v>317</v>
      </c>
      <c r="J1726">
        <v>109</v>
      </c>
      <c r="K1726">
        <v>264</v>
      </c>
      <c r="L1726">
        <v>66.599999999999994</v>
      </c>
      <c r="M1726">
        <v>67</v>
      </c>
      <c r="N1726">
        <v>-4.0000000000000001E-3</v>
      </c>
      <c r="O1726">
        <v>196</v>
      </c>
      <c r="P1726">
        <v>-1.93</v>
      </c>
      <c r="Q1726">
        <v>187</v>
      </c>
      <c r="R1726">
        <v>104.2</v>
      </c>
      <c r="S1726">
        <v>149</v>
      </c>
      <c r="T1726">
        <v>106.2</v>
      </c>
      <c r="U1726">
        <v>238</v>
      </c>
      <c r="V1726">
        <v>-0.21</v>
      </c>
      <c r="W1726">
        <v>163</v>
      </c>
    </row>
    <row r="1727" spans="1:23" x14ac:dyDescent="0.25">
      <c r="A1727">
        <f>COUNTIF('Value Matchup'!$D$356:$D$423,D1727)</f>
        <v>0</v>
      </c>
      <c r="B1727" t="s">
        <v>1408</v>
      </c>
      <c r="C1727">
        <v>318</v>
      </c>
      <c r="D1727" t="s">
        <v>227</v>
      </c>
      <c r="E1727" t="s">
        <v>108</v>
      </c>
      <c r="F1727" s="79" t="s">
        <v>1660</v>
      </c>
      <c r="G1727">
        <v>-14.21</v>
      </c>
      <c r="H1727">
        <v>101.3</v>
      </c>
      <c r="I1727">
        <v>234</v>
      </c>
      <c r="J1727">
        <v>115.5</v>
      </c>
      <c r="K1727">
        <v>339</v>
      </c>
      <c r="L1727">
        <v>66.2</v>
      </c>
      <c r="M1727">
        <v>85</v>
      </c>
      <c r="N1727">
        <v>2.9000000000000001E-2</v>
      </c>
      <c r="O1727">
        <v>110</v>
      </c>
      <c r="P1727">
        <v>-4.6900000000000004</v>
      </c>
      <c r="Q1727">
        <v>270</v>
      </c>
      <c r="R1727">
        <v>102.4</v>
      </c>
      <c r="S1727">
        <v>252</v>
      </c>
      <c r="T1727">
        <v>107.1</v>
      </c>
      <c r="U1727">
        <v>274</v>
      </c>
      <c r="V1727">
        <v>3.61</v>
      </c>
      <c r="W1727">
        <v>55</v>
      </c>
    </row>
    <row r="1728" spans="1:23" x14ac:dyDescent="0.25">
      <c r="A1728">
        <f>COUNTIF('Value Matchup'!$D$356:$D$423,D1728)</f>
        <v>1</v>
      </c>
      <c r="B1728" t="s">
        <v>1408</v>
      </c>
      <c r="C1728">
        <v>319</v>
      </c>
      <c r="D1728" t="s">
        <v>202</v>
      </c>
      <c r="E1728" t="s">
        <v>148</v>
      </c>
      <c r="F1728" s="79" t="s">
        <v>1784</v>
      </c>
      <c r="G1728">
        <v>-15.07</v>
      </c>
      <c r="H1728">
        <v>97.4</v>
      </c>
      <c r="I1728">
        <v>296</v>
      </c>
      <c r="J1728">
        <v>112.5</v>
      </c>
      <c r="K1728">
        <v>320</v>
      </c>
      <c r="L1728">
        <v>67.400000000000006</v>
      </c>
      <c r="M1728">
        <v>42</v>
      </c>
      <c r="N1728">
        <v>5.2999999999999999E-2</v>
      </c>
      <c r="O1728">
        <v>59</v>
      </c>
      <c r="P1728">
        <v>-4.4800000000000004</v>
      </c>
      <c r="Q1728">
        <v>261</v>
      </c>
      <c r="R1728">
        <v>102.3</v>
      </c>
      <c r="S1728">
        <v>254</v>
      </c>
      <c r="T1728">
        <v>106.8</v>
      </c>
      <c r="U1728">
        <v>264</v>
      </c>
      <c r="V1728">
        <v>2.59</v>
      </c>
      <c r="W1728">
        <v>83</v>
      </c>
    </row>
    <row r="1729" spans="1:23" x14ac:dyDescent="0.25">
      <c r="A1729">
        <f>COUNTIF('Value Matchup'!$D$356:$D$423,D1729)</f>
        <v>0</v>
      </c>
      <c r="B1729" t="s">
        <v>1408</v>
      </c>
      <c r="C1729">
        <v>320</v>
      </c>
      <c r="D1729" t="s">
        <v>282</v>
      </c>
      <c r="E1729" t="s">
        <v>198</v>
      </c>
      <c r="F1729" s="79" t="s">
        <v>1783</v>
      </c>
      <c r="G1729">
        <v>-15.16</v>
      </c>
      <c r="H1729">
        <v>95.7</v>
      </c>
      <c r="I1729">
        <v>313</v>
      </c>
      <c r="J1729">
        <v>110.8</v>
      </c>
      <c r="K1729">
        <v>300</v>
      </c>
      <c r="L1729">
        <v>65.3</v>
      </c>
      <c r="M1729">
        <v>124</v>
      </c>
      <c r="N1729">
        <v>-5.6000000000000001E-2</v>
      </c>
      <c r="O1729">
        <v>309</v>
      </c>
      <c r="P1729">
        <v>-4.04</v>
      </c>
      <c r="Q1729">
        <v>248</v>
      </c>
      <c r="R1729">
        <v>104.4</v>
      </c>
      <c r="S1729">
        <v>142</v>
      </c>
      <c r="T1729">
        <v>108.4</v>
      </c>
      <c r="U1729">
        <v>326</v>
      </c>
      <c r="V1729">
        <v>1.95</v>
      </c>
      <c r="W1729">
        <v>100</v>
      </c>
    </row>
    <row r="1730" spans="1:23" x14ac:dyDescent="0.25">
      <c r="A1730">
        <f>COUNTIF('Value Matchup'!$D$356:$D$423,D1730)</f>
        <v>0</v>
      </c>
      <c r="B1730" t="s">
        <v>1408</v>
      </c>
      <c r="C1730">
        <v>321</v>
      </c>
      <c r="D1730" t="s">
        <v>402</v>
      </c>
      <c r="E1730" t="s">
        <v>155</v>
      </c>
      <c r="F1730" s="79" t="s">
        <v>1661</v>
      </c>
      <c r="G1730">
        <v>-16.100000000000001</v>
      </c>
      <c r="H1730">
        <v>92.9</v>
      </c>
      <c r="I1730">
        <v>333</v>
      </c>
      <c r="J1730">
        <v>109</v>
      </c>
      <c r="K1730">
        <v>266</v>
      </c>
      <c r="L1730">
        <v>61.9</v>
      </c>
      <c r="M1730">
        <v>300</v>
      </c>
      <c r="N1730">
        <v>7.0000000000000001E-3</v>
      </c>
      <c r="O1730">
        <v>166</v>
      </c>
      <c r="P1730">
        <v>-5.54</v>
      </c>
      <c r="Q1730">
        <v>298</v>
      </c>
      <c r="R1730">
        <v>102.1</v>
      </c>
      <c r="S1730">
        <v>267</v>
      </c>
      <c r="T1730">
        <v>107.6</v>
      </c>
      <c r="U1730">
        <v>299</v>
      </c>
      <c r="V1730">
        <v>-0.53</v>
      </c>
      <c r="W1730">
        <v>174</v>
      </c>
    </row>
    <row r="1731" spans="1:23" x14ac:dyDescent="0.25">
      <c r="A1731">
        <f>COUNTIF('Value Matchup'!$D$356:$D$423,D1731)</f>
        <v>0</v>
      </c>
      <c r="B1731" t="s">
        <v>1408</v>
      </c>
      <c r="C1731">
        <v>322</v>
      </c>
      <c r="D1731" t="s">
        <v>137</v>
      </c>
      <c r="E1731" t="s">
        <v>118</v>
      </c>
      <c r="F1731" s="79" t="s">
        <v>1782</v>
      </c>
      <c r="G1731">
        <v>-16.41</v>
      </c>
      <c r="H1731">
        <v>94</v>
      </c>
      <c r="I1731">
        <v>323</v>
      </c>
      <c r="J1731">
        <v>110.4</v>
      </c>
      <c r="K1731">
        <v>293</v>
      </c>
      <c r="L1731">
        <v>63</v>
      </c>
      <c r="M1731">
        <v>253</v>
      </c>
      <c r="N1731">
        <v>-4.7E-2</v>
      </c>
      <c r="O1731">
        <v>288</v>
      </c>
      <c r="P1731">
        <v>-2.91</v>
      </c>
      <c r="Q1731">
        <v>209</v>
      </c>
      <c r="R1731">
        <v>101.8</v>
      </c>
      <c r="S1731">
        <v>290</v>
      </c>
      <c r="T1731">
        <v>104.7</v>
      </c>
      <c r="U1731">
        <v>167</v>
      </c>
      <c r="V1731">
        <v>1.78</v>
      </c>
      <c r="W1731">
        <v>106</v>
      </c>
    </row>
    <row r="1732" spans="1:23" x14ac:dyDescent="0.25">
      <c r="A1732">
        <f>COUNTIF('Value Matchup'!$D$356:$D$423,D1732)</f>
        <v>0</v>
      </c>
      <c r="B1732" t="s">
        <v>1408</v>
      </c>
      <c r="C1732">
        <v>323</v>
      </c>
      <c r="D1732" t="s">
        <v>415</v>
      </c>
      <c r="E1732" t="s">
        <v>186</v>
      </c>
      <c r="F1732" s="79" t="s">
        <v>1784</v>
      </c>
      <c r="G1732">
        <v>-16.66</v>
      </c>
      <c r="H1732">
        <v>91.5</v>
      </c>
      <c r="I1732">
        <v>338</v>
      </c>
      <c r="J1732">
        <v>108.1</v>
      </c>
      <c r="K1732">
        <v>248</v>
      </c>
      <c r="L1732">
        <v>66.599999999999994</v>
      </c>
      <c r="M1732">
        <v>66</v>
      </c>
      <c r="N1732">
        <v>3.5999999999999997E-2</v>
      </c>
      <c r="O1732">
        <v>90</v>
      </c>
      <c r="P1732">
        <v>-2.58</v>
      </c>
      <c r="Q1732">
        <v>200</v>
      </c>
      <c r="R1732">
        <v>104.2</v>
      </c>
      <c r="S1732">
        <v>154</v>
      </c>
      <c r="T1732">
        <v>106.7</v>
      </c>
      <c r="U1732">
        <v>262</v>
      </c>
      <c r="V1732">
        <v>-2.1</v>
      </c>
      <c r="W1732">
        <v>222</v>
      </c>
    </row>
    <row r="1733" spans="1:23" x14ac:dyDescent="0.25">
      <c r="A1733">
        <f>COUNTIF('Value Matchup'!$D$356:$D$423,D1733)</f>
        <v>0</v>
      </c>
      <c r="B1733" t="s">
        <v>1408</v>
      </c>
      <c r="C1733">
        <v>324</v>
      </c>
      <c r="D1733" t="s">
        <v>127</v>
      </c>
      <c r="E1733" t="s">
        <v>116</v>
      </c>
      <c r="F1733" s="79" t="s">
        <v>1660</v>
      </c>
      <c r="G1733">
        <v>-16.89</v>
      </c>
      <c r="H1733">
        <v>92.5</v>
      </c>
      <c r="I1733">
        <v>336</v>
      </c>
      <c r="J1733">
        <v>109.4</v>
      </c>
      <c r="K1733">
        <v>276</v>
      </c>
      <c r="L1733">
        <v>63.2</v>
      </c>
      <c r="M1733">
        <v>242</v>
      </c>
      <c r="N1733">
        <v>3.6999999999999998E-2</v>
      </c>
      <c r="O1733">
        <v>89</v>
      </c>
      <c r="P1733">
        <v>-8.36</v>
      </c>
      <c r="Q1733">
        <v>340</v>
      </c>
      <c r="R1733">
        <v>99.3</v>
      </c>
      <c r="S1733">
        <v>339</v>
      </c>
      <c r="T1733">
        <v>107.7</v>
      </c>
      <c r="U1733">
        <v>302</v>
      </c>
      <c r="V1733">
        <v>4.4400000000000004</v>
      </c>
      <c r="W1733">
        <v>40</v>
      </c>
    </row>
    <row r="1734" spans="1:23" x14ac:dyDescent="0.25">
      <c r="A1734">
        <f>COUNTIF('Value Matchup'!$D$356:$D$423,D1734)</f>
        <v>0</v>
      </c>
      <c r="B1734" t="s">
        <v>1408</v>
      </c>
      <c r="C1734">
        <v>325</v>
      </c>
      <c r="D1734" t="s">
        <v>179</v>
      </c>
      <c r="E1734" t="s">
        <v>136</v>
      </c>
      <c r="F1734" s="79" t="s">
        <v>1784</v>
      </c>
      <c r="G1734">
        <v>-17.04</v>
      </c>
      <c r="H1734">
        <v>99.1</v>
      </c>
      <c r="I1734">
        <v>268</v>
      </c>
      <c r="J1734">
        <v>116.1</v>
      </c>
      <c r="K1734">
        <v>342</v>
      </c>
      <c r="L1734">
        <v>73.7</v>
      </c>
      <c r="M1734">
        <v>2</v>
      </c>
      <c r="N1734">
        <v>-8.0000000000000002E-3</v>
      </c>
      <c r="O1734">
        <v>205</v>
      </c>
      <c r="P1734">
        <v>-3.03</v>
      </c>
      <c r="Q1734">
        <v>213</v>
      </c>
      <c r="R1734">
        <v>102.1</v>
      </c>
      <c r="S1734">
        <v>264</v>
      </c>
      <c r="T1734">
        <v>105.2</v>
      </c>
      <c r="U1734">
        <v>193</v>
      </c>
      <c r="V1734">
        <v>9.27</v>
      </c>
      <c r="W1734">
        <v>10</v>
      </c>
    </row>
    <row r="1735" spans="1:23" x14ac:dyDescent="0.25">
      <c r="A1735">
        <f>COUNTIF('Value Matchup'!$D$356:$D$423,D1735)</f>
        <v>0</v>
      </c>
      <c r="B1735" t="s">
        <v>1408</v>
      </c>
      <c r="C1735">
        <v>326</v>
      </c>
      <c r="D1735" t="s">
        <v>328</v>
      </c>
      <c r="E1735" t="s">
        <v>159</v>
      </c>
      <c r="F1735" s="79" t="s">
        <v>1662</v>
      </c>
      <c r="G1735">
        <v>-18.09</v>
      </c>
      <c r="H1735">
        <v>96.6</v>
      </c>
      <c r="I1735">
        <v>305</v>
      </c>
      <c r="J1735">
        <v>114.7</v>
      </c>
      <c r="K1735">
        <v>335</v>
      </c>
      <c r="L1735">
        <v>62</v>
      </c>
      <c r="M1735">
        <v>293</v>
      </c>
      <c r="N1735">
        <v>-5.0000000000000001E-3</v>
      </c>
      <c r="O1735">
        <v>197</v>
      </c>
      <c r="P1735">
        <v>-3.69</v>
      </c>
      <c r="Q1735">
        <v>236</v>
      </c>
      <c r="R1735">
        <v>103.5</v>
      </c>
      <c r="S1735">
        <v>189</v>
      </c>
      <c r="T1735">
        <v>107.2</v>
      </c>
      <c r="U1735">
        <v>283</v>
      </c>
      <c r="V1735">
        <v>3.82</v>
      </c>
      <c r="W1735">
        <v>50</v>
      </c>
    </row>
    <row r="1736" spans="1:23" x14ac:dyDescent="0.25">
      <c r="A1736">
        <f>COUNTIF('Value Matchup'!$D$356:$D$423,D1736)</f>
        <v>0</v>
      </c>
      <c r="B1736" t="s">
        <v>1408</v>
      </c>
      <c r="C1736">
        <v>327</v>
      </c>
      <c r="D1736" t="s">
        <v>170</v>
      </c>
      <c r="E1736" t="s">
        <v>155</v>
      </c>
      <c r="F1736" s="79" t="s">
        <v>1784</v>
      </c>
      <c r="G1736">
        <v>-18.170000000000002</v>
      </c>
      <c r="H1736">
        <v>89.3</v>
      </c>
      <c r="I1736">
        <v>346</v>
      </c>
      <c r="J1736">
        <v>107.5</v>
      </c>
      <c r="K1736">
        <v>232</v>
      </c>
      <c r="L1736">
        <v>62.6</v>
      </c>
      <c r="M1736">
        <v>269</v>
      </c>
      <c r="N1736">
        <v>-1.2E-2</v>
      </c>
      <c r="O1736">
        <v>214</v>
      </c>
      <c r="P1736">
        <v>-1.65</v>
      </c>
      <c r="Q1736">
        <v>183</v>
      </c>
      <c r="R1736">
        <v>103.9</v>
      </c>
      <c r="S1736">
        <v>164</v>
      </c>
      <c r="T1736">
        <v>105.5</v>
      </c>
      <c r="U1736">
        <v>208</v>
      </c>
      <c r="V1736">
        <v>6.56</v>
      </c>
      <c r="W1736">
        <v>22</v>
      </c>
    </row>
    <row r="1737" spans="1:23" x14ac:dyDescent="0.25">
      <c r="A1737">
        <f>COUNTIF('Value Matchup'!$D$356:$D$423,D1737)</f>
        <v>0</v>
      </c>
      <c r="B1737" t="s">
        <v>1408</v>
      </c>
      <c r="C1737">
        <v>328</v>
      </c>
      <c r="D1737" t="s">
        <v>296</v>
      </c>
      <c r="E1737" t="s">
        <v>108</v>
      </c>
      <c r="F1737" s="79" t="s">
        <v>1662</v>
      </c>
      <c r="G1737">
        <v>-18.36</v>
      </c>
      <c r="H1737">
        <v>90</v>
      </c>
      <c r="I1737">
        <v>344</v>
      </c>
      <c r="J1737">
        <v>108.3</v>
      </c>
      <c r="K1737">
        <v>253</v>
      </c>
      <c r="L1737">
        <v>66.099999999999994</v>
      </c>
      <c r="M1737">
        <v>88</v>
      </c>
      <c r="N1737">
        <v>2.5000000000000001E-2</v>
      </c>
      <c r="O1737">
        <v>120</v>
      </c>
      <c r="P1737">
        <v>-6.23</v>
      </c>
      <c r="Q1737">
        <v>313</v>
      </c>
      <c r="R1737">
        <v>102.9</v>
      </c>
      <c r="S1737">
        <v>223</v>
      </c>
      <c r="T1737">
        <v>109.1</v>
      </c>
      <c r="U1737">
        <v>348</v>
      </c>
      <c r="V1737">
        <v>11.17</v>
      </c>
      <c r="W1737">
        <v>4</v>
      </c>
    </row>
    <row r="1738" spans="1:23" x14ac:dyDescent="0.25">
      <c r="A1738">
        <f>COUNTIF('Value Matchup'!$D$356:$D$423,D1738)</f>
        <v>0</v>
      </c>
      <c r="B1738" t="s">
        <v>1408</v>
      </c>
      <c r="C1738">
        <v>329</v>
      </c>
      <c r="D1738" t="s">
        <v>382</v>
      </c>
      <c r="E1738" t="s">
        <v>169</v>
      </c>
      <c r="F1738" s="79" t="s">
        <v>1661</v>
      </c>
      <c r="G1738">
        <v>-18.59</v>
      </c>
      <c r="H1738">
        <v>103.2</v>
      </c>
      <c r="I1738">
        <v>193</v>
      </c>
      <c r="J1738">
        <v>121.8</v>
      </c>
      <c r="K1738">
        <v>351</v>
      </c>
      <c r="L1738">
        <v>58.6</v>
      </c>
      <c r="M1738">
        <v>347</v>
      </c>
      <c r="N1738">
        <v>7.6999999999999999E-2</v>
      </c>
      <c r="O1738">
        <v>25</v>
      </c>
      <c r="P1738">
        <v>-5.8</v>
      </c>
      <c r="Q1738">
        <v>304</v>
      </c>
      <c r="R1738">
        <v>101.8</v>
      </c>
      <c r="S1738">
        <v>287</v>
      </c>
      <c r="T1738">
        <v>107.6</v>
      </c>
      <c r="U1738">
        <v>298</v>
      </c>
      <c r="V1738">
        <v>-2.71</v>
      </c>
      <c r="W1738">
        <v>244</v>
      </c>
    </row>
    <row r="1739" spans="1:23" x14ac:dyDescent="0.25">
      <c r="A1739">
        <f>COUNTIF('Value Matchup'!$D$356:$D$423,D1739)</f>
        <v>0</v>
      </c>
      <c r="B1739" t="s">
        <v>1408</v>
      </c>
      <c r="C1739">
        <v>330</v>
      </c>
      <c r="D1739" t="s">
        <v>135</v>
      </c>
      <c r="E1739" t="s">
        <v>136</v>
      </c>
      <c r="F1739" s="79" t="s">
        <v>1661</v>
      </c>
      <c r="G1739">
        <v>-18.66</v>
      </c>
      <c r="H1739">
        <v>91.2</v>
      </c>
      <c r="I1739">
        <v>340</v>
      </c>
      <c r="J1739">
        <v>109.9</v>
      </c>
      <c r="K1739">
        <v>287</v>
      </c>
      <c r="L1739">
        <v>60.2</v>
      </c>
      <c r="M1739">
        <v>335</v>
      </c>
      <c r="N1739">
        <v>-3.3000000000000002E-2</v>
      </c>
      <c r="O1739">
        <v>261</v>
      </c>
      <c r="P1739">
        <v>-11.26</v>
      </c>
      <c r="Q1739">
        <v>350</v>
      </c>
      <c r="R1739">
        <v>98.7</v>
      </c>
      <c r="S1739">
        <v>345</v>
      </c>
      <c r="T1739">
        <v>110</v>
      </c>
      <c r="U1739">
        <v>350</v>
      </c>
      <c r="V1739">
        <v>-6.77</v>
      </c>
      <c r="W1739">
        <v>330</v>
      </c>
    </row>
    <row r="1740" spans="1:23" x14ac:dyDescent="0.25">
      <c r="A1740">
        <f>COUNTIF('Value Matchup'!$D$356:$D$423,D1740)</f>
        <v>0</v>
      </c>
      <c r="B1740" t="s">
        <v>1408</v>
      </c>
      <c r="C1740">
        <v>331</v>
      </c>
      <c r="D1740" t="s">
        <v>356</v>
      </c>
      <c r="E1740" t="s">
        <v>136</v>
      </c>
      <c r="F1740" s="79" t="s">
        <v>1661</v>
      </c>
      <c r="G1740">
        <v>-18.690000000000001</v>
      </c>
      <c r="H1740">
        <v>90.4</v>
      </c>
      <c r="I1740">
        <v>343</v>
      </c>
      <c r="J1740">
        <v>109.1</v>
      </c>
      <c r="K1740">
        <v>268</v>
      </c>
      <c r="L1740">
        <v>64.099999999999994</v>
      </c>
      <c r="M1740">
        <v>189</v>
      </c>
      <c r="N1740">
        <v>0.05</v>
      </c>
      <c r="O1740">
        <v>64</v>
      </c>
      <c r="P1740">
        <v>-6.33</v>
      </c>
      <c r="Q1740">
        <v>316</v>
      </c>
      <c r="R1740">
        <v>100</v>
      </c>
      <c r="S1740">
        <v>331</v>
      </c>
      <c r="T1740">
        <v>106.4</v>
      </c>
      <c r="U1740">
        <v>247</v>
      </c>
      <c r="V1740">
        <v>2.84</v>
      </c>
      <c r="W1740">
        <v>74</v>
      </c>
    </row>
    <row r="1741" spans="1:23" x14ac:dyDescent="0.25">
      <c r="A1741">
        <f>COUNTIF('Value Matchup'!$D$356:$D$423,D1741)</f>
        <v>0</v>
      </c>
      <c r="B1741" t="s">
        <v>1408</v>
      </c>
      <c r="C1741">
        <v>332</v>
      </c>
      <c r="D1741" t="s">
        <v>284</v>
      </c>
      <c r="E1741" t="s">
        <v>136</v>
      </c>
      <c r="F1741" s="79" t="s">
        <v>1783</v>
      </c>
      <c r="G1741">
        <v>-18.87</v>
      </c>
      <c r="H1741">
        <v>94.3</v>
      </c>
      <c r="I1741">
        <v>319</v>
      </c>
      <c r="J1741">
        <v>113.2</v>
      </c>
      <c r="K1741">
        <v>328</v>
      </c>
      <c r="L1741">
        <v>64.400000000000006</v>
      </c>
      <c r="M1741">
        <v>169</v>
      </c>
      <c r="N1741">
        <v>2.9000000000000001E-2</v>
      </c>
      <c r="O1741">
        <v>112</v>
      </c>
      <c r="P1741">
        <v>-4.9800000000000004</v>
      </c>
      <c r="Q1741">
        <v>279</v>
      </c>
      <c r="R1741">
        <v>100.6</v>
      </c>
      <c r="S1741">
        <v>321</v>
      </c>
      <c r="T1741">
        <v>105.6</v>
      </c>
      <c r="U1741">
        <v>212</v>
      </c>
      <c r="V1741">
        <v>2.66</v>
      </c>
      <c r="W1741">
        <v>80</v>
      </c>
    </row>
    <row r="1742" spans="1:23" x14ac:dyDescent="0.25">
      <c r="A1742">
        <f>COUNTIF('Value Matchup'!$D$356:$D$423,D1742)</f>
        <v>1</v>
      </c>
      <c r="B1742" t="s">
        <v>1408</v>
      </c>
      <c r="C1742">
        <v>333</v>
      </c>
      <c r="D1742" t="s">
        <v>250</v>
      </c>
      <c r="E1742" t="s">
        <v>159</v>
      </c>
      <c r="F1742" s="79" t="s">
        <v>1784</v>
      </c>
      <c r="G1742">
        <v>-18.87</v>
      </c>
      <c r="H1742">
        <v>90.8</v>
      </c>
      <c r="I1742">
        <v>342</v>
      </c>
      <c r="J1742">
        <v>109.7</v>
      </c>
      <c r="K1742">
        <v>285</v>
      </c>
      <c r="L1742">
        <v>65.8</v>
      </c>
      <c r="M1742">
        <v>97</v>
      </c>
      <c r="N1742">
        <v>-5.8999999999999997E-2</v>
      </c>
      <c r="O1742">
        <v>312</v>
      </c>
      <c r="P1742">
        <v>-5.83</v>
      </c>
      <c r="Q1742">
        <v>305</v>
      </c>
      <c r="R1742">
        <v>102.7</v>
      </c>
      <c r="S1742">
        <v>231</v>
      </c>
      <c r="T1742">
        <v>108.6</v>
      </c>
      <c r="U1742">
        <v>334</v>
      </c>
      <c r="V1742">
        <v>-4.4800000000000004</v>
      </c>
      <c r="W1742">
        <v>293</v>
      </c>
    </row>
    <row r="1743" spans="1:23" x14ac:dyDescent="0.25">
      <c r="A1743">
        <f>COUNTIF('Value Matchup'!$D$356:$D$423,D1743)</f>
        <v>0</v>
      </c>
      <c r="B1743" t="s">
        <v>1408</v>
      </c>
      <c r="C1743">
        <v>334</v>
      </c>
      <c r="D1743" t="s">
        <v>377</v>
      </c>
      <c r="E1743" t="s">
        <v>132</v>
      </c>
      <c r="F1743" s="79" t="s">
        <v>1781</v>
      </c>
      <c r="G1743">
        <v>-18.899999999999999</v>
      </c>
      <c r="H1743">
        <v>89.5</v>
      </c>
      <c r="I1743">
        <v>345</v>
      </c>
      <c r="J1743">
        <v>108.4</v>
      </c>
      <c r="K1743">
        <v>255</v>
      </c>
      <c r="L1743">
        <v>63.5</v>
      </c>
      <c r="M1743">
        <v>221</v>
      </c>
      <c r="N1743">
        <v>-4.4999999999999998E-2</v>
      </c>
      <c r="O1743">
        <v>286</v>
      </c>
      <c r="P1743">
        <v>-1.39</v>
      </c>
      <c r="Q1743">
        <v>172</v>
      </c>
      <c r="R1743">
        <v>103.5</v>
      </c>
      <c r="S1743">
        <v>188</v>
      </c>
      <c r="T1743">
        <v>104.9</v>
      </c>
      <c r="U1743">
        <v>176</v>
      </c>
      <c r="V1743">
        <v>2.06</v>
      </c>
      <c r="W1743">
        <v>95</v>
      </c>
    </row>
    <row r="1744" spans="1:23" x14ac:dyDescent="0.25">
      <c r="A1744">
        <f>COUNTIF('Value Matchup'!$D$356:$D$423,D1744)</f>
        <v>0</v>
      </c>
      <c r="B1744" t="s">
        <v>1408</v>
      </c>
      <c r="C1744">
        <v>335</v>
      </c>
      <c r="D1744" t="s">
        <v>1407</v>
      </c>
      <c r="E1744" t="s">
        <v>155</v>
      </c>
      <c r="F1744" s="79" t="s">
        <v>1662</v>
      </c>
      <c r="G1744">
        <v>-18.989999999999998</v>
      </c>
      <c r="H1744">
        <v>93.5</v>
      </c>
      <c r="I1744">
        <v>329</v>
      </c>
      <c r="J1744">
        <v>112.5</v>
      </c>
      <c r="K1744">
        <v>321</v>
      </c>
      <c r="L1744">
        <v>63.9</v>
      </c>
      <c r="M1744">
        <v>196</v>
      </c>
      <c r="N1744">
        <v>3.3000000000000002E-2</v>
      </c>
      <c r="O1744">
        <v>96</v>
      </c>
      <c r="P1744">
        <v>-5.0199999999999996</v>
      </c>
      <c r="Q1744">
        <v>280</v>
      </c>
      <c r="R1744">
        <v>101.5</v>
      </c>
      <c r="S1744">
        <v>302</v>
      </c>
      <c r="T1744">
        <v>106.5</v>
      </c>
      <c r="U1744">
        <v>257</v>
      </c>
      <c r="V1744">
        <v>0.16</v>
      </c>
      <c r="W1744">
        <v>155</v>
      </c>
    </row>
    <row r="1745" spans="1:23" x14ac:dyDescent="0.25">
      <c r="A1745">
        <f>COUNTIF('Value Matchup'!$D$356:$D$423,D1745)</f>
        <v>0</v>
      </c>
      <c r="B1745" t="s">
        <v>1408</v>
      </c>
      <c r="C1745">
        <v>336</v>
      </c>
      <c r="D1745" t="s">
        <v>115</v>
      </c>
      <c r="E1745" t="s">
        <v>116</v>
      </c>
      <c r="F1745" s="79" t="s">
        <v>1785</v>
      </c>
      <c r="G1745">
        <v>-19.09</v>
      </c>
      <c r="H1745">
        <v>95</v>
      </c>
      <c r="I1745">
        <v>316</v>
      </c>
      <c r="J1745">
        <v>114.1</v>
      </c>
      <c r="K1745">
        <v>332</v>
      </c>
      <c r="L1745">
        <v>63.5</v>
      </c>
      <c r="M1745">
        <v>225</v>
      </c>
      <c r="N1745">
        <v>-2.1000000000000001E-2</v>
      </c>
      <c r="O1745">
        <v>229</v>
      </c>
      <c r="P1745">
        <v>-9.6199999999999992</v>
      </c>
      <c r="Q1745">
        <v>347</v>
      </c>
      <c r="R1745">
        <v>97.8</v>
      </c>
      <c r="S1745">
        <v>349</v>
      </c>
      <c r="T1745">
        <v>107.4</v>
      </c>
      <c r="U1745">
        <v>293</v>
      </c>
      <c r="V1745">
        <v>7.67</v>
      </c>
      <c r="W1745">
        <v>14</v>
      </c>
    </row>
    <row r="1746" spans="1:23" x14ac:dyDescent="0.25">
      <c r="A1746">
        <f>COUNTIF('Value Matchup'!$D$356:$D$423,D1746)</f>
        <v>0</v>
      </c>
      <c r="B1746" t="s">
        <v>1408</v>
      </c>
      <c r="C1746">
        <v>337</v>
      </c>
      <c r="D1746" t="s">
        <v>300</v>
      </c>
      <c r="E1746" t="s">
        <v>136</v>
      </c>
      <c r="F1746" s="79" t="s">
        <v>1785</v>
      </c>
      <c r="G1746">
        <v>-19.420000000000002</v>
      </c>
      <c r="H1746">
        <v>93.5</v>
      </c>
      <c r="I1746">
        <v>330</v>
      </c>
      <c r="J1746">
        <v>112.9</v>
      </c>
      <c r="K1746">
        <v>325</v>
      </c>
      <c r="L1746">
        <v>61.6</v>
      </c>
      <c r="M1746">
        <v>304</v>
      </c>
      <c r="N1746">
        <v>-3.7999999999999999E-2</v>
      </c>
      <c r="O1746">
        <v>271</v>
      </c>
      <c r="P1746">
        <v>-7.53</v>
      </c>
      <c r="Q1746">
        <v>337</v>
      </c>
      <c r="R1746">
        <v>98.9</v>
      </c>
      <c r="S1746">
        <v>342</v>
      </c>
      <c r="T1746">
        <v>106.5</v>
      </c>
      <c r="U1746">
        <v>251</v>
      </c>
      <c r="V1746">
        <v>1.9</v>
      </c>
      <c r="W1746">
        <v>101</v>
      </c>
    </row>
    <row r="1747" spans="1:23" x14ac:dyDescent="0.25">
      <c r="A1747">
        <f>COUNTIF('Value Matchup'!$D$356:$D$423,D1747)</f>
        <v>0</v>
      </c>
      <c r="B1747" t="s">
        <v>1408</v>
      </c>
      <c r="C1747">
        <v>338</v>
      </c>
      <c r="D1747" t="s">
        <v>372</v>
      </c>
      <c r="E1747" t="s">
        <v>207</v>
      </c>
      <c r="F1747" s="79" t="s">
        <v>1785</v>
      </c>
      <c r="G1747">
        <v>-19.66</v>
      </c>
      <c r="H1747">
        <v>96.6</v>
      </c>
      <c r="I1747">
        <v>304</v>
      </c>
      <c r="J1747">
        <v>116.3</v>
      </c>
      <c r="K1747">
        <v>343</v>
      </c>
      <c r="L1747">
        <v>65.8</v>
      </c>
      <c r="M1747">
        <v>99</v>
      </c>
      <c r="N1747">
        <v>6.0000000000000001E-3</v>
      </c>
      <c r="O1747">
        <v>170</v>
      </c>
      <c r="P1747">
        <v>-6.52</v>
      </c>
      <c r="Q1747">
        <v>320</v>
      </c>
      <c r="R1747">
        <v>101.8</v>
      </c>
      <c r="S1747">
        <v>281</v>
      </c>
      <c r="T1747">
        <v>108.4</v>
      </c>
      <c r="U1747">
        <v>324</v>
      </c>
      <c r="V1747">
        <v>-4.5199999999999996</v>
      </c>
      <c r="W1747">
        <v>295</v>
      </c>
    </row>
    <row r="1748" spans="1:23" x14ac:dyDescent="0.25">
      <c r="A1748">
        <f>COUNTIF('Value Matchup'!$D$356:$D$423,D1748)</f>
        <v>0</v>
      </c>
      <c r="B1748" t="s">
        <v>1408</v>
      </c>
      <c r="C1748">
        <v>339</v>
      </c>
      <c r="D1748" t="s">
        <v>349</v>
      </c>
      <c r="E1748" t="s">
        <v>136</v>
      </c>
      <c r="F1748" s="79" t="s">
        <v>1785</v>
      </c>
      <c r="G1748">
        <v>-19.670000000000002</v>
      </c>
      <c r="H1748">
        <v>87.4</v>
      </c>
      <c r="I1748">
        <v>348</v>
      </c>
      <c r="J1748">
        <v>107.1</v>
      </c>
      <c r="K1748">
        <v>224</v>
      </c>
      <c r="L1748">
        <v>64.5</v>
      </c>
      <c r="M1748">
        <v>163</v>
      </c>
      <c r="N1748">
        <v>1.2999999999999999E-2</v>
      </c>
      <c r="O1748">
        <v>153</v>
      </c>
      <c r="P1748">
        <v>-5.1100000000000003</v>
      </c>
      <c r="Q1748">
        <v>284</v>
      </c>
      <c r="R1748">
        <v>100.8</v>
      </c>
      <c r="S1748">
        <v>317</v>
      </c>
      <c r="T1748">
        <v>105.9</v>
      </c>
      <c r="U1748">
        <v>228</v>
      </c>
      <c r="V1748">
        <v>7.58</v>
      </c>
      <c r="W1748">
        <v>16</v>
      </c>
    </row>
    <row r="1749" spans="1:23" x14ac:dyDescent="0.25">
      <c r="A1749">
        <f>COUNTIF('Value Matchup'!$D$356:$D$423,D1749)</f>
        <v>0</v>
      </c>
      <c r="B1749" t="s">
        <v>1408</v>
      </c>
      <c r="C1749">
        <v>340</v>
      </c>
      <c r="D1749" t="s">
        <v>241</v>
      </c>
      <c r="E1749" t="s">
        <v>207</v>
      </c>
      <c r="F1749" s="79" t="s">
        <v>1662</v>
      </c>
      <c r="G1749">
        <v>-19.739999999999998</v>
      </c>
      <c r="H1749">
        <v>96.3</v>
      </c>
      <c r="I1749">
        <v>306</v>
      </c>
      <c r="J1749">
        <v>116.1</v>
      </c>
      <c r="K1749">
        <v>341</v>
      </c>
      <c r="L1749">
        <v>63.8</v>
      </c>
      <c r="M1749">
        <v>204</v>
      </c>
      <c r="N1749">
        <v>-2.3E-2</v>
      </c>
      <c r="O1749">
        <v>234</v>
      </c>
      <c r="P1749">
        <v>-7.13</v>
      </c>
      <c r="Q1749">
        <v>330</v>
      </c>
      <c r="R1749">
        <v>101.1</v>
      </c>
      <c r="S1749">
        <v>309</v>
      </c>
      <c r="T1749">
        <v>108.2</v>
      </c>
      <c r="U1749">
        <v>322</v>
      </c>
      <c r="V1749">
        <v>-5.71</v>
      </c>
      <c r="W1749">
        <v>317</v>
      </c>
    </row>
    <row r="1750" spans="1:23" x14ac:dyDescent="0.25">
      <c r="A1750">
        <f>COUNTIF('Value Matchup'!$D$356:$D$423,D1750)</f>
        <v>0</v>
      </c>
      <c r="B1750" t="s">
        <v>1408</v>
      </c>
      <c r="C1750">
        <v>341</v>
      </c>
      <c r="D1750" t="s">
        <v>245</v>
      </c>
      <c r="E1750" t="s">
        <v>207</v>
      </c>
      <c r="F1750" s="79" t="s">
        <v>1662</v>
      </c>
      <c r="G1750">
        <v>-20.61</v>
      </c>
      <c r="H1750">
        <v>93.7</v>
      </c>
      <c r="I1750">
        <v>327</v>
      </c>
      <c r="J1750">
        <v>114.3</v>
      </c>
      <c r="K1750">
        <v>334</v>
      </c>
      <c r="L1750">
        <v>65.099999999999994</v>
      </c>
      <c r="M1750">
        <v>134</v>
      </c>
      <c r="N1750">
        <v>3.9E-2</v>
      </c>
      <c r="O1750">
        <v>82</v>
      </c>
      <c r="P1750">
        <v>-5.5</v>
      </c>
      <c r="Q1750">
        <v>296</v>
      </c>
      <c r="R1750">
        <v>101.8</v>
      </c>
      <c r="S1750">
        <v>291</v>
      </c>
      <c r="T1750">
        <v>107.3</v>
      </c>
      <c r="U1750">
        <v>285</v>
      </c>
      <c r="V1750">
        <v>-2.41</v>
      </c>
      <c r="W1750">
        <v>230</v>
      </c>
    </row>
    <row r="1751" spans="1:23" x14ac:dyDescent="0.25">
      <c r="A1751">
        <f>COUNTIF('Value Matchup'!$D$356:$D$423,D1751)</f>
        <v>1</v>
      </c>
      <c r="B1751" t="s">
        <v>1408</v>
      </c>
      <c r="C1751">
        <v>342</v>
      </c>
      <c r="D1751" t="s">
        <v>107</v>
      </c>
      <c r="E1751" t="s">
        <v>108</v>
      </c>
      <c r="F1751" s="79" t="s">
        <v>1662</v>
      </c>
      <c r="G1751">
        <v>-20.63</v>
      </c>
      <c r="H1751">
        <v>93.2</v>
      </c>
      <c r="I1751">
        <v>332</v>
      </c>
      <c r="J1751">
        <v>113.8</v>
      </c>
      <c r="K1751">
        <v>330</v>
      </c>
      <c r="L1751">
        <v>63.8</v>
      </c>
      <c r="M1751">
        <v>202</v>
      </c>
      <c r="N1751">
        <v>-3.0000000000000001E-3</v>
      </c>
      <c r="O1751">
        <v>190</v>
      </c>
      <c r="P1751">
        <v>-5.96</v>
      </c>
      <c r="Q1751">
        <v>306</v>
      </c>
      <c r="R1751">
        <v>102</v>
      </c>
      <c r="S1751">
        <v>276</v>
      </c>
      <c r="T1751">
        <v>108</v>
      </c>
      <c r="U1751">
        <v>316</v>
      </c>
      <c r="V1751">
        <v>-1.93</v>
      </c>
      <c r="W1751">
        <v>217</v>
      </c>
    </row>
    <row r="1752" spans="1:23" x14ac:dyDescent="0.25">
      <c r="A1752">
        <f>COUNTIF('Value Matchup'!$D$356:$D$423,D1752)</f>
        <v>0</v>
      </c>
      <c r="B1752" t="s">
        <v>1408</v>
      </c>
      <c r="C1752">
        <v>343</v>
      </c>
      <c r="D1752" t="s">
        <v>392</v>
      </c>
      <c r="E1752" t="s">
        <v>118</v>
      </c>
      <c r="F1752" s="79" t="s">
        <v>1780</v>
      </c>
      <c r="G1752">
        <v>-20.68</v>
      </c>
      <c r="H1752">
        <v>89.2</v>
      </c>
      <c r="I1752">
        <v>347</v>
      </c>
      <c r="J1752">
        <v>109.9</v>
      </c>
      <c r="K1752">
        <v>289</v>
      </c>
      <c r="L1752">
        <v>64.2</v>
      </c>
      <c r="M1752">
        <v>178</v>
      </c>
      <c r="N1752">
        <v>-3.6999999999999998E-2</v>
      </c>
      <c r="O1752">
        <v>270</v>
      </c>
      <c r="P1752">
        <v>-5.09</v>
      </c>
      <c r="Q1752">
        <v>283</v>
      </c>
      <c r="R1752">
        <v>100.3</v>
      </c>
      <c r="S1752">
        <v>327</v>
      </c>
      <c r="T1752">
        <v>105.4</v>
      </c>
      <c r="U1752">
        <v>203</v>
      </c>
      <c r="V1752">
        <v>-3.66</v>
      </c>
      <c r="W1752">
        <v>270</v>
      </c>
    </row>
    <row r="1753" spans="1:23" x14ac:dyDescent="0.25">
      <c r="A1753">
        <f>COUNTIF('Value Matchup'!$D$356:$D$423,D1753)</f>
        <v>0</v>
      </c>
      <c r="B1753" t="s">
        <v>1408</v>
      </c>
      <c r="C1753">
        <v>344</v>
      </c>
      <c r="D1753" t="s">
        <v>163</v>
      </c>
      <c r="E1753" t="s">
        <v>148</v>
      </c>
      <c r="F1753" s="79" t="s">
        <v>1781</v>
      </c>
      <c r="G1753">
        <v>-20.7</v>
      </c>
      <c r="H1753">
        <v>92.9</v>
      </c>
      <c r="I1753">
        <v>334</v>
      </c>
      <c r="J1753">
        <v>113.6</v>
      </c>
      <c r="K1753">
        <v>329</v>
      </c>
      <c r="L1753">
        <v>62.8</v>
      </c>
      <c r="M1753">
        <v>262</v>
      </c>
      <c r="N1753">
        <v>-1.2E-2</v>
      </c>
      <c r="O1753">
        <v>213</v>
      </c>
      <c r="P1753">
        <v>-6.19</v>
      </c>
      <c r="Q1753">
        <v>311</v>
      </c>
      <c r="R1753">
        <v>100.6</v>
      </c>
      <c r="S1753">
        <v>319</v>
      </c>
      <c r="T1753">
        <v>106.8</v>
      </c>
      <c r="U1753">
        <v>265</v>
      </c>
      <c r="V1753">
        <v>-3.89</v>
      </c>
      <c r="W1753">
        <v>279</v>
      </c>
    </row>
    <row r="1754" spans="1:23" x14ac:dyDescent="0.25">
      <c r="A1754">
        <f>COUNTIF('Value Matchup'!$D$356:$D$423,D1754)</f>
        <v>0</v>
      </c>
      <c r="B1754" t="s">
        <v>1408</v>
      </c>
      <c r="C1754">
        <v>345</v>
      </c>
      <c r="D1754" t="s">
        <v>261</v>
      </c>
      <c r="E1754" t="s">
        <v>118</v>
      </c>
      <c r="F1754" s="79" t="s">
        <v>1779</v>
      </c>
      <c r="G1754">
        <v>-21.87</v>
      </c>
      <c r="H1754">
        <v>93.7</v>
      </c>
      <c r="I1754">
        <v>328</v>
      </c>
      <c r="J1754">
        <v>115.5</v>
      </c>
      <c r="K1754">
        <v>340</v>
      </c>
      <c r="L1754">
        <v>65.900000000000006</v>
      </c>
      <c r="M1754">
        <v>95</v>
      </c>
      <c r="N1754">
        <v>-0.02</v>
      </c>
      <c r="O1754">
        <v>226</v>
      </c>
      <c r="P1754">
        <v>-1.91</v>
      </c>
      <c r="Q1754">
        <v>185</v>
      </c>
      <c r="R1754">
        <v>102.1</v>
      </c>
      <c r="S1754">
        <v>268</v>
      </c>
      <c r="T1754">
        <v>104</v>
      </c>
      <c r="U1754">
        <v>139</v>
      </c>
      <c r="V1754">
        <v>3.44</v>
      </c>
      <c r="W1754">
        <v>59</v>
      </c>
    </row>
    <row r="1755" spans="1:23" x14ac:dyDescent="0.25">
      <c r="A1755">
        <f>COUNTIF('Value Matchup'!$D$356:$D$423,D1755)</f>
        <v>0</v>
      </c>
      <c r="B1755" t="s">
        <v>1408</v>
      </c>
      <c r="C1755">
        <v>346</v>
      </c>
      <c r="D1755" t="s">
        <v>119</v>
      </c>
      <c r="E1755" t="s">
        <v>116</v>
      </c>
      <c r="F1755" s="79" t="s">
        <v>1782</v>
      </c>
      <c r="G1755">
        <v>-24.34</v>
      </c>
      <c r="H1755">
        <v>92.9</v>
      </c>
      <c r="I1755">
        <v>335</v>
      </c>
      <c r="J1755">
        <v>117.3</v>
      </c>
      <c r="K1755">
        <v>347</v>
      </c>
      <c r="L1755">
        <v>66.8</v>
      </c>
      <c r="M1755">
        <v>60</v>
      </c>
      <c r="N1755">
        <v>-5.8999999999999997E-2</v>
      </c>
      <c r="O1755">
        <v>313</v>
      </c>
      <c r="P1755">
        <v>-10.18</v>
      </c>
      <c r="Q1755">
        <v>349</v>
      </c>
      <c r="R1755">
        <v>97.5</v>
      </c>
      <c r="S1755">
        <v>350</v>
      </c>
      <c r="T1755">
        <v>107.7</v>
      </c>
      <c r="U1755">
        <v>303</v>
      </c>
      <c r="V1755">
        <v>5.37</v>
      </c>
      <c r="W1755">
        <v>28</v>
      </c>
    </row>
    <row r="1756" spans="1:23" x14ac:dyDescent="0.25">
      <c r="A1756">
        <f>COUNTIF('Value Matchup'!$D$356:$D$423,D1756)</f>
        <v>0</v>
      </c>
      <c r="B1756" t="s">
        <v>1408</v>
      </c>
      <c r="C1756">
        <v>347</v>
      </c>
      <c r="D1756" t="s">
        <v>347</v>
      </c>
      <c r="E1756" t="s">
        <v>110</v>
      </c>
      <c r="F1756" s="79" t="s">
        <v>1778</v>
      </c>
      <c r="G1756">
        <v>-24.59</v>
      </c>
      <c r="H1756">
        <v>86.5</v>
      </c>
      <c r="I1756">
        <v>349</v>
      </c>
      <c r="J1756">
        <v>111</v>
      </c>
      <c r="K1756">
        <v>302</v>
      </c>
      <c r="L1756">
        <v>63.8</v>
      </c>
      <c r="M1756">
        <v>201</v>
      </c>
      <c r="N1756">
        <v>-0.03</v>
      </c>
      <c r="O1756">
        <v>250</v>
      </c>
      <c r="P1756">
        <v>1.45</v>
      </c>
      <c r="Q1756">
        <v>115</v>
      </c>
      <c r="R1756">
        <v>105.6</v>
      </c>
      <c r="S1756">
        <v>99</v>
      </c>
      <c r="T1756">
        <v>104.2</v>
      </c>
      <c r="U1756">
        <v>148</v>
      </c>
      <c r="V1756">
        <v>-1.49</v>
      </c>
      <c r="W1756">
        <v>203</v>
      </c>
    </row>
    <row r="1757" spans="1:23" x14ac:dyDescent="0.25">
      <c r="A1757">
        <f>COUNTIF('Value Matchup'!$D$356:$D$423,D1757)</f>
        <v>0</v>
      </c>
      <c r="B1757" t="s">
        <v>1408</v>
      </c>
      <c r="C1757">
        <v>348</v>
      </c>
      <c r="D1757" t="s">
        <v>277</v>
      </c>
      <c r="E1757" t="s">
        <v>116</v>
      </c>
      <c r="F1757" s="79" t="s">
        <v>1782</v>
      </c>
      <c r="G1757">
        <v>-25.69</v>
      </c>
      <c r="H1757">
        <v>91.6</v>
      </c>
      <c r="I1757">
        <v>337</v>
      </c>
      <c r="J1757">
        <v>117.3</v>
      </c>
      <c r="K1757">
        <v>346</v>
      </c>
      <c r="L1757">
        <v>70.099999999999994</v>
      </c>
      <c r="M1757">
        <v>6</v>
      </c>
      <c r="N1757">
        <v>-1E-3</v>
      </c>
      <c r="O1757">
        <v>187</v>
      </c>
      <c r="P1757">
        <v>-7.6</v>
      </c>
      <c r="Q1757">
        <v>338</v>
      </c>
      <c r="R1757">
        <v>98.8</v>
      </c>
      <c r="S1757">
        <v>343</v>
      </c>
      <c r="T1757">
        <v>106.4</v>
      </c>
      <c r="U1757">
        <v>250</v>
      </c>
      <c r="V1757">
        <v>5.71</v>
      </c>
      <c r="W1757">
        <v>27</v>
      </c>
    </row>
    <row r="1758" spans="1:23" x14ac:dyDescent="0.25">
      <c r="A1758">
        <f>COUNTIF('Value Matchup'!$D$356:$D$423,D1758)</f>
        <v>0</v>
      </c>
      <c r="B1758" t="s">
        <v>1408</v>
      </c>
      <c r="C1758">
        <v>349</v>
      </c>
      <c r="D1758" t="s">
        <v>162</v>
      </c>
      <c r="E1758" t="s">
        <v>108</v>
      </c>
      <c r="F1758" s="79" t="s">
        <v>1778</v>
      </c>
      <c r="G1758">
        <v>-27.67</v>
      </c>
      <c r="H1758">
        <v>91</v>
      </c>
      <c r="I1758">
        <v>341</v>
      </c>
      <c r="J1758">
        <v>118.7</v>
      </c>
      <c r="K1758">
        <v>350</v>
      </c>
      <c r="L1758">
        <v>69</v>
      </c>
      <c r="M1758">
        <v>17</v>
      </c>
      <c r="N1758">
        <v>4.0000000000000001E-3</v>
      </c>
      <c r="O1758">
        <v>177</v>
      </c>
      <c r="P1758">
        <v>-6.32</v>
      </c>
      <c r="Q1758">
        <v>315</v>
      </c>
      <c r="R1758">
        <v>101.7</v>
      </c>
      <c r="S1758">
        <v>294</v>
      </c>
      <c r="T1758">
        <v>108</v>
      </c>
      <c r="U1758">
        <v>315</v>
      </c>
      <c r="V1758">
        <v>-1.45</v>
      </c>
      <c r="W1758">
        <v>201</v>
      </c>
    </row>
    <row r="1759" spans="1:23" x14ac:dyDescent="0.25">
      <c r="A1759">
        <f>COUNTIF('Value Matchup'!$D$356:$D$423,D1759)</f>
        <v>0</v>
      </c>
      <c r="B1759" t="s">
        <v>1408</v>
      </c>
      <c r="C1759">
        <v>350</v>
      </c>
      <c r="D1759" t="s">
        <v>204</v>
      </c>
      <c r="E1759" t="s">
        <v>136</v>
      </c>
      <c r="F1759" s="79" t="s">
        <v>1778</v>
      </c>
      <c r="G1759">
        <v>-31.73</v>
      </c>
      <c r="H1759">
        <v>85.4</v>
      </c>
      <c r="I1759">
        <v>350</v>
      </c>
      <c r="J1759">
        <v>117.1</v>
      </c>
      <c r="K1759">
        <v>345</v>
      </c>
      <c r="L1759">
        <v>65.3</v>
      </c>
      <c r="M1759">
        <v>122</v>
      </c>
      <c r="N1759">
        <v>-0.02</v>
      </c>
      <c r="O1759">
        <v>228</v>
      </c>
      <c r="P1759">
        <v>-8.5</v>
      </c>
      <c r="Q1759">
        <v>342</v>
      </c>
      <c r="R1759">
        <v>99.4</v>
      </c>
      <c r="S1759">
        <v>338</v>
      </c>
      <c r="T1759">
        <v>107.9</v>
      </c>
      <c r="U1759">
        <v>312</v>
      </c>
      <c r="V1759">
        <v>-2.52</v>
      </c>
      <c r="W1759">
        <v>236</v>
      </c>
    </row>
    <row r="1760" spans="1:23" x14ac:dyDescent="0.25">
      <c r="A1760">
        <f>COUNTIF('Value Matchup'!$D$356:$D$423,D1760)</f>
        <v>0</v>
      </c>
      <c r="B1760" t="s">
        <v>1408</v>
      </c>
      <c r="C1760">
        <v>351</v>
      </c>
      <c r="D1760" t="s">
        <v>218</v>
      </c>
      <c r="E1760" t="s">
        <v>116</v>
      </c>
      <c r="F1760" s="79" t="s">
        <v>1778</v>
      </c>
      <c r="G1760">
        <v>-37.65</v>
      </c>
      <c r="H1760">
        <v>78.900000000000006</v>
      </c>
      <c r="I1760">
        <v>351</v>
      </c>
      <c r="J1760">
        <v>116.6</v>
      </c>
      <c r="K1760">
        <v>344</v>
      </c>
      <c r="L1760">
        <v>65.400000000000006</v>
      </c>
      <c r="M1760">
        <v>117</v>
      </c>
      <c r="N1760">
        <v>-7.6999999999999999E-2</v>
      </c>
      <c r="O1760">
        <v>327</v>
      </c>
      <c r="P1760">
        <v>-8.68</v>
      </c>
      <c r="Q1760">
        <v>343</v>
      </c>
      <c r="R1760">
        <v>99.1</v>
      </c>
      <c r="S1760">
        <v>341</v>
      </c>
      <c r="T1760">
        <v>107.8</v>
      </c>
      <c r="U1760">
        <v>308</v>
      </c>
      <c r="V1760">
        <v>12.83</v>
      </c>
      <c r="W1760">
        <v>3</v>
      </c>
    </row>
    <row r="1761" spans="1:23" x14ac:dyDescent="0.25">
      <c r="A1761">
        <f>COUNTIF('Value Matchup'!$D$356:$D$423,D1761)</f>
        <v>0</v>
      </c>
      <c r="B1761" t="s">
        <v>1499</v>
      </c>
      <c r="C1761">
        <v>1</v>
      </c>
      <c r="D1761" t="s">
        <v>1321</v>
      </c>
      <c r="E1761" t="s">
        <v>171</v>
      </c>
      <c r="F1761" s="79" t="s">
        <v>1409</v>
      </c>
      <c r="G1761">
        <v>30.41</v>
      </c>
      <c r="H1761">
        <v>118.9</v>
      </c>
      <c r="I1761">
        <v>7</v>
      </c>
      <c r="J1761">
        <v>88.5</v>
      </c>
      <c r="K1761">
        <v>5</v>
      </c>
      <c r="L1761">
        <v>67.2</v>
      </c>
      <c r="M1761">
        <v>60</v>
      </c>
      <c r="N1761">
        <v>-4.4999999999999998E-2</v>
      </c>
      <c r="O1761">
        <v>278</v>
      </c>
      <c r="P1761">
        <v>4.3099999999999996</v>
      </c>
      <c r="Q1761">
        <v>95</v>
      </c>
      <c r="R1761">
        <v>107</v>
      </c>
      <c r="S1761">
        <v>100</v>
      </c>
      <c r="T1761">
        <v>102.7</v>
      </c>
      <c r="U1761">
        <v>93</v>
      </c>
      <c r="V1761">
        <v>-4.6500000000000004</v>
      </c>
      <c r="W1761">
        <v>295</v>
      </c>
    </row>
    <row r="1762" spans="1:23" x14ac:dyDescent="0.25">
      <c r="A1762">
        <f>COUNTIF('Value Matchup'!$D$356:$D$423,D1762)</f>
        <v>0</v>
      </c>
      <c r="B1762" t="s">
        <v>1499</v>
      </c>
      <c r="C1762">
        <v>2</v>
      </c>
      <c r="D1762" t="s">
        <v>1410</v>
      </c>
      <c r="E1762" t="s">
        <v>124</v>
      </c>
      <c r="F1762" s="79" t="s">
        <v>1201</v>
      </c>
      <c r="G1762">
        <v>30.11</v>
      </c>
      <c r="H1762">
        <v>116.5</v>
      </c>
      <c r="I1762">
        <v>20</v>
      </c>
      <c r="J1762">
        <v>86.4</v>
      </c>
      <c r="K1762">
        <v>1</v>
      </c>
      <c r="L1762">
        <v>62.8</v>
      </c>
      <c r="M1762">
        <v>272</v>
      </c>
      <c r="N1762">
        <v>1.4E-2</v>
      </c>
      <c r="O1762">
        <v>151</v>
      </c>
      <c r="P1762">
        <v>9.3000000000000007</v>
      </c>
      <c r="Q1762">
        <v>17</v>
      </c>
      <c r="R1762">
        <v>109.9</v>
      </c>
      <c r="S1762">
        <v>20</v>
      </c>
      <c r="T1762">
        <v>100.6</v>
      </c>
      <c r="U1762">
        <v>18</v>
      </c>
      <c r="V1762">
        <v>1.62</v>
      </c>
      <c r="W1762">
        <v>113</v>
      </c>
    </row>
    <row r="1763" spans="1:23" x14ac:dyDescent="0.25">
      <c r="A1763">
        <f>COUNTIF('Value Matchup'!$D$356:$D$423,D1763)</f>
        <v>0</v>
      </c>
      <c r="B1763" t="s">
        <v>1499</v>
      </c>
      <c r="C1763">
        <v>3</v>
      </c>
      <c r="D1763" t="s">
        <v>1411</v>
      </c>
      <c r="E1763" t="s">
        <v>114</v>
      </c>
      <c r="F1763" s="79" t="s">
        <v>1412</v>
      </c>
      <c r="G1763">
        <v>28.57</v>
      </c>
      <c r="H1763">
        <v>116.5</v>
      </c>
      <c r="I1763">
        <v>19</v>
      </c>
      <c r="J1763">
        <v>88</v>
      </c>
      <c r="K1763">
        <v>3</v>
      </c>
      <c r="L1763">
        <v>61.3</v>
      </c>
      <c r="M1763">
        <v>318</v>
      </c>
      <c r="N1763">
        <v>5.2999999999999999E-2</v>
      </c>
      <c r="O1763">
        <v>68</v>
      </c>
      <c r="P1763">
        <v>9.02</v>
      </c>
      <c r="Q1763">
        <v>22</v>
      </c>
      <c r="R1763">
        <v>109.4</v>
      </c>
      <c r="S1763">
        <v>32</v>
      </c>
      <c r="T1763">
        <v>100.4</v>
      </c>
      <c r="U1763">
        <v>14</v>
      </c>
      <c r="V1763">
        <v>2.39</v>
      </c>
      <c r="W1763">
        <v>94</v>
      </c>
    </row>
    <row r="1764" spans="1:23" x14ac:dyDescent="0.25">
      <c r="A1764">
        <f>COUNTIF('Value Matchup'!$D$356:$D$423,D1764)</f>
        <v>0</v>
      </c>
      <c r="B1764" t="s">
        <v>1499</v>
      </c>
      <c r="C1764">
        <v>4</v>
      </c>
      <c r="D1764" t="s">
        <v>948</v>
      </c>
      <c r="E1764" t="s">
        <v>140</v>
      </c>
      <c r="F1764" s="79" t="s">
        <v>954</v>
      </c>
      <c r="G1764">
        <v>26.46</v>
      </c>
      <c r="H1764">
        <v>114.8</v>
      </c>
      <c r="I1764">
        <v>27</v>
      </c>
      <c r="J1764">
        <v>88.3</v>
      </c>
      <c r="K1764">
        <v>4</v>
      </c>
      <c r="L1764">
        <v>59.5</v>
      </c>
      <c r="M1764">
        <v>345</v>
      </c>
      <c r="N1764">
        <v>1.2E-2</v>
      </c>
      <c r="O1764">
        <v>154</v>
      </c>
      <c r="P1764">
        <v>8.67</v>
      </c>
      <c r="Q1764">
        <v>28</v>
      </c>
      <c r="R1764">
        <v>109.4</v>
      </c>
      <c r="S1764">
        <v>31</v>
      </c>
      <c r="T1764">
        <v>100.8</v>
      </c>
      <c r="U1764">
        <v>27</v>
      </c>
      <c r="V1764">
        <v>1.57</v>
      </c>
      <c r="W1764">
        <v>114</v>
      </c>
    </row>
    <row r="1765" spans="1:23" x14ac:dyDescent="0.25">
      <c r="A1765">
        <f>COUNTIF('Value Matchup'!$D$356:$D$423,D1765)</f>
        <v>0</v>
      </c>
      <c r="B1765" t="s">
        <v>1499</v>
      </c>
      <c r="C1765">
        <v>5</v>
      </c>
      <c r="D1765" t="s">
        <v>1413</v>
      </c>
      <c r="E1765" t="s">
        <v>232</v>
      </c>
      <c r="F1765" s="79" t="s">
        <v>1414</v>
      </c>
      <c r="G1765">
        <v>25.89</v>
      </c>
      <c r="H1765">
        <v>122</v>
      </c>
      <c r="I1765">
        <v>4</v>
      </c>
      <c r="J1765">
        <v>96.1</v>
      </c>
      <c r="K1765">
        <v>35</v>
      </c>
      <c r="L1765">
        <v>62.4</v>
      </c>
      <c r="M1765">
        <v>286</v>
      </c>
      <c r="N1765">
        <v>1.9E-2</v>
      </c>
      <c r="O1765">
        <v>133</v>
      </c>
      <c r="P1765">
        <v>11.44</v>
      </c>
      <c r="Q1765">
        <v>3</v>
      </c>
      <c r="R1765">
        <v>110.2</v>
      </c>
      <c r="S1765">
        <v>13</v>
      </c>
      <c r="T1765">
        <v>98.8</v>
      </c>
      <c r="U1765">
        <v>2</v>
      </c>
      <c r="V1765">
        <v>3.33</v>
      </c>
      <c r="W1765">
        <v>68</v>
      </c>
    </row>
    <row r="1766" spans="1:23" x14ac:dyDescent="0.25">
      <c r="A1766">
        <f>COUNTIF('Value Matchup'!$D$356:$D$423,D1766)</f>
        <v>0</v>
      </c>
      <c r="B1766" t="s">
        <v>1499</v>
      </c>
      <c r="C1766">
        <v>6</v>
      </c>
      <c r="D1766" t="s">
        <v>1415</v>
      </c>
      <c r="E1766" t="s">
        <v>144</v>
      </c>
      <c r="F1766" s="79" t="s">
        <v>1416</v>
      </c>
      <c r="G1766">
        <v>25.36</v>
      </c>
      <c r="H1766">
        <v>117.8</v>
      </c>
      <c r="I1766">
        <v>17</v>
      </c>
      <c r="J1766">
        <v>92.4</v>
      </c>
      <c r="K1766">
        <v>11</v>
      </c>
      <c r="L1766">
        <v>63.5</v>
      </c>
      <c r="M1766">
        <v>243</v>
      </c>
      <c r="N1766">
        <v>-8.9999999999999993E-3</v>
      </c>
      <c r="O1766">
        <v>205</v>
      </c>
      <c r="P1766">
        <v>1.04</v>
      </c>
      <c r="Q1766">
        <v>125</v>
      </c>
      <c r="R1766">
        <v>105.8</v>
      </c>
      <c r="S1766">
        <v>119</v>
      </c>
      <c r="T1766">
        <v>104.8</v>
      </c>
      <c r="U1766">
        <v>144</v>
      </c>
      <c r="V1766">
        <v>2.89</v>
      </c>
      <c r="W1766">
        <v>79</v>
      </c>
    </row>
    <row r="1767" spans="1:23" x14ac:dyDescent="0.25">
      <c r="A1767">
        <f>COUNTIF('Value Matchup'!$D$356:$D$423,D1767)</f>
        <v>0</v>
      </c>
      <c r="B1767" t="s">
        <v>1499</v>
      </c>
      <c r="C1767">
        <v>7</v>
      </c>
      <c r="D1767" t="s">
        <v>1316</v>
      </c>
      <c r="E1767" t="s">
        <v>134</v>
      </c>
      <c r="F1767" s="79" t="s">
        <v>970</v>
      </c>
      <c r="G1767">
        <v>24.6</v>
      </c>
      <c r="H1767">
        <v>119.3</v>
      </c>
      <c r="I1767">
        <v>6</v>
      </c>
      <c r="J1767">
        <v>94.7</v>
      </c>
      <c r="K1767">
        <v>22</v>
      </c>
      <c r="L1767">
        <v>66.599999999999994</v>
      </c>
      <c r="M1767">
        <v>83</v>
      </c>
      <c r="N1767">
        <v>-5.0999999999999997E-2</v>
      </c>
      <c r="O1767">
        <v>295</v>
      </c>
      <c r="P1767">
        <v>12.13</v>
      </c>
      <c r="Q1767">
        <v>1</v>
      </c>
      <c r="R1767">
        <v>112.2</v>
      </c>
      <c r="S1767">
        <v>1</v>
      </c>
      <c r="T1767">
        <v>100</v>
      </c>
      <c r="U1767">
        <v>7</v>
      </c>
      <c r="V1767">
        <v>9.4700000000000006</v>
      </c>
      <c r="W1767">
        <v>11</v>
      </c>
    </row>
    <row r="1768" spans="1:23" x14ac:dyDescent="0.25">
      <c r="A1768">
        <f>COUNTIF('Value Matchup'!$D$356:$D$423,D1768)</f>
        <v>0</v>
      </c>
      <c r="B1768" t="s">
        <v>1499</v>
      </c>
      <c r="C1768">
        <v>8</v>
      </c>
      <c r="D1768" t="s">
        <v>1417</v>
      </c>
      <c r="E1768" t="s">
        <v>140</v>
      </c>
      <c r="F1768" s="79" t="s">
        <v>968</v>
      </c>
      <c r="G1768">
        <v>24.25</v>
      </c>
      <c r="H1768">
        <v>124.7</v>
      </c>
      <c r="I1768">
        <v>1</v>
      </c>
      <c r="J1768">
        <v>100.4</v>
      </c>
      <c r="K1768">
        <v>86</v>
      </c>
      <c r="L1768">
        <v>64.599999999999994</v>
      </c>
      <c r="M1768">
        <v>179</v>
      </c>
      <c r="N1768">
        <v>-3.5000000000000003E-2</v>
      </c>
      <c r="O1768">
        <v>255</v>
      </c>
      <c r="P1768">
        <v>8.76</v>
      </c>
      <c r="Q1768">
        <v>25</v>
      </c>
      <c r="R1768">
        <v>109.2</v>
      </c>
      <c r="S1768">
        <v>34</v>
      </c>
      <c r="T1768">
        <v>100.5</v>
      </c>
      <c r="U1768">
        <v>17</v>
      </c>
      <c r="V1768">
        <v>2.4</v>
      </c>
      <c r="W1768">
        <v>93</v>
      </c>
    </row>
    <row r="1769" spans="1:23" x14ac:dyDescent="0.25">
      <c r="A1769">
        <f>COUNTIF('Value Matchup'!$D$356:$D$423,D1769)</f>
        <v>0</v>
      </c>
      <c r="B1769" t="s">
        <v>1499</v>
      </c>
      <c r="C1769">
        <v>9</v>
      </c>
      <c r="D1769" t="s">
        <v>1418</v>
      </c>
      <c r="E1769" t="s">
        <v>232</v>
      </c>
      <c r="F1769" s="79" t="s">
        <v>1419</v>
      </c>
      <c r="G1769">
        <v>23.92</v>
      </c>
      <c r="H1769">
        <v>118.6</v>
      </c>
      <c r="I1769">
        <v>13</v>
      </c>
      <c r="J1769">
        <v>94.7</v>
      </c>
      <c r="K1769">
        <v>21</v>
      </c>
      <c r="L1769">
        <v>64.400000000000006</v>
      </c>
      <c r="M1769">
        <v>188</v>
      </c>
      <c r="N1769">
        <v>-3.0000000000000001E-3</v>
      </c>
      <c r="O1769">
        <v>192</v>
      </c>
      <c r="P1769">
        <v>10.44</v>
      </c>
      <c r="Q1769">
        <v>6</v>
      </c>
      <c r="R1769">
        <v>110.2</v>
      </c>
      <c r="S1769">
        <v>15</v>
      </c>
      <c r="T1769">
        <v>99.7</v>
      </c>
      <c r="U1769">
        <v>5</v>
      </c>
      <c r="V1769">
        <v>0.56999999999999995</v>
      </c>
      <c r="W1769">
        <v>144</v>
      </c>
    </row>
    <row r="1770" spans="1:23" x14ac:dyDescent="0.25">
      <c r="A1770">
        <f>COUNTIF('Value Matchup'!$D$356:$D$423,D1770)</f>
        <v>0</v>
      </c>
      <c r="B1770" t="s">
        <v>1499</v>
      </c>
      <c r="C1770">
        <v>10</v>
      </c>
      <c r="D1770" t="s">
        <v>1420</v>
      </c>
      <c r="E1770" t="s">
        <v>114</v>
      </c>
      <c r="F1770" s="79" t="s">
        <v>1341</v>
      </c>
      <c r="G1770">
        <v>23.69</v>
      </c>
      <c r="H1770">
        <v>117.9</v>
      </c>
      <c r="I1770">
        <v>15</v>
      </c>
      <c r="J1770">
        <v>94.2</v>
      </c>
      <c r="K1770">
        <v>19</v>
      </c>
      <c r="L1770">
        <v>61.6</v>
      </c>
      <c r="M1770">
        <v>313</v>
      </c>
      <c r="N1770">
        <v>-9.9000000000000005E-2</v>
      </c>
      <c r="O1770">
        <v>341</v>
      </c>
      <c r="P1770">
        <v>8.1199999999999992</v>
      </c>
      <c r="Q1770">
        <v>36</v>
      </c>
      <c r="R1770">
        <v>108.9</v>
      </c>
      <c r="S1770">
        <v>46</v>
      </c>
      <c r="T1770">
        <v>100.8</v>
      </c>
      <c r="U1770">
        <v>29</v>
      </c>
      <c r="V1770">
        <v>1.46</v>
      </c>
      <c r="W1770">
        <v>115</v>
      </c>
    </row>
    <row r="1771" spans="1:23" x14ac:dyDescent="0.25">
      <c r="A1771">
        <f>COUNTIF('Value Matchup'!$D$356:$D$423,D1771)</f>
        <v>0</v>
      </c>
      <c r="B1771" t="s">
        <v>1499</v>
      </c>
      <c r="C1771">
        <v>11</v>
      </c>
      <c r="D1771" t="s">
        <v>1199</v>
      </c>
      <c r="E1771" t="s">
        <v>150</v>
      </c>
      <c r="F1771" s="79" t="s">
        <v>746</v>
      </c>
      <c r="G1771">
        <v>23.68</v>
      </c>
      <c r="H1771">
        <v>116.3</v>
      </c>
      <c r="I1771">
        <v>21</v>
      </c>
      <c r="J1771">
        <v>92.6</v>
      </c>
      <c r="K1771">
        <v>12</v>
      </c>
      <c r="L1771">
        <v>66</v>
      </c>
      <c r="M1771">
        <v>103</v>
      </c>
      <c r="N1771">
        <v>7.4999999999999997E-2</v>
      </c>
      <c r="O1771">
        <v>30</v>
      </c>
      <c r="P1771">
        <v>7.47</v>
      </c>
      <c r="Q1771">
        <v>49</v>
      </c>
      <c r="R1771">
        <v>110.1</v>
      </c>
      <c r="S1771">
        <v>18</v>
      </c>
      <c r="T1771">
        <v>102.6</v>
      </c>
      <c r="U1771">
        <v>90</v>
      </c>
      <c r="V1771">
        <v>2.61</v>
      </c>
      <c r="W1771">
        <v>87</v>
      </c>
    </row>
    <row r="1772" spans="1:23" x14ac:dyDescent="0.25">
      <c r="A1772">
        <f>COUNTIF('Value Matchup'!$D$356:$D$423,D1772)</f>
        <v>0</v>
      </c>
      <c r="B1772" t="s">
        <v>1499</v>
      </c>
      <c r="C1772">
        <v>12</v>
      </c>
      <c r="D1772" t="s">
        <v>1421</v>
      </c>
      <c r="E1772" t="s">
        <v>232</v>
      </c>
      <c r="F1772" s="79" t="s">
        <v>1095</v>
      </c>
      <c r="G1772">
        <v>23.44</v>
      </c>
      <c r="H1772">
        <v>123.9</v>
      </c>
      <c r="I1772">
        <v>3</v>
      </c>
      <c r="J1772">
        <v>100.5</v>
      </c>
      <c r="K1772">
        <v>89</v>
      </c>
      <c r="L1772">
        <v>61</v>
      </c>
      <c r="M1772">
        <v>330</v>
      </c>
      <c r="N1772">
        <v>4.7E-2</v>
      </c>
      <c r="O1772">
        <v>76</v>
      </c>
      <c r="P1772">
        <v>11.65</v>
      </c>
      <c r="Q1772">
        <v>2</v>
      </c>
      <c r="R1772">
        <v>110.3</v>
      </c>
      <c r="S1772">
        <v>12</v>
      </c>
      <c r="T1772">
        <v>98.6</v>
      </c>
      <c r="U1772">
        <v>1</v>
      </c>
      <c r="V1772">
        <v>0.62</v>
      </c>
      <c r="W1772">
        <v>142</v>
      </c>
    </row>
    <row r="1773" spans="1:23" x14ac:dyDescent="0.25">
      <c r="A1773">
        <f>COUNTIF('Value Matchup'!$D$356:$D$423,D1773)</f>
        <v>0</v>
      </c>
      <c r="B1773" t="s">
        <v>1499</v>
      </c>
      <c r="C1773">
        <v>13</v>
      </c>
      <c r="D1773" t="s">
        <v>1422</v>
      </c>
      <c r="E1773" t="s">
        <v>114</v>
      </c>
      <c r="F1773" s="79" t="s">
        <v>1423</v>
      </c>
      <c r="G1773">
        <v>22.55</v>
      </c>
      <c r="H1773">
        <v>118.3</v>
      </c>
      <c r="I1773">
        <v>14</v>
      </c>
      <c r="J1773">
        <v>95.8</v>
      </c>
      <c r="K1773">
        <v>32</v>
      </c>
      <c r="L1773">
        <v>64</v>
      </c>
      <c r="M1773">
        <v>217</v>
      </c>
      <c r="N1773">
        <v>-2.5000000000000001E-2</v>
      </c>
      <c r="O1773">
        <v>240</v>
      </c>
      <c r="P1773">
        <v>10.73</v>
      </c>
      <c r="Q1773">
        <v>5</v>
      </c>
      <c r="R1773">
        <v>110.5</v>
      </c>
      <c r="S1773">
        <v>7</v>
      </c>
      <c r="T1773">
        <v>99.8</v>
      </c>
      <c r="U1773">
        <v>6</v>
      </c>
      <c r="V1773">
        <v>4.1900000000000004</v>
      </c>
      <c r="W1773">
        <v>60</v>
      </c>
    </row>
    <row r="1774" spans="1:23" x14ac:dyDescent="0.25">
      <c r="A1774">
        <f>COUNTIF('Value Matchup'!$D$356:$D$423,D1774)</f>
        <v>0</v>
      </c>
      <c r="B1774" t="s">
        <v>1499</v>
      </c>
      <c r="C1774">
        <v>14</v>
      </c>
      <c r="D1774" t="s">
        <v>1424</v>
      </c>
      <c r="E1774" t="s">
        <v>124</v>
      </c>
      <c r="F1774" s="79" t="s">
        <v>1095</v>
      </c>
      <c r="G1774">
        <v>22.53</v>
      </c>
      <c r="H1774">
        <v>118.7</v>
      </c>
      <c r="I1774">
        <v>11</v>
      </c>
      <c r="J1774">
        <v>96.1</v>
      </c>
      <c r="K1774">
        <v>37</v>
      </c>
      <c r="L1774">
        <v>68.400000000000006</v>
      </c>
      <c r="M1774">
        <v>33</v>
      </c>
      <c r="N1774">
        <v>-1.9E-2</v>
      </c>
      <c r="O1774">
        <v>224</v>
      </c>
      <c r="P1774">
        <v>7.63</v>
      </c>
      <c r="Q1774">
        <v>43</v>
      </c>
      <c r="R1774">
        <v>109.1</v>
      </c>
      <c r="S1774">
        <v>39</v>
      </c>
      <c r="T1774">
        <v>101.5</v>
      </c>
      <c r="U1774">
        <v>58</v>
      </c>
      <c r="V1774">
        <v>-3.26</v>
      </c>
      <c r="W1774">
        <v>262</v>
      </c>
    </row>
    <row r="1775" spans="1:23" x14ac:dyDescent="0.25">
      <c r="A1775">
        <f>COUNTIF('Value Matchup'!$D$356:$D$423,D1775)</f>
        <v>0</v>
      </c>
      <c r="B1775" t="s">
        <v>1499</v>
      </c>
      <c r="C1775">
        <v>15</v>
      </c>
      <c r="D1775" t="s">
        <v>1425</v>
      </c>
      <c r="E1775" t="s">
        <v>171</v>
      </c>
      <c r="F1775" s="79" t="s">
        <v>1426</v>
      </c>
      <c r="G1775">
        <v>22.13</v>
      </c>
      <c r="H1775">
        <v>113.6</v>
      </c>
      <c r="I1775">
        <v>39</v>
      </c>
      <c r="J1775">
        <v>91.5</v>
      </c>
      <c r="K1775">
        <v>10</v>
      </c>
      <c r="L1775">
        <v>63.2</v>
      </c>
      <c r="M1775">
        <v>254</v>
      </c>
      <c r="N1775">
        <v>0.08</v>
      </c>
      <c r="O1775">
        <v>23</v>
      </c>
      <c r="P1775">
        <v>9.43</v>
      </c>
      <c r="Q1775">
        <v>13</v>
      </c>
      <c r="R1775">
        <v>109.7</v>
      </c>
      <c r="S1775">
        <v>24</v>
      </c>
      <c r="T1775">
        <v>100.3</v>
      </c>
      <c r="U1775">
        <v>11</v>
      </c>
      <c r="V1775">
        <v>0.91</v>
      </c>
      <c r="W1775">
        <v>134</v>
      </c>
    </row>
    <row r="1776" spans="1:23" x14ac:dyDescent="0.25">
      <c r="A1776">
        <f>COUNTIF('Value Matchup'!$D$356:$D$423,D1776)</f>
        <v>0</v>
      </c>
      <c r="B1776" t="s">
        <v>1499</v>
      </c>
      <c r="C1776">
        <v>16</v>
      </c>
      <c r="D1776" t="s">
        <v>1427</v>
      </c>
      <c r="E1776" t="s">
        <v>140</v>
      </c>
      <c r="F1776" s="79" t="s">
        <v>1114</v>
      </c>
      <c r="G1776">
        <v>21.89</v>
      </c>
      <c r="H1776">
        <v>116.9</v>
      </c>
      <c r="I1776">
        <v>18</v>
      </c>
      <c r="J1776">
        <v>95</v>
      </c>
      <c r="K1776">
        <v>25</v>
      </c>
      <c r="L1776">
        <v>62.2</v>
      </c>
      <c r="M1776">
        <v>295</v>
      </c>
      <c r="N1776">
        <v>-3.7999999999999999E-2</v>
      </c>
      <c r="O1776">
        <v>264</v>
      </c>
      <c r="P1776">
        <v>7.62</v>
      </c>
      <c r="Q1776">
        <v>44</v>
      </c>
      <c r="R1776">
        <v>108</v>
      </c>
      <c r="S1776">
        <v>69</v>
      </c>
      <c r="T1776">
        <v>100.4</v>
      </c>
      <c r="U1776">
        <v>13</v>
      </c>
      <c r="V1776">
        <v>-3.66</v>
      </c>
      <c r="W1776">
        <v>275</v>
      </c>
    </row>
    <row r="1777" spans="1:23" x14ac:dyDescent="0.25">
      <c r="A1777">
        <f>COUNTIF('Value Matchup'!$D$356:$D$423,D1777)</f>
        <v>0</v>
      </c>
      <c r="B1777" t="s">
        <v>1499</v>
      </c>
      <c r="C1777">
        <v>17</v>
      </c>
      <c r="D1777" t="s">
        <v>1428</v>
      </c>
      <c r="E1777" t="s">
        <v>150</v>
      </c>
      <c r="F1777" s="79" t="s">
        <v>976</v>
      </c>
      <c r="G1777">
        <v>21.72</v>
      </c>
      <c r="H1777">
        <v>124.2</v>
      </c>
      <c r="I1777">
        <v>2</v>
      </c>
      <c r="J1777">
        <v>102.5</v>
      </c>
      <c r="K1777">
        <v>124</v>
      </c>
      <c r="L1777">
        <v>63.6</v>
      </c>
      <c r="M1777">
        <v>237</v>
      </c>
      <c r="N1777">
        <v>2.4E-2</v>
      </c>
      <c r="O1777">
        <v>128</v>
      </c>
      <c r="P1777">
        <v>7.5</v>
      </c>
      <c r="Q1777">
        <v>48</v>
      </c>
      <c r="R1777">
        <v>108.5</v>
      </c>
      <c r="S1777">
        <v>58</v>
      </c>
      <c r="T1777">
        <v>101</v>
      </c>
      <c r="U1777">
        <v>35</v>
      </c>
      <c r="V1777">
        <v>1.31</v>
      </c>
      <c r="W1777">
        <v>122</v>
      </c>
    </row>
    <row r="1778" spans="1:23" x14ac:dyDescent="0.25">
      <c r="A1778">
        <f>COUNTIF('Value Matchup'!$D$356:$D$423,D1778)</f>
        <v>0</v>
      </c>
      <c r="B1778" t="s">
        <v>1499</v>
      </c>
      <c r="C1778">
        <v>18</v>
      </c>
      <c r="D1778" t="s">
        <v>1429</v>
      </c>
      <c r="E1778" t="s">
        <v>140</v>
      </c>
      <c r="F1778" s="79" t="s">
        <v>648</v>
      </c>
      <c r="G1778">
        <v>21.62</v>
      </c>
      <c r="H1778">
        <v>114.6</v>
      </c>
      <c r="I1778">
        <v>28</v>
      </c>
      <c r="J1778">
        <v>93</v>
      </c>
      <c r="K1778">
        <v>13</v>
      </c>
      <c r="L1778">
        <v>59.6</v>
      </c>
      <c r="M1778">
        <v>344</v>
      </c>
      <c r="N1778">
        <v>1.6E-2</v>
      </c>
      <c r="O1778">
        <v>141</v>
      </c>
      <c r="P1778">
        <v>7.23</v>
      </c>
      <c r="Q1778">
        <v>55</v>
      </c>
      <c r="R1778">
        <v>109.4</v>
      </c>
      <c r="S1778">
        <v>33</v>
      </c>
      <c r="T1778">
        <v>102.2</v>
      </c>
      <c r="U1778">
        <v>74</v>
      </c>
      <c r="V1778">
        <v>-1.01</v>
      </c>
      <c r="W1778">
        <v>189</v>
      </c>
    </row>
    <row r="1779" spans="1:23" x14ac:dyDescent="0.25">
      <c r="A1779">
        <f>COUNTIF('Value Matchup'!$D$356:$D$423,D1779)</f>
        <v>0</v>
      </c>
      <c r="B1779" t="s">
        <v>1499</v>
      </c>
      <c r="C1779">
        <v>19</v>
      </c>
      <c r="D1779" t="s">
        <v>1430</v>
      </c>
      <c r="E1779" t="s">
        <v>232</v>
      </c>
      <c r="F1779" s="79" t="s">
        <v>970</v>
      </c>
      <c r="G1779">
        <v>21.3</v>
      </c>
      <c r="H1779">
        <v>109.3</v>
      </c>
      <c r="I1779">
        <v>103</v>
      </c>
      <c r="J1779">
        <v>88</v>
      </c>
      <c r="K1779">
        <v>2</v>
      </c>
      <c r="L1779">
        <v>64</v>
      </c>
      <c r="M1779">
        <v>218</v>
      </c>
      <c r="N1779">
        <v>-4.2999999999999997E-2</v>
      </c>
      <c r="O1779">
        <v>275</v>
      </c>
      <c r="P1779">
        <v>7.8</v>
      </c>
      <c r="Q1779">
        <v>39</v>
      </c>
      <c r="R1779">
        <v>109.2</v>
      </c>
      <c r="S1779">
        <v>36</v>
      </c>
      <c r="T1779">
        <v>101.4</v>
      </c>
      <c r="U1779">
        <v>50</v>
      </c>
      <c r="V1779">
        <v>-3.36</v>
      </c>
      <c r="W1779">
        <v>267</v>
      </c>
    </row>
    <row r="1780" spans="1:23" x14ac:dyDescent="0.25">
      <c r="A1780">
        <f>COUNTIF('Value Matchup'!$D$356:$D$423,D1780)</f>
        <v>0</v>
      </c>
      <c r="B1780" t="s">
        <v>1499</v>
      </c>
      <c r="C1780">
        <v>20</v>
      </c>
      <c r="D1780" t="s">
        <v>1320</v>
      </c>
      <c r="E1780" t="s">
        <v>134</v>
      </c>
      <c r="F1780" s="79" t="s">
        <v>1219</v>
      </c>
      <c r="G1780">
        <v>21.07</v>
      </c>
      <c r="H1780">
        <v>118.9</v>
      </c>
      <c r="I1780">
        <v>9</v>
      </c>
      <c r="J1780">
        <v>97.8</v>
      </c>
      <c r="K1780">
        <v>55</v>
      </c>
      <c r="L1780">
        <v>70.2</v>
      </c>
      <c r="M1780">
        <v>12</v>
      </c>
      <c r="N1780">
        <v>6.4000000000000001E-2</v>
      </c>
      <c r="O1780">
        <v>42</v>
      </c>
      <c r="P1780">
        <v>10.77</v>
      </c>
      <c r="Q1780">
        <v>4</v>
      </c>
      <c r="R1780">
        <v>111.1</v>
      </c>
      <c r="S1780">
        <v>2</v>
      </c>
      <c r="T1780">
        <v>100.4</v>
      </c>
      <c r="U1780">
        <v>12</v>
      </c>
      <c r="V1780">
        <v>1.44</v>
      </c>
      <c r="W1780">
        <v>117</v>
      </c>
    </row>
    <row r="1781" spans="1:23" x14ac:dyDescent="0.25">
      <c r="A1781">
        <f>COUNTIF('Value Matchup'!$D$356:$D$423,D1781)</f>
        <v>0</v>
      </c>
      <c r="B1781" t="s">
        <v>1499</v>
      </c>
      <c r="C1781">
        <v>21</v>
      </c>
      <c r="D1781" t="s">
        <v>1339</v>
      </c>
      <c r="E1781" t="s">
        <v>134</v>
      </c>
      <c r="F1781" s="79" t="s">
        <v>534</v>
      </c>
      <c r="G1781">
        <v>20.98</v>
      </c>
      <c r="H1781">
        <v>115.9</v>
      </c>
      <c r="I1781">
        <v>22</v>
      </c>
      <c r="J1781">
        <v>95</v>
      </c>
      <c r="K1781">
        <v>24</v>
      </c>
      <c r="L1781">
        <v>67.2</v>
      </c>
      <c r="M1781">
        <v>59</v>
      </c>
      <c r="N1781">
        <v>-0.11</v>
      </c>
      <c r="O1781">
        <v>343</v>
      </c>
      <c r="P1781">
        <v>9.06</v>
      </c>
      <c r="Q1781">
        <v>21</v>
      </c>
      <c r="R1781">
        <v>109.9</v>
      </c>
      <c r="S1781">
        <v>19</v>
      </c>
      <c r="T1781">
        <v>100.8</v>
      </c>
      <c r="U1781">
        <v>28</v>
      </c>
      <c r="V1781">
        <v>-1.1499999999999999</v>
      </c>
      <c r="W1781">
        <v>194</v>
      </c>
    </row>
    <row r="1782" spans="1:23" x14ac:dyDescent="0.25">
      <c r="A1782">
        <f>COUNTIF('Value Matchup'!$D$356:$D$423,D1782)</f>
        <v>0</v>
      </c>
      <c r="B1782" t="s">
        <v>1499</v>
      </c>
      <c r="C1782">
        <v>22</v>
      </c>
      <c r="D1782" t="s">
        <v>1431</v>
      </c>
      <c r="E1782" t="s">
        <v>232</v>
      </c>
      <c r="F1782" s="79" t="s">
        <v>539</v>
      </c>
      <c r="G1782">
        <v>20.440000000000001</v>
      </c>
      <c r="H1782">
        <v>120.2</v>
      </c>
      <c r="I1782">
        <v>5</v>
      </c>
      <c r="J1782">
        <v>99.8</v>
      </c>
      <c r="K1782">
        <v>77</v>
      </c>
      <c r="L1782">
        <v>68.599999999999994</v>
      </c>
      <c r="M1782">
        <v>29</v>
      </c>
      <c r="N1782">
        <v>-0.11600000000000001</v>
      </c>
      <c r="O1782">
        <v>347</v>
      </c>
      <c r="P1782">
        <v>8.35</v>
      </c>
      <c r="Q1782">
        <v>32</v>
      </c>
      <c r="R1782">
        <v>108.6</v>
      </c>
      <c r="S1782">
        <v>55</v>
      </c>
      <c r="T1782">
        <v>100.2</v>
      </c>
      <c r="U1782">
        <v>10</v>
      </c>
      <c r="V1782">
        <v>-6.19</v>
      </c>
      <c r="W1782">
        <v>318</v>
      </c>
    </row>
    <row r="1783" spans="1:23" x14ac:dyDescent="0.25">
      <c r="A1783">
        <f>COUNTIF('Value Matchup'!$D$356:$D$423,D1783)</f>
        <v>0</v>
      </c>
      <c r="B1783" t="s">
        <v>1499</v>
      </c>
      <c r="C1783">
        <v>23</v>
      </c>
      <c r="D1783" t="s">
        <v>1432</v>
      </c>
      <c r="E1783" t="s">
        <v>110</v>
      </c>
      <c r="F1783" s="79" t="s">
        <v>952</v>
      </c>
      <c r="G1783">
        <v>20.38</v>
      </c>
      <c r="H1783">
        <v>110.4</v>
      </c>
      <c r="I1783">
        <v>86</v>
      </c>
      <c r="J1783">
        <v>90</v>
      </c>
      <c r="K1783">
        <v>7</v>
      </c>
      <c r="L1783">
        <v>62.3</v>
      </c>
      <c r="M1783">
        <v>294</v>
      </c>
      <c r="N1783">
        <v>6.7000000000000004E-2</v>
      </c>
      <c r="O1783">
        <v>37</v>
      </c>
      <c r="P1783">
        <v>5.18</v>
      </c>
      <c r="Q1783">
        <v>79</v>
      </c>
      <c r="R1783">
        <v>108</v>
      </c>
      <c r="S1783">
        <v>68</v>
      </c>
      <c r="T1783">
        <v>102.8</v>
      </c>
      <c r="U1783">
        <v>96</v>
      </c>
      <c r="V1783">
        <v>2.71</v>
      </c>
      <c r="W1783">
        <v>86</v>
      </c>
    </row>
    <row r="1784" spans="1:23" x14ac:dyDescent="0.25">
      <c r="A1784">
        <f>COUNTIF('Value Matchup'!$D$356:$D$423,D1784)</f>
        <v>0</v>
      </c>
      <c r="B1784" t="s">
        <v>1499</v>
      </c>
      <c r="C1784">
        <v>24</v>
      </c>
      <c r="D1784" t="s">
        <v>1433</v>
      </c>
      <c r="E1784" t="s">
        <v>151</v>
      </c>
      <c r="F1784" s="79" t="s">
        <v>1434</v>
      </c>
      <c r="G1784">
        <v>20.14</v>
      </c>
      <c r="H1784">
        <v>114</v>
      </c>
      <c r="I1784">
        <v>35</v>
      </c>
      <c r="J1784">
        <v>93.8</v>
      </c>
      <c r="K1784">
        <v>18</v>
      </c>
      <c r="L1784">
        <v>65</v>
      </c>
      <c r="M1784">
        <v>154</v>
      </c>
      <c r="N1784">
        <v>1.6E-2</v>
      </c>
      <c r="O1784">
        <v>146</v>
      </c>
      <c r="P1784">
        <v>5.05</v>
      </c>
      <c r="Q1784">
        <v>83</v>
      </c>
      <c r="R1784">
        <v>109</v>
      </c>
      <c r="S1784">
        <v>42</v>
      </c>
      <c r="T1784">
        <v>103.9</v>
      </c>
      <c r="U1784">
        <v>110</v>
      </c>
      <c r="V1784">
        <v>2.2000000000000002</v>
      </c>
      <c r="W1784">
        <v>100</v>
      </c>
    </row>
    <row r="1785" spans="1:23" x14ac:dyDescent="0.25">
      <c r="A1785">
        <f>COUNTIF('Value Matchup'!$D$356:$D$423,D1785)</f>
        <v>0</v>
      </c>
      <c r="B1785" t="s">
        <v>1499</v>
      </c>
      <c r="C1785">
        <v>25</v>
      </c>
      <c r="D1785" t="s">
        <v>1435</v>
      </c>
      <c r="E1785" t="s">
        <v>182</v>
      </c>
      <c r="F1785" s="79" t="s">
        <v>968</v>
      </c>
      <c r="G1785">
        <v>19.8</v>
      </c>
      <c r="H1785">
        <v>109.2</v>
      </c>
      <c r="I1785">
        <v>106</v>
      </c>
      <c r="J1785">
        <v>89.4</v>
      </c>
      <c r="K1785">
        <v>6</v>
      </c>
      <c r="L1785">
        <v>68.900000000000006</v>
      </c>
      <c r="M1785">
        <v>22</v>
      </c>
      <c r="N1785">
        <v>-5.8000000000000003E-2</v>
      </c>
      <c r="O1785">
        <v>308</v>
      </c>
      <c r="P1785">
        <v>5.45</v>
      </c>
      <c r="Q1785">
        <v>77</v>
      </c>
      <c r="R1785">
        <v>107.4</v>
      </c>
      <c r="S1785">
        <v>88</v>
      </c>
      <c r="T1785">
        <v>102</v>
      </c>
      <c r="U1785">
        <v>66</v>
      </c>
      <c r="V1785">
        <v>1.33</v>
      </c>
      <c r="W1785">
        <v>118</v>
      </c>
    </row>
    <row r="1786" spans="1:23" x14ac:dyDescent="0.25">
      <c r="A1786">
        <f>COUNTIF('Value Matchup'!$D$356:$D$423,D1786)</f>
        <v>0</v>
      </c>
      <c r="B1786" t="s">
        <v>1499</v>
      </c>
      <c r="C1786">
        <v>26</v>
      </c>
      <c r="D1786" t="s">
        <v>1436</v>
      </c>
      <c r="E1786" t="s">
        <v>134</v>
      </c>
      <c r="F1786" s="79" t="s">
        <v>1053</v>
      </c>
      <c r="G1786">
        <v>19.39</v>
      </c>
      <c r="H1786">
        <v>118.9</v>
      </c>
      <c r="I1786">
        <v>10</v>
      </c>
      <c r="J1786">
        <v>99.5</v>
      </c>
      <c r="K1786">
        <v>70</v>
      </c>
      <c r="L1786">
        <v>61.3</v>
      </c>
      <c r="M1786">
        <v>319</v>
      </c>
      <c r="N1786">
        <v>1.2E-2</v>
      </c>
      <c r="O1786">
        <v>157</v>
      </c>
      <c r="P1786">
        <v>10.31</v>
      </c>
      <c r="Q1786">
        <v>7</v>
      </c>
      <c r="R1786">
        <v>111</v>
      </c>
      <c r="S1786">
        <v>3</v>
      </c>
      <c r="T1786">
        <v>100.6</v>
      </c>
      <c r="U1786">
        <v>20</v>
      </c>
      <c r="V1786">
        <v>-0.36</v>
      </c>
      <c r="W1786">
        <v>171</v>
      </c>
    </row>
    <row r="1787" spans="1:23" x14ac:dyDescent="0.25">
      <c r="A1787">
        <f>COUNTIF('Value Matchup'!$D$356:$D$423,D1787)</f>
        <v>0</v>
      </c>
      <c r="B1787" t="s">
        <v>1499</v>
      </c>
      <c r="C1787">
        <v>27</v>
      </c>
      <c r="D1787" t="s">
        <v>1437</v>
      </c>
      <c r="E1787" t="s">
        <v>171</v>
      </c>
      <c r="F1787" s="79" t="s">
        <v>650</v>
      </c>
      <c r="G1787">
        <v>19.239999999999998</v>
      </c>
      <c r="H1787">
        <v>109.7</v>
      </c>
      <c r="I1787">
        <v>98</v>
      </c>
      <c r="J1787">
        <v>90.4</v>
      </c>
      <c r="K1787">
        <v>9</v>
      </c>
      <c r="L1787">
        <v>61.1</v>
      </c>
      <c r="M1787">
        <v>328</v>
      </c>
      <c r="N1787">
        <v>3.5999999999999997E-2</v>
      </c>
      <c r="O1787">
        <v>97</v>
      </c>
      <c r="P1787">
        <v>4.72</v>
      </c>
      <c r="Q1787">
        <v>92</v>
      </c>
      <c r="R1787">
        <v>107.3</v>
      </c>
      <c r="S1787">
        <v>93</v>
      </c>
      <c r="T1787">
        <v>102.6</v>
      </c>
      <c r="U1787">
        <v>88</v>
      </c>
      <c r="V1787">
        <v>-4.57</v>
      </c>
      <c r="W1787">
        <v>294</v>
      </c>
    </row>
    <row r="1788" spans="1:23" x14ac:dyDescent="0.25">
      <c r="A1788">
        <f>COUNTIF('Value Matchup'!$D$356:$D$423,D1788)</f>
        <v>0</v>
      </c>
      <c r="B1788" t="s">
        <v>1499</v>
      </c>
      <c r="C1788">
        <v>28</v>
      </c>
      <c r="D1788" t="s">
        <v>1438</v>
      </c>
      <c r="E1788" t="s">
        <v>124</v>
      </c>
      <c r="F1788" s="79" t="s">
        <v>652</v>
      </c>
      <c r="G1788">
        <v>19.02</v>
      </c>
      <c r="H1788">
        <v>118.9</v>
      </c>
      <c r="I1788">
        <v>8</v>
      </c>
      <c r="J1788">
        <v>99.9</v>
      </c>
      <c r="K1788">
        <v>79</v>
      </c>
      <c r="L1788">
        <v>67.5</v>
      </c>
      <c r="M1788">
        <v>50</v>
      </c>
      <c r="N1788">
        <v>-3.6999999999999998E-2</v>
      </c>
      <c r="O1788">
        <v>262</v>
      </c>
      <c r="P1788">
        <v>7.39</v>
      </c>
      <c r="Q1788">
        <v>50</v>
      </c>
      <c r="R1788">
        <v>109.1</v>
      </c>
      <c r="S1788">
        <v>37</v>
      </c>
      <c r="T1788">
        <v>101.8</v>
      </c>
      <c r="U1788">
        <v>62</v>
      </c>
      <c r="V1788">
        <v>-1.18</v>
      </c>
      <c r="W1788">
        <v>197</v>
      </c>
    </row>
    <row r="1789" spans="1:23" x14ac:dyDescent="0.25">
      <c r="A1789">
        <f>COUNTIF('Value Matchup'!$D$356:$D$423,D1789)</f>
        <v>0</v>
      </c>
      <c r="B1789" t="s">
        <v>1499</v>
      </c>
      <c r="C1789">
        <v>29</v>
      </c>
      <c r="D1789" t="s">
        <v>1439</v>
      </c>
      <c r="E1789" t="s">
        <v>140</v>
      </c>
      <c r="F1789" s="79" t="s">
        <v>652</v>
      </c>
      <c r="G1789">
        <v>18.440000000000001</v>
      </c>
      <c r="H1789">
        <v>112.6</v>
      </c>
      <c r="I1789">
        <v>48</v>
      </c>
      <c r="J1789">
        <v>94.2</v>
      </c>
      <c r="K1789">
        <v>20</v>
      </c>
      <c r="L1789">
        <v>69.2</v>
      </c>
      <c r="M1789">
        <v>18</v>
      </c>
      <c r="N1789">
        <v>0</v>
      </c>
      <c r="O1789">
        <v>186</v>
      </c>
      <c r="P1789">
        <v>8.83</v>
      </c>
      <c r="Q1789">
        <v>23</v>
      </c>
      <c r="R1789">
        <v>110.5</v>
      </c>
      <c r="S1789">
        <v>9</v>
      </c>
      <c r="T1789">
        <v>101.6</v>
      </c>
      <c r="U1789">
        <v>60</v>
      </c>
      <c r="V1789">
        <v>1.31</v>
      </c>
      <c r="W1789">
        <v>121</v>
      </c>
    </row>
    <row r="1790" spans="1:23" x14ac:dyDescent="0.25">
      <c r="A1790">
        <f>COUNTIF('Value Matchup'!$D$356:$D$423,D1790)</f>
        <v>0</v>
      </c>
      <c r="B1790" t="s">
        <v>1499</v>
      </c>
      <c r="C1790">
        <v>30</v>
      </c>
      <c r="D1790" t="s">
        <v>1440</v>
      </c>
      <c r="E1790" t="s">
        <v>134</v>
      </c>
      <c r="F1790" s="79" t="s">
        <v>540</v>
      </c>
      <c r="G1790">
        <v>17.899999999999999</v>
      </c>
      <c r="H1790">
        <v>117.9</v>
      </c>
      <c r="I1790">
        <v>16</v>
      </c>
      <c r="J1790">
        <v>100</v>
      </c>
      <c r="K1790">
        <v>82</v>
      </c>
      <c r="L1790">
        <v>69.599999999999994</v>
      </c>
      <c r="M1790">
        <v>17</v>
      </c>
      <c r="N1790">
        <v>-2.1999999999999999E-2</v>
      </c>
      <c r="O1790">
        <v>232</v>
      </c>
      <c r="P1790">
        <v>9.1300000000000008</v>
      </c>
      <c r="Q1790">
        <v>20</v>
      </c>
      <c r="R1790">
        <v>110.2</v>
      </c>
      <c r="S1790">
        <v>16</v>
      </c>
      <c r="T1790">
        <v>101</v>
      </c>
      <c r="U1790">
        <v>38</v>
      </c>
      <c r="V1790">
        <v>0.5</v>
      </c>
      <c r="W1790">
        <v>147</v>
      </c>
    </row>
    <row r="1791" spans="1:23" x14ac:dyDescent="0.25">
      <c r="A1791">
        <f>COUNTIF('Value Matchup'!$D$356:$D$423,D1791)</f>
        <v>0</v>
      </c>
      <c r="B1791" t="s">
        <v>1499</v>
      </c>
      <c r="C1791">
        <v>31</v>
      </c>
      <c r="D1791" t="s">
        <v>1441</v>
      </c>
      <c r="E1791" t="s">
        <v>171</v>
      </c>
      <c r="F1791" s="79" t="s">
        <v>965</v>
      </c>
      <c r="G1791">
        <v>17.66</v>
      </c>
      <c r="H1791">
        <v>111.3</v>
      </c>
      <c r="I1791">
        <v>65</v>
      </c>
      <c r="J1791">
        <v>93.7</v>
      </c>
      <c r="K1791">
        <v>15</v>
      </c>
      <c r="L1791">
        <v>64.5</v>
      </c>
      <c r="M1791">
        <v>183</v>
      </c>
      <c r="N1791">
        <v>-4.2999999999999997E-2</v>
      </c>
      <c r="O1791">
        <v>273</v>
      </c>
      <c r="P1791">
        <v>4.03</v>
      </c>
      <c r="Q1791">
        <v>97</v>
      </c>
      <c r="R1791">
        <v>106.3</v>
      </c>
      <c r="S1791">
        <v>108</v>
      </c>
      <c r="T1791">
        <v>102.2</v>
      </c>
      <c r="U1791">
        <v>78</v>
      </c>
      <c r="V1791">
        <v>-5.22</v>
      </c>
      <c r="W1791">
        <v>306</v>
      </c>
    </row>
    <row r="1792" spans="1:23" x14ac:dyDescent="0.25">
      <c r="A1792">
        <f>COUNTIF('Value Matchup'!$D$356:$D$423,D1792)</f>
        <v>0</v>
      </c>
      <c r="B1792" t="s">
        <v>1499</v>
      </c>
      <c r="C1792">
        <v>32</v>
      </c>
      <c r="D1792" t="s">
        <v>1442</v>
      </c>
      <c r="E1792" t="s">
        <v>146</v>
      </c>
      <c r="F1792" s="79" t="s">
        <v>1443</v>
      </c>
      <c r="G1792">
        <v>17.579999999999998</v>
      </c>
      <c r="H1792">
        <v>112.9</v>
      </c>
      <c r="I1792">
        <v>47</v>
      </c>
      <c r="J1792">
        <v>95.3</v>
      </c>
      <c r="K1792">
        <v>27</v>
      </c>
      <c r="L1792">
        <v>64.099999999999994</v>
      </c>
      <c r="M1792">
        <v>211</v>
      </c>
      <c r="N1792">
        <v>0.02</v>
      </c>
      <c r="O1792">
        <v>131</v>
      </c>
      <c r="P1792">
        <v>0.13</v>
      </c>
      <c r="Q1792">
        <v>146</v>
      </c>
      <c r="R1792">
        <v>104.5</v>
      </c>
      <c r="S1792">
        <v>170</v>
      </c>
      <c r="T1792">
        <v>104.3</v>
      </c>
      <c r="U1792">
        <v>125</v>
      </c>
      <c r="V1792">
        <v>0.98</v>
      </c>
      <c r="W1792">
        <v>130</v>
      </c>
    </row>
    <row r="1793" spans="1:23" x14ac:dyDescent="0.25">
      <c r="A1793">
        <f>COUNTIF('Value Matchup'!$D$356:$D$423,D1793)</f>
        <v>0</v>
      </c>
      <c r="B1793" t="s">
        <v>1499</v>
      </c>
      <c r="C1793">
        <v>33</v>
      </c>
      <c r="D1793" t="s">
        <v>1444</v>
      </c>
      <c r="E1793" t="s">
        <v>110</v>
      </c>
      <c r="F1793" s="79" t="s">
        <v>650</v>
      </c>
      <c r="G1793">
        <v>17.149999999999999</v>
      </c>
      <c r="H1793">
        <v>113.5</v>
      </c>
      <c r="I1793">
        <v>41</v>
      </c>
      <c r="J1793">
        <v>96.3</v>
      </c>
      <c r="K1793">
        <v>39</v>
      </c>
      <c r="L1793">
        <v>64.400000000000006</v>
      </c>
      <c r="M1793">
        <v>191</v>
      </c>
      <c r="N1793">
        <v>3.2000000000000001E-2</v>
      </c>
      <c r="O1793">
        <v>106</v>
      </c>
      <c r="P1793">
        <v>4.83</v>
      </c>
      <c r="Q1793">
        <v>88</v>
      </c>
      <c r="R1793">
        <v>107.7</v>
      </c>
      <c r="S1793">
        <v>78</v>
      </c>
      <c r="T1793">
        <v>102.9</v>
      </c>
      <c r="U1793">
        <v>97</v>
      </c>
      <c r="V1793">
        <v>3.24</v>
      </c>
      <c r="W1793">
        <v>69</v>
      </c>
    </row>
    <row r="1794" spans="1:23" x14ac:dyDescent="0.25">
      <c r="A1794">
        <f>COUNTIF('Value Matchup'!$D$356:$D$423,D1794)</f>
        <v>0</v>
      </c>
      <c r="B1794" t="s">
        <v>1499</v>
      </c>
      <c r="C1794">
        <v>34</v>
      </c>
      <c r="D1794" t="s">
        <v>1445</v>
      </c>
      <c r="E1794" t="s">
        <v>124</v>
      </c>
      <c r="F1794" s="79" t="s">
        <v>1041</v>
      </c>
      <c r="G1794">
        <v>16.059999999999999</v>
      </c>
      <c r="H1794">
        <v>112.4</v>
      </c>
      <c r="I1794">
        <v>54</v>
      </c>
      <c r="J1794">
        <v>96.4</v>
      </c>
      <c r="K1794">
        <v>40</v>
      </c>
      <c r="L1794">
        <v>65.3</v>
      </c>
      <c r="M1794">
        <v>147</v>
      </c>
      <c r="N1794">
        <v>1.6E-2</v>
      </c>
      <c r="O1794">
        <v>144</v>
      </c>
      <c r="P1794">
        <v>9.42</v>
      </c>
      <c r="Q1794">
        <v>14</v>
      </c>
      <c r="R1794">
        <v>110.2</v>
      </c>
      <c r="S1794">
        <v>17</v>
      </c>
      <c r="T1794">
        <v>100.7</v>
      </c>
      <c r="U1794">
        <v>25</v>
      </c>
      <c r="V1794">
        <v>2.34</v>
      </c>
      <c r="W1794">
        <v>97</v>
      </c>
    </row>
    <row r="1795" spans="1:23" x14ac:dyDescent="0.25">
      <c r="A1795">
        <f>COUNTIF('Value Matchup'!$D$356:$D$423,D1795)</f>
        <v>0</v>
      </c>
      <c r="B1795" t="s">
        <v>1499</v>
      </c>
      <c r="C1795">
        <v>35</v>
      </c>
      <c r="D1795" t="s">
        <v>1446</v>
      </c>
      <c r="E1795" t="s">
        <v>182</v>
      </c>
      <c r="F1795" s="79" t="s">
        <v>650</v>
      </c>
      <c r="G1795">
        <v>15.72</v>
      </c>
      <c r="H1795">
        <v>105.7</v>
      </c>
      <c r="I1795">
        <v>168</v>
      </c>
      <c r="J1795">
        <v>90</v>
      </c>
      <c r="K1795">
        <v>8</v>
      </c>
      <c r="L1795">
        <v>65.599999999999994</v>
      </c>
      <c r="M1795">
        <v>124</v>
      </c>
      <c r="N1795">
        <v>0.04</v>
      </c>
      <c r="O1795">
        <v>88</v>
      </c>
      <c r="P1795">
        <v>5.04</v>
      </c>
      <c r="Q1795">
        <v>85</v>
      </c>
      <c r="R1795">
        <v>107.2</v>
      </c>
      <c r="S1795">
        <v>96</v>
      </c>
      <c r="T1795">
        <v>102.2</v>
      </c>
      <c r="U1795">
        <v>75</v>
      </c>
      <c r="V1795">
        <v>-1.5</v>
      </c>
      <c r="W1795">
        <v>206</v>
      </c>
    </row>
    <row r="1796" spans="1:23" x14ac:dyDescent="0.25">
      <c r="A1796">
        <f>COUNTIF('Value Matchup'!$D$356:$D$423,D1796)</f>
        <v>0</v>
      </c>
      <c r="B1796" t="s">
        <v>1499</v>
      </c>
      <c r="C1796">
        <v>36</v>
      </c>
      <c r="D1796" t="s">
        <v>1447</v>
      </c>
      <c r="E1796" t="s">
        <v>171</v>
      </c>
      <c r="F1796" s="79" t="s">
        <v>652</v>
      </c>
      <c r="G1796">
        <v>15.22</v>
      </c>
      <c r="H1796">
        <v>112.4</v>
      </c>
      <c r="I1796">
        <v>56</v>
      </c>
      <c r="J1796">
        <v>97.1</v>
      </c>
      <c r="K1796">
        <v>50</v>
      </c>
      <c r="L1796">
        <v>67.5</v>
      </c>
      <c r="M1796">
        <v>53</v>
      </c>
      <c r="N1796">
        <v>4.8000000000000001E-2</v>
      </c>
      <c r="O1796">
        <v>73</v>
      </c>
      <c r="P1796">
        <v>7.25</v>
      </c>
      <c r="Q1796">
        <v>54</v>
      </c>
      <c r="R1796">
        <v>108.3</v>
      </c>
      <c r="S1796">
        <v>63</v>
      </c>
      <c r="T1796">
        <v>101.1</v>
      </c>
      <c r="U1796">
        <v>39</v>
      </c>
      <c r="V1796">
        <v>0.02</v>
      </c>
      <c r="W1796">
        <v>160</v>
      </c>
    </row>
    <row r="1797" spans="1:23" x14ac:dyDescent="0.25">
      <c r="A1797">
        <f>COUNTIF('Value Matchup'!$D$356:$D$423,D1797)</f>
        <v>0</v>
      </c>
      <c r="B1797" t="s">
        <v>1499</v>
      </c>
      <c r="C1797">
        <v>37</v>
      </c>
      <c r="D1797" t="s">
        <v>1373</v>
      </c>
      <c r="E1797" t="s">
        <v>167</v>
      </c>
      <c r="F1797" s="79" t="s">
        <v>950</v>
      </c>
      <c r="G1797">
        <v>15.1</v>
      </c>
      <c r="H1797">
        <v>110.4</v>
      </c>
      <c r="I1797">
        <v>85</v>
      </c>
      <c r="J1797">
        <v>95.3</v>
      </c>
      <c r="K1797">
        <v>29</v>
      </c>
      <c r="L1797">
        <v>69.599999999999994</v>
      </c>
      <c r="M1797">
        <v>16</v>
      </c>
      <c r="N1797">
        <v>2E-3</v>
      </c>
      <c r="O1797">
        <v>184</v>
      </c>
      <c r="P1797">
        <v>-1.67</v>
      </c>
      <c r="Q1797">
        <v>180</v>
      </c>
      <c r="R1797">
        <v>103.5</v>
      </c>
      <c r="S1797">
        <v>222</v>
      </c>
      <c r="T1797">
        <v>105.2</v>
      </c>
      <c r="U1797">
        <v>165</v>
      </c>
      <c r="V1797">
        <v>-4.21</v>
      </c>
      <c r="W1797">
        <v>287</v>
      </c>
    </row>
    <row r="1798" spans="1:23" x14ac:dyDescent="0.25">
      <c r="A1798">
        <f>COUNTIF('Value Matchup'!$D$356:$D$423,D1798)</f>
        <v>0</v>
      </c>
      <c r="B1798" t="s">
        <v>1499</v>
      </c>
      <c r="C1798">
        <v>38</v>
      </c>
      <c r="D1798" t="s">
        <v>1448</v>
      </c>
      <c r="E1798" t="s">
        <v>140</v>
      </c>
      <c r="F1798" s="79" t="s">
        <v>1002</v>
      </c>
      <c r="G1798">
        <v>14.86</v>
      </c>
      <c r="H1798">
        <v>112.2</v>
      </c>
      <c r="I1798">
        <v>59</v>
      </c>
      <c r="J1798">
        <v>97.4</v>
      </c>
      <c r="K1798">
        <v>54</v>
      </c>
      <c r="L1798">
        <v>65.2</v>
      </c>
      <c r="M1798">
        <v>149</v>
      </c>
      <c r="N1798">
        <v>-5.0000000000000001E-3</v>
      </c>
      <c r="O1798">
        <v>198</v>
      </c>
      <c r="P1798">
        <v>9.31</v>
      </c>
      <c r="Q1798">
        <v>16</v>
      </c>
      <c r="R1798">
        <v>109.4</v>
      </c>
      <c r="S1798">
        <v>30</v>
      </c>
      <c r="T1798">
        <v>100.1</v>
      </c>
      <c r="U1798">
        <v>9</v>
      </c>
      <c r="V1798">
        <v>2.0499999999999998</v>
      </c>
      <c r="W1798">
        <v>102</v>
      </c>
    </row>
    <row r="1799" spans="1:23" x14ac:dyDescent="0.25">
      <c r="A1799">
        <f>COUNTIF('Value Matchup'!$D$356:$D$423,D1799)</f>
        <v>0</v>
      </c>
      <c r="B1799" t="s">
        <v>1499</v>
      </c>
      <c r="C1799">
        <v>39</v>
      </c>
      <c r="D1799" t="s">
        <v>1449</v>
      </c>
      <c r="E1799" t="s">
        <v>124</v>
      </c>
      <c r="F1799" s="79" t="s">
        <v>547</v>
      </c>
      <c r="G1799">
        <v>14.82</v>
      </c>
      <c r="H1799">
        <v>111.2</v>
      </c>
      <c r="I1799">
        <v>67</v>
      </c>
      <c r="J1799">
        <v>96.4</v>
      </c>
      <c r="K1799">
        <v>41</v>
      </c>
      <c r="L1799">
        <v>67.400000000000006</v>
      </c>
      <c r="M1799">
        <v>58</v>
      </c>
      <c r="N1799">
        <v>3.0000000000000001E-3</v>
      </c>
      <c r="O1799">
        <v>180</v>
      </c>
      <c r="P1799">
        <v>7.5</v>
      </c>
      <c r="Q1799">
        <v>47</v>
      </c>
      <c r="R1799">
        <v>108.6</v>
      </c>
      <c r="S1799">
        <v>53</v>
      </c>
      <c r="T1799">
        <v>101.1</v>
      </c>
      <c r="U1799">
        <v>41</v>
      </c>
      <c r="V1799">
        <v>-2.6</v>
      </c>
      <c r="W1799">
        <v>234</v>
      </c>
    </row>
    <row r="1800" spans="1:23" x14ac:dyDescent="0.25">
      <c r="A1800">
        <f>COUNTIF('Value Matchup'!$D$356:$D$423,D1800)</f>
        <v>0</v>
      </c>
      <c r="B1800" t="s">
        <v>1499</v>
      </c>
      <c r="C1800">
        <v>40</v>
      </c>
      <c r="D1800" t="s">
        <v>1312</v>
      </c>
      <c r="E1800" t="s">
        <v>124</v>
      </c>
      <c r="F1800" s="79" t="s">
        <v>547</v>
      </c>
      <c r="G1800">
        <v>14.81</v>
      </c>
      <c r="H1800">
        <v>110.7</v>
      </c>
      <c r="I1800">
        <v>77</v>
      </c>
      <c r="J1800">
        <v>95.9</v>
      </c>
      <c r="K1800">
        <v>33</v>
      </c>
      <c r="L1800">
        <v>63.6</v>
      </c>
      <c r="M1800">
        <v>230</v>
      </c>
      <c r="N1800">
        <v>-5.1999999999999998E-2</v>
      </c>
      <c r="O1800">
        <v>300</v>
      </c>
      <c r="P1800">
        <v>5.51</v>
      </c>
      <c r="Q1800">
        <v>76</v>
      </c>
      <c r="R1800">
        <v>107.8</v>
      </c>
      <c r="S1800">
        <v>75</v>
      </c>
      <c r="T1800">
        <v>102.3</v>
      </c>
      <c r="U1800">
        <v>80</v>
      </c>
      <c r="V1800">
        <v>-11.55</v>
      </c>
      <c r="W1800">
        <v>350</v>
      </c>
    </row>
    <row r="1801" spans="1:23" x14ac:dyDescent="0.25">
      <c r="A1801">
        <f>COUNTIF('Value Matchup'!$D$356:$D$423,D1801)</f>
        <v>0</v>
      </c>
      <c r="B1801" t="s">
        <v>1499</v>
      </c>
      <c r="C1801">
        <v>41</v>
      </c>
      <c r="D1801" t="s">
        <v>1450</v>
      </c>
      <c r="E1801" t="s">
        <v>134</v>
      </c>
      <c r="F1801" s="79" t="s">
        <v>1039</v>
      </c>
      <c r="G1801">
        <v>14.52</v>
      </c>
      <c r="H1801">
        <v>111.8</v>
      </c>
      <c r="I1801">
        <v>61</v>
      </c>
      <c r="J1801">
        <v>97.3</v>
      </c>
      <c r="K1801">
        <v>53</v>
      </c>
      <c r="L1801">
        <v>66.8</v>
      </c>
      <c r="M1801">
        <v>70</v>
      </c>
      <c r="N1801">
        <v>9.1999999999999998E-2</v>
      </c>
      <c r="O1801">
        <v>14</v>
      </c>
      <c r="P1801">
        <v>9.61</v>
      </c>
      <c r="Q1801">
        <v>10</v>
      </c>
      <c r="R1801">
        <v>110.9</v>
      </c>
      <c r="S1801">
        <v>4</v>
      </c>
      <c r="T1801">
        <v>101.3</v>
      </c>
      <c r="U1801">
        <v>46</v>
      </c>
      <c r="V1801">
        <v>-1.74</v>
      </c>
      <c r="W1801">
        <v>213</v>
      </c>
    </row>
    <row r="1802" spans="1:23" x14ac:dyDescent="0.25">
      <c r="A1802">
        <f>COUNTIF('Value Matchup'!$D$356:$D$423,D1802)</f>
        <v>0</v>
      </c>
      <c r="B1802" t="s">
        <v>1499</v>
      </c>
      <c r="C1802">
        <v>42</v>
      </c>
      <c r="D1802" t="s">
        <v>1343</v>
      </c>
      <c r="E1802" t="s">
        <v>182</v>
      </c>
      <c r="F1802" s="79" t="s">
        <v>959</v>
      </c>
      <c r="G1802">
        <v>14.25</v>
      </c>
      <c r="H1802">
        <v>113.8</v>
      </c>
      <c r="I1802">
        <v>37</v>
      </c>
      <c r="J1802">
        <v>99.6</v>
      </c>
      <c r="K1802">
        <v>72</v>
      </c>
      <c r="L1802">
        <v>63.8</v>
      </c>
      <c r="M1802">
        <v>223</v>
      </c>
      <c r="N1802">
        <v>3.7999999999999999E-2</v>
      </c>
      <c r="O1802">
        <v>93</v>
      </c>
      <c r="P1802">
        <v>6.25</v>
      </c>
      <c r="Q1802">
        <v>63</v>
      </c>
      <c r="R1802">
        <v>107.7</v>
      </c>
      <c r="S1802">
        <v>79</v>
      </c>
      <c r="T1802">
        <v>101.4</v>
      </c>
      <c r="U1802">
        <v>51</v>
      </c>
      <c r="V1802">
        <v>-0.56999999999999995</v>
      </c>
      <c r="W1802">
        <v>178</v>
      </c>
    </row>
    <row r="1803" spans="1:23" x14ac:dyDescent="0.25">
      <c r="A1803">
        <f>COUNTIF('Value Matchup'!$D$356:$D$423,D1803)</f>
        <v>1</v>
      </c>
      <c r="B1803" t="s">
        <v>1499</v>
      </c>
      <c r="C1803">
        <v>43</v>
      </c>
      <c r="D1803" t="s">
        <v>31</v>
      </c>
      <c r="E1803" t="s">
        <v>140</v>
      </c>
      <c r="F1803" s="79" t="s">
        <v>542</v>
      </c>
      <c r="G1803">
        <v>14.2</v>
      </c>
      <c r="H1803">
        <v>109.4</v>
      </c>
      <c r="I1803">
        <v>101</v>
      </c>
      <c r="J1803">
        <v>95.2</v>
      </c>
      <c r="K1803">
        <v>26</v>
      </c>
      <c r="L1803">
        <v>67.400000000000006</v>
      </c>
      <c r="M1803">
        <v>57</v>
      </c>
      <c r="N1803">
        <v>-7.3999999999999996E-2</v>
      </c>
      <c r="O1803">
        <v>329</v>
      </c>
      <c r="P1803">
        <v>8.65</v>
      </c>
      <c r="Q1803">
        <v>29</v>
      </c>
      <c r="R1803">
        <v>109</v>
      </c>
      <c r="S1803">
        <v>40</v>
      </c>
      <c r="T1803">
        <v>100.4</v>
      </c>
      <c r="U1803">
        <v>15</v>
      </c>
      <c r="V1803">
        <v>2.0299999999999998</v>
      </c>
      <c r="W1803">
        <v>103</v>
      </c>
    </row>
    <row r="1804" spans="1:23" x14ac:dyDescent="0.25">
      <c r="A1804">
        <f>COUNTIF('Value Matchup'!$D$356:$D$423,D1804)</f>
        <v>0</v>
      </c>
      <c r="B1804" t="s">
        <v>1499</v>
      </c>
      <c r="C1804">
        <v>44</v>
      </c>
      <c r="D1804" t="s">
        <v>1451</v>
      </c>
      <c r="E1804" t="s">
        <v>114</v>
      </c>
      <c r="F1804" s="79" t="s">
        <v>761</v>
      </c>
      <c r="G1804">
        <v>14.14</v>
      </c>
      <c r="H1804">
        <v>111.1</v>
      </c>
      <c r="I1804">
        <v>71</v>
      </c>
      <c r="J1804">
        <v>96.9</v>
      </c>
      <c r="K1804">
        <v>44</v>
      </c>
      <c r="L1804">
        <v>70.7</v>
      </c>
      <c r="M1804">
        <v>7</v>
      </c>
      <c r="N1804">
        <v>-3.3000000000000002E-2</v>
      </c>
      <c r="O1804">
        <v>252</v>
      </c>
      <c r="P1804">
        <v>5.04</v>
      </c>
      <c r="Q1804">
        <v>84</v>
      </c>
      <c r="R1804">
        <v>107.5</v>
      </c>
      <c r="S1804">
        <v>84</v>
      </c>
      <c r="T1804">
        <v>102.5</v>
      </c>
      <c r="U1804">
        <v>85</v>
      </c>
      <c r="V1804">
        <v>-5.18</v>
      </c>
      <c r="W1804">
        <v>305</v>
      </c>
    </row>
    <row r="1805" spans="1:23" x14ac:dyDescent="0.25">
      <c r="A1805">
        <f>COUNTIF('Value Matchup'!$D$356:$D$423,D1805)</f>
        <v>0</v>
      </c>
      <c r="B1805" t="s">
        <v>1499</v>
      </c>
      <c r="C1805">
        <v>45</v>
      </c>
      <c r="D1805" t="s">
        <v>1006</v>
      </c>
      <c r="E1805" t="s">
        <v>134</v>
      </c>
      <c r="F1805" s="79" t="s">
        <v>539</v>
      </c>
      <c r="G1805">
        <v>14.1</v>
      </c>
      <c r="H1805">
        <v>107.8</v>
      </c>
      <c r="I1805">
        <v>125</v>
      </c>
      <c r="J1805">
        <v>93.7</v>
      </c>
      <c r="K1805">
        <v>16</v>
      </c>
      <c r="L1805">
        <v>63.3</v>
      </c>
      <c r="M1805">
        <v>247</v>
      </c>
      <c r="N1805">
        <v>1E-3</v>
      </c>
      <c r="O1805">
        <v>185</v>
      </c>
      <c r="P1805">
        <v>8.17</v>
      </c>
      <c r="Q1805">
        <v>35</v>
      </c>
      <c r="R1805">
        <v>110.5</v>
      </c>
      <c r="S1805">
        <v>8</v>
      </c>
      <c r="T1805">
        <v>102.3</v>
      </c>
      <c r="U1805">
        <v>81</v>
      </c>
      <c r="V1805">
        <v>-4.0599999999999996</v>
      </c>
      <c r="W1805">
        <v>285</v>
      </c>
    </row>
    <row r="1806" spans="1:23" x14ac:dyDescent="0.25">
      <c r="A1806">
        <f>COUNTIF('Value Matchup'!$D$356:$D$423,D1806)</f>
        <v>0</v>
      </c>
      <c r="B1806" t="s">
        <v>1499</v>
      </c>
      <c r="C1806">
        <v>46</v>
      </c>
      <c r="D1806" t="s">
        <v>1452</v>
      </c>
      <c r="E1806" t="s">
        <v>232</v>
      </c>
      <c r="F1806" s="79" t="s">
        <v>1271</v>
      </c>
      <c r="G1806">
        <v>13.93</v>
      </c>
      <c r="H1806">
        <v>113.8</v>
      </c>
      <c r="I1806">
        <v>38</v>
      </c>
      <c r="J1806">
        <v>99.9</v>
      </c>
      <c r="K1806">
        <v>78</v>
      </c>
      <c r="L1806">
        <v>63.3</v>
      </c>
      <c r="M1806">
        <v>250</v>
      </c>
      <c r="N1806">
        <v>4.3999999999999997E-2</v>
      </c>
      <c r="O1806">
        <v>81</v>
      </c>
      <c r="P1806">
        <v>8.2799999999999994</v>
      </c>
      <c r="Q1806">
        <v>34</v>
      </c>
      <c r="R1806">
        <v>108.9</v>
      </c>
      <c r="S1806">
        <v>44</v>
      </c>
      <c r="T1806">
        <v>100.7</v>
      </c>
      <c r="U1806">
        <v>22</v>
      </c>
      <c r="V1806">
        <v>-3.49</v>
      </c>
      <c r="W1806">
        <v>270</v>
      </c>
    </row>
    <row r="1807" spans="1:23" x14ac:dyDescent="0.25">
      <c r="A1807">
        <f>COUNTIF('Value Matchup'!$D$356:$D$423,D1807)</f>
        <v>0</v>
      </c>
      <c r="B1807" t="s">
        <v>1499</v>
      </c>
      <c r="C1807">
        <v>47</v>
      </c>
      <c r="D1807" t="s">
        <v>1453</v>
      </c>
      <c r="E1807" t="s">
        <v>182</v>
      </c>
      <c r="F1807" s="79" t="s">
        <v>536</v>
      </c>
      <c r="G1807">
        <v>13.82</v>
      </c>
      <c r="H1807">
        <v>110.8</v>
      </c>
      <c r="I1807">
        <v>74</v>
      </c>
      <c r="J1807">
        <v>97</v>
      </c>
      <c r="K1807">
        <v>47</v>
      </c>
      <c r="L1807">
        <v>65.3</v>
      </c>
      <c r="M1807">
        <v>144</v>
      </c>
      <c r="N1807">
        <v>5.6000000000000001E-2</v>
      </c>
      <c r="O1807">
        <v>61</v>
      </c>
      <c r="P1807">
        <v>5.56</v>
      </c>
      <c r="Q1807">
        <v>74</v>
      </c>
      <c r="R1807">
        <v>107.3</v>
      </c>
      <c r="S1807">
        <v>95</v>
      </c>
      <c r="T1807">
        <v>101.7</v>
      </c>
      <c r="U1807">
        <v>61</v>
      </c>
      <c r="V1807">
        <v>-0.08</v>
      </c>
      <c r="W1807">
        <v>162</v>
      </c>
    </row>
    <row r="1808" spans="1:23" x14ac:dyDescent="0.25">
      <c r="A1808">
        <f>COUNTIF('Value Matchup'!$D$356:$D$423,D1808)</f>
        <v>0</v>
      </c>
      <c r="B1808" t="s">
        <v>1499</v>
      </c>
      <c r="C1808">
        <v>48</v>
      </c>
      <c r="D1808" t="s">
        <v>1148</v>
      </c>
      <c r="E1808" t="s">
        <v>150</v>
      </c>
      <c r="F1808" s="79" t="s">
        <v>755</v>
      </c>
      <c r="G1808">
        <v>13.81</v>
      </c>
      <c r="H1808">
        <v>114.6</v>
      </c>
      <c r="I1808">
        <v>30</v>
      </c>
      <c r="J1808">
        <v>100.8</v>
      </c>
      <c r="K1808">
        <v>94</v>
      </c>
      <c r="L1808">
        <v>62.9</v>
      </c>
      <c r="M1808">
        <v>264</v>
      </c>
      <c r="N1808">
        <v>5.0999999999999997E-2</v>
      </c>
      <c r="O1808">
        <v>69</v>
      </c>
      <c r="P1808">
        <v>8.35</v>
      </c>
      <c r="Q1808">
        <v>31</v>
      </c>
      <c r="R1808">
        <v>109.2</v>
      </c>
      <c r="S1808">
        <v>35</v>
      </c>
      <c r="T1808">
        <v>100.8</v>
      </c>
      <c r="U1808">
        <v>32</v>
      </c>
      <c r="V1808">
        <v>0.81</v>
      </c>
      <c r="W1808">
        <v>139</v>
      </c>
    </row>
    <row r="1809" spans="1:23" x14ac:dyDescent="0.25">
      <c r="A1809">
        <f>COUNTIF('Value Matchup'!$D$356:$D$423,D1809)</f>
        <v>0</v>
      </c>
      <c r="B1809" t="s">
        <v>1499</v>
      </c>
      <c r="C1809">
        <v>49</v>
      </c>
      <c r="D1809" t="s">
        <v>1454</v>
      </c>
      <c r="E1809" t="s">
        <v>151</v>
      </c>
      <c r="F1809" s="79" t="s">
        <v>755</v>
      </c>
      <c r="G1809">
        <v>13.77</v>
      </c>
      <c r="H1809">
        <v>114.5</v>
      </c>
      <c r="I1809">
        <v>31</v>
      </c>
      <c r="J1809">
        <v>100.7</v>
      </c>
      <c r="K1809">
        <v>93</v>
      </c>
      <c r="L1809">
        <v>70.8</v>
      </c>
      <c r="M1809">
        <v>6</v>
      </c>
      <c r="N1809">
        <v>-4.0000000000000001E-3</v>
      </c>
      <c r="O1809">
        <v>194</v>
      </c>
      <c r="P1809">
        <v>6.59</v>
      </c>
      <c r="Q1809">
        <v>60</v>
      </c>
      <c r="R1809">
        <v>109.6</v>
      </c>
      <c r="S1809">
        <v>26</v>
      </c>
      <c r="T1809">
        <v>103</v>
      </c>
      <c r="U1809">
        <v>98</v>
      </c>
      <c r="V1809">
        <v>8.43</v>
      </c>
      <c r="W1809">
        <v>17</v>
      </c>
    </row>
    <row r="1810" spans="1:23" x14ac:dyDescent="0.25">
      <c r="A1810">
        <f>COUNTIF('Value Matchup'!$D$356:$D$423,D1810)</f>
        <v>0</v>
      </c>
      <c r="B1810" t="s">
        <v>1499</v>
      </c>
      <c r="C1810">
        <v>50</v>
      </c>
      <c r="D1810" t="s">
        <v>1455</v>
      </c>
      <c r="E1810" t="s">
        <v>182</v>
      </c>
      <c r="F1810" s="79" t="s">
        <v>536</v>
      </c>
      <c r="G1810">
        <v>13.46</v>
      </c>
      <c r="H1810">
        <v>110</v>
      </c>
      <c r="I1810">
        <v>91</v>
      </c>
      <c r="J1810">
        <v>96.5</v>
      </c>
      <c r="K1810">
        <v>43</v>
      </c>
      <c r="L1810">
        <v>70.3</v>
      </c>
      <c r="M1810">
        <v>11</v>
      </c>
      <c r="N1810">
        <v>6.5000000000000002E-2</v>
      </c>
      <c r="O1810">
        <v>40</v>
      </c>
      <c r="P1810">
        <v>7.33</v>
      </c>
      <c r="Q1810">
        <v>52</v>
      </c>
      <c r="R1810">
        <v>108</v>
      </c>
      <c r="S1810">
        <v>71</v>
      </c>
      <c r="T1810">
        <v>100.6</v>
      </c>
      <c r="U1810">
        <v>19</v>
      </c>
      <c r="V1810">
        <v>5.53</v>
      </c>
      <c r="W1810">
        <v>40</v>
      </c>
    </row>
    <row r="1811" spans="1:23" x14ac:dyDescent="0.25">
      <c r="A1811">
        <f>COUNTIF('Value Matchup'!$D$356:$D$423,D1811)</f>
        <v>0</v>
      </c>
      <c r="B1811" t="s">
        <v>1499</v>
      </c>
      <c r="C1811">
        <v>51</v>
      </c>
      <c r="D1811" t="s">
        <v>1456</v>
      </c>
      <c r="E1811" t="s">
        <v>140</v>
      </c>
      <c r="F1811" s="79" t="s">
        <v>1041</v>
      </c>
      <c r="G1811">
        <v>13.35</v>
      </c>
      <c r="H1811">
        <v>107.1</v>
      </c>
      <c r="I1811">
        <v>136</v>
      </c>
      <c r="J1811">
        <v>93.7</v>
      </c>
      <c r="K1811">
        <v>17</v>
      </c>
      <c r="L1811">
        <v>58.7</v>
      </c>
      <c r="M1811">
        <v>348</v>
      </c>
      <c r="N1811">
        <v>8.0000000000000002E-3</v>
      </c>
      <c r="O1811">
        <v>163</v>
      </c>
      <c r="P1811">
        <v>5.98</v>
      </c>
      <c r="Q1811">
        <v>68</v>
      </c>
      <c r="R1811">
        <v>108.5</v>
      </c>
      <c r="S1811">
        <v>56</v>
      </c>
      <c r="T1811">
        <v>102.6</v>
      </c>
      <c r="U1811">
        <v>87</v>
      </c>
      <c r="V1811">
        <v>-6.67</v>
      </c>
      <c r="W1811">
        <v>325</v>
      </c>
    </row>
    <row r="1812" spans="1:23" x14ac:dyDescent="0.25">
      <c r="A1812">
        <f>COUNTIF('Value Matchup'!$D$356:$D$423,D1812)</f>
        <v>0</v>
      </c>
      <c r="B1812" t="s">
        <v>1499</v>
      </c>
      <c r="C1812">
        <v>52</v>
      </c>
      <c r="D1812" t="s">
        <v>1457</v>
      </c>
      <c r="E1812" t="s">
        <v>150</v>
      </c>
      <c r="F1812" s="79" t="s">
        <v>534</v>
      </c>
      <c r="G1812">
        <v>13.11</v>
      </c>
      <c r="H1812">
        <v>112.9</v>
      </c>
      <c r="I1812">
        <v>46</v>
      </c>
      <c r="J1812">
        <v>99.8</v>
      </c>
      <c r="K1812">
        <v>76</v>
      </c>
      <c r="L1812">
        <v>64.2</v>
      </c>
      <c r="M1812">
        <v>202</v>
      </c>
      <c r="N1812">
        <v>1.7000000000000001E-2</v>
      </c>
      <c r="O1812">
        <v>139</v>
      </c>
      <c r="P1812">
        <v>7.89</v>
      </c>
      <c r="Q1812">
        <v>37</v>
      </c>
      <c r="R1812">
        <v>109.1</v>
      </c>
      <c r="S1812">
        <v>38</v>
      </c>
      <c r="T1812">
        <v>101.2</v>
      </c>
      <c r="U1812">
        <v>44</v>
      </c>
      <c r="V1812">
        <v>0.41</v>
      </c>
      <c r="W1812">
        <v>149</v>
      </c>
    </row>
    <row r="1813" spans="1:23" x14ac:dyDescent="0.25">
      <c r="A1813">
        <f>COUNTIF('Value Matchup'!$D$356:$D$423,D1813)</f>
        <v>0</v>
      </c>
      <c r="B1813" t="s">
        <v>1499</v>
      </c>
      <c r="C1813">
        <v>53</v>
      </c>
      <c r="D1813" t="s">
        <v>1152</v>
      </c>
      <c r="E1813" t="s">
        <v>232</v>
      </c>
      <c r="F1813" s="79" t="s">
        <v>1063</v>
      </c>
      <c r="G1813">
        <v>13.1</v>
      </c>
      <c r="H1813">
        <v>106.5</v>
      </c>
      <c r="I1813">
        <v>146</v>
      </c>
      <c r="J1813">
        <v>93.4</v>
      </c>
      <c r="K1813">
        <v>14</v>
      </c>
      <c r="L1813">
        <v>61.2</v>
      </c>
      <c r="M1813">
        <v>324</v>
      </c>
      <c r="N1813">
        <v>7.0000000000000001E-3</v>
      </c>
      <c r="O1813">
        <v>168</v>
      </c>
      <c r="P1813">
        <v>9.4</v>
      </c>
      <c r="Q1813">
        <v>15</v>
      </c>
      <c r="R1813">
        <v>109.8</v>
      </c>
      <c r="S1813">
        <v>21</v>
      </c>
      <c r="T1813">
        <v>100.4</v>
      </c>
      <c r="U1813">
        <v>16</v>
      </c>
      <c r="V1813">
        <v>-3.73</v>
      </c>
      <c r="W1813">
        <v>278</v>
      </c>
    </row>
    <row r="1814" spans="1:23" x14ac:dyDescent="0.25">
      <c r="A1814">
        <f>COUNTIF('Value Matchup'!$D$356:$D$423,D1814)</f>
        <v>0</v>
      </c>
      <c r="B1814" t="s">
        <v>1499</v>
      </c>
      <c r="C1814">
        <v>54</v>
      </c>
      <c r="D1814" t="s">
        <v>1458</v>
      </c>
      <c r="E1814" t="s">
        <v>150</v>
      </c>
      <c r="F1814" s="79" t="s">
        <v>539</v>
      </c>
      <c r="G1814">
        <v>13.1</v>
      </c>
      <c r="H1814">
        <v>108.5</v>
      </c>
      <c r="I1814">
        <v>116</v>
      </c>
      <c r="J1814">
        <v>95.4</v>
      </c>
      <c r="K1814">
        <v>30</v>
      </c>
      <c r="L1814">
        <v>66.599999999999994</v>
      </c>
      <c r="M1814">
        <v>78</v>
      </c>
      <c r="N1814">
        <v>-4.5999999999999999E-2</v>
      </c>
      <c r="O1814">
        <v>282</v>
      </c>
      <c r="P1814">
        <v>5.32</v>
      </c>
      <c r="Q1814">
        <v>78</v>
      </c>
      <c r="R1814">
        <v>108.7</v>
      </c>
      <c r="S1814">
        <v>52</v>
      </c>
      <c r="T1814">
        <v>103.3</v>
      </c>
      <c r="U1814">
        <v>99</v>
      </c>
      <c r="V1814">
        <v>-3.04</v>
      </c>
      <c r="W1814">
        <v>255</v>
      </c>
    </row>
    <row r="1815" spans="1:23" x14ac:dyDescent="0.25">
      <c r="A1815">
        <f>COUNTIF('Value Matchup'!$D$356:$D$423,D1815)</f>
        <v>0</v>
      </c>
      <c r="B1815" t="s">
        <v>1499</v>
      </c>
      <c r="C1815">
        <v>55</v>
      </c>
      <c r="D1815" t="s">
        <v>1459</v>
      </c>
      <c r="E1815" t="s">
        <v>182</v>
      </c>
      <c r="F1815" s="79" t="s">
        <v>652</v>
      </c>
      <c r="G1815">
        <v>12.93</v>
      </c>
      <c r="H1815">
        <v>112.3</v>
      </c>
      <c r="I1815">
        <v>57</v>
      </c>
      <c r="J1815">
        <v>99.4</v>
      </c>
      <c r="K1815">
        <v>68</v>
      </c>
      <c r="L1815">
        <v>64.3</v>
      </c>
      <c r="M1815">
        <v>198</v>
      </c>
      <c r="N1815">
        <v>7.9000000000000001E-2</v>
      </c>
      <c r="O1815">
        <v>25</v>
      </c>
      <c r="P1815">
        <v>6.18</v>
      </c>
      <c r="Q1815">
        <v>64</v>
      </c>
      <c r="R1815">
        <v>107.5</v>
      </c>
      <c r="S1815">
        <v>85</v>
      </c>
      <c r="T1815">
        <v>101.3</v>
      </c>
      <c r="U1815">
        <v>45</v>
      </c>
      <c r="V1815">
        <v>0.17</v>
      </c>
      <c r="W1815">
        <v>156</v>
      </c>
    </row>
    <row r="1816" spans="1:23" x14ac:dyDescent="0.25">
      <c r="A1816">
        <f>COUNTIF('Value Matchup'!$D$356:$D$423,D1816)</f>
        <v>0</v>
      </c>
      <c r="B1816" t="s">
        <v>1499</v>
      </c>
      <c r="C1816">
        <v>56</v>
      </c>
      <c r="D1816" t="s">
        <v>1460</v>
      </c>
      <c r="E1816" t="s">
        <v>232</v>
      </c>
      <c r="F1816" s="79" t="s">
        <v>535</v>
      </c>
      <c r="G1816">
        <v>12.64</v>
      </c>
      <c r="H1816">
        <v>108.8</v>
      </c>
      <c r="I1816">
        <v>111</v>
      </c>
      <c r="J1816">
        <v>96.1</v>
      </c>
      <c r="K1816">
        <v>36</v>
      </c>
      <c r="L1816">
        <v>64.7</v>
      </c>
      <c r="M1816">
        <v>170</v>
      </c>
      <c r="N1816">
        <v>4.7E-2</v>
      </c>
      <c r="O1816">
        <v>77</v>
      </c>
      <c r="P1816">
        <v>9.3000000000000007</v>
      </c>
      <c r="Q1816">
        <v>18</v>
      </c>
      <c r="R1816">
        <v>108.4</v>
      </c>
      <c r="S1816">
        <v>61</v>
      </c>
      <c r="T1816">
        <v>99.1</v>
      </c>
      <c r="U1816">
        <v>3</v>
      </c>
      <c r="V1816">
        <v>-1.95</v>
      </c>
      <c r="W1816">
        <v>217</v>
      </c>
    </row>
    <row r="1817" spans="1:23" x14ac:dyDescent="0.25">
      <c r="A1817">
        <f>COUNTIF('Value Matchup'!$D$356:$D$423,D1817)</f>
        <v>0</v>
      </c>
      <c r="B1817" t="s">
        <v>1499</v>
      </c>
      <c r="C1817">
        <v>57</v>
      </c>
      <c r="D1817" t="s">
        <v>1327</v>
      </c>
      <c r="E1817" t="s">
        <v>150</v>
      </c>
      <c r="F1817" s="79" t="s">
        <v>546</v>
      </c>
      <c r="G1817">
        <v>12.39</v>
      </c>
      <c r="H1817">
        <v>113</v>
      </c>
      <c r="I1817">
        <v>43</v>
      </c>
      <c r="J1817">
        <v>100.6</v>
      </c>
      <c r="K1817">
        <v>91</v>
      </c>
      <c r="L1817">
        <v>63.3</v>
      </c>
      <c r="M1817">
        <v>249</v>
      </c>
      <c r="N1817">
        <v>-2.3E-2</v>
      </c>
      <c r="O1817">
        <v>233</v>
      </c>
      <c r="P1817">
        <v>8.32</v>
      </c>
      <c r="Q1817">
        <v>33</v>
      </c>
      <c r="R1817">
        <v>109.8</v>
      </c>
      <c r="S1817">
        <v>23</v>
      </c>
      <c r="T1817">
        <v>101.5</v>
      </c>
      <c r="U1817">
        <v>56</v>
      </c>
      <c r="V1817">
        <v>2.5299999999999998</v>
      </c>
      <c r="W1817">
        <v>90</v>
      </c>
    </row>
    <row r="1818" spans="1:23" x14ac:dyDescent="0.25">
      <c r="A1818">
        <f>COUNTIF('Value Matchup'!$D$356:$D$423,D1818)</f>
        <v>0</v>
      </c>
      <c r="B1818" t="s">
        <v>1499</v>
      </c>
      <c r="C1818">
        <v>58</v>
      </c>
      <c r="D1818" t="s">
        <v>966</v>
      </c>
      <c r="E1818" t="s">
        <v>134</v>
      </c>
      <c r="F1818" s="79" t="s">
        <v>541</v>
      </c>
      <c r="G1818">
        <v>12.29</v>
      </c>
      <c r="H1818">
        <v>115.5</v>
      </c>
      <c r="I1818">
        <v>24</v>
      </c>
      <c r="J1818">
        <v>103.2</v>
      </c>
      <c r="K1818">
        <v>135</v>
      </c>
      <c r="L1818">
        <v>66.3</v>
      </c>
      <c r="M1818">
        <v>97</v>
      </c>
      <c r="N1818">
        <v>-6.6000000000000003E-2</v>
      </c>
      <c r="O1818">
        <v>321</v>
      </c>
      <c r="P1818">
        <v>8.8000000000000007</v>
      </c>
      <c r="Q1818">
        <v>24</v>
      </c>
      <c r="R1818">
        <v>110.3</v>
      </c>
      <c r="S1818">
        <v>11</v>
      </c>
      <c r="T1818">
        <v>101.5</v>
      </c>
      <c r="U1818">
        <v>55</v>
      </c>
      <c r="V1818">
        <v>-2.82</v>
      </c>
      <c r="W1818">
        <v>240</v>
      </c>
    </row>
    <row r="1819" spans="1:23" x14ac:dyDescent="0.25">
      <c r="A1819">
        <f>COUNTIF('Value Matchup'!$D$356:$D$423,D1819)</f>
        <v>0</v>
      </c>
      <c r="B1819" t="s">
        <v>1499</v>
      </c>
      <c r="C1819">
        <v>59</v>
      </c>
      <c r="D1819" t="s">
        <v>1461</v>
      </c>
      <c r="E1819" t="s">
        <v>114</v>
      </c>
      <c r="F1819" s="79" t="s">
        <v>544</v>
      </c>
      <c r="G1819">
        <v>12.12</v>
      </c>
      <c r="H1819">
        <v>110.7</v>
      </c>
      <c r="I1819">
        <v>78</v>
      </c>
      <c r="J1819">
        <v>98.5</v>
      </c>
      <c r="K1819">
        <v>58</v>
      </c>
      <c r="L1819">
        <v>68.599999999999994</v>
      </c>
      <c r="M1819">
        <v>30</v>
      </c>
      <c r="N1819">
        <v>-0.01</v>
      </c>
      <c r="O1819">
        <v>207</v>
      </c>
      <c r="P1819">
        <v>7.22</v>
      </c>
      <c r="Q1819">
        <v>56</v>
      </c>
      <c r="R1819">
        <v>107.9</v>
      </c>
      <c r="S1819">
        <v>72</v>
      </c>
      <c r="T1819">
        <v>100.7</v>
      </c>
      <c r="U1819">
        <v>24</v>
      </c>
      <c r="V1819">
        <v>-2.1</v>
      </c>
      <c r="W1819">
        <v>222</v>
      </c>
    </row>
    <row r="1820" spans="1:23" x14ac:dyDescent="0.25">
      <c r="A1820">
        <f>COUNTIF('Value Matchup'!$D$356:$D$423,D1820)</f>
        <v>0</v>
      </c>
      <c r="B1820" t="s">
        <v>1499</v>
      </c>
      <c r="C1820">
        <v>60</v>
      </c>
      <c r="D1820" t="s">
        <v>1462</v>
      </c>
      <c r="E1820" t="s">
        <v>124</v>
      </c>
      <c r="F1820" s="79" t="s">
        <v>649</v>
      </c>
      <c r="G1820">
        <v>12</v>
      </c>
      <c r="H1820">
        <v>111.7</v>
      </c>
      <c r="I1820">
        <v>63</v>
      </c>
      <c r="J1820">
        <v>99.7</v>
      </c>
      <c r="K1820">
        <v>74</v>
      </c>
      <c r="L1820">
        <v>64.599999999999994</v>
      </c>
      <c r="M1820">
        <v>178</v>
      </c>
      <c r="N1820">
        <v>1.6E-2</v>
      </c>
      <c r="O1820">
        <v>142</v>
      </c>
      <c r="P1820">
        <v>7.57</v>
      </c>
      <c r="Q1820">
        <v>46</v>
      </c>
      <c r="R1820">
        <v>109</v>
      </c>
      <c r="S1820">
        <v>41</v>
      </c>
      <c r="T1820">
        <v>101.5</v>
      </c>
      <c r="U1820">
        <v>54</v>
      </c>
      <c r="V1820">
        <v>-0.27</v>
      </c>
      <c r="W1820">
        <v>168</v>
      </c>
    </row>
    <row r="1821" spans="1:23" x14ac:dyDescent="0.25">
      <c r="A1821">
        <f>COUNTIF('Value Matchup'!$D$356:$D$423,D1821)</f>
        <v>0</v>
      </c>
      <c r="B1821" t="s">
        <v>1499</v>
      </c>
      <c r="C1821">
        <v>61</v>
      </c>
      <c r="D1821" t="s">
        <v>1463</v>
      </c>
      <c r="E1821" t="s">
        <v>186</v>
      </c>
      <c r="F1821" s="79" t="s">
        <v>1177</v>
      </c>
      <c r="G1821">
        <v>11.76</v>
      </c>
      <c r="H1821">
        <v>115.5</v>
      </c>
      <c r="I1821">
        <v>25</v>
      </c>
      <c r="J1821">
        <v>103.7</v>
      </c>
      <c r="K1821">
        <v>144</v>
      </c>
      <c r="L1821">
        <v>62.3</v>
      </c>
      <c r="M1821">
        <v>292</v>
      </c>
      <c r="N1821">
        <v>8.8999999999999996E-2</v>
      </c>
      <c r="O1821">
        <v>17</v>
      </c>
      <c r="P1821">
        <v>1.38</v>
      </c>
      <c r="Q1821">
        <v>121</v>
      </c>
      <c r="R1821">
        <v>106.8</v>
      </c>
      <c r="S1821">
        <v>105</v>
      </c>
      <c r="T1821">
        <v>105.4</v>
      </c>
      <c r="U1821">
        <v>173</v>
      </c>
      <c r="V1821">
        <v>5.32</v>
      </c>
      <c r="W1821">
        <v>44</v>
      </c>
    </row>
    <row r="1822" spans="1:23" x14ac:dyDescent="0.25">
      <c r="A1822">
        <f>COUNTIF('Value Matchup'!$D$356:$D$423,D1822)</f>
        <v>0</v>
      </c>
      <c r="B1822" t="s">
        <v>1499</v>
      </c>
      <c r="C1822">
        <v>62</v>
      </c>
      <c r="D1822" t="s">
        <v>1464</v>
      </c>
      <c r="E1822" t="s">
        <v>140</v>
      </c>
      <c r="F1822" s="79" t="s">
        <v>1002</v>
      </c>
      <c r="G1822">
        <v>11.6</v>
      </c>
      <c r="H1822">
        <v>114</v>
      </c>
      <c r="I1822">
        <v>34</v>
      </c>
      <c r="J1822">
        <v>102.4</v>
      </c>
      <c r="K1822">
        <v>121</v>
      </c>
      <c r="L1822">
        <v>64.7</v>
      </c>
      <c r="M1822">
        <v>172</v>
      </c>
      <c r="N1822">
        <v>6.5000000000000002E-2</v>
      </c>
      <c r="O1822">
        <v>39</v>
      </c>
      <c r="P1822">
        <v>7.77</v>
      </c>
      <c r="Q1822">
        <v>40</v>
      </c>
      <c r="R1822">
        <v>108.4</v>
      </c>
      <c r="S1822">
        <v>60</v>
      </c>
      <c r="T1822">
        <v>100.7</v>
      </c>
      <c r="U1822">
        <v>21</v>
      </c>
      <c r="V1822">
        <v>-4.3099999999999996</v>
      </c>
      <c r="W1822">
        <v>289</v>
      </c>
    </row>
    <row r="1823" spans="1:23" x14ac:dyDescent="0.25">
      <c r="A1823">
        <f>COUNTIF('Value Matchup'!$D$356:$D$423,D1823)</f>
        <v>0</v>
      </c>
      <c r="B1823" t="s">
        <v>1499</v>
      </c>
      <c r="C1823">
        <v>63</v>
      </c>
      <c r="D1823" t="s">
        <v>36</v>
      </c>
      <c r="E1823" t="s">
        <v>232</v>
      </c>
      <c r="F1823" s="79" t="s">
        <v>542</v>
      </c>
      <c r="G1823">
        <v>11.55</v>
      </c>
      <c r="H1823">
        <v>107.8</v>
      </c>
      <c r="I1823">
        <v>126</v>
      </c>
      <c r="J1823">
        <v>96.2</v>
      </c>
      <c r="K1823">
        <v>38</v>
      </c>
      <c r="L1823">
        <v>67.099999999999994</v>
      </c>
      <c r="M1823">
        <v>63</v>
      </c>
      <c r="N1823">
        <v>-6.9000000000000006E-2</v>
      </c>
      <c r="O1823">
        <v>325</v>
      </c>
      <c r="P1823">
        <v>7.01</v>
      </c>
      <c r="Q1823">
        <v>58</v>
      </c>
      <c r="R1823">
        <v>108.8</v>
      </c>
      <c r="S1823">
        <v>48</v>
      </c>
      <c r="T1823">
        <v>101.8</v>
      </c>
      <c r="U1823">
        <v>63</v>
      </c>
      <c r="V1823">
        <v>-8.4700000000000006</v>
      </c>
      <c r="W1823">
        <v>340</v>
      </c>
    </row>
    <row r="1824" spans="1:23" x14ac:dyDescent="0.25">
      <c r="A1824">
        <f>COUNTIF('Value Matchup'!$D$356:$D$423,D1824)</f>
        <v>0</v>
      </c>
      <c r="B1824" t="s">
        <v>1499</v>
      </c>
      <c r="C1824">
        <v>64</v>
      </c>
      <c r="D1824" t="s">
        <v>1465</v>
      </c>
      <c r="E1824" t="s">
        <v>167</v>
      </c>
      <c r="F1824" s="79" t="s">
        <v>1434</v>
      </c>
      <c r="G1824">
        <v>11.51</v>
      </c>
      <c r="H1824">
        <v>110.9</v>
      </c>
      <c r="I1824">
        <v>73</v>
      </c>
      <c r="J1824">
        <v>99.4</v>
      </c>
      <c r="K1824">
        <v>69</v>
      </c>
      <c r="L1824">
        <v>62.9</v>
      </c>
      <c r="M1824">
        <v>265</v>
      </c>
      <c r="N1824">
        <v>0.10299999999999999</v>
      </c>
      <c r="O1824">
        <v>9</v>
      </c>
      <c r="P1824">
        <v>0.13</v>
      </c>
      <c r="Q1824">
        <v>147</v>
      </c>
      <c r="R1824">
        <v>104.4</v>
      </c>
      <c r="S1824">
        <v>172</v>
      </c>
      <c r="T1824">
        <v>104.3</v>
      </c>
      <c r="U1824">
        <v>122</v>
      </c>
      <c r="V1824">
        <v>-0.66</v>
      </c>
      <c r="W1824">
        <v>181</v>
      </c>
    </row>
    <row r="1825" spans="1:23" x14ac:dyDescent="0.25">
      <c r="A1825">
        <f>COUNTIF('Value Matchup'!$D$356:$D$423,D1825)</f>
        <v>0</v>
      </c>
      <c r="B1825" t="s">
        <v>1499</v>
      </c>
      <c r="C1825">
        <v>65</v>
      </c>
      <c r="D1825" t="s">
        <v>1364</v>
      </c>
      <c r="E1825" t="s">
        <v>151</v>
      </c>
      <c r="F1825" s="79" t="s">
        <v>755</v>
      </c>
      <c r="G1825">
        <v>11.39</v>
      </c>
      <c r="H1825">
        <v>112.6</v>
      </c>
      <c r="I1825">
        <v>49</v>
      </c>
      <c r="J1825">
        <v>101.2</v>
      </c>
      <c r="K1825">
        <v>101</v>
      </c>
      <c r="L1825">
        <v>61.4</v>
      </c>
      <c r="M1825">
        <v>317</v>
      </c>
      <c r="N1825">
        <v>1.2999999999999999E-2</v>
      </c>
      <c r="O1825">
        <v>152</v>
      </c>
      <c r="P1825">
        <v>3.87</v>
      </c>
      <c r="Q1825">
        <v>100</v>
      </c>
      <c r="R1825">
        <v>108.1</v>
      </c>
      <c r="S1825">
        <v>66</v>
      </c>
      <c r="T1825">
        <v>104.2</v>
      </c>
      <c r="U1825">
        <v>118</v>
      </c>
      <c r="V1825">
        <v>-0.69</v>
      </c>
      <c r="W1825">
        <v>182</v>
      </c>
    </row>
    <row r="1826" spans="1:23" x14ac:dyDescent="0.25">
      <c r="A1826">
        <f>COUNTIF('Value Matchup'!$D$356:$D$423,D1826)</f>
        <v>0</v>
      </c>
      <c r="B1826" t="s">
        <v>1499</v>
      </c>
      <c r="C1826">
        <v>66</v>
      </c>
      <c r="D1826" t="s">
        <v>1466</v>
      </c>
      <c r="E1826" t="s">
        <v>123</v>
      </c>
      <c r="F1826" s="79" t="s">
        <v>750</v>
      </c>
      <c r="G1826">
        <v>11.28</v>
      </c>
      <c r="H1826">
        <v>115.6</v>
      </c>
      <c r="I1826">
        <v>23</v>
      </c>
      <c r="J1826">
        <v>104.3</v>
      </c>
      <c r="K1826">
        <v>156</v>
      </c>
      <c r="L1826">
        <v>64.3</v>
      </c>
      <c r="M1826">
        <v>200</v>
      </c>
      <c r="N1826">
        <v>-2.5000000000000001E-2</v>
      </c>
      <c r="O1826">
        <v>238</v>
      </c>
      <c r="P1826">
        <v>-2.1800000000000002</v>
      </c>
      <c r="Q1826">
        <v>196</v>
      </c>
      <c r="R1826">
        <v>103.5</v>
      </c>
      <c r="S1826">
        <v>221</v>
      </c>
      <c r="T1826">
        <v>105.7</v>
      </c>
      <c r="U1826">
        <v>186</v>
      </c>
      <c r="V1826">
        <v>-0.57999999999999996</v>
      </c>
      <c r="W1826">
        <v>179</v>
      </c>
    </row>
    <row r="1827" spans="1:23" x14ac:dyDescent="0.25">
      <c r="A1827">
        <f>COUNTIF('Value Matchup'!$D$356:$D$423,D1827)</f>
        <v>0</v>
      </c>
      <c r="B1827" t="s">
        <v>1499</v>
      </c>
      <c r="C1827">
        <v>67</v>
      </c>
      <c r="D1827" t="s">
        <v>1251</v>
      </c>
      <c r="E1827" t="s">
        <v>124</v>
      </c>
      <c r="F1827" s="79" t="s">
        <v>755</v>
      </c>
      <c r="G1827">
        <v>11.2</v>
      </c>
      <c r="H1827">
        <v>107.7</v>
      </c>
      <c r="I1827">
        <v>129</v>
      </c>
      <c r="J1827">
        <v>96.5</v>
      </c>
      <c r="K1827">
        <v>42</v>
      </c>
      <c r="L1827">
        <v>64.8</v>
      </c>
      <c r="M1827">
        <v>167</v>
      </c>
      <c r="N1827">
        <v>0.12</v>
      </c>
      <c r="O1827">
        <v>3</v>
      </c>
      <c r="P1827">
        <v>8.74</v>
      </c>
      <c r="Q1827">
        <v>26</v>
      </c>
      <c r="R1827">
        <v>109.5</v>
      </c>
      <c r="S1827">
        <v>27</v>
      </c>
      <c r="T1827">
        <v>100.8</v>
      </c>
      <c r="U1827">
        <v>26</v>
      </c>
      <c r="V1827">
        <v>1.71</v>
      </c>
      <c r="W1827">
        <v>110</v>
      </c>
    </row>
    <row r="1828" spans="1:23" x14ac:dyDescent="0.25">
      <c r="A1828">
        <f>COUNTIF('Value Matchup'!$D$356:$D$423,D1828)</f>
        <v>1</v>
      </c>
      <c r="B1828" t="s">
        <v>1499</v>
      </c>
      <c r="C1828">
        <v>68</v>
      </c>
      <c r="D1828" t="s">
        <v>263</v>
      </c>
      <c r="E1828" t="s">
        <v>150</v>
      </c>
      <c r="F1828" s="79" t="s">
        <v>542</v>
      </c>
      <c r="G1828">
        <v>11.05</v>
      </c>
      <c r="H1828">
        <v>109.7</v>
      </c>
      <c r="I1828">
        <v>97</v>
      </c>
      <c r="J1828">
        <v>98.6</v>
      </c>
      <c r="K1828">
        <v>60</v>
      </c>
      <c r="L1828">
        <v>64.5</v>
      </c>
      <c r="M1828">
        <v>186</v>
      </c>
      <c r="N1828">
        <v>-5.0999999999999997E-2</v>
      </c>
      <c r="O1828">
        <v>297</v>
      </c>
      <c r="P1828">
        <v>7.74</v>
      </c>
      <c r="Q1828">
        <v>41</v>
      </c>
      <c r="R1828">
        <v>109</v>
      </c>
      <c r="S1828">
        <v>43</v>
      </c>
      <c r="T1828">
        <v>101.2</v>
      </c>
      <c r="U1828">
        <v>43</v>
      </c>
      <c r="V1828">
        <v>-1.39</v>
      </c>
      <c r="W1828">
        <v>205</v>
      </c>
    </row>
    <row r="1829" spans="1:23" x14ac:dyDescent="0.25">
      <c r="A1829">
        <f>COUNTIF('Value Matchup'!$D$356:$D$423,D1829)</f>
        <v>0</v>
      </c>
      <c r="B1829" t="s">
        <v>1499</v>
      </c>
      <c r="C1829">
        <v>69</v>
      </c>
      <c r="D1829" t="s">
        <v>1467</v>
      </c>
      <c r="E1829" t="s">
        <v>114</v>
      </c>
      <c r="F1829" s="79" t="s">
        <v>755</v>
      </c>
      <c r="G1829">
        <v>10.84</v>
      </c>
      <c r="H1829">
        <v>114.1</v>
      </c>
      <c r="I1829">
        <v>33</v>
      </c>
      <c r="J1829">
        <v>103.2</v>
      </c>
      <c r="K1829">
        <v>137</v>
      </c>
      <c r="L1829">
        <v>64.8</v>
      </c>
      <c r="M1829">
        <v>165</v>
      </c>
      <c r="N1829">
        <v>6.2E-2</v>
      </c>
      <c r="O1829">
        <v>47</v>
      </c>
      <c r="P1829">
        <v>6.06</v>
      </c>
      <c r="Q1829">
        <v>67</v>
      </c>
      <c r="R1829">
        <v>107.5</v>
      </c>
      <c r="S1829">
        <v>83</v>
      </c>
      <c r="T1829">
        <v>101.4</v>
      </c>
      <c r="U1829">
        <v>53</v>
      </c>
      <c r="V1829">
        <v>-1.1499999999999999</v>
      </c>
      <c r="W1829">
        <v>195</v>
      </c>
    </row>
    <row r="1830" spans="1:23" x14ac:dyDescent="0.25">
      <c r="A1830">
        <f>COUNTIF('Value Matchup'!$D$356:$D$423,D1830)</f>
        <v>0</v>
      </c>
      <c r="B1830" t="s">
        <v>1499</v>
      </c>
      <c r="C1830">
        <v>70</v>
      </c>
      <c r="D1830" t="s">
        <v>1352</v>
      </c>
      <c r="E1830" t="s">
        <v>108</v>
      </c>
      <c r="F1830" s="79" t="s">
        <v>1468</v>
      </c>
      <c r="G1830">
        <v>10.83</v>
      </c>
      <c r="H1830">
        <v>112.3</v>
      </c>
      <c r="I1830">
        <v>58</v>
      </c>
      <c r="J1830">
        <v>101.5</v>
      </c>
      <c r="K1830">
        <v>105</v>
      </c>
      <c r="L1830">
        <v>61.2</v>
      </c>
      <c r="M1830">
        <v>323</v>
      </c>
      <c r="N1830">
        <v>7.2999999999999995E-2</v>
      </c>
      <c r="O1830">
        <v>33</v>
      </c>
      <c r="P1830">
        <v>-7.12</v>
      </c>
      <c r="Q1830">
        <v>309</v>
      </c>
      <c r="R1830">
        <v>102</v>
      </c>
      <c r="S1830">
        <v>298</v>
      </c>
      <c r="T1830">
        <v>109.2</v>
      </c>
      <c r="U1830">
        <v>316</v>
      </c>
      <c r="V1830">
        <v>-4.1900000000000004</v>
      </c>
      <c r="W1830">
        <v>286</v>
      </c>
    </row>
    <row r="1831" spans="1:23" x14ac:dyDescent="0.25">
      <c r="A1831">
        <f>COUNTIF('Value Matchup'!$D$356:$D$423,D1831)</f>
        <v>0</v>
      </c>
      <c r="B1831" t="s">
        <v>1499</v>
      </c>
      <c r="C1831">
        <v>71</v>
      </c>
      <c r="D1831" t="s">
        <v>1469</v>
      </c>
      <c r="E1831" t="s">
        <v>173</v>
      </c>
      <c r="F1831" s="79" t="s">
        <v>1470</v>
      </c>
      <c r="G1831">
        <v>10.77</v>
      </c>
      <c r="H1831">
        <v>108.7</v>
      </c>
      <c r="I1831">
        <v>113</v>
      </c>
      <c r="J1831">
        <v>98</v>
      </c>
      <c r="K1831">
        <v>56</v>
      </c>
      <c r="L1831">
        <v>65.5</v>
      </c>
      <c r="M1831">
        <v>131</v>
      </c>
      <c r="N1831">
        <v>3.6999999999999998E-2</v>
      </c>
      <c r="O1831">
        <v>94</v>
      </c>
      <c r="P1831">
        <v>0.11</v>
      </c>
      <c r="Q1831">
        <v>148</v>
      </c>
      <c r="R1831">
        <v>104.7</v>
      </c>
      <c r="S1831">
        <v>160</v>
      </c>
      <c r="T1831">
        <v>104.6</v>
      </c>
      <c r="U1831">
        <v>138</v>
      </c>
      <c r="V1831">
        <v>3.19</v>
      </c>
      <c r="W1831">
        <v>71</v>
      </c>
    </row>
    <row r="1832" spans="1:23" x14ac:dyDescent="0.25">
      <c r="A1832">
        <f>COUNTIF('Value Matchup'!$D$356:$D$423,D1832)</f>
        <v>0</v>
      </c>
      <c r="B1832" t="s">
        <v>1499</v>
      </c>
      <c r="C1832">
        <v>72</v>
      </c>
      <c r="D1832" t="s">
        <v>1471</v>
      </c>
      <c r="E1832" t="s">
        <v>155</v>
      </c>
      <c r="F1832" s="79" t="s">
        <v>1114</v>
      </c>
      <c r="G1832">
        <v>10.54</v>
      </c>
      <c r="H1832">
        <v>112.9</v>
      </c>
      <c r="I1832">
        <v>45</v>
      </c>
      <c r="J1832">
        <v>102.4</v>
      </c>
      <c r="K1832">
        <v>117</v>
      </c>
      <c r="L1832">
        <v>65.2</v>
      </c>
      <c r="M1832">
        <v>148</v>
      </c>
      <c r="N1832">
        <v>-0.03</v>
      </c>
      <c r="O1832">
        <v>246</v>
      </c>
      <c r="P1832">
        <v>-3.64</v>
      </c>
      <c r="Q1832">
        <v>234</v>
      </c>
      <c r="R1832">
        <v>103</v>
      </c>
      <c r="S1832">
        <v>258</v>
      </c>
      <c r="T1832">
        <v>106.7</v>
      </c>
      <c r="U1832">
        <v>225</v>
      </c>
      <c r="V1832">
        <v>2.6</v>
      </c>
      <c r="W1832">
        <v>88</v>
      </c>
    </row>
    <row r="1833" spans="1:23" x14ac:dyDescent="0.25">
      <c r="A1833">
        <f>COUNTIF('Value Matchup'!$D$356:$D$423,D1833)</f>
        <v>0</v>
      </c>
      <c r="B1833" t="s">
        <v>1499</v>
      </c>
      <c r="C1833">
        <v>73</v>
      </c>
      <c r="D1833" t="s">
        <v>138</v>
      </c>
      <c r="E1833" t="s">
        <v>110</v>
      </c>
      <c r="F1833" s="79" t="s">
        <v>534</v>
      </c>
      <c r="G1833">
        <v>10.53</v>
      </c>
      <c r="H1833">
        <v>114.6</v>
      </c>
      <c r="I1833">
        <v>29</v>
      </c>
      <c r="J1833">
        <v>104.1</v>
      </c>
      <c r="K1833">
        <v>152</v>
      </c>
      <c r="L1833">
        <v>63.9</v>
      </c>
      <c r="M1833">
        <v>219</v>
      </c>
      <c r="N1833">
        <v>-5.6000000000000001E-2</v>
      </c>
      <c r="O1833">
        <v>306</v>
      </c>
      <c r="P1833">
        <v>3.28</v>
      </c>
      <c r="Q1833">
        <v>106</v>
      </c>
      <c r="R1833">
        <v>107</v>
      </c>
      <c r="S1833">
        <v>101</v>
      </c>
      <c r="T1833">
        <v>103.7</v>
      </c>
      <c r="U1833">
        <v>107</v>
      </c>
      <c r="V1833">
        <v>0.38</v>
      </c>
      <c r="W1833">
        <v>150</v>
      </c>
    </row>
    <row r="1834" spans="1:23" x14ac:dyDescent="0.25">
      <c r="A1834">
        <f>COUNTIF('Value Matchup'!$D$356:$D$423,D1834)</f>
        <v>0</v>
      </c>
      <c r="B1834" t="s">
        <v>1499</v>
      </c>
      <c r="C1834">
        <v>74</v>
      </c>
      <c r="D1834" t="s">
        <v>1472</v>
      </c>
      <c r="E1834" t="s">
        <v>161</v>
      </c>
      <c r="F1834" s="79" t="s">
        <v>752</v>
      </c>
      <c r="G1834">
        <v>10.210000000000001</v>
      </c>
      <c r="H1834">
        <v>107.2</v>
      </c>
      <c r="I1834">
        <v>134</v>
      </c>
      <c r="J1834">
        <v>97</v>
      </c>
      <c r="K1834">
        <v>46</v>
      </c>
      <c r="L1834">
        <v>67.7</v>
      </c>
      <c r="M1834">
        <v>46</v>
      </c>
      <c r="N1834">
        <v>-8.0000000000000002E-3</v>
      </c>
      <c r="O1834">
        <v>202</v>
      </c>
      <c r="P1834">
        <v>-0.2</v>
      </c>
      <c r="Q1834">
        <v>152</v>
      </c>
      <c r="R1834">
        <v>105.6</v>
      </c>
      <c r="S1834">
        <v>128</v>
      </c>
      <c r="T1834">
        <v>105.8</v>
      </c>
      <c r="U1834">
        <v>191</v>
      </c>
      <c r="V1834">
        <v>3.46</v>
      </c>
      <c r="W1834">
        <v>65</v>
      </c>
    </row>
    <row r="1835" spans="1:23" x14ac:dyDescent="0.25">
      <c r="A1835">
        <f>COUNTIF('Value Matchup'!$D$356:$D$423,D1835)</f>
        <v>0</v>
      </c>
      <c r="B1835" t="s">
        <v>1499</v>
      </c>
      <c r="C1835">
        <v>75</v>
      </c>
      <c r="D1835" t="s">
        <v>1473</v>
      </c>
      <c r="E1835" t="s">
        <v>118</v>
      </c>
      <c r="F1835" s="79" t="s">
        <v>537</v>
      </c>
      <c r="G1835">
        <v>10.16</v>
      </c>
      <c r="H1835">
        <v>109.9</v>
      </c>
      <c r="I1835">
        <v>92</v>
      </c>
      <c r="J1835">
        <v>99.7</v>
      </c>
      <c r="K1835">
        <v>75</v>
      </c>
      <c r="L1835">
        <v>62.1</v>
      </c>
      <c r="M1835">
        <v>299</v>
      </c>
      <c r="N1835">
        <v>-6.4000000000000001E-2</v>
      </c>
      <c r="O1835">
        <v>317</v>
      </c>
      <c r="P1835">
        <v>-3.91</v>
      </c>
      <c r="Q1835">
        <v>239</v>
      </c>
      <c r="R1835">
        <v>101.8</v>
      </c>
      <c r="S1835">
        <v>305</v>
      </c>
      <c r="T1835">
        <v>105.7</v>
      </c>
      <c r="U1835">
        <v>185</v>
      </c>
      <c r="V1835">
        <v>7.39</v>
      </c>
      <c r="W1835">
        <v>25</v>
      </c>
    </row>
    <row r="1836" spans="1:23" x14ac:dyDescent="0.25">
      <c r="A1836">
        <f>COUNTIF('Value Matchup'!$D$356:$D$423,D1836)</f>
        <v>0</v>
      </c>
      <c r="B1836" t="s">
        <v>1499</v>
      </c>
      <c r="C1836">
        <v>76</v>
      </c>
      <c r="D1836" t="s">
        <v>1382</v>
      </c>
      <c r="E1836" t="s">
        <v>161</v>
      </c>
      <c r="F1836" s="79" t="s">
        <v>537</v>
      </c>
      <c r="G1836">
        <v>10.14</v>
      </c>
      <c r="H1836">
        <v>118.6</v>
      </c>
      <c r="I1836">
        <v>12</v>
      </c>
      <c r="J1836">
        <v>108.5</v>
      </c>
      <c r="K1836">
        <v>237</v>
      </c>
      <c r="L1836">
        <v>68.599999999999994</v>
      </c>
      <c r="M1836">
        <v>28</v>
      </c>
      <c r="N1836">
        <v>-2.4E-2</v>
      </c>
      <c r="O1836">
        <v>236</v>
      </c>
      <c r="P1836">
        <v>0.89</v>
      </c>
      <c r="Q1836">
        <v>126</v>
      </c>
      <c r="R1836">
        <v>105.5</v>
      </c>
      <c r="S1836">
        <v>130</v>
      </c>
      <c r="T1836">
        <v>104.6</v>
      </c>
      <c r="U1836">
        <v>137</v>
      </c>
      <c r="V1836">
        <v>8.19</v>
      </c>
      <c r="W1836">
        <v>19</v>
      </c>
    </row>
    <row r="1837" spans="1:23" x14ac:dyDescent="0.25">
      <c r="A1837">
        <f>COUNTIF('Value Matchup'!$D$356:$D$423,D1837)</f>
        <v>0</v>
      </c>
      <c r="B1837" t="s">
        <v>1499</v>
      </c>
      <c r="C1837">
        <v>77</v>
      </c>
      <c r="D1837" t="s">
        <v>270</v>
      </c>
      <c r="E1837" t="s">
        <v>140</v>
      </c>
      <c r="F1837" s="79" t="s">
        <v>541</v>
      </c>
      <c r="G1837">
        <v>9.8800000000000008</v>
      </c>
      <c r="H1837">
        <v>109.2</v>
      </c>
      <c r="I1837">
        <v>105</v>
      </c>
      <c r="J1837">
        <v>99.3</v>
      </c>
      <c r="K1837">
        <v>66</v>
      </c>
      <c r="L1837">
        <v>57</v>
      </c>
      <c r="M1837">
        <v>351</v>
      </c>
      <c r="N1837">
        <v>-4.4999999999999998E-2</v>
      </c>
      <c r="O1837">
        <v>281</v>
      </c>
      <c r="P1837">
        <v>5.7</v>
      </c>
      <c r="Q1837">
        <v>72</v>
      </c>
      <c r="R1837">
        <v>107.2</v>
      </c>
      <c r="S1837">
        <v>98</v>
      </c>
      <c r="T1837">
        <v>101.5</v>
      </c>
      <c r="U1837">
        <v>59</v>
      </c>
      <c r="V1837">
        <v>-3.54</v>
      </c>
      <c r="W1837">
        <v>271</v>
      </c>
    </row>
    <row r="1838" spans="1:23" x14ac:dyDescent="0.25">
      <c r="A1838">
        <f>COUNTIF('Value Matchup'!$D$356:$D$423,D1838)</f>
        <v>0</v>
      </c>
      <c r="B1838" t="s">
        <v>1499</v>
      </c>
      <c r="C1838">
        <v>78</v>
      </c>
      <c r="D1838" t="s">
        <v>1149</v>
      </c>
      <c r="E1838" t="s">
        <v>114</v>
      </c>
      <c r="F1838" s="79" t="s">
        <v>544</v>
      </c>
      <c r="G1838">
        <v>9.4</v>
      </c>
      <c r="H1838">
        <v>109</v>
      </c>
      <c r="I1838">
        <v>108</v>
      </c>
      <c r="J1838">
        <v>99.6</v>
      </c>
      <c r="K1838">
        <v>71</v>
      </c>
      <c r="L1838">
        <v>62.8</v>
      </c>
      <c r="M1838">
        <v>273</v>
      </c>
      <c r="N1838">
        <v>3.3000000000000002E-2</v>
      </c>
      <c r="O1838">
        <v>103</v>
      </c>
      <c r="P1838">
        <v>5.0599999999999996</v>
      </c>
      <c r="Q1838">
        <v>82</v>
      </c>
      <c r="R1838">
        <v>107.2</v>
      </c>
      <c r="S1838">
        <v>97</v>
      </c>
      <c r="T1838">
        <v>102.2</v>
      </c>
      <c r="U1838">
        <v>72</v>
      </c>
      <c r="V1838">
        <v>-3.8</v>
      </c>
      <c r="W1838">
        <v>280</v>
      </c>
    </row>
    <row r="1839" spans="1:23" x14ac:dyDescent="0.25">
      <c r="A1839">
        <f>COUNTIF('Value Matchup'!$D$356:$D$423,D1839)</f>
        <v>0</v>
      </c>
      <c r="B1839" t="s">
        <v>1499</v>
      </c>
      <c r="C1839">
        <v>79</v>
      </c>
      <c r="D1839" t="s">
        <v>397</v>
      </c>
      <c r="E1839" t="s">
        <v>110</v>
      </c>
      <c r="F1839" s="79" t="s">
        <v>539</v>
      </c>
      <c r="G1839">
        <v>9.15</v>
      </c>
      <c r="H1839">
        <v>108.2</v>
      </c>
      <c r="I1839">
        <v>121</v>
      </c>
      <c r="J1839">
        <v>99</v>
      </c>
      <c r="K1839">
        <v>62</v>
      </c>
      <c r="L1839">
        <v>65.2</v>
      </c>
      <c r="M1839">
        <v>150</v>
      </c>
      <c r="N1839">
        <v>-4.8000000000000001E-2</v>
      </c>
      <c r="O1839">
        <v>287</v>
      </c>
      <c r="P1839">
        <v>0.46</v>
      </c>
      <c r="Q1839">
        <v>139</v>
      </c>
      <c r="R1839">
        <v>105.5</v>
      </c>
      <c r="S1839">
        <v>132</v>
      </c>
      <c r="T1839">
        <v>105</v>
      </c>
      <c r="U1839">
        <v>153</v>
      </c>
      <c r="V1839">
        <v>-7.31</v>
      </c>
      <c r="W1839">
        <v>331</v>
      </c>
    </row>
    <row r="1840" spans="1:23" x14ac:dyDescent="0.25">
      <c r="A1840">
        <f>COUNTIF('Value Matchup'!$D$356:$D$423,D1840)</f>
        <v>1</v>
      </c>
      <c r="B1840" t="s">
        <v>1499</v>
      </c>
      <c r="C1840">
        <v>80</v>
      </c>
      <c r="D1840" t="s">
        <v>92</v>
      </c>
      <c r="E1840" t="s">
        <v>134</v>
      </c>
      <c r="F1840" s="79" t="s">
        <v>518</v>
      </c>
      <c r="G1840">
        <v>9.01</v>
      </c>
      <c r="H1840">
        <v>111.4</v>
      </c>
      <c r="I1840">
        <v>64</v>
      </c>
      <c r="J1840">
        <v>102.4</v>
      </c>
      <c r="K1840">
        <v>120</v>
      </c>
      <c r="L1840">
        <v>59.9</v>
      </c>
      <c r="M1840">
        <v>340</v>
      </c>
      <c r="N1840">
        <v>-5.2999999999999999E-2</v>
      </c>
      <c r="O1840">
        <v>305</v>
      </c>
      <c r="P1840">
        <v>9.58</v>
      </c>
      <c r="Q1840">
        <v>11</v>
      </c>
      <c r="R1840">
        <v>110.7</v>
      </c>
      <c r="S1840">
        <v>6</v>
      </c>
      <c r="T1840">
        <v>101.1</v>
      </c>
      <c r="U1840">
        <v>40</v>
      </c>
      <c r="V1840">
        <v>-2.67</v>
      </c>
      <c r="W1840">
        <v>236</v>
      </c>
    </row>
    <row r="1841" spans="1:23" x14ac:dyDescent="0.25">
      <c r="A1841">
        <f>COUNTIF('Value Matchup'!$D$356:$D$423,D1841)</f>
        <v>0</v>
      </c>
      <c r="B1841" t="s">
        <v>1499</v>
      </c>
      <c r="C1841">
        <v>81</v>
      </c>
      <c r="D1841" t="s">
        <v>323</v>
      </c>
      <c r="E1841" t="s">
        <v>232</v>
      </c>
      <c r="F1841" s="79" t="s">
        <v>548</v>
      </c>
      <c r="G1841">
        <v>9</v>
      </c>
      <c r="H1841">
        <v>110.3</v>
      </c>
      <c r="I1841">
        <v>87</v>
      </c>
      <c r="J1841">
        <v>101.3</v>
      </c>
      <c r="K1841">
        <v>103</v>
      </c>
      <c r="L1841">
        <v>64.400000000000006</v>
      </c>
      <c r="M1841">
        <v>194</v>
      </c>
      <c r="N1841">
        <v>-4.9000000000000002E-2</v>
      </c>
      <c r="O1841">
        <v>291</v>
      </c>
      <c r="P1841">
        <v>7.64</v>
      </c>
      <c r="Q1841">
        <v>42</v>
      </c>
      <c r="R1841">
        <v>107.7</v>
      </c>
      <c r="S1841">
        <v>77</v>
      </c>
      <c r="T1841">
        <v>100.1</v>
      </c>
      <c r="U1841">
        <v>8</v>
      </c>
      <c r="V1841">
        <v>-2.52</v>
      </c>
      <c r="W1841">
        <v>230</v>
      </c>
    </row>
    <row r="1842" spans="1:23" x14ac:dyDescent="0.25">
      <c r="A1842">
        <f>COUNTIF('Value Matchup'!$D$356:$D$423,D1842)</f>
        <v>0</v>
      </c>
      <c r="B1842" t="s">
        <v>1499</v>
      </c>
      <c r="C1842">
        <v>82</v>
      </c>
      <c r="D1842" t="s">
        <v>1474</v>
      </c>
      <c r="E1842" t="s">
        <v>167</v>
      </c>
      <c r="F1842" s="79" t="s">
        <v>534</v>
      </c>
      <c r="G1842">
        <v>8.93</v>
      </c>
      <c r="H1842">
        <v>106.1</v>
      </c>
      <c r="I1842">
        <v>159</v>
      </c>
      <c r="J1842">
        <v>97.2</v>
      </c>
      <c r="K1842">
        <v>51</v>
      </c>
      <c r="L1842">
        <v>66.8</v>
      </c>
      <c r="M1842">
        <v>72</v>
      </c>
      <c r="N1842">
        <v>-2.3E-2</v>
      </c>
      <c r="O1842">
        <v>234</v>
      </c>
      <c r="P1842">
        <v>0.56999999999999995</v>
      </c>
      <c r="Q1842">
        <v>136</v>
      </c>
      <c r="R1842">
        <v>104.9</v>
      </c>
      <c r="S1842">
        <v>154</v>
      </c>
      <c r="T1842">
        <v>104.3</v>
      </c>
      <c r="U1842">
        <v>124</v>
      </c>
      <c r="V1842">
        <v>2.81</v>
      </c>
      <c r="W1842">
        <v>82</v>
      </c>
    </row>
    <row r="1843" spans="1:23" x14ac:dyDescent="0.25">
      <c r="A1843">
        <f>COUNTIF('Value Matchup'!$D$356:$D$423,D1843)</f>
        <v>1</v>
      </c>
      <c r="B1843" t="s">
        <v>1499</v>
      </c>
      <c r="C1843">
        <v>83</v>
      </c>
      <c r="D1843" t="s">
        <v>45</v>
      </c>
      <c r="E1843" t="s">
        <v>114</v>
      </c>
      <c r="F1843" s="79" t="s">
        <v>756</v>
      </c>
      <c r="G1843">
        <v>8.8699999999999992</v>
      </c>
      <c r="H1843">
        <v>111.2</v>
      </c>
      <c r="I1843">
        <v>68</v>
      </c>
      <c r="J1843">
        <v>102.3</v>
      </c>
      <c r="K1843">
        <v>116</v>
      </c>
      <c r="L1843">
        <v>68.099999999999994</v>
      </c>
      <c r="M1843">
        <v>41</v>
      </c>
      <c r="N1843">
        <v>-6.0000000000000001E-3</v>
      </c>
      <c r="O1843">
        <v>199</v>
      </c>
      <c r="P1843">
        <v>5.13</v>
      </c>
      <c r="Q1843">
        <v>80</v>
      </c>
      <c r="R1843">
        <v>106.5</v>
      </c>
      <c r="S1843">
        <v>106</v>
      </c>
      <c r="T1843">
        <v>101.3</v>
      </c>
      <c r="U1843">
        <v>49</v>
      </c>
      <c r="V1843">
        <v>-0.73</v>
      </c>
      <c r="W1843">
        <v>183</v>
      </c>
    </row>
    <row r="1844" spans="1:23" x14ac:dyDescent="0.25">
      <c r="A1844">
        <f>COUNTIF('Value Matchup'!$D$356:$D$423,D1844)</f>
        <v>0</v>
      </c>
      <c r="B1844" t="s">
        <v>1499</v>
      </c>
      <c r="C1844">
        <v>84</v>
      </c>
      <c r="D1844" t="s">
        <v>366</v>
      </c>
      <c r="E1844" t="s">
        <v>182</v>
      </c>
      <c r="F1844" s="79" t="s">
        <v>546</v>
      </c>
      <c r="G1844">
        <v>8.75</v>
      </c>
      <c r="H1844">
        <v>111.2</v>
      </c>
      <c r="I1844">
        <v>69</v>
      </c>
      <c r="J1844">
        <v>102.4</v>
      </c>
      <c r="K1844">
        <v>118</v>
      </c>
      <c r="L1844">
        <v>65.8</v>
      </c>
      <c r="M1844">
        <v>117</v>
      </c>
      <c r="N1844">
        <v>-6.6000000000000003E-2</v>
      </c>
      <c r="O1844">
        <v>320</v>
      </c>
      <c r="P1844">
        <v>4.2</v>
      </c>
      <c r="Q1844">
        <v>96</v>
      </c>
      <c r="R1844">
        <v>106.9</v>
      </c>
      <c r="S1844">
        <v>102</v>
      </c>
      <c r="T1844">
        <v>102.7</v>
      </c>
      <c r="U1844">
        <v>92</v>
      </c>
      <c r="V1844">
        <v>-2.38</v>
      </c>
      <c r="W1844">
        <v>227</v>
      </c>
    </row>
    <row r="1845" spans="1:23" x14ac:dyDescent="0.25">
      <c r="A1845">
        <f>COUNTIF('Value Matchup'!$D$356:$D$423,D1845)</f>
        <v>0</v>
      </c>
      <c r="B1845" t="s">
        <v>1499</v>
      </c>
      <c r="C1845">
        <v>85</v>
      </c>
      <c r="D1845" t="s">
        <v>172</v>
      </c>
      <c r="E1845" t="s">
        <v>173</v>
      </c>
      <c r="F1845" s="79" t="s">
        <v>547</v>
      </c>
      <c r="G1845">
        <v>8.67</v>
      </c>
      <c r="H1845">
        <v>110.6</v>
      </c>
      <c r="I1845">
        <v>80</v>
      </c>
      <c r="J1845">
        <v>102</v>
      </c>
      <c r="K1845">
        <v>111</v>
      </c>
      <c r="L1845">
        <v>62.4</v>
      </c>
      <c r="M1845">
        <v>287</v>
      </c>
      <c r="N1845">
        <v>-5.1999999999999998E-2</v>
      </c>
      <c r="O1845">
        <v>299</v>
      </c>
      <c r="P1845">
        <v>0.62</v>
      </c>
      <c r="Q1845">
        <v>134</v>
      </c>
      <c r="R1845">
        <v>105.4</v>
      </c>
      <c r="S1845">
        <v>135</v>
      </c>
      <c r="T1845">
        <v>104.8</v>
      </c>
      <c r="U1845">
        <v>146</v>
      </c>
      <c r="V1845">
        <v>1.7</v>
      </c>
      <c r="W1845">
        <v>111</v>
      </c>
    </row>
    <row r="1846" spans="1:23" x14ac:dyDescent="0.25">
      <c r="A1846">
        <f>COUNTIF('Value Matchup'!$D$356:$D$423,D1846)</f>
        <v>0</v>
      </c>
      <c r="B1846" t="s">
        <v>1499</v>
      </c>
      <c r="C1846">
        <v>86</v>
      </c>
      <c r="D1846" t="s">
        <v>113</v>
      </c>
      <c r="E1846" t="s">
        <v>114</v>
      </c>
      <c r="F1846" s="79" t="s">
        <v>514</v>
      </c>
      <c r="G1846">
        <v>8.5399999999999991</v>
      </c>
      <c r="H1846">
        <v>107.8</v>
      </c>
      <c r="I1846">
        <v>128</v>
      </c>
      <c r="J1846">
        <v>99.2</v>
      </c>
      <c r="K1846">
        <v>63</v>
      </c>
      <c r="L1846">
        <v>62</v>
      </c>
      <c r="M1846">
        <v>301</v>
      </c>
      <c r="N1846">
        <v>-9.0999999999999998E-2</v>
      </c>
      <c r="O1846">
        <v>339</v>
      </c>
      <c r="P1846">
        <v>9.14</v>
      </c>
      <c r="Q1846">
        <v>19</v>
      </c>
      <c r="R1846">
        <v>110.3</v>
      </c>
      <c r="S1846">
        <v>10</v>
      </c>
      <c r="T1846">
        <v>101.2</v>
      </c>
      <c r="U1846">
        <v>42</v>
      </c>
      <c r="V1846">
        <v>5.93</v>
      </c>
      <c r="W1846">
        <v>37</v>
      </c>
    </row>
    <row r="1847" spans="1:23" x14ac:dyDescent="0.25">
      <c r="A1847">
        <f>COUNTIF('Value Matchup'!$D$356:$D$423,D1847)</f>
        <v>0</v>
      </c>
      <c r="B1847" t="s">
        <v>1499</v>
      </c>
      <c r="C1847">
        <v>87</v>
      </c>
      <c r="D1847" t="s">
        <v>1475</v>
      </c>
      <c r="E1847" t="s">
        <v>207</v>
      </c>
      <c r="F1847" s="79" t="s">
        <v>1034</v>
      </c>
      <c r="G1847">
        <v>8.34</v>
      </c>
      <c r="H1847">
        <v>110.8</v>
      </c>
      <c r="I1847">
        <v>75</v>
      </c>
      <c r="J1847">
        <v>102.4</v>
      </c>
      <c r="K1847">
        <v>119</v>
      </c>
      <c r="L1847">
        <v>63.6</v>
      </c>
      <c r="M1847">
        <v>233</v>
      </c>
      <c r="N1847">
        <v>2.1999999999999999E-2</v>
      </c>
      <c r="O1847">
        <v>130</v>
      </c>
      <c r="P1847">
        <v>-4.4400000000000004</v>
      </c>
      <c r="Q1847">
        <v>248</v>
      </c>
      <c r="R1847">
        <v>103.6</v>
      </c>
      <c r="S1847">
        <v>216</v>
      </c>
      <c r="T1847">
        <v>108</v>
      </c>
      <c r="U1847">
        <v>279</v>
      </c>
      <c r="V1847">
        <v>4.6500000000000004</v>
      </c>
      <c r="W1847">
        <v>56</v>
      </c>
    </row>
    <row r="1848" spans="1:23" x14ac:dyDescent="0.25">
      <c r="A1848">
        <f>COUNTIF('Value Matchup'!$D$356:$D$423,D1848)</f>
        <v>0</v>
      </c>
      <c r="B1848" t="s">
        <v>1499</v>
      </c>
      <c r="C1848">
        <v>88</v>
      </c>
      <c r="D1848" t="s">
        <v>1476</v>
      </c>
      <c r="E1848" t="s">
        <v>151</v>
      </c>
      <c r="F1848" s="79" t="s">
        <v>547</v>
      </c>
      <c r="G1848">
        <v>8.26</v>
      </c>
      <c r="H1848">
        <v>112.5</v>
      </c>
      <c r="I1848">
        <v>51</v>
      </c>
      <c r="J1848">
        <v>104.3</v>
      </c>
      <c r="K1848">
        <v>154</v>
      </c>
      <c r="L1848">
        <v>63.6</v>
      </c>
      <c r="M1848">
        <v>231</v>
      </c>
      <c r="N1848">
        <v>5.0999999999999997E-2</v>
      </c>
      <c r="O1848">
        <v>70</v>
      </c>
      <c r="P1848">
        <v>4.01</v>
      </c>
      <c r="Q1848">
        <v>98</v>
      </c>
      <c r="R1848">
        <v>108</v>
      </c>
      <c r="S1848">
        <v>67</v>
      </c>
      <c r="T1848">
        <v>104</v>
      </c>
      <c r="U1848">
        <v>111</v>
      </c>
      <c r="V1848">
        <v>-0.1</v>
      </c>
      <c r="W1848">
        <v>164</v>
      </c>
    </row>
    <row r="1849" spans="1:23" x14ac:dyDescent="0.25">
      <c r="A1849">
        <f>COUNTIF('Value Matchup'!$D$356:$D$423,D1849)</f>
        <v>0</v>
      </c>
      <c r="B1849" t="s">
        <v>1499</v>
      </c>
      <c r="C1849">
        <v>89</v>
      </c>
      <c r="D1849" t="s">
        <v>273</v>
      </c>
      <c r="E1849" t="s">
        <v>167</v>
      </c>
      <c r="F1849" s="79" t="s">
        <v>536</v>
      </c>
      <c r="G1849">
        <v>8.24</v>
      </c>
      <c r="H1849">
        <v>105.3</v>
      </c>
      <c r="I1849">
        <v>177</v>
      </c>
      <c r="J1849">
        <v>97</v>
      </c>
      <c r="K1849">
        <v>48</v>
      </c>
      <c r="L1849">
        <v>62.6</v>
      </c>
      <c r="M1849">
        <v>282</v>
      </c>
      <c r="N1849">
        <v>4.7E-2</v>
      </c>
      <c r="O1849">
        <v>78</v>
      </c>
      <c r="P1849">
        <v>-1.84</v>
      </c>
      <c r="Q1849">
        <v>187</v>
      </c>
      <c r="R1849">
        <v>103.3</v>
      </c>
      <c r="S1849">
        <v>237</v>
      </c>
      <c r="T1849">
        <v>105.1</v>
      </c>
      <c r="U1849">
        <v>161</v>
      </c>
      <c r="V1849">
        <v>-2.15</v>
      </c>
      <c r="W1849">
        <v>224</v>
      </c>
    </row>
    <row r="1850" spans="1:23" x14ac:dyDescent="0.25">
      <c r="A1850">
        <f>COUNTIF('Value Matchup'!$D$356:$D$423,D1850)</f>
        <v>0</v>
      </c>
      <c r="B1850" t="s">
        <v>1499</v>
      </c>
      <c r="C1850">
        <v>90</v>
      </c>
      <c r="D1850" t="s">
        <v>1183</v>
      </c>
      <c r="E1850" t="s">
        <v>153</v>
      </c>
      <c r="F1850" s="79" t="s">
        <v>755</v>
      </c>
      <c r="G1850">
        <v>8.16</v>
      </c>
      <c r="H1850">
        <v>103.9</v>
      </c>
      <c r="I1850">
        <v>199</v>
      </c>
      <c r="J1850">
        <v>95.7</v>
      </c>
      <c r="K1850">
        <v>31</v>
      </c>
      <c r="L1850">
        <v>62.8</v>
      </c>
      <c r="M1850">
        <v>269</v>
      </c>
      <c r="N1850">
        <v>-0.02</v>
      </c>
      <c r="O1850">
        <v>226</v>
      </c>
      <c r="P1850">
        <v>-1.07</v>
      </c>
      <c r="Q1850">
        <v>169</v>
      </c>
      <c r="R1850">
        <v>105.9</v>
      </c>
      <c r="S1850">
        <v>115</v>
      </c>
      <c r="T1850">
        <v>107</v>
      </c>
      <c r="U1850">
        <v>241</v>
      </c>
      <c r="V1850">
        <v>1.82</v>
      </c>
      <c r="W1850">
        <v>106</v>
      </c>
    </row>
    <row r="1851" spans="1:23" x14ac:dyDescent="0.25">
      <c r="A1851">
        <f>COUNTIF('Value Matchup'!$D$356:$D$423,D1851)</f>
        <v>0</v>
      </c>
      <c r="B1851" t="s">
        <v>1499</v>
      </c>
      <c r="C1851">
        <v>91</v>
      </c>
      <c r="D1851" t="s">
        <v>332</v>
      </c>
      <c r="E1851" t="s">
        <v>182</v>
      </c>
      <c r="F1851" s="79" t="s">
        <v>756</v>
      </c>
      <c r="G1851">
        <v>7.99</v>
      </c>
      <c r="H1851">
        <v>105.3</v>
      </c>
      <c r="I1851">
        <v>178</v>
      </c>
      <c r="J1851">
        <v>97.3</v>
      </c>
      <c r="K1851">
        <v>52</v>
      </c>
      <c r="L1851">
        <v>61.8</v>
      </c>
      <c r="M1851">
        <v>308</v>
      </c>
      <c r="N1851">
        <v>2.5999999999999999E-2</v>
      </c>
      <c r="O1851">
        <v>121</v>
      </c>
      <c r="P1851">
        <v>4.95</v>
      </c>
      <c r="Q1851">
        <v>87</v>
      </c>
      <c r="R1851">
        <v>107.5</v>
      </c>
      <c r="S1851">
        <v>86</v>
      </c>
      <c r="T1851">
        <v>102.5</v>
      </c>
      <c r="U1851">
        <v>86</v>
      </c>
      <c r="V1851">
        <v>-0.28999999999999998</v>
      </c>
      <c r="W1851">
        <v>169</v>
      </c>
    </row>
    <row r="1852" spans="1:23" x14ac:dyDescent="0.25">
      <c r="A1852">
        <f>COUNTIF('Value Matchup'!$D$356:$D$423,D1852)</f>
        <v>0</v>
      </c>
      <c r="B1852" t="s">
        <v>1499</v>
      </c>
      <c r="C1852">
        <v>92</v>
      </c>
      <c r="D1852" t="s">
        <v>1477</v>
      </c>
      <c r="E1852" t="s">
        <v>136</v>
      </c>
      <c r="F1852" s="79" t="s">
        <v>648</v>
      </c>
      <c r="G1852">
        <v>7.98</v>
      </c>
      <c r="H1852">
        <v>108.6</v>
      </c>
      <c r="I1852">
        <v>114</v>
      </c>
      <c r="J1852">
        <v>100.7</v>
      </c>
      <c r="K1852">
        <v>92</v>
      </c>
      <c r="L1852">
        <v>62.3</v>
      </c>
      <c r="M1852">
        <v>293</v>
      </c>
      <c r="N1852">
        <v>0.04</v>
      </c>
      <c r="O1852">
        <v>87</v>
      </c>
      <c r="P1852">
        <v>-10.35</v>
      </c>
      <c r="Q1852">
        <v>347</v>
      </c>
      <c r="R1852">
        <v>98.1</v>
      </c>
      <c r="S1852">
        <v>349</v>
      </c>
      <c r="T1852">
        <v>108.5</v>
      </c>
      <c r="U1852">
        <v>289</v>
      </c>
      <c r="V1852">
        <v>-1.94</v>
      </c>
      <c r="W1852">
        <v>216</v>
      </c>
    </row>
    <row r="1853" spans="1:23" x14ac:dyDescent="0.25">
      <c r="A1853">
        <f>COUNTIF('Value Matchup'!$D$356:$D$423,D1853)</f>
        <v>1</v>
      </c>
      <c r="B1853" t="s">
        <v>1499</v>
      </c>
      <c r="C1853">
        <v>93</v>
      </c>
      <c r="D1853" t="s">
        <v>29</v>
      </c>
      <c r="E1853" t="s">
        <v>232</v>
      </c>
      <c r="F1853" s="79" t="s">
        <v>550</v>
      </c>
      <c r="G1853">
        <v>7.89</v>
      </c>
      <c r="H1853">
        <v>108.4</v>
      </c>
      <c r="I1853">
        <v>119</v>
      </c>
      <c r="J1853">
        <v>100.5</v>
      </c>
      <c r="K1853">
        <v>90</v>
      </c>
      <c r="L1853">
        <v>67.2</v>
      </c>
      <c r="M1853">
        <v>61</v>
      </c>
      <c r="N1853">
        <v>-0.04</v>
      </c>
      <c r="O1853">
        <v>267</v>
      </c>
      <c r="P1853">
        <v>7.85</v>
      </c>
      <c r="Q1853">
        <v>38</v>
      </c>
      <c r="R1853">
        <v>108.7</v>
      </c>
      <c r="S1853">
        <v>51</v>
      </c>
      <c r="T1853">
        <v>100.8</v>
      </c>
      <c r="U1853">
        <v>30</v>
      </c>
      <c r="V1853">
        <v>-5.95</v>
      </c>
      <c r="W1853">
        <v>313</v>
      </c>
    </row>
    <row r="1854" spans="1:23" x14ac:dyDescent="0.25">
      <c r="A1854">
        <f>COUNTIF('Value Matchup'!$D$356:$D$423,D1854)</f>
        <v>1</v>
      </c>
      <c r="B1854" t="s">
        <v>1499</v>
      </c>
      <c r="C1854">
        <v>94</v>
      </c>
      <c r="D1854" t="s">
        <v>87</v>
      </c>
      <c r="E1854" t="s">
        <v>150</v>
      </c>
      <c r="F1854" s="79" t="s">
        <v>763</v>
      </c>
      <c r="G1854">
        <v>7.86</v>
      </c>
      <c r="H1854">
        <v>108.8</v>
      </c>
      <c r="I1854">
        <v>112</v>
      </c>
      <c r="J1854">
        <v>100.9</v>
      </c>
      <c r="K1854">
        <v>98</v>
      </c>
      <c r="L1854">
        <v>64.2</v>
      </c>
      <c r="M1854">
        <v>206</v>
      </c>
      <c r="N1854">
        <v>-0.06</v>
      </c>
      <c r="O1854">
        <v>311</v>
      </c>
      <c r="P1854">
        <v>4.7300000000000004</v>
      </c>
      <c r="Q1854">
        <v>91</v>
      </c>
      <c r="R1854">
        <v>108.3</v>
      </c>
      <c r="S1854">
        <v>64</v>
      </c>
      <c r="T1854">
        <v>103.6</v>
      </c>
      <c r="U1854">
        <v>104</v>
      </c>
      <c r="V1854">
        <v>-9.1199999999999992</v>
      </c>
      <c r="W1854">
        <v>345</v>
      </c>
    </row>
    <row r="1855" spans="1:23" x14ac:dyDescent="0.25">
      <c r="A1855">
        <f>COUNTIF('Value Matchup'!$D$356:$D$423,D1855)</f>
        <v>0</v>
      </c>
      <c r="B1855" t="s">
        <v>1499</v>
      </c>
      <c r="C1855">
        <v>95</v>
      </c>
      <c r="D1855" t="s">
        <v>311</v>
      </c>
      <c r="E1855" t="s">
        <v>144</v>
      </c>
      <c r="F1855" s="79" t="s">
        <v>445</v>
      </c>
      <c r="G1855">
        <v>7.86</v>
      </c>
      <c r="H1855">
        <v>113</v>
      </c>
      <c r="I1855">
        <v>44</v>
      </c>
      <c r="J1855">
        <v>105.1</v>
      </c>
      <c r="K1855">
        <v>169</v>
      </c>
      <c r="L1855">
        <v>64.099999999999994</v>
      </c>
      <c r="M1855">
        <v>212</v>
      </c>
      <c r="N1855">
        <v>-0.08</v>
      </c>
      <c r="O1855">
        <v>333</v>
      </c>
      <c r="P1855">
        <v>3.43</v>
      </c>
      <c r="Q1855">
        <v>105</v>
      </c>
      <c r="R1855">
        <v>106.1</v>
      </c>
      <c r="S1855">
        <v>111</v>
      </c>
      <c r="T1855">
        <v>102.7</v>
      </c>
      <c r="U1855">
        <v>94</v>
      </c>
      <c r="V1855">
        <v>8.35</v>
      </c>
      <c r="W1855">
        <v>18</v>
      </c>
    </row>
    <row r="1856" spans="1:23" x14ac:dyDescent="0.25">
      <c r="A1856">
        <f>COUNTIF('Value Matchup'!$D$356:$D$423,D1856)</f>
        <v>0</v>
      </c>
      <c r="B1856" t="s">
        <v>1499</v>
      </c>
      <c r="C1856">
        <v>96</v>
      </c>
      <c r="D1856" t="s">
        <v>35</v>
      </c>
      <c r="E1856" t="s">
        <v>140</v>
      </c>
      <c r="F1856" s="79" t="s">
        <v>550</v>
      </c>
      <c r="G1856">
        <v>7.7</v>
      </c>
      <c r="H1856">
        <v>113.5</v>
      </c>
      <c r="I1856">
        <v>40</v>
      </c>
      <c r="J1856">
        <v>105.8</v>
      </c>
      <c r="K1856">
        <v>185</v>
      </c>
      <c r="L1856">
        <v>62.7</v>
      </c>
      <c r="M1856">
        <v>276</v>
      </c>
      <c r="N1856">
        <v>-6.3E-2</v>
      </c>
      <c r="O1856">
        <v>316</v>
      </c>
      <c r="P1856">
        <v>6.52</v>
      </c>
      <c r="Q1856">
        <v>61</v>
      </c>
      <c r="R1856">
        <v>108.7</v>
      </c>
      <c r="S1856">
        <v>50</v>
      </c>
      <c r="T1856">
        <v>102.2</v>
      </c>
      <c r="U1856">
        <v>73</v>
      </c>
      <c r="V1856">
        <v>-2.88</v>
      </c>
      <c r="W1856">
        <v>246</v>
      </c>
    </row>
    <row r="1857" spans="1:23" x14ac:dyDescent="0.25">
      <c r="A1857">
        <f>COUNTIF('Value Matchup'!$D$356:$D$423,D1857)</f>
        <v>0</v>
      </c>
      <c r="B1857" t="s">
        <v>1499</v>
      </c>
      <c r="C1857">
        <v>97</v>
      </c>
      <c r="D1857" t="s">
        <v>1478</v>
      </c>
      <c r="E1857" t="s">
        <v>132</v>
      </c>
      <c r="F1857" s="79" t="s">
        <v>1114</v>
      </c>
      <c r="G1857">
        <v>7.1</v>
      </c>
      <c r="H1857">
        <v>113.9</v>
      </c>
      <c r="I1857">
        <v>36</v>
      </c>
      <c r="J1857">
        <v>106.8</v>
      </c>
      <c r="K1857">
        <v>207</v>
      </c>
      <c r="L1857">
        <v>67.7</v>
      </c>
      <c r="M1857">
        <v>47</v>
      </c>
      <c r="N1857">
        <v>5.8000000000000003E-2</v>
      </c>
      <c r="O1857">
        <v>57</v>
      </c>
      <c r="P1857">
        <v>-1.37</v>
      </c>
      <c r="Q1857">
        <v>176</v>
      </c>
      <c r="R1857">
        <v>104.9</v>
      </c>
      <c r="S1857">
        <v>153</v>
      </c>
      <c r="T1857">
        <v>106.3</v>
      </c>
      <c r="U1857">
        <v>215</v>
      </c>
      <c r="V1857">
        <v>5.34</v>
      </c>
      <c r="W1857">
        <v>43</v>
      </c>
    </row>
    <row r="1858" spans="1:23" x14ac:dyDescent="0.25">
      <c r="A1858">
        <f>COUNTIF('Value Matchup'!$D$356:$D$423,D1858)</f>
        <v>1</v>
      </c>
      <c r="B1858" t="s">
        <v>1499</v>
      </c>
      <c r="C1858">
        <v>98</v>
      </c>
      <c r="D1858" t="s">
        <v>410</v>
      </c>
      <c r="E1858" t="s">
        <v>124</v>
      </c>
      <c r="F1858" s="79" t="s">
        <v>542</v>
      </c>
      <c r="G1858">
        <v>6.78</v>
      </c>
      <c r="H1858">
        <v>111.8</v>
      </c>
      <c r="I1858">
        <v>62</v>
      </c>
      <c r="J1858">
        <v>105</v>
      </c>
      <c r="K1858">
        <v>168</v>
      </c>
      <c r="L1858">
        <v>66.7</v>
      </c>
      <c r="M1858">
        <v>76</v>
      </c>
      <c r="N1858">
        <v>3.6999999999999998E-2</v>
      </c>
      <c r="O1858">
        <v>95</v>
      </c>
      <c r="P1858">
        <v>5.92</v>
      </c>
      <c r="Q1858">
        <v>70</v>
      </c>
      <c r="R1858">
        <v>107.9</v>
      </c>
      <c r="S1858">
        <v>73</v>
      </c>
      <c r="T1858">
        <v>102</v>
      </c>
      <c r="U1858">
        <v>67</v>
      </c>
      <c r="V1858">
        <v>-4.2300000000000004</v>
      </c>
      <c r="W1858">
        <v>288</v>
      </c>
    </row>
    <row r="1859" spans="1:23" x14ac:dyDescent="0.25">
      <c r="A1859">
        <f>COUNTIF('Value Matchup'!$D$356:$D$423,D1859)</f>
        <v>0</v>
      </c>
      <c r="B1859" t="s">
        <v>1499</v>
      </c>
      <c r="C1859">
        <v>99</v>
      </c>
      <c r="D1859" t="s">
        <v>33</v>
      </c>
      <c r="E1859" t="s">
        <v>150</v>
      </c>
      <c r="F1859" s="79" t="s">
        <v>449</v>
      </c>
      <c r="G1859">
        <v>6.74</v>
      </c>
      <c r="H1859">
        <v>106</v>
      </c>
      <c r="I1859">
        <v>160</v>
      </c>
      <c r="J1859">
        <v>99.3</v>
      </c>
      <c r="K1859">
        <v>64</v>
      </c>
      <c r="L1859">
        <v>61.9</v>
      </c>
      <c r="M1859">
        <v>304</v>
      </c>
      <c r="N1859">
        <v>-5.6000000000000001E-2</v>
      </c>
      <c r="O1859">
        <v>307</v>
      </c>
      <c r="P1859">
        <v>6.79</v>
      </c>
      <c r="Q1859">
        <v>59</v>
      </c>
      <c r="R1859">
        <v>108.8</v>
      </c>
      <c r="S1859">
        <v>47</v>
      </c>
      <c r="T1859">
        <v>102</v>
      </c>
      <c r="U1859">
        <v>68</v>
      </c>
      <c r="V1859">
        <v>-3.05</v>
      </c>
      <c r="W1859">
        <v>256</v>
      </c>
    </row>
    <row r="1860" spans="1:23" x14ac:dyDescent="0.25">
      <c r="A1860">
        <f>COUNTIF('Value Matchup'!$D$356:$D$423,D1860)</f>
        <v>0</v>
      </c>
      <c r="B1860" t="s">
        <v>1499</v>
      </c>
      <c r="C1860">
        <v>100</v>
      </c>
      <c r="D1860" t="s">
        <v>91</v>
      </c>
      <c r="E1860" t="s">
        <v>146</v>
      </c>
      <c r="F1860" s="79" t="s">
        <v>1479</v>
      </c>
      <c r="G1860">
        <v>6.46</v>
      </c>
      <c r="H1860">
        <v>106.4</v>
      </c>
      <c r="I1860">
        <v>150</v>
      </c>
      <c r="J1860">
        <v>99.9</v>
      </c>
      <c r="K1860">
        <v>81</v>
      </c>
      <c r="L1860">
        <v>63.2</v>
      </c>
      <c r="M1860">
        <v>252</v>
      </c>
      <c r="N1860">
        <v>1.4E-2</v>
      </c>
      <c r="O1860">
        <v>150</v>
      </c>
      <c r="P1860">
        <v>-2.0499999999999998</v>
      </c>
      <c r="Q1860">
        <v>191</v>
      </c>
      <c r="R1860">
        <v>104.1</v>
      </c>
      <c r="S1860">
        <v>183</v>
      </c>
      <c r="T1860">
        <v>106.2</v>
      </c>
      <c r="U1860">
        <v>211</v>
      </c>
      <c r="V1860">
        <v>-2.68</v>
      </c>
      <c r="W1860">
        <v>237</v>
      </c>
    </row>
    <row r="1861" spans="1:23" x14ac:dyDescent="0.25">
      <c r="A1861">
        <f>COUNTIF('Value Matchup'!$D$356:$D$423,D1861)</f>
        <v>1</v>
      </c>
      <c r="B1861" t="s">
        <v>1499</v>
      </c>
      <c r="C1861">
        <v>101</v>
      </c>
      <c r="D1861" t="s">
        <v>30</v>
      </c>
      <c r="E1861" t="s">
        <v>112</v>
      </c>
      <c r="F1861" s="79" t="s">
        <v>1406</v>
      </c>
      <c r="G1861">
        <v>6.36</v>
      </c>
      <c r="H1861">
        <v>109.7</v>
      </c>
      <c r="I1861">
        <v>96</v>
      </c>
      <c r="J1861">
        <v>103.4</v>
      </c>
      <c r="K1861">
        <v>138</v>
      </c>
      <c r="L1861">
        <v>66.599999999999994</v>
      </c>
      <c r="M1861">
        <v>82</v>
      </c>
      <c r="N1861">
        <v>-3.3000000000000002E-2</v>
      </c>
      <c r="O1861">
        <v>253</v>
      </c>
      <c r="P1861">
        <v>-2.39</v>
      </c>
      <c r="Q1861">
        <v>201</v>
      </c>
      <c r="R1861">
        <v>101.7</v>
      </c>
      <c r="S1861">
        <v>308</v>
      </c>
      <c r="T1861">
        <v>104.1</v>
      </c>
      <c r="U1861">
        <v>113</v>
      </c>
      <c r="V1861">
        <v>-1.24</v>
      </c>
      <c r="W1861">
        <v>199</v>
      </c>
    </row>
    <row r="1862" spans="1:23" x14ac:dyDescent="0.25">
      <c r="A1862">
        <f>COUNTIF('Value Matchup'!$D$356:$D$423,D1862)</f>
        <v>0</v>
      </c>
      <c r="B1862" t="s">
        <v>1499</v>
      </c>
      <c r="C1862">
        <v>102</v>
      </c>
      <c r="D1862" t="s">
        <v>389</v>
      </c>
      <c r="E1862" t="s">
        <v>153</v>
      </c>
      <c r="F1862" s="79" t="s">
        <v>1479</v>
      </c>
      <c r="G1862">
        <v>6.25</v>
      </c>
      <c r="H1862">
        <v>110.6</v>
      </c>
      <c r="I1862">
        <v>81</v>
      </c>
      <c r="J1862">
        <v>104.4</v>
      </c>
      <c r="K1862">
        <v>158</v>
      </c>
      <c r="L1862">
        <v>62.1</v>
      </c>
      <c r="M1862">
        <v>298</v>
      </c>
      <c r="N1862">
        <v>5.6000000000000001E-2</v>
      </c>
      <c r="O1862">
        <v>62</v>
      </c>
      <c r="P1862">
        <v>-0.35</v>
      </c>
      <c r="Q1862">
        <v>155</v>
      </c>
      <c r="R1862">
        <v>104.8</v>
      </c>
      <c r="S1862">
        <v>157</v>
      </c>
      <c r="T1862">
        <v>105.2</v>
      </c>
      <c r="U1862">
        <v>162</v>
      </c>
      <c r="V1862">
        <v>5.07</v>
      </c>
      <c r="W1862">
        <v>47</v>
      </c>
    </row>
    <row r="1863" spans="1:23" x14ac:dyDescent="0.25">
      <c r="A1863">
        <f>COUNTIF('Value Matchup'!$D$356:$D$423,D1863)</f>
        <v>0</v>
      </c>
      <c r="B1863" t="s">
        <v>1499</v>
      </c>
      <c r="C1863">
        <v>103</v>
      </c>
      <c r="D1863" t="s">
        <v>403</v>
      </c>
      <c r="E1863" t="s">
        <v>167</v>
      </c>
      <c r="F1863" s="79" t="s">
        <v>545</v>
      </c>
      <c r="G1863">
        <v>6.02</v>
      </c>
      <c r="H1863">
        <v>105.3</v>
      </c>
      <c r="I1863">
        <v>175</v>
      </c>
      <c r="J1863">
        <v>99.3</v>
      </c>
      <c r="K1863">
        <v>65</v>
      </c>
      <c r="L1863">
        <v>63</v>
      </c>
      <c r="M1863">
        <v>262</v>
      </c>
      <c r="N1863">
        <v>1.4999999999999999E-2</v>
      </c>
      <c r="O1863">
        <v>147</v>
      </c>
      <c r="P1863">
        <v>-2.23</v>
      </c>
      <c r="Q1863">
        <v>197</v>
      </c>
      <c r="R1863">
        <v>104.1</v>
      </c>
      <c r="S1863">
        <v>186</v>
      </c>
      <c r="T1863">
        <v>106.3</v>
      </c>
      <c r="U1863">
        <v>216</v>
      </c>
      <c r="V1863">
        <v>-0.4</v>
      </c>
      <c r="W1863">
        <v>172</v>
      </c>
    </row>
    <row r="1864" spans="1:23" x14ac:dyDescent="0.25">
      <c r="A1864">
        <f>COUNTIF('Value Matchup'!$D$356:$D$423,D1864)</f>
        <v>0</v>
      </c>
      <c r="B1864" t="s">
        <v>1499</v>
      </c>
      <c r="C1864">
        <v>104</v>
      </c>
      <c r="D1864" t="s">
        <v>1480</v>
      </c>
      <c r="E1864" t="s">
        <v>112</v>
      </c>
      <c r="F1864" s="79" t="s">
        <v>650</v>
      </c>
      <c r="G1864">
        <v>5.97</v>
      </c>
      <c r="H1864">
        <v>115</v>
      </c>
      <c r="I1864">
        <v>26</v>
      </c>
      <c r="J1864">
        <v>109.1</v>
      </c>
      <c r="K1864">
        <v>250</v>
      </c>
      <c r="L1864">
        <v>67</v>
      </c>
      <c r="M1864">
        <v>65</v>
      </c>
      <c r="N1864">
        <v>0.111</v>
      </c>
      <c r="O1864">
        <v>7</v>
      </c>
      <c r="P1864">
        <v>-1.65</v>
      </c>
      <c r="Q1864">
        <v>179</v>
      </c>
      <c r="R1864">
        <v>102.7</v>
      </c>
      <c r="S1864">
        <v>273</v>
      </c>
      <c r="T1864">
        <v>104.4</v>
      </c>
      <c r="U1864">
        <v>129</v>
      </c>
      <c r="V1864">
        <v>-1.68</v>
      </c>
      <c r="W1864">
        <v>210</v>
      </c>
    </row>
    <row r="1865" spans="1:23" x14ac:dyDescent="0.25">
      <c r="A1865">
        <f>COUNTIF('Value Matchup'!$D$356:$D$423,D1865)</f>
        <v>0</v>
      </c>
      <c r="B1865" t="s">
        <v>1499</v>
      </c>
      <c r="C1865">
        <v>105</v>
      </c>
      <c r="D1865" t="s">
        <v>247</v>
      </c>
      <c r="E1865" t="s">
        <v>182</v>
      </c>
      <c r="F1865" s="79" t="s">
        <v>452</v>
      </c>
      <c r="G1865">
        <v>5.88</v>
      </c>
      <c r="H1865">
        <v>106.3</v>
      </c>
      <c r="I1865">
        <v>154</v>
      </c>
      <c r="J1865">
        <v>100.4</v>
      </c>
      <c r="K1865">
        <v>85</v>
      </c>
      <c r="L1865">
        <v>62.7</v>
      </c>
      <c r="M1865">
        <v>279</v>
      </c>
      <c r="N1865">
        <v>2E-3</v>
      </c>
      <c r="O1865">
        <v>183</v>
      </c>
      <c r="P1865">
        <v>5.92</v>
      </c>
      <c r="Q1865">
        <v>69</v>
      </c>
      <c r="R1865">
        <v>108</v>
      </c>
      <c r="S1865">
        <v>70</v>
      </c>
      <c r="T1865">
        <v>102.1</v>
      </c>
      <c r="U1865">
        <v>69</v>
      </c>
      <c r="V1865">
        <v>2.37</v>
      </c>
      <c r="W1865">
        <v>96</v>
      </c>
    </row>
    <row r="1866" spans="1:23" x14ac:dyDescent="0.25">
      <c r="A1866">
        <f>COUNTIF('Value Matchup'!$D$356:$D$423,D1866)</f>
        <v>0</v>
      </c>
      <c r="B1866" t="s">
        <v>1499</v>
      </c>
      <c r="C1866">
        <v>106</v>
      </c>
      <c r="D1866" t="s">
        <v>1481</v>
      </c>
      <c r="E1866" t="s">
        <v>176</v>
      </c>
      <c r="F1866" s="79" t="s">
        <v>970</v>
      </c>
      <c r="G1866">
        <v>5.83</v>
      </c>
      <c r="H1866">
        <v>112</v>
      </c>
      <c r="I1866">
        <v>60</v>
      </c>
      <c r="J1866">
        <v>106.2</v>
      </c>
      <c r="K1866">
        <v>192</v>
      </c>
      <c r="L1866">
        <v>70.400000000000006</v>
      </c>
      <c r="M1866">
        <v>10</v>
      </c>
      <c r="N1866">
        <v>6.4000000000000001E-2</v>
      </c>
      <c r="O1866">
        <v>41</v>
      </c>
      <c r="P1866">
        <v>-0.68</v>
      </c>
      <c r="Q1866">
        <v>163</v>
      </c>
      <c r="R1866">
        <v>105.2</v>
      </c>
      <c r="S1866">
        <v>146</v>
      </c>
      <c r="T1866">
        <v>105.9</v>
      </c>
      <c r="U1866">
        <v>199</v>
      </c>
      <c r="V1866">
        <v>2.88</v>
      </c>
      <c r="W1866">
        <v>80</v>
      </c>
    </row>
    <row r="1867" spans="1:23" x14ac:dyDescent="0.25">
      <c r="A1867">
        <f>COUNTIF('Value Matchup'!$D$356:$D$423,D1867)</f>
        <v>0</v>
      </c>
      <c r="B1867" t="s">
        <v>1499</v>
      </c>
      <c r="C1867">
        <v>107</v>
      </c>
      <c r="D1867" t="s">
        <v>320</v>
      </c>
      <c r="E1867" t="s">
        <v>124</v>
      </c>
      <c r="F1867" s="79" t="s">
        <v>517</v>
      </c>
      <c r="G1867">
        <v>5.81</v>
      </c>
      <c r="H1867">
        <v>112.5</v>
      </c>
      <c r="I1867">
        <v>52</v>
      </c>
      <c r="J1867">
        <v>106.7</v>
      </c>
      <c r="K1867">
        <v>205</v>
      </c>
      <c r="L1867">
        <v>65.5</v>
      </c>
      <c r="M1867">
        <v>130</v>
      </c>
      <c r="N1867">
        <v>5.0000000000000001E-3</v>
      </c>
      <c r="O1867">
        <v>173</v>
      </c>
      <c r="P1867">
        <v>5.78</v>
      </c>
      <c r="Q1867">
        <v>71</v>
      </c>
      <c r="R1867">
        <v>108.6</v>
      </c>
      <c r="S1867">
        <v>54</v>
      </c>
      <c r="T1867">
        <v>102.8</v>
      </c>
      <c r="U1867">
        <v>95</v>
      </c>
      <c r="V1867">
        <v>-4.96</v>
      </c>
      <c r="W1867">
        <v>302</v>
      </c>
    </row>
    <row r="1868" spans="1:23" x14ac:dyDescent="0.25">
      <c r="A1868">
        <f>COUNTIF('Value Matchup'!$D$356:$D$423,D1868)</f>
        <v>0</v>
      </c>
      <c r="B1868" t="s">
        <v>1499</v>
      </c>
      <c r="C1868">
        <v>108</v>
      </c>
      <c r="D1868" t="s">
        <v>1482</v>
      </c>
      <c r="E1868" t="s">
        <v>144</v>
      </c>
      <c r="F1868" s="79" t="s">
        <v>545</v>
      </c>
      <c r="G1868">
        <v>5.61</v>
      </c>
      <c r="H1868">
        <v>106.8</v>
      </c>
      <c r="I1868">
        <v>140</v>
      </c>
      <c r="J1868">
        <v>101.2</v>
      </c>
      <c r="K1868">
        <v>100</v>
      </c>
      <c r="L1868">
        <v>65.3</v>
      </c>
      <c r="M1868">
        <v>146</v>
      </c>
      <c r="N1868">
        <v>8.2000000000000003E-2</v>
      </c>
      <c r="O1868">
        <v>21</v>
      </c>
      <c r="P1868">
        <v>1.65</v>
      </c>
      <c r="Q1868">
        <v>118</v>
      </c>
      <c r="R1868">
        <v>106</v>
      </c>
      <c r="S1868">
        <v>113</v>
      </c>
      <c r="T1868">
        <v>104.4</v>
      </c>
      <c r="U1868">
        <v>130</v>
      </c>
      <c r="V1868">
        <v>0.23</v>
      </c>
      <c r="W1868">
        <v>153</v>
      </c>
    </row>
    <row r="1869" spans="1:23" x14ac:dyDescent="0.25">
      <c r="A1869">
        <f>COUNTIF('Value Matchup'!$D$356:$D$423,D1869)</f>
        <v>0</v>
      </c>
      <c r="B1869" t="s">
        <v>1499</v>
      </c>
      <c r="C1869">
        <v>109</v>
      </c>
      <c r="D1869" t="s">
        <v>78</v>
      </c>
      <c r="E1869" t="s">
        <v>114</v>
      </c>
      <c r="F1869" s="79" t="s">
        <v>452</v>
      </c>
      <c r="G1869">
        <v>5.49</v>
      </c>
      <c r="H1869">
        <v>104.1</v>
      </c>
      <c r="I1869">
        <v>196</v>
      </c>
      <c r="J1869">
        <v>98.6</v>
      </c>
      <c r="K1869">
        <v>59</v>
      </c>
      <c r="L1869">
        <v>61.9</v>
      </c>
      <c r="M1869">
        <v>302</v>
      </c>
      <c r="N1869">
        <v>1.9E-2</v>
      </c>
      <c r="O1869">
        <v>134</v>
      </c>
      <c r="P1869">
        <v>6.14</v>
      </c>
      <c r="Q1869">
        <v>65</v>
      </c>
      <c r="R1869">
        <v>107.6</v>
      </c>
      <c r="S1869">
        <v>82</v>
      </c>
      <c r="T1869">
        <v>101.4</v>
      </c>
      <c r="U1869">
        <v>52</v>
      </c>
      <c r="V1869">
        <v>-0.88</v>
      </c>
      <c r="W1869">
        <v>187</v>
      </c>
    </row>
    <row r="1870" spans="1:23" x14ac:dyDescent="0.25">
      <c r="A1870">
        <f>COUNTIF('Value Matchup'!$D$356:$D$423,D1870)</f>
        <v>0</v>
      </c>
      <c r="B1870" t="s">
        <v>1499</v>
      </c>
      <c r="C1870">
        <v>110</v>
      </c>
      <c r="D1870" t="s">
        <v>79</v>
      </c>
      <c r="E1870" t="s">
        <v>114</v>
      </c>
      <c r="F1870" s="79" t="s">
        <v>754</v>
      </c>
      <c r="G1870">
        <v>5.41</v>
      </c>
      <c r="H1870">
        <v>101.4</v>
      </c>
      <c r="I1870">
        <v>239</v>
      </c>
      <c r="J1870">
        <v>95.9</v>
      </c>
      <c r="K1870">
        <v>34</v>
      </c>
      <c r="L1870">
        <v>61.8</v>
      </c>
      <c r="M1870">
        <v>311</v>
      </c>
      <c r="N1870">
        <v>-1.2999999999999999E-2</v>
      </c>
      <c r="O1870">
        <v>211</v>
      </c>
      <c r="P1870">
        <v>2.04</v>
      </c>
      <c r="Q1870">
        <v>113</v>
      </c>
      <c r="R1870">
        <v>105.5</v>
      </c>
      <c r="S1870">
        <v>129</v>
      </c>
      <c r="T1870">
        <v>103.5</v>
      </c>
      <c r="U1870">
        <v>101</v>
      </c>
      <c r="V1870">
        <v>-10.94</v>
      </c>
      <c r="W1870">
        <v>349</v>
      </c>
    </row>
    <row r="1871" spans="1:23" x14ac:dyDescent="0.25">
      <c r="A1871">
        <f>COUNTIF('Value Matchup'!$D$356:$D$423,D1871)</f>
        <v>0</v>
      </c>
      <c r="B1871" t="s">
        <v>1499</v>
      </c>
      <c r="C1871">
        <v>111</v>
      </c>
      <c r="D1871" t="s">
        <v>325</v>
      </c>
      <c r="E1871" t="s">
        <v>151</v>
      </c>
      <c r="F1871" s="79" t="s">
        <v>452</v>
      </c>
      <c r="G1871">
        <v>5.4</v>
      </c>
      <c r="H1871">
        <v>109.2</v>
      </c>
      <c r="I1871">
        <v>104</v>
      </c>
      <c r="J1871">
        <v>103.8</v>
      </c>
      <c r="K1871">
        <v>147</v>
      </c>
      <c r="L1871">
        <v>64.900000000000006</v>
      </c>
      <c r="M1871">
        <v>164</v>
      </c>
      <c r="N1871">
        <v>-0.11</v>
      </c>
      <c r="O1871">
        <v>344</v>
      </c>
      <c r="P1871">
        <v>0.79</v>
      </c>
      <c r="Q1871">
        <v>131</v>
      </c>
      <c r="R1871">
        <v>106.3</v>
      </c>
      <c r="S1871">
        <v>107</v>
      </c>
      <c r="T1871">
        <v>105.5</v>
      </c>
      <c r="U1871">
        <v>179</v>
      </c>
      <c r="V1871">
        <v>-8.19</v>
      </c>
      <c r="W1871">
        <v>339</v>
      </c>
    </row>
    <row r="1872" spans="1:23" x14ac:dyDescent="0.25">
      <c r="A1872">
        <f>COUNTIF('Value Matchup'!$D$356:$D$423,D1872)</f>
        <v>0</v>
      </c>
      <c r="B1872" t="s">
        <v>1499</v>
      </c>
      <c r="C1872">
        <v>112</v>
      </c>
      <c r="D1872" t="s">
        <v>355</v>
      </c>
      <c r="E1872" t="s">
        <v>114</v>
      </c>
      <c r="F1872" s="79" t="s">
        <v>760</v>
      </c>
      <c r="G1872">
        <v>5.3</v>
      </c>
      <c r="H1872">
        <v>107.5</v>
      </c>
      <c r="I1872">
        <v>131</v>
      </c>
      <c r="J1872">
        <v>102.2</v>
      </c>
      <c r="K1872">
        <v>115</v>
      </c>
      <c r="L1872">
        <v>65.400000000000006</v>
      </c>
      <c r="M1872">
        <v>134</v>
      </c>
      <c r="N1872">
        <v>-5.1999999999999998E-2</v>
      </c>
      <c r="O1872">
        <v>298</v>
      </c>
      <c r="P1872">
        <v>7.36</v>
      </c>
      <c r="Q1872">
        <v>51</v>
      </c>
      <c r="R1872">
        <v>108.3</v>
      </c>
      <c r="S1872">
        <v>65</v>
      </c>
      <c r="T1872">
        <v>100.9</v>
      </c>
      <c r="U1872">
        <v>34</v>
      </c>
      <c r="V1872">
        <v>0.34</v>
      </c>
      <c r="W1872">
        <v>151</v>
      </c>
    </row>
    <row r="1873" spans="1:23" x14ac:dyDescent="0.25">
      <c r="A1873">
        <f>COUNTIF('Value Matchup'!$D$356:$D$423,D1873)</f>
        <v>0</v>
      </c>
      <c r="B1873" t="s">
        <v>1499</v>
      </c>
      <c r="C1873">
        <v>113</v>
      </c>
      <c r="D1873" t="s">
        <v>1483</v>
      </c>
      <c r="E1873" t="s">
        <v>123</v>
      </c>
      <c r="F1873" s="79" t="s">
        <v>755</v>
      </c>
      <c r="G1873">
        <v>5.19</v>
      </c>
      <c r="H1873">
        <v>110.2</v>
      </c>
      <c r="I1873">
        <v>89</v>
      </c>
      <c r="J1873">
        <v>105</v>
      </c>
      <c r="K1873">
        <v>167</v>
      </c>
      <c r="L1873">
        <v>68.5</v>
      </c>
      <c r="M1873">
        <v>31</v>
      </c>
      <c r="N1873">
        <v>3.7999999999999999E-2</v>
      </c>
      <c r="O1873">
        <v>91</v>
      </c>
      <c r="P1873">
        <v>-0.56999999999999995</v>
      </c>
      <c r="Q1873">
        <v>161</v>
      </c>
      <c r="R1873">
        <v>105</v>
      </c>
      <c r="S1873">
        <v>150</v>
      </c>
      <c r="T1873">
        <v>105.6</v>
      </c>
      <c r="U1873">
        <v>181</v>
      </c>
      <c r="V1873">
        <v>4.6500000000000004</v>
      </c>
      <c r="W1873">
        <v>55</v>
      </c>
    </row>
    <row r="1874" spans="1:23" x14ac:dyDescent="0.25">
      <c r="A1874">
        <f>COUNTIF('Value Matchup'!$D$356:$D$423,D1874)</f>
        <v>0</v>
      </c>
      <c r="B1874" t="s">
        <v>1499</v>
      </c>
      <c r="C1874">
        <v>114</v>
      </c>
      <c r="D1874" t="s">
        <v>217</v>
      </c>
      <c r="E1874" t="s">
        <v>140</v>
      </c>
      <c r="F1874" s="79" t="s">
        <v>543</v>
      </c>
      <c r="G1874">
        <v>5.17</v>
      </c>
      <c r="H1874">
        <v>104.8</v>
      </c>
      <c r="I1874">
        <v>187</v>
      </c>
      <c r="J1874">
        <v>99.6</v>
      </c>
      <c r="K1874">
        <v>73</v>
      </c>
      <c r="L1874">
        <v>64.2</v>
      </c>
      <c r="M1874">
        <v>205</v>
      </c>
      <c r="N1874">
        <v>-2E-3</v>
      </c>
      <c r="O1874">
        <v>189</v>
      </c>
      <c r="P1874">
        <v>6.28</v>
      </c>
      <c r="Q1874">
        <v>62</v>
      </c>
      <c r="R1874">
        <v>108.5</v>
      </c>
      <c r="S1874">
        <v>57</v>
      </c>
      <c r="T1874">
        <v>102.2</v>
      </c>
      <c r="U1874">
        <v>76</v>
      </c>
      <c r="V1874">
        <v>-5.68</v>
      </c>
      <c r="W1874">
        <v>312</v>
      </c>
    </row>
    <row r="1875" spans="1:23" x14ac:dyDescent="0.25">
      <c r="A1875">
        <f>COUNTIF('Value Matchup'!$D$356:$D$423,D1875)</f>
        <v>0</v>
      </c>
      <c r="B1875" t="s">
        <v>1499</v>
      </c>
      <c r="C1875">
        <v>115</v>
      </c>
      <c r="D1875" t="s">
        <v>96</v>
      </c>
      <c r="E1875" t="s">
        <v>182</v>
      </c>
      <c r="F1875" s="79" t="s">
        <v>518</v>
      </c>
      <c r="G1875">
        <v>5.0599999999999996</v>
      </c>
      <c r="H1875">
        <v>104.4</v>
      </c>
      <c r="I1875">
        <v>192</v>
      </c>
      <c r="J1875">
        <v>99.3</v>
      </c>
      <c r="K1875">
        <v>67</v>
      </c>
      <c r="L1875">
        <v>64.099999999999994</v>
      </c>
      <c r="M1875">
        <v>213</v>
      </c>
      <c r="N1875">
        <v>-6.7000000000000004E-2</v>
      </c>
      <c r="O1875">
        <v>322</v>
      </c>
      <c r="P1875">
        <v>4.82</v>
      </c>
      <c r="Q1875">
        <v>89</v>
      </c>
      <c r="R1875">
        <v>106.8</v>
      </c>
      <c r="S1875">
        <v>104</v>
      </c>
      <c r="T1875">
        <v>102</v>
      </c>
      <c r="U1875">
        <v>65</v>
      </c>
      <c r="V1875">
        <v>-2.59</v>
      </c>
      <c r="W1875">
        <v>233</v>
      </c>
    </row>
    <row r="1876" spans="1:23" x14ac:dyDescent="0.25">
      <c r="A1876">
        <f>COUNTIF('Value Matchup'!$D$356:$D$423,D1876)</f>
        <v>0</v>
      </c>
      <c r="B1876" t="s">
        <v>1499</v>
      </c>
      <c r="C1876">
        <v>116</v>
      </c>
      <c r="D1876" t="s">
        <v>210</v>
      </c>
      <c r="E1876" t="s">
        <v>110</v>
      </c>
      <c r="F1876" s="79" t="s">
        <v>1484</v>
      </c>
      <c r="G1876">
        <v>5.05</v>
      </c>
      <c r="H1876">
        <v>110.2</v>
      </c>
      <c r="I1876">
        <v>88</v>
      </c>
      <c r="J1876">
        <v>105.2</v>
      </c>
      <c r="K1876">
        <v>170</v>
      </c>
      <c r="L1876">
        <v>65.7</v>
      </c>
      <c r="M1876">
        <v>118</v>
      </c>
      <c r="N1876">
        <v>1.2999999999999999E-2</v>
      </c>
      <c r="O1876">
        <v>153</v>
      </c>
      <c r="P1876">
        <v>3.86</v>
      </c>
      <c r="Q1876">
        <v>101</v>
      </c>
      <c r="R1876">
        <v>106.2</v>
      </c>
      <c r="S1876">
        <v>110</v>
      </c>
      <c r="T1876">
        <v>102.3</v>
      </c>
      <c r="U1876">
        <v>82</v>
      </c>
      <c r="V1876">
        <v>5.2</v>
      </c>
      <c r="W1876">
        <v>45</v>
      </c>
    </row>
    <row r="1877" spans="1:23" x14ac:dyDescent="0.25">
      <c r="A1877">
        <f>COUNTIF('Value Matchup'!$D$356:$D$423,D1877)</f>
        <v>0</v>
      </c>
      <c r="B1877" t="s">
        <v>1499</v>
      </c>
      <c r="C1877">
        <v>117</v>
      </c>
      <c r="D1877" t="s">
        <v>409</v>
      </c>
      <c r="E1877" t="s">
        <v>140</v>
      </c>
      <c r="F1877" s="79" t="s">
        <v>541</v>
      </c>
      <c r="G1877">
        <v>4.99</v>
      </c>
      <c r="H1877">
        <v>106.6</v>
      </c>
      <c r="I1877">
        <v>144</v>
      </c>
      <c r="J1877">
        <v>101.6</v>
      </c>
      <c r="K1877">
        <v>108</v>
      </c>
      <c r="L1877">
        <v>66.400000000000006</v>
      </c>
      <c r="M1877">
        <v>93</v>
      </c>
      <c r="N1877">
        <v>5.8999999999999997E-2</v>
      </c>
      <c r="O1877">
        <v>53</v>
      </c>
      <c r="P1877">
        <v>7.26</v>
      </c>
      <c r="Q1877">
        <v>53</v>
      </c>
      <c r="R1877">
        <v>109.5</v>
      </c>
      <c r="S1877">
        <v>28</v>
      </c>
      <c r="T1877">
        <v>102.2</v>
      </c>
      <c r="U1877">
        <v>79</v>
      </c>
      <c r="V1877">
        <v>-6.16</v>
      </c>
      <c r="W1877">
        <v>317</v>
      </c>
    </row>
    <row r="1878" spans="1:23" x14ac:dyDescent="0.25">
      <c r="A1878">
        <f>COUNTIF('Value Matchup'!$D$356:$D$423,D1878)</f>
        <v>0</v>
      </c>
      <c r="B1878" t="s">
        <v>1499</v>
      </c>
      <c r="C1878">
        <v>118</v>
      </c>
      <c r="D1878" t="s">
        <v>53</v>
      </c>
      <c r="E1878" t="s">
        <v>110</v>
      </c>
      <c r="F1878" s="79" t="s">
        <v>546</v>
      </c>
      <c r="G1878">
        <v>4.99</v>
      </c>
      <c r="H1878">
        <v>105.5</v>
      </c>
      <c r="I1878">
        <v>171</v>
      </c>
      <c r="J1878">
        <v>100.5</v>
      </c>
      <c r="K1878">
        <v>88</v>
      </c>
      <c r="L1878">
        <v>59.4</v>
      </c>
      <c r="M1878">
        <v>346</v>
      </c>
      <c r="N1878">
        <v>-5.2999999999999999E-2</v>
      </c>
      <c r="O1878">
        <v>303</v>
      </c>
      <c r="P1878">
        <v>1.7</v>
      </c>
      <c r="Q1878">
        <v>116</v>
      </c>
      <c r="R1878">
        <v>106</v>
      </c>
      <c r="S1878">
        <v>114</v>
      </c>
      <c r="T1878">
        <v>104.3</v>
      </c>
      <c r="U1878">
        <v>123</v>
      </c>
      <c r="V1878">
        <v>-4.87</v>
      </c>
      <c r="W1878">
        <v>297</v>
      </c>
    </row>
    <row r="1879" spans="1:23" x14ac:dyDescent="0.25">
      <c r="A1879">
        <f>COUNTIF('Value Matchup'!$D$356:$D$423,D1879)</f>
        <v>0</v>
      </c>
      <c r="B1879" t="s">
        <v>1499</v>
      </c>
      <c r="C1879">
        <v>119</v>
      </c>
      <c r="D1879" t="s">
        <v>178</v>
      </c>
      <c r="E1879" t="s">
        <v>146</v>
      </c>
      <c r="F1879" s="79" t="s">
        <v>534</v>
      </c>
      <c r="G1879">
        <v>4.67</v>
      </c>
      <c r="H1879">
        <v>107.6</v>
      </c>
      <c r="I1879">
        <v>130</v>
      </c>
      <c r="J1879">
        <v>103</v>
      </c>
      <c r="K1879">
        <v>129</v>
      </c>
      <c r="L1879">
        <v>59.9</v>
      </c>
      <c r="M1879">
        <v>339</v>
      </c>
      <c r="N1879">
        <v>-1.2999999999999999E-2</v>
      </c>
      <c r="O1879">
        <v>214</v>
      </c>
      <c r="P1879">
        <v>-2.35</v>
      </c>
      <c r="Q1879">
        <v>199</v>
      </c>
      <c r="R1879">
        <v>103.2</v>
      </c>
      <c r="S1879">
        <v>247</v>
      </c>
      <c r="T1879">
        <v>105.5</v>
      </c>
      <c r="U1879">
        <v>180</v>
      </c>
      <c r="V1879">
        <v>-3.07</v>
      </c>
      <c r="W1879">
        <v>257</v>
      </c>
    </row>
    <row r="1880" spans="1:23" x14ac:dyDescent="0.25">
      <c r="A1880">
        <f>COUNTIF('Value Matchup'!$D$356:$D$423,D1880)</f>
        <v>0</v>
      </c>
      <c r="B1880" t="s">
        <v>1499</v>
      </c>
      <c r="C1880">
        <v>120</v>
      </c>
      <c r="D1880" t="s">
        <v>1485</v>
      </c>
      <c r="E1880" t="s">
        <v>121</v>
      </c>
      <c r="F1880" s="79" t="s">
        <v>539</v>
      </c>
      <c r="G1880">
        <v>4.57</v>
      </c>
      <c r="H1880">
        <v>103.4</v>
      </c>
      <c r="I1880">
        <v>206</v>
      </c>
      <c r="J1880">
        <v>98.9</v>
      </c>
      <c r="K1880">
        <v>61</v>
      </c>
      <c r="L1880">
        <v>59.7</v>
      </c>
      <c r="M1880">
        <v>343</v>
      </c>
      <c r="N1880">
        <v>7.0000000000000001E-3</v>
      </c>
      <c r="O1880">
        <v>165</v>
      </c>
      <c r="P1880">
        <v>-2.59</v>
      </c>
      <c r="Q1880">
        <v>208</v>
      </c>
      <c r="R1880">
        <v>103.6</v>
      </c>
      <c r="S1880">
        <v>218</v>
      </c>
      <c r="T1880">
        <v>106.2</v>
      </c>
      <c r="U1880">
        <v>210</v>
      </c>
      <c r="V1880">
        <v>-0.1</v>
      </c>
      <c r="W1880">
        <v>163</v>
      </c>
    </row>
    <row r="1881" spans="1:23" x14ac:dyDescent="0.25">
      <c r="A1881">
        <f>COUNTIF('Value Matchup'!$D$356:$D$423,D1881)</f>
        <v>1</v>
      </c>
      <c r="B1881" t="s">
        <v>1499</v>
      </c>
      <c r="C1881">
        <v>121</v>
      </c>
      <c r="D1881" t="s">
        <v>401</v>
      </c>
      <c r="E1881" t="s">
        <v>110</v>
      </c>
      <c r="F1881" s="79" t="s">
        <v>515</v>
      </c>
      <c r="G1881">
        <v>4.4800000000000004</v>
      </c>
      <c r="H1881">
        <v>109.8</v>
      </c>
      <c r="I1881">
        <v>94</v>
      </c>
      <c r="J1881">
        <v>105.3</v>
      </c>
      <c r="K1881">
        <v>172</v>
      </c>
      <c r="L1881">
        <v>62.2</v>
      </c>
      <c r="M1881">
        <v>297</v>
      </c>
      <c r="N1881">
        <v>8.9999999999999993E-3</v>
      </c>
      <c r="O1881">
        <v>161</v>
      </c>
      <c r="P1881">
        <v>1.99</v>
      </c>
      <c r="Q1881">
        <v>114</v>
      </c>
      <c r="R1881">
        <v>105.8</v>
      </c>
      <c r="S1881">
        <v>122</v>
      </c>
      <c r="T1881">
        <v>103.8</v>
      </c>
      <c r="U1881">
        <v>109</v>
      </c>
      <c r="V1881">
        <v>-5.53</v>
      </c>
      <c r="W1881">
        <v>310</v>
      </c>
    </row>
    <row r="1882" spans="1:23" x14ac:dyDescent="0.25">
      <c r="A1882">
        <f>COUNTIF('Value Matchup'!$D$356:$D$423,D1882)</f>
        <v>1</v>
      </c>
      <c r="B1882" t="s">
        <v>1499</v>
      </c>
      <c r="C1882">
        <v>122</v>
      </c>
      <c r="D1882" t="s">
        <v>130</v>
      </c>
      <c r="E1882" t="s">
        <v>114</v>
      </c>
      <c r="F1882" s="79" t="s">
        <v>447</v>
      </c>
      <c r="G1882">
        <v>4.3899999999999997</v>
      </c>
      <c r="H1882">
        <v>109.8</v>
      </c>
      <c r="I1882">
        <v>95</v>
      </c>
      <c r="J1882">
        <v>105.4</v>
      </c>
      <c r="K1882">
        <v>174</v>
      </c>
      <c r="L1882">
        <v>66</v>
      </c>
      <c r="M1882">
        <v>108</v>
      </c>
      <c r="N1882">
        <v>-2.5000000000000001E-2</v>
      </c>
      <c r="O1882">
        <v>237</v>
      </c>
      <c r="P1882">
        <v>4.6100000000000003</v>
      </c>
      <c r="Q1882">
        <v>93</v>
      </c>
      <c r="R1882">
        <v>106.8</v>
      </c>
      <c r="S1882">
        <v>103</v>
      </c>
      <c r="T1882">
        <v>102.2</v>
      </c>
      <c r="U1882">
        <v>77</v>
      </c>
      <c r="V1882">
        <v>-7.93</v>
      </c>
      <c r="W1882">
        <v>337</v>
      </c>
    </row>
    <row r="1883" spans="1:23" x14ac:dyDescent="0.25">
      <c r="A1883">
        <f>COUNTIF('Value Matchup'!$D$356:$D$423,D1883)</f>
        <v>0</v>
      </c>
      <c r="B1883" t="s">
        <v>1499</v>
      </c>
      <c r="C1883">
        <v>123</v>
      </c>
      <c r="D1883" t="s">
        <v>1486</v>
      </c>
      <c r="E1883" t="s">
        <v>169</v>
      </c>
      <c r="F1883" s="79" t="s">
        <v>539</v>
      </c>
      <c r="G1883">
        <v>4.18</v>
      </c>
      <c r="H1883">
        <v>113.3</v>
      </c>
      <c r="I1883">
        <v>42</v>
      </c>
      <c r="J1883">
        <v>109.1</v>
      </c>
      <c r="K1883">
        <v>251</v>
      </c>
      <c r="L1883">
        <v>66.099999999999994</v>
      </c>
      <c r="M1883">
        <v>101</v>
      </c>
      <c r="N1883">
        <v>-1.2999999999999999E-2</v>
      </c>
      <c r="O1883">
        <v>213</v>
      </c>
      <c r="P1883">
        <v>-4.71</v>
      </c>
      <c r="Q1883">
        <v>255</v>
      </c>
      <c r="R1883">
        <v>102.4</v>
      </c>
      <c r="S1883">
        <v>281</v>
      </c>
      <c r="T1883">
        <v>107.1</v>
      </c>
      <c r="U1883">
        <v>248</v>
      </c>
      <c r="V1883">
        <v>8.01</v>
      </c>
      <c r="W1883">
        <v>20</v>
      </c>
    </row>
    <row r="1884" spans="1:23" x14ac:dyDescent="0.25">
      <c r="A1884">
        <f>COUNTIF('Value Matchup'!$D$356:$D$423,D1884)</f>
        <v>0</v>
      </c>
      <c r="B1884" t="s">
        <v>1499</v>
      </c>
      <c r="C1884">
        <v>124</v>
      </c>
      <c r="D1884" t="s">
        <v>160</v>
      </c>
      <c r="E1884" t="s">
        <v>161</v>
      </c>
      <c r="F1884" s="79" t="s">
        <v>534</v>
      </c>
      <c r="G1884">
        <v>4.1399999999999997</v>
      </c>
      <c r="H1884">
        <v>112.5</v>
      </c>
      <c r="I1884">
        <v>53</v>
      </c>
      <c r="J1884">
        <v>108.3</v>
      </c>
      <c r="K1884">
        <v>233</v>
      </c>
      <c r="L1884">
        <v>65.3</v>
      </c>
      <c r="M1884">
        <v>140</v>
      </c>
      <c r="N1884">
        <v>2.1999999999999999E-2</v>
      </c>
      <c r="O1884">
        <v>129</v>
      </c>
      <c r="P1884">
        <v>-1.19</v>
      </c>
      <c r="Q1884">
        <v>171</v>
      </c>
      <c r="R1884">
        <v>104.9</v>
      </c>
      <c r="S1884">
        <v>155</v>
      </c>
      <c r="T1884">
        <v>106.1</v>
      </c>
      <c r="U1884">
        <v>205</v>
      </c>
      <c r="V1884">
        <v>1.69</v>
      </c>
      <c r="W1884">
        <v>112</v>
      </c>
    </row>
    <row r="1885" spans="1:23" x14ac:dyDescent="0.25">
      <c r="A1885">
        <f>COUNTIF('Value Matchup'!$D$356:$D$423,D1885)</f>
        <v>0</v>
      </c>
      <c r="B1885" t="s">
        <v>1499</v>
      </c>
      <c r="C1885">
        <v>125</v>
      </c>
      <c r="D1885" t="s">
        <v>1487</v>
      </c>
      <c r="E1885" t="s">
        <v>132</v>
      </c>
      <c r="F1885" s="79" t="s">
        <v>652</v>
      </c>
      <c r="G1885">
        <v>3.96</v>
      </c>
      <c r="H1885">
        <v>112.4</v>
      </c>
      <c r="I1885">
        <v>55</v>
      </c>
      <c r="J1885">
        <v>108.4</v>
      </c>
      <c r="K1885">
        <v>235</v>
      </c>
      <c r="L1885">
        <v>64.2</v>
      </c>
      <c r="M1885">
        <v>203</v>
      </c>
      <c r="N1885">
        <v>3.5999999999999997E-2</v>
      </c>
      <c r="O1885">
        <v>96</v>
      </c>
      <c r="P1885">
        <v>-4.97</v>
      </c>
      <c r="Q1885">
        <v>268</v>
      </c>
      <c r="R1885">
        <v>104.1</v>
      </c>
      <c r="S1885">
        <v>189</v>
      </c>
      <c r="T1885">
        <v>109</v>
      </c>
      <c r="U1885">
        <v>314</v>
      </c>
      <c r="V1885">
        <v>-5.04</v>
      </c>
      <c r="W1885">
        <v>304</v>
      </c>
    </row>
    <row r="1886" spans="1:23" x14ac:dyDescent="0.25">
      <c r="A1886">
        <f>COUNTIF('Value Matchup'!$D$356:$D$423,D1886)</f>
        <v>0</v>
      </c>
      <c r="B1886" t="s">
        <v>1499</v>
      </c>
      <c r="C1886">
        <v>126</v>
      </c>
      <c r="D1886" t="s">
        <v>1488</v>
      </c>
      <c r="E1886" t="s">
        <v>121</v>
      </c>
      <c r="F1886" s="79" t="s">
        <v>1039</v>
      </c>
      <c r="G1886">
        <v>3.82</v>
      </c>
      <c r="H1886">
        <v>106.3</v>
      </c>
      <c r="I1886">
        <v>153</v>
      </c>
      <c r="J1886">
        <v>102.5</v>
      </c>
      <c r="K1886">
        <v>123</v>
      </c>
      <c r="L1886">
        <v>65.099999999999994</v>
      </c>
      <c r="M1886">
        <v>153</v>
      </c>
      <c r="N1886">
        <v>7.6999999999999999E-2</v>
      </c>
      <c r="O1886">
        <v>27</v>
      </c>
      <c r="P1886">
        <v>-2.58</v>
      </c>
      <c r="Q1886">
        <v>207</v>
      </c>
      <c r="R1886">
        <v>103.4</v>
      </c>
      <c r="S1886">
        <v>225</v>
      </c>
      <c r="T1886">
        <v>106</v>
      </c>
      <c r="U1886">
        <v>202</v>
      </c>
      <c r="V1886">
        <v>3.22</v>
      </c>
      <c r="W1886">
        <v>70</v>
      </c>
    </row>
    <row r="1887" spans="1:23" x14ac:dyDescent="0.25">
      <c r="A1887">
        <f>COUNTIF('Value Matchup'!$D$356:$D$423,D1887)</f>
        <v>0</v>
      </c>
      <c r="B1887" t="s">
        <v>1499</v>
      </c>
      <c r="C1887">
        <v>127</v>
      </c>
      <c r="D1887" t="s">
        <v>315</v>
      </c>
      <c r="E1887" t="s">
        <v>112</v>
      </c>
      <c r="F1887" s="79" t="s">
        <v>1007</v>
      </c>
      <c r="G1887">
        <v>3.76</v>
      </c>
      <c r="H1887">
        <v>106.5</v>
      </c>
      <c r="I1887">
        <v>147</v>
      </c>
      <c r="J1887">
        <v>102.7</v>
      </c>
      <c r="K1887">
        <v>126</v>
      </c>
      <c r="L1887">
        <v>64.3</v>
      </c>
      <c r="M1887">
        <v>197</v>
      </c>
      <c r="N1887">
        <v>3.5000000000000003E-2</v>
      </c>
      <c r="O1887">
        <v>99</v>
      </c>
      <c r="P1887">
        <v>-2</v>
      </c>
      <c r="Q1887">
        <v>190</v>
      </c>
      <c r="R1887">
        <v>103.1</v>
      </c>
      <c r="S1887">
        <v>256</v>
      </c>
      <c r="T1887">
        <v>105.1</v>
      </c>
      <c r="U1887">
        <v>160</v>
      </c>
      <c r="V1887">
        <v>-1.1000000000000001</v>
      </c>
      <c r="W1887">
        <v>192</v>
      </c>
    </row>
    <row r="1888" spans="1:23" x14ac:dyDescent="0.25">
      <c r="A1888">
        <f>COUNTIF('Value Matchup'!$D$356:$D$423,D1888)</f>
        <v>0</v>
      </c>
      <c r="B1888" t="s">
        <v>1499</v>
      </c>
      <c r="C1888">
        <v>128</v>
      </c>
      <c r="D1888" t="s">
        <v>177</v>
      </c>
      <c r="E1888" t="s">
        <v>110</v>
      </c>
      <c r="F1888" s="79" t="s">
        <v>517</v>
      </c>
      <c r="G1888">
        <v>3.51</v>
      </c>
      <c r="H1888">
        <v>110.5</v>
      </c>
      <c r="I1888">
        <v>84</v>
      </c>
      <c r="J1888">
        <v>107</v>
      </c>
      <c r="K1888">
        <v>212</v>
      </c>
      <c r="L1888">
        <v>64.900000000000006</v>
      </c>
      <c r="M1888">
        <v>161</v>
      </c>
      <c r="N1888">
        <v>-7.2999999999999995E-2</v>
      </c>
      <c r="O1888">
        <v>327</v>
      </c>
      <c r="P1888">
        <v>0.84</v>
      </c>
      <c r="Q1888">
        <v>130</v>
      </c>
      <c r="R1888">
        <v>105.4</v>
      </c>
      <c r="S1888">
        <v>137</v>
      </c>
      <c r="T1888">
        <v>104.6</v>
      </c>
      <c r="U1888">
        <v>134</v>
      </c>
      <c r="V1888">
        <v>-7.23</v>
      </c>
      <c r="W1888">
        <v>330</v>
      </c>
    </row>
    <row r="1889" spans="1:23" x14ac:dyDescent="0.25">
      <c r="A1889">
        <f>COUNTIF('Value Matchup'!$D$356:$D$423,D1889)</f>
        <v>0</v>
      </c>
      <c r="B1889" t="s">
        <v>1499</v>
      </c>
      <c r="C1889">
        <v>129</v>
      </c>
      <c r="D1889" t="s">
        <v>190</v>
      </c>
      <c r="E1889" t="s">
        <v>176</v>
      </c>
      <c r="F1889" s="79" t="s">
        <v>441</v>
      </c>
      <c r="G1889">
        <v>3.47</v>
      </c>
      <c r="H1889">
        <v>105.2</v>
      </c>
      <c r="I1889">
        <v>179</v>
      </c>
      <c r="J1889">
        <v>101.8</v>
      </c>
      <c r="K1889">
        <v>110</v>
      </c>
      <c r="L1889">
        <v>62.4</v>
      </c>
      <c r="M1889">
        <v>288</v>
      </c>
      <c r="N1889">
        <v>-3.2000000000000001E-2</v>
      </c>
      <c r="O1889">
        <v>248</v>
      </c>
      <c r="P1889">
        <v>0.37</v>
      </c>
      <c r="Q1889">
        <v>140</v>
      </c>
      <c r="R1889">
        <v>105.7</v>
      </c>
      <c r="S1889">
        <v>124</v>
      </c>
      <c r="T1889">
        <v>105.4</v>
      </c>
      <c r="U1889">
        <v>172</v>
      </c>
      <c r="V1889">
        <v>6.42</v>
      </c>
      <c r="W1889">
        <v>34</v>
      </c>
    </row>
    <row r="1890" spans="1:23" x14ac:dyDescent="0.25">
      <c r="A1890">
        <f>COUNTIF('Value Matchup'!$D$356:$D$423,D1890)</f>
        <v>0</v>
      </c>
      <c r="B1890" t="s">
        <v>1499</v>
      </c>
      <c r="C1890">
        <v>130</v>
      </c>
      <c r="D1890" t="s">
        <v>384</v>
      </c>
      <c r="E1890" t="s">
        <v>176</v>
      </c>
      <c r="F1890" s="79" t="s">
        <v>1055</v>
      </c>
      <c r="G1890">
        <v>3.45</v>
      </c>
      <c r="H1890">
        <v>110.6</v>
      </c>
      <c r="I1890">
        <v>79</v>
      </c>
      <c r="J1890">
        <v>107.2</v>
      </c>
      <c r="K1890">
        <v>214</v>
      </c>
      <c r="L1890">
        <v>63.9</v>
      </c>
      <c r="M1890">
        <v>220</v>
      </c>
      <c r="N1890">
        <v>0.08</v>
      </c>
      <c r="O1890">
        <v>24</v>
      </c>
      <c r="P1890">
        <v>-3.45</v>
      </c>
      <c r="Q1890">
        <v>230</v>
      </c>
      <c r="R1890">
        <v>103.7</v>
      </c>
      <c r="S1890">
        <v>209</v>
      </c>
      <c r="T1890">
        <v>107.1</v>
      </c>
      <c r="U1890">
        <v>252</v>
      </c>
      <c r="V1890">
        <v>-4.9000000000000004</v>
      </c>
      <c r="W1890">
        <v>300</v>
      </c>
    </row>
    <row r="1891" spans="1:23" x14ac:dyDescent="0.25">
      <c r="A1891">
        <f>COUNTIF('Value Matchup'!$D$356:$D$423,D1891)</f>
        <v>0</v>
      </c>
      <c r="B1891" t="s">
        <v>1499</v>
      </c>
      <c r="C1891">
        <v>131</v>
      </c>
      <c r="D1891" t="s">
        <v>1489</v>
      </c>
      <c r="E1891" t="s">
        <v>112</v>
      </c>
      <c r="F1891" s="79" t="s">
        <v>540</v>
      </c>
      <c r="G1891">
        <v>3.36</v>
      </c>
      <c r="H1891">
        <v>106.3</v>
      </c>
      <c r="I1891">
        <v>152</v>
      </c>
      <c r="J1891">
        <v>103</v>
      </c>
      <c r="K1891">
        <v>130</v>
      </c>
      <c r="L1891">
        <v>65.2</v>
      </c>
      <c r="M1891">
        <v>151</v>
      </c>
      <c r="N1891">
        <v>9.8000000000000004E-2</v>
      </c>
      <c r="O1891">
        <v>10</v>
      </c>
      <c r="P1891">
        <v>-1.86</v>
      </c>
      <c r="Q1891">
        <v>188</v>
      </c>
      <c r="R1891">
        <v>103.9</v>
      </c>
      <c r="S1891">
        <v>202</v>
      </c>
      <c r="T1891">
        <v>105.7</v>
      </c>
      <c r="U1891">
        <v>187</v>
      </c>
      <c r="V1891">
        <v>-3.25</v>
      </c>
      <c r="W1891">
        <v>261</v>
      </c>
    </row>
    <row r="1892" spans="1:23" x14ac:dyDescent="0.25">
      <c r="A1892">
        <f>COUNTIF('Value Matchup'!$D$356:$D$423,D1892)</f>
        <v>1</v>
      </c>
      <c r="B1892" t="s">
        <v>1499</v>
      </c>
      <c r="C1892">
        <v>132</v>
      </c>
      <c r="D1892" t="s">
        <v>226</v>
      </c>
      <c r="E1892" t="s">
        <v>171</v>
      </c>
      <c r="F1892" s="79" t="s">
        <v>541</v>
      </c>
      <c r="G1892">
        <v>3.35</v>
      </c>
      <c r="H1892">
        <v>111.1</v>
      </c>
      <c r="I1892">
        <v>70</v>
      </c>
      <c r="J1892">
        <v>107.7</v>
      </c>
      <c r="K1892">
        <v>225</v>
      </c>
      <c r="L1892">
        <v>65.400000000000006</v>
      </c>
      <c r="M1892">
        <v>136</v>
      </c>
      <c r="N1892">
        <v>5.7000000000000002E-2</v>
      </c>
      <c r="O1892">
        <v>58</v>
      </c>
      <c r="P1892">
        <v>4.37</v>
      </c>
      <c r="Q1892">
        <v>94</v>
      </c>
      <c r="R1892">
        <v>105.9</v>
      </c>
      <c r="S1892">
        <v>117</v>
      </c>
      <c r="T1892">
        <v>101.5</v>
      </c>
      <c r="U1892">
        <v>57</v>
      </c>
      <c r="V1892">
        <v>-9.0399999999999991</v>
      </c>
      <c r="W1892">
        <v>344</v>
      </c>
    </row>
    <row r="1893" spans="1:23" x14ac:dyDescent="0.25">
      <c r="A1893">
        <f>COUNTIF('Value Matchup'!$D$356:$D$423,D1893)</f>
        <v>0</v>
      </c>
      <c r="B1893" t="s">
        <v>1499</v>
      </c>
      <c r="C1893">
        <v>133</v>
      </c>
      <c r="D1893" t="s">
        <v>421</v>
      </c>
      <c r="E1893" t="s">
        <v>173</v>
      </c>
      <c r="F1893" s="79" t="s">
        <v>998</v>
      </c>
      <c r="G1893">
        <v>3.35</v>
      </c>
      <c r="H1893">
        <v>100.4</v>
      </c>
      <c r="I1893">
        <v>256</v>
      </c>
      <c r="J1893">
        <v>97.1</v>
      </c>
      <c r="K1893">
        <v>49</v>
      </c>
      <c r="L1893">
        <v>63.4</v>
      </c>
      <c r="M1893">
        <v>244</v>
      </c>
      <c r="N1893">
        <v>-6.2E-2</v>
      </c>
      <c r="O1893">
        <v>314</v>
      </c>
      <c r="P1893">
        <v>-2.58</v>
      </c>
      <c r="Q1893">
        <v>206</v>
      </c>
      <c r="R1893">
        <v>103.9</v>
      </c>
      <c r="S1893">
        <v>200</v>
      </c>
      <c r="T1893">
        <v>106.5</v>
      </c>
      <c r="U1893">
        <v>219</v>
      </c>
      <c r="V1893">
        <v>-7.41</v>
      </c>
      <c r="W1893">
        <v>333</v>
      </c>
    </row>
    <row r="1894" spans="1:23" x14ac:dyDescent="0.25">
      <c r="A1894">
        <f>COUNTIF('Value Matchup'!$D$356:$D$423,D1894)</f>
        <v>0</v>
      </c>
      <c r="B1894" t="s">
        <v>1499</v>
      </c>
      <c r="C1894">
        <v>134</v>
      </c>
      <c r="D1894" t="s">
        <v>97</v>
      </c>
      <c r="E1894" t="s">
        <v>232</v>
      </c>
      <c r="F1894" s="79" t="s">
        <v>552</v>
      </c>
      <c r="G1894">
        <v>3.33</v>
      </c>
      <c r="H1894">
        <v>98.3</v>
      </c>
      <c r="I1894">
        <v>288</v>
      </c>
      <c r="J1894">
        <v>94.9</v>
      </c>
      <c r="K1894">
        <v>23</v>
      </c>
      <c r="L1894">
        <v>59.9</v>
      </c>
      <c r="M1894">
        <v>341</v>
      </c>
      <c r="N1894">
        <v>3.3000000000000002E-2</v>
      </c>
      <c r="O1894">
        <v>101</v>
      </c>
      <c r="P1894">
        <v>9.51</v>
      </c>
      <c r="Q1894">
        <v>12</v>
      </c>
      <c r="R1894">
        <v>110.2</v>
      </c>
      <c r="S1894">
        <v>14</v>
      </c>
      <c r="T1894">
        <v>100.7</v>
      </c>
      <c r="U1894">
        <v>23</v>
      </c>
      <c r="V1894">
        <v>-3.83</v>
      </c>
      <c r="W1894">
        <v>281</v>
      </c>
    </row>
    <row r="1895" spans="1:23" x14ac:dyDescent="0.25">
      <c r="A1895">
        <f>COUNTIF('Value Matchup'!$D$356:$D$423,D1895)</f>
        <v>1</v>
      </c>
      <c r="B1895" t="s">
        <v>1499</v>
      </c>
      <c r="C1895">
        <v>135</v>
      </c>
      <c r="D1895" t="s">
        <v>286</v>
      </c>
      <c r="E1895" t="s">
        <v>132</v>
      </c>
      <c r="F1895" s="79" t="s">
        <v>545</v>
      </c>
      <c r="G1895">
        <v>3.23</v>
      </c>
      <c r="H1895">
        <v>109</v>
      </c>
      <c r="I1895">
        <v>107</v>
      </c>
      <c r="J1895">
        <v>105.8</v>
      </c>
      <c r="K1895">
        <v>182</v>
      </c>
      <c r="L1895">
        <v>66.2</v>
      </c>
      <c r="M1895">
        <v>100</v>
      </c>
      <c r="N1895">
        <v>3.2000000000000001E-2</v>
      </c>
      <c r="O1895">
        <v>108</v>
      </c>
      <c r="P1895">
        <v>-4.46</v>
      </c>
      <c r="Q1895">
        <v>249</v>
      </c>
      <c r="R1895">
        <v>104.3</v>
      </c>
      <c r="S1895">
        <v>178</v>
      </c>
      <c r="T1895">
        <v>108.8</v>
      </c>
      <c r="U1895">
        <v>298</v>
      </c>
      <c r="V1895">
        <v>2.86</v>
      </c>
      <c r="W1895">
        <v>81</v>
      </c>
    </row>
    <row r="1896" spans="1:23" x14ac:dyDescent="0.25">
      <c r="A1896">
        <f>COUNTIF('Value Matchup'!$D$356:$D$423,D1896)</f>
        <v>0</v>
      </c>
      <c r="B1896" t="s">
        <v>1499</v>
      </c>
      <c r="C1896">
        <v>136</v>
      </c>
      <c r="D1896" t="s">
        <v>196</v>
      </c>
      <c r="E1896" t="s">
        <v>112</v>
      </c>
      <c r="F1896" s="79" t="s">
        <v>1076</v>
      </c>
      <c r="G1896">
        <v>3.17</v>
      </c>
      <c r="H1896">
        <v>98.5</v>
      </c>
      <c r="I1896">
        <v>284</v>
      </c>
      <c r="J1896">
        <v>95.3</v>
      </c>
      <c r="K1896">
        <v>28</v>
      </c>
      <c r="L1896">
        <v>63</v>
      </c>
      <c r="M1896">
        <v>259</v>
      </c>
      <c r="N1896">
        <v>1.9E-2</v>
      </c>
      <c r="O1896">
        <v>135</v>
      </c>
      <c r="P1896">
        <v>0.36</v>
      </c>
      <c r="Q1896">
        <v>141</v>
      </c>
      <c r="R1896">
        <v>105.4</v>
      </c>
      <c r="S1896">
        <v>138</v>
      </c>
      <c r="T1896">
        <v>105</v>
      </c>
      <c r="U1896">
        <v>154</v>
      </c>
      <c r="V1896">
        <v>8.94</v>
      </c>
      <c r="W1896">
        <v>13</v>
      </c>
    </row>
    <row r="1897" spans="1:23" x14ac:dyDescent="0.25">
      <c r="A1897">
        <f>COUNTIF('Value Matchup'!$D$356:$D$423,D1897)</f>
        <v>0</v>
      </c>
      <c r="B1897" t="s">
        <v>1499</v>
      </c>
      <c r="C1897">
        <v>137</v>
      </c>
      <c r="D1897" t="s">
        <v>222</v>
      </c>
      <c r="E1897" t="s">
        <v>153</v>
      </c>
      <c r="F1897" s="79" t="s">
        <v>456</v>
      </c>
      <c r="G1897">
        <v>3.03</v>
      </c>
      <c r="H1897">
        <v>111</v>
      </c>
      <c r="I1897">
        <v>72</v>
      </c>
      <c r="J1897">
        <v>108</v>
      </c>
      <c r="K1897">
        <v>229</v>
      </c>
      <c r="L1897">
        <v>66.900000000000006</v>
      </c>
      <c r="M1897">
        <v>68</v>
      </c>
      <c r="N1897">
        <v>-4.4999999999999998E-2</v>
      </c>
      <c r="O1897">
        <v>280</v>
      </c>
      <c r="P1897">
        <v>-3.89</v>
      </c>
      <c r="Q1897">
        <v>237</v>
      </c>
      <c r="R1897">
        <v>104</v>
      </c>
      <c r="S1897">
        <v>191</v>
      </c>
      <c r="T1897">
        <v>107.9</v>
      </c>
      <c r="U1897">
        <v>275</v>
      </c>
      <c r="V1897">
        <v>-4.32</v>
      </c>
      <c r="W1897">
        <v>290</v>
      </c>
    </row>
    <row r="1898" spans="1:23" x14ac:dyDescent="0.25">
      <c r="A1898">
        <f>COUNTIF('Value Matchup'!$D$356:$D$423,D1898)</f>
        <v>0</v>
      </c>
      <c r="B1898" t="s">
        <v>1499</v>
      </c>
      <c r="C1898">
        <v>138</v>
      </c>
      <c r="D1898" t="s">
        <v>344</v>
      </c>
      <c r="E1898" t="s">
        <v>151</v>
      </c>
      <c r="F1898" s="79" t="s">
        <v>1068</v>
      </c>
      <c r="G1898">
        <v>2.98</v>
      </c>
      <c r="H1898">
        <v>105.4</v>
      </c>
      <c r="I1898">
        <v>172</v>
      </c>
      <c r="J1898">
        <v>102.5</v>
      </c>
      <c r="K1898">
        <v>122</v>
      </c>
      <c r="L1898">
        <v>61.7</v>
      </c>
      <c r="M1898">
        <v>312</v>
      </c>
      <c r="N1898">
        <v>-0.02</v>
      </c>
      <c r="O1898">
        <v>227</v>
      </c>
      <c r="P1898">
        <v>2.08</v>
      </c>
      <c r="Q1898">
        <v>112</v>
      </c>
      <c r="R1898">
        <v>107.3</v>
      </c>
      <c r="S1898">
        <v>90</v>
      </c>
      <c r="T1898">
        <v>105.3</v>
      </c>
      <c r="U1898">
        <v>169</v>
      </c>
      <c r="V1898">
        <v>-4.75</v>
      </c>
      <c r="W1898">
        <v>296</v>
      </c>
    </row>
    <row r="1899" spans="1:23" x14ac:dyDescent="0.25">
      <c r="A1899">
        <f>COUNTIF('Value Matchup'!$D$356:$D$423,D1899)</f>
        <v>0</v>
      </c>
      <c r="B1899" t="s">
        <v>1499</v>
      </c>
      <c r="C1899">
        <v>139</v>
      </c>
      <c r="D1899" t="s">
        <v>185</v>
      </c>
      <c r="E1899" t="s">
        <v>186</v>
      </c>
      <c r="F1899" s="79" t="s">
        <v>445</v>
      </c>
      <c r="G1899">
        <v>2.86</v>
      </c>
      <c r="H1899">
        <v>110.6</v>
      </c>
      <c r="I1899">
        <v>83</v>
      </c>
      <c r="J1899">
        <v>107.7</v>
      </c>
      <c r="K1899">
        <v>224</v>
      </c>
      <c r="L1899">
        <v>57.8</v>
      </c>
      <c r="M1899">
        <v>350</v>
      </c>
      <c r="N1899">
        <v>-0.03</v>
      </c>
      <c r="O1899">
        <v>247</v>
      </c>
      <c r="P1899">
        <v>0.32</v>
      </c>
      <c r="Q1899">
        <v>142</v>
      </c>
      <c r="R1899">
        <v>105.3</v>
      </c>
      <c r="S1899">
        <v>143</v>
      </c>
      <c r="T1899">
        <v>105</v>
      </c>
      <c r="U1899">
        <v>150</v>
      </c>
      <c r="V1899">
        <v>3.83</v>
      </c>
      <c r="W1899">
        <v>62</v>
      </c>
    </row>
    <row r="1900" spans="1:23" x14ac:dyDescent="0.25">
      <c r="A1900">
        <f>COUNTIF('Value Matchup'!$D$356:$D$423,D1900)</f>
        <v>0</v>
      </c>
      <c r="B1900" t="s">
        <v>1499</v>
      </c>
      <c r="C1900">
        <v>140</v>
      </c>
      <c r="D1900" t="s">
        <v>358</v>
      </c>
      <c r="E1900" t="s">
        <v>186</v>
      </c>
      <c r="F1900" s="79" t="s">
        <v>535</v>
      </c>
      <c r="G1900">
        <v>2.77</v>
      </c>
      <c r="H1900">
        <v>107</v>
      </c>
      <c r="I1900">
        <v>137</v>
      </c>
      <c r="J1900">
        <v>104.2</v>
      </c>
      <c r="K1900">
        <v>153</v>
      </c>
      <c r="L1900">
        <v>65.5</v>
      </c>
      <c r="M1900">
        <v>133</v>
      </c>
      <c r="N1900">
        <v>-3.0000000000000001E-3</v>
      </c>
      <c r="O1900">
        <v>191</v>
      </c>
      <c r="P1900">
        <v>-1.49</v>
      </c>
      <c r="Q1900">
        <v>178</v>
      </c>
      <c r="R1900">
        <v>104.7</v>
      </c>
      <c r="S1900">
        <v>161</v>
      </c>
      <c r="T1900">
        <v>106.2</v>
      </c>
      <c r="U1900">
        <v>212</v>
      </c>
      <c r="V1900">
        <v>1.45</v>
      </c>
      <c r="W1900">
        <v>116</v>
      </c>
    </row>
    <row r="1901" spans="1:23" x14ac:dyDescent="0.25">
      <c r="A1901">
        <f>COUNTIF('Value Matchup'!$D$356:$D$423,D1901)</f>
        <v>0</v>
      </c>
      <c r="B1901" t="s">
        <v>1499</v>
      </c>
      <c r="C1901">
        <v>141</v>
      </c>
      <c r="D1901" t="s">
        <v>213</v>
      </c>
      <c r="E1901" t="s">
        <v>182</v>
      </c>
      <c r="F1901" s="79" t="s">
        <v>1661</v>
      </c>
      <c r="G1901">
        <v>2.67</v>
      </c>
      <c r="H1901">
        <v>105.8</v>
      </c>
      <c r="I1901">
        <v>167</v>
      </c>
      <c r="J1901">
        <v>103.2</v>
      </c>
      <c r="K1901">
        <v>132</v>
      </c>
      <c r="L1901">
        <v>65</v>
      </c>
      <c r="M1901">
        <v>155</v>
      </c>
      <c r="N1901">
        <v>-3.5999999999999997E-2</v>
      </c>
      <c r="O1901">
        <v>259</v>
      </c>
      <c r="P1901">
        <v>5.64</v>
      </c>
      <c r="Q1901">
        <v>73</v>
      </c>
      <c r="R1901">
        <v>107.7</v>
      </c>
      <c r="S1901">
        <v>76</v>
      </c>
      <c r="T1901">
        <v>102.1</v>
      </c>
      <c r="U1901">
        <v>70</v>
      </c>
      <c r="V1901">
        <v>1.77</v>
      </c>
      <c r="W1901">
        <v>108</v>
      </c>
    </row>
    <row r="1902" spans="1:23" x14ac:dyDescent="0.25">
      <c r="A1902">
        <f>COUNTIF('Value Matchup'!$D$356:$D$423,D1902)</f>
        <v>0</v>
      </c>
      <c r="B1902" t="s">
        <v>1499</v>
      </c>
      <c r="C1902">
        <v>142</v>
      </c>
      <c r="D1902" t="s">
        <v>139</v>
      </c>
      <c r="E1902" t="s">
        <v>140</v>
      </c>
      <c r="F1902" s="79" t="s">
        <v>1784</v>
      </c>
      <c r="G1902">
        <v>2.44</v>
      </c>
      <c r="H1902">
        <v>114.3</v>
      </c>
      <c r="I1902">
        <v>32</v>
      </c>
      <c r="J1902">
        <v>111.8</v>
      </c>
      <c r="K1902">
        <v>294</v>
      </c>
      <c r="L1902">
        <v>61.2</v>
      </c>
      <c r="M1902">
        <v>321</v>
      </c>
      <c r="N1902">
        <v>-7.2999999999999995E-2</v>
      </c>
      <c r="O1902">
        <v>328</v>
      </c>
      <c r="P1902">
        <v>10.29</v>
      </c>
      <c r="Q1902">
        <v>8</v>
      </c>
      <c r="R1902">
        <v>109.8</v>
      </c>
      <c r="S1902">
        <v>22</v>
      </c>
      <c r="T1902">
        <v>99.5</v>
      </c>
      <c r="U1902">
        <v>4</v>
      </c>
      <c r="V1902">
        <v>8.59</v>
      </c>
      <c r="W1902">
        <v>16</v>
      </c>
    </row>
    <row r="1903" spans="1:23" x14ac:dyDescent="0.25">
      <c r="A1903">
        <f>COUNTIF('Value Matchup'!$D$356:$D$423,D1903)</f>
        <v>1</v>
      </c>
      <c r="B1903" t="s">
        <v>1499</v>
      </c>
      <c r="C1903">
        <v>143</v>
      </c>
      <c r="D1903" t="s">
        <v>290</v>
      </c>
      <c r="E1903" t="s">
        <v>110</v>
      </c>
      <c r="F1903" s="79" t="s">
        <v>550</v>
      </c>
      <c r="G1903">
        <v>2.21</v>
      </c>
      <c r="H1903">
        <v>109.5</v>
      </c>
      <c r="I1903">
        <v>100</v>
      </c>
      <c r="J1903">
        <v>107.3</v>
      </c>
      <c r="K1903">
        <v>215</v>
      </c>
      <c r="L1903">
        <v>63.4</v>
      </c>
      <c r="M1903">
        <v>246</v>
      </c>
      <c r="N1903">
        <v>2.7E-2</v>
      </c>
      <c r="O1903">
        <v>118</v>
      </c>
      <c r="P1903">
        <v>3.2</v>
      </c>
      <c r="Q1903">
        <v>107</v>
      </c>
      <c r="R1903">
        <v>107.3</v>
      </c>
      <c r="S1903">
        <v>91</v>
      </c>
      <c r="T1903">
        <v>104.1</v>
      </c>
      <c r="U1903">
        <v>115</v>
      </c>
      <c r="V1903">
        <v>1.31</v>
      </c>
      <c r="W1903">
        <v>120</v>
      </c>
    </row>
    <row r="1904" spans="1:23" x14ac:dyDescent="0.25">
      <c r="A1904">
        <f>COUNTIF('Value Matchup'!$D$356:$D$423,D1904)</f>
        <v>0</v>
      </c>
      <c r="B1904" t="s">
        <v>1499</v>
      </c>
      <c r="C1904">
        <v>144</v>
      </c>
      <c r="D1904" t="s">
        <v>253</v>
      </c>
      <c r="E1904" t="s">
        <v>153</v>
      </c>
      <c r="F1904" s="79" t="s">
        <v>550</v>
      </c>
      <c r="G1904">
        <v>2.17</v>
      </c>
      <c r="H1904">
        <v>104.9</v>
      </c>
      <c r="I1904">
        <v>186</v>
      </c>
      <c r="J1904">
        <v>102.7</v>
      </c>
      <c r="K1904">
        <v>127</v>
      </c>
      <c r="L1904">
        <v>64.599999999999994</v>
      </c>
      <c r="M1904">
        <v>177</v>
      </c>
      <c r="N1904">
        <v>-2.3E-2</v>
      </c>
      <c r="O1904">
        <v>235</v>
      </c>
      <c r="P1904">
        <v>2.95</v>
      </c>
      <c r="Q1904">
        <v>110</v>
      </c>
      <c r="R1904">
        <v>107.3</v>
      </c>
      <c r="S1904">
        <v>94</v>
      </c>
      <c r="T1904">
        <v>104.4</v>
      </c>
      <c r="U1904">
        <v>127</v>
      </c>
      <c r="V1904">
        <v>13.73</v>
      </c>
      <c r="W1904">
        <v>3</v>
      </c>
    </row>
    <row r="1905" spans="1:23" x14ac:dyDescent="0.25">
      <c r="A1905">
        <f>COUNTIF('Value Matchup'!$D$356:$D$423,D1905)</f>
        <v>0</v>
      </c>
      <c r="B1905" t="s">
        <v>1499</v>
      </c>
      <c r="C1905">
        <v>145</v>
      </c>
      <c r="D1905" t="s">
        <v>111</v>
      </c>
      <c r="E1905" t="s">
        <v>112</v>
      </c>
      <c r="F1905" s="79" t="s">
        <v>534</v>
      </c>
      <c r="G1905">
        <v>2.1</v>
      </c>
      <c r="H1905">
        <v>105</v>
      </c>
      <c r="I1905">
        <v>184</v>
      </c>
      <c r="J1905">
        <v>102.9</v>
      </c>
      <c r="K1905">
        <v>128</v>
      </c>
      <c r="L1905">
        <v>64</v>
      </c>
      <c r="M1905">
        <v>216</v>
      </c>
      <c r="N1905">
        <v>7.2999999999999995E-2</v>
      </c>
      <c r="O1905">
        <v>31</v>
      </c>
      <c r="P1905">
        <v>-0.8</v>
      </c>
      <c r="Q1905">
        <v>166</v>
      </c>
      <c r="R1905">
        <v>103.7</v>
      </c>
      <c r="S1905">
        <v>212</v>
      </c>
      <c r="T1905">
        <v>104.5</v>
      </c>
      <c r="U1905">
        <v>132</v>
      </c>
      <c r="V1905">
        <v>0.1</v>
      </c>
      <c r="W1905">
        <v>158</v>
      </c>
    </row>
    <row r="1906" spans="1:23" x14ac:dyDescent="0.25">
      <c r="A1906">
        <f>COUNTIF('Value Matchup'!$D$356:$D$423,D1906)</f>
        <v>0</v>
      </c>
      <c r="B1906" t="s">
        <v>1499</v>
      </c>
      <c r="C1906">
        <v>146</v>
      </c>
      <c r="D1906" t="s">
        <v>1398</v>
      </c>
      <c r="E1906" t="s">
        <v>186</v>
      </c>
      <c r="F1906" s="79" t="s">
        <v>1055</v>
      </c>
      <c r="G1906">
        <v>2.08</v>
      </c>
      <c r="H1906">
        <v>110.1</v>
      </c>
      <c r="I1906">
        <v>90</v>
      </c>
      <c r="J1906">
        <v>108</v>
      </c>
      <c r="K1906">
        <v>228</v>
      </c>
      <c r="L1906">
        <v>65.7</v>
      </c>
      <c r="M1906">
        <v>119</v>
      </c>
      <c r="N1906">
        <v>6.2E-2</v>
      </c>
      <c r="O1906">
        <v>48</v>
      </c>
      <c r="P1906">
        <v>-3.63</v>
      </c>
      <c r="Q1906">
        <v>233</v>
      </c>
      <c r="R1906">
        <v>103.2</v>
      </c>
      <c r="S1906">
        <v>243</v>
      </c>
      <c r="T1906">
        <v>106.8</v>
      </c>
      <c r="U1906">
        <v>236</v>
      </c>
      <c r="V1906">
        <v>-4.9000000000000004</v>
      </c>
      <c r="W1906">
        <v>299</v>
      </c>
    </row>
    <row r="1907" spans="1:23" x14ac:dyDescent="0.25">
      <c r="A1907">
        <f>COUNTIF('Value Matchup'!$D$356:$D$423,D1907)</f>
        <v>0</v>
      </c>
      <c r="B1907" t="s">
        <v>1499</v>
      </c>
      <c r="C1907">
        <v>147</v>
      </c>
      <c r="D1907" t="s">
        <v>234</v>
      </c>
      <c r="E1907" t="s">
        <v>144</v>
      </c>
      <c r="F1907" s="79" t="s">
        <v>754</v>
      </c>
      <c r="G1907">
        <v>1.98</v>
      </c>
      <c r="H1907">
        <v>101.9</v>
      </c>
      <c r="I1907">
        <v>230</v>
      </c>
      <c r="J1907">
        <v>99.9</v>
      </c>
      <c r="K1907">
        <v>80</v>
      </c>
      <c r="L1907">
        <v>66.7</v>
      </c>
      <c r="M1907">
        <v>75</v>
      </c>
      <c r="N1907">
        <v>2.9000000000000001E-2</v>
      </c>
      <c r="O1907">
        <v>112</v>
      </c>
      <c r="P1907">
        <v>1.34</v>
      </c>
      <c r="Q1907">
        <v>122</v>
      </c>
      <c r="R1907">
        <v>105.5</v>
      </c>
      <c r="S1907">
        <v>131</v>
      </c>
      <c r="T1907">
        <v>104.1</v>
      </c>
      <c r="U1907">
        <v>114</v>
      </c>
      <c r="V1907">
        <v>2.2999999999999998</v>
      </c>
      <c r="W1907">
        <v>98</v>
      </c>
    </row>
    <row r="1908" spans="1:23" x14ac:dyDescent="0.25">
      <c r="A1908">
        <f>COUNTIF('Value Matchup'!$D$356:$D$423,D1908)</f>
        <v>0</v>
      </c>
      <c r="B1908" t="s">
        <v>1499</v>
      </c>
      <c r="C1908">
        <v>148</v>
      </c>
      <c r="D1908" t="s">
        <v>321</v>
      </c>
      <c r="E1908" t="s">
        <v>151</v>
      </c>
      <c r="F1908" s="79" t="s">
        <v>754</v>
      </c>
      <c r="G1908">
        <v>1.98</v>
      </c>
      <c r="H1908">
        <v>109.5</v>
      </c>
      <c r="I1908">
        <v>99</v>
      </c>
      <c r="J1908">
        <v>107.5</v>
      </c>
      <c r="K1908">
        <v>220</v>
      </c>
      <c r="L1908">
        <v>66.099999999999994</v>
      </c>
      <c r="M1908">
        <v>102</v>
      </c>
      <c r="N1908">
        <v>5.7000000000000002E-2</v>
      </c>
      <c r="O1908">
        <v>59</v>
      </c>
      <c r="P1908">
        <v>3.53</v>
      </c>
      <c r="Q1908">
        <v>104</v>
      </c>
      <c r="R1908">
        <v>107.8</v>
      </c>
      <c r="S1908">
        <v>74</v>
      </c>
      <c r="T1908">
        <v>104.3</v>
      </c>
      <c r="U1908">
        <v>120</v>
      </c>
      <c r="V1908">
        <v>1.32</v>
      </c>
      <c r="W1908">
        <v>119</v>
      </c>
    </row>
    <row r="1909" spans="1:23" x14ac:dyDescent="0.25">
      <c r="A1909">
        <f>COUNTIF('Value Matchup'!$D$356:$D$423,D1909)</f>
        <v>0</v>
      </c>
      <c r="B1909" t="s">
        <v>1499</v>
      </c>
      <c r="C1909">
        <v>149</v>
      </c>
      <c r="D1909" t="s">
        <v>329</v>
      </c>
      <c r="E1909" t="s">
        <v>161</v>
      </c>
      <c r="F1909" s="79" t="s">
        <v>538</v>
      </c>
      <c r="G1909">
        <v>1.89</v>
      </c>
      <c r="H1909">
        <v>111.3</v>
      </c>
      <c r="I1909">
        <v>66</v>
      </c>
      <c r="J1909">
        <v>109.4</v>
      </c>
      <c r="K1909">
        <v>254</v>
      </c>
      <c r="L1909">
        <v>68.3</v>
      </c>
      <c r="M1909">
        <v>37</v>
      </c>
      <c r="N1909">
        <v>5.5E-2</v>
      </c>
      <c r="O1909">
        <v>65</v>
      </c>
      <c r="P1909">
        <v>-1.69</v>
      </c>
      <c r="Q1909">
        <v>181</v>
      </c>
      <c r="R1909">
        <v>103.7</v>
      </c>
      <c r="S1909">
        <v>213</v>
      </c>
      <c r="T1909">
        <v>105.3</v>
      </c>
      <c r="U1909">
        <v>171</v>
      </c>
      <c r="V1909">
        <v>-1.31</v>
      </c>
      <c r="W1909">
        <v>200</v>
      </c>
    </row>
    <row r="1910" spans="1:23" x14ac:dyDescent="0.25">
      <c r="A1910">
        <f>COUNTIF('Value Matchup'!$D$356:$D$423,D1910)</f>
        <v>1</v>
      </c>
      <c r="B1910" t="s">
        <v>1499</v>
      </c>
      <c r="C1910">
        <v>150</v>
      </c>
      <c r="D1910" t="s">
        <v>374</v>
      </c>
      <c r="E1910" t="s">
        <v>171</v>
      </c>
      <c r="F1910" s="79" t="s">
        <v>1785</v>
      </c>
      <c r="G1910">
        <v>1.68</v>
      </c>
      <c r="H1910">
        <v>110.7</v>
      </c>
      <c r="I1910">
        <v>76</v>
      </c>
      <c r="J1910">
        <v>109.1</v>
      </c>
      <c r="K1910">
        <v>249</v>
      </c>
      <c r="L1910">
        <v>66.3</v>
      </c>
      <c r="M1910">
        <v>94</v>
      </c>
      <c r="N1910">
        <v>-7.8E-2</v>
      </c>
      <c r="O1910">
        <v>330</v>
      </c>
      <c r="P1910">
        <v>7.08</v>
      </c>
      <c r="Q1910">
        <v>57</v>
      </c>
      <c r="R1910">
        <v>108.4</v>
      </c>
      <c r="S1910">
        <v>62</v>
      </c>
      <c r="T1910">
        <v>101.3</v>
      </c>
      <c r="U1910">
        <v>47</v>
      </c>
      <c r="V1910">
        <v>2.4</v>
      </c>
      <c r="W1910">
        <v>92</v>
      </c>
    </row>
    <row r="1911" spans="1:23" x14ac:dyDescent="0.25">
      <c r="A1911">
        <f>COUNTIF('Value Matchup'!$D$356:$D$423,D1911)</f>
        <v>0</v>
      </c>
      <c r="B1911" t="s">
        <v>1499</v>
      </c>
      <c r="C1911">
        <v>151</v>
      </c>
      <c r="D1911" t="s">
        <v>85</v>
      </c>
      <c r="E1911" t="s">
        <v>124</v>
      </c>
      <c r="F1911" s="79" t="s">
        <v>1661</v>
      </c>
      <c r="G1911">
        <v>1.53</v>
      </c>
      <c r="H1911">
        <v>103.5</v>
      </c>
      <c r="I1911">
        <v>203</v>
      </c>
      <c r="J1911">
        <v>102</v>
      </c>
      <c r="K1911">
        <v>112</v>
      </c>
      <c r="L1911">
        <v>68.400000000000006</v>
      </c>
      <c r="M1911">
        <v>34</v>
      </c>
      <c r="N1911">
        <v>-1.4E-2</v>
      </c>
      <c r="O1911">
        <v>216</v>
      </c>
      <c r="P1911">
        <v>8.6999999999999993</v>
      </c>
      <c r="Q1911">
        <v>27</v>
      </c>
      <c r="R1911">
        <v>109.7</v>
      </c>
      <c r="S1911">
        <v>25</v>
      </c>
      <c r="T1911">
        <v>101</v>
      </c>
      <c r="U1911">
        <v>36</v>
      </c>
      <c r="V1911">
        <v>-0.45</v>
      </c>
      <c r="W1911">
        <v>173</v>
      </c>
    </row>
    <row r="1912" spans="1:23" x14ac:dyDescent="0.25">
      <c r="A1912">
        <f>COUNTIF('Value Matchup'!$D$356:$D$423,D1912)</f>
        <v>0</v>
      </c>
      <c r="B1912" t="s">
        <v>1499</v>
      </c>
      <c r="C1912">
        <v>152</v>
      </c>
      <c r="D1912" t="s">
        <v>191</v>
      </c>
      <c r="E1912" t="s">
        <v>182</v>
      </c>
      <c r="F1912" s="79" t="s">
        <v>442</v>
      </c>
      <c r="G1912">
        <v>1.53</v>
      </c>
      <c r="H1912">
        <v>110.6</v>
      </c>
      <c r="I1912">
        <v>82</v>
      </c>
      <c r="J1912">
        <v>109</v>
      </c>
      <c r="K1912">
        <v>248</v>
      </c>
      <c r="L1912">
        <v>66.5</v>
      </c>
      <c r="M1912">
        <v>88</v>
      </c>
      <c r="N1912">
        <v>-5.2999999999999999E-2</v>
      </c>
      <c r="O1912">
        <v>302</v>
      </c>
      <c r="P1912">
        <v>1.68</v>
      </c>
      <c r="Q1912">
        <v>117</v>
      </c>
      <c r="R1912">
        <v>104.4</v>
      </c>
      <c r="S1912">
        <v>177</v>
      </c>
      <c r="T1912">
        <v>102.7</v>
      </c>
      <c r="U1912">
        <v>91</v>
      </c>
      <c r="V1912">
        <v>-9.59</v>
      </c>
      <c r="W1912">
        <v>348</v>
      </c>
    </row>
    <row r="1913" spans="1:23" x14ac:dyDescent="0.25">
      <c r="A1913">
        <f>COUNTIF('Value Matchup'!$D$356:$D$423,D1913)</f>
        <v>1</v>
      </c>
      <c r="B1913" t="s">
        <v>1499</v>
      </c>
      <c r="C1913">
        <v>153</v>
      </c>
      <c r="D1913" t="s">
        <v>93</v>
      </c>
      <c r="E1913" t="s">
        <v>146</v>
      </c>
      <c r="F1913" s="79" t="s">
        <v>756</v>
      </c>
      <c r="G1913">
        <v>1.29</v>
      </c>
      <c r="H1913">
        <v>102.8</v>
      </c>
      <c r="I1913">
        <v>219</v>
      </c>
      <c r="J1913">
        <v>101.5</v>
      </c>
      <c r="K1913">
        <v>106</v>
      </c>
      <c r="L1913">
        <v>63.5</v>
      </c>
      <c r="M1913">
        <v>238</v>
      </c>
      <c r="N1913">
        <v>0.08</v>
      </c>
      <c r="O1913">
        <v>22</v>
      </c>
      <c r="P1913">
        <v>0.85</v>
      </c>
      <c r="Q1913">
        <v>129</v>
      </c>
      <c r="R1913">
        <v>105.6</v>
      </c>
      <c r="S1913">
        <v>127</v>
      </c>
      <c r="T1913">
        <v>104.7</v>
      </c>
      <c r="U1913">
        <v>142</v>
      </c>
      <c r="V1913">
        <v>1.83</v>
      </c>
      <c r="W1913">
        <v>105</v>
      </c>
    </row>
    <row r="1914" spans="1:23" x14ac:dyDescent="0.25">
      <c r="A1914">
        <f>COUNTIF('Value Matchup'!$D$356:$D$423,D1914)</f>
        <v>0</v>
      </c>
      <c r="B1914" t="s">
        <v>1499</v>
      </c>
      <c r="C1914">
        <v>154</v>
      </c>
      <c r="D1914" t="s">
        <v>348</v>
      </c>
      <c r="E1914" t="s">
        <v>151</v>
      </c>
      <c r="F1914" s="79" t="s">
        <v>552</v>
      </c>
      <c r="G1914">
        <v>1.18</v>
      </c>
      <c r="H1914">
        <v>107.3</v>
      </c>
      <c r="I1914">
        <v>133</v>
      </c>
      <c r="J1914">
        <v>106.1</v>
      </c>
      <c r="K1914">
        <v>191</v>
      </c>
      <c r="L1914">
        <v>63.8</v>
      </c>
      <c r="M1914">
        <v>225</v>
      </c>
      <c r="N1914">
        <v>-4.2999999999999997E-2</v>
      </c>
      <c r="O1914">
        <v>272</v>
      </c>
      <c r="P1914">
        <v>3.18</v>
      </c>
      <c r="Q1914">
        <v>108</v>
      </c>
      <c r="R1914">
        <v>107.6</v>
      </c>
      <c r="S1914">
        <v>80</v>
      </c>
      <c r="T1914">
        <v>104.5</v>
      </c>
      <c r="U1914">
        <v>131</v>
      </c>
      <c r="V1914">
        <v>-3.87</v>
      </c>
      <c r="W1914">
        <v>282</v>
      </c>
    </row>
    <row r="1915" spans="1:23" x14ac:dyDescent="0.25">
      <c r="A1915">
        <f>COUNTIF('Value Matchup'!$D$356:$D$423,D1915)</f>
        <v>1</v>
      </c>
      <c r="B1915" t="s">
        <v>1499</v>
      </c>
      <c r="C1915">
        <v>155</v>
      </c>
      <c r="D1915" t="s">
        <v>390</v>
      </c>
      <c r="E1915" t="s">
        <v>171</v>
      </c>
      <c r="F1915" s="79" t="s">
        <v>451</v>
      </c>
      <c r="G1915">
        <v>1.05</v>
      </c>
      <c r="H1915">
        <v>107.1</v>
      </c>
      <c r="I1915">
        <v>135</v>
      </c>
      <c r="J1915">
        <v>106.1</v>
      </c>
      <c r="K1915">
        <v>190</v>
      </c>
      <c r="L1915">
        <v>66.3</v>
      </c>
      <c r="M1915">
        <v>96</v>
      </c>
      <c r="N1915">
        <v>-4.7E-2</v>
      </c>
      <c r="O1915">
        <v>285</v>
      </c>
      <c r="P1915">
        <v>5.55</v>
      </c>
      <c r="Q1915">
        <v>75</v>
      </c>
      <c r="R1915">
        <v>107.4</v>
      </c>
      <c r="S1915">
        <v>87</v>
      </c>
      <c r="T1915">
        <v>101.9</v>
      </c>
      <c r="U1915">
        <v>64</v>
      </c>
      <c r="V1915">
        <v>-8.8800000000000008</v>
      </c>
      <c r="W1915">
        <v>343</v>
      </c>
    </row>
    <row r="1916" spans="1:23" x14ac:dyDescent="0.25">
      <c r="A1916">
        <f>COUNTIF('Value Matchup'!$D$356:$D$423,D1916)</f>
        <v>0</v>
      </c>
      <c r="B1916" t="s">
        <v>1499</v>
      </c>
      <c r="C1916">
        <v>156</v>
      </c>
      <c r="D1916" t="s">
        <v>68</v>
      </c>
      <c r="E1916" t="s">
        <v>167</v>
      </c>
      <c r="F1916" s="79" t="s">
        <v>450</v>
      </c>
      <c r="G1916">
        <v>1.02</v>
      </c>
      <c r="H1916">
        <v>104.1</v>
      </c>
      <c r="I1916">
        <v>197</v>
      </c>
      <c r="J1916">
        <v>103.1</v>
      </c>
      <c r="K1916">
        <v>131</v>
      </c>
      <c r="L1916">
        <v>66.8</v>
      </c>
      <c r="M1916">
        <v>73</v>
      </c>
      <c r="N1916">
        <v>-8.9999999999999993E-3</v>
      </c>
      <c r="O1916">
        <v>204</v>
      </c>
      <c r="P1916">
        <v>-1.94</v>
      </c>
      <c r="Q1916">
        <v>189</v>
      </c>
      <c r="R1916">
        <v>102.8</v>
      </c>
      <c r="S1916">
        <v>269</v>
      </c>
      <c r="T1916">
        <v>104.7</v>
      </c>
      <c r="U1916">
        <v>141</v>
      </c>
      <c r="V1916">
        <v>-3.02</v>
      </c>
      <c r="W1916">
        <v>253</v>
      </c>
    </row>
    <row r="1917" spans="1:23" x14ac:dyDescent="0.25">
      <c r="A1917">
        <f>COUNTIF('Value Matchup'!$D$356:$D$423,D1917)</f>
        <v>0</v>
      </c>
      <c r="B1917" t="s">
        <v>1499</v>
      </c>
      <c r="C1917">
        <v>157</v>
      </c>
      <c r="D1917" t="s">
        <v>279</v>
      </c>
      <c r="E1917" t="s">
        <v>144</v>
      </c>
      <c r="F1917" s="79" t="s">
        <v>539</v>
      </c>
      <c r="G1917">
        <v>1.01</v>
      </c>
      <c r="H1917">
        <v>106.5</v>
      </c>
      <c r="I1917">
        <v>145</v>
      </c>
      <c r="J1917">
        <v>105.5</v>
      </c>
      <c r="K1917">
        <v>177</v>
      </c>
      <c r="L1917">
        <v>63</v>
      </c>
      <c r="M1917">
        <v>261</v>
      </c>
      <c r="N1917">
        <v>0.114</v>
      </c>
      <c r="O1917">
        <v>5</v>
      </c>
      <c r="P1917">
        <v>0.73</v>
      </c>
      <c r="Q1917">
        <v>132</v>
      </c>
      <c r="R1917">
        <v>104.8</v>
      </c>
      <c r="S1917">
        <v>158</v>
      </c>
      <c r="T1917">
        <v>104</v>
      </c>
      <c r="U1917">
        <v>112</v>
      </c>
      <c r="V1917">
        <v>-2.81</v>
      </c>
      <c r="W1917">
        <v>239</v>
      </c>
    </row>
    <row r="1918" spans="1:23" x14ac:dyDescent="0.25">
      <c r="A1918">
        <f>COUNTIF('Value Matchup'!$D$356:$D$423,D1918)</f>
        <v>0</v>
      </c>
      <c r="B1918" t="s">
        <v>1499</v>
      </c>
      <c r="C1918">
        <v>158</v>
      </c>
      <c r="D1918" t="s">
        <v>225</v>
      </c>
      <c r="E1918" t="s">
        <v>121</v>
      </c>
      <c r="F1918" s="79" t="s">
        <v>544</v>
      </c>
      <c r="G1918">
        <v>0.98</v>
      </c>
      <c r="H1918">
        <v>104.5</v>
      </c>
      <c r="I1918">
        <v>191</v>
      </c>
      <c r="J1918">
        <v>103.5</v>
      </c>
      <c r="K1918">
        <v>139</v>
      </c>
      <c r="L1918">
        <v>62.7</v>
      </c>
      <c r="M1918">
        <v>277</v>
      </c>
      <c r="N1918">
        <v>2.7E-2</v>
      </c>
      <c r="O1918">
        <v>119</v>
      </c>
      <c r="P1918">
        <v>-2.6</v>
      </c>
      <c r="Q1918">
        <v>210</v>
      </c>
      <c r="R1918">
        <v>103.1</v>
      </c>
      <c r="S1918">
        <v>253</v>
      </c>
      <c r="T1918">
        <v>105.7</v>
      </c>
      <c r="U1918">
        <v>184</v>
      </c>
      <c r="V1918">
        <v>0.54</v>
      </c>
      <c r="W1918">
        <v>145</v>
      </c>
    </row>
    <row r="1919" spans="1:23" x14ac:dyDescent="0.25">
      <c r="A1919">
        <f>COUNTIF('Value Matchup'!$D$356:$D$423,D1919)</f>
        <v>0</v>
      </c>
      <c r="B1919" t="s">
        <v>1499</v>
      </c>
      <c r="C1919">
        <v>159</v>
      </c>
      <c r="D1919" t="s">
        <v>324</v>
      </c>
      <c r="E1919" t="s">
        <v>151</v>
      </c>
      <c r="F1919" s="79" t="s">
        <v>452</v>
      </c>
      <c r="G1919">
        <v>0.93</v>
      </c>
      <c r="H1919">
        <v>107.8</v>
      </c>
      <c r="I1919">
        <v>124</v>
      </c>
      <c r="J1919">
        <v>106.9</v>
      </c>
      <c r="K1919">
        <v>211</v>
      </c>
      <c r="L1919">
        <v>64.900000000000006</v>
      </c>
      <c r="M1919">
        <v>163</v>
      </c>
      <c r="N1919">
        <v>2.5000000000000001E-2</v>
      </c>
      <c r="O1919">
        <v>123</v>
      </c>
      <c r="P1919">
        <v>2.95</v>
      </c>
      <c r="Q1919">
        <v>109</v>
      </c>
      <c r="R1919">
        <v>107.1</v>
      </c>
      <c r="S1919">
        <v>99</v>
      </c>
      <c r="T1919">
        <v>104.2</v>
      </c>
      <c r="U1919">
        <v>116</v>
      </c>
      <c r="V1919">
        <v>-3.98</v>
      </c>
      <c r="W1919">
        <v>283</v>
      </c>
    </row>
    <row r="1920" spans="1:23" x14ac:dyDescent="0.25">
      <c r="A1920">
        <f>COUNTIF('Value Matchup'!$D$356:$D$423,D1920)</f>
        <v>0</v>
      </c>
      <c r="B1920" t="s">
        <v>1499</v>
      </c>
      <c r="C1920">
        <v>160</v>
      </c>
      <c r="D1920" t="s">
        <v>149</v>
      </c>
      <c r="E1920" t="s">
        <v>121</v>
      </c>
      <c r="F1920" s="79" t="s">
        <v>441</v>
      </c>
      <c r="G1920">
        <v>0.91</v>
      </c>
      <c r="H1920">
        <v>103</v>
      </c>
      <c r="I1920">
        <v>214</v>
      </c>
      <c r="J1920">
        <v>102.1</v>
      </c>
      <c r="K1920">
        <v>113</v>
      </c>
      <c r="L1920">
        <v>62.9</v>
      </c>
      <c r="M1920">
        <v>267</v>
      </c>
      <c r="N1920">
        <v>-4.2000000000000003E-2</v>
      </c>
      <c r="O1920">
        <v>268</v>
      </c>
      <c r="P1920">
        <v>-2.59</v>
      </c>
      <c r="Q1920">
        <v>209</v>
      </c>
      <c r="R1920">
        <v>103.4</v>
      </c>
      <c r="S1920">
        <v>230</v>
      </c>
      <c r="T1920">
        <v>106</v>
      </c>
      <c r="U1920">
        <v>200</v>
      </c>
      <c r="V1920">
        <v>2.46</v>
      </c>
      <c r="W1920">
        <v>91</v>
      </c>
    </row>
    <row r="1921" spans="1:23" x14ac:dyDescent="0.25">
      <c r="A1921">
        <f>COUNTIF('Value Matchup'!$D$356:$D$423,D1921)</f>
        <v>0</v>
      </c>
      <c r="B1921" t="s">
        <v>1499</v>
      </c>
      <c r="C1921">
        <v>161</v>
      </c>
      <c r="D1921" t="s">
        <v>128</v>
      </c>
      <c r="E1921" t="s">
        <v>123</v>
      </c>
      <c r="F1921" s="79" t="s">
        <v>535</v>
      </c>
      <c r="G1921">
        <v>0.59</v>
      </c>
      <c r="H1921">
        <v>106.6</v>
      </c>
      <c r="I1921">
        <v>143</v>
      </c>
      <c r="J1921">
        <v>106</v>
      </c>
      <c r="K1921">
        <v>188</v>
      </c>
      <c r="L1921">
        <v>66.599999999999994</v>
      </c>
      <c r="M1921">
        <v>85</v>
      </c>
      <c r="N1921">
        <v>3.0000000000000001E-3</v>
      </c>
      <c r="O1921">
        <v>176</v>
      </c>
      <c r="P1921">
        <v>-3.49</v>
      </c>
      <c r="Q1921">
        <v>231</v>
      </c>
      <c r="R1921">
        <v>103</v>
      </c>
      <c r="S1921">
        <v>257</v>
      </c>
      <c r="T1921">
        <v>106.5</v>
      </c>
      <c r="U1921">
        <v>221</v>
      </c>
      <c r="V1921">
        <v>-4.87</v>
      </c>
      <c r="W1921">
        <v>298</v>
      </c>
    </row>
    <row r="1922" spans="1:23" x14ac:dyDescent="0.25">
      <c r="A1922">
        <f>COUNTIF('Value Matchup'!$D$356:$D$423,D1922)</f>
        <v>0</v>
      </c>
      <c r="B1922" t="s">
        <v>1499</v>
      </c>
      <c r="C1922">
        <v>162</v>
      </c>
      <c r="D1922" t="s">
        <v>145</v>
      </c>
      <c r="E1922" t="s">
        <v>146</v>
      </c>
      <c r="F1922" s="79" t="s">
        <v>1405</v>
      </c>
      <c r="G1922">
        <v>0.59</v>
      </c>
      <c r="H1922">
        <v>101.1</v>
      </c>
      <c r="I1922">
        <v>246</v>
      </c>
      <c r="J1922">
        <v>100.5</v>
      </c>
      <c r="K1922">
        <v>87</v>
      </c>
      <c r="L1922">
        <v>68.3</v>
      </c>
      <c r="M1922">
        <v>36</v>
      </c>
      <c r="N1922">
        <v>-0.11799999999999999</v>
      </c>
      <c r="O1922">
        <v>348</v>
      </c>
      <c r="P1922">
        <v>-3.89</v>
      </c>
      <c r="Q1922">
        <v>238</v>
      </c>
      <c r="R1922">
        <v>102.2</v>
      </c>
      <c r="S1922">
        <v>292</v>
      </c>
      <c r="T1922">
        <v>106.1</v>
      </c>
      <c r="U1922">
        <v>208</v>
      </c>
      <c r="V1922">
        <v>-6.73</v>
      </c>
      <c r="W1922">
        <v>326</v>
      </c>
    </row>
    <row r="1923" spans="1:23" x14ac:dyDescent="0.25">
      <c r="A1923">
        <f>COUNTIF('Value Matchup'!$D$356:$D$423,D1923)</f>
        <v>0</v>
      </c>
      <c r="B1923" t="s">
        <v>1499</v>
      </c>
      <c r="C1923">
        <v>163</v>
      </c>
      <c r="D1923" t="s">
        <v>32</v>
      </c>
      <c r="E1923" t="s">
        <v>173</v>
      </c>
      <c r="F1923" s="79" t="s">
        <v>754</v>
      </c>
      <c r="G1923">
        <v>0.5</v>
      </c>
      <c r="H1923">
        <v>104.2</v>
      </c>
      <c r="I1923">
        <v>194</v>
      </c>
      <c r="J1923">
        <v>103.7</v>
      </c>
      <c r="K1923">
        <v>145</v>
      </c>
      <c r="L1923">
        <v>63.4</v>
      </c>
      <c r="M1923">
        <v>245</v>
      </c>
      <c r="N1923">
        <v>-2.8000000000000001E-2</v>
      </c>
      <c r="O1923">
        <v>242</v>
      </c>
      <c r="P1923">
        <v>-0.48</v>
      </c>
      <c r="Q1923">
        <v>158</v>
      </c>
      <c r="R1923">
        <v>104.5</v>
      </c>
      <c r="S1923">
        <v>169</v>
      </c>
      <c r="T1923">
        <v>105</v>
      </c>
      <c r="U1923">
        <v>156</v>
      </c>
      <c r="V1923">
        <v>0.15</v>
      </c>
      <c r="W1923">
        <v>157</v>
      </c>
    </row>
    <row r="1924" spans="1:23" x14ac:dyDescent="0.25">
      <c r="A1924">
        <f>COUNTIF('Value Matchup'!$D$356:$D$423,D1924)</f>
        <v>0</v>
      </c>
      <c r="B1924" t="s">
        <v>1499</v>
      </c>
      <c r="C1924">
        <v>164</v>
      </c>
      <c r="D1924" t="s">
        <v>351</v>
      </c>
      <c r="E1924" t="s">
        <v>161</v>
      </c>
      <c r="F1924" s="79" t="s">
        <v>1067</v>
      </c>
      <c r="G1924">
        <v>0.33</v>
      </c>
      <c r="H1924">
        <v>101.6</v>
      </c>
      <c r="I1924">
        <v>234</v>
      </c>
      <c r="J1924">
        <v>101.3</v>
      </c>
      <c r="K1924">
        <v>102</v>
      </c>
      <c r="L1924">
        <v>64.599999999999994</v>
      </c>
      <c r="M1924">
        <v>175</v>
      </c>
      <c r="N1924">
        <v>4.1000000000000002E-2</v>
      </c>
      <c r="O1924">
        <v>85</v>
      </c>
      <c r="P1924">
        <v>-0.36</v>
      </c>
      <c r="Q1924">
        <v>157</v>
      </c>
      <c r="R1924">
        <v>105.8</v>
      </c>
      <c r="S1924">
        <v>120</v>
      </c>
      <c r="T1924">
        <v>106.2</v>
      </c>
      <c r="U1924">
        <v>213</v>
      </c>
      <c r="V1924">
        <v>2.95</v>
      </c>
      <c r="W1924">
        <v>77</v>
      </c>
    </row>
    <row r="1925" spans="1:23" x14ac:dyDescent="0.25">
      <c r="A1925">
        <f>COUNTIF('Value Matchup'!$D$356:$D$423,D1925)</f>
        <v>0</v>
      </c>
      <c r="B1925" t="s">
        <v>1499</v>
      </c>
      <c r="C1925">
        <v>165</v>
      </c>
      <c r="D1925" t="s">
        <v>363</v>
      </c>
      <c r="E1925" t="s">
        <v>144</v>
      </c>
      <c r="F1925" s="79" t="s">
        <v>552</v>
      </c>
      <c r="G1925">
        <v>0.17</v>
      </c>
      <c r="H1925">
        <v>106.1</v>
      </c>
      <c r="I1925">
        <v>157</v>
      </c>
      <c r="J1925">
        <v>106</v>
      </c>
      <c r="K1925">
        <v>187</v>
      </c>
      <c r="L1925">
        <v>61.5</v>
      </c>
      <c r="M1925">
        <v>316</v>
      </c>
      <c r="N1925">
        <v>-6.0999999999999999E-2</v>
      </c>
      <c r="O1925">
        <v>312</v>
      </c>
      <c r="P1925">
        <v>0.3</v>
      </c>
      <c r="Q1925">
        <v>143</v>
      </c>
      <c r="R1925">
        <v>104.9</v>
      </c>
      <c r="S1925">
        <v>156</v>
      </c>
      <c r="T1925">
        <v>104.6</v>
      </c>
      <c r="U1925">
        <v>136</v>
      </c>
      <c r="V1925">
        <v>-2.86</v>
      </c>
      <c r="W1925">
        <v>244</v>
      </c>
    </row>
    <row r="1926" spans="1:23" x14ac:dyDescent="0.25">
      <c r="A1926">
        <f>COUNTIF('Value Matchup'!$D$356:$D$423,D1926)</f>
        <v>0</v>
      </c>
      <c r="B1926" t="s">
        <v>1499</v>
      </c>
      <c r="C1926">
        <v>166</v>
      </c>
      <c r="D1926" t="s">
        <v>419</v>
      </c>
      <c r="E1926" t="s">
        <v>176</v>
      </c>
      <c r="F1926" s="79" t="s">
        <v>538</v>
      </c>
      <c r="G1926">
        <v>0.12</v>
      </c>
      <c r="H1926">
        <v>112.6</v>
      </c>
      <c r="I1926">
        <v>50</v>
      </c>
      <c r="J1926">
        <v>112.4</v>
      </c>
      <c r="K1926">
        <v>305</v>
      </c>
      <c r="L1926">
        <v>63.5</v>
      </c>
      <c r="M1926">
        <v>242</v>
      </c>
      <c r="N1926">
        <v>9.5000000000000001E-2</v>
      </c>
      <c r="O1926">
        <v>12</v>
      </c>
      <c r="P1926">
        <v>-2.0499999999999998</v>
      </c>
      <c r="Q1926">
        <v>192</v>
      </c>
      <c r="R1926">
        <v>103.4</v>
      </c>
      <c r="S1926">
        <v>229</v>
      </c>
      <c r="T1926">
        <v>105.4</v>
      </c>
      <c r="U1926">
        <v>177</v>
      </c>
      <c r="V1926">
        <v>-1.89</v>
      </c>
      <c r="W1926">
        <v>215</v>
      </c>
    </row>
    <row r="1927" spans="1:23" x14ac:dyDescent="0.25">
      <c r="A1927">
        <f>COUNTIF('Value Matchup'!$D$356:$D$423,D1927)</f>
        <v>0</v>
      </c>
      <c r="B1927" t="s">
        <v>1499</v>
      </c>
      <c r="C1927">
        <v>167</v>
      </c>
      <c r="D1927" t="s">
        <v>398</v>
      </c>
      <c r="E1927" t="s">
        <v>207</v>
      </c>
      <c r="F1927" s="79" t="s">
        <v>753</v>
      </c>
      <c r="G1927">
        <v>0.1</v>
      </c>
      <c r="H1927">
        <v>105</v>
      </c>
      <c r="I1927">
        <v>185</v>
      </c>
      <c r="J1927">
        <v>104.9</v>
      </c>
      <c r="K1927">
        <v>165</v>
      </c>
      <c r="L1927">
        <v>64.2</v>
      </c>
      <c r="M1927">
        <v>207</v>
      </c>
      <c r="N1927">
        <v>-5.8999999999999997E-2</v>
      </c>
      <c r="O1927">
        <v>310</v>
      </c>
      <c r="P1927">
        <v>-5.48</v>
      </c>
      <c r="Q1927">
        <v>275</v>
      </c>
      <c r="R1927">
        <v>103.1</v>
      </c>
      <c r="S1927">
        <v>249</v>
      </c>
      <c r="T1927">
        <v>108.6</v>
      </c>
      <c r="U1927">
        <v>290</v>
      </c>
      <c r="V1927">
        <v>1.74</v>
      </c>
      <c r="W1927">
        <v>109</v>
      </c>
    </row>
    <row r="1928" spans="1:23" x14ac:dyDescent="0.25">
      <c r="A1928">
        <f>COUNTIF('Value Matchup'!$D$356:$D$423,D1928)</f>
        <v>0</v>
      </c>
      <c r="B1928" t="s">
        <v>1499</v>
      </c>
      <c r="C1928">
        <v>168</v>
      </c>
      <c r="D1928" t="s">
        <v>1490</v>
      </c>
      <c r="E1928" t="s">
        <v>173</v>
      </c>
      <c r="F1928" s="79" t="s">
        <v>649</v>
      </c>
      <c r="G1928">
        <v>0.08</v>
      </c>
      <c r="H1928">
        <v>104.7</v>
      </c>
      <c r="I1928">
        <v>188</v>
      </c>
      <c r="J1928">
        <v>104.6</v>
      </c>
      <c r="K1928">
        <v>164</v>
      </c>
      <c r="L1928">
        <v>65.8</v>
      </c>
      <c r="M1928">
        <v>115</v>
      </c>
      <c r="N1928">
        <v>0.11899999999999999</v>
      </c>
      <c r="O1928">
        <v>4</v>
      </c>
      <c r="P1928">
        <v>0.03</v>
      </c>
      <c r="Q1928">
        <v>150</v>
      </c>
      <c r="R1928">
        <v>104.4</v>
      </c>
      <c r="S1928">
        <v>173</v>
      </c>
      <c r="T1928">
        <v>104.4</v>
      </c>
      <c r="U1928">
        <v>128</v>
      </c>
      <c r="V1928">
        <v>-2.92</v>
      </c>
      <c r="W1928">
        <v>247</v>
      </c>
    </row>
    <row r="1929" spans="1:23" x14ac:dyDescent="0.25">
      <c r="A1929">
        <f>COUNTIF('Value Matchup'!$D$356:$D$423,D1929)</f>
        <v>0</v>
      </c>
      <c r="B1929" t="s">
        <v>1499</v>
      </c>
      <c r="C1929">
        <v>169</v>
      </c>
      <c r="D1929" t="s">
        <v>90</v>
      </c>
      <c r="E1929" t="s">
        <v>118</v>
      </c>
      <c r="F1929" s="79" t="s">
        <v>545</v>
      </c>
      <c r="G1929">
        <v>0</v>
      </c>
      <c r="H1929">
        <v>105.4</v>
      </c>
      <c r="I1929">
        <v>173</v>
      </c>
      <c r="J1929">
        <v>105.4</v>
      </c>
      <c r="K1929">
        <v>173</v>
      </c>
      <c r="L1929">
        <v>64.400000000000006</v>
      </c>
      <c r="M1929">
        <v>193</v>
      </c>
      <c r="N1929">
        <v>1.4999999999999999E-2</v>
      </c>
      <c r="O1929">
        <v>148</v>
      </c>
      <c r="P1929">
        <v>-7.84</v>
      </c>
      <c r="Q1929">
        <v>325</v>
      </c>
      <c r="R1929">
        <v>99.6</v>
      </c>
      <c r="S1929">
        <v>341</v>
      </c>
      <c r="T1929">
        <v>107.4</v>
      </c>
      <c r="U1929">
        <v>259</v>
      </c>
      <c r="V1929">
        <v>-2.0299999999999998</v>
      </c>
      <c r="W1929">
        <v>220</v>
      </c>
    </row>
    <row r="1930" spans="1:23" x14ac:dyDescent="0.25">
      <c r="A1930">
        <f>COUNTIF('Value Matchup'!$D$356:$D$423,D1930)</f>
        <v>0</v>
      </c>
      <c r="B1930" t="s">
        <v>1499</v>
      </c>
      <c r="C1930">
        <v>170</v>
      </c>
      <c r="D1930" t="s">
        <v>335</v>
      </c>
      <c r="E1930" t="s">
        <v>171</v>
      </c>
      <c r="F1930" s="79" t="s">
        <v>1660</v>
      </c>
      <c r="G1930">
        <v>-0.37</v>
      </c>
      <c r="H1930">
        <v>106.5</v>
      </c>
      <c r="I1930">
        <v>148</v>
      </c>
      <c r="J1930">
        <v>106.9</v>
      </c>
      <c r="K1930">
        <v>209</v>
      </c>
      <c r="L1930">
        <v>66.400000000000006</v>
      </c>
      <c r="M1930">
        <v>91</v>
      </c>
      <c r="N1930">
        <v>-1.2E-2</v>
      </c>
      <c r="O1930">
        <v>208</v>
      </c>
      <c r="P1930">
        <v>4.95</v>
      </c>
      <c r="Q1930">
        <v>86</v>
      </c>
      <c r="R1930">
        <v>107.3</v>
      </c>
      <c r="S1930">
        <v>92</v>
      </c>
      <c r="T1930">
        <v>102.4</v>
      </c>
      <c r="U1930">
        <v>83</v>
      </c>
      <c r="V1930">
        <v>-5.41</v>
      </c>
      <c r="W1930">
        <v>308</v>
      </c>
    </row>
    <row r="1931" spans="1:23" x14ac:dyDescent="0.25">
      <c r="A1931">
        <f>COUNTIF('Value Matchup'!$D$356:$D$423,D1931)</f>
        <v>0</v>
      </c>
      <c r="B1931" t="s">
        <v>1499</v>
      </c>
      <c r="C1931">
        <v>171</v>
      </c>
      <c r="D1931" t="s">
        <v>166</v>
      </c>
      <c r="E1931" t="s">
        <v>167</v>
      </c>
      <c r="F1931" s="79" t="s">
        <v>454</v>
      </c>
      <c r="G1931">
        <v>-0.54</v>
      </c>
      <c r="H1931">
        <v>102.7</v>
      </c>
      <c r="I1931">
        <v>221</v>
      </c>
      <c r="J1931">
        <v>103.2</v>
      </c>
      <c r="K1931">
        <v>136</v>
      </c>
      <c r="L1931">
        <v>67.5</v>
      </c>
      <c r="M1931">
        <v>49</v>
      </c>
      <c r="N1931">
        <v>4.5999999999999999E-2</v>
      </c>
      <c r="O1931">
        <v>79</v>
      </c>
      <c r="P1931">
        <v>-2.15</v>
      </c>
      <c r="Q1931">
        <v>194</v>
      </c>
      <c r="R1931">
        <v>103.1</v>
      </c>
      <c r="S1931">
        <v>251</v>
      </c>
      <c r="T1931">
        <v>105.3</v>
      </c>
      <c r="U1931">
        <v>170</v>
      </c>
      <c r="V1931">
        <v>-2.97</v>
      </c>
      <c r="W1931">
        <v>250</v>
      </c>
    </row>
    <row r="1932" spans="1:23" x14ac:dyDescent="0.25">
      <c r="A1932">
        <f>COUNTIF('Value Matchup'!$D$356:$D$423,D1932)</f>
        <v>0</v>
      </c>
      <c r="B1932" t="s">
        <v>1499</v>
      </c>
      <c r="C1932">
        <v>172</v>
      </c>
      <c r="D1932" t="s">
        <v>1491</v>
      </c>
      <c r="E1932" t="s">
        <v>198</v>
      </c>
      <c r="F1932" s="79" t="s">
        <v>455</v>
      </c>
      <c r="G1932">
        <v>-0.62</v>
      </c>
      <c r="H1932">
        <v>106.4</v>
      </c>
      <c r="I1932">
        <v>149</v>
      </c>
      <c r="J1932">
        <v>107</v>
      </c>
      <c r="K1932">
        <v>213</v>
      </c>
      <c r="L1932">
        <v>62.9</v>
      </c>
      <c r="M1932">
        <v>263</v>
      </c>
      <c r="N1932">
        <v>-8.9999999999999993E-3</v>
      </c>
      <c r="O1932">
        <v>203</v>
      </c>
      <c r="P1932">
        <v>-6.78</v>
      </c>
      <c r="Q1932">
        <v>304</v>
      </c>
      <c r="R1932">
        <v>103.3</v>
      </c>
      <c r="S1932">
        <v>238</v>
      </c>
      <c r="T1932">
        <v>110</v>
      </c>
      <c r="U1932">
        <v>338</v>
      </c>
      <c r="V1932">
        <v>6.69</v>
      </c>
      <c r="W1932">
        <v>30</v>
      </c>
    </row>
    <row r="1933" spans="1:23" x14ac:dyDescent="0.25">
      <c r="A1933">
        <f>COUNTIF('Value Matchup'!$D$356:$D$423,D1933)</f>
        <v>0</v>
      </c>
      <c r="B1933" t="s">
        <v>1499</v>
      </c>
      <c r="C1933">
        <v>173</v>
      </c>
      <c r="D1933" t="s">
        <v>1492</v>
      </c>
      <c r="E1933" t="s">
        <v>148</v>
      </c>
      <c r="F1933" s="79" t="s">
        <v>1002</v>
      </c>
      <c r="G1933">
        <v>-0.65</v>
      </c>
      <c r="H1933">
        <v>105.8</v>
      </c>
      <c r="I1933">
        <v>165</v>
      </c>
      <c r="J1933">
        <v>106.5</v>
      </c>
      <c r="K1933">
        <v>198</v>
      </c>
      <c r="L1933">
        <v>64.2</v>
      </c>
      <c r="M1933">
        <v>201</v>
      </c>
      <c r="N1933">
        <v>9.2999999999999999E-2</v>
      </c>
      <c r="O1933">
        <v>13</v>
      </c>
      <c r="P1933">
        <v>-2.9</v>
      </c>
      <c r="Q1933">
        <v>218</v>
      </c>
      <c r="R1933">
        <v>104.7</v>
      </c>
      <c r="S1933">
        <v>162</v>
      </c>
      <c r="T1933">
        <v>107.6</v>
      </c>
      <c r="U1933">
        <v>263</v>
      </c>
      <c r="V1933">
        <v>5.14</v>
      </c>
      <c r="W1933">
        <v>46</v>
      </c>
    </row>
    <row r="1934" spans="1:23" x14ac:dyDescent="0.25">
      <c r="A1934">
        <f>COUNTIF('Value Matchup'!$D$356:$D$423,D1934)</f>
        <v>1</v>
      </c>
      <c r="B1934" t="s">
        <v>1499</v>
      </c>
      <c r="C1934">
        <v>174</v>
      </c>
      <c r="D1934" t="s">
        <v>406</v>
      </c>
      <c r="E1934" t="s">
        <v>140</v>
      </c>
      <c r="F1934" s="79" t="s">
        <v>1785</v>
      </c>
      <c r="G1934">
        <v>-0.68</v>
      </c>
      <c r="H1934">
        <v>100.1</v>
      </c>
      <c r="I1934">
        <v>265</v>
      </c>
      <c r="J1934">
        <v>100.8</v>
      </c>
      <c r="K1934">
        <v>95</v>
      </c>
      <c r="L1934">
        <v>62.3</v>
      </c>
      <c r="M1934">
        <v>290</v>
      </c>
      <c r="N1934">
        <v>-0.08</v>
      </c>
      <c r="O1934">
        <v>332</v>
      </c>
      <c r="P1934">
        <v>6.13</v>
      </c>
      <c r="Q1934">
        <v>66</v>
      </c>
      <c r="R1934">
        <v>108.8</v>
      </c>
      <c r="S1934">
        <v>49</v>
      </c>
      <c r="T1934">
        <v>102.6</v>
      </c>
      <c r="U1934">
        <v>89</v>
      </c>
      <c r="V1934">
        <v>-7.09</v>
      </c>
      <c r="W1934">
        <v>329</v>
      </c>
    </row>
    <row r="1935" spans="1:23" x14ac:dyDescent="0.25">
      <c r="A1935">
        <f>COUNTIF('Value Matchup'!$D$356:$D$423,D1935)</f>
        <v>1</v>
      </c>
      <c r="B1935" t="s">
        <v>1499</v>
      </c>
      <c r="C1935">
        <v>175</v>
      </c>
      <c r="D1935" t="s">
        <v>318</v>
      </c>
      <c r="E1935" t="s">
        <v>167</v>
      </c>
      <c r="F1935" s="79" t="s">
        <v>1294</v>
      </c>
      <c r="G1935">
        <v>-0.72</v>
      </c>
      <c r="H1935">
        <v>100.7</v>
      </c>
      <c r="I1935">
        <v>251</v>
      </c>
      <c r="J1935">
        <v>101.4</v>
      </c>
      <c r="K1935">
        <v>104</v>
      </c>
      <c r="L1935">
        <v>62.5</v>
      </c>
      <c r="M1935">
        <v>283</v>
      </c>
      <c r="N1935">
        <v>5.0000000000000001E-3</v>
      </c>
      <c r="O1935">
        <v>170</v>
      </c>
      <c r="P1935">
        <v>-1.37</v>
      </c>
      <c r="Q1935">
        <v>175</v>
      </c>
      <c r="R1935">
        <v>103.6</v>
      </c>
      <c r="S1935">
        <v>215</v>
      </c>
      <c r="T1935">
        <v>105</v>
      </c>
      <c r="U1935">
        <v>152</v>
      </c>
      <c r="V1935">
        <v>-0.55000000000000004</v>
      </c>
      <c r="W1935">
        <v>177</v>
      </c>
    </row>
    <row r="1936" spans="1:23" x14ac:dyDescent="0.25">
      <c r="A1936">
        <f>COUNTIF('Value Matchup'!$D$356:$D$423,D1936)</f>
        <v>0</v>
      </c>
      <c r="B1936" t="s">
        <v>1499</v>
      </c>
      <c r="C1936">
        <v>176</v>
      </c>
      <c r="D1936" t="s">
        <v>1493</v>
      </c>
      <c r="E1936" t="s">
        <v>153</v>
      </c>
      <c r="F1936" s="79" t="s">
        <v>760</v>
      </c>
      <c r="G1936">
        <v>-0.82</v>
      </c>
      <c r="H1936">
        <v>103.6</v>
      </c>
      <c r="I1936">
        <v>202</v>
      </c>
      <c r="J1936">
        <v>104.4</v>
      </c>
      <c r="K1936">
        <v>159</v>
      </c>
      <c r="L1936">
        <v>58.8</v>
      </c>
      <c r="M1936">
        <v>347</v>
      </c>
      <c r="N1936">
        <v>-4.3999999999999997E-2</v>
      </c>
      <c r="O1936">
        <v>276</v>
      </c>
      <c r="P1936">
        <v>2.38</v>
      </c>
      <c r="Q1936">
        <v>111</v>
      </c>
      <c r="R1936">
        <v>107.4</v>
      </c>
      <c r="S1936">
        <v>89</v>
      </c>
      <c r="T1936">
        <v>105</v>
      </c>
      <c r="U1936">
        <v>158</v>
      </c>
      <c r="V1936">
        <v>10.19</v>
      </c>
      <c r="W1936">
        <v>9</v>
      </c>
    </row>
    <row r="1937" spans="1:23" x14ac:dyDescent="0.25">
      <c r="A1937">
        <f>COUNTIF('Value Matchup'!$D$356:$D$423,D1937)</f>
        <v>0</v>
      </c>
      <c r="B1937" t="s">
        <v>1499</v>
      </c>
      <c r="C1937">
        <v>177</v>
      </c>
      <c r="D1937" t="s">
        <v>289</v>
      </c>
      <c r="E1937" t="s">
        <v>186</v>
      </c>
      <c r="F1937" s="79" t="s">
        <v>542</v>
      </c>
      <c r="G1937">
        <v>-0.86</v>
      </c>
      <c r="H1937">
        <v>104.5</v>
      </c>
      <c r="I1937">
        <v>190</v>
      </c>
      <c r="J1937">
        <v>105.4</v>
      </c>
      <c r="K1937">
        <v>175</v>
      </c>
      <c r="L1937">
        <v>72.2</v>
      </c>
      <c r="M1937">
        <v>4</v>
      </c>
      <c r="N1937">
        <v>-5.2999999999999999E-2</v>
      </c>
      <c r="O1937">
        <v>304</v>
      </c>
      <c r="P1937">
        <v>-2.5099999999999998</v>
      </c>
      <c r="Q1937">
        <v>202</v>
      </c>
      <c r="R1937">
        <v>104.2</v>
      </c>
      <c r="S1937">
        <v>180</v>
      </c>
      <c r="T1937">
        <v>106.7</v>
      </c>
      <c r="U1937">
        <v>230</v>
      </c>
      <c r="V1937">
        <v>-1.98</v>
      </c>
      <c r="W1937">
        <v>219</v>
      </c>
    </row>
    <row r="1938" spans="1:23" x14ac:dyDescent="0.25">
      <c r="A1938">
        <f>COUNTIF('Value Matchup'!$D$356:$D$423,D1938)</f>
        <v>0</v>
      </c>
      <c r="B1938" t="s">
        <v>1499</v>
      </c>
      <c r="C1938">
        <v>178</v>
      </c>
      <c r="D1938" t="s">
        <v>259</v>
      </c>
      <c r="E1938" t="s">
        <v>151</v>
      </c>
      <c r="F1938" s="79" t="s">
        <v>514</v>
      </c>
      <c r="G1938">
        <v>-0.94</v>
      </c>
      <c r="H1938">
        <v>105.7</v>
      </c>
      <c r="I1938">
        <v>170</v>
      </c>
      <c r="J1938">
        <v>106.6</v>
      </c>
      <c r="K1938">
        <v>203</v>
      </c>
      <c r="L1938">
        <v>67.8</v>
      </c>
      <c r="M1938">
        <v>45</v>
      </c>
      <c r="N1938">
        <v>4.8000000000000001E-2</v>
      </c>
      <c r="O1938">
        <v>74</v>
      </c>
      <c r="P1938">
        <v>4.78</v>
      </c>
      <c r="Q1938">
        <v>90</v>
      </c>
      <c r="R1938">
        <v>108.4</v>
      </c>
      <c r="S1938">
        <v>59</v>
      </c>
      <c r="T1938">
        <v>103.6</v>
      </c>
      <c r="U1938">
        <v>105</v>
      </c>
      <c r="V1938">
        <v>0.92</v>
      </c>
      <c r="W1938">
        <v>133</v>
      </c>
    </row>
    <row r="1939" spans="1:23" x14ac:dyDescent="0.25">
      <c r="A1939">
        <f>COUNTIF('Value Matchup'!$D$356:$D$423,D1939)</f>
        <v>0</v>
      </c>
      <c r="B1939" t="s">
        <v>1499</v>
      </c>
      <c r="C1939">
        <v>179</v>
      </c>
      <c r="D1939" t="s">
        <v>416</v>
      </c>
      <c r="E1939" t="s">
        <v>123</v>
      </c>
      <c r="F1939" s="79" t="s">
        <v>538</v>
      </c>
      <c r="G1939">
        <v>-0.97</v>
      </c>
      <c r="H1939">
        <v>101.1</v>
      </c>
      <c r="I1939">
        <v>242</v>
      </c>
      <c r="J1939">
        <v>102.1</v>
      </c>
      <c r="K1939">
        <v>114</v>
      </c>
      <c r="L1939">
        <v>64.400000000000006</v>
      </c>
      <c r="M1939">
        <v>190</v>
      </c>
      <c r="N1939">
        <v>0.113</v>
      </c>
      <c r="O1939">
        <v>6</v>
      </c>
      <c r="P1939">
        <v>-2.27</v>
      </c>
      <c r="Q1939">
        <v>198</v>
      </c>
      <c r="R1939">
        <v>103.8</v>
      </c>
      <c r="S1939">
        <v>204</v>
      </c>
      <c r="T1939">
        <v>106.1</v>
      </c>
      <c r="U1939">
        <v>204</v>
      </c>
      <c r="V1939">
        <v>-1.1399999999999999</v>
      </c>
      <c r="W1939">
        <v>193</v>
      </c>
    </row>
    <row r="1940" spans="1:23" x14ac:dyDescent="0.25">
      <c r="A1940">
        <f>COUNTIF('Value Matchup'!$D$356:$D$423,D1940)</f>
        <v>0</v>
      </c>
      <c r="B1940" t="s">
        <v>1499</v>
      </c>
      <c r="C1940">
        <v>180</v>
      </c>
      <c r="D1940" t="s">
        <v>283</v>
      </c>
      <c r="E1940" t="s">
        <v>132</v>
      </c>
      <c r="F1940" s="79" t="s">
        <v>544</v>
      </c>
      <c r="G1940">
        <v>-1.02</v>
      </c>
      <c r="H1940">
        <v>102.9</v>
      </c>
      <c r="I1940">
        <v>215</v>
      </c>
      <c r="J1940">
        <v>103.9</v>
      </c>
      <c r="K1940">
        <v>149</v>
      </c>
      <c r="L1940">
        <v>67.5</v>
      </c>
      <c r="M1940">
        <v>51</v>
      </c>
      <c r="N1940">
        <v>3.7999999999999999E-2</v>
      </c>
      <c r="O1940">
        <v>92</v>
      </c>
      <c r="P1940">
        <v>-3.13</v>
      </c>
      <c r="Q1940">
        <v>224</v>
      </c>
      <c r="R1940">
        <v>104.6</v>
      </c>
      <c r="S1940">
        <v>167</v>
      </c>
      <c r="T1940">
        <v>107.7</v>
      </c>
      <c r="U1940">
        <v>268</v>
      </c>
      <c r="V1940">
        <v>1.03</v>
      </c>
      <c r="W1940">
        <v>128</v>
      </c>
    </row>
    <row r="1941" spans="1:23" x14ac:dyDescent="0.25">
      <c r="A1941">
        <f>COUNTIF('Value Matchup'!$D$356:$D$423,D1941)</f>
        <v>0</v>
      </c>
      <c r="B1941" t="s">
        <v>1499</v>
      </c>
      <c r="C1941">
        <v>181</v>
      </c>
      <c r="D1941" t="s">
        <v>1494</v>
      </c>
      <c r="E1941" t="s">
        <v>118</v>
      </c>
      <c r="F1941" s="79" t="s">
        <v>753</v>
      </c>
      <c r="G1941">
        <v>-1.04</v>
      </c>
      <c r="H1941">
        <v>102.9</v>
      </c>
      <c r="I1941">
        <v>217</v>
      </c>
      <c r="J1941">
        <v>103.9</v>
      </c>
      <c r="K1941">
        <v>148</v>
      </c>
      <c r="L1941">
        <v>61.6</v>
      </c>
      <c r="M1941">
        <v>314</v>
      </c>
      <c r="N1941">
        <v>2E-3</v>
      </c>
      <c r="O1941">
        <v>181</v>
      </c>
      <c r="P1941">
        <v>-5.12</v>
      </c>
      <c r="Q1941">
        <v>270</v>
      </c>
      <c r="R1941">
        <v>101.5</v>
      </c>
      <c r="S1941">
        <v>311</v>
      </c>
      <c r="T1941">
        <v>106.6</v>
      </c>
      <c r="U1941">
        <v>224</v>
      </c>
      <c r="V1941">
        <v>0.91</v>
      </c>
      <c r="W1941">
        <v>135</v>
      </c>
    </row>
    <row r="1942" spans="1:23" x14ac:dyDescent="0.25">
      <c r="A1942">
        <f>COUNTIF('Value Matchup'!$D$356:$D$423,D1942)</f>
        <v>0</v>
      </c>
      <c r="B1942" t="s">
        <v>1499</v>
      </c>
      <c r="C1942">
        <v>182</v>
      </c>
      <c r="D1942" t="s">
        <v>1495</v>
      </c>
      <c r="E1942" t="s">
        <v>207</v>
      </c>
      <c r="F1942" s="79" t="s">
        <v>989</v>
      </c>
      <c r="G1942">
        <v>-1.08</v>
      </c>
      <c r="H1942">
        <v>100</v>
      </c>
      <c r="I1942">
        <v>266</v>
      </c>
      <c r="J1942">
        <v>101.1</v>
      </c>
      <c r="K1942">
        <v>99</v>
      </c>
      <c r="L1942">
        <v>66.2</v>
      </c>
      <c r="M1942">
        <v>98</v>
      </c>
      <c r="N1942">
        <v>1.0999999999999999E-2</v>
      </c>
      <c r="O1942">
        <v>159</v>
      </c>
      <c r="P1942">
        <v>-7.17</v>
      </c>
      <c r="Q1942">
        <v>311</v>
      </c>
      <c r="R1942">
        <v>102.6</v>
      </c>
      <c r="S1942">
        <v>276</v>
      </c>
      <c r="T1942">
        <v>109.8</v>
      </c>
      <c r="U1942">
        <v>335</v>
      </c>
      <c r="V1942">
        <v>-2.98</v>
      </c>
      <c r="W1942">
        <v>251</v>
      </c>
    </row>
    <row r="1943" spans="1:23" x14ac:dyDescent="0.25">
      <c r="A1943">
        <f>COUNTIF('Value Matchup'!$D$356:$D$423,D1943)</f>
        <v>0</v>
      </c>
      <c r="B1943" t="s">
        <v>1499</v>
      </c>
      <c r="C1943">
        <v>183</v>
      </c>
      <c r="D1943" t="s">
        <v>187</v>
      </c>
      <c r="E1943" t="s">
        <v>150</v>
      </c>
      <c r="F1943" s="79" t="s">
        <v>1660</v>
      </c>
      <c r="G1943">
        <v>-1.19</v>
      </c>
      <c r="H1943">
        <v>106.1</v>
      </c>
      <c r="I1943">
        <v>156</v>
      </c>
      <c r="J1943">
        <v>107.3</v>
      </c>
      <c r="K1943">
        <v>217</v>
      </c>
      <c r="L1943">
        <v>65.599999999999994</v>
      </c>
      <c r="M1943">
        <v>126</v>
      </c>
      <c r="N1943">
        <v>3.2000000000000001E-2</v>
      </c>
      <c r="O1943">
        <v>105</v>
      </c>
      <c r="P1943">
        <v>8.44</v>
      </c>
      <c r="Q1943">
        <v>30</v>
      </c>
      <c r="R1943">
        <v>109.5</v>
      </c>
      <c r="S1943">
        <v>29</v>
      </c>
      <c r="T1943">
        <v>101</v>
      </c>
      <c r="U1943">
        <v>37</v>
      </c>
      <c r="V1943">
        <v>-0.75</v>
      </c>
      <c r="W1943">
        <v>184</v>
      </c>
    </row>
    <row r="1944" spans="1:23" x14ac:dyDescent="0.25">
      <c r="A1944">
        <f>COUNTIF('Value Matchup'!$D$356:$D$423,D1944)</f>
        <v>1</v>
      </c>
      <c r="B1944" t="s">
        <v>1499</v>
      </c>
      <c r="C1944">
        <v>184</v>
      </c>
      <c r="D1944" t="s">
        <v>175</v>
      </c>
      <c r="E1944" t="s">
        <v>121</v>
      </c>
      <c r="F1944" s="79" t="s">
        <v>451</v>
      </c>
      <c r="G1944">
        <v>-1.28</v>
      </c>
      <c r="H1944">
        <v>108.5</v>
      </c>
      <c r="I1944">
        <v>117</v>
      </c>
      <c r="J1944">
        <v>109.7</v>
      </c>
      <c r="K1944">
        <v>261</v>
      </c>
      <c r="L1944">
        <v>62.4</v>
      </c>
      <c r="M1944">
        <v>285</v>
      </c>
      <c r="N1944">
        <v>-0.14899999999999999</v>
      </c>
      <c r="O1944">
        <v>350</v>
      </c>
      <c r="P1944">
        <v>-4.0599999999999996</v>
      </c>
      <c r="Q1944">
        <v>242</v>
      </c>
      <c r="R1944">
        <v>102.3</v>
      </c>
      <c r="S1944">
        <v>288</v>
      </c>
      <c r="T1944">
        <v>106.3</v>
      </c>
      <c r="U1944">
        <v>217</v>
      </c>
      <c r="V1944">
        <v>-2.64</v>
      </c>
      <c r="W1944">
        <v>235</v>
      </c>
    </row>
    <row r="1945" spans="1:23" x14ac:dyDescent="0.25">
      <c r="A1945">
        <f>COUNTIF('Value Matchup'!$D$356:$D$423,D1945)</f>
        <v>0</v>
      </c>
      <c r="B1945" t="s">
        <v>1499</v>
      </c>
      <c r="C1945">
        <v>185</v>
      </c>
      <c r="D1945" t="s">
        <v>313</v>
      </c>
      <c r="E1945" t="s">
        <v>108</v>
      </c>
      <c r="F1945" s="79" t="s">
        <v>454</v>
      </c>
      <c r="G1945">
        <v>-1.31</v>
      </c>
      <c r="H1945">
        <v>108.6</v>
      </c>
      <c r="I1945">
        <v>115</v>
      </c>
      <c r="J1945">
        <v>109.9</v>
      </c>
      <c r="K1945">
        <v>263</v>
      </c>
      <c r="L1945">
        <v>74.2</v>
      </c>
      <c r="M1945">
        <v>1</v>
      </c>
      <c r="N1945">
        <v>-1.9E-2</v>
      </c>
      <c r="O1945">
        <v>225</v>
      </c>
      <c r="P1945">
        <v>-4.75</v>
      </c>
      <c r="Q1945">
        <v>259</v>
      </c>
      <c r="R1945">
        <v>103.1</v>
      </c>
      <c r="S1945">
        <v>248</v>
      </c>
      <c r="T1945">
        <v>107.9</v>
      </c>
      <c r="U1945">
        <v>272</v>
      </c>
      <c r="V1945">
        <v>10.119999999999999</v>
      </c>
      <c r="W1945">
        <v>10</v>
      </c>
    </row>
    <row r="1946" spans="1:23" x14ac:dyDescent="0.25">
      <c r="A1946">
        <f>COUNTIF('Value Matchup'!$D$356:$D$423,D1946)</f>
        <v>0</v>
      </c>
      <c r="B1946" t="s">
        <v>1499</v>
      </c>
      <c r="C1946">
        <v>186</v>
      </c>
      <c r="D1946" t="s">
        <v>422</v>
      </c>
      <c r="E1946" t="s">
        <v>173</v>
      </c>
      <c r="F1946" s="79" t="s">
        <v>550</v>
      </c>
      <c r="G1946">
        <v>-1.33</v>
      </c>
      <c r="H1946">
        <v>107.9</v>
      </c>
      <c r="I1946">
        <v>123</v>
      </c>
      <c r="J1946">
        <v>109.3</v>
      </c>
      <c r="K1946">
        <v>252</v>
      </c>
      <c r="L1946">
        <v>66</v>
      </c>
      <c r="M1946">
        <v>105</v>
      </c>
      <c r="N1946">
        <v>-5.2999999999999999E-2</v>
      </c>
      <c r="O1946">
        <v>301</v>
      </c>
      <c r="P1946">
        <v>-0.57999999999999996</v>
      </c>
      <c r="Q1946">
        <v>162</v>
      </c>
      <c r="R1946">
        <v>104.6</v>
      </c>
      <c r="S1946">
        <v>168</v>
      </c>
      <c r="T1946">
        <v>105.2</v>
      </c>
      <c r="U1946">
        <v>164</v>
      </c>
      <c r="V1946">
        <v>-2.59</v>
      </c>
      <c r="W1946">
        <v>232</v>
      </c>
    </row>
    <row r="1947" spans="1:23" x14ac:dyDescent="0.25">
      <c r="A1947">
        <f>COUNTIF('Value Matchup'!$D$356:$D$423,D1947)</f>
        <v>0</v>
      </c>
      <c r="B1947" t="s">
        <v>1499</v>
      </c>
      <c r="C1947">
        <v>187</v>
      </c>
      <c r="D1947" t="s">
        <v>189</v>
      </c>
      <c r="E1947" t="s">
        <v>144</v>
      </c>
      <c r="F1947" s="79" t="s">
        <v>452</v>
      </c>
      <c r="G1947">
        <v>-1.46</v>
      </c>
      <c r="H1947">
        <v>105</v>
      </c>
      <c r="I1947">
        <v>183</v>
      </c>
      <c r="J1947">
        <v>106.5</v>
      </c>
      <c r="K1947">
        <v>199</v>
      </c>
      <c r="L1947">
        <v>62.9</v>
      </c>
      <c r="M1947">
        <v>266</v>
      </c>
      <c r="N1947">
        <v>2.4E-2</v>
      </c>
      <c r="O1947">
        <v>126</v>
      </c>
      <c r="P1947">
        <v>0.86</v>
      </c>
      <c r="Q1947">
        <v>128</v>
      </c>
      <c r="R1947">
        <v>105.7</v>
      </c>
      <c r="S1947">
        <v>126</v>
      </c>
      <c r="T1947">
        <v>104.8</v>
      </c>
      <c r="U1947">
        <v>145</v>
      </c>
      <c r="V1947">
        <v>-0.03</v>
      </c>
      <c r="W1947">
        <v>161</v>
      </c>
    </row>
    <row r="1948" spans="1:23" x14ac:dyDescent="0.25">
      <c r="A1948">
        <f>COUNTIF('Value Matchup'!$D$356:$D$423,D1948)</f>
        <v>0</v>
      </c>
      <c r="B1948" t="s">
        <v>1499</v>
      </c>
      <c r="C1948">
        <v>188</v>
      </c>
      <c r="D1948" t="s">
        <v>319</v>
      </c>
      <c r="E1948" t="s">
        <v>108</v>
      </c>
      <c r="F1948" s="79" t="s">
        <v>541</v>
      </c>
      <c r="G1948">
        <v>-1.53</v>
      </c>
      <c r="H1948">
        <v>108</v>
      </c>
      <c r="I1948">
        <v>122</v>
      </c>
      <c r="J1948">
        <v>109.6</v>
      </c>
      <c r="K1948">
        <v>258</v>
      </c>
      <c r="L1948">
        <v>62.8</v>
      </c>
      <c r="M1948">
        <v>271</v>
      </c>
      <c r="N1948">
        <v>-5.8000000000000003E-2</v>
      </c>
      <c r="O1948">
        <v>309</v>
      </c>
      <c r="P1948">
        <v>-4.7</v>
      </c>
      <c r="Q1948">
        <v>254</v>
      </c>
      <c r="R1948">
        <v>102.4</v>
      </c>
      <c r="S1948">
        <v>282</v>
      </c>
      <c r="T1948">
        <v>107.1</v>
      </c>
      <c r="U1948">
        <v>246</v>
      </c>
      <c r="V1948">
        <v>10.43</v>
      </c>
      <c r="W1948">
        <v>8</v>
      </c>
    </row>
    <row r="1949" spans="1:23" x14ac:dyDescent="0.25">
      <c r="A1949">
        <f>COUNTIF('Value Matchup'!$D$356:$D$423,D1949)</f>
        <v>0</v>
      </c>
      <c r="B1949" t="s">
        <v>1499</v>
      </c>
      <c r="C1949">
        <v>189</v>
      </c>
      <c r="D1949" t="s">
        <v>408</v>
      </c>
      <c r="E1949" t="s">
        <v>148</v>
      </c>
      <c r="F1949" s="79" t="s">
        <v>455</v>
      </c>
      <c r="G1949">
        <v>-1.7</v>
      </c>
      <c r="H1949">
        <v>98.6</v>
      </c>
      <c r="I1949">
        <v>282</v>
      </c>
      <c r="J1949">
        <v>100.3</v>
      </c>
      <c r="K1949">
        <v>84</v>
      </c>
      <c r="L1949">
        <v>66.599999999999994</v>
      </c>
      <c r="M1949">
        <v>81</v>
      </c>
      <c r="N1949">
        <v>1.6E-2</v>
      </c>
      <c r="O1949">
        <v>140</v>
      </c>
      <c r="P1949">
        <v>-6.85</v>
      </c>
      <c r="Q1949">
        <v>305</v>
      </c>
      <c r="R1949">
        <v>102.6</v>
      </c>
      <c r="S1949">
        <v>275</v>
      </c>
      <c r="T1949">
        <v>109.5</v>
      </c>
      <c r="U1949">
        <v>324</v>
      </c>
      <c r="V1949">
        <v>-0.25</v>
      </c>
      <c r="W1949">
        <v>167</v>
      </c>
    </row>
    <row r="1950" spans="1:23" x14ac:dyDescent="0.25">
      <c r="A1950">
        <f>COUNTIF('Value Matchup'!$D$356:$D$423,D1950)</f>
        <v>0</v>
      </c>
      <c r="B1950" t="s">
        <v>1499</v>
      </c>
      <c r="C1950">
        <v>190</v>
      </c>
      <c r="D1950" t="s">
        <v>411</v>
      </c>
      <c r="E1950" t="s">
        <v>124</v>
      </c>
      <c r="F1950" s="79" t="s">
        <v>1662</v>
      </c>
      <c r="G1950">
        <v>-1.84</v>
      </c>
      <c r="H1950">
        <v>101.7</v>
      </c>
      <c r="I1950">
        <v>233</v>
      </c>
      <c r="J1950">
        <v>103.6</v>
      </c>
      <c r="K1950">
        <v>141</v>
      </c>
      <c r="L1950">
        <v>60.5</v>
      </c>
      <c r="M1950">
        <v>338</v>
      </c>
      <c r="N1950">
        <v>-4.2000000000000003E-2</v>
      </c>
      <c r="O1950">
        <v>269</v>
      </c>
      <c r="P1950">
        <v>7.58</v>
      </c>
      <c r="Q1950">
        <v>45</v>
      </c>
      <c r="R1950">
        <v>108.9</v>
      </c>
      <c r="S1950">
        <v>45</v>
      </c>
      <c r="T1950">
        <v>101.3</v>
      </c>
      <c r="U1950">
        <v>48</v>
      </c>
      <c r="V1950">
        <v>-3.55</v>
      </c>
      <c r="W1950">
        <v>272</v>
      </c>
    </row>
    <row r="1951" spans="1:23" x14ac:dyDescent="0.25">
      <c r="A1951">
        <f>COUNTIF('Value Matchup'!$D$356:$D$423,D1951)</f>
        <v>0</v>
      </c>
      <c r="B1951" t="s">
        <v>1499</v>
      </c>
      <c r="C1951">
        <v>191</v>
      </c>
      <c r="D1951" t="s">
        <v>359</v>
      </c>
      <c r="E1951" t="s">
        <v>171</v>
      </c>
      <c r="F1951" s="79" t="s">
        <v>1660</v>
      </c>
      <c r="G1951">
        <v>-1.9</v>
      </c>
      <c r="H1951">
        <v>102.4</v>
      </c>
      <c r="I1951">
        <v>223</v>
      </c>
      <c r="J1951">
        <v>104.3</v>
      </c>
      <c r="K1951">
        <v>155</v>
      </c>
      <c r="L1951">
        <v>63.9</v>
      </c>
      <c r="M1951">
        <v>222</v>
      </c>
      <c r="N1951">
        <v>1.7999999999999999E-2</v>
      </c>
      <c r="O1951">
        <v>137</v>
      </c>
      <c r="P1951">
        <v>3.85</v>
      </c>
      <c r="Q1951">
        <v>102</v>
      </c>
      <c r="R1951">
        <v>106.3</v>
      </c>
      <c r="S1951">
        <v>109</v>
      </c>
      <c r="T1951">
        <v>102.4</v>
      </c>
      <c r="U1951">
        <v>84</v>
      </c>
      <c r="V1951">
        <v>-6.07</v>
      </c>
      <c r="W1951">
        <v>315</v>
      </c>
    </row>
    <row r="1952" spans="1:23" x14ac:dyDescent="0.25">
      <c r="A1952">
        <f>COUNTIF('Value Matchup'!$D$356:$D$423,D1952)</f>
        <v>0</v>
      </c>
      <c r="B1952" t="s">
        <v>1499</v>
      </c>
      <c r="C1952">
        <v>192</v>
      </c>
      <c r="D1952" t="s">
        <v>1496</v>
      </c>
      <c r="E1952" t="s">
        <v>169</v>
      </c>
      <c r="F1952" s="79" t="s">
        <v>539</v>
      </c>
      <c r="G1952">
        <v>-1.94</v>
      </c>
      <c r="H1952">
        <v>100.6</v>
      </c>
      <c r="I1952">
        <v>252</v>
      </c>
      <c r="J1952">
        <v>102.6</v>
      </c>
      <c r="K1952">
        <v>125</v>
      </c>
      <c r="L1952">
        <v>60.5</v>
      </c>
      <c r="M1952">
        <v>337</v>
      </c>
      <c r="N1952">
        <v>2.5000000000000001E-2</v>
      </c>
      <c r="O1952">
        <v>125</v>
      </c>
      <c r="P1952">
        <v>-5.87</v>
      </c>
      <c r="Q1952">
        <v>287</v>
      </c>
      <c r="R1952">
        <v>103.5</v>
      </c>
      <c r="S1952">
        <v>224</v>
      </c>
      <c r="T1952">
        <v>109.3</v>
      </c>
      <c r="U1952">
        <v>320</v>
      </c>
      <c r="V1952">
        <v>7.63</v>
      </c>
      <c r="W1952">
        <v>22</v>
      </c>
    </row>
    <row r="1953" spans="1:23" x14ac:dyDescent="0.25">
      <c r="A1953">
        <f>COUNTIF('Value Matchup'!$D$356:$D$423,D1953)</f>
        <v>0</v>
      </c>
      <c r="B1953" t="s">
        <v>1499</v>
      </c>
      <c r="C1953">
        <v>193</v>
      </c>
      <c r="D1953" t="s">
        <v>246</v>
      </c>
      <c r="E1953" t="s">
        <v>112</v>
      </c>
      <c r="F1953" s="79" t="s">
        <v>517</v>
      </c>
      <c r="G1953">
        <v>-2.11</v>
      </c>
      <c r="H1953">
        <v>104.1</v>
      </c>
      <c r="I1953">
        <v>195</v>
      </c>
      <c r="J1953">
        <v>106.2</v>
      </c>
      <c r="K1953">
        <v>193</v>
      </c>
      <c r="L1953">
        <v>64.7</v>
      </c>
      <c r="M1953">
        <v>171</v>
      </c>
      <c r="N1953">
        <v>-2.1999999999999999E-2</v>
      </c>
      <c r="O1953">
        <v>231</v>
      </c>
      <c r="P1953">
        <v>-2.78</v>
      </c>
      <c r="Q1953">
        <v>215</v>
      </c>
      <c r="R1953">
        <v>102.3</v>
      </c>
      <c r="S1953">
        <v>289</v>
      </c>
      <c r="T1953">
        <v>105</v>
      </c>
      <c r="U1953">
        <v>157</v>
      </c>
      <c r="V1953">
        <v>-4.3600000000000003</v>
      </c>
      <c r="W1953">
        <v>291</v>
      </c>
    </row>
    <row r="1954" spans="1:23" x14ac:dyDescent="0.25">
      <c r="A1954">
        <f>COUNTIF('Value Matchup'!$D$356:$D$423,D1954)</f>
        <v>0</v>
      </c>
      <c r="B1954" t="s">
        <v>1499</v>
      </c>
      <c r="C1954">
        <v>194</v>
      </c>
      <c r="D1954" t="s">
        <v>314</v>
      </c>
      <c r="E1954" t="s">
        <v>173</v>
      </c>
      <c r="F1954" s="79" t="s">
        <v>551</v>
      </c>
      <c r="G1954">
        <v>-2.16</v>
      </c>
      <c r="H1954">
        <v>109.9</v>
      </c>
      <c r="I1954">
        <v>93</v>
      </c>
      <c r="J1954">
        <v>112</v>
      </c>
      <c r="K1954">
        <v>299</v>
      </c>
      <c r="L1954">
        <v>67.099999999999994</v>
      </c>
      <c r="M1954">
        <v>62</v>
      </c>
      <c r="N1954">
        <v>2.5000000000000001E-2</v>
      </c>
      <c r="O1954">
        <v>122</v>
      </c>
      <c r="P1954">
        <v>3.7</v>
      </c>
      <c r="Q1954">
        <v>103</v>
      </c>
      <c r="R1954">
        <v>105.8</v>
      </c>
      <c r="S1954">
        <v>118</v>
      </c>
      <c r="T1954">
        <v>102.1</v>
      </c>
      <c r="U1954">
        <v>71</v>
      </c>
      <c r="V1954">
        <v>9.4700000000000006</v>
      </c>
      <c r="W1954">
        <v>12</v>
      </c>
    </row>
    <row r="1955" spans="1:23" x14ac:dyDescent="0.25">
      <c r="A1955">
        <f>COUNTIF('Value Matchup'!$D$356:$D$423,D1955)</f>
        <v>0</v>
      </c>
      <c r="B1955" t="s">
        <v>1499</v>
      </c>
      <c r="C1955">
        <v>195</v>
      </c>
      <c r="D1955" t="s">
        <v>188</v>
      </c>
      <c r="E1955" t="s">
        <v>173</v>
      </c>
      <c r="F1955" s="79" t="s">
        <v>514</v>
      </c>
      <c r="G1955">
        <v>-2.23</v>
      </c>
      <c r="H1955">
        <v>101.4</v>
      </c>
      <c r="I1955">
        <v>238</v>
      </c>
      <c r="J1955">
        <v>103.6</v>
      </c>
      <c r="K1955">
        <v>142</v>
      </c>
      <c r="L1955">
        <v>66</v>
      </c>
      <c r="M1955">
        <v>104</v>
      </c>
      <c r="N1955">
        <v>-4.8000000000000001E-2</v>
      </c>
      <c r="O1955">
        <v>289</v>
      </c>
      <c r="P1955">
        <v>0.88</v>
      </c>
      <c r="Q1955">
        <v>127</v>
      </c>
      <c r="R1955">
        <v>105.5</v>
      </c>
      <c r="S1955">
        <v>133</v>
      </c>
      <c r="T1955">
        <v>104.6</v>
      </c>
      <c r="U1955">
        <v>135</v>
      </c>
      <c r="V1955">
        <v>1</v>
      </c>
      <c r="W1955">
        <v>129</v>
      </c>
    </row>
    <row r="1956" spans="1:23" x14ac:dyDescent="0.25">
      <c r="A1956">
        <f>COUNTIF('Value Matchup'!$D$356:$D$423,D1956)</f>
        <v>0</v>
      </c>
      <c r="B1956" t="s">
        <v>1499</v>
      </c>
      <c r="C1956">
        <v>196</v>
      </c>
      <c r="D1956" t="s">
        <v>147</v>
      </c>
      <c r="E1956" t="s">
        <v>148</v>
      </c>
      <c r="F1956" s="79" t="s">
        <v>515</v>
      </c>
      <c r="G1956">
        <v>-2.54</v>
      </c>
      <c r="H1956">
        <v>106</v>
      </c>
      <c r="I1956">
        <v>161</v>
      </c>
      <c r="J1956">
        <v>108.5</v>
      </c>
      <c r="K1956">
        <v>239</v>
      </c>
      <c r="L1956">
        <v>65.3</v>
      </c>
      <c r="M1956">
        <v>141</v>
      </c>
      <c r="N1956">
        <v>2.9000000000000001E-2</v>
      </c>
      <c r="O1956">
        <v>113</v>
      </c>
      <c r="P1956">
        <v>-4.92</v>
      </c>
      <c r="Q1956">
        <v>265</v>
      </c>
      <c r="R1956">
        <v>102.2</v>
      </c>
      <c r="S1956">
        <v>291</v>
      </c>
      <c r="T1956">
        <v>107.1</v>
      </c>
      <c r="U1956">
        <v>251</v>
      </c>
      <c r="V1956">
        <v>2.74</v>
      </c>
      <c r="W1956">
        <v>84</v>
      </c>
    </row>
    <row r="1957" spans="1:23" x14ac:dyDescent="0.25">
      <c r="A1957">
        <f>COUNTIF('Value Matchup'!$D$356:$D$423,D1957)</f>
        <v>0</v>
      </c>
      <c r="B1957" t="s">
        <v>1499</v>
      </c>
      <c r="C1957">
        <v>197</v>
      </c>
      <c r="D1957" t="s">
        <v>342</v>
      </c>
      <c r="E1957" t="s">
        <v>108</v>
      </c>
      <c r="F1957" s="79" t="s">
        <v>1039</v>
      </c>
      <c r="G1957">
        <v>-2.57</v>
      </c>
      <c r="H1957">
        <v>105.8</v>
      </c>
      <c r="I1957">
        <v>166</v>
      </c>
      <c r="J1957">
        <v>108.4</v>
      </c>
      <c r="K1957">
        <v>234</v>
      </c>
      <c r="L1957">
        <v>64.5</v>
      </c>
      <c r="M1957">
        <v>182</v>
      </c>
      <c r="N1957">
        <v>7.2999999999999995E-2</v>
      </c>
      <c r="O1957">
        <v>32</v>
      </c>
      <c r="P1957">
        <v>-8.3699999999999992</v>
      </c>
      <c r="Q1957">
        <v>335</v>
      </c>
      <c r="R1957">
        <v>101.3</v>
      </c>
      <c r="S1957">
        <v>320</v>
      </c>
      <c r="T1957">
        <v>109.7</v>
      </c>
      <c r="U1957">
        <v>331</v>
      </c>
      <c r="V1957">
        <v>-4.04</v>
      </c>
      <c r="W1957">
        <v>284</v>
      </c>
    </row>
    <row r="1958" spans="1:23" x14ac:dyDescent="0.25">
      <c r="A1958">
        <f>COUNTIF('Value Matchup'!$D$356:$D$423,D1958)</f>
        <v>0</v>
      </c>
      <c r="B1958" t="s">
        <v>1499</v>
      </c>
      <c r="C1958">
        <v>198</v>
      </c>
      <c r="D1958" t="s">
        <v>362</v>
      </c>
      <c r="E1958" t="s">
        <v>116</v>
      </c>
      <c r="F1958" s="79" t="s">
        <v>535</v>
      </c>
      <c r="G1958">
        <v>-2.58</v>
      </c>
      <c r="H1958">
        <v>97.6</v>
      </c>
      <c r="I1958">
        <v>297</v>
      </c>
      <c r="J1958">
        <v>100.2</v>
      </c>
      <c r="K1958">
        <v>83</v>
      </c>
      <c r="L1958">
        <v>65.599999999999994</v>
      </c>
      <c r="M1958">
        <v>122</v>
      </c>
      <c r="N1958">
        <v>-3.5000000000000003E-2</v>
      </c>
      <c r="O1958">
        <v>256</v>
      </c>
      <c r="P1958">
        <v>-9.6300000000000008</v>
      </c>
      <c r="Q1958">
        <v>346</v>
      </c>
      <c r="R1958">
        <v>99.2</v>
      </c>
      <c r="S1958">
        <v>345</v>
      </c>
      <c r="T1958">
        <v>108.8</v>
      </c>
      <c r="U1958">
        <v>304</v>
      </c>
      <c r="V1958">
        <v>12.66</v>
      </c>
      <c r="W1958">
        <v>5</v>
      </c>
    </row>
    <row r="1959" spans="1:23" x14ac:dyDescent="0.25">
      <c r="A1959">
        <f>COUNTIF('Value Matchup'!$D$356:$D$423,D1959)</f>
        <v>0</v>
      </c>
      <c r="B1959" t="s">
        <v>1499</v>
      </c>
      <c r="C1959">
        <v>199</v>
      </c>
      <c r="D1959" t="s">
        <v>367</v>
      </c>
      <c r="E1959" t="s">
        <v>148</v>
      </c>
      <c r="F1959" s="79" t="s">
        <v>515</v>
      </c>
      <c r="G1959">
        <v>-2.65</v>
      </c>
      <c r="H1959">
        <v>98.9</v>
      </c>
      <c r="I1959">
        <v>278</v>
      </c>
      <c r="J1959">
        <v>101.5</v>
      </c>
      <c r="K1959">
        <v>107</v>
      </c>
      <c r="L1959">
        <v>65</v>
      </c>
      <c r="M1959">
        <v>158</v>
      </c>
      <c r="N1959">
        <v>6.0000000000000001E-3</v>
      </c>
      <c r="O1959">
        <v>169</v>
      </c>
      <c r="P1959">
        <v>-5.57</v>
      </c>
      <c r="Q1959">
        <v>278</v>
      </c>
      <c r="R1959">
        <v>103.4</v>
      </c>
      <c r="S1959">
        <v>227</v>
      </c>
      <c r="T1959">
        <v>109</v>
      </c>
      <c r="U1959">
        <v>313</v>
      </c>
      <c r="V1959">
        <v>0.23</v>
      </c>
      <c r="W1959">
        <v>154</v>
      </c>
    </row>
    <row r="1960" spans="1:23" x14ac:dyDescent="0.25">
      <c r="A1960">
        <f>COUNTIF('Value Matchup'!$D$356:$D$423,D1960)</f>
        <v>0</v>
      </c>
      <c r="B1960" t="s">
        <v>1499</v>
      </c>
      <c r="C1960">
        <v>200</v>
      </c>
      <c r="D1960" t="s">
        <v>1281</v>
      </c>
      <c r="E1960" t="s">
        <v>176</v>
      </c>
      <c r="F1960" s="79" t="s">
        <v>518</v>
      </c>
      <c r="G1960">
        <v>-2.83</v>
      </c>
      <c r="H1960">
        <v>98.1</v>
      </c>
      <c r="I1960">
        <v>292</v>
      </c>
      <c r="J1960">
        <v>100.9</v>
      </c>
      <c r="K1960">
        <v>97</v>
      </c>
      <c r="L1960">
        <v>60.7</v>
      </c>
      <c r="M1960">
        <v>333</v>
      </c>
      <c r="N1960">
        <v>-6.7000000000000004E-2</v>
      </c>
      <c r="O1960">
        <v>323</v>
      </c>
      <c r="P1960">
        <v>-2.86</v>
      </c>
      <c r="Q1960">
        <v>217</v>
      </c>
      <c r="R1960">
        <v>104.1</v>
      </c>
      <c r="S1960">
        <v>185</v>
      </c>
      <c r="T1960">
        <v>107</v>
      </c>
      <c r="U1960">
        <v>240</v>
      </c>
      <c r="V1960">
        <v>-3.27</v>
      </c>
      <c r="W1960">
        <v>263</v>
      </c>
    </row>
    <row r="1961" spans="1:23" x14ac:dyDescent="0.25">
      <c r="A1961">
        <f>COUNTIF('Value Matchup'!$D$356:$D$423,D1961)</f>
        <v>0</v>
      </c>
      <c r="B1961" t="s">
        <v>1499</v>
      </c>
      <c r="C1961">
        <v>201</v>
      </c>
      <c r="D1961" t="s">
        <v>209</v>
      </c>
      <c r="E1961" t="s">
        <v>182</v>
      </c>
      <c r="F1961" s="79" t="s">
        <v>1662</v>
      </c>
      <c r="G1961">
        <v>-2.86</v>
      </c>
      <c r="H1961">
        <v>108.8</v>
      </c>
      <c r="I1961">
        <v>109</v>
      </c>
      <c r="J1961">
        <v>111.7</v>
      </c>
      <c r="K1961">
        <v>291</v>
      </c>
      <c r="L1961">
        <v>67.5</v>
      </c>
      <c r="M1961">
        <v>55</v>
      </c>
      <c r="N1961">
        <v>-3.5000000000000003E-2</v>
      </c>
      <c r="O1961">
        <v>257</v>
      </c>
      <c r="P1961">
        <v>5.09</v>
      </c>
      <c r="Q1961">
        <v>81</v>
      </c>
      <c r="R1961">
        <v>105.9</v>
      </c>
      <c r="S1961">
        <v>116</v>
      </c>
      <c r="T1961">
        <v>100.8</v>
      </c>
      <c r="U1961">
        <v>31</v>
      </c>
      <c r="V1961">
        <v>-3.67</v>
      </c>
      <c r="W1961">
        <v>276</v>
      </c>
    </row>
    <row r="1962" spans="1:23" x14ac:dyDescent="0.25">
      <c r="A1962">
        <f>COUNTIF('Value Matchup'!$D$356:$D$423,D1962)</f>
        <v>0</v>
      </c>
      <c r="B1962" t="s">
        <v>1499</v>
      </c>
      <c r="C1962">
        <v>202</v>
      </c>
      <c r="D1962" t="s">
        <v>199</v>
      </c>
      <c r="E1962" t="s">
        <v>169</v>
      </c>
      <c r="F1962" s="79" t="s">
        <v>515</v>
      </c>
      <c r="G1962">
        <v>-2.95</v>
      </c>
      <c r="H1962">
        <v>104.6</v>
      </c>
      <c r="I1962">
        <v>189</v>
      </c>
      <c r="J1962">
        <v>107.5</v>
      </c>
      <c r="K1962">
        <v>222</v>
      </c>
      <c r="L1962">
        <v>64.400000000000006</v>
      </c>
      <c r="M1962">
        <v>189</v>
      </c>
      <c r="N1962">
        <v>3.3000000000000002E-2</v>
      </c>
      <c r="O1962">
        <v>102</v>
      </c>
      <c r="P1962">
        <v>-4.75</v>
      </c>
      <c r="Q1962">
        <v>258</v>
      </c>
      <c r="R1962">
        <v>103.4</v>
      </c>
      <c r="S1962">
        <v>226</v>
      </c>
      <c r="T1962">
        <v>108.2</v>
      </c>
      <c r="U1962">
        <v>283</v>
      </c>
      <c r="V1962">
        <v>5.35</v>
      </c>
      <c r="W1962">
        <v>42</v>
      </c>
    </row>
    <row r="1963" spans="1:23" x14ac:dyDescent="0.25">
      <c r="A1963">
        <f>COUNTIF('Value Matchup'!$D$356:$D$423,D1963)</f>
        <v>1</v>
      </c>
      <c r="B1963" t="s">
        <v>1499</v>
      </c>
      <c r="C1963">
        <v>203</v>
      </c>
      <c r="D1963" t="s">
        <v>307</v>
      </c>
      <c r="E1963" t="s">
        <v>176</v>
      </c>
      <c r="F1963" s="79" t="s">
        <v>1661</v>
      </c>
      <c r="G1963">
        <v>-3.16</v>
      </c>
      <c r="H1963">
        <v>101.4</v>
      </c>
      <c r="I1963">
        <v>237</v>
      </c>
      <c r="J1963">
        <v>104.5</v>
      </c>
      <c r="K1963">
        <v>162</v>
      </c>
      <c r="L1963">
        <v>63.2</v>
      </c>
      <c r="M1963">
        <v>253</v>
      </c>
      <c r="N1963">
        <v>-4.7E-2</v>
      </c>
      <c r="O1963">
        <v>286</v>
      </c>
      <c r="P1963">
        <v>0.26</v>
      </c>
      <c r="Q1963">
        <v>144</v>
      </c>
      <c r="R1963">
        <v>104.9</v>
      </c>
      <c r="S1963">
        <v>151</v>
      </c>
      <c r="T1963">
        <v>104.7</v>
      </c>
      <c r="U1963">
        <v>140</v>
      </c>
      <c r="V1963">
        <v>3.13</v>
      </c>
      <c r="W1963">
        <v>74</v>
      </c>
    </row>
    <row r="1964" spans="1:23" x14ac:dyDescent="0.25">
      <c r="A1964">
        <f>COUNTIF('Value Matchup'!$D$356:$D$423,D1964)</f>
        <v>0</v>
      </c>
      <c r="B1964" t="s">
        <v>1499</v>
      </c>
      <c r="C1964">
        <v>204</v>
      </c>
      <c r="D1964" t="s">
        <v>1497</v>
      </c>
      <c r="E1964" t="s">
        <v>155</v>
      </c>
      <c r="F1964" s="79" t="s">
        <v>538</v>
      </c>
      <c r="G1964">
        <v>-3.19</v>
      </c>
      <c r="H1964">
        <v>102.8</v>
      </c>
      <c r="I1964">
        <v>218</v>
      </c>
      <c r="J1964">
        <v>106</v>
      </c>
      <c r="K1964">
        <v>189</v>
      </c>
      <c r="L1964">
        <v>61.1</v>
      </c>
      <c r="M1964">
        <v>329</v>
      </c>
      <c r="N1964">
        <v>0.121</v>
      </c>
      <c r="O1964">
        <v>2</v>
      </c>
      <c r="P1964">
        <v>-4.5</v>
      </c>
      <c r="Q1964">
        <v>250</v>
      </c>
      <c r="R1964">
        <v>103.1</v>
      </c>
      <c r="S1964">
        <v>252</v>
      </c>
      <c r="T1964">
        <v>107.6</v>
      </c>
      <c r="U1964">
        <v>265</v>
      </c>
      <c r="V1964">
        <v>-0.78</v>
      </c>
      <c r="W1964">
        <v>185</v>
      </c>
    </row>
    <row r="1965" spans="1:23" x14ac:dyDescent="0.25">
      <c r="A1965">
        <f>COUNTIF('Value Matchup'!$D$356:$D$423,D1965)</f>
        <v>1</v>
      </c>
      <c r="B1965" t="s">
        <v>1499</v>
      </c>
      <c r="C1965">
        <v>205</v>
      </c>
      <c r="D1965" t="s">
        <v>276</v>
      </c>
      <c r="E1965" t="s">
        <v>114</v>
      </c>
      <c r="F1965" s="79" t="s">
        <v>552</v>
      </c>
      <c r="G1965">
        <v>-3.35</v>
      </c>
      <c r="H1965">
        <v>100.3</v>
      </c>
      <c r="I1965">
        <v>262</v>
      </c>
      <c r="J1965">
        <v>103.6</v>
      </c>
      <c r="K1965">
        <v>143</v>
      </c>
      <c r="L1965">
        <v>66.8</v>
      </c>
      <c r="M1965">
        <v>69</v>
      </c>
      <c r="N1965">
        <v>3.2000000000000001E-2</v>
      </c>
      <c r="O1965">
        <v>104</v>
      </c>
      <c r="P1965">
        <v>1.92</v>
      </c>
      <c r="Q1965">
        <v>115</v>
      </c>
      <c r="R1965">
        <v>105.3</v>
      </c>
      <c r="S1965">
        <v>145</v>
      </c>
      <c r="T1965">
        <v>103.3</v>
      </c>
      <c r="U1965">
        <v>100</v>
      </c>
      <c r="V1965">
        <v>-14.41</v>
      </c>
      <c r="W1965">
        <v>351</v>
      </c>
    </row>
    <row r="1966" spans="1:23" x14ac:dyDescent="0.25">
      <c r="A1966">
        <f>COUNTIF('Value Matchup'!$D$356:$D$423,D1966)</f>
        <v>0</v>
      </c>
      <c r="B1966" t="s">
        <v>1499</v>
      </c>
      <c r="C1966">
        <v>206</v>
      </c>
      <c r="D1966" t="s">
        <v>262</v>
      </c>
      <c r="E1966" t="s">
        <v>161</v>
      </c>
      <c r="F1966" s="79" t="s">
        <v>1660</v>
      </c>
      <c r="G1966">
        <v>-3.87</v>
      </c>
      <c r="H1966">
        <v>101.6</v>
      </c>
      <c r="I1966">
        <v>235</v>
      </c>
      <c r="J1966">
        <v>105.5</v>
      </c>
      <c r="K1966">
        <v>176</v>
      </c>
      <c r="L1966">
        <v>64.400000000000006</v>
      </c>
      <c r="M1966">
        <v>192</v>
      </c>
      <c r="N1966">
        <v>-2.1000000000000001E-2</v>
      </c>
      <c r="O1966">
        <v>228</v>
      </c>
      <c r="P1966">
        <v>-0.98</v>
      </c>
      <c r="Q1966">
        <v>167</v>
      </c>
      <c r="R1966">
        <v>104.6</v>
      </c>
      <c r="S1966">
        <v>165</v>
      </c>
      <c r="T1966">
        <v>105.6</v>
      </c>
      <c r="U1966">
        <v>182</v>
      </c>
      <c r="V1966">
        <v>1.81</v>
      </c>
      <c r="W1966">
        <v>107</v>
      </c>
    </row>
    <row r="1967" spans="1:23" x14ac:dyDescent="0.25">
      <c r="A1967">
        <f>COUNTIF('Value Matchup'!$D$356:$D$423,D1967)</f>
        <v>0</v>
      </c>
      <c r="B1967" t="s">
        <v>1499</v>
      </c>
      <c r="C1967">
        <v>207</v>
      </c>
      <c r="D1967" t="s">
        <v>142</v>
      </c>
      <c r="E1967" t="s">
        <v>112</v>
      </c>
      <c r="F1967" s="79" t="s">
        <v>1660</v>
      </c>
      <c r="G1967">
        <v>-3.9</v>
      </c>
      <c r="H1967">
        <v>93</v>
      </c>
      <c r="I1967">
        <v>337</v>
      </c>
      <c r="J1967">
        <v>96.9</v>
      </c>
      <c r="K1967">
        <v>45</v>
      </c>
      <c r="L1967">
        <v>65</v>
      </c>
      <c r="M1967">
        <v>157</v>
      </c>
      <c r="N1967">
        <v>-2.8000000000000001E-2</v>
      </c>
      <c r="O1967">
        <v>245</v>
      </c>
      <c r="P1967">
        <v>-0.21</v>
      </c>
      <c r="Q1967">
        <v>154</v>
      </c>
      <c r="R1967">
        <v>104.1</v>
      </c>
      <c r="S1967">
        <v>187</v>
      </c>
      <c r="T1967">
        <v>104.3</v>
      </c>
      <c r="U1967">
        <v>121</v>
      </c>
      <c r="V1967">
        <v>0.1</v>
      </c>
      <c r="W1967">
        <v>159</v>
      </c>
    </row>
    <row r="1968" spans="1:23" x14ac:dyDescent="0.25">
      <c r="A1968">
        <f>COUNTIF('Value Matchup'!$D$356:$D$423,D1968)</f>
        <v>0</v>
      </c>
      <c r="B1968" t="s">
        <v>1499</v>
      </c>
      <c r="C1968">
        <v>208</v>
      </c>
      <c r="D1968" t="s">
        <v>310</v>
      </c>
      <c r="E1968" t="s">
        <v>112</v>
      </c>
      <c r="F1968" s="79" t="s">
        <v>550</v>
      </c>
      <c r="G1968">
        <v>-3.94</v>
      </c>
      <c r="H1968">
        <v>94.4</v>
      </c>
      <c r="I1968">
        <v>327</v>
      </c>
      <c r="J1968">
        <v>98.3</v>
      </c>
      <c r="K1968">
        <v>57</v>
      </c>
      <c r="L1968">
        <v>61.5</v>
      </c>
      <c r="M1968">
        <v>315</v>
      </c>
      <c r="N1968">
        <v>1.9E-2</v>
      </c>
      <c r="O1968">
        <v>132</v>
      </c>
      <c r="P1968">
        <v>-2.38</v>
      </c>
      <c r="Q1968">
        <v>200</v>
      </c>
      <c r="R1968">
        <v>102.9</v>
      </c>
      <c r="S1968">
        <v>264</v>
      </c>
      <c r="T1968">
        <v>105.2</v>
      </c>
      <c r="U1968">
        <v>167</v>
      </c>
      <c r="V1968">
        <v>-3.35</v>
      </c>
      <c r="W1968">
        <v>266</v>
      </c>
    </row>
    <row r="1969" spans="1:23" x14ac:dyDescent="0.25">
      <c r="A1969">
        <f>COUNTIF('Value Matchup'!$D$356:$D$423,D1969)</f>
        <v>0</v>
      </c>
      <c r="B1969" t="s">
        <v>1499</v>
      </c>
      <c r="C1969">
        <v>209</v>
      </c>
      <c r="D1969" t="s">
        <v>1192</v>
      </c>
      <c r="E1969" t="s">
        <v>148</v>
      </c>
      <c r="F1969" s="79" t="s">
        <v>543</v>
      </c>
      <c r="G1969">
        <v>-3.96</v>
      </c>
      <c r="H1969">
        <v>107.8</v>
      </c>
      <c r="I1969">
        <v>127</v>
      </c>
      <c r="J1969">
        <v>111.7</v>
      </c>
      <c r="K1969">
        <v>292</v>
      </c>
      <c r="L1969">
        <v>68.2</v>
      </c>
      <c r="M1969">
        <v>39</v>
      </c>
      <c r="N1969">
        <v>3.1E-2</v>
      </c>
      <c r="O1969">
        <v>110</v>
      </c>
      <c r="P1969">
        <v>-4.2699999999999996</v>
      </c>
      <c r="Q1969">
        <v>245</v>
      </c>
      <c r="R1969">
        <v>102.7</v>
      </c>
      <c r="S1969">
        <v>272</v>
      </c>
      <c r="T1969">
        <v>107</v>
      </c>
      <c r="U1969">
        <v>242</v>
      </c>
      <c r="V1969">
        <v>3.09</v>
      </c>
      <c r="W1969">
        <v>75</v>
      </c>
    </row>
    <row r="1970" spans="1:23" x14ac:dyDescent="0.25">
      <c r="A1970">
        <f>COUNTIF('Value Matchup'!$D$356:$D$423,D1970)</f>
        <v>0</v>
      </c>
      <c r="B1970" t="s">
        <v>1499</v>
      </c>
      <c r="C1970">
        <v>210</v>
      </c>
      <c r="D1970" t="s">
        <v>407</v>
      </c>
      <c r="E1970" t="s">
        <v>159</v>
      </c>
      <c r="F1970" s="79" t="s">
        <v>989</v>
      </c>
      <c r="G1970">
        <v>-3.97</v>
      </c>
      <c r="H1970">
        <v>108.3</v>
      </c>
      <c r="I1970">
        <v>120</v>
      </c>
      <c r="J1970">
        <v>112.2</v>
      </c>
      <c r="K1970">
        <v>302</v>
      </c>
      <c r="L1970">
        <v>73.3</v>
      </c>
      <c r="M1970">
        <v>2</v>
      </c>
      <c r="N1970">
        <v>6.0999999999999999E-2</v>
      </c>
      <c r="O1970">
        <v>49</v>
      </c>
      <c r="P1970">
        <v>-6.32</v>
      </c>
      <c r="Q1970">
        <v>293</v>
      </c>
      <c r="R1970">
        <v>102.9</v>
      </c>
      <c r="S1970">
        <v>262</v>
      </c>
      <c r="T1970">
        <v>109.2</v>
      </c>
      <c r="U1970">
        <v>318</v>
      </c>
      <c r="V1970">
        <v>-0.15</v>
      </c>
      <c r="W1970">
        <v>166</v>
      </c>
    </row>
    <row r="1971" spans="1:23" x14ac:dyDescent="0.25">
      <c r="A1971">
        <f>COUNTIF('Value Matchup'!$D$356:$D$423,D1971)</f>
        <v>0</v>
      </c>
      <c r="B1971" t="s">
        <v>1499</v>
      </c>
      <c r="C1971">
        <v>211</v>
      </c>
      <c r="D1971" t="s">
        <v>200</v>
      </c>
      <c r="E1971" t="s">
        <v>144</v>
      </c>
      <c r="F1971" s="79" t="s">
        <v>552</v>
      </c>
      <c r="G1971">
        <v>-4.1900000000000004</v>
      </c>
      <c r="H1971">
        <v>103.1</v>
      </c>
      <c r="I1971">
        <v>212</v>
      </c>
      <c r="J1971">
        <v>107.3</v>
      </c>
      <c r="K1971">
        <v>216</v>
      </c>
      <c r="L1971">
        <v>65.599999999999994</v>
      </c>
      <c r="M1971">
        <v>128</v>
      </c>
      <c r="N1971">
        <v>7.0000000000000001E-3</v>
      </c>
      <c r="O1971">
        <v>166</v>
      </c>
      <c r="P1971">
        <v>1.26</v>
      </c>
      <c r="Q1971">
        <v>124</v>
      </c>
      <c r="R1971">
        <v>105.4</v>
      </c>
      <c r="S1971">
        <v>134</v>
      </c>
      <c r="T1971">
        <v>104.2</v>
      </c>
      <c r="U1971">
        <v>117</v>
      </c>
      <c r="V1971">
        <v>-2.1</v>
      </c>
      <c r="W1971">
        <v>221</v>
      </c>
    </row>
    <row r="1972" spans="1:23" x14ac:dyDescent="0.25">
      <c r="A1972">
        <f>COUNTIF('Value Matchup'!$D$356:$D$423,D1972)</f>
        <v>0</v>
      </c>
      <c r="B1972" t="s">
        <v>1499</v>
      </c>
      <c r="C1972">
        <v>212</v>
      </c>
      <c r="D1972" t="s">
        <v>373</v>
      </c>
      <c r="E1972" t="s">
        <v>134</v>
      </c>
      <c r="F1972" s="79" t="s">
        <v>1785</v>
      </c>
      <c r="G1972">
        <v>-4.34</v>
      </c>
      <c r="H1972">
        <v>99.4</v>
      </c>
      <c r="I1972">
        <v>271</v>
      </c>
      <c r="J1972">
        <v>103.7</v>
      </c>
      <c r="K1972">
        <v>146</v>
      </c>
      <c r="L1972">
        <v>63.8</v>
      </c>
      <c r="M1972">
        <v>224</v>
      </c>
      <c r="N1972">
        <v>7.0000000000000001E-3</v>
      </c>
      <c r="O1972">
        <v>167</v>
      </c>
      <c r="P1972">
        <v>10.02</v>
      </c>
      <c r="Q1972">
        <v>9</v>
      </c>
      <c r="R1972">
        <v>110.9</v>
      </c>
      <c r="S1972">
        <v>5</v>
      </c>
      <c r="T1972">
        <v>100.9</v>
      </c>
      <c r="U1972">
        <v>33</v>
      </c>
      <c r="V1972">
        <v>-6.41</v>
      </c>
      <c r="W1972">
        <v>321</v>
      </c>
    </row>
    <row r="1973" spans="1:23" x14ac:dyDescent="0.25">
      <c r="A1973">
        <f>COUNTIF('Value Matchup'!$D$356:$D$423,D1973)</f>
        <v>0</v>
      </c>
      <c r="B1973" t="s">
        <v>1499</v>
      </c>
      <c r="C1973">
        <v>213</v>
      </c>
      <c r="D1973" t="s">
        <v>27</v>
      </c>
      <c r="E1973" t="s">
        <v>136</v>
      </c>
      <c r="F1973" s="79" t="s">
        <v>450</v>
      </c>
      <c r="G1973">
        <v>-4.38</v>
      </c>
      <c r="H1973">
        <v>96.4</v>
      </c>
      <c r="I1973">
        <v>307</v>
      </c>
      <c r="J1973">
        <v>100.8</v>
      </c>
      <c r="K1973">
        <v>96</v>
      </c>
      <c r="L1973">
        <v>69.7</v>
      </c>
      <c r="M1973">
        <v>15</v>
      </c>
      <c r="N1973">
        <v>0</v>
      </c>
      <c r="O1973">
        <v>188</v>
      </c>
      <c r="P1973">
        <v>-9.4499999999999993</v>
      </c>
      <c r="Q1973">
        <v>345</v>
      </c>
      <c r="R1973">
        <v>100.2</v>
      </c>
      <c r="S1973">
        <v>335</v>
      </c>
      <c r="T1973">
        <v>109.7</v>
      </c>
      <c r="U1973">
        <v>330</v>
      </c>
      <c r="V1973">
        <v>-2.94</v>
      </c>
      <c r="W1973">
        <v>248</v>
      </c>
    </row>
    <row r="1974" spans="1:23" x14ac:dyDescent="0.25">
      <c r="A1974">
        <f>COUNTIF('Value Matchup'!$D$356:$D$423,D1974)</f>
        <v>1</v>
      </c>
      <c r="B1974" t="s">
        <v>1499</v>
      </c>
      <c r="C1974">
        <v>214</v>
      </c>
      <c r="D1974" t="s">
        <v>143</v>
      </c>
      <c r="E1974" t="s">
        <v>144</v>
      </c>
      <c r="F1974" s="79" t="s">
        <v>1660</v>
      </c>
      <c r="G1974">
        <v>-4.38</v>
      </c>
      <c r="H1974">
        <v>100.2</v>
      </c>
      <c r="I1974">
        <v>264</v>
      </c>
      <c r="J1974">
        <v>104.6</v>
      </c>
      <c r="K1974">
        <v>163</v>
      </c>
      <c r="L1974">
        <v>62.5</v>
      </c>
      <c r="M1974">
        <v>284</v>
      </c>
      <c r="N1974">
        <v>-0.05</v>
      </c>
      <c r="O1974">
        <v>293</v>
      </c>
      <c r="P1974">
        <v>-1.7</v>
      </c>
      <c r="Q1974">
        <v>183</v>
      </c>
      <c r="R1974">
        <v>104.4</v>
      </c>
      <c r="S1974">
        <v>176</v>
      </c>
      <c r="T1974">
        <v>106.1</v>
      </c>
      <c r="U1974">
        <v>203</v>
      </c>
      <c r="V1974">
        <v>-7.33</v>
      </c>
      <c r="W1974">
        <v>332</v>
      </c>
    </row>
    <row r="1975" spans="1:23" x14ac:dyDescent="0.25">
      <c r="A1975">
        <f>COUNTIF('Value Matchup'!$D$356:$D$423,D1975)</f>
        <v>0</v>
      </c>
      <c r="B1975" t="s">
        <v>1499</v>
      </c>
      <c r="C1975">
        <v>215</v>
      </c>
      <c r="D1975" t="s">
        <v>399</v>
      </c>
      <c r="E1975" t="s">
        <v>123</v>
      </c>
      <c r="F1975" s="79" t="s">
        <v>550</v>
      </c>
      <c r="G1975">
        <v>-4.42</v>
      </c>
      <c r="H1975">
        <v>105.9</v>
      </c>
      <c r="I1975">
        <v>164</v>
      </c>
      <c r="J1975">
        <v>110.3</v>
      </c>
      <c r="K1975">
        <v>266</v>
      </c>
      <c r="L1975">
        <v>68.2</v>
      </c>
      <c r="M1975">
        <v>40</v>
      </c>
      <c r="N1975">
        <v>5.8999999999999997E-2</v>
      </c>
      <c r="O1975">
        <v>54</v>
      </c>
      <c r="P1975">
        <v>-0.49</v>
      </c>
      <c r="Q1975">
        <v>159</v>
      </c>
      <c r="R1975">
        <v>104.5</v>
      </c>
      <c r="S1975">
        <v>171</v>
      </c>
      <c r="T1975">
        <v>104.9</v>
      </c>
      <c r="U1975">
        <v>149</v>
      </c>
      <c r="V1975">
        <v>5.69</v>
      </c>
      <c r="W1975">
        <v>38</v>
      </c>
    </row>
    <row r="1976" spans="1:23" x14ac:dyDescent="0.25">
      <c r="A1976">
        <f>COUNTIF('Value Matchup'!$D$356:$D$423,D1976)</f>
        <v>1</v>
      </c>
      <c r="B1976" t="s">
        <v>1499</v>
      </c>
      <c r="C1976">
        <v>216</v>
      </c>
      <c r="D1976" t="s">
        <v>281</v>
      </c>
      <c r="E1976" t="s">
        <v>198</v>
      </c>
      <c r="F1976" s="79" t="s">
        <v>1080</v>
      </c>
      <c r="G1976">
        <v>-4.45</v>
      </c>
      <c r="H1976">
        <v>107.4</v>
      </c>
      <c r="I1976">
        <v>132</v>
      </c>
      <c r="J1976">
        <v>111.9</v>
      </c>
      <c r="K1976">
        <v>296</v>
      </c>
      <c r="L1976">
        <v>59.8</v>
      </c>
      <c r="M1976">
        <v>342</v>
      </c>
      <c r="N1976">
        <v>2E-3</v>
      </c>
      <c r="O1976">
        <v>182</v>
      </c>
      <c r="P1976">
        <v>-6.45</v>
      </c>
      <c r="Q1976">
        <v>294</v>
      </c>
      <c r="R1976">
        <v>103.7</v>
      </c>
      <c r="S1976">
        <v>210</v>
      </c>
      <c r="T1976">
        <v>110.1</v>
      </c>
      <c r="U1976">
        <v>340</v>
      </c>
      <c r="V1976">
        <v>4.97</v>
      </c>
      <c r="W1976">
        <v>48</v>
      </c>
    </row>
    <row r="1977" spans="1:23" x14ac:dyDescent="0.25">
      <c r="A1977">
        <f>COUNTIF('Value Matchup'!$D$356:$D$423,D1977)</f>
        <v>0</v>
      </c>
      <c r="B1977" t="s">
        <v>1499</v>
      </c>
      <c r="C1977">
        <v>217</v>
      </c>
      <c r="D1977" t="s">
        <v>333</v>
      </c>
      <c r="E1977" t="s">
        <v>161</v>
      </c>
      <c r="F1977" s="79" t="s">
        <v>449</v>
      </c>
      <c r="G1977">
        <v>-4.5199999999999996</v>
      </c>
      <c r="H1977">
        <v>106.9</v>
      </c>
      <c r="I1977">
        <v>139</v>
      </c>
      <c r="J1977">
        <v>111.4</v>
      </c>
      <c r="K1977">
        <v>286</v>
      </c>
      <c r="L1977">
        <v>65.400000000000006</v>
      </c>
      <c r="M1977">
        <v>137</v>
      </c>
      <c r="N1977">
        <v>4.1000000000000002E-2</v>
      </c>
      <c r="O1977">
        <v>86</v>
      </c>
      <c r="P1977">
        <v>-1.48</v>
      </c>
      <c r="Q1977">
        <v>177</v>
      </c>
      <c r="R1977">
        <v>103.9</v>
      </c>
      <c r="S1977">
        <v>194</v>
      </c>
      <c r="T1977">
        <v>105.4</v>
      </c>
      <c r="U1977">
        <v>176</v>
      </c>
      <c r="V1977">
        <v>-1.33</v>
      </c>
      <c r="W1977">
        <v>201</v>
      </c>
    </row>
    <row r="1978" spans="1:23" x14ac:dyDescent="0.25">
      <c r="A1978">
        <f>COUNTIF('Value Matchup'!$D$356:$D$423,D1978)</f>
        <v>0</v>
      </c>
      <c r="B1978" t="s">
        <v>1499</v>
      </c>
      <c r="C1978">
        <v>218</v>
      </c>
      <c r="D1978" t="s">
        <v>271</v>
      </c>
      <c r="E1978" t="s">
        <v>112</v>
      </c>
      <c r="F1978" s="79" t="s">
        <v>451</v>
      </c>
      <c r="G1978">
        <v>-4.63</v>
      </c>
      <c r="H1978">
        <v>98.9</v>
      </c>
      <c r="I1978">
        <v>277</v>
      </c>
      <c r="J1978">
        <v>103.5</v>
      </c>
      <c r="K1978">
        <v>140</v>
      </c>
      <c r="L1978">
        <v>65.400000000000006</v>
      </c>
      <c r="M1978">
        <v>135</v>
      </c>
      <c r="N1978">
        <v>7.5999999999999998E-2</v>
      </c>
      <c r="O1978">
        <v>29</v>
      </c>
      <c r="P1978">
        <v>0.26</v>
      </c>
      <c r="Q1978">
        <v>145</v>
      </c>
      <c r="R1978">
        <v>104.6</v>
      </c>
      <c r="S1978">
        <v>166</v>
      </c>
      <c r="T1978">
        <v>104.4</v>
      </c>
      <c r="U1978">
        <v>126</v>
      </c>
      <c r="V1978">
        <v>4.24</v>
      </c>
      <c r="W1978">
        <v>59</v>
      </c>
    </row>
    <row r="1979" spans="1:23" x14ac:dyDescent="0.25">
      <c r="A1979">
        <f>COUNTIF('Value Matchup'!$D$356:$D$423,D1979)</f>
        <v>0</v>
      </c>
      <c r="B1979" t="s">
        <v>1499</v>
      </c>
      <c r="C1979">
        <v>219</v>
      </c>
      <c r="D1979" t="s">
        <v>126</v>
      </c>
      <c r="E1979" t="s">
        <v>123</v>
      </c>
      <c r="F1979" s="79" t="s">
        <v>550</v>
      </c>
      <c r="G1979">
        <v>-4.7</v>
      </c>
      <c r="H1979">
        <v>101.1</v>
      </c>
      <c r="I1979">
        <v>243</v>
      </c>
      <c r="J1979">
        <v>105.8</v>
      </c>
      <c r="K1979">
        <v>184</v>
      </c>
      <c r="L1979">
        <v>66.3</v>
      </c>
      <c r="M1979">
        <v>95</v>
      </c>
      <c r="N1979">
        <v>0.06</v>
      </c>
      <c r="O1979">
        <v>52</v>
      </c>
      <c r="P1979">
        <v>-0.35</v>
      </c>
      <c r="Q1979">
        <v>156</v>
      </c>
      <c r="R1979">
        <v>104.6</v>
      </c>
      <c r="S1979">
        <v>164</v>
      </c>
      <c r="T1979">
        <v>105</v>
      </c>
      <c r="U1979">
        <v>151</v>
      </c>
      <c r="V1979">
        <v>7.34</v>
      </c>
      <c r="W1979">
        <v>26</v>
      </c>
    </row>
    <row r="1980" spans="1:23" x14ac:dyDescent="0.25">
      <c r="A1980">
        <f>COUNTIF('Value Matchup'!$D$356:$D$423,D1980)</f>
        <v>0</v>
      </c>
      <c r="B1980" t="s">
        <v>1499</v>
      </c>
      <c r="C1980">
        <v>220</v>
      </c>
      <c r="D1980" t="s">
        <v>165</v>
      </c>
      <c r="E1980" t="s">
        <v>159</v>
      </c>
      <c r="F1980" s="79" t="s">
        <v>451</v>
      </c>
      <c r="G1980">
        <v>-4.88</v>
      </c>
      <c r="H1980">
        <v>106.1</v>
      </c>
      <c r="I1980">
        <v>158</v>
      </c>
      <c r="J1980">
        <v>111</v>
      </c>
      <c r="K1980">
        <v>275</v>
      </c>
      <c r="L1980">
        <v>65.7</v>
      </c>
      <c r="M1980">
        <v>121</v>
      </c>
      <c r="N1980">
        <v>-0.182</v>
      </c>
      <c r="O1980">
        <v>351</v>
      </c>
      <c r="P1980">
        <v>-5.51</v>
      </c>
      <c r="Q1980">
        <v>276</v>
      </c>
      <c r="R1980">
        <v>103.3</v>
      </c>
      <c r="S1980">
        <v>236</v>
      </c>
      <c r="T1980">
        <v>108.8</v>
      </c>
      <c r="U1980">
        <v>301</v>
      </c>
      <c r="V1980">
        <v>6.9</v>
      </c>
      <c r="W1980">
        <v>27</v>
      </c>
    </row>
    <row r="1981" spans="1:23" x14ac:dyDescent="0.25">
      <c r="A1981">
        <f>COUNTIF('Value Matchup'!$D$356:$D$423,D1981)</f>
        <v>0</v>
      </c>
      <c r="B1981" t="s">
        <v>1499</v>
      </c>
      <c r="C1981">
        <v>221</v>
      </c>
      <c r="D1981" t="s">
        <v>1390</v>
      </c>
      <c r="E1981" t="s">
        <v>159</v>
      </c>
      <c r="F1981" s="79" t="s">
        <v>534</v>
      </c>
      <c r="G1981">
        <v>-4.9800000000000004</v>
      </c>
      <c r="H1981">
        <v>98.2</v>
      </c>
      <c r="I1981">
        <v>290</v>
      </c>
      <c r="J1981">
        <v>103.2</v>
      </c>
      <c r="K1981">
        <v>133</v>
      </c>
      <c r="L1981">
        <v>65.599999999999994</v>
      </c>
      <c r="M1981">
        <v>125</v>
      </c>
      <c r="N1981">
        <v>0.04</v>
      </c>
      <c r="O1981">
        <v>89</v>
      </c>
      <c r="P1981">
        <v>-8.1</v>
      </c>
      <c r="Q1981">
        <v>332</v>
      </c>
      <c r="R1981">
        <v>102.1</v>
      </c>
      <c r="S1981">
        <v>297</v>
      </c>
      <c r="T1981">
        <v>110.2</v>
      </c>
      <c r="U1981">
        <v>342</v>
      </c>
      <c r="V1981">
        <v>-4.9400000000000004</v>
      </c>
      <c r="W1981">
        <v>301</v>
      </c>
    </row>
    <row r="1982" spans="1:23" x14ac:dyDescent="0.25">
      <c r="A1982">
        <f>COUNTIF('Value Matchup'!$D$356:$D$423,D1982)</f>
        <v>0</v>
      </c>
      <c r="B1982" t="s">
        <v>1499</v>
      </c>
      <c r="C1982">
        <v>222</v>
      </c>
      <c r="D1982" t="s">
        <v>181</v>
      </c>
      <c r="E1982" t="s">
        <v>146</v>
      </c>
      <c r="F1982" s="79" t="s">
        <v>1660</v>
      </c>
      <c r="G1982">
        <v>-4.99</v>
      </c>
      <c r="H1982">
        <v>103.6</v>
      </c>
      <c r="I1982">
        <v>201</v>
      </c>
      <c r="J1982">
        <v>108.6</v>
      </c>
      <c r="K1982">
        <v>240</v>
      </c>
      <c r="L1982">
        <v>62.8</v>
      </c>
      <c r="M1982">
        <v>270</v>
      </c>
      <c r="N1982">
        <v>-7.9000000000000001E-2</v>
      </c>
      <c r="O1982">
        <v>331</v>
      </c>
      <c r="P1982">
        <v>-3.12</v>
      </c>
      <c r="Q1982">
        <v>223</v>
      </c>
      <c r="R1982">
        <v>102.3</v>
      </c>
      <c r="S1982">
        <v>286</v>
      </c>
      <c r="T1982">
        <v>105.5</v>
      </c>
      <c r="U1982">
        <v>178</v>
      </c>
      <c r="V1982">
        <v>-6.84</v>
      </c>
      <c r="W1982">
        <v>327</v>
      </c>
    </row>
    <row r="1983" spans="1:23" x14ac:dyDescent="0.25">
      <c r="A1983">
        <f>COUNTIF('Value Matchup'!$D$356:$D$423,D1983)</f>
        <v>0</v>
      </c>
      <c r="B1983" t="s">
        <v>1499</v>
      </c>
      <c r="C1983">
        <v>223</v>
      </c>
      <c r="D1983" t="s">
        <v>157</v>
      </c>
      <c r="E1983" t="s">
        <v>153</v>
      </c>
      <c r="F1983" s="79" t="s">
        <v>1404</v>
      </c>
      <c r="G1983">
        <v>-5.0999999999999996</v>
      </c>
      <c r="H1983">
        <v>106.3</v>
      </c>
      <c r="I1983">
        <v>151</v>
      </c>
      <c r="J1983">
        <v>111.4</v>
      </c>
      <c r="K1983">
        <v>287</v>
      </c>
      <c r="L1983">
        <v>67.5</v>
      </c>
      <c r="M1983">
        <v>54</v>
      </c>
      <c r="N1983">
        <v>2.9000000000000001E-2</v>
      </c>
      <c r="O1983">
        <v>114</v>
      </c>
      <c r="P1983">
        <v>-3.53</v>
      </c>
      <c r="Q1983">
        <v>232</v>
      </c>
      <c r="R1983">
        <v>103.6</v>
      </c>
      <c r="S1983">
        <v>219</v>
      </c>
      <c r="T1983">
        <v>107.1</v>
      </c>
      <c r="U1983">
        <v>247</v>
      </c>
      <c r="V1983">
        <v>-6.09</v>
      </c>
      <c r="W1983">
        <v>316</v>
      </c>
    </row>
    <row r="1984" spans="1:23" x14ac:dyDescent="0.25">
      <c r="A1984">
        <f>COUNTIF('Value Matchup'!$D$356:$D$423,D1984)</f>
        <v>0</v>
      </c>
      <c r="B1984" t="s">
        <v>1499</v>
      </c>
      <c r="C1984">
        <v>224</v>
      </c>
      <c r="D1984" t="s">
        <v>284</v>
      </c>
      <c r="E1984" t="s">
        <v>136</v>
      </c>
      <c r="F1984" s="79" t="s">
        <v>452</v>
      </c>
      <c r="G1984">
        <v>-5.1100000000000003</v>
      </c>
      <c r="H1984">
        <v>100.4</v>
      </c>
      <c r="I1984">
        <v>255</v>
      </c>
      <c r="J1984">
        <v>105.5</v>
      </c>
      <c r="K1984">
        <v>178</v>
      </c>
      <c r="L1984">
        <v>67.5</v>
      </c>
      <c r="M1984">
        <v>52</v>
      </c>
      <c r="N1984">
        <v>5.0000000000000001E-3</v>
      </c>
      <c r="O1984">
        <v>172</v>
      </c>
      <c r="P1984">
        <v>-5.91</v>
      </c>
      <c r="Q1984">
        <v>288</v>
      </c>
      <c r="R1984">
        <v>101</v>
      </c>
      <c r="S1984">
        <v>326</v>
      </c>
      <c r="T1984">
        <v>106.9</v>
      </c>
      <c r="U1984">
        <v>237</v>
      </c>
      <c r="V1984">
        <v>6.11</v>
      </c>
      <c r="W1984">
        <v>36</v>
      </c>
    </row>
    <row r="1985" spans="1:23" x14ac:dyDescent="0.25">
      <c r="A1985">
        <f>COUNTIF('Value Matchup'!$D$356:$D$423,D1985)</f>
        <v>0</v>
      </c>
      <c r="B1985" t="s">
        <v>1499</v>
      </c>
      <c r="C1985">
        <v>225</v>
      </c>
      <c r="D1985" t="s">
        <v>154</v>
      </c>
      <c r="E1985" t="s">
        <v>155</v>
      </c>
      <c r="F1985" s="79" t="s">
        <v>514</v>
      </c>
      <c r="G1985">
        <v>-5.12</v>
      </c>
      <c r="H1985">
        <v>100.8</v>
      </c>
      <c r="I1985">
        <v>250</v>
      </c>
      <c r="J1985">
        <v>105.9</v>
      </c>
      <c r="K1985">
        <v>186</v>
      </c>
      <c r="L1985">
        <v>63.6</v>
      </c>
      <c r="M1985">
        <v>232</v>
      </c>
      <c r="N1985">
        <v>-8.7999999999999995E-2</v>
      </c>
      <c r="O1985">
        <v>337</v>
      </c>
      <c r="P1985">
        <v>-4.84</v>
      </c>
      <c r="Q1985">
        <v>263</v>
      </c>
      <c r="R1985">
        <v>103.2</v>
      </c>
      <c r="S1985">
        <v>245</v>
      </c>
      <c r="T1985">
        <v>108</v>
      </c>
      <c r="U1985">
        <v>277</v>
      </c>
      <c r="V1985">
        <v>-3.13</v>
      </c>
      <c r="W1985">
        <v>259</v>
      </c>
    </row>
    <row r="1986" spans="1:23" x14ac:dyDescent="0.25">
      <c r="A1986">
        <f>COUNTIF('Value Matchup'!$D$356:$D$423,D1986)</f>
        <v>0</v>
      </c>
      <c r="B1986" t="s">
        <v>1499</v>
      </c>
      <c r="C1986">
        <v>226</v>
      </c>
      <c r="D1986" t="s">
        <v>360</v>
      </c>
      <c r="E1986" t="s">
        <v>132</v>
      </c>
      <c r="F1986" s="79" t="s">
        <v>515</v>
      </c>
      <c r="G1986">
        <v>-5.22</v>
      </c>
      <c r="H1986">
        <v>108.4</v>
      </c>
      <c r="I1986">
        <v>118</v>
      </c>
      <c r="J1986">
        <v>113.7</v>
      </c>
      <c r="K1986">
        <v>323</v>
      </c>
      <c r="L1986">
        <v>69</v>
      </c>
      <c r="M1986">
        <v>20</v>
      </c>
      <c r="N1986">
        <v>-1.2999999999999999E-2</v>
      </c>
      <c r="O1986">
        <v>212</v>
      </c>
      <c r="P1986">
        <v>-8.06</v>
      </c>
      <c r="Q1986">
        <v>329</v>
      </c>
      <c r="R1986">
        <v>101.9</v>
      </c>
      <c r="S1986">
        <v>302</v>
      </c>
      <c r="T1986">
        <v>110</v>
      </c>
      <c r="U1986">
        <v>337</v>
      </c>
      <c r="V1986">
        <v>-7.82</v>
      </c>
      <c r="W1986">
        <v>335</v>
      </c>
    </row>
    <row r="1987" spans="1:23" x14ac:dyDescent="0.25">
      <c r="A1987">
        <f>COUNTIF('Value Matchup'!$D$356:$D$423,D1987)</f>
        <v>0</v>
      </c>
      <c r="B1987" t="s">
        <v>1499</v>
      </c>
      <c r="C1987">
        <v>227</v>
      </c>
      <c r="D1987" t="s">
        <v>309</v>
      </c>
      <c r="E1987" t="s">
        <v>198</v>
      </c>
      <c r="F1987" s="79" t="s">
        <v>515</v>
      </c>
      <c r="G1987">
        <v>-5.3</v>
      </c>
      <c r="H1987">
        <v>108.8</v>
      </c>
      <c r="I1987">
        <v>110</v>
      </c>
      <c r="J1987">
        <v>114.1</v>
      </c>
      <c r="K1987">
        <v>325</v>
      </c>
      <c r="L1987">
        <v>62.7</v>
      </c>
      <c r="M1987">
        <v>275</v>
      </c>
      <c r="N1987">
        <v>-1.7000000000000001E-2</v>
      </c>
      <c r="O1987">
        <v>219</v>
      </c>
      <c r="P1987">
        <v>-7.9</v>
      </c>
      <c r="Q1987">
        <v>327</v>
      </c>
      <c r="R1987">
        <v>102</v>
      </c>
      <c r="S1987">
        <v>300</v>
      </c>
      <c r="T1987">
        <v>109.9</v>
      </c>
      <c r="U1987">
        <v>336</v>
      </c>
      <c r="V1987">
        <v>-0.85</v>
      </c>
      <c r="W1987">
        <v>186</v>
      </c>
    </row>
    <row r="1988" spans="1:23" x14ac:dyDescent="0.25">
      <c r="A1988">
        <f>COUNTIF('Value Matchup'!$D$356:$D$423,D1988)</f>
        <v>0</v>
      </c>
      <c r="B1988" t="s">
        <v>1499</v>
      </c>
      <c r="C1988">
        <v>228</v>
      </c>
      <c r="D1988" t="s">
        <v>129</v>
      </c>
      <c r="E1988" t="s">
        <v>121</v>
      </c>
      <c r="F1988" s="79" t="s">
        <v>452</v>
      </c>
      <c r="G1988">
        <v>-5.31</v>
      </c>
      <c r="H1988">
        <v>105.1</v>
      </c>
      <c r="I1988">
        <v>181</v>
      </c>
      <c r="J1988">
        <v>110.4</v>
      </c>
      <c r="K1988">
        <v>269</v>
      </c>
      <c r="L1988">
        <v>67</v>
      </c>
      <c r="M1988">
        <v>64</v>
      </c>
      <c r="N1988">
        <v>1.6E-2</v>
      </c>
      <c r="O1988">
        <v>145</v>
      </c>
      <c r="P1988">
        <v>-4.4400000000000004</v>
      </c>
      <c r="Q1988">
        <v>247</v>
      </c>
      <c r="R1988">
        <v>102.3</v>
      </c>
      <c r="S1988">
        <v>287</v>
      </c>
      <c r="T1988">
        <v>106.7</v>
      </c>
      <c r="U1988">
        <v>228</v>
      </c>
      <c r="V1988">
        <v>-8.02</v>
      </c>
      <c r="W1988">
        <v>338</v>
      </c>
    </row>
    <row r="1989" spans="1:23" x14ac:dyDescent="0.25">
      <c r="A1989">
        <f>COUNTIF('Value Matchup'!$D$356:$D$423,D1989)</f>
        <v>0</v>
      </c>
      <c r="B1989" t="s">
        <v>1499</v>
      </c>
      <c r="C1989">
        <v>229</v>
      </c>
      <c r="D1989" t="s">
        <v>420</v>
      </c>
      <c r="E1989" t="s">
        <v>159</v>
      </c>
      <c r="F1989" s="79" t="s">
        <v>539</v>
      </c>
      <c r="G1989">
        <v>-5.41</v>
      </c>
      <c r="H1989">
        <v>103.2</v>
      </c>
      <c r="I1989">
        <v>210</v>
      </c>
      <c r="J1989">
        <v>108.6</v>
      </c>
      <c r="K1989">
        <v>241</v>
      </c>
      <c r="L1989">
        <v>64.3</v>
      </c>
      <c r="M1989">
        <v>199</v>
      </c>
      <c r="N1989">
        <v>0.06</v>
      </c>
      <c r="O1989">
        <v>51</v>
      </c>
      <c r="P1989">
        <v>-6.91</v>
      </c>
      <c r="Q1989">
        <v>306</v>
      </c>
      <c r="R1989">
        <v>101.9</v>
      </c>
      <c r="S1989">
        <v>303</v>
      </c>
      <c r="T1989">
        <v>108.8</v>
      </c>
      <c r="U1989">
        <v>303</v>
      </c>
      <c r="V1989">
        <v>0.45</v>
      </c>
      <c r="W1989">
        <v>148</v>
      </c>
    </row>
    <row r="1990" spans="1:23" x14ac:dyDescent="0.25">
      <c r="A1990">
        <f>COUNTIF('Value Matchup'!$D$356:$D$423,D1990)</f>
        <v>0</v>
      </c>
      <c r="B1990" t="s">
        <v>1499</v>
      </c>
      <c r="C1990">
        <v>230</v>
      </c>
      <c r="D1990" t="s">
        <v>379</v>
      </c>
      <c r="E1990" t="s">
        <v>108</v>
      </c>
      <c r="F1990" s="79" t="s">
        <v>754</v>
      </c>
      <c r="G1990">
        <v>-5.47</v>
      </c>
      <c r="H1990">
        <v>105.2</v>
      </c>
      <c r="I1990">
        <v>180</v>
      </c>
      <c r="J1990">
        <v>110.6</v>
      </c>
      <c r="K1990">
        <v>272</v>
      </c>
      <c r="L1990">
        <v>60.5</v>
      </c>
      <c r="M1990">
        <v>336</v>
      </c>
      <c r="N1990">
        <v>1.6E-2</v>
      </c>
      <c r="O1990">
        <v>143</v>
      </c>
      <c r="P1990">
        <v>-8.48</v>
      </c>
      <c r="Q1990">
        <v>336</v>
      </c>
      <c r="R1990">
        <v>102.1</v>
      </c>
      <c r="S1990">
        <v>295</v>
      </c>
      <c r="T1990">
        <v>110.6</v>
      </c>
      <c r="U1990">
        <v>348</v>
      </c>
      <c r="V1990">
        <v>-3.28</v>
      </c>
      <c r="W1990">
        <v>264</v>
      </c>
    </row>
    <row r="1991" spans="1:23" x14ac:dyDescent="0.25">
      <c r="A1991">
        <f>COUNTIF('Value Matchup'!$D$356:$D$423,D1991)</f>
        <v>0</v>
      </c>
      <c r="B1991" t="s">
        <v>1499</v>
      </c>
      <c r="C1991">
        <v>231</v>
      </c>
      <c r="D1991" t="s">
        <v>203</v>
      </c>
      <c r="E1991" t="s">
        <v>167</v>
      </c>
      <c r="F1991" s="79" t="s">
        <v>452</v>
      </c>
      <c r="G1991">
        <v>-5.48</v>
      </c>
      <c r="H1991">
        <v>101.4</v>
      </c>
      <c r="I1991">
        <v>236</v>
      </c>
      <c r="J1991">
        <v>106.9</v>
      </c>
      <c r="K1991">
        <v>210</v>
      </c>
      <c r="L1991">
        <v>64.7</v>
      </c>
      <c r="M1991">
        <v>174</v>
      </c>
      <c r="N1991">
        <v>5.3999999999999999E-2</v>
      </c>
      <c r="O1991">
        <v>67</v>
      </c>
      <c r="P1991">
        <v>-2.5499999999999998</v>
      </c>
      <c r="Q1991">
        <v>204</v>
      </c>
      <c r="R1991">
        <v>103.3</v>
      </c>
      <c r="S1991">
        <v>234</v>
      </c>
      <c r="T1991">
        <v>105.9</v>
      </c>
      <c r="U1991">
        <v>195</v>
      </c>
      <c r="V1991">
        <v>-2.84</v>
      </c>
      <c r="W1991">
        <v>242</v>
      </c>
    </row>
    <row r="1992" spans="1:23" x14ac:dyDescent="0.25">
      <c r="A1992">
        <f>COUNTIF('Value Matchup'!$D$356:$D$423,D1992)</f>
        <v>0</v>
      </c>
      <c r="B1992" t="s">
        <v>1499</v>
      </c>
      <c r="C1992">
        <v>232</v>
      </c>
      <c r="D1992" t="s">
        <v>306</v>
      </c>
      <c r="E1992" t="s">
        <v>167</v>
      </c>
      <c r="F1992" s="79" t="s">
        <v>517</v>
      </c>
      <c r="G1992">
        <v>-5.56</v>
      </c>
      <c r="H1992">
        <v>99.4</v>
      </c>
      <c r="I1992">
        <v>272</v>
      </c>
      <c r="J1992">
        <v>104.9</v>
      </c>
      <c r="K1992">
        <v>166</v>
      </c>
      <c r="L1992">
        <v>66.900000000000006</v>
      </c>
      <c r="M1992">
        <v>67</v>
      </c>
      <c r="N1992">
        <v>4.7E-2</v>
      </c>
      <c r="O1992">
        <v>75</v>
      </c>
      <c r="P1992">
        <v>-2.74</v>
      </c>
      <c r="Q1992">
        <v>213</v>
      </c>
      <c r="R1992">
        <v>103</v>
      </c>
      <c r="S1992">
        <v>259</v>
      </c>
      <c r="T1992">
        <v>105.8</v>
      </c>
      <c r="U1992">
        <v>188</v>
      </c>
      <c r="V1992">
        <v>-3.08</v>
      </c>
      <c r="W1992">
        <v>258</v>
      </c>
    </row>
    <row r="1993" spans="1:23" x14ac:dyDescent="0.25">
      <c r="A1993">
        <f>COUNTIF('Value Matchup'!$D$356:$D$423,D1993)</f>
        <v>0</v>
      </c>
      <c r="B1993" t="s">
        <v>1499</v>
      </c>
      <c r="C1993">
        <v>233</v>
      </c>
      <c r="D1993" t="s">
        <v>197</v>
      </c>
      <c r="E1993" t="s">
        <v>198</v>
      </c>
      <c r="F1993" s="79" t="s">
        <v>452</v>
      </c>
      <c r="G1993">
        <v>-5.56</v>
      </c>
      <c r="H1993">
        <v>105.7</v>
      </c>
      <c r="I1993">
        <v>169</v>
      </c>
      <c r="J1993">
        <v>111.3</v>
      </c>
      <c r="K1993">
        <v>282</v>
      </c>
      <c r="L1993">
        <v>69</v>
      </c>
      <c r="M1993">
        <v>19</v>
      </c>
      <c r="N1993">
        <v>-2.8000000000000001E-2</v>
      </c>
      <c r="O1993">
        <v>243</v>
      </c>
      <c r="P1993">
        <v>-5.44</v>
      </c>
      <c r="Q1993">
        <v>273</v>
      </c>
      <c r="R1993">
        <v>103.2</v>
      </c>
      <c r="S1993">
        <v>241</v>
      </c>
      <c r="T1993">
        <v>108.7</v>
      </c>
      <c r="U1993">
        <v>292</v>
      </c>
      <c r="V1993">
        <v>6.45</v>
      </c>
      <c r="W1993">
        <v>33</v>
      </c>
    </row>
    <row r="1994" spans="1:23" x14ac:dyDescent="0.25">
      <c r="A1994">
        <f>COUNTIF('Value Matchup'!$D$356:$D$423,D1994)</f>
        <v>0</v>
      </c>
      <c r="B1994" t="s">
        <v>1499</v>
      </c>
      <c r="C1994">
        <v>234</v>
      </c>
      <c r="D1994" t="s">
        <v>221</v>
      </c>
      <c r="E1994" t="s">
        <v>118</v>
      </c>
      <c r="F1994" s="79" t="s">
        <v>541</v>
      </c>
      <c r="G1994">
        <v>-5.62</v>
      </c>
      <c r="H1994">
        <v>102.2</v>
      </c>
      <c r="I1994">
        <v>227</v>
      </c>
      <c r="J1994">
        <v>107.8</v>
      </c>
      <c r="K1994">
        <v>226</v>
      </c>
      <c r="L1994">
        <v>61.9</v>
      </c>
      <c r="M1994">
        <v>307</v>
      </c>
      <c r="N1994">
        <v>2.8000000000000001E-2</v>
      </c>
      <c r="O1994">
        <v>115</v>
      </c>
      <c r="P1994">
        <v>-6.73</v>
      </c>
      <c r="Q1994">
        <v>302</v>
      </c>
      <c r="R1994">
        <v>100.3</v>
      </c>
      <c r="S1994">
        <v>333</v>
      </c>
      <c r="T1994">
        <v>107.1</v>
      </c>
      <c r="U1994">
        <v>244</v>
      </c>
      <c r="V1994">
        <v>-1.38</v>
      </c>
      <c r="W1994">
        <v>203</v>
      </c>
    </row>
    <row r="1995" spans="1:23" x14ac:dyDescent="0.25">
      <c r="A1995">
        <f>COUNTIF('Value Matchup'!$D$356:$D$423,D1995)</f>
        <v>0</v>
      </c>
      <c r="B1995" t="s">
        <v>1499</v>
      </c>
      <c r="C1995">
        <v>235</v>
      </c>
      <c r="D1995" t="s">
        <v>394</v>
      </c>
      <c r="E1995" t="s">
        <v>159</v>
      </c>
      <c r="F1995" s="79" t="s">
        <v>542</v>
      </c>
      <c r="G1995">
        <v>-5.75</v>
      </c>
      <c r="H1995">
        <v>106.7</v>
      </c>
      <c r="I1995">
        <v>141</v>
      </c>
      <c r="J1995">
        <v>112.5</v>
      </c>
      <c r="K1995">
        <v>306</v>
      </c>
      <c r="L1995">
        <v>69</v>
      </c>
      <c r="M1995">
        <v>21</v>
      </c>
      <c r="N1995">
        <v>2.5999999999999999E-2</v>
      </c>
      <c r="O1995">
        <v>120</v>
      </c>
      <c r="P1995">
        <v>-5.7</v>
      </c>
      <c r="Q1995">
        <v>280</v>
      </c>
      <c r="R1995">
        <v>103.1</v>
      </c>
      <c r="S1995">
        <v>250</v>
      </c>
      <c r="T1995">
        <v>108.8</v>
      </c>
      <c r="U1995">
        <v>305</v>
      </c>
      <c r="V1995">
        <v>3</v>
      </c>
      <c r="W1995">
        <v>76</v>
      </c>
    </row>
    <row r="1996" spans="1:23" x14ac:dyDescent="0.25">
      <c r="A1996">
        <f>COUNTIF('Value Matchup'!$D$356:$D$423,D1996)</f>
        <v>0</v>
      </c>
      <c r="B1996" t="s">
        <v>1499</v>
      </c>
      <c r="C1996">
        <v>236</v>
      </c>
      <c r="D1996" t="s">
        <v>264</v>
      </c>
      <c r="E1996" t="s">
        <v>167</v>
      </c>
      <c r="F1996" s="79" t="s">
        <v>1661</v>
      </c>
      <c r="G1996">
        <v>-5.82</v>
      </c>
      <c r="H1996">
        <v>99.9</v>
      </c>
      <c r="I1996">
        <v>267</v>
      </c>
      <c r="J1996">
        <v>105.7</v>
      </c>
      <c r="K1996">
        <v>181</v>
      </c>
      <c r="L1996">
        <v>66.900000000000006</v>
      </c>
      <c r="M1996">
        <v>66</v>
      </c>
      <c r="N1996">
        <v>-0.109</v>
      </c>
      <c r="O1996">
        <v>342</v>
      </c>
      <c r="P1996">
        <v>-1.81</v>
      </c>
      <c r="Q1996">
        <v>186</v>
      </c>
      <c r="R1996">
        <v>103.1</v>
      </c>
      <c r="S1996">
        <v>255</v>
      </c>
      <c r="T1996">
        <v>104.9</v>
      </c>
      <c r="U1996">
        <v>148</v>
      </c>
      <c r="V1996">
        <v>-1.02</v>
      </c>
      <c r="W1996">
        <v>190</v>
      </c>
    </row>
    <row r="1997" spans="1:23" x14ac:dyDescent="0.25">
      <c r="A1997">
        <f>COUNTIF('Value Matchup'!$D$356:$D$423,D1997)</f>
        <v>0</v>
      </c>
      <c r="B1997" t="s">
        <v>1499</v>
      </c>
      <c r="C1997">
        <v>237</v>
      </c>
      <c r="D1997" t="s">
        <v>414</v>
      </c>
      <c r="E1997" t="s">
        <v>169</v>
      </c>
      <c r="F1997" s="79" t="s">
        <v>753</v>
      </c>
      <c r="G1997">
        <v>-5.82</v>
      </c>
      <c r="H1997">
        <v>103.7</v>
      </c>
      <c r="I1997">
        <v>200</v>
      </c>
      <c r="J1997">
        <v>109.5</v>
      </c>
      <c r="K1997">
        <v>257</v>
      </c>
      <c r="L1997">
        <v>65.599999999999994</v>
      </c>
      <c r="M1997">
        <v>127</v>
      </c>
      <c r="N1997">
        <v>2.8000000000000001E-2</v>
      </c>
      <c r="O1997">
        <v>116</v>
      </c>
      <c r="P1997">
        <v>-6.22</v>
      </c>
      <c r="Q1997">
        <v>292</v>
      </c>
      <c r="R1997">
        <v>102.2</v>
      </c>
      <c r="S1997">
        <v>293</v>
      </c>
      <c r="T1997">
        <v>108.4</v>
      </c>
      <c r="U1997">
        <v>286</v>
      </c>
      <c r="V1997">
        <v>1.92</v>
      </c>
      <c r="W1997">
        <v>104</v>
      </c>
    </row>
    <row r="1998" spans="1:23" x14ac:dyDescent="0.25">
      <c r="A1998">
        <f>COUNTIF('Value Matchup'!$D$356:$D$423,D1998)</f>
        <v>0</v>
      </c>
      <c r="B1998" t="s">
        <v>1499</v>
      </c>
      <c r="C1998">
        <v>238</v>
      </c>
      <c r="D1998" t="s">
        <v>341</v>
      </c>
      <c r="E1998" t="s">
        <v>161</v>
      </c>
      <c r="F1998" s="79" t="s">
        <v>449</v>
      </c>
      <c r="G1998">
        <v>-5.86</v>
      </c>
      <c r="H1998">
        <v>98.1</v>
      </c>
      <c r="I1998">
        <v>293</v>
      </c>
      <c r="J1998">
        <v>103.9</v>
      </c>
      <c r="K1998">
        <v>150</v>
      </c>
      <c r="L1998">
        <v>60.5</v>
      </c>
      <c r="M1998">
        <v>335</v>
      </c>
      <c r="N1998">
        <v>5.8999999999999997E-2</v>
      </c>
      <c r="O1998">
        <v>55</v>
      </c>
      <c r="P1998">
        <v>-2.77</v>
      </c>
      <c r="Q1998">
        <v>214</v>
      </c>
      <c r="R1998">
        <v>104</v>
      </c>
      <c r="S1998">
        <v>192</v>
      </c>
      <c r="T1998">
        <v>106.8</v>
      </c>
      <c r="U1998">
        <v>232</v>
      </c>
      <c r="V1998">
        <v>-6.58</v>
      </c>
      <c r="W1998">
        <v>324</v>
      </c>
    </row>
    <row r="1999" spans="1:23" x14ac:dyDescent="0.25">
      <c r="A1999">
        <f>COUNTIF('Value Matchup'!$D$356:$D$423,D1999)</f>
        <v>0</v>
      </c>
      <c r="B1999" t="s">
        <v>1499</v>
      </c>
      <c r="C1999">
        <v>239</v>
      </c>
      <c r="D1999" t="s">
        <v>192</v>
      </c>
      <c r="E1999" t="s">
        <v>167</v>
      </c>
      <c r="F1999" s="79" t="s">
        <v>763</v>
      </c>
      <c r="G1999">
        <v>-5.88</v>
      </c>
      <c r="H1999">
        <v>106</v>
      </c>
      <c r="I1999">
        <v>163</v>
      </c>
      <c r="J1999">
        <v>111.8</v>
      </c>
      <c r="K1999">
        <v>295</v>
      </c>
      <c r="L1999">
        <v>63.7</v>
      </c>
      <c r="M1999">
        <v>227</v>
      </c>
      <c r="N1999">
        <v>8.0000000000000002E-3</v>
      </c>
      <c r="O1999">
        <v>162</v>
      </c>
      <c r="P1999">
        <v>-3.25</v>
      </c>
      <c r="Q1999">
        <v>228</v>
      </c>
      <c r="R1999">
        <v>102.9</v>
      </c>
      <c r="S1999">
        <v>263</v>
      </c>
      <c r="T1999">
        <v>106.1</v>
      </c>
      <c r="U1999">
        <v>209</v>
      </c>
      <c r="V1999">
        <v>-6.45</v>
      </c>
      <c r="W1999">
        <v>323</v>
      </c>
    </row>
    <row r="2000" spans="1:23" x14ac:dyDescent="0.25">
      <c r="A2000">
        <f>COUNTIF('Value Matchup'!$D$356:$D$423,D2000)</f>
        <v>0</v>
      </c>
      <c r="B2000" t="s">
        <v>1499</v>
      </c>
      <c r="C2000">
        <v>240</v>
      </c>
      <c r="D2000" t="s">
        <v>350</v>
      </c>
      <c r="E2000" t="s">
        <v>155</v>
      </c>
      <c r="F2000" s="79" t="s">
        <v>442</v>
      </c>
      <c r="G2000">
        <v>-5.95</v>
      </c>
      <c r="H2000">
        <v>100.4</v>
      </c>
      <c r="I2000">
        <v>259</v>
      </c>
      <c r="J2000">
        <v>106.3</v>
      </c>
      <c r="K2000">
        <v>196</v>
      </c>
      <c r="L2000">
        <v>65.3</v>
      </c>
      <c r="M2000">
        <v>143</v>
      </c>
      <c r="N2000">
        <v>-6.5000000000000002E-2</v>
      </c>
      <c r="O2000">
        <v>319</v>
      </c>
      <c r="P2000">
        <v>-4.74</v>
      </c>
      <c r="Q2000">
        <v>257</v>
      </c>
      <c r="R2000">
        <v>103.4</v>
      </c>
      <c r="S2000">
        <v>228</v>
      </c>
      <c r="T2000">
        <v>108.1</v>
      </c>
      <c r="U2000">
        <v>282</v>
      </c>
      <c r="V2000">
        <v>-3.04</v>
      </c>
      <c r="W2000">
        <v>254</v>
      </c>
    </row>
    <row r="2001" spans="1:23" x14ac:dyDescent="0.25">
      <c r="A2001">
        <f>COUNTIF('Value Matchup'!$D$356:$D$423,D2001)</f>
        <v>0</v>
      </c>
      <c r="B2001" t="s">
        <v>1499</v>
      </c>
      <c r="C2001">
        <v>241</v>
      </c>
      <c r="D2001" t="s">
        <v>219</v>
      </c>
      <c r="E2001" t="s">
        <v>155</v>
      </c>
      <c r="F2001" s="79" t="s">
        <v>444</v>
      </c>
      <c r="G2001">
        <v>-6.04</v>
      </c>
      <c r="H2001">
        <v>105.3</v>
      </c>
      <c r="I2001">
        <v>176</v>
      </c>
      <c r="J2001">
        <v>111.3</v>
      </c>
      <c r="K2001">
        <v>283</v>
      </c>
      <c r="L2001">
        <v>65.400000000000006</v>
      </c>
      <c r="M2001">
        <v>138</v>
      </c>
      <c r="N2001">
        <v>4.5999999999999999E-2</v>
      </c>
      <c r="O2001">
        <v>80</v>
      </c>
      <c r="P2001">
        <v>-3.21</v>
      </c>
      <c r="Q2001">
        <v>227</v>
      </c>
      <c r="R2001">
        <v>102.4</v>
      </c>
      <c r="S2001">
        <v>280</v>
      </c>
      <c r="T2001">
        <v>105.6</v>
      </c>
      <c r="U2001">
        <v>183</v>
      </c>
      <c r="V2001">
        <v>3.16</v>
      </c>
      <c r="W2001">
        <v>72</v>
      </c>
    </row>
    <row r="2002" spans="1:23" x14ac:dyDescent="0.25">
      <c r="A2002">
        <f>COUNTIF('Value Matchup'!$D$356:$D$423,D2002)</f>
        <v>0</v>
      </c>
      <c r="B2002" t="s">
        <v>1499</v>
      </c>
      <c r="C2002">
        <v>242</v>
      </c>
      <c r="D2002" t="s">
        <v>249</v>
      </c>
      <c r="E2002" t="s">
        <v>121</v>
      </c>
      <c r="F2002" s="79" t="s">
        <v>518</v>
      </c>
      <c r="G2002">
        <v>-6.06</v>
      </c>
      <c r="H2002">
        <v>98</v>
      </c>
      <c r="I2002">
        <v>294</v>
      </c>
      <c r="J2002">
        <v>104.1</v>
      </c>
      <c r="K2002">
        <v>151</v>
      </c>
      <c r="L2002">
        <v>64.3</v>
      </c>
      <c r="M2002">
        <v>196</v>
      </c>
      <c r="N2002">
        <v>3.1E-2</v>
      </c>
      <c r="O2002">
        <v>109</v>
      </c>
      <c r="P2002">
        <v>-3.26</v>
      </c>
      <c r="Q2002">
        <v>229</v>
      </c>
      <c r="R2002">
        <v>104.3</v>
      </c>
      <c r="S2002">
        <v>179</v>
      </c>
      <c r="T2002">
        <v>107.6</v>
      </c>
      <c r="U2002">
        <v>261</v>
      </c>
      <c r="V2002">
        <v>-2.97</v>
      </c>
      <c r="W2002">
        <v>249</v>
      </c>
    </row>
    <row r="2003" spans="1:23" x14ac:dyDescent="0.25">
      <c r="A2003">
        <f>COUNTIF('Value Matchup'!$D$356:$D$423,D2003)</f>
        <v>0</v>
      </c>
      <c r="B2003" t="s">
        <v>1499</v>
      </c>
      <c r="C2003">
        <v>243</v>
      </c>
      <c r="D2003" t="s">
        <v>193</v>
      </c>
      <c r="E2003" t="s">
        <v>207</v>
      </c>
      <c r="F2003" s="79" t="s">
        <v>764</v>
      </c>
      <c r="G2003">
        <v>-6.16</v>
      </c>
      <c r="H2003">
        <v>103.5</v>
      </c>
      <c r="I2003">
        <v>204</v>
      </c>
      <c r="J2003">
        <v>109.6</v>
      </c>
      <c r="K2003">
        <v>260</v>
      </c>
      <c r="L2003">
        <v>68.599999999999994</v>
      </c>
      <c r="M2003">
        <v>26</v>
      </c>
      <c r="N2003">
        <v>1.7999999999999999E-2</v>
      </c>
      <c r="O2003">
        <v>136</v>
      </c>
      <c r="P2003">
        <v>-7.75</v>
      </c>
      <c r="Q2003">
        <v>323</v>
      </c>
      <c r="R2003">
        <v>101.5</v>
      </c>
      <c r="S2003">
        <v>313</v>
      </c>
      <c r="T2003">
        <v>109.2</v>
      </c>
      <c r="U2003">
        <v>319</v>
      </c>
      <c r="V2003">
        <v>-5.52</v>
      </c>
      <c r="W2003">
        <v>309</v>
      </c>
    </row>
    <row r="2004" spans="1:23" x14ac:dyDescent="0.25">
      <c r="A2004">
        <f>COUNTIF('Value Matchup'!$D$356:$D$423,D2004)</f>
        <v>0</v>
      </c>
      <c r="B2004" t="s">
        <v>1499</v>
      </c>
      <c r="C2004">
        <v>244</v>
      </c>
      <c r="D2004" t="s">
        <v>205</v>
      </c>
      <c r="E2004" t="s">
        <v>167</v>
      </c>
      <c r="F2004" s="79" t="s">
        <v>1662</v>
      </c>
      <c r="G2004">
        <v>-6.4</v>
      </c>
      <c r="H2004">
        <v>101.1</v>
      </c>
      <c r="I2004">
        <v>244</v>
      </c>
      <c r="J2004">
        <v>107.5</v>
      </c>
      <c r="K2004">
        <v>219</v>
      </c>
      <c r="L2004">
        <v>63</v>
      </c>
      <c r="M2004">
        <v>257</v>
      </c>
      <c r="N2004">
        <v>-8.5000000000000006E-2</v>
      </c>
      <c r="O2004">
        <v>335</v>
      </c>
      <c r="P2004">
        <v>-1.01</v>
      </c>
      <c r="Q2004">
        <v>168</v>
      </c>
      <c r="R2004">
        <v>104.4</v>
      </c>
      <c r="S2004">
        <v>175</v>
      </c>
      <c r="T2004">
        <v>105.4</v>
      </c>
      <c r="U2004">
        <v>175</v>
      </c>
      <c r="V2004">
        <v>1.1299999999999999</v>
      </c>
      <c r="W2004">
        <v>126</v>
      </c>
    </row>
    <row r="2005" spans="1:23" x14ac:dyDescent="0.25">
      <c r="A2005">
        <f>COUNTIF('Value Matchup'!$D$356:$D$423,D2005)</f>
        <v>0</v>
      </c>
      <c r="B2005" t="s">
        <v>1499</v>
      </c>
      <c r="C2005">
        <v>245</v>
      </c>
      <c r="D2005" t="s">
        <v>51</v>
      </c>
      <c r="E2005" t="s">
        <v>121</v>
      </c>
      <c r="F2005" s="79" t="s">
        <v>1661</v>
      </c>
      <c r="G2005">
        <v>-6.43</v>
      </c>
      <c r="H2005">
        <v>109.3</v>
      </c>
      <c r="I2005">
        <v>102</v>
      </c>
      <c r="J2005">
        <v>115.7</v>
      </c>
      <c r="K2005">
        <v>333</v>
      </c>
      <c r="L2005">
        <v>64.599999999999994</v>
      </c>
      <c r="M2005">
        <v>181</v>
      </c>
      <c r="N2005">
        <v>-5.0999999999999997E-2</v>
      </c>
      <c r="O2005">
        <v>296</v>
      </c>
      <c r="P2005">
        <v>-2.16</v>
      </c>
      <c r="Q2005">
        <v>195</v>
      </c>
      <c r="R2005">
        <v>102.5</v>
      </c>
      <c r="S2005">
        <v>279</v>
      </c>
      <c r="T2005">
        <v>104.6</v>
      </c>
      <c r="U2005">
        <v>139</v>
      </c>
      <c r="V2005">
        <v>0.63</v>
      </c>
      <c r="W2005">
        <v>141</v>
      </c>
    </row>
    <row r="2006" spans="1:23" x14ac:dyDescent="0.25">
      <c r="A2006">
        <f>COUNTIF('Value Matchup'!$D$356:$D$423,D2006)</f>
        <v>0</v>
      </c>
      <c r="B2006" t="s">
        <v>1499</v>
      </c>
      <c r="C2006">
        <v>246</v>
      </c>
      <c r="D2006" t="s">
        <v>258</v>
      </c>
      <c r="E2006" t="s">
        <v>144</v>
      </c>
      <c r="F2006" s="79" t="s">
        <v>1662</v>
      </c>
      <c r="G2006">
        <v>-6.47</v>
      </c>
      <c r="H2006">
        <v>102.2</v>
      </c>
      <c r="I2006">
        <v>225</v>
      </c>
      <c r="J2006">
        <v>108.7</v>
      </c>
      <c r="K2006">
        <v>243</v>
      </c>
      <c r="L2006">
        <v>61.9</v>
      </c>
      <c r="M2006">
        <v>305</v>
      </c>
      <c r="N2006">
        <v>-7.2999999999999995E-2</v>
      </c>
      <c r="O2006">
        <v>326</v>
      </c>
      <c r="P2006">
        <v>-1.78</v>
      </c>
      <c r="Q2006">
        <v>184</v>
      </c>
      <c r="R2006">
        <v>104</v>
      </c>
      <c r="S2006">
        <v>190</v>
      </c>
      <c r="T2006">
        <v>105.8</v>
      </c>
      <c r="U2006">
        <v>192</v>
      </c>
      <c r="V2006">
        <v>-8.5399999999999991</v>
      </c>
      <c r="W2006">
        <v>341</v>
      </c>
    </row>
    <row r="2007" spans="1:23" x14ac:dyDescent="0.25">
      <c r="A2007">
        <f>COUNTIF('Value Matchup'!$D$356:$D$423,D2007)</f>
        <v>1</v>
      </c>
      <c r="B2007" t="s">
        <v>1499</v>
      </c>
      <c r="C2007">
        <v>247</v>
      </c>
      <c r="D2007" t="s">
        <v>212</v>
      </c>
      <c r="E2007" t="s">
        <v>159</v>
      </c>
      <c r="F2007" s="79" t="s">
        <v>546</v>
      </c>
      <c r="G2007">
        <v>-6.59</v>
      </c>
      <c r="H2007">
        <v>99</v>
      </c>
      <c r="I2007">
        <v>276</v>
      </c>
      <c r="J2007">
        <v>105.6</v>
      </c>
      <c r="K2007">
        <v>179</v>
      </c>
      <c r="L2007">
        <v>64.8</v>
      </c>
      <c r="M2007">
        <v>168</v>
      </c>
      <c r="N2007">
        <v>5.0000000000000001E-3</v>
      </c>
      <c r="O2007">
        <v>171</v>
      </c>
      <c r="P2007">
        <v>-7.75</v>
      </c>
      <c r="Q2007">
        <v>322</v>
      </c>
      <c r="R2007">
        <v>102.8</v>
      </c>
      <c r="S2007">
        <v>271</v>
      </c>
      <c r="T2007">
        <v>110.5</v>
      </c>
      <c r="U2007">
        <v>347</v>
      </c>
      <c r="V2007">
        <v>-1.21</v>
      </c>
      <c r="W2007">
        <v>198</v>
      </c>
    </row>
    <row r="2008" spans="1:23" x14ac:dyDescent="0.25">
      <c r="A2008">
        <f>COUNTIF('Value Matchup'!$D$356:$D$423,D2008)</f>
        <v>0</v>
      </c>
      <c r="B2008" t="s">
        <v>1499</v>
      </c>
      <c r="C2008">
        <v>248</v>
      </c>
      <c r="D2008" t="s">
        <v>1288</v>
      </c>
      <c r="E2008" t="s">
        <v>159</v>
      </c>
      <c r="F2008" s="79" t="s">
        <v>445</v>
      </c>
      <c r="G2008">
        <v>-6.63</v>
      </c>
      <c r="H2008">
        <v>106</v>
      </c>
      <c r="I2008">
        <v>162</v>
      </c>
      <c r="J2008">
        <v>112.6</v>
      </c>
      <c r="K2008">
        <v>311</v>
      </c>
      <c r="L2008">
        <v>62.7</v>
      </c>
      <c r="M2008">
        <v>281</v>
      </c>
      <c r="N2008">
        <v>6.0999999999999999E-2</v>
      </c>
      <c r="O2008">
        <v>50</v>
      </c>
      <c r="P2008">
        <v>-4.96</v>
      </c>
      <c r="Q2008">
        <v>267</v>
      </c>
      <c r="R2008">
        <v>103.9</v>
      </c>
      <c r="S2008">
        <v>196</v>
      </c>
      <c r="T2008">
        <v>108.9</v>
      </c>
      <c r="U2008">
        <v>309</v>
      </c>
      <c r="V2008">
        <v>4.54</v>
      </c>
      <c r="W2008">
        <v>57</v>
      </c>
    </row>
    <row r="2009" spans="1:23" x14ac:dyDescent="0.25">
      <c r="A2009">
        <f>COUNTIF('Value Matchup'!$D$356:$D$423,D2009)</f>
        <v>0</v>
      </c>
      <c r="B2009" t="s">
        <v>1499</v>
      </c>
      <c r="C2009">
        <v>249</v>
      </c>
      <c r="D2009" t="s">
        <v>156</v>
      </c>
      <c r="E2009" t="s">
        <v>153</v>
      </c>
      <c r="F2009" s="79" t="s">
        <v>1661</v>
      </c>
      <c r="G2009">
        <v>-6.64</v>
      </c>
      <c r="H2009">
        <v>100.9</v>
      </c>
      <c r="I2009">
        <v>249</v>
      </c>
      <c r="J2009">
        <v>107.5</v>
      </c>
      <c r="K2009">
        <v>221</v>
      </c>
      <c r="L2009">
        <v>65.5</v>
      </c>
      <c r="M2009">
        <v>132</v>
      </c>
      <c r="N2009">
        <v>-2.1000000000000001E-2</v>
      </c>
      <c r="O2009">
        <v>229</v>
      </c>
      <c r="P2009">
        <v>-1.7</v>
      </c>
      <c r="Q2009">
        <v>182</v>
      </c>
      <c r="R2009">
        <v>104.1</v>
      </c>
      <c r="S2009">
        <v>188</v>
      </c>
      <c r="T2009">
        <v>105.8</v>
      </c>
      <c r="U2009">
        <v>189</v>
      </c>
      <c r="V2009">
        <v>-1.5</v>
      </c>
      <c r="W2009">
        <v>207</v>
      </c>
    </row>
    <row r="2010" spans="1:23" x14ac:dyDescent="0.25">
      <c r="A2010">
        <f>COUNTIF('Value Matchup'!$D$356:$D$423,D2010)</f>
        <v>0</v>
      </c>
      <c r="B2010" t="s">
        <v>1499</v>
      </c>
      <c r="C2010">
        <v>250</v>
      </c>
      <c r="D2010" t="s">
        <v>385</v>
      </c>
      <c r="E2010" t="s">
        <v>123</v>
      </c>
      <c r="F2010" s="79" t="s">
        <v>1661</v>
      </c>
      <c r="G2010">
        <v>-6.82</v>
      </c>
      <c r="H2010">
        <v>101.9</v>
      </c>
      <c r="I2010">
        <v>228</v>
      </c>
      <c r="J2010">
        <v>108.8</v>
      </c>
      <c r="K2010">
        <v>245</v>
      </c>
      <c r="L2010">
        <v>63.3</v>
      </c>
      <c r="M2010">
        <v>248</v>
      </c>
      <c r="N2010">
        <v>-8.5000000000000006E-2</v>
      </c>
      <c r="O2010">
        <v>334</v>
      </c>
      <c r="P2010">
        <v>-2.94</v>
      </c>
      <c r="Q2010">
        <v>220</v>
      </c>
      <c r="R2010">
        <v>102.9</v>
      </c>
      <c r="S2010">
        <v>261</v>
      </c>
      <c r="T2010">
        <v>105.9</v>
      </c>
      <c r="U2010">
        <v>196</v>
      </c>
      <c r="V2010">
        <v>-3.29</v>
      </c>
      <c r="W2010">
        <v>265</v>
      </c>
    </row>
    <row r="2011" spans="1:23" x14ac:dyDescent="0.25">
      <c r="A2011">
        <f>COUNTIF('Value Matchup'!$D$356:$D$423,D2011)</f>
        <v>0</v>
      </c>
      <c r="B2011" t="s">
        <v>1499</v>
      </c>
      <c r="C2011">
        <v>251</v>
      </c>
      <c r="D2011" t="s">
        <v>256</v>
      </c>
      <c r="E2011" t="s">
        <v>123</v>
      </c>
      <c r="F2011" s="79" t="s">
        <v>1662</v>
      </c>
      <c r="G2011">
        <v>-7</v>
      </c>
      <c r="H2011">
        <v>97.5</v>
      </c>
      <c r="I2011">
        <v>298</v>
      </c>
      <c r="J2011">
        <v>104.5</v>
      </c>
      <c r="K2011">
        <v>161</v>
      </c>
      <c r="L2011">
        <v>61.8</v>
      </c>
      <c r="M2011">
        <v>310</v>
      </c>
      <c r="N2011">
        <v>-1.2E-2</v>
      </c>
      <c r="O2011">
        <v>209</v>
      </c>
      <c r="P2011">
        <v>0.7</v>
      </c>
      <c r="Q2011">
        <v>133</v>
      </c>
      <c r="R2011">
        <v>105.7</v>
      </c>
      <c r="S2011">
        <v>125</v>
      </c>
      <c r="T2011">
        <v>105</v>
      </c>
      <c r="U2011">
        <v>155</v>
      </c>
      <c r="V2011">
        <v>12.24</v>
      </c>
      <c r="W2011">
        <v>6</v>
      </c>
    </row>
    <row r="2012" spans="1:23" x14ac:dyDescent="0.25">
      <c r="A2012">
        <f>COUNTIF('Value Matchup'!$D$356:$D$423,D2012)</f>
        <v>0</v>
      </c>
      <c r="B2012" t="s">
        <v>1499</v>
      </c>
      <c r="C2012">
        <v>252</v>
      </c>
      <c r="D2012" t="s">
        <v>109</v>
      </c>
      <c r="E2012" t="s">
        <v>110</v>
      </c>
      <c r="F2012" s="79" t="s">
        <v>1660</v>
      </c>
      <c r="G2012">
        <v>-7</v>
      </c>
      <c r="H2012">
        <v>99.6</v>
      </c>
      <c r="I2012">
        <v>269</v>
      </c>
      <c r="J2012">
        <v>106.6</v>
      </c>
      <c r="K2012">
        <v>204</v>
      </c>
      <c r="L2012">
        <v>63.6</v>
      </c>
      <c r="M2012">
        <v>236</v>
      </c>
      <c r="N2012">
        <v>5.6000000000000001E-2</v>
      </c>
      <c r="O2012">
        <v>63</v>
      </c>
      <c r="P2012">
        <v>0.56999999999999995</v>
      </c>
      <c r="Q2012">
        <v>137</v>
      </c>
      <c r="R2012">
        <v>105.4</v>
      </c>
      <c r="S2012">
        <v>139</v>
      </c>
      <c r="T2012">
        <v>104.8</v>
      </c>
      <c r="U2012">
        <v>143</v>
      </c>
      <c r="V2012">
        <v>-9.1199999999999992</v>
      </c>
      <c r="W2012">
        <v>346</v>
      </c>
    </row>
    <row r="2013" spans="1:23" x14ac:dyDescent="0.25">
      <c r="A2013">
        <f>COUNTIF('Value Matchup'!$D$356:$D$423,D2013)</f>
        <v>0</v>
      </c>
      <c r="B2013" t="s">
        <v>1499</v>
      </c>
      <c r="C2013">
        <v>253</v>
      </c>
      <c r="D2013" t="s">
        <v>354</v>
      </c>
      <c r="E2013" t="s">
        <v>123</v>
      </c>
      <c r="F2013" s="79" t="s">
        <v>1661</v>
      </c>
      <c r="G2013">
        <v>-7.06</v>
      </c>
      <c r="H2013">
        <v>101.1</v>
      </c>
      <c r="I2013">
        <v>245</v>
      </c>
      <c r="J2013">
        <v>108.1</v>
      </c>
      <c r="K2013">
        <v>232</v>
      </c>
      <c r="L2013">
        <v>64.5</v>
      </c>
      <c r="M2013">
        <v>187</v>
      </c>
      <c r="N2013">
        <v>-4.7E-2</v>
      </c>
      <c r="O2013">
        <v>284</v>
      </c>
      <c r="P2013">
        <v>-0.08</v>
      </c>
      <c r="Q2013">
        <v>151</v>
      </c>
      <c r="R2013">
        <v>104.1</v>
      </c>
      <c r="S2013">
        <v>181</v>
      </c>
      <c r="T2013">
        <v>104.2</v>
      </c>
      <c r="U2013">
        <v>119</v>
      </c>
      <c r="V2013">
        <v>5.58</v>
      </c>
      <c r="W2013">
        <v>39</v>
      </c>
    </row>
    <row r="2014" spans="1:23" x14ac:dyDescent="0.25">
      <c r="A2014">
        <f>COUNTIF('Value Matchup'!$D$356:$D$423,D2014)</f>
        <v>0</v>
      </c>
      <c r="B2014" t="s">
        <v>1499</v>
      </c>
      <c r="C2014">
        <v>254</v>
      </c>
      <c r="D2014" t="s">
        <v>229</v>
      </c>
      <c r="E2014" t="s">
        <v>155</v>
      </c>
      <c r="F2014" s="79" t="s">
        <v>548</v>
      </c>
      <c r="G2014">
        <v>-7.12</v>
      </c>
      <c r="H2014">
        <v>105.4</v>
      </c>
      <c r="I2014">
        <v>174</v>
      </c>
      <c r="J2014">
        <v>112.5</v>
      </c>
      <c r="K2014">
        <v>308</v>
      </c>
      <c r="L2014">
        <v>65.599999999999994</v>
      </c>
      <c r="M2014">
        <v>123</v>
      </c>
      <c r="N2014">
        <v>7.8E-2</v>
      </c>
      <c r="O2014">
        <v>26</v>
      </c>
      <c r="P2014">
        <v>-4.4000000000000004</v>
      </c>
      <c r="Q2014">
        <v>246</v>
      </c>
      <c r="R2014">
        <v>103.2</v>
      </c>
      <c r="S2014">
        <v>246</v>
      </c>
      <c r="T2014">
        <v>107.6</v>
      </c>
      <c r="U2014">
        <v>262</v>
      </c>
      <c r="V2014">
        <v>-2.36</v>
      </c>
      <c r="W2014">
        <v>226</v>
      </c>
    </row>
    <row r="2015" spans="1:23" x14ac:dyDescent="0.25">
      <c r="A2015">
        <f>COUNTIF('Value Matchup'!$D$356:$D$423,D2015)</f>
        <v>0</v>
      </c>
      <c r="B2015" t="s">
        <v>1499</v>
      </c>
      <c r="C2015">
        <v>255</v>
      </c>
      <c r="D2015" t="s">
        <v>357</v>
      </c>
      <c r="E2015" t="s">
        <v>186</v>
      </c>
      <c r="F2015" s="79" t="s">
        <v>1660</v>
      </c>
      <c r="G2015">
        <v>-7.13</v>
      </c>
      <c r="H2015">
        <v>101.7</v>
      </c>
      <c r="I2015">
        <v>232</v>
      </c>
      <c r="J2015">
        <v>108.9</v>
      </c>
      <c r="K2015">
        <v>246</v>
      </c>
      <c r="L2015">
        <v>65.5</v>
      </c>
      <c r="M2015">
        <v>129</v>
      </c>
      <c r="N2015">
        <v>2.4E-2</v>
      </c>
      <c r="O2015">
        <v>127</v>
      </c>
      <c r="P2015">
        <v>0.55000000000000004</v>
      </c>
      <c r="Q2015">
        <v>138</v>
      </c>
      <c r="R2015">
        <v>105.8</v>
      </c>
      <c r="S2015">
        <v>123</v>
      </c>
      <c r="T2015">
        <v>105.2</v>
      </c>
      <c r="U2015">
        <v>168</v>
      </c>
      <c r="V2015">
        <v>3.4</v>
      </c>
      <c r="W2015">
        <v>67</v>
      </c>
    </row>
    <row r="2016" spans="1:23" x14ac:dyDescent="0.25">
      <c r="A2016">
        <f>COUNTIF('Value Matchup'!$D$356:$D$423,D2016)</f>
        <v>0</v>
      </c>
      <c r="B2016" t="s">
        <v>1499</v>
      </c>
      <c r="C2016">
        <v>256</v>
      </c>
      <c r="D2016" t="s">
        <v>330</v>
      </c>
      <c r="E2016" t="s">
        <v>159</v>
      </c>
      <c r="F2016" s="79" t="s">
        <v>989</v>
      </c>
      <c r="G2016">
        <v>-7.36</v>
      </c>
      <c r="H2016">
        <v>106.9</v>
      </c>
      <c r="I2016">
        <v>138</v>
      </c>
      <c r="J2016">
        <v>114.3</v>
      </c>
      <c r="K2016">
        <v>327</v>
      </c>
      <c r="L2016">
        <v>66.5</v>
      </c>
      <c r="M2016">
        <v>89</v>
      </c>
      <c r="N2016">
        <v>8.4000000000000005E-2</v>
      </c>
      <c r="O2016">
        <v>20</v>
      </c>
      <c r="P2016">
        <v>-8.98</v>
      </c>
      <c r="Q2016">
        <v>339</v>
      </c>
      <c r="R2016">
        <v>101.5</v>
      </c>
      <c r="S2016">
        <v>312</v>
      </c>
      <c r="T2016">
        <v>110.5</v>
      </c>
      <c r="U2016">
        <v>346</v>
      </c>
      <c r="V2016">
        <v>-6.3</v>
      </c>
      <c r="W2016">
        <v>319</v>
      </c>
    </row>
    <row r="2017" spans="1:23" x14ac:dyDescent="0.25">
      <c r="A2017">
        <f>COUNTIF('Value Matchup'!$D$356:$D$423,D2017)</f>
        <v>0</v>
      </c>
      <c r="B2017" t="s">
        <v>1499</v>
      </c>
      <c r="C2017">
        <v>257</v>
      </c>
      <c r="D2017" t="s">
        <v>322</v>
      </c>
      <c r="E2017" t="s">
        <v>146</v>
      </c>
      <c r="F2017" s="79" t="s">
        <v>1784</v>
      </c>
      <c r="G2017">
        <v>-7.46</v>
      </c>
      <c r="H2017">
        <v>99.1</v>
      </c>
      <c r="I2017">
        <v>274</v>
      </c>
      <c r="J2017">
        <v>106.6</v>
      </c>
      <c r="K2017">
        <v>202</v>
      </c>
      <c r="L2017">
        <v>68.2</v>
      </c>
      <c r="M2017">
        <v>38</v>
      </c>
      <c r="N2017">
        <v>-1.2999999999999999E-2</v>
      </c>
      <c r="O2017">
        <v>210</v>
      </c>
      <c r="P2017">
        <v>0.57999999999999996</v>
      </c>
      <c r="Q2017">
        <v>135</v>
      </c>
      <c r="R2017">
        <v>105.4</v>
      </c>
      <c r="S2017">
        <v>136</v>
      </c>
      <c r="T2017">
        <v>104.8</v>
      </c>
      <c r="U2017">
        <v>147</v>
      </c>
      <c r="V2017">
        <v>0.94</v>
      </c>
      <c r="W2017">
        <v>131</v>
      </c>
    </row>
    <row r="2018" spans="1:23" x14ac:dyDescent="0.25">
      <c r="A2018">
        <f>COUNTIF('Value Matchup'!$D$356:$D$423,D2018)</f>
        <v>0</v>
      </c>
      <c r="B2018" t="s">
        <v>1499</v>
      </c>
      <c r="C2018">
        <v>258</v>
      </c>
      <c r="D2018" t="s">
        <v>298</v>
      </c>
      <c r="E2018" t="s">
        <v>136</v>
      </c>
      <c r="F2018" s="79" t="s">
        <v>753</v>
      </c>
      <c r="G2018">
        <v>-7.48</v>
      </c>
      <c r="H2018">
        <v>102.9</v>
      </c>
      <c r="I2018">
        <v>216</v>
      </c>
      <c r="J2018">
        <v>110.3</v>
      </c>
      <c r="K2018">
        <v>267</v>
      </c>
      <c r="L2018">
        <v>62.7</v>
      </c>
      <c r="M2018">
        <v>278</v>
      </c>
      <c r="N2018">
        <v>4.2000000000000003E-2</v>
      </c>
      <c r="O2018">
        <v>82</v>
      </c>
      <c r="P2018">
        <v>-7.58</v>
      </c>
      <c r="Q2018">
        <v>317</v>
      </c>
      <c r="R2018">
        <v>100.5</v>
      </c>
      <c r="S2018">
        <v>330</v>
      </c>
      <c r="T2018">
        <v>108.1</v>
      </c>
      <c r="U2018">
        <v>281</v>
      </c>
      <c r="V2018">
        <v>-0.13</v>
      </c>
      <c r="W2018">
        <v>165</v>
      </c>
    </row>
    <row r="2019" spans="1:23" x14ac:dyDescent="0.25">
      <c r="A2019">
        <f>COUNTIF('Value Matchup'!$D$356:$D$423,D2019)</f>
        <v>0</v>
      </c>
      <c r="B2019" t="s">
        <v>1499</v>
      </c>
      <c r="C2019">
        <v>259</v>
      </c>
      <c r="D2019" t="s">
        <v>1081</v>
      </c>
      <c r="E2019" t="s">
        <v>116</v>
      </c>
      <c r="F2019" s="79" t="s">
        <v>753</v>
      </c>
      <c r="G2019">
        <v>-7.49</v>
      </c>
      <c r="H2019">
        <v>106.7</v>
      </c>
      <c r="I2019">
        <v>142</v>
      </c>
      <c r="J2019">
        <v>114.1</v>
      </c>
      <c r="K2019">
        <v>326</v>
      </c>
      <c r="L2019">
        <v>65.7</v>
      </c>
      <c r="M2019">
        <v>120</v>
      </c>
      <c r="N2019">
        <v>-4.0000000000000001E-3</v>
      </c>
      <c r="O2019">
        <v>196</v>
      </c>
      <c r="P2019">
        <v>-11.11</v>
      </c>
      <c r="Q2019">
        <v>349</v>
      </c>
      <c r="R2019">
        <v>97.6</v>
      </c>
      <c r="S2019">
        <v>350</v>
      </c>
      <c r="T2019">
        <v>108.8</v>
      </c>
      <c r="U2019">
        <v>300</v>
      </c>
      <c r="V2019">
        <v>2.72</v>
      </c>
      <c r="W2019">
        <v>85</v>
      </c>
    </row>
    <row r="2020" spans="1:23" x14ac:dyDescent="0.25">
      <c r="A2020">
        <f>COUNTIF('Value Matchup'!$D$356:$D$423,D2020)</f>
        <v>0</v>
      </c>
      <c r="B2020" t="s">
        <v>1499</v>
      </c>
      <c r="C2020">
        <v>260</v>
      </c>
      <c r="D2020" t="s">
        <v>230</v>
      </c>
      <c r="E2020" t="s">
        <v>198</v>
      </c>
      <c r="F2020" s="79" t="s">
        <v>1661</v>
      </c>
      <c r="G2020">
        <v>-7.58</v>
      </c>
      <c r="H2020">
        <v>104</v>
      </c>
      <c r="I2020">
        <v>198</v>
      </c>
      <c r="J2020">
        <v>111.6</v>
      </c>
      <c r="K2020">
        <v>289</v>
      </c>
      <c r="L2020">
        <v>63</v>
      </c>
      <c r="M2020">
        <v>258</v>
      </c>
      <c r="N2020">
        <v>-9.0999999999999998E-2</v>
      </c>
      <c r="O2020">
        <v>338</v>
      </c>
      <c r="P2020">
        <v>-5.87</v>
      </c>
      <c r="Q2020">
        <v>286</v>
      </c>
      <c r="R2020">
        <v>103.5</v>
      </c>
      <c r="S2020">
        <v>223</v>
      </c>
      <c r="T2020">
        <v>109.3</v>
      </c>
      <c r="U2020">
        <v>321</v>
      </c>
      <c r="V2020">
        <v>6.9</v>
      </c>
      <c r="W2020">
        <v>28</v>
      </c>
    </row>
    <row r="2021" spans="1:23" x14ac:dyDescent="0.25">
      <c r="A2021">
        <f>COUNTIF('Value Matchup'!$D$356:$D$423,D2021)</f>
        <v>0</v>
      </c>
      <c r="B2021" t="s">
        <v>1499</v>
      </c>
      <c r="C2021">
        <v>261</v>
      </c>
      <c r="D2021" t="s">
        <v>235</v>
      </c>
      <c r="E2021" t="s">
        <v>108</v>
      </c>
      <c r="F2021" s="79" t="s">
        <v>1498</v>
      </c>
      <c r="G2021">
        <v>-7.59</v>
      </c>
      <c r="H2021">
        <v>102.7</v>
      </c>
      <c r="I2021">
        <v>222</v>
      </c>
      <c r="J2021">
        <v>110.3</v>
      </c>
      <c r="K2021">
        <v>265</v>
      </c>
      <c r="L2021">
        <v>68.7</v>
      </c>
      <c r="M2021">
        <v>25</v>
      </c>
      <c r="N2021">
        <v>1.4999999999999999E-2</v>
      </c>
      <c r="O2021">
        <v>149</v>
      </c>
      <c r="P2021">
        <v>-11.99</v>
      </c>
      <c r="Q2021">
        <v>350</v>
      </c>
      <c r="R2021">
        <v>99.5</v>
      </c>
      <c r="S2021">
        <v>343</v>
      </c>
      <c r="T2021">
        <v>111.5</v>
      </c>
      <c r="U2021">
        <v>351</v>
      </c>
      <c r="V2021">
        <v>-1.04</v>
      </c>
      <c r="W2021">
        <v>191</v>
      </c>
    </row>
    <row r="2022" spans="1:23" x14ac:dyDescent="0.25">
      <c r="A2022">
        <f>COUNTIF('Value Matchup'!$D$356:$D$423,D2022)</f>
        <v>0</v>
      </c>
      <c r="B2022" t="s">
        <v>1499</v>
      </c>
      <c r="C2022">
        <v>262</v>
      </c>
      <c r="D2022" t="s">
        <v>308</v>
      </c>
      <c r="E2022" t="s">
        <v>198</v>
      </c>
      <c r="F2022" s="79" t="s">
        <v>550</v>
      </c>
      <c r="G2022">
        <v>-7.72</v>
      </c>
      <c r="H2022">
        <v>100.4</v>
      </c>
      <c r="I2022">
        <v>258</v>
      </c>
      <c r="J2022">
        <v>108.1</v>
      </c>
      <c r="K2022">
        <v>230</v>
      </c>
      <c r="L2022">
        <v>62.3</v>
      </c>
      <c r="M2022">
        <v>291</v>
      </c>
      <c r="N2022">
        <v>3.0000000000000001E-3</v>
      </c>
      <c r="O2022">
        <v>178</v>
      </c>
      <c r="P2022">
        <v>-5.81</v>
      </c>
      <c r="Q2022">
        <v>283</v>
      </c>
      <c r="R2022">
        <v>103.9</v>
      </c>
      <c r="S2022">
        <v>195</v>
      </c>
      <c r="T2022">
        <v>109.7</v>
      </c>
      <c r="U2022">
        <v>333</v>
      </c>
      <c r="V2022">
        <v>2.57</v>
      </c>
      <c r="W2022">
        <v>89</v>
      </c>
    </row>
    <row r="2023" spans="1:23" x14ac:dyDescent="0.25">
      <c r="A2023">
        <f>COUNTIF('Value Matchup'!$D$356:$D$423,D2023)</f>
        <v>0</v>
      </c>
      <c r="B2023" t="s">
        <v>1499</v>
      </c>
      <c r="C2023">
        <v>263</v>
      </c>
      <c r="D2023" t="s">
        <v>305</v>
      </c>
      <c r="E2023" t="s">
        <v>207</v>
      </c>
      <c r="F2023" s="79" t="s">
        <v>517</v>
      </c>
      <c r="G2023">
        <v>-7.75</v>
      </c>
      <c r="H2023">
        <v>103.3</v>
      </c>
      <c r="I2023">
        <v>208</v>
      </c>
      <c r="J2023">
        <v>111.1</v>
      </c>
      <c r="K2023">
        <v>276</v>
      </c>
      <c r="L2023">
        <v>66.7</v>
      </c>
      <c r="M2023">
        <v>77</v>
      </c>
      <c r="N2023">
        <v>8.8999999999999996E-2</v>
      </c>
      <c r="O2023">
        <v>18</v>
      </c>
      <c r="P2023">
        <v>-3.74</v>
      </c>
      <c r="Q2023">
        <v>235</v>
      </c>
      <c r="R2023">
        <v>102.3</v>
      </c>
      <c r="S2023">
        <v>285</v>
      </c>
      <c r="T2023">
        <v>106.1</v>
      </c>
      <c r="U2023">
        <v>206</v>
      </c>
      <c r="V2023">
        <v>7.46</v>
      </c>
      <c r="W2023">
        <v>23</v>
      </c>
    </row>
    <row r="2024" spans="1:23" x14ac:dyDescent="0.25">
      <c r="A2024">
        <f>COUNTIF('Value Matchup'!$D$356:$D$423,D2024)</f>
        <v>0</v>
      </c>
      <c r="B2024" t="s">
        <v>1499</v>
      </c>
      <c r="C2024">
        <v>264</v>
      </c>
      <c r="D2024" t="s">
        <v>303</v>
      </c>
      <c r="E2024" t="s">
        <v>198</v>
      </c>
      <c r="F2024" s="79" t="s">
        <v>763</v>
      </c>
      <c r="G2024">
        <v>-7.79</v>
      </c>
      <c r="H2024">
        <v>104.3</v>
      </c>
      <c r="I2024">
        <v>193</v>
      </c>
      <c r="J2024">
        <v>112.1</v>
      </c>
      <c r="K2024">
        <v>300</v>
      </c>
      <c r="L2024">
        <v>67.900000000000006</v>
      </c>
      <c r="M2024">
        <v>42</v>
      </c>
      <c r="N2024">
        <v>6.3E-2</v>
      </c>
      <c r="O2024">
        <v>46</v>
      </c>
      <c r="P2024">
        <v>-4.79</v>
      </c>
      <c r="Q2024">
        <v>262</v>
      </c>
      <c r="R2024">
        <v>104</v>
      </c>
      <c r="S2024">
        <v>193</v>
      </c>
      <c r="T2024">
        <v>108.7</v>
      </c>
      <c r="U2024">
        <v>295</v>
      </c>
      <c r="V2024">
        <v>7.8</v>
      </c>
      <c r="W2024">
        <v>21</v>
      </c>
    </row>
    <row r="2025" spans="1:23" x14ac:dyDescent="0.25">
      <c r="A2025">
        <f>COUNTIF('Value Matchup'!$D$356:$D$423,D2025)</f>
        <v>0</v>
      </c>
      <c r="B2025" t="s">
        <v>1499</v>
      </c>
      <c r="C2025">
        <v>265</v>
      </c>
      <c r="D2025" t="s">
        <v>251</v>
      </c>
      <c r="E2025" t="s">
        <v>207</v>
      </c>
      <c r="F2025" s="79" t="s">
        <v>444</v>
      </c>
      <c r="G2025">
        <v>-8.0399999999999991</v>
      </c>
      <c r="H2025">
        <v>103.4</v>
      </c>
      <c r="I2025">
        <v>207</v>
      </c>
      <c r="J2025">
        <v>111.5</v>
      </c>
      <c r="K2025">
        <v>288</v>
      </c>
      <c r="L2025">
        <v>68.599999999999994</v>
      </c>
      <c r="M2025">
        <v>27</v>
      </c>
      <c r="N2025">
        <v>8.5999999999999993E-2</v>
      </c>
      <c r="O2025">
        <v>19</v>
      </c>
      <c r="P2025">
        <v>-5.0199999999999996</v>
      </c>
      <c r="Q2025">
        <v>269</v>
      </c>
      <c r="R2025">
        <v>103.7</v>
      </c>
      <c r="S2025">
        <v>208</v>
      </c>
      <c r="T2025">
        <v>108.7</v>
      </c>
      <c r="U2025">
        <v>293</v>
      </c>
      <c r="V2025">
        <v>2.2599999999999998</v>
      </c>
      <c r="W2025">
        <v>99</v>
      </c>
    </row>
    <row r="2026" spans="1:23" x14ac:dyDescent="0.25">
      <c r="A2026">
        <f>COUNTIF('Value Matchup'!$D$356:$D$423,D2026)</f>
        <v>0</v>
      </c>
      <c r="B2026" t="s">
        <v>1499</v>
      </c>
      <c r="C2026">
        <v>266</v>
      </c>
      <c r="D2026" t="s">
        <v>224</v>
      </c>
      <c r="E2026" t="s">
        <v>176</v>
      </c>
      <c r="F2026" s="79" t="s">
        <v>1662</v>
      </c>
      <c r="G2026">
        <v>-8.14</v>
      </c>
      <c r="H2026">
        <v>105.1</v>
      </c>
      <c r="I2026">
        <v>182</v>
      </c>
      <c r="J2026">
        <v>113.2</v>
      </c>
      <c r="K2026">
        <v>320</v>
      </c>
      <c r="L2026">
        <v>63.8</v>
      </c>
      <c r="M2026">
        <v>226</v>
      </c>
      <c r="N2026">
        <v>-3.5999999999999997E-2</v>
      </c>
      <c r="O2026">
        <v>260</v>
      </c>
      <c r="P2026">
        <v>-2.08</v>
      </c>
      <c r="Q2026">
        <v>193</v>
      </c>
      <c r="R2026">
        <v>103.7</v>
      </c>
      <c r="S2026">
        <v>211</v>
      </c>
      <c r="T2026">
        <v>105.8</v>
      </c>
      <c r="U2026">
        <v>190</v>
      </c>
      <c r="V2026">
        <v>-2.11</v>
      </c>
      <c r="W2026">
        <v>223</v>
      </c>
    </row>
    <row r="2027" spans="1:23" x14ac:dyDescent="0.25">
      <c r="A2027">
        <f>COUNTIF('Value Matchup'!$D$356:$D$423,D2027)</f>
        <v>0</v>
      </c>
      <c r="B2027" t="s">
        <v>1499</v>
      </c>
      <c r="C2027">
        <v>267</v>
      </c>
      <c r="D2027" t="s">
        <v>243</v>
      </c>
      <c r="E2027" t="s">
        <v>176</v>
      </c>
      <c r="F2027" s="79" t="s">
        <v>1661</v>
      </c>
      <c r="G2027">
        <v>-8.25</v>
      </c>
      <c r="H2027">
        <v>98.5</v>
      </c>
      <c r="I2027">
        <v>283</v>
      </c>
      <c r="J2027">
        <v>106.8</v>
      </c>
      <c r="K2027">
        <v>206</v>
      </c>
      <c r="L2027">
        <v>63.5</v>
      </c>
      <c r="M2027">
        <v>241</v>
      </c>
      <c r="N2027">
        <v>4.8000000000000001E-2</v>
      </c>
      <c r="O2027">
        <v>72</v>
      </c>
      <c r="P2027">
        <v>-1.0900000000000001</v>
      </c>
      <c r="Q2027">
        <v>170</v>
      </c>
      <c r="R2027">
        <v>104.1</v>
      </c>
      <c r="S2027">
        <v>182</v>
      </c>
      <c r="T2027">
        <v>105.2</v>
      </c>
      <c r="U2027">
        <v>166</v>
      </c>
      <c r="V2027">
        <v>-0.48</v>
      </c>
      <c r="W2027">
        <v>175</v>
      </c>
    </row>
    <row r="2028" spans="1:23" x14ac:dyDescent="0.25">
      <c r="A2028">
        <f>COUNTIF('Value Matchup'!$D$356:$D$423,D2028)</f>
        <v>0</v>
      </c>
      <c r="B2028" t="s">
        <v>1499</v>
      </c>
      <c r="C2028">
        <v>268</v>
      </c>
      <c r="D2028" t="s">
        <v>378</v>
      </c>
      <c r="E2028" t="s">
        <v>132</v>
      </c>
      <c r="F2028" s="79" t="s">
        <v>541</v>
      </c>
      <c r="G2028">
        <v>-8.2799999999999994</v>
      </c>
      <c r="H2028">
        <v>100.2</v>
      </c>
      <c r="I2028">
        <v>263</v>
      </c>
      <c r="J2028">
        <v>108.5</v>
      </c>
      <c r="K2028">
        <v>236</v>
      </c>
      <c r="L2028">
        <v>66.2</v>
      </c>
      <c r="M2028">
        <v>99</v>
      </c>
      <c r="N2028">
        <v>9.1999999999999998E-2</v>
      </c>
      <c r="O2028">
        <v>15</v>
      </c>
      <c r="P2028">
        <v>-4.9000000000000004</v>
      </c>
      <c r="Q2028">
        <v>264</v>
      </c>
      <c r="R2028">
        <v>103.9</v>
      </c>
      <c r="S2028">
        <v>198</v>
      </c>
      <c r="T2028">
        <v>108.8</v>
      </c>
      <c r="U2028">
        <v>302</v>
      </c>
      <c r="V2028">
        <v>-2.84</v>
      </c>
      <c r="W2028">
        <v>241</v>
      </c>
    </row>
    <row r="2029" spans="1:23" x14ac:dyDescent="0.25">
      <c r="A2029">
        <f>COUNTIF('Value Matchup'!$D$356:$D$423,D2029)</f>
        <v>0</v>
      </c>
      <c r="B2029" t="s">
        <v>1499</v>
      </c>
      <c r="C2029">
        <v>269</v>
      </c>
      <c r="D2029" t="s">
        <v>280</v>
      </c>
      <c r="E2029" t="s">
        <v>161</v>
      </c>
      <c r="F2029" s="79" t="s">
        <v>1661</v>
      </c>
      <c r="G2029">
        <v>-8.4499999999999993</v>
      </c>
      <c r="H2029">
        <v>96.8</v>
      </c>
      <c r="I2029">
        <v>303</v>
      </c>
      <c r="J2029">
        <v>105.3</v>
      </c>
      <c r="K2029">
        <v>171</v>
      </c>
      <c r="L2029">
        <v>66.599999999999994</v>
      </c>
      <c r="M2029">
        <v>79</v>
      </c>
      <c r="N2029">
        <v>-3.3000000000000002E-2</v>
      </c>
      <c r="O2029">
        <v>250</v>
      </c>
      <c r="P2029">
        <v>-2.91</v>
      </c>
      <c r="Q2029">
        <v>219</v>
      </c>
      <c r="R2029">
        <v>103.8</v>
      </c>
      <c r="S2029">
        <v>203</v>
      </c>
      <c r="T2029">
        <v>106.7</v>
      </c>
      <c r="U2029">
        <v>229</v>
      </c>
      <c r="V2029">
        <v>-6.43</v>
      </c>
      <c r="W2029">
        <v>322</v>
      </c>
    </row>
    <row r="2030" spans="1:23" x14ac:dyDescent="0.25">
      <c r="A2030">
        <f>COUNTIF('Value Matchup'!$D$356:$D$423,D2030)</f>
        <v>0</v>
      </c>
      <c r="B2030" t="s">
        <v>1499</v>
      </c>
      <c r="C2030">
        <v>270</v>
      </c>
      <c r="D2030" t="s">
        <v>295</v>
      </c>
      <c r="E2030" t="s">
        <v>161</v>
      </c>
      <c r="F2030" s="79" t="s">
        <v>1783</v>
      </c>
      <c r="G2030">
        <v>-8.75</v>
      </c>
      <c r="H2030">
        <v>101.9</v>
      </c>
      <c r="I2030">
        <v>229</v>
      </c>
      <c r="J2030">
        <v>110.7</v>
      </c>
      <c r="K2030">
        <v>274</v>
      </c>
      <c r="L2030">
        <v>70.599999999999994</v>
      </c>
      <c r="M2030">
        <v>9</v>
      </c>
      <c r="N2030">
        <v>-2.5000000000000001E-2</v>
      </c>
      <c r="O2030">
        <v>239</v>
      </c>
      <c r="P2030">
        <v>-0.51</v>
      </c>
      <c r="Q2030">
        <v>160</v>
      </c>
      <c r="R2030">
        <v>105.3</v>
      </c>
      <c r="S2030">
        <v>140</v>
      </c>
      <c r="T2030">
        <v>105.8</v>
      </c>
      <c r="U2030">
        <v>193</v>
      </c>
      <c r="V2030">
        <v>0.88</v>
      </c>
      <c r="W2030">
        <v>136</v>
      </c>
    </row>
    <row r="2031" spans="1:23" x14ac:dyDescent="0.25">
      <c r="A2031">
        <f>COUNTIF('Value Matchup'!$D$356:$D$423,D2031)</f>
        <v>0</v>
      </c>
      <c r="B2031" t="s">
        <v>1499</v>
      </c>
      <c r="C2031">
        <v>271</v>
      </c>
      <c r="D2031" t="s">
        <v>201</v>
      </c>
      <c r="E2031" t="s">
        <v>161</v>
      </c>
      <c r="F2031" s="79" t="s">
        <v>1783</v>
      </c>
      <c r="G2031">
        <v>-8.84</v>
      </c>
      <c r="H2031">
        <v>95.6</v>
      </c>
      <c r="I2031">
        <v>315</v>
      </c>
      <c r="J2031">
        <v>104.5</v>
      </c>
      <c r="K2031">
        <v>160</v>
      </c>
      <c r="L2031">
        <v>64.5</v>
      </c>
      <c r="M2031">
        <v>185</v>
      </c>
      <c r="N2031">
        <v>-1.9E-2</v>
      </c>
      <c r="O2031">
        <v>223</v>
      </c>
      <c r="P2031">
        <v>-0.21</v>
      </c>
      <c r="Q2031">
        <v>153</v>
      </c>
      <c r="R2031">
        <v>105.2</v>
      </c>
      <c r="S2031">
        <v>147</v>
      </c>
      <c r="T2031">
        <v>105.4</v>
      </c>
      <c r="U2031">
        <v>174</v>
      </c>
      <c r="V2031">
        <v>2.91</v>
      </c>
      <c r="W2031">
        <v>78</v>
      </c>
    </row>
    <row r="2032" spans="1:23" x14ac:dyDescent="0.25">
      <c r="A2032">
        <f>COUNTIF('Value Matchup'!$D$356:$D$423,D2032)</f>
        <v>0</v>
      </c>
      <c r="B2032" t="s">
        <v>1499</v>
      </c>
      <c r="C2032">
        <v>272</v>
      </c>
      <c r="D2032" t="s">
        <v>393</v>
      </c>
      <c r="E2032" t="s">
        <v>155</v>
      </c>
      <c r="F2032" s="79" t="s">
        <v>1662</v>
      </c>
      <c r="G2032">
        <v>-8.94</v>
      </c>
      <c r="H2032">
        <v>98.4</v>
      </c>
      <c r="I2032">
        <v>286</v>
      </c>
      <c r="J2032">
        <v>107.4</v>
      </c>
      <c r="K2032">
        <v>218</v>
      </c>
      <c r="L2032">
        <v>68.3</v>
      </c>
      <c r="M2032">
        <v>35</v>
      </c>
      <c r="N2032">
        <v>1.7000000000000001E-2</v>
      </c>
      <c r="O2032">
        <v>138</v>
      </c>
      <c r="P2032">
        <v>-2.5299999999999998</v>
      </c>
      <c r="Q2032">
        <v>203</v>
      </c>
      <c r="R2032">
        <v>104.4</v>
      </c>
      <c r="S2032">
        <v>174</v>
      </c>
      <c r="T2032">
        <v>106.9</v>
      </c>
      <c r="U2032">
        <v>239</v>
      </c>
      <c r="V2032">
        <v>3.16</v>
      </c>
      <c r="W2032">
        <v>73</v>
      </c>
    </row>
    <row r="2033" spans="1:23" x14ac:dyDescent="0.25">
      <c r="A2033">
        <f>COUNTIF('Value Matchup'!$D$356:$D$423,D2033)</f>
        <v>0</v>
      </c>
      <c r="B2033" t="s">
        <v>1499</v>
      </c>
      <c r="C2033">
        <v>273</v>
      </c>
      <c r="D2033" t="s">
        <v>388</v>
      </c>
      <c r="E2033" t="s">
        <v>153</v>
      </c>
      <c r="F2033" s="79" t="s">
        <v>1662</v>
      </c>
      <c r="G2033">
        <v>-9</v>
      </c>
      <c r="H2033">
        <v>98.7</v>
      </c>
      <c r="I2033">
        <v>281</v>
      </c>
      <c r="J2033">
        <v>107.7</v>
      </c>
      <c r="K2033">
        <v>223</v>
      </c>
      <c r="L2033">
        <v>65.8</v>
      </c>
      <c r="M2033">
        <v>114</v>
      </c>
      <c r="N2033">
        <v>-4.9000000000000002E-2</v>
      </c>
      <c r="O2033">
        <v>290</v>
      </c>
      <c r="P2033">
        <v>-3.15</v>
      </c>
      <c r="Q2033">
        <v>225</v>
      </c>
      <c r="R2033">
        <v>103.2</v>
      </c>
      <c r="S2033">
        <v>242</v>
      </c>
      <c r="T2033">
        <v>106.4</v>
      </c>
      <c r="U2033">
        <v>218</v>
      </c>
      <c r="V2033">
        <v>-5.99</v>
      </c>
      <c r="W2033">
        <v>314</v>
      </c>
    </row>
    <row r="2034" spans="1:23" x14ac:dyDescent="0.25">
      <c r="A2034">
        <f>COUNTIF('Value Matchup'!$D$356:$D$423,D2034)</f>
        <v>0</v>
      </c>
      <c r="B2034" t="s">
        <v>1499</v>
      </c>
      <c r="C2034">
        <v>274</v>
      </c>
      <c r="D2034" t="s">
        <v>415</v>
      </c>
      <c r="E2034" t="s">
        <v>186</v>
      </c>
      <c r="F2034" s="79" t="s">
        <v>1662</v>
      </c>
      <c r="G2034">
        <v>-9.06</v>
      </c>
      <c r="H2034">
        <v>94.1</v>
      </c>
      <c r="I2034">
        <v>329</v>
      </c>
      <c r="J2034">
        <v>103.2</v>
      </c>
      <c r="K2034">
        <v>134</v>
      </c>
      <c r="L2034">
        <v>60.9</v>
      </c>
      <c r="M2034">
        <v>331</v>
      </c>
      <c r="N2034">
        <v>-6.8000000000000005E-2</v>
      </c>
      <c r="O2034">
        <v>324</v>
      </c>
      <c r="P2034">
        <v>-1.33</v>
      </c>
      <c r="Q2034">
        <v>173</v>
      </c>
      <c r="R2034">
        <v>105.8</v>
      </c>
      <c r="S2034">
        <v>121</v>
      </c>
      <c r="T2034">
        <v>107.2</v>
      </c>
      <c r="U2034">
        <v>253</v>
      </c>
      <c r="V2034">
        <v>-1.54</v>
      </c>
      <c r="W2034">
        <v>208</v>
      </c>
    </row>
    <row r="2035" spans="1:23" x14ac:dyDescent="0.25">
      <c r="A2035">
        <f>COUNTIF('Value Matchup'!$D$356:$D$423,D2035)</f>
        <v>0</v>
      </c>
      <c r="B2035" t="s">
        <v>1499</v>
      </c>
      <c r="C2035">
        <v>275</v>
      </c>
      <c r="D2035" t="s">
        <v>233</v>
      </c>
      <c r="E2035" t="s">
        <v>173</v>
      </c>
      <c r="F2035" s="79" t="s">
        <v>1782</v>
      </c>
      <c r="G2035">
        <v>-9.07</v>
      </c>
      <c r="H2035">
        <v>100.4</v>
      </c>
      <c r="I2035">
        <v>257</v>
      </c>
      <c r="J2035">
        <v>109.5</v>
      </c>
      <c r="K2035">
        <v>256</v>
      </c>
      <c r="L2035">
        <v>64.5</v>
      </c>
      <c r="M2035">
        <v>184</v>
      </c>
      <c r="N2035">
        <v>-0.113</v>
      </c>
      <c r="O2035">
        <v>345</v>
      </c>
      <c r="P2035">
        <v>1.3</v>
      </c>
      <c r="Q2035">
        <v>123</v>
      </c>
      <c r="R2035">
        <v>105</v>
      </c>
      <c r="S2035">
        <v>149</v>
      </c>
      <c r="T2035">
        <v>103.7</v>
      </c>
      <c r="U2035">
        <v>108</v>
      </c>
      <c r="V2035">
        <v>0.88</v>
      </c>
      <c r="W2035">
        <v>137</v>
      </c>
    </row>
    <row r="2036" spans="1:23" x14ac:dyDescent="0.25">
      <c r="A2036">
        <f>COUNTIF('Value Matchup'!$D$356:$D$423,D2036)</f>
        <v>0</v>
      </c>
      <c r="B2036" t="s">
        <v>1499</v>
      </c>
      <c r="C2036">
        <v>276</v>
      </c>
      <c r="D2036" t="s">
        <v>336</v>
      </c>
      <c r="E2036" t="s">
        <v>198</v>
      </c>
      <c r="F2036" s="79" t="s">
        <v>447</v>
      </c>
      <c r="G2036">
        <v>-9.33</v>
      </c>
      <c r="H2036">
        <v>103.4</v>
      </c>
      <c r="I2036">
        <v>205</v>
      </c>
      <c r="J2036">
        <v>112.8</v>
      </c>
      <c r="K2036">
        <v>315</v>
      </c>
      <c r="L2036">
        <v>62.8</v>
      </c>
      <c r="M2036">
        <v>274</v>
      </c>
      <c r="N2036">
        <v>-8.0000000000000002E-3</v>
      </c>
      <c r="O2036">
        <v>201</v>
      </c>
      <c r="P2036">
        <v>-7.04</v>
      </c>
      <c r="Q2036">
        <v>308</v>
      </c>
      <c r="R2036">
        <v>102.6</v>
      </c>
      <c r="S2036">
        <v>278</v>
      </c>
      <c r="T2036">
        <v>109.6</v>
      </c>
      <c r="U2036">
        <v>327</v>
      </c>
      <c r="V2036">
        <v>1.19</v>
      </c>
      <c r="W2036">
        <v>125</v>
      </c>
    </row>
    <row r="2037" spans="1:23" x14ac:dyDescent="0.25">
      <c r="A2037">
        <f>COUNTIF('Value Matchup'!$D$356:$D$423,D2037)</f>
        <v>0</v>
      </c>
      <c r="B2037" t="s">
        <v>1499</v>
      </c>
      <c r="C2037">
        <v>277</v>
      </c>
      <c r="D2037" t="s">
        <v>381</v>
      </c>
      <c r="E2037" t="s">
        <v>123</v>
      </c>
      <c r="F2037" s="79" t="s">
        <v>1784</v>
      </c>
      <c r="G2037">
        <v>-9.41</v>
      </c>
      <c r="H2037">
        <v>94.9</v>
      </c>
      <c r="I2037">
        <v>321</v>
      </c>
      <c r="J2037">
        <v>104.3</v>
      </c>
      <c r="K2037">
        <v>157</v>
      </c>
      <c r="L2037">
        <v>61.1</v>
      </c>
      <c r="M2037">
        <v>327</v>
      </c>
      <c r="N2037">
        <v>-0.114</v>
      </c>
      <c r="O2037">
        <v>346</v>
      </c>
      <c r="P2037">
        <v>-1.35</v>
      </c>
      <c r="Q2037">
        <v>174</v>
      </c>
      <c r="R2037">
        <v>105.3</v>
      </c>
      <c r="S2037">
        <v>141</v>
      </c>
      <c r="T2037">
        <v>106.7</v>
      </c>
      <c r="U2037">
        <v>226</v>
      </c>
      <c r="V2037">
        <v>0.76</v>
      </c>
      <c r="W2037">
        <v>140</v>
      </c>
    </row>
    <row r="2038" spans="1:23" x14ac:dyDescent="0.25">
      <c r="A2038">
        <f>COUNTIF('Value Matchup'!$D$356:$D$423,D2038)</f>
        <v>0</v>
      </c>
      <c r="B2038" t="s">
        <v>1499</v>
      </c>
      <c r="C2038">
        <v>278</v>
      </c>
      <c r="D2038" t="s">
        <v>326</v>
      </c>
      <c r="E2038" t="s">
        <v>198</v>
      </c>
      <c r="F2038" s="79" t="s">
        <v>542</v>
      </c>
      <c r="G2038">
        <v>-9.4700000000000006</v>
      </c>
      <c r="H2038">
        <v>102.3</v>
      </c>
      <c r="I2038">
        <v>224</v>
      </c>
      <c r="J2038">
        <v>111.7</v>
      </c>
      <c r="K2038">
        <v>293</v>
      </c>
      <c r="L2038">
        <v>64.900000000000006</v>
      </c>
      <c r="M2038">
        <v>162</v>
      </c>
      <c r="N2038">
        <v>6.3E-2</v>
      </c>
      <c r="O2038">
        <v>45</v>
      </c>
      <c r="P2038">
        <v>-8.07</v>
      </c>
      <c r="Q2038">
        <v>331</v>
      </c>
      <c r="R2038">
        <v>102.8</v>
      </c>
      <c r="S2038">
        <v>265</v>
      </c>
      <c r="T2038">
        <v>110.9</v>
      </c>
      <c r="U2038">
        <v>350</v>
      </c>
      <c r="V2038">
        <v>-6.33</v>
      </c>
      <c r="W2038">
        <v>320</v>
      </c>
    </row>
    <row r="2039" spans="1:23" x14ac:dyDescent="0.25">
      <c r="A2039">
        <f>COUNTIF('Value Matchup'!$D$356:$D$423,D2039)</f>
        <v>0</v>
      </c>
      <c r="B2039" t="s">
        <v>1499</v>
      </c>
      <c r="C2039">
        <v>279</v>
      </c>
      <c r="D2039" t="s">
        <v>168</v>
      </c>
      <c r="E2039" t="s">
        <v>169</v>
      </c>
      <c r="F2039" s="79" t="s">
        <v>546</v>
      </c>
      <c r="G2039">
        <v>-9.48</v>
      </c>
      <c r="H2039">
        <v>100.6</v>
      </c>
      <c r="I2039">
        <v>253</v>
      </c>
      <c r="J2039">
        <v>110.1</v>
      </c>
      <c r="K2039">
        <v>264</v>
      </c>
      <c r="L2039">
        <v>66.8</v>
      </c>
      <c r="M2039">
        <v>74</v>
      </c>
      <c r="N2039">
        <v>5.3999999999999999E-2</v>
      </c>
      <c r="O2039">
        <v>66</v>
      </c>
      <c r="P2039">
        <v>-9.02</v>
      </c>
      <c r="Q2039">
        <v>340</v>
      </c>
      <c r="R2039">
        <v>101.1</v>
      </c>
      <c r="S2039">
        <v>322</v>
      </c>
      <c r="T2039">
        <v>110.2</v>
      </c>
      <c r="U2039">
        <v>341</v>
      </c>
      <c r="V2039">
        <v>-3</v>
      </c>
      <c r="W2039">
        <v>252</v>
      </c>
    </row>
    <row r="2040" spans="1:23" x14ac:dyDescent="0.25">
      <c r="A2040">
        <f>COUNTIF('Value Matchup'!$D$356:$D$423,D2040)</f>
        <v>0</v>
      </c>
      <c r="B2040" t="s">
        <v>1499</v>
      </c>
      <c r="C2040">
        <v>280</v>
      </c>
      <c r="D2040" t="s">
        <v>396</v>
      </c>
      <c r="E2040" t="s">
        <v>176</v>
      </c>
      <c r="F2040" s="79" t="s">
        <v>1785</v>
      </c>
      <c r="G2040">
        <v>-9.67</v>
      </c>
      <c r="H2040">
        <v>96</v>
      </c>
      <c r="I2040">
        <v>313</v>
      </c>
      <c r="J2040">
        <v>105.7</v>
      </c>
      <c r="K2040">
        <v>180</v>
      </c>
      <c r="L2040">
        <v>62.2</v>
      </c>
      <c r="M2040">
        <v>296</v>
      </c>
      <c r="N2040">
        <v>-4.2999999999999997E-2</v>
      </c>
      <c r="O2040">
        <v>274</v>
      </c>
      <c r="P2040">
        <v>0.03</v>
      </c>
      <c r="Q2040">
        <v>149</v>
      </c>
      <c r="R2040">
        <v>106.1</v>
      </c>
      <c r="S2040">
        <v>112</v>
      </c>
      <c r="T2040">
        <v>106.1</v>
      </c>
      <c r="U2040">
        <v>207</v>
      </c>
      <c r="V2040">
        <v>3.52</v>
      </c>
      <c r="W2040">
        <v>64</v>
      </c>
    </row>
    <row r="2041" spans="1:23" x14ac:dyDescent="0.25">
      <c r="A2041">
        <f>COUNTIF('Value Matchup'!$D$356:$D$423,D2041)</f>
        <v>0</v>
      </c>
      <c r="B2041" t="s">
        <v>1499</v>
      </c>
      <c r="C2041">
        <v>281</v>
      </c>
      <c r="D2041" t="s">
        <v>349</v>
      </c>
      <c r="E2041" t="s">
        <v>136</v>
      </c>
      <c r="F2041" s="79" t="s">
        <v>514</v>
      </c>
      <c r="G2041">
        <v>-9.93</v>
      </c>
      <c r="H2041">
        <v>91.7</v>
      </c>
      <c r="I2041">
        <v>345</v>
      </c>
      <c r="J2041">
        <v>101.6</v>
      </c>
      <c r="K2041">
        <v>109</v>
      </c>
      <c r="L2041">
        <v>63</v>
      </c>
      <c r="M2041">
        <v>260</v>
      </c>
      <c r="N2041">
        <v>-3.7999999999999999E-2</v>
      </c>
      <c r="O2041">
        <v>263</v>
      </c>
      <c r="P2041">
        <v>-6.57</v>
      </c>
      <c r="Q2041">
        <v>297</v>
      </c>
      <c r="R2041">
        <v>101.3</v>
      </c>
      <c r="S2041">
        <v>318</v>
      </c>
      <c r="T2041">
        <v>107.9</v>
      </c>
      <c r="U2041">
        <v>274</v>
      </c>
      <c r="V2041">
        <v>8.6199999999999992</v>
      </c>
      <c r="W2041">
        <v>15</v>
      </c>
    </row>
    <row r="2042" spans="1:23" x14ac:dyDescent="0.25">
      <c r="A2042">
        <f>COUNTIF('Value Matchup'!$D$356:$D$423,D2042)</f>
        <v>1</v>
      </c>
      <c r="B2042" t="s">
        <v>1499</v>
      </c>
      <c r="C2042">
        <v>282</v>
      </c>
      <c r="D2042" t="s">
        <v>202</v>
      </c>
      <c r="E2042" t="s">
        <v>148</v>
      </c>
      <c r="F2042" s="79" t="s">
        <v>1662</v>
      </c>
      <c r="G2042">
        <v>-10.57</v>
      </c>
      <c r="H2042">
        <v>102.2</v>
      </c>
      <c r="I2042">
        <v>226</v>
      </c>
      <c r="J2042">
        <v>112.8</v>
      </c>
      <c r="K2042">
        <v>316</v>
      </c>
      <c r="L2042">
        <v>65</v>
      </c>
      <c r="M2042">
        <v>160</v>
      </c>
      <c r="N2042">
        <v>-1.7000000000000001E-2</v>
      </c>
      <c r="O2042">
        <v>218</v>
      </c>
      <c r="P2042">
        <v>-3</v>
      </c>
      <c r="Q2042">
        <v>221</v>
      </c>
      <c r="R2042">
        <v>103.7</v>
      </c>
      <c r="S2042">
        <v>206</v>
      </c>
      <c r="T2042">
        <v>106.7</v>
      </c>
      <c r="U2042">
        <v>231</v>
      </c>
      <c r="V2042">
        <v>4.97</v>
      </c>
      <c r="W2042">
        <v>49</v>
      </c>
    </row>
    <row r="2043" spans="1:23" x14ac:dyDescent="0.25">
      <c r="A2043">
        <f>COUNTIF('Value Matchup'!$D$356:$D$423,D2043)</f>
        <v>1</v>
      </c>
      <c r="B2043" t="s">
        <v>1499</v>
      </c>
      <c r="C2043">
        <v>283</v>
      </c>
      <c r="D2043" t="s">
        <v>250</v>
      </c>
      <c r="E2043" t="s">
        <v>159</v>
      </c>
      <c r="F2043" s="79" t="s">
        <v>1661</v>
      </c>
      <c r="G2043">
        <v>-11.25</v>
      </c>
      <c r="H2043">
        <v>101.3</v>
      </c>
      <c r="I2043">
        <v>240</v>
      </c>
      <c r="J2043">
        <v>112.6</v>
      </c>
      <c r="K2043">
        <v>309</v>
      </c>
      <c r="L2043">
        <v>62.8</v>
      </c>
      <c r="M2043">
        <v>268</v>
      </c>
      <c r="N2043">
        <v>-0.129</v>
      </c>
      <c r="O2043">
        <v>349</v>
      </c>
      <c r="P2043">
        <v>-7.85</v>
      </c>
      <c r="Q2043">
        <v>326</v>
      </c>
      <c r="R2043">
        <v>102.4</v>
      </c>
      <c r="S2043">
        <v>284</v>
      </c>
      <c r="T2043">
        <v>110.2</v>
      </c>
      <c r="U2043">
        <v>343</v>
      </c>
      <c r="V2043">
        <v>-3.44</v>
      </c>
      <c r="W2043">
        <v>268</v>
      </c>
    </row>
    <row r="2044" spans="1:23" x14ac:dyDescent="0.25">
      <c r="A2044">
        <f>COUNTIF('Value Matchup'!$D$356:$D$423,D2044)</f>
        <v>0</v>
      </c>
      <c r="B2044" t="s">
        <v>1499</v>
      </c>
      <c r="C2044">
        <v>284</v>
      </c>
      <c r="D2044" t="s">
        <v>170</v>
      </c>
      <c r="E2044" t="s">
        <v>155</v>
      </c>
      <c r="F2044" s="79" t="s">
        <v>514</v>
      </c>
      <c r="G2044">
        <v>-11.26</v>
      </c>
      <c r="H2044">
        <v>98.1</v>
      </c>
      <c r="I2044">
        <v>291</v>
      </c>
      <c r="J2044">
        <v>109.4</v>
      </c>
      <c r="K2044">
        <v>255</v>
      </c>
      <c r="L2044">
        <v>67.8</v>
      </c>
      <c r="M2044">
        <v>44</v>
      </c>
      <c r="N2044">
        <v>6.9000000000000006E-2</v>
      </c>
      <c r="O2044">
        <v>35</v>
      </c>
      <c r="P2044">
        <v>-2.57</v>
      </c>
      <c r="Q2044">
        <v>205</v>
      </c>
      <c r="R2044">
        <v>103.3</v>
      </c>
      <c r="S2044">
        <v>235</v>
      </c>
      <c r="T2044">
        <v>105.9</v>
      </c>
      <c r="U2044">
        <v>194</v>
      </c>
      <c r="V2044">
        <v>2.79</v>
      </c>
      <c r="W2044">
        <v>83</v>
      </c>
    </row>
    <row r="2045" spans="1:23" x14ac:dyDescent="0.25">
      <c r="A2045">
        <f>COUNTIF('Value Matchup'!$D$356:$D$423,D2045)</f>
        <v>0</v>
      </c>
      <c r="B2045" t="s">
        <v>1499</v>
      </c>
      <c r="C2045">
        <v>285</v>
      </c>
      <c r="D2045" t="s">
        <v>386</v>
      </c>
      <c r="E2045" t="s">
        <v>167</v>
      </c>
      <c r="F2045" s="79" t="s">
        <v>763</v>
      </c>
      <c r="G2045">
        <v>-11.41</v>
      </c>
      <c r="H2045">
        <v>99.7</v>
      </c>
      <c r="I2045">
        <v>268</v>
      </c>
      <c r="J2045">
        <v>111.1</v>
      </c>
      <c r="K2045">
        <v>280</v>
      </c>
      <c r="L2045">
        <v>61.9</v>
      </c>
      <c r="M2045">
        <v>306</v>
      </c>
      <c r="N2045">
        <v>0.14299999999999999</v>
      </c>
      <c r="O2045">
        <v>1</v>
      </c>
      <c r="P2045">
        <v>-3.78</v>
      </c>
      <c r="Q2045">
        <v>236</v>
      </c>
      <c r="R2045">
        <v>102.1</v>
      </c>
      <c r="S2045">
        <v>294</v>
      </c>
      <c r="T2045">
        <v>105.9</v>
      </c>
      <c r="U2045">
        <v>197</v>
      </c>
      <c r="V2045">
        <v>-8.8000000000000007</v>
      </c>
      <c r="W2045">
        <v>342</v>
      </c>
    </row>
    <row r="2046" spans="1:23" x14ac:dyDescent="0.25">
      <c r="A2046">
        <f>COUNTIF('Value Matchup'!$D$356:$D$423,D2046)</f>
        <v>0</v>
      </c>
      <c r="B2046" t="s">
        <v>1499</v>
      </c>
      <c r="C2046">
        <v>286</v>
      </c>
      <c r="D2046" t="s">
        <v>164</v>
      </c>
      <c r="E2046" t="s">
        <v>112</v>
      </c>
      <c r="F2046" s="79" t="s">
        <v>1662</v>
      </c>
      <c r="G2046">
        <v>-11.43</v>
      </c>
      <c r="H2046">
        <v>106.3</v>
      </c>
      <c r="I2046">
        <v>155</v>
      </c>
      <c r="J2046">
        <v>117.7</v>
      </c>
      <c r="K2046">
        <v>343</v>
      </c>
      <c r="L2046">
        <v>63.7</v>
      </c>
      <c r="M2046">
        <v>228</v>
      </c>
      <c r="N2046">
        <v>4.0000000000000001E-3</v>
      </c>
      <c r="O2046">
        <v>175</v>
      </c>
      <c r="P2046">
        <v>-3.18</v>
      </c>
      <c r="Q2046">
        <v>226</v>
      </c>
      <c r="R2046">
        <v>102</v>
      </c>
      <c r="S2046">
        <v>301</v>
      </c>
      <c r="T2046">
        <v>105.2</v>
      </c>
      <c r="U2046">
        <v>163</v>
      </c>
      <c r="V2046">
        <v>-7.84</v>
      </c>
      <c r="W2046">
        <v>336</v>
      </c>
    </row>
    <row r="2047" spans="1:23" x14ac:dyDescent="0.25">
      <c r="A2047">
        <f>COUNTIF('Value Matchup'!$D$356:$D$423,D2047)</f>
        <v>0</v>
      </c>
      <c r="B2047" t="s">
        <v>1499</v>
      </c>
      <c r="C2047">
        <v>287</v>
      </c>
      <c r="D2047" t="s">
        <v>131</v>
      </c>
      <c r="E2047" t="s">
        <v>132</v>
      </c>
      <c r="F2047" s="79" t="s">
        <v>1660</v>
      </c>
      <c r="G2047">
        <v>-11.64</v>
      </c>
      <c r="H2047">
        <v>99.6</v>
      </c>
      <c r="I2047">
        <v>270</v>
      </c>
      <c r="J2047">
        <v>111.2</v>
      </c>
      <c r="K2047">
        <v>281</v>
      </c>
      <c r="L2047">
        <v>68.900000000000006</v>
      </c>
      <c r="M2047">
        <v>23</v>
      </c>
      <c r="N2047">
        <v>1.2E-2</v>
      </c>
      <c r="O2047">
        <v>155</v>
      </c>
      <c r="P2047">
        <v>-6.73</v>
      </c>
      <c r="Q2047">
        <v>303</v>
      </c>
      <c r="R2047">
        <v>103.9</v>
      </c>
      <c r="S2047">
        <v>197</v>
      </c>
      <c r="T2047">
        <v>110.6</v>
      </c>
      <c r="U2047">
        <v>349</v>
      </c>
      <c r="V2047">
        <v>-5.37</v>
      </c>
      <c r="W2047">
        <v>307</v>
      </c>
    </row>
    <row r="2048" spans="1:23" x14ac:dyDescent="0.25">
      <c r="A2048">
        <f>COUNTIF('Value Matchup'!$D$356:$D$423,D2048)</f>
        <v>0</v>
      </c>
      <c r="B2048" t="s">
        <v>1499</v>
      </c>
      <c r="C2048">
        <v>288</v>
      </c>
      <c r="D2048" t="s">
        <v>377</v>
      </c>
      <c r="E2048" t="s">
        <v>132</v>
      </c>
      <c r="F2048" s="79" t="s">
        <v>1781</v>
      </c>
      <c r="G2048">
        <v>-11.71</v>
      </c>
      <c r="H2048">
        <v>101.9</v>
      </c>
      <c r="I2048">
        <v>231</v>
      </c>
      <c r="J2048">
        <v>113.6</v>
      </c>
      <c r="K2048">
        <v>322</v>
      </c>
      <c r="L2048">
        <v>63.2</v>
      </c>
      <c r="M2048">
        <v>256</v>
      </c>
      <c r="N2048">
        <v>-0.05</v>
      </c>
      <c r="O2048">
        <v>294</v>
      </c>
      <c r="P2048">
        <v>-1.3</v>
      </c>
      <c r="Q2048">
        <v>172</v>
      </c>
      <c r="R2048">
        <v>105.3</v>
      </c>
      <c r="S2048">
        <v>142</v>
      </c>
      <c r="T2048">
        <v>106.6</v>
      </c>
      <c r="U2048">
        <v>222</v>
      </c>
      <c r="V2048">
        <v>4.8899999999999997</v>
      </c>
      <c r="W2048">
        <v>54</v>
      </c>
    </row>
    <row r="2049" spans="1:23" x14ac:dyDescent="0.25">
      <c r="A2049">
        <f>COUNTIF('Value Matchup'!$D$356:$D$423,D2049)</f>
        <v>0</v>
      </c>
      <c r="B2049" t="s">
        <v>1499</v>
      </c>
      <c r="C2049">
        <v>289</v>
      </c>
      <c r="D2049" t="s">
        <v>347</v>
      </c>
      <c r="E2049" t="s">
        <v>110</v>
      </c>
      <c r="F2049" s="79" t="s">
        <v>1783</v>
      </c>
      <c r="G2049">
        <v>-11.75</v>
      </c>
      <c r="H2049">
        <v>94.5</v>
      </c>
      <c r="I2049">
        <v>325</v>
      </c>
      <c r="J2049">
        <v>106.3</v>
      </c>
      <c r="K2049">
        <v>194</v>
      </c>
      <c r="L2049">
        <v>64.099999999999994</v>
      </c>
      <c r="M2049">
        <v>214</v>
      </c>
      <c r="N2049">
        <v>-4.0000000000000001E-3</v>
      </c>
      <c r="O2049">
        <v>195</v>
      </c>
      <c r="P2049">
        <v>3.9</v>
      </c>
      <c r="Q2049">
        <v>99</v>
      </c>
      <c r="R2049">
        <v>107.6</v>
      </c>
      <c r="S2049">
        <v>81</v>
      </c>
      <c r="T2049">
        <v>103.7</v>
      </c>
      <c r="U2049">
        <v>106</v>
      </c>
      <c r="V2049">
        <v>-0.32</v>
      </c>
      <c r="W2049">
        <v>170</v>
      </c>
    </row>
    <row r="2050" spans="1:23" x14ac:dyDescent="0.25">
      <c r="A2050">
        <f>COUNTIF('Value Matchup'!$D$356:$D$423,D2050)</f>
        <v>0</v>
      </c>
      <c r="B2050" t="s">
        <v>1499</v>
      </c>
      <c r="C2050">
        <v>290</v>
      </c>
      <c r="D2050" t="s">
        <v>352</v>
      </c>
      <c r="E2050" t="s">
        <v>132</v>
      </c>
      <c r="F2050" s="79" t="s">
        <v>1661</v>
      </c>
      <c r="G2050">
        <v>-11.94</v>
      </c>
      <c r="H2050">
        <v>100.6</v>
      </c>
      <c r="I2050">
        <v>254</v>
      </c>
      <c r="J2050">
        <v>112.5</v>
      </c>
      <c r="K2050">
        <v>307</v>
      </c>
      <c r="L2050">
        <v>65.400000000000006</v>
      </c>
      <c r="M2050">
        <v>139</v>
      </c>
      <c r="N2050">
        <v>-4.0000000000000001E-3</v>
      </c>
      <c r="O2050">
        <v>197</v>
      </c>
      <c r="P2050">
        <v>-6.21</v>
      </c>
      <c r="Q2050">
        <v>291</v>
      </c>
      <c r="R2050">
        <v>103.6</v>
      </c>
      <c r="S2050">
        <v>217</v>
      </c>
      <c r="T2050">
        <v>109.8</v>
      </c>
      <c r="U2050">
        <v>334</v>
      </c>
      <c r="V2050">
        <v>-3.76</v>
      </c>
      <c r="W2050">
        <v>279</v>
      </c>
    </row>
    <row r="2051" spans="1:23" x14ac:dyDescent="0.25">
      <c r="A2051">
        <f>COUNTIF('Value Matchup'!$D$356:$D$423,D2051)</f>
        <v>0</v>
      </c>
      <c r="B2051" t="s">
        <v>1499</v>
      </c>
      <c r="C2051">
        <v>291</v>
      </c>
      <c r="D2051" t="s">
        <v>215</v>
      </c>
      <c r="E2051" t="s">
        <v>169</v>
      </c>
      <c r="F2051" s="79" t="s">
        <v>766</v>
      </c>
      <c r="G2051">
        <v>-12.09</v>
      </c>
      <c r="H2051">
        <v>98.3</v>
      </c>
      <c r="I2051">
        <v>287</v>
      </c>
      <c r="J2051">
        <v>110.4</v>
      </c>
      <c r="K2051">
        <v>268</v>
      </c>
      <c r="L2051">
        <v>64.8</v>
      </c>
      <c r="M2051">
        <v>169</v>
      </c>
      <c r="N2051">
        <v>-0.04</v>
      </c>
      <c r="O2051">
        <v>266</v>
      </c>
      <c r="P2051">
        <v>-9.4499999999999993</v>
      </c>
      <c r="Q2051">
        <v>344</v>
      </c>
      <c r="R2051">
        <v>100.6</v>
      </c>
      <c r="S2051">
        <v>329</v>
      </c>
      <c r="T2051">
        <v>110.1</v>
      </c>
      <c r="U2051">
        <v>339</v>
      </c>
      <c r="V2051">
        <v>-5.55</v>
      </c>
      <c r="W2051">
        <v>311</v>
      </c>
    </row>
    <row r="2052" spans="1:23" x14ac:dyDescent="0.25">
      <c r="A2052">
        <f>COUNTIF('Value Matchup'!$D$356:$D$423,D2052)</f>
        <v>0</v>
      </c>
      <c r="B2052" t="s">
        <v>1499</v>
      </c>
      <c r="C2052">
        <v>292</v>
      </c>
      <c r="D2052" t="s">
        <v>260</v>
      </c>
      <c r="E2052" t="s">
        <v>121</v>
      </c>
      <c r="F2052" s="79" t="s">
        <v>1661</v>
      </c>
      <c r="G2052">
        <v>-12.17</v>
      </c>
      <c r="H2052">
        <v>97.1</v>
      </c>
      <c r="I2052">
        <v>301</v>
      </c>
      <c r="J2052">
        <v>109.3</v>
      </c>
      <c r="K2052">
        <v>253</v>
      </c>
      <c r="L2052">
        <v>64.599999999999994</v>
      </c>
      <c r="M2052">
        <v>176</v>
      </c>
      <c r="N2052">
        <v>6.3E-2</v>
      </c>
      <c r="O2052">
        <v>44</v>
      </c>
      <c r="P2052">
        <v>-2.84</v>
      </c>
      <c r="Q2052">
        <v>216</v>
      </c>
      <c r="R2052">
        <v>103.7</v>
      </c>
      <c r="S2052">
        <v>214</v>
      </c>
      <c r="T2052">
        <v>106.5</v>
      </c>
      <c r="U2052">
        <v>220</v>
      </c>
      <c r="V2052">
        <v>-0.51</v>
      </c>
      <c r="W2052">
        <v>176</v>
      </c>
    </row>
    <row r="2053" spans="1:23" x14ac:dyDescent="0.25">
      <c r="A2053">
        <f>COUNTIF('Value Matchup'!$D$356:$D$423,D2053)</f>
        <v>0</v>
      </c>
      <c r="B2053" t="s">
        <v>1499</v>
      </c>
      <c r="C2053">
        <v>293</v>
      </c>
      <c r="D2053" t="s">
        <v>179</v>
      </c>
      <c r="E2053" t="s">
        <v>136</v>
      </c>
      <c r="F2053" s="79" t="s">
        <v>1660</v>
      </c>
      <c r="G2053">
        <v>-12.31</v>
      </c>
      <c r="H2053">
        <v>100.3</v>
      </c>
      <c r="I2053">
        <v>261</v>
      </c>
      <c r="J2053">
        <v>112.6</v>
      </c>
      <c r="K2053">
        <v>310</v>
      </c>
      <c r="L2053">
        <v>66.8</v>
      </c>
      <c r="M2053">
        <v>71</v>
      </c>
      <c r="N2053">
        <v>7.0000000000000001E-3</v>
      </c>
      <c r="O2053">
        <v>164</v>
      </c>
      <c r="P2053">
        <v>-5.44</v>
      </c>
      <c r="Q2053">
        <v>274</v>
      </c>
      <c r="R2053">
        <v>101.4</v>
      </c>
      <c r="S2053">
        <v>316</v>
      </c>
      <c r="T2053">
        <v>106.8</v>
      </c>
      <c r="U2053">
        <v>234</v>
      </c>
      <c r="V2053">
        <v>6.86</v>
      </c>
      <c r="W2053">
        <v>29</v>
      </c>
    </row>
    <row r="2054" spans="1:23" x14ac:dyDescent="0.25">
      <c r="A2054">
        <f>COUNTIF('Value Matchup'!$D$356:$D$423,D2054)</f>
        <v>0</v>
      </c>
      <c r="B2054" t="s">
        <v>1499</v>
      </c>
      <c r="C2054">
        <v>294</v>
      </c>
      <c r="D2054" t="s">
        <v>240</v>
      </c>
      <c r="E2054" t="s">
        <v>116</v>
      </c>
      <c r="F2054" s="79" t="s">
        <v>1661</v>
      </c>
      <c r="G2054">
        <v>-12.63</v>
      </c>
      <c r="H2054">
        <v>93.7</v>
      </c>
      <c r="I2054">
        <v>334</v>
      </c>
      <c r="J2054">
        <v>106.3</v>
      </c>
      <c r="K2054">
        <v>195</v>
      </c>
      <c r="L2054">
        <v>65</v>
      </c>
      <c r="M2054">
        <v>156</v>
      </c>
      <c r="N2054">
        <v>-4.2999999999999997E-2</v>
      </c>
      <c r="O2054">
        <v>271</v>
      </c>
      <c r="P2054">
        <v>-9.0399999999999991</v>
      </c>
      <c r="Q2054">
        <v>341</v>
      </c>
      <c r="R2054">
        <v>99.7</v>
      </c>
      <c r="S2054">
        <v>340</v>
      </c>
      <c r="T2054">
        <v>108.7</v>
      </c>
      <c r="U2054">
        <v>294</v>
      </c>
      <c r="V2054">
        <v>3.89</v>
      </c>
      <c r="W2054">
        <v>61</v>
      </c>
    </row>
    <row r="2055" spans="1:23" x14ac:dyDescent="0.25">
      <c r="A2055">
        <f>COUNTIF('Value Matchup'!$D$356:$D$423,D2055)</f>
        <v>0</v>
      </c>
      <c r="B2055" t="s">
        <v>1499</v>
      </c>
      <c r="C2055">
        <v>295</v>
      </c>
      <c r="D2055" t="s">
        <v>1407</v>
      </c>
      <c r="E2055" t="s">
        <v>155</v>
      </c>
      <c r="F2055" s="79" t="s">
        <v>1785</v>
      </c>
      <c r="G2055">
        <v>-12.8</v>
      </c>
      <c r="H2055">
        <v>93.7</v>
      </c>
      <c r="I2055">
        <v>333</v>
      </c>
      <c r="J2055">
        <v>106.5</v>
      </c>
      <c r="K2055">
        <v>200</v>
      </c>
      <c r="L2055">
        <v>64.099999999999994</v>
      </c>
      <c r="M2055">
        <v>215</v>
      </c>
      <c r="N2055">
        <v>-3.2000000000000001E-2</v>
      </c>
      <c r="O2055">
        <v>249</v>
      </c>
      <c r="P2055">
        <v>-4.72</v>
      </c>
      <c r="Q2055">
        <v>256</v>
      </c>
      <c r="R2055">
        <v>103.1</v>
      </c>
      <c r="S2055">
        <v>254</v>
      </c>
      <c r="T2055">
        <v>107.8</v>
      </c>
      <c r="U2055">
        <v>270</v>
      </c>
      <c r="V2055">
        <v>-3.62</v>
      </c>
      <c r="W2055">
        <v>274</v>
      </c>
    </row>
    <row r="2056" spans="1:23" x14ac:dyDescent="0.25">
      <c r="A2056">
        <f>COUNTIF('Value Matchup'!$D$356:$D$423,D2056)</f>
        <v>0</v>
      </c>
      <c r="B2056" t="s">
        <v>1499</v>
      </c>
      <c r="C2056">
        <v>296</v>
      </c>
      <c r="D2056" t="s">
        <v>133</v>
      </c>
      <c r="E2056" t="s">
        <v>112</v>
      </c>
      <c r="F2056" s="79" t="s">
        <v>1781</v>
      </c>
      <c r="G2056">
        <v>-13.09</v>
      </c>
      <c r="H2056">
        <v>96.5</v>
      </c>
      <c r="I2056">
        <v>305</v>
      </c>
      <c r="J2056">
        <v>109.6</v>
      </c>
      <c r="K2056">
        <v>259</v>
      </c>
      <c r="L2056">
        <v>65.900000000000006</v>
      </c>
      <c r="M2056">
        <v>112</v>
      </c>
      <c r="N2056">
        <v>-2.1999999999999999E-2</v>
      </c>
      <c r="O2056">
        <v>230</v>
      </c>
      <c r="P2056">
        <v>1.59</v>
      </c>
      <c r="Q2056">
        <v>119</v>
      </c>
      <c r="R2056">
        <v>105.1</v>
      </c>
      <c r="S2056">
        <v>148</v>
      </c>
      <c r="T2056">
        <v>103.5</v>
      </c>
      <c r="U2056">
        <v>102</v>
      </c>
      <c r="V2056">
        <v>4.95</v>
      </c>
      <c r="W2056">
        <v>50</v>
      </c>
    </row>
    <row r="2057" spans="1:23" x14ac:dyDescent="0.25">
      <c r="A2057">
        <f>COUNTIF('Value Matchup'!$D$356:$D$423,D2057)</f>
        <v>0</v>
      </c>
      <c r="B2057" t="s">
        <v>1499</v>
      </c>
      <c r="C2057">
        <v>297</v>
      </c>
      <c r="D2057" t="s">
        <v>204</v>
      </c>
      <c r="E2057" t="s">
        <v>136</v>
      </c>
      <c r="F2057" s="79" t="s">
        <v>518</v>
      </c>
      <c r="G2057">
        <v>-13.19</v>
      </c>
      <c r="H2057">
        <v>94.9</v>
      </c>
      <c r="I2057">
        <v>322</v>
      </c>
      <c r="J2057">
        <v>108.1</v>
      </c>
      <c r="K2057">
        <v>231</v>
      </c>
      <c r="L2057">
        <v>70</v>
      </c>
      <c r="M2057">
        <v>14</v>
      </c>
      <c r="N2057">
        <v>0.05</v>
      </c>
      <c r="O2057">
        <v>71</v>
      </c>
      <c r="P2057">
        <v>-8.01</v>
      </c>
      <c r="Q2057">
        <v>328</v>
      </c>
      <c r="R2057">
        <v>99.8</v>
      </c>
      <c r="S2057">
        <v>338</v>
      </c>
      <c r="T2057">
        <v>107.9</v>
      </c>
      <c r="U2057">
        <v>271</v>
      </c>
      <c r="V2057">
        <v>-0.98</v>
      </c>
      <c r="W2057">
        <v>188</v>
      </c>
    </row>
    <row r="2058" spans="1:23" x14ac:dyDescent="0.25">
      <c r="A2058">
        <f>COUNTIF('Value Matchup'!$D$356:$D$423,D2058)</f>
        <v>0</v>
      </c>
      <c r="B2058" t="s">
        <v>1499</v>
      </c>
      <c r="C2058">
        <v>298</v>
      </c>
      <c r="D2058" t="s">
        <v>117</v>
      </c>
      <c r="E2058" t="s">
        <v>116</v>
      </c>
      <c r="F2058" s="79" t="s">
        <v>535</v>
      </c>
      <c r="G2058">
        <v>-13.22</v>
      </c>
      <c r="H2058">
        <v>97.3</v>
      </c>
      <c r="I2058">
        <v>300</v>
      </c>
      <c r="J2058">
        <v>110.5</v>
      </c>
      <c r="K2058">
        <v>271</v>
      </c>
      <c r="L2058">
        <v>65.900000000000006</v>
      </c>
      <c r="M2058">
        <v>109</v>
      </c>
      <c r="N2058">
        <v>9.6000000000000002E-2</v>
      </c>
      <c r="O2058">
        <v>11</v>
      </c>
      <c r="P2058">
        <v>-12.01</v>
      </c>
      <c r="Q2058">
        <v>351</v>
      </c>
      <c r="R2058">
        <v>97.5</v>
      </c>
      <c r="S2058">
        <v>351</v>
      </c>
      <c r="T2058">
        <v>109.5</v>
      </c>
      <c r="U2058">
        <v>323</v>
      </c>
      <c r="V2058">
        <v>-4.4400000000000004</v>
      </c>
      <c r="W2058">
        <v>293</v>
      </c>
    </row>
    <row r="2059" spans="1:23" x14ac:dyDescent="0.25">
      <c r="A2059">
        <f>COUNTIF('Value Matchup'!$D$356:$D$423,D2059)</f>
        <v>0</v>
      </c>
      <c r="B2059" t="s">
        <v>1499</v>
      </c>
      <c r="C2059">
        <v>299</v>
      </c>
      <c r="D2059" t="s">
        <v>331</v>
      </c>
      <c r="E2059" t="s">
        <v>167</v>
      </c>
      <c r="F2059" s="79" t="s">
        <v>1783</v>
      </c>
      <c r="G2059">
        <v>-13.23</v>
      </c>
      <c r="H2059">
        <v>94.7</v>
      </c>
      <c r="I2059">
        <v>324</v>
      </c>
      <c r="J2059">
        <v>107.9</v>
      </c>
      <c r="K2059">
        <v>227</v>
      </c>
      <c r="L2059">
        <v>62.4</v>
      </c>
      <c r="M2059">
        <v>289</v>
      </c>
      <c r="N2059">
        <v>-7.0000000000000001E-3</v>
      </c>
      <c r="O2059">
        <v>200</v>
      </c>
      <c r="P2059">
        <v>-0.68</v>
      </c>
      <c r="Q2059">
        <v>164</v>
      </c>
      <c r="R2059">
        <v>103.9</v>
      </c>
      <c r="S2059">
        <v>201</v>
      </c>
      <c r="T2059">
        <v>104.5</v>
      </c>
      <c r="U2059">
        <v>133</v>
      </c>
      <c r="V2059">
        <v>-0.46</v>
      </c>
      <c r="W2059">
        <v>174</v>
      </c>
    </row>
    <row r="2060" spans="1:23" x14ac:dyDescent="0.25">
      <c r="A2060">
        <f>COUNTIF('Value Matchup'!$D$356:$D$423,D2060)</f>
        <v>0</v>
      </c>
      <c r="B2060" t="s">
        <v>1499</v>
      </c>
      <c r="C2060">
        <v>300</v>
      </c>
      <c r="D2060" t="s">
        <v>194</v>
      </c>
      <c r="E2060" t="s">
        <v>132</v>
      </c>
      <c r="F2060" s="79" t="s">
        <v>1661</v>
      </c>
      <c r="G2060">
        <v>-13.28</v>
      </c>
      <c r="H2060">
        <v>98.7</v>
      </c>
      <c r="I2060">
        <v>279</v>
      </c>
      <c r="J2060">
        <v>112</v>
      </c>
      <c r="K2060">
        <v>298</v>
      </c>
      <c r="L2060">
        <v>64.2</v>
      </c>
      <c r="M2060">
        <v>204</v>
      </c>
      <c r="N2060">
        <v>0.03</v>
      </c>
      <c r="O2060">
        <v>111</v>
      </c>
      <c r="P2060">
        <v>-4.08</v>
      </c>
      <c r="Q2060">
        <v>243</v>
      </c>
      <c r="R2060">
        <v>104.1</v>
      </c>
      <c r="S2060">
        <v>184</v>
      </c>
      <c r="T2060">
        <v>108.2</v>
      </c>
      <c r="U2060">
        <v>284</v>
      </c>
      <c r="V2060">
        <v>1.26</v>
      </c>
      <c r="W2060">
        <v>123</v>
      </c>
    </row>
    <row r="2061" spans="1:23" x14ac:dyDescent="0.25">
      <c r="A2061">
        <f>COUNTIF('Value Matchup'!$D$356:$D$423,D2061)</f>
        <v>0</v>
      </c>
      <c r="B2061" t="s">
        <v>1499</v>
      </c>
      <c r="C2061">
        <v>301</v>
      </c>
      <c r="D2061" t="s">
        <v>337</v>
      </c>
      <c r="E2061" t="s">
        <v>148</v>
      </c>
      <c r="F2061" s="79" t="s">
        <v>1781</v>
      </c>
      <c r="G2061">
        <v>-13.4</v>
      </c>
      <c r="H2061">
        <v>99.3</v>
      </c>
      <c r="I2061">
        <v>273</v>
      </c>
      <c r="J2061">
        <v>112.7</v>
      </c>
      <c r="K2061">
        <v>313</v>
      </c>
      <c r="L2061">
        <v>65.900000000000006</v>
      </c>
      <c r="M2061">
        <v>111</v>
      </c>
      <c r="N2061">
        <v>-9.2999999999999999E-2</v>
      </c>
      <c r="O2061">
        <v>340</v>
      </c>
      <c r="P2061">
        <v>-4.78</v>
      </c>
      <c r="Q2061">
        <v>261</v>
      </c>
      <c r="R2061">
        <v>102.8</v>
      </c>
      <c r="S2061">
        <v>267</v>
      </c>
      <c r="T2061">
        <v>107.6</v>
      </c>
      <c r="U2061">
        <v>266</v>
      </c>
      <c r="V2061">
        <v>-2.2200000000000002</v>
      </c>
      <c r="W2061">
        <v>225</v>
      </c>
    </row>
    <row r="2062" spans="1:23" x14ac:dyDescent="0.25">
      <c r="A2062">
        <f>COUNTIF('Value Matchup'!$D$356:$D$423,D2062)</f>
        <v>0</v>
      </c>
      <c r="B2062" t="s">
        <v>1499</v>
      </c>
      <c r="C2062">
        <v>302</v>
      </c>
      <c r="D2062" t="s">
        <v>282</v>
      </c>
      <c r="E2062" t="s">
        <v>198</v>
      </c>
      <c r="F2062" s="79" t="s">
        <v>449</v>
      </c>
      <c r="G2062">
        <v>-13.51</v>
      </c>
      <c r="H2062">
        <v>95</v>
      </c>
      <c r="I2062">
        <v>320</v>
      </c>
      <c r="J2062">
        <v>108.5</v>
      </c>
      <c r="K2062">
        <v>238</v>
      </c>
      <c r="L2062">
        <v>63.9</v>
      </c>
      <c r="M2062">
        <v>221</v>
      </c>
      <c r="N2062">
        <v>5.6000000000000001E-2</v>
      </c>
      <c r="O2062">
        <v>60</v>
      </c>
      <c r="P2062">
        <v>-7.16</v>
      </c>
      <c r="Q2062">
        <v>310</v>
      </c>
      <c r="R2062">
        <v>103.3</v>
      </c>
      <c r="S2062">
        <v>233</v>
      </c>
      <c r="T2062">
        <v>110.5</v>
      </c>
      <c r="U2062">
        <v>345</v>
      </c>
      <c r="V2062">
        <v>-2.84</v>
      </c>
      <c r="W2062">
        <v>243</v>
      </c>
    </row>
    <row r="2063" spans="1:23" x14ac:dyDescent="0.25">
      <c r="A2063">
        <f>COUNTIF('Value Matchup'!$D$356:$D$423,D2063)</f>
        <v>0</v>
      </c>
      <c r="B2063" t="s">
        <v>1499</v>
      </c>
      <c r="C2063">
        <v>303</v>
      </c>
      <c r="D2063" t="s">
        <v>241</v>
      </c>
      <c r="E2063" t="s">
        <v>207</v>
      </c>
      <c r="F2063" s="79" t="s">
        <v>1660</v>
      </c>
      <c r="G2063">
        <v>-13.55</v>
      </c>
      <c r="H2063">
        <v>103.2</v>
      </c>
      <c r="I2063">
        <v>209</v>
      </c>
      <c r="J2063">
        <v>116.8</v>
      </c>
      <c r="K2063">
        <v>339</v>
      </c>
      <c r="L2063">
        <v>67.8</v>
      </c>
      <c r="M2063">
        <v>43</v>
      </c>
      <c r="N2063">
        <v>2.8000000000000001E-2</v>
      </c>
      <c r="O2063">
        <v>117</v>
      </c>
      <c r="P2063">
        <v>-5.75</v>
      </c>
      <c r="Q2063">
        <v>281</v>
      </c>
      <c r="R2063">
        <v>102.2</v>
      </c>
      <c r="S2063">
        <v>290</v>
      </c>
      <c r="T2063">
        <v>108</v>
      </c>
      <c r="U2063">
        <v>276</v>
      </c>
      <c r="V2063">
        <v>-1.35</v>
      </c>
      <c r="W2063">
        <v>202</v>
      </c>
    </row>
    <row r="2064" spans="1:23" x14ac:dyDescent="0.25">
      <c r="A2064">
        <f>COUNTIF('Value Matchup'!$D$356:$D$423,D2064)</f>
        <v>0</v>
      </c>
      <c r="B2064" t="s">
        <v>1499</v>
      </c>
      <c r="C2064">
        <v>304</v>
      </c>
      <c r="D2064" t="s">
        <v>296</v>
      </c>
      <c r="E2064" t="s">
        <v>108</v>
      </c>
      <c r="F2064" s="79" t="s">
        <v>1194</v>
      </c>
      <c r="G2064">
        <v>-13.64</v>
      </c>
      <c r="H2064">
        <v>98</v>
      </c>
      <c r="I2064">
        <v>295</v>
      </c>
      <c r="J2064">
        <v>111.6</v>
      </c>
      <c r="K2064">
        <v>290</v>
      </c>
      <c r="L2064">
        <v>63.6</v>
      </c>
      <c r="M2064">
        <v>235</v>
      </c>
      <c r="N2064">
        <v>0.109</v>
      </c>
      <c r="O2064">
        <v>8</v>
      </c>
      <c r="P2064">
        <v>-8.1300000000000008</v>
      </c>
      <c r="Q2064">
        <v>333</v>
      </c>
      <c r="R2064">
        <v>101.6</v>
      </c>
      <c r="S2064">
        <v>310</v>
      </c>
      <c r="T2064">
        <v>109.7</v>
      </c>
      <c r="U2064">
        <v>332</v>
      </c>
      <c r="V2064">
        <v>3.55</v>
      </c>
      <c r="W2064">
        <v>63</v>
      </c>
    </row>
    <row r="2065" spans="1:23" x14ac:dyDescent="0.25">
      <c r="A2065">
        <f>COUNTIF('Value Matchup'!$D$356:$D$423,D2065)</f>
        <v>0</v>
      </c>
      <c r="B2065" t="s">
        <v>1499</v>
      </c>
      <c r="C2065">
        <v>305</v>
      </c>
      <c r="D2065" t="s">
        <v>163</v>
      </c>
      <c r="E2065" t="s">
        <v>148</v>
      </c>
      <c r="F2065" s="79" t="s">
        <v>1661</v>
      </c>
      <c r="G2065">
        <v>-13.65</v>
      </c>
      <c r="H2065">
        <v>97.4</v>
      </c>
      <c r="I2065">
        <v>299</v>
      </c>
      <c r="J2065">
        <v>111.1</v>
      </c>
      <c r="K2065">
        <v>277</v>
      </c>
      <c r="L2065">
        <v>68.400000000000006</v>
      </c>
      <c r="M2065">
        <v>32</v>
      </c>
      <c r="N2065">
        <v>7.0999999999999994E-2</v>
      </c>
      <c r="O2065">
        <v>34</v>
      </c>
      <c r="P2065">
        <v>-5.85</v>
      </c>
      <c r="Q2065">
        <v>285</v>
      </c>
      <c r="R2065">
        <v>101.2</v>
      </c>
      <c r="S2065">
        <v>321</v>
      </c>
      <c r="T2065">
        <v>107.1</v>
      </c>
      <c r="U2065">
        <v>245</v>
      </c>
      <c r="V2065">
        <v>-2.52</v>
      </c>
      <c r="W2065">
        <v>229</v>
      </c>
    </row>
    <row r="2066" spans="1:23" x14ac:dyDescent="0.25">
      <c r="A2066">
        <f>COUNTIF('Value Matchup'!$D$356:$D$423,D2066)</f>
        <v>0</v>
      </c>
      <c r="B2066" t="s">
        <v>1499</v>
      </c>
      <c r="C2066">
        <v>306</v>
      </c>
      <c r="D2066" t="s">
        <v>115</v>
      </c>
      <c r="E2066" t="s">
        <v>116</v>
      </c>
      <c r="F2066" s="79" t="s">
        <v>447</v>
      </c>
      <c r="G2066">
        <v>-13.83</v>
      </c>
      <c r="H2066">
        <v>92</v>
      </c>
      <c r="I2066">
        <v>343</v>
      </c>
      <c r="J2066">
        <v>105.8</v>
      </c>
      <c r="K2066">
        <v>183</v>
      </c>
      <c r="L2066">
        <v>64.3</v>
      </c>
      <c r="M2066">
        <v>195</v>
      </c>
      <c r="N2066">
        <v>2.5000000000000001E-2</v>
      </c>
      <c r="O2066">
        <v>124</v>
      </c>
      <c r="P2066">
        <v>-10.94</v>
      </c>
      <c r="Q2066">
        <v>348</v>
      </c>
      <c r="R2066">
        <v>98.7</v>
      </c>
      <c r="S2066">
        <v>347</v>
      </c>
      <c r="T2066">
        <v>109.7</v>
      </c>
      <c r="U2066">
        <v>328</v>
      </c>
      <c r="V2066">
        <v>4.9000000000000004</v>
      </c>
      <c r="W2066">
        <v>53</v>
      </c>
    </row>
    <row r="2067" spans="1:23" x14ac:dyDescent="0.25">
      <c r="A2067">
        <f>COUNTIF('Value Matchup'!$D$356:$D$423,D2067)</f>
        <v>0</v>
      </c>
      <c r="B2067" t="s">
        <v>1499</v>
      </c>
      <c r="C2067">
        <v>307</v>
      </c>
      <c r="D2067" t="s">
        <v>297</v>
      </c>
      <c r="E2067" t="s">
        <v>1399</v>
      </c>
      <c r="F2067" s="79" t="s">
        <v>1078</v>
      </c>
      <c r="G2067">
        <v>-13.86</v>
      </c>
      <c r="H2067">
        <v>96.6</v>
      </c>
      <c r="I2067">
        <v>304</v>
      </c>
      <c r="J2067">
        <v>110.5</v>
      </c>
      <c r="K2067">
        <v>270</v>
      </c>
      <c r="L2067">
        <v>66.5</v>
      </c>
      <c r="M2067">
        <v>87</v>
      </c>
      <c r="N2067">
        <v>5.5E-2</v>
      </c>
      <c r="O2067">
        <v>64</v>
      </c>
      <c r="P2067">
        <v>-7.49</v>
      </c>
      <c r="Q2067">
        <v>315</v>
      </c>
      <c r="R2067">
        <v>101.4</v>
      </c>
      <c r="S2067">
        <v>317</v>
      </c>
      <c r="T2067">
        <v>108.9</v>
      </c>
      <c r="U2067">
        <v>307</v>
      </c>
      <c r="V2067">
        <v>-7.49</v>
      </c>
      <c r="W2067">
        <v>334</v>
      </c>
    </row>
    <row r="2068" spans="1:23" x14ac:dyDescent="0.25">
      <c r="A2068">
        <f>COUNTIF('Value Matchup'!$D$356:$D$423,D2068)</f>
        <v>0</v>
      </c>
      <c r="B2068" t="s">
        <v>1499</v>
      </c>
      <c r="C2068">
        <v>308</v>
      </c>
      <c r="D2068" t="s">
        <v>287</v>
      </c>
      <c r="E2068" t="s">
        <v>121</v>
      </c>
      <c r="F2068" s="79" t="s">
        <v>1785</v>
      </c>
      <c r="G2068">
        <v>-13.87</v>
      </c>
      <c r="H2068">
        <v>93</v>
      </c>
      <c r="I2068">
        <v>339</v>
      </c>
      <c r="J2068">
        <v>106.8</v>
      </c>
      <c r="K2068">
        <v>208</v>
      </c>
      <c r="L2068">
        <v>61.8</v>
      </c>
      <c r="M2068">
        <v>309</v>
      </c>
      <c r="N2068">
        <v>-2.8000000000000001E-2</v>
      </c>
      <c r="O2068">
        <v>244</v>
      </c>
      <c r="P2068">
        <v>-4.7699999999999996</v>
      </c>
      <c r="Q2068">
        <v>260</v>
      </c>
      <c r="R2068">
        <v>102.8</v>
      </c>
      <c r="S2068">
        <v>266</v>
      </c>
      <c r="T2068">
        <v>107.6</v>
      </c>
      <c r="U2068">
        <v>264</v>
      </c>
      <c r="V2068">
        <v>-9.4700000000000006</v>
      </c>
      <c r="W2068">
        <v>347</v>
      </c>
    </row>
    <row r="2069" spans="1:23" x14ac:dyDescent="0.25">
      <c r="A2069">
        <f>COUNTIF('Value Matchup'!$D$356:$D$423,D2069)</f>
        <v>0</v>
      </c>
      <c r="B2069" t="s">
        <v>1499</v>
      </c>
      <c r="C2069">
        <v>309</v>
      </c>
      <c r="D2069" t="s">
        <v>242</v>
      </c>
      <c r="E2069" t="s">
        <v>132</v>
      </c>
      <c r="F2069" s="79" t="s">
        <v>1662</v>
      </c>
      <c r="G2069">
        <v>-14.04</v>
      </c>
      <c r="H2069">
        <v>98.2</v>
      </c>
      <c r="I2069">
        <v>289</v>
      </c>
      <c r="J2069">
        <v>112.3</v>
      </c>
      <c r="K2069">
        <v>303</v>
      </c>
      <c r="L2069">
        <v>60.6</v>
      </c>
      <c r="M2069">
        <v>334</v>
      </c>
      <c r="N2069">
        <v>-1.4999999999999999E-2</v>
      </c>
      <c r="O2069">
        <v>217</v>
      </c>
      <c r="P2069">
        <v>-4.9400000000000004</v>
      </c>
      <c r="Q2069">
        <v>266</v>
      </c>
      <c r="R2069">
        <v>103.8</v>
      </c>
      <c r="S2069">
        <v>205</v>
      </c>
      <c r="T2069">
        <v>108.7</v>
      </c>
      <c r="U2069">
        <v>296</v>
      </c>
      <c r="V2069">
        <v>-4.3899999999999997</v>
      </c>
      <c r="W2069">
        <v>292</v>
      </c>
    </row>
    <row r="2070" spans="1:23" x14ac:dyDescent="0.25">
      <c r="A2070">
        <f>COUNTIF('Value Matchup'!$D$356:$D$423,D2070)</f>
        <v>0</v>
      </c>
      <c r="B2070" t="s">
        <v>1499</v>
      </c>
      <c r="C2070">
        <v>310</v>
      </c>
      <c r="D2070" t="s">
        <v>267</v>
      </c>
      <c r="E2070" t="s">
        <v>108</v>
      </c>
      <c r="F2070" s="79" t="s">
        <v>1661</v>
      </c>
      <c r="G2070">
        <v>-14.07</v>
      </c>
      <c r="H2070">
        <v>97.9</v>
      </c>
      <c r="I2070">
        <v>296</v>
      </c>
      <c r="J2070">
        <v>112</v>
      </c>
      <c r="K2070">
        <v>297</v>
      </c>
      <c r="L2070">
        <v>65.8</v>
      </c>
      <c r="M2070">
        <v>116</v>
      </c>
      <c r="N2070">
        <v>4.1000000000000002E-2</v>
      </c>
      <c r="O2070">
        <v>84</v>
      </c>
      <c r="P2070">
        <v>-3.04</v>
      </c>
      <c r="Q2070">
        <v>222</v>
      </c>
      <c r="R2070">
        <v>103.7</v>
      </c>
      <c r="S2070">
        <v>207</v>
      </c>
      <c r="T2070">
        <v>106.8</v>
      </c>
      <c r="U2070">
        <v>233</v>
      </c>
      <c r="V2070">
        <v>15.05</v>
      </c>
      <c r="W2070">
        <v>1</v>
      </c>
    </row>
    <row r="2071" spans="1:23" x14ac:dyDescent="0.25">
      <c r="A2071">
        <f>COUNTIF('Value Matchup'!$D$356:$D$423,D2071)</f>
        <v>1</v>
      </c>
      <c r="B2071" t="s">
        <v>1499</v>
      </c>
      <c r="C2071">
        <v>311</v>
      </c>
      <c r="D2071" t="s">
        <v>312</v>
      </c>
      <c r="E2071" t="s">
        <v>207</v>
      </c>
      <c r="F2071" s="79" t="s">
        <v>1785</v>
      </c>
      <c r="G2071">
        <v>-14.08</v>
      </c>
      <c r="H2071">
        <v>102.7</v>
      </c>
      <c r="I2071">
        <v>220</v>
      </c>
      <c r="J2071">
        <v>116.8</v>
      </c>
      <c r="K2071">
        <v>340</v>
      </c>
      <c r="L2071">
        <v>61.1</v>
      </c>
      <c r="M2071">
        <v>325</v>
      </c>
      <c r="N2071">
        <v>-4.3999999999999997E-2</v>
      </c>
      <c r="O2071">
        <v>277</v>
      </c>
      <c r="P2071">
        <v>-6.64</v>
      </c>
      <c r="Q2071">
        <v>299</v>
      </c>
      <c r="R2071">
        <v>101.8</v>
      </c>
      <c r="S2071">
        <v>306</v>
      </c>
      <c r="T2071">
        <v>108.4</v>
      </c>
      <c r="U2071">
        <v>287</v>
      </c>
      <c r="V2071">
        <v>-3.69</v>
      </c>
      <c r="W2071">
        <v>277</v>
      </c>
    </row>
    <row r="2072" spans="1:23" x14ac:dyDescent="0.25">
      <c r="A2072">
        <f>COUNTIF('Value Matchup'!$D$356:$D$423,D2072)</f>
        <v>0</v>
      </c>
      <c r="B2072" t="s">
        <v>1499</v>
      </c>
      <c r="C2072">
        <v>312</v>
      </c>
      <c r="D2072" t="s">
        <v>361</v>
      </c>
      <c r="E2072" t="s">
        <v>108</v>
      </c>
      <c r="F2072" s="79" t="s">
        <v>1660</v>
      </c>
      <c r="G2072">
        <v>-14.15</v>
      </c>
      <c r="H2072">
        <v>98.7</v>
      </c>
      <c r="I2072">
        <v>280</v>
      </c>
      <c r="J2072">
        <v>112.8</v>
      </c>
      <c r="K2072">
        <v>317</v>
      </c>
      <c r="L2072">
        <v>63.2</v>
      </c>
      <c r="M2072">
        <v>255</v>
      </c>
      <c r="N2072">
        <v>3.0000000000000001E-3</v>
      </c>
      <c r="O2072">
        <v>179</v>
      </c>
      <c r="P2072">
        <v>-8.51</v>
      </c>
      <c r="Q2072">
        <v>337</v>
      </c>
      <c r="R2072">
        <v>101</v>
      </c>
      <c r="S2072">
        <v>325</v>
      </c>
      <c r="T2072">
        <v>109.5</v>
      </c>
      <c r="U2072">
        <v>325</v>
      </c>
      <c r="V2072">
        <v>0.22</v>
      </c>
      <c r="W2072">
        <v>155</v>
      </c>
    </row>
    <row r="2073" spans="1:23" x14ac:dyDescent="0.25">
      <c r="A2073">
        <f>COUNTIF('Value Matchup'!$D$356:$D$423,D2073)</f>
        <v>0</v>
      </c>
      <c r="B2073" t="s">
        <v>1499</v>
      </c>
      <c r="C2073">
        <v>313</v>
      </c>
      <c r="D2073" t="s">
        <v>404</v>
      </c>
      <c r="E2073" t="s">
        <v>167</v>
      </c>
      <c r="F2073" s="79" t="s">
        <v>1784</v>
      </c>
      <c r="G2073">
        <v>-14.68</v>
      </c>
      <c r="H2073">
        <v>100.9</v>
      </c>
      <c r="I2073">
        <v>248</v>
      </c>
      <c r="J2073">
        <v>115.6</v>
      </c>
      <c r="K2073">
        <v>331</v>
      </c>
      <c r="L2073">
        <v>66.5</v>
      </c>
      <c r="M2073">
        <v>86</v>
      </c>
      <c r="N2073">
        <v>0</v>
      </c>
      <c r="O2073">
        <v>187</v>
      </c>
      <c r="P2073">
        <v>-1.79</v>
      </c>
      <c r="Q2073">
        <v>185</v>
      </c>
      <c r="R2073">
        <v>103.2</v>
      </c>
      <c r="S2073">
        <v>240</v>
      </c>
      <c r="T2073">
        <v>105</v>
      </c>
      <c r="U2073">
        <v>159</v>
      </c>
      <c r="V2073">
        <v>-3.21</v>
      </c>
      <c r="W2073">
        <v>260</v>
      </c>
    </row>
    <row r="2074" spans="1:23" x14ac:dyDescent="0.25">
      <c r="A2074">
        <f>COUNTIF('Value Matchup'!$D$356:$D$423,D2074)</f>
        <v>0</v>
      </c>
      <c r="B2074" t="s">
        <v>1499</v>
      </c>
      <c r="C2074">
        <v>314</v>
      </c>
      <c r="D2074" t="s">
        <v>368</v>
      </c>
      <c r="E2074" t="s">
        <v>148</v>
      </c>
      <c r="F2074" s="79" t="s">
        <v>1662</v>
      </c>
      <c r="G2074">
        <v>-14.76</v>
      </c>
      <c r="H2074">
        <v>96.4</v>
      </c>
      <c r="I2074">
        <v>308</v>
      </c>
      <c r="J2074">
        <v>111.1</v>
      </c>
      <c r="K2074">
        <v>279</v>
      </c>
      <c r="L2074">
        <v>61.1</v>
      </c>
      <c r="M2074">
        <v>326</v>
      </c>
      <c r="N2074">
        <v>3.7999999999999999E-2</v>
      </c>
      <c r="O2074">
        <v>90</v>
      </c>
      <c r="P2074">
        <v>-4.54</v>
      </c>
      <c r="Q2074">
        <v>252</v>
      </c>
      <c r="R2074">
        <v>103.4</v>
      </c>
      <c r="S2074">
        <v>231</v>
      </c>
      <c r="T2074">
        <v>107.9</v>
      </c>
      <c r="U2074">
        <v>273</v>
      </c>
      <c r="V2074">
        <v>-1.38</v>
      </c>
      <c r="W2074">
        <v>204</v>
      </c>
    </row>
    <row r="2075" spans="1:23" x14ac:dyDescent="0.25">
      <c r="A2075">
        <f>COUNTIF('Value Matchup'!$D$356:$D$423,D2075)</f>
        <v>0</v>
      </c>
      <c r="B2075" t="s">
        <v>1499</v>
      </c>
      <c r="C2075">
        <v>315</v>
      </c>
      <c r="D2075" t="s">
        <v>395</v>
      </c>
      <c r="E2075" t="s">
        <v>169</v>
      </c>
      <c r="F2075" s="79" t="s">
        <v>518</v>
      </c>
      <c r="G2075">
        <v>-15</v>
      </c>
      <c r="H2075">
        <v>93.9</v>
      </c>
      <c r="I2075">
        <v>331</v>
      </c>
      <c r="J2075">
        <v>108.9</v>
      </c>
      <c r="K2075">
        <v>247</v>
      </c>
      <c r="L2075">
        <v>68.8</v>
      </c>
      <c r="M2075">
        <v>24</v>
      </c>
      <c r="N2075">
        <v>6.8000000000000005E-2</v>
      </c>
      <c r="O2075">
        <v>36</v>
      </c>
      <c r="P2075">
        <v>-7.5</v>
      </c>
      <c r="Q2075">
        <v>316</v>
      </c>
      <c r="R2075">
        <v>101.8</v>
      </c>
      <c r="S2075">
        <v>304</v>
      </c>
      <c r="T2075">
        <v>109.3</v>
      </c>
      <c r="U2075">
        <v>322</v>
      </c>
      <c r="V2075">
        <v>-1.74</v>
      </c>
      <c r="W2075">
        <v>212</v>
      </c>
    </row>
    <row r="2076" spans="1:23" x14ac:dyDescent="0.25">
      <c r="A2076">
        <f>COUNTIF('Value Matchup'!$D$356:$D$423,D2076)</f>
        <v>0</v>
      </c>
      <c r="B2076" t="s">
        <v>1499</v>
      </c>
      <c r="C2076">
        <v>316</v>
      </c>
      <c r="D2076" t="s">
        <v>387</v>
      </c>
      <c r="E2076" t="s">
        <v>153</v>
      </c>
      <c r="F2076" s="79" t="s">
        <v>1785</v>
      </c>
      <c r="G2076">
        <v>-15.16</v>
      </c>
      <c r="H2076">
        <v>101.3</v>
      </c>
      <c r="I2076">
        <v>241</v>
      </c>
      <c r="J2076">
        <v>116.4</v>
      </c>
      <c r="K2076">
        <v>337</v>
      </c>
      <c r="L2076">
        <v>64.8</v>
      </c>
      <c r="M2076">
        <v>166</v>
      </c>
      <c r="N2076">
        <v>3.5000000000000003E-2</v>
      </c>
      <c r="O2076">
        <v>100</v>
      </c>
      <c r="P2076">
        <v>-2.72</v>
      </c>
      <c r="Q2076">
        <v>212</v>
      </c>
      <c r="R2076">
        <v>103.9</v>
      </c>
      <c r="S2076">
        <v>199</v>
      </c>
      <c r="T2076">
        <v>106.6</v>
      </c>
      <c r="U2076">
        <v>223</v>
      </c>
      <c r="V2076">
        <v>-4.9800000000000004</v>
      </c>
      <c r="W2076">
        <v>303</v>
      </c>
    </row>
    <row r="2077" spans="1:23" x14ac:dyDescent="0.25">
      <c r="A2077">
        <f>COUNTIF('Value Matchup'!$D$356:$D$423,D2077)</f>
        <v>0</v>
      </c>
      <c r="B2077" t="s">
        <v>1499</v>
      </c>
      <c r="C2077">
        <v>317</v>
      </c>
      <c r="D2077" t="s">
        <v>294</v>
      </c>
      <c r="E2077" t="s">
        <v>108</v>
      </c>
      <c r="F2077" s="79" t="s">
        <v>1661</v>
      </c>
      <c r="G2077">
        <v>-15.25</v>
      </c>
      <c r="H2077">
        <v>96.1</v>
      </c>
      <c r="I2077">
        <v>311</v>
      </c>
      <c r="J2077">
        <v>111.4</v>
      </c>
      <c r="K2077">
        <v>284</v>
      </c>
      <c r="L2077">
        <v>70.099999999999994</v>
      </c>
      <c r="M2077">
        <v>13</v>
      </c>
      <c r="N2077">
        <v>6.5000000000000002E-2</v>
      </c>
      <c r="O2077">
        <v>38</v>
      </c>
      <c r="P2077">
        <v>-5.98</v>
      </c>
      <c r="Q2077">
        <v>290</v>
      </c>
      <c r="R2077">
        <v>102.9</v>
      </c>
      <c r="S2077">
        <v>260</v>
      </c>
      <c r="T2077">
        <v>108.9</v>
      </c>
      <c r="U2077">
        <v>311</v>
      </c>
      <c r="V2077">
        <v>14.17</v>
      </c>
      <c r="W2077">
        <v>2</v>
      </c>
    </row>
    <row r="2078" spans="1:23" x14ac:dyDescent="0.25">
      <c r="A2078">
        <f>COUNTIF('Value Matchup'!$D$356:$D$423,D2078)</f>
        <v>0</v>
      </c>
      <c r="B2078" t="s">
        <v>1499</v>
      </c>
      <c r="C2078">
        <v>318</v>
      </c>
      <c r="D2078" t="s">
        <v>376</v>
      </c>
      <c r="E2078" t="s">
        <v>132</v>
      </c>
      <c r="F2078" s="79" t="s">
        <v>1784</v>
      </c>
      <c r="G2078">
        <v>-15.4</v>
      </c>
      <c r="H2078">
        <v>103.2</v>
      </c>
      <c r="I2078">
        <v>211</v>
      </c>
      <c r="J2078">
        <v>118.6</v>
      </c>
      <c r="K2078">
        <v>346</v>
      </c>
      <c r="L2078">
        <v>67.400000000000006</v>
      </c>
      <c r="M2078">
        <v>56</v>
      </c>
      <c r="N2078">
        <v>-6.5000000000000002E-2</v>
      </c>
      <c r="O2078">
        <v>318</v>
      </c>
      <c r="P2078">
        <v>-5.8</v>
      </c>
      <c r="Q2078">
        <v>282</v>
      </c>
      <c r="R2078">
        <v>103.3</v>
      </c>
      <c r="S2078">
        <v>239</v>
      </c>
      <c r="T2078">
        <v>109.1</v>
      </c>
      <c r="U2078">
        <v>315</v>
      </c>
      <c r="V2078">
        <v>-3.45</v>
      </c>
      <c r="W2078">
        <v>269</v>
      </c>
    </row>
    <row r="2079" spans="1:23" x14ac:dyDescent="0.25">
      <c r="A2079">
        <f>COUNTIF('Value Matchup'!$D$356:$D$423,D2079)</f>
        <v>0</v>
      </c>
      <c r="B2079" t="s">
        <v>1499</v>
      </c>
      <c r="C2079">
        <v>319</v>
      </c>
      <c r="D2079" t="s">
        <v>252</v>
      </c>
      <c r="E2079" t="s">
        <v>148</v>
      </c>
      <c r="F2079" s="79" t="s">
        <v>1785</v>
      </c>
      <c r="G2079">
        <v>-15.55</v>
      </c>
      <c r="H2079">
        <v>103</v>
      </c>
      <c r="I2079">
        <v>213</v>
      </c>
      <c r="J2079">
        <v>118.6</v>
      </c>
      <c r="K2079">
        <v>347</v>
      </c>
      <c r="L2079">
        <v>66.400000000000006</v>
      </c>
      <c r="M2079">
        <v>92</v>
      </c>
      <c r="N2079">
        <v>7.6999999999999999E-2</v>
      </c>
      <c r="O2079">
        <v>28</v>
      </c>
      <c r="P2079">
        <v>-4.62</v>
      </c>
      <c r="Q2079">
        <v>253</v>
      </c>
      <c r="R2079">
        <v>102.1</v>
      </c>
      <c r="S2079">
        <v>296</v>
      </c>
      <c r="T2079">
        <v>106.7</v>
      </c>
      <c r="U2079">
        <v>227</v>
      </c>
      <c r="V2079">
        <v>-1.58</v>
      </c>
      <c r="W2079">
        <v>209</v>
      </c>
    </row>
    <row r="2080" spans="1:23" x14ac:dyDescent="0.25">
      <c r="A2080">
        <f>COUNTIF('Value Matchup'!$D$356:$D$423,D2080)</f>
        <v>0</v>
      </c>
      <c r="B2080" t="s">
        <v>1499</v>
      </c>
      <c r="C2080">
        <v>320</v>
      </c>
      <c r="D2080" t="s">
        <v>184</v>
      </c>
      <c r="E2080" t="s">
        <v>136</v>
      </c>
      <c r="F2080" s="79" t="s">
        <v>1785</v>
      </c>
      <c r="G2080">
        <v>-15.63</v>
      </c>
      <c r="H2080">
        <v>97.1</v>
      </c>
      <c r="I2080">
        <v>302</v>
      </c>
      <c r="J2080">
        <v>112.7</v>
      </c>
      <c r="K2080">
        <v>314</v>
      </c>
      <c r="L2080">
        <v>58.3</v>
      </c>
      <c r="M2080">
        <v>349</v>
      </c>
      <c r="N2080">
        <v>-6.3E-2</v>
      </c>
      <c r="O2080">
        <v>315</v>
      </c>
      <c r="P2080">
        <v>-7.65</v>
      </c>
      <c r="Q2080">
        <v>321</v>
      </c>
      <c r="R2080">
        <v>99.8</v>
      </c>
      <c r="S2080">
        <v>339</v>
      </c>
      <c r="T2080">
        <v>107.4</v>
      </c>
      <c r="U2080">
        <v>258</v>
      </c>
      <c r="V2080">
        <v>4.9400000000000004</v>
      </c>
      <c r="W2080">
        <v>51</v>
      </c>
    </row>
    <row r="2081" spans="1:23" x14ac:dyDescent="0.25">
      <c r="A2081">
        <f>COUNTIF('Value Matchup'!$D$356:$D$423,D2081)</f>
        <v>0</v>
      </c>
      <c r="B2081" t="s">
        <v>1499</v>
      </c>
      <c r="C2081">
        <v>321</v>
      </c>
      <c r="D2081" t="s">
        <v>343</v>
      </c>
      <c r="E2081" t="s">
        <v>169</v>
      </c>
      <c r="F2081" s="79" t="s">
        <v>551</v>
      </c>
      <c r="G2081">
        <v>-15.64</v>
      </c>
      <c r="H2081">
        <v>100.9</v>
      </c>
      <c r="I2081">
        <v>247</v>
      </c>
      <c r="J2081">
        <v>116.6</v>
      </c>
      <c r="K2081">
        <v>338</v>
      </c>
      <c r="L2081">
        <v>65.3</v>
      </c>
      <c r="M2081">
        <v>145</v>
      </c>
      <c r="N2081">
        <v>1.0999999999999999E-2</v>
      </c>
      <c r="O2081">
        <v>158</v>
      </c>
      <c r="P2081">
        <v>-7.46</v>
      </c>
      <c r="Q2081">
        <v>314</v>
      </c>
      <c r="R2081">
        <v>101.4</v>
      </c>
      <c r="S2081">
        <v>315</v>
      </c>
      <c r="T2081">
        <v>108.8</v>
      </c>
      <c r="U2081">
        <v>306</v>
      </c>
      <c r="V2081">
        <v>-1.7</v>
      </c>
      <c r="W2081">
        <v>211</v>
      </c>
    </row>
    <row r="2082" spans="1:23" x14ac:dyDescent="0.25">
      <c r="A2082">
        <f>COUNTIF('Value Matchup'!$D$356:$D$423,D2082)</f>
        <v>0</v>
      </c>
      <c r="B2082" t="s">
        <v>1499</v>
      </c>
      <c r="C2082">
        <v>322</v>
      </c>
      <c r="D2082" t="s">
        <v>391</v>
      </c>
      <c r="E2082" t="s">
        <v>118</v>
      </c>
      <c r="F2082" s="79" t="s">
        <v>1662</v>
      </c>
      <c r="G2082">
        <v>-16.04</v>
      </c>
      <c r="H2082">
        <v>95.3</v>
      </c>
      <c r="I2082">
        <v>318</v>
      </c>
      <c r="J2082">
        <v>111.4</v>
      </c>
      <c r="K2082">
        <v>285</v>
      </c>
      <c r="L2082">
        <v>62.7</v>
      </c>
      <c r="M2082">
        <v>280</v>
      </c>
      <c r="N2082">
        <v>6.3E-2</v>
      </c>
      <c r="O2082">
        <v>43</v>
      </c>
      <c r="P2082">
        <v>-4.17</v>
      </c>
      <c r="Q2082">
        <v>244</v>
      </c>
      <c r="R2082">
        <v>101.7</v>
      </c>
      <c r="S2082">
        <v>309</v>
      </c>
      <c r="T2082">
        <v>105.9</v>
      </c>
      <c r="U2082">
        <v>198</v>
      </c>
      <c r="V2082">
        <v>4.91</v>
      </c>
      <c r="W2082">
        <v>52</v>
      </c>
    </row>
    <row r="2083" spans="1:23" x14ac:dyDescent="0.25">
      <c r="A2083">
        <f>COUNTIF('Value Matchup'!$D$356:$D$423,D2083)</f>
        <v>0</v>
      </c>
      <c r="B2083" t="s">
        <v>1499</v>
      </c>
      <c r="C2083">
        <v>323</v>
      </c>
      <c r="D2083" t="s">
        <v>392</v>
      </c>
      <c r="E2083" t="s">
        <v>118</v>
      </c>
      <c r="F2083" s="79" t="s">
        <v>1785</v>
      </c>
      <c r="G2083">
        <v>-16.07</v>
      </c>
      <c r="H2083">
        <v>92.6</v>
      </c>
      <c r="I2083">
        <v>340</v>
      </c>
      <c r="J2083">
        <v>108.7</v>
      </c>
      <c r="K2083">
        <v>242</v>
      </c>
      <c r="L2083">
        <v>66.599999999999994</v>
      </c>
      <c r="M2083">
        <v>84</v>
      </c>
      <c r="N2083">
        <v>-3.0000000000000001E-3</v>
      </c>
      <c r="O2083">
        <v>193</v>
      </c>
      <c r="P2083">
        <v>-6.55</v>
      </c>
      <c r="Q2083">
        <v>296</v>
      </c>
      <c r="R2083">
        <v>100.7</v>
      </c>
      <c r="S2083">
        <v>328</v>
      </c>
      <c r="T2083">
        <v>107.2</v>
      </c>
      <c r="U2083">
        <v>255</v>
      </c>
      <c r="V2083">
        <v>-2.57</v>
      </c>
      <c r="W2083">
        <v>231</v>
      </c>
    </row>
    <row r="2084" spans="1:23" x14ac:dyDescent="0.25">
      <c r="A2084">
        <f>COUNTIF('Value Matchup'!$D$356:$D$423,D2084)</f>
        <v>0</v>
      </c>
      <c r="B2084" t="s">
        <v>1499</v>
      </c>
      <c r="C2084">
        <v>324</v>
      </c>
      <c r="D2084" t="s">
        <v>119</v>
      </c>
      <c r="E2084" t="s">
        <v>116</v>
      </c>
      <c r="F2084" s="79" t="s">
        <v>1660</v>
      </c>
      <c r="G2084">
        <v>-16.47</v>
      </c>
      <c r="H2084">
        <v>93.4</v>
      </c>
      <c r="I2084">
        <v>335</v>
      </c>
      <c r="J2084">
        <v>109.8</v>
      </c>
      <c r="K2084">
        <v>262</v>
      </c>
      <c r="L2084">
        <v>62</v>
      </c>
      <c r="M2084">
        <v>300</v>
      </c>
      <c r="N2084">
        <v>-1.2999999999999999E-2</v>
      </c>
      <c r="O2084">
        <v>215</v>
      </c>
      <c r="P2084">
        <v>-9.32</v>
      </c>
      <c r="Q2084">
        <v>343</v>
      </c>
      <c r="R2084">
        <v>99.5</v>
      </c>
      <c r="S2084">
        <v>342</v>
      </c>
      <c r="T2084">
        <v>108.9</v>
      </c>
      <c r="U2084">
        <v>308</v>
      </c>
      <c r="V2084">
        <v>6.45</v>
      </c>
      <c r="W2084">
        <v>32</v>
      </c>
    </row>
    <row r="2085" spans="1:23" x14ac:dyDescent="0.25">
      <c r="A2085">
        <f>COUNTIF('Value Matchup'!$D$356:$D$423,D2085)</f>
        <v>1</v>
      </c>
      <c r="B2085" t="s">
        <v>1499</v>
      </c>
      <c r="C2085">
        <v>325</v>
      </c>
      <c r="D2085" t="s">
        <v>327</v>
      </c>
      <c r="E2085" t="s">
        <v>116</v>
      </c>
      <c r="F2085" s="79" t="s">
        <v>1661</v>
      </c>
      <c r="G2085">
        <v>-16.86</v>
      </c>
      <c r="H2085">
        <v>96.1</v>
      </c>
      <c r="I2085">
        <v>312</v>
      </c>
      <c r="J2085">
        <v>113</v>
      </c>
      <c r="K2085">
        <v>318</v>
      </c>
      <c r="L2085">
        <v>65.900000000000006</v>
      </c>
      <c r="M2085">
        <v>113</v>
      </c>
      <c r="N2085">
        <v>5.0000000000000001E-3</v>
      </c>
      <c r="O2085">
        <v>174</v>
      </c>
      <c r="P2085">
        <v>-8.2799999999999994</v>
      </c>
      <c r="Q2085">
        <v>334</v>
      </c>
      <c r="R2085">
        <v>100</v>
      </c>
      <c r="S2085">
        <v>336</v>
      </c>
      <c r="T2085">
        <v>108.3</v>
      </c>
      <c r="U2085">
        <v>285</v>
      </c>
      <c r="V2085">
        <v>8.77</v>
      </c>
      <c r="W2085">
        <v>14</v>
      </c>
    </row>
    <row r="2086" spans="1:23" x14ac:dyDescent="0.25">
      <c r="A2086">
        <f>COUNTIF('Value Matchup'!$D$356:$D$423,D2086)</f>
        <v>0</v>
      </c>
      <c r="B2086" t="s">
        <v>1499</v>
      </c>
      <c r="C2086">
        <v>326</v>
      </c>
      <c r="D2086" t="s">
        <v>127</v>
      </c>
      <c r="E2086" t="s">
        <v>116</v>
      </c>
      <c r="F2086" s="79" t="s">
        <v>451</v>
      </c>
      <c r="G2086">
        <v>-17.010000000000002</v>
      </c>
      <c r="H2086">
        <v>91.7</v>
      </c>
      <c r="I2086">
        <v>344</v>
      </c>
      <c r="J2086">
        <v>108.7</v>
      </c>
      <c r="K2086">
        <v>244</v>
      </c>
      <c r="L2086">
        <v>65</v>
      </c>
      <c r="M2086">
        <v>159</v>
      </c>
      <c r="N2086">
        <v>8.8999999999999996E-2</v>
      </c>
      <c r="O2086">
        <v>16</v>
      </c>
      <c r="P2086">
        <v>-7.26</v>
      </c>
      <c r="Q2086">
        <v>312</v>
      </c>
      <c r="R2086">
        <v>100.4</v>
      </c>
      <c r="S2086">
        <v>331</v>
      </c>
      <c r="T2086">
        <v>107.7</v>
      </c>
      <c r="U2086">
        <v>267</v>
      </c>
      <c r="V2086">
        <v>12.22</v>
      </c>
      <c r="W2086">
        <v>7</v>
      </c>
    </row>
    <row r="2087" spans="1:23" x14ac:dyDescent="0.25">
      <c r="A2087">
        <f>COUNTIF('Value Matchup'!$D$356:$D$423,D2087)</f>
        <v>0</v>
      </c>
      <c r="B2087" t="s">
        <v>1499</v>
      </c>
      <c r="C2087">
        <v>327</v>
      </c>
      <c r="D2087" t="s">
        <v>158</v>
      </c>
      <c r="E2087" t="s">
        <v>159</v>
      </c>
      <c r="F2087" s="79" t="s">
        <v>1660</v>
      </c>
      <c r="G2087">
        <v>-17.420000000000002</v>
      </c>
      <c r="H2087">
        <v>98.5</v>
      </c>
      <c r="I2087">
        <v>285</v>
      </c>
      <c r="J2087">
        <v>115.9</v>
      </c>
      <c r="K2087">
        <v>334</v>
      </c>
      <c r="L2087">
        <v>61.9</v>
      </c>
      <c r="M2087">
        <v>303</v>
      </c>
      <c r="N2087">
        <v>5.8999999999999997E-2</v>
      </c>
      <c r="O2087">
        <v>56</v>
      </c>
      <c r="P2087">
        <v>-7.63</v>
      </c>
      <c r="Q2087">
        <v>318</v>
      </c>
      <c r="R2087">
        <v>102.6</v>
      </c>
      <c r="S2087">
        <v>277</v>
      </c>
      <c r="T2087">
        <v>110.3</v>
      </c>
      <c r="U2087">
        <v>344</v>
      </c>
      <c r="V2087">
        <v>-3.55</v>
      </c>
      <c r="W2087">
        <v>273</v>
      </c>
    </row>
    <row r="2088" spans="1:23" x14ac:dyDescent="0.25">
      <c r="A2088">
        <f>COUNTIF('Value Matchup'!$D$356:$D$423,D2088)</f>
        <v>0</v>
      </c>
      <c r="B2088" t="s">
        <v>1499</v>
      </c>
      <c r="C2088">
        <v>328</v>
      </c>
      <c r="D2088" t="s">
        <v>291</v>
      </c>
      <c r="E2088" t="s">
        <v>118</v>
      </c>
      <c r="F2088" s="79" t="s">
        <v>1782</v>
      </c>
      <c r="G2088">
        <v>-17.670000000000002</v>
      </c>
      <c r="H2088">
        <v>88.7</v>
      </c>
      <c r="I2088">
        <v>349</v>
      </c>
      <c r="J2088">
        <v>106.4</v>
      </c>
      <c r="K2088">
        <v>197</v>
      </c>
      <c r="L2088">
        <v>61.2</v>
      </c>
      <c r="M2088">
        <v>322</v>
      </c>
      <c r="N2088">
        <v>-8.5999999999999993E-2</v>
      </c>
      <c r="O2088">
        <v>336</v>
      </c>
      <c r="P2088">
        <v>-5.82</v>
      </c>
      <c r="Q2088">
        <v>284</v>
      </c>
      <c r="R2088">
        <v>101.3</v>
      </c>
      <c r="S2088">
        <v>319</v>
      </c>
      <c r="T2088">
        <v>107.2</v>
      </c>
      <c r="U2088">
        <v>254</v>
      </c>
      <c r="V2088">
        <v>-1.75</v>
      </c>
      <c r="W2088">
        <v>214</v>
      </c>
    </row>
    <row r="2089" spans="1:23" x14ac:dyDescent="0.25">
      <c r="A2089">
        <f>COUNTIF('Value Matchup'!$D$356:$D$423,D2089)</f>
        <v>0</v>
      </c>
      <c r="B2089" t="s">
        <v>1499</v>
      </c>
      <c r="C2089">
        <v>329</v>
      </c>
      <c r="D2089" t="s">
        <v>162</v>
      </c>
      <c r="E2089" t="s">
        <v>108</v>
      </c>
      <c r="F2089" s="79" t="s">
        <v>1784</v>
      </c>
      <c r="G2089">
        <v>-17.82</v>
      </c>
      <c r="H2089">
        <v>95.3</v>
      </c>
      <c r="I2089">
        <v>319</v>
      </c>
      <c r="J2089">
        <v>113.1</v>
      </c>
      <c r="K2089">
        <v>319</v>
      </c>
      <c r="L2089">
        <v>70.7</v>
      </c>
      <c r="M2089">
        <v>8</v>
      </c>
      <c r="N2089">
        <v>-8.9999999999999993E-3</v>
      </c>
      <c r="O2089">
        <v>206</v>
      </c>
      <c r="P2089">
        <v>-5.95</v>
      </c>
      <c r="Q2089">
        <v>289</v>
      </c>
      <c r="R2089">
        <v>102.8</v>
      </c>
      <c r="S2089">
        <v>268</v>
      </c>
      <c r="T2089">
        <v>108.8</v>
      </c>
      <c r="U2089">
        <v>297</v>
      </c>
      <c r="V2089">
        <v>0.51</v>
      </c>
      <c r="W2089">
        <v>146</v>
      </c>
    </row>
    <row r="2090" spans="1:23" x14ac:dyDescent="0.25">
      <c r="A2090">
        <f>COUNTIF('Value Matchup'!$D$356:$D$423,D2090)</f>
        <v>0</v>
      </c>
      <c r="B2090" t="s">
        <v>1499</v>
      </c>
      <c r="C2090">
        <v>330</v>
      </c>
      <c r="D2090" t="s">
        <v>239</v>
      </c>
      <c r="E2090" t="s">
        <v>186</v>
      </c>
      <c r="F2090" s="79" t="s">
        <v>1782</v>
      </c>
      <c r="G2090">
        <v>-18.16</v>
      </c>
      <c r="H2090">
        <v>96.2</v>
      </c>
      <c r="I2090">
        <v>310</v>
      </c>
      <c r="J2090">
        <v>114.3</v>
      </c>
      <c r="K2090">
        <v>328</v>
      </c>
      <c r="L2090">
        <v>64.2</v>
      </c>
      <c r="M2090">
        <v>210</v>
      </c>
      <c r="N2090">
        <v>-3.6999999999999998E-2</v>
      </c>
      <c r="O2090">
        <v>261</v>
      </c>
      <c r="P2090">
        <v>-0.74</v>
      </c>
      <c r="Q2090">
        <v>165</v>
      </c>
      <c r="R2090">
        <v>105.3</v>
      </c>
      <c r="S2090">
        <v>144</v>
      </c>
      <c r="T2090">
        <v>106</v>
      </c>
      <c r="U2090">
        <v>201</v>
      </c>
      <c r="V2090">
        <v>-1.1499999999999999</v>
      </c>
      <c r="W2090">
        <v>196</v>
      </c>
    </row>
    <row r="2091" spans="1:23" x14ac:dyDescent="0.25">
      <c r="A2091">
        <f>COUNTIF('Value Matchup'!$D$356:$D$423,D2091)</f>
        <v>0</v>
      </c>
      <c r="B2091" t="s">
        <v>1499</v>
      </c>
      <c r="C2091">
        <v>331</v>
      </c>
      <c r="D2091" t="s">
        <v>122</v>
      </c>
      <c r="E2091" t="s">
        <v>169</v>
      </c>
      <c r="F2091" s="79" t="s">
        <v>1785</v>
      </c>
      <c r="G2091">
        <v>-18.63</v>
      </c>
      <c r="H2091">
        <v>92</v>
      </c>
      <c r="I2091">
        <v>341</v>
      </c>
      <c r="J2091">
        <v>110.7</v>
      </c>
      <c r="K2091">
        <v>273</v>
      </c>
      <c r="L2091">
        <v>64.7</v>
      </c>
      <c r="M2091">
        <v>173</v>
      </c>
      <c r="N2091">
        <v>-3.3000000000000002E-2</v>
      </c>
      <c r="O2091">
        <v>251</v>
      </c>
      <c r="P2091">
        <v>-7.65</v>
      </c>
      <c r="Q2091">
        <v>320</v>
      </c>
      <c r="R2091">
        <v>102</v>
      </c>
      <c r="S2091">
        <v>299</v>
      </c>
      <c r="T2091">
        <v>109.7</v>
      </c>
      <c r="U2091">
        <v>329</v>
      </c>
      <c r="V2091">
        <v>3.4</v>
      </c>
      <c r="W2091">
        <v>66</v>
      </c>
    </row>
    <row r="2092" spans="1:23" x14ac:dyDescent="0.25">
      <c r="A2092">
        <f>COUNTIF('Value Matchup'!$D$356:$D$423,D2092)</f>
        <v>0</v>
      </c>
      <c r="B2092" t="s">
        <v>1499</v>
      </c>
      <c r="C2092">
        <v>332</v>
      </c>
      <c r="D2092" t="s">
        <v>228</v>
      </c>
      <c r="E2092" t="s">
        <v>136</v>
      </c>
      <c r="F2092" s="79" t="s">
        <v>1784</v>
      </c>
      <c r="G2092">
        <v>-18.88</v>
      </c>
      <c r="H2092">
        <v>87.7</v>
      </c>
      <c r="I2092">
        <v>350</v>
      </c>
      <c r="J2092">
        <v>106.6</v>
      </c>
      <c r="K2092">
        <v>201</v>
      </c>
      <c r="L2092">
        <v>65.900000000000006</v>
      </c>
      <c r="M2092">
        <v>110</v>
      </c>
      <c r="N2092">
        <v>-2.7E-2</v>
      </c>
      <c r="O2092">
        <v>241</v>
      </c>
      <c r="P2092">
        <v>-4.05</v>
      </c>
      <c r="Q2092">
        <v>241</v>
      </c>
      <c r="R2092">
        <v>102.8</v>
      </c>
      <c r="S2092">
        <v>270</v>
      </c>
      <c r="T2092">
        <v>106.8</v>
      </c>
      <c r="U2092">
        <v>235</v>
      </c>
      <c r="V2092">
        <v>5.44</v>
      </c>
      <c r="W2092">
        <v>41</v>
      </c>
    </row>
    <row r="2093" spans="1:23" x14ac:dyDescent="0.25">
      <c r="A2093">
        <f>COUNTIF('Value Matchup'!$D$356:$D$423,D2093)</f>
        <v>0</v>
      </c>
      <c r="B2093" t="s">
        <v>1499</v>
      </c>
      <c r="C2093">
        <v>333</v>
      </c>
      <c r="D2093" t="s">
        <v>137</v>
      </c>
      <c r="E2093" t="s">
        <v>118</v>
      </c>
      <c r="F2093" s="79" t="s">
        <v>1783</v>
      </c>
      <c r="G2093">
        <v>-19.39</v>
      </c>
      <c r="H2093">
        <v>91.7</v>
      </c>
      <c r="I2093">
        <v>346</v>
      </c>
      <c r="J2093">
        <v>111.1</v>
      </c>
      <c r="K2093">
        <v>278</v>
      </c>
      <c r="L2093">
        <v>64.2</v>
      </c>
      <c r="M2093">
        <v>208</v>
      </c>
      <c r="N2093">
        <v>-1.7999999999999999E-2</v>
      </c>
      <c r="O2093">
        <v>222</v>
      </c>
      <c r="P2093">
        <v>-6.61</v>
      </c>
      <c r="Q2093">
        <v>298</v>
      </c>
      <c r="R2093">
        <v>100.9</v>
      </c>
      <c r="S2093">
        <v>327</v>
      </c>
      <c r="T2093">
        <v>107.5</v>
      </c>
      <c r="U2093">
        <v>260</v>
      </c>
      <c r="V2093">
        <v>-2.77</v>
      </c>
      <c r="W2093">
        <v>238</v>
      </c>
    </row>
    <row r="2094" spans="1:23" x14ac:dyDescent="0.25">
      <c r="A2094">
        <f>COUNTIF('Value Matchup'!$D$356:$D$423,D2094)</f>
        <v>0</v>
      </c>
      <c r="B2094" t="s">
        <v>1499</v>
      </c>
      <c r="C2094">
        <v>334</v>
      </c>
      <c r="D2094" t="s">
        <v>300</v>
      </c>
      <c r="E2094" t="s">
        <v>136</v>
      </c>
      <c r="F2094" s="79" t="s">
        <v>1785</v>
      </c>
      <c r="G2094">
        <v>-19.559999999999999</v>
      </c>
      <c r="H2094">
        <v>93.7</v>
      </c>
      <c r="I2094">
        <v>332</v>
      </c>
      <c r="J2094">
        <v>113.3</v>
      </c>
      <c r="K2094">
        <v>321</v>
      </c>
      <c r="L2094">
        <v>65.3</v>
      </c>
      <c r="M2094">
        <v>142</v>
      </c>
      <c r="N2094">
        <v>3.5999999999999997E-2</v>
      </c>
      <c r="O2094">
        <v>98</v>
      </c>
      <c r="P2094">
        <v>-7.64</v>
      </c>
      <c r="Q2094">
        <v>319</v>
      </c>
      <c r="R2094">
        <v>99.4</v>
      </c>
      <c r="S2094">
        <v>344</v>
      </c>
      <c r="T2094">
        <v>107.1</v>
      </c>
      <c r="U2094">
        <v>243</v>
      </c>
      <c r="V2094">
        <v>0.24</v>
      </c>
      <c r="W2094">
        <v>152</v>
      </c>
    </row>
    <row r="2095" spans="1:23" x14ac:dyDescent="0.25">
      <c r="A2095">
        <f>COUNTIF('Value Matchup'!$D$356:$D$423,D2095)</f>
        <v>0</v>
      </c>
      <c r="B2095" t="s">
        <v>1499</v>
      </c>
      <c r="C2095">
        <v>335</v>
      </c>
      <c r="D2095" t="s">
        <v>372</v>
      </c>
      <c r="E2095" t="s">
        <v>207</v>
      </c>
      <c r="F2095" s="79" t="s">
        <v>1783</v>
      </c>
      <c r="G2095">
        <v>-20.02</v>
      </c>
      <c r="H2095">
        <v>94.5</v>
      </c>
      <c r="I2095">
        <v>326</v>
      </c>
      <c r="J2095">
        <v>114.5</v>
      </c>
      <c r="K2095">
        <v>329</v>
      </c>
      <c r="L2095">
        <v>61.3</v>
      </c>
      <c r="M2095">
        <v>320</v>
      </c>
      <c r="N2095">
        <v>3.2000000000000001E-2</v>
      </c>
      <c r="O2095">
        <v>107</v>
      </c>
      <c r="P2095">
        <v>-5.38</v>
      </c>
      <c r="Q2095">
        <v>272</v>
      </c>
      <c r="R2095">
        <v>102.7</v>
      </c>
      <c r="S2095">
        <v>274</v>
      </c>
      <c r="T2095">
        <v>108</v>
      </c>
      <c r="U2095">
        <v>278</v>
      </c>
      <c r="V2095">
        <v>-2.4</v>
      </c>
      <c r="W2095">
        <v>228</v>
      </c>
    </row>
    <row r="2096" spans="1:23" x14ac:dyDescent="0.25">
      <c r="A2096">
        <f>COUNTIF('Value Matchup'!$D$356:$D$423,D2096)</f>
        <v>0</v>
      </c>
      <c r="B2096" t="s">
        <v>1499</v>
      </c>
      <c r="C2096">
        <v>336</v>
      </c>
      <c r="D2096" t="s">
        <v>265</v>
      </c>
      <c r="E2096" t="s">
        <v>136</v>
      </c>
      <c r="F2096" s="79" t="s">
        <v>1782</v>
      </c>
      <c r="G2096">
        <v>-20.22</v>
      </c>
      <c r="H2096">
        <v>99.1</v>
      </c>
      <c r="I2096">
        <v>275</v>
      </c>
      <c r="J2096">
        <v>119.3</v>
      </c>
      <c r="K2096">
        <v>348</v>
      </c>
      <c r="L2096">
        <v>65.099999999999994</v>
      </c>
      <c r="M2096">
        <v>152</v>
      </c>
      <c r="N2096">
        <v>-3.5999999999999997E-2</v>
      </c>
      <c r="O2096">
        <v>258</v>
      </c>
      <c r="P2096">
        <v>-7.27</v>
      </c>
      <c r="Q2096">
        <v>313</v>
      </c>
      <c r="R2096">
        <v>99.8</v>
      </c>
      <c r="S2096">
        <v>337</v>
      </c>
      <c r="T2096">
        <v>107.1</v>
      </c>
      <c r="U2096">
        <v>250</v>
      </c>
      <c r="V2096">
        <v>0.93</v>
      </c>
      <c r="W2096">
        <v>132</v>
      </c>
    </row>
    <row r="2097" spans="1:23" x14ac:dyDescent="0.25">
      <c r="A2097">
        <f>COUNTIF('Value Matchup'!$D$356:$D$423,D2097)</f>
        <v>0</v>
      </c>
      <c r="B2097" t="s">
        <v>1499</v>
      </c>
      <c r="C2097">
        <v>337</v>
      </c>
      <c r="D2097" t="s">
        <v>135</v>
      </c>
      <c r="E2097" t="s">
        <v>136</v>
      </c>
      <c r="F2097" s="79" t="s">
        <v>1783</v>
      </c>
      <c r="G2097">
        <v>-20.309999999999999</v>
      </c>
      <c r="H2097">
        <v>96.5</v>
      </c>
      <c r="I2097">
        <v>306</v>
      </c>
      <c r="J2097">
        <v>116.8</v>
      </c>
      <c r="K2097">
        <v>341</v>
      </c>
      <c r="L2097">
        <v>60.7</v>
      </c>
      <c r="M2097">
        <v>332</v>
      </c>
      <c r="N2097">
        <v>-6.0999999999999999E-2</v>
      </c>
      <c r="O2097">
        <v>313</v>
      </c>
      <c r="P2097">
        <v>-6.73</v>
      </c>
      <c r="Q2097">
        <v>301</v>
      </c>
      <c r="R2097">
        <v>100.4</v>
      </c>
      <c r="S2097">
        <v>332</v>
      </c>
      <c r="T2097">
        <v>107.1</v>
      </c>
      <c r="U2097">
        <v>249</v>
      </c>
      <c r="V2097">
        <v>0.62</v>
      </c>
      <c r="W2097">
        <v>143</v>
      </c>
    </row>
    <row r="2098" spans="1:23" x14ac:dyDescent="0.25">
      <c r="A2098">
        <f>COUNTIF('Value Matchup'!$D$356:$D$423,D2098)</f>
        <v>0</v>
      </c>
      <c r="B2098" t="s">
        <v>1499</v>
      </c>
      <c r="C2098">
        <v>338</v>
      </c>
      <c r="D2098" t="s">
        <v>245</v>
      </c>
      <c r="E2098" t="s">
        <v>207</v>
      </c>
      <c r="F2098" s="79" t="s">
        <v>1782</v>
      </c>
      <c r="G2098">
        <v>-20.32</v>
      </c>
      <c r="H2098">
        <v>92</v>
      </c>
      <c r="I2098">
        <v>342</v>
      </c>
      <c r="J2098">
        <v>112.3</v>
      </c>
      <c r="K2098">
        <v>304</v>
      </c>
      <c r="L2098">
        <v>66</v>
      </c>
      <c r="M2098">
        <v>106</v>
      </c>
      <c r="N2098">
        <v>3.0000000000000001E-3</v>
      </c>
      <c r="O2098">
        <v>177</v>
      </c>
      <c r="P2098">
        <v>-4.51</v>
      </c>
      <c r="Q2098">
        <v>251</v>
      </c>
      <c r="R2098">
        <v>103.5</v>
      </c>
      <c r="S2098">
        <v>220</v>
      </c>
      <c r="T2098">
        <v>108.1</v>
      </c>
      <c r="U2098">
        <v>280</v>
      </c>
      <c r="V2098">
        <v>0.88</v>
      </c>
      <c r="W2098">
        <v>138</v>
      </c>
    </row>
    <row r="2099" spans="1:23" x14ac:dyDescent="0.25">
      <c r="A2099">
        <f>COUNTIF('Value Matchup'!$D$356:$D$423,D2099)</f>
        <v>0</v>
      </c>
      <c r="B2099" t="s">
        <v>1499</v>
      </c>
      <c r="C2099">
        <v>339</v>
      </c>
      <c r="D2099" t="s">
        <v>261</v>
      </c>
      <c r="E2099" t="s">
        <v>118</v>
      </c>
      <c r="F2099" s="79" t="s">
        <v>1782</v>
      </c>
      <c r="G2099">
        <v>-20.55</v>
      </c>
      <c r="H2099">
        <v>95.5</v>
      </c>
      <c r="I2099">
        <v>317</v>
      </c>
      <c r="J2099">
        <v>116</v>
      </c>
      <c r="K2099">
        <v>336</v>
      </c>
      <c r="L2099">
        <v>73</v>
      </c>
      <c r="M2099">
        <v>3</v>
      </c>
      <c r="N2099">
        <v>0.01</v>
      </c>
      <c r="O2099">
        <v>160</v>
      </c>
      <c r="P2099">
        <v>-5.16</v>
      </c>
      <c r="Q2099">
        <v>271</v>
      </c>
      <c r="R2099">
        <v>101.1</v>
      </c>
      <c r="S2099">
        <v>324</v>
      </c>
      <c r="T2099">
        <v>106.2</v>
      </c>
      <c r="U2099">
        <v>214</v>
      </c>
      <c r="V2099">
        <v>1.03</v>
      </c>
      <c r="W2099">
        <v>127</v>
      </c>
    </row>
    <row r="2100" spans="1:23" x14ac:dyDescent="0.25">
      <c r="A2100">
        <f>COUNTIF('Value Matchup'!$D$356:$D$423,D2100)</f>
        <v>0</v>
      </c>
      <c r="B2100" t="s">
        <v>1499</v>
      </c>
      <c r="C2100">
        <v>340</v>
      </c>
      <c r="D2100" t="s">
        <v>180</v>
      </c>
      <c r="E2100" t="s">
        <v>146</v>
      </c>
      <c r="F2100" s="79" t="s">
        <v>1778</v>
      </c>
      <c r="G2100">
        <v>-20.58</v>
      </c>
      <c r="H2100">
        <v>100.4</v>
      </c>
      <c r="I2100">
        <v>260</v>
      </c>
      <c r="J2100">
        <v>120.9</v>
      </c>
      <c r="K2100">
        <v>350</v>
      </c>
      <c r="L2100">
        <v>63.6</v>
      </c>
      <c r="M2100">
        <v>234</v>
      </c>
      <c r="N2100">
        <v>-4.8000000000000001E-2</v>
      </c>
      <c r="O2100">
        <v>288</v>
      </c>
      <c r="P2100">
        <v>1.4</v>
      </c>
      <c r="Q2100">
        <v>120</v>
      </c>
      <c r="R2100">
        <v>104.9</v>
      </c>
      <c r="S2100">
        <v>152</v>
      </c>
      <c r="T2100">
        <v>103.5</v>
      </c>
      <c r="U2100">
        <v>103</v>
      </c>
      <c r="V2100">
        <v>1.19</v>
      </c>
      <c r="W2100">
        <v>124</v>
      </c>
    </row>
    <row r="2101" spans="1:23" x14ac:dyDescent="0.25">
      <c r="A2101">
        <f>COUNTIF('Value Matchup'!$D$356:$D$423,D2101)</f>
        <v>0</v>
      </c>
      <c r="B2101" t="s">
        <v>1499</v>
      </c>
      <c r="C2101">
        <v>341</v>
      </c>
      <c r="D2101" t="s">
        <v>227</v>
      </c>
      <c r="E2101" t="s">
        <v>108</v>
      </c>
      <c r="F2101" s="79" t="s">
        <v>1782</v>
      </c>
      <c r="G2101">
        <v>-20.66</v>
      </c>
      <c r="H2101">
        <v>91.5</v>
      </c>
      <c r="I2101">
        <v>347</v>
      </c>
      <c r="J2101">
        <v>112.2</v>
      </c>
      <c r="K2101">
        <v>301</v>
      </c>
      <c r="L2101">
        <v>67.599999999999994</v>
      </c>
      <c r="M2101">
        <v>48</v>
      </c>
      <c r="N2101">
        <v>-3.7999999999999999E-2</v>
      </c>
      <c r="O2101">
        <v>265</v>
      </c>
      <c r="P2101">
        <v>-5.56</v>
      </c>
      <c r="Q2101">
        <v>277</v>
      </c>
      <c r="R2101">
        <v>103.2</v>
      </c>
      <c r="S2101">
        <v>244</v>
      </c>
      <c r="T2101">
        <v>108.8</v>
      </c>
      <c r="U2101">
        <v>299</v>
      </c>
      <c r="V2101">
        <v>4.5199999999999996</v>
      </c>
      <c r="W2101">
        <v>58</v>
      </c>
    </row>
    <row r="2102" spans="1:23" x14ac:dyDescent="0.25">
      <c r="A2102">
        <f>COUNTIF('Value Matchup'!$D$356:$D$423,D2102)</f>
        <v>0</v>
      </c>
      <c r="B2102" t="s">
        <v>1499</v>
      </c>
      <c r="C2102">
        <v>342</v>
      </c>
      <c r="D2102" t="s">
        <v>211</v>
      </c>
      <c r="E2102" t="s">
        <v>169</v>
      </c>
      <c r="F2102" s="79" t="s">
        <v>1785</v>
      </c>
      <c r="G2102">
        <v>-20.69</v>
      </c>
      <c r="H2102">
        <v>94.9</v>
      </c>
      <c r="I2102">
        <v>323</v>
      </c>
      <c r="J2102">
        <v>115.6</v>
      </c>
      <c r="K2102">
        <v>332</v>
      </c>
      <c r="L2102">
        <v>63.7</v>
      </c>
      <c r="M2102">
        <v>229</v>
      </c>
      <c r="N2102">
        <v>-2E-3</v>
      </c>
      <c r="O2102">
        <v>190</v>
      </c>
      <c r="P2102">
        <v>-8.06</v>
      </c>
      <c r="Q2102">
        <v>330</v>
      </c>
      <c r="R2102">
        <v>101.1</v>
      </c>
      <c r="S2102">
        <v>323</v>
      </c>
      <c r="T2102">
        <v>109.2</v>
      </c>
      <c r="U2102">
        <v>317</v>
      </c>
      <c r="V2102">
        <v>-2.87</v>
      </c>
      <c r="W2102">
        <v>245</v>
      </c>
    </row>
    <row r="2103" spans="1:23" x14ac:dyDescent="0.25">
      <c r="A2103">
        <f>COUNTIF('Value Matchup'!$D$356:$D$423,D2103)</f>
        <v>0</v>
      </c>
      <c r="B2103" t="s">
        <v>1499</v>
      </c>
      <c r="C2103">
        <v>343</v>
      </c>
      <c r="D2103" t="s">
        <v>248</v>
      </c>
      <c r="E2103" t="s">
        <v>108</v>
      </c>
      <c r="F2103" s="79" t="s">
        <v>1780</v>
      </c>
      <c r="G2103">
        <v>-20.71</v>
      </c>
      <c r="H2103">
        <v>93.1</v>
      </c>
      <c r="I2103">
        <v>336</v>
      </c>
      <c r="J2103">
        <v>113.8</v>
      </c>
      <c r="K2103">
        <v>324</v>
      </c>
      <c r="L2103">
        <v>66.5</v>
      </c>
      <c r="M2103">
        <v>90</v>
      </c>
      <c r="N2103">
        <v>-3.4000000000000002E-2</v>
      </c>
      <c r="O2103">
        <v>254</v>
      </c>
      <c r="P2103">
        <v>-6.51</v>
      </c>
      <c r="Q2103">
        <v>295</v>
      </c>
      <c r="R2103">
        <v>102.4</v>
      </c>
      <c r="S2103">
        <v>283</v>
      </c>
      <c r="T2103">
        <v>108.9</v>
      </c>
      <c r="U2103">
        <v>310</v>
      </c>
      <c r="V2103">
        <v>-1.96</v>
      </c>
      <c r="W2103">
        <v>218</v>
      </c>
    </row>
    <row r="2104" spans="1:23" x14ac:dyDescent="0.25">
      <c r="A2104">
        <f>COUNTIF('Value Matchup'!$D$356:$D$423,D2104)</f>
        <v>0</v>
      </c>
      <c r="B2104" t="s">
        <v>1499</v>
      </c>
      <c r="C2104">
        <v>344</v>
      </c>
      <c r="D2104" t="s">
        <v>356</v>
      </c>
      <c r="E2104" t="s">
        <v>136</v>
      </c>
      <c r="F2104" s="79" t="s">
        <v>1785</v>
      </c>
      <c r="G2104">
        <v>-21.14</v>
      </c>
      <c r="H2104">
        <v>91.5</v>
      </c>
      <c r="I2104">
        <v>348</v>
      </c>
      <c r="J2104">
        <v>112.7</v>
      </c>
      <c r="K2104">
        <v>312</v>
      </c>
      <c r="L2104">
        <v>64.599999999999994</v>
      </c>
      <c r="M2104">
        <v>180</v>
      </c>
      <c r="N2104">
        <v>4.2000000000000003E-2</v>
      </c>
      <c r="O2104">
        <v>83</v>
      </c>
      <c r="P2104">
        <v>-6.65</v>
      </c>
      <c r="Q2104">
        <v>300</v>
      </c>
      <c r="R2104">
        <v>100.2</v>
      </c>
      <c r="S2104">
        <v>334</v>
      </c>
      <c r="T2104">
        <v>106.9</v>
      </c>
      <c r="U2104">
        <v>238</v>
      </c>
      <c r="V2104">
        <v>2.17</v>
      </c>
      <c r="W2104">
        <v>101</v>
      </c>
    </row>
    <row r="2105" spans="1:23" x14ac:dyDescent="0.25">
      <c r="A2105">
        <f>COUNTIF('Value Matchup'!$D$356:$D$423,D2105)</f>
        <v>0</v>
      </c>
      <c r="B2105" t="s">
        <v>1499</v>
      </c>
      <c r="C2105">
        <v>345</v>
      </c>
      <c r="D2105" t="s">
        <v>382</v>
      </c>
      <c r="E2105" t="s">
        <v>169</v>
      </c>
      <c r="F2105" s="79" t="s">
        <v>1783</v>
      </c>
      <c r="G2105">
        <v>-22.24</v>
      </c>
      <c r="H2105">
        <v>96.3</v>
      </c>
      <c r="I2105">
        <v>309</v>
      </c>
      <c r="J2105">
        <v>118.5</v>
      </c>
      <c r="K2105">
        <v>345</v>
      </c>
      <c r="L2105">
        <v>63.5</v>
      </c>
      <c r="M2105">
        <v>240</v>
      </c>
      <c r="N2105">
        <v>-4.5999999999999999E-2</v>
      </c>
      <c r="O2105">
        <v>283</v>
      </c>
      <c r="P2105">
        <v>-6.98</v>
      </c>
      <c r="Q2105">
        <v>307</v>
      </c>
      <c r="R2105">
        <v>101.5</v>
      </c>
      <c r="S2105">
        <v>314</v>
      </c>
      <c r="T2105">
        <v>108.5</v>
      </c>
      <c r="U2105">
        <v>288</v>
      </c>
      <c r="V2105">
        <v>-0.59</v>
      </c>
      <c r="W2105">
        <v>180</v>
      </c>
    </row>
    <row r="2106" spans="1:23" x14ac:dyDescent="0.25">
      <c r="A2106">
        <f>COUNTIF('Value Matchup'!$D$356:$D$423,D2106)</f>
        <v>0</v>
      </c>
      <c r="B2106" t="s">
        <v>1499</v>
      </c>
      <c r="C2106">
        <v>346</v>
      </c>
      <c r="D2106" t="s">
        <v>254</v>
      </c>
      <c r="E2106" t="s">
        <v>159</v>
      </c>
      <c r="F2106" s="79" t="s">
        <v>1784</v>
      </c>
      <c r="G2106">
        <v>-22.88</v>
      </c>
      <c r="H2106">
        <v>95.6</v>
      </c>
      <c r="I2106">
        <v>314</v>
      </c>
      <c r="J2106">
        <v>118.5</v>
      </c>
      <c r="K2106">
        <v>344</v>
      </c>
      <c r="L2106">
        <v>66.599999999999994</v>
      </c>
      <c r="M2106">
        <v>80</v>
      </c>
      <c r="N2106">
        <v>-4.2999999999999997E-2</v>
      </c>
      <c r="O2106">
        <v>270</v>
      </c>
      <c r="P2106">
        <v>-5.57</v>
      </c>
      <c r="Q2106">
        <v>279</v>
      </c>
      <c r="R2106">
        <v>103.4</v>
      </c>
      <c r="S2106">
        <v>232</v>
      </c>
      <c r="T2106">
        <v>108.9</v>
      </c>
      <c r="U2106">
        <v>312</v>
      </c>
      <c r="V2106">
        <v>2.38</v>
      </c>
      <c r="W2106">
        <v>95</v>
      </c>
    </row>
    <row r="2107" spans="1:23" x14ac:dyDescent="0.25">
      <c r="A2107">
        <f>COUNTIF('Value Matchup'!$D$356:$D$423,D2107)</f>
        <v>0</v>
      </c>
      <c r="B2107" t="s">
        <v>1499</v>
      </c>
      <c r="C2107">
        <v>347</v>
      </c>
      <c r="D2107" t="s">
        <v>277</v>
      </c>
      <c r="E2107" t="s">
        <v>116</v>
      </c>
      <c r="F2107" s="79" t="s">
        <v>1785</v>
      </c>
      <c r="G2107">
        <v>-22.93</v>
      </c>
      <c r="H2107">
        <v>93</v>
      </c>
      <c r="I2107">
        <v>338</v>
      </c>
      <c r="J2107">
        <v>115.9</v>
      </c>
      <c r="K2107">
        <v>335</v>
      </c>
      <c r="L2107">
        <v>70.900000000000006</v>
      </c>
      <c r="M2107">
        <v>5</v>
      </c>
      <c r="N2107">
        <v>1.2E-2</v>
      </c>
      <c r="O2107">
        <v>156</v>
      </c>
      <c r="P2107">
        <v>-8.65</v>
      </c>
      <c r="Q2107">
        <v>338</v>
      </c>
      <c r="R2107">
        <v>98.8</v>
      </c>
      <c r="S2107">
        <v>346</v>
      </c>
      <c r="T2107">
        <v>107.4</v>
      </c>
      <c r="U2107">
        <v>257</v>
      </c>
      <c r="V2107">
        <v>6.21</v>
      </c>
      <c r="W2107">
        <v>35</v>
      </c>
    </row>
    <row r="2108" spans="1:23" x14ac:dyDescent="0.25">
      <c r="A2108">
        <f>COUNTIF('Value Matchup'!$D$356:$D$423,D2108)</f>
        <v>1</v>
      </c>
      <c r="B2108" t="s">
        <v>1499</v>
      </c>
      <c r="C2108">
        <v>348</v>
      </c>
      <c r="D2108" t="s">
        <v>107</v>
      </c>
      <c r="E2108" t="s">
        <v>108</v>
      </c>
      <c r="F2108" s="79" t="s">
        <v>1661</v>
      </c>
      <c r="G2108">
        <v>-23.35</v>
      </c>
      <c r="H2108">
        <v>94</v>
      </c>
      <c r="I2108">
        <v>330</v>
      </c>
      <c r="J2108">
        <v>117.3</v>
      </c>
      <c r="K2108">
        <v>342</v>
      </c>
      <c r="L2108">
        <v>63.2</v>
      </c>
      <c r="M2108">
        <v>251</v>
      </c>
      <c r="N2108">
        <v>-4.4999999999999998E-2</v>
      </c>
      <c r="O2108">
        <v>279</v>
      </c>
      <c r="P2108">
        <v>-2.67</v>
      </c>
      <c r="Q2108">
        <v>211</v>
      </c>
      <c r="R2108">
        <v>104.7</v>
      </c>
      <c r="S2108">
        <v>159</v>
      </c>
      <c r="T2108">
        <v>107.4</v>
      </c>
      <c r="U2108">
        <v>256</v>
      </c>
      <c r="V2108">
        <v>13.38</v>
      </c>
      <c r="W2108">
        <v>4</v>
      </c>
    </row>
    <row r="2109" spans="1:23" x14ac:dyDescent="0.25">
      <c r="A2109">
        <f>COUNTIF('Value Matchup'!$D$356:$D$423,D2109)</f>
        <v>0</v>
      </c>
      <c r="B2109" t="s">
        <v>1499</v>
      </c>
      <c r="C2109">
        <v>349</v>
      </c>
      <c r="D2109" t="s">
        <v>328</v>
      </c>
      <c r="E2109" t="s">
        <v>159</v>
      </c>
      <c r="F2109" s="79" t="s">
        <v>1782</v>
      </c>
      <c r="G2109">
        <v>-25.87</v>
      </c>
      <c r="H2109">
        <v>94.2</v>
      </c>
      <c r="I2109">
        <v>328</v>
      </c>
      <c r="J2109">
        <v>120</v>
      </c>
      <c r="K2109">
        <v>349</v>
      </c>
      <c r="L2109">
        <v>63.5</v>
      </c>
      <c r="M2109">
        <v>239</v>
      </c>
      <c r="N2109">
        <v>-1.7000000000000001E-2</v>
      </c>
      <c r="O2109">
        <v>221</v>
      </c>
      <c r="P2109">
        <v>-7.84</v>
      </c>
      <c r="Q2109">
        <v>324</v>
      </c>
      <c r="R2109">
        <v>101.7</v>
      </c>
      <c r="S2109">
        <v>307</v>
      </c>
      <c r="T2109">
        <v>109.6</v>
      </c>
      <c r="U2109">
        <v>326</v>
      </c>
      <c r="V2109">
        <v>-7.05</v>
      </c>
      <c r="W2109">
        <v>328</v>
      </c>
    </row>
    <row r="2110" spans="1:23" x14ac:dyDescent="0.25">
      <c r="A2110">
        <f>COUNTIF('Value Matchup'!$D$356:$D$423,D2110)</f>
        <v>0</v>
      </c>
      <c r="B2110" t="s">
        <v>1499</v>
      </c>
      <c r="C2110">
        <v>350</v>
      </c>
      <c r="D2110" t="s">
        <v>218</v>
      </c>
      <c r="E2110" t="s">
        <v>116</v>
      </c>
      <c r="F2110" s="79" t="s">
        <v>1781</v>
      </c>
      <c r="G2110">
        <v>-26.6</v>
      </c>
      <c r="H2110">
        <v>95.5</v>
      </c>
      <c r="I2110">
        <v>316</v>
      </c>
      <c r="J2110">
        <v>122.1</v>
      </c>
      <c r="K2110">
        <v>351</v>
      </c>
      <c r="L2110">
        <v>66</v>
      </c>
      <c r="M2110">
        <v>107</v>
      </c>
      <c r="N2110">
        <v>-1.7000000000000001E-2</v>
      </c>
      <c r="O2110">
        <v>220</v>
      </c>
      <c r="P2110">
        <v>-9.0500000000000007</v>
      </c>
      <c r="Q2110">
        <v>342</v>
      </c>
      <c r="R2110">
        <v>98.7</v>
      </c>
      <c r="S2110">
        <v>348</v>
      </c>
      <c r="T2110">
        <v>107.8</v>
      </c>
      <c r="U2110">
        <v>269</v>
      </c>
      <c r="V2110">
        <v>6.51</v>
      </c>
      <c r="W2110">
        <v>31</v>
      </c>
    </row>
    <row r="2111" spans="1:23" x14ac:dyDescent="0.25">
      <c r="A2111">
        <f>COUNTIF('Value Matchup'!$D$356:$D$423,D2111)</f>
        <v>0</v>
      </c>
      <c r="B2111" t="s">
        <v>1499</v>
      </c>
      <c r="C2111">
        <v>351</v>
      </c>
      <c r="D2111" t="s">
        <v>365</v>
      </c>
      <c r="E2111" t="s">
        <v>198</v>
      </c>
      <c r="F2111" s="79" t="s">
        <v>1778</v>
      </c>
      <c r="G2111">
        <v>-27.14</v>
      </c>
      <c r="H2111">
        <v>87.4</v>
      </c>
      <c r="I2111">
        <v>351</v>
      </c>
      <c r="J2111">
        <v>114.6</v>
      </c>
      <c r="K2111">
        <v>330</v>
      </c>
      <c r="L2111">
        <v>64.2</v>
      </c>
      <c r="M2111">
        <v>209</v>
      </c>
      <c r="N2111">
        <v>-4.9000000000000002E-2</v>
      </c>
      <c r="O2111">
        <v>292</v>
      </c>
      <c r="P2111">
        <v>-4.0199999999999996</v>
      </c>
      <c r="Q2111">
        <v>240</v>
      </c>
      <c r="R2111">
        <v>104.7</v>
      </c>
      <c r="S2111">
        <v>163</v>
      </c>
      <c r="T2111">
        <v>108.7</v>
      </c>
      <c r="U2111">
        <v>291</v>
      </c>
      <c r="V2111">
        <v>7.4</v>
      </c>
      <c r="W2111">
        <v>24</v>
      </c>
    </row>
    <row r="2112" spans="1:23" x14ac:dyDescent="0.25">
      <c r="A2112">
        <f>COUNTIF('Value Matchup'!$D$356:$D$423,D2112)</f>
        <v>0</v>
      </c>
      <c r="B2112" t="s">
        <v>1590</v>
      </c>
      <c r="C2112">
        <v>1</v>
      </c>
      <c r="D2112" t="s">
        <v>1500</v>
      </c>
      <c r="E2112" t="s">
        <v>150</v>
      </c>
      <c r="F2112" s="79" t="s">
        <v>1200</v>
      </c>
      <c r="G2112">
        <v>32.92</v>
      </c>
      <c r="H2112">
        <v>117.7</v>
      </c>
      <c r="I2112">
        <v>7</v>
      </c>
      <c r="J2112">
        <v>84.8</v>
      </c>
      <c r="K2112">
        <v>1</v>
      </c>
      <c r="L2112">
        <v>65.8</v>
      </c>
      <c r="M2112">
        <v>116</v>
      </c>
      <c r="N2112">
        <v>-1.6E-2</v>
      </c>
      <c r="O2112">
        <v>230</v>
      </c>
      <c r="P2112">
        <v>10.23</v>
      </c>
      <c r="Q2112">
        <v>7</v>
      </c>
      <c r="R2112">
        <v>107.4</v>
      </c>
      <c r="S2112">
        <v>11</v>
      </c>
      <c r="T2112">
        <v>97.2</v>
      </c>
      <c r="U2112">
        <v>6</v>
      </c>
      <c r="V2112">
        <v>2.15</v>
      </c>
      <c r="W2112">
        <v>100</v>
      </c>
    </row>
    <row r="2113" spans="1:23" x14ac:dyDescent="0.25">
      <c r="A2113">
        <f>COUNTIF('Value Matchup'!$D$356:$D$423,D2113)</f>
        <v>0</v>
      </c>
      <c r="B2113" t="s">
        <v>1590</v>
      </c>
      <c r="C2113">
        <v>2</v>
      </c>
      <c r="D2113" t="s">
        <v>1501</v>
      </c>
      <c r="E2113" t="s">
        <v>114</v>
      </c>
      <c r="F2113" s="79" t="s">
        <v>950</v>
      </c>
      <c r="G2113">
        <v>31.18</v>
      </c>
      <c r="H2113">
        <v>117.2</v>
      </c>
      <c r="I2113">
        <v>9</v>
      </c>
      <c r="J2113">
        <v>86</v>
      </c>
      <c r="K2113">
        <v>3</v>
      </c>
      <c r="L2113">
        <v>61.9</v>
      </c>
      <c r="M2113">
        <v>280</v>
      </c>
      <c r="N2113">
        <v>-8.8999999999999996E-2</v>
      </c>
      <c r="O2113">
        <v>332</v>
      </c>
      <c r="P2113">
        <v>7</v>
      </c>
      <c r="Q2113">
        <v>41</v>
      </c>
      <c r="R2113">
        <v>105.6</v>
      </c>
      <c r="S2113">
        <v>63</v>
      </c>
      <c r="T2113">
        <v>98.6</v>
      </c>
      <c r="U2113">
        <v>36</v>
      </c>
      <c r="V2113">
        <v>4.09</v>
      </c>
      <c r="W2113">
        <v>62</v>
      </c>
    </row>
    <row r="2114" spans="1:23" x14ac:dyDescent="0.25">
      <c r="A2114">
        <f>COUNTIF('Value Matchup'!$D$356:$D$423,D2114)</f>
        <v>0</v>
      </c>
      <c r="B2114" t="s">
        <v>1590</v>
      </c>
      <c r="C2114">
        <v>3</v>
      </c>
      <c r="D2114" t="s">
        <v>1502</v>
      </c>
      <c r="E2114" t="s">
        <v>232</v>
      </c>
      <c r="F2114" s="79" t="s">
        <v>1434</v>
      </c>
      <c r="G2114">
        <v>29.31</v>
      </c>
      <c r="H2114">
        <v>120.8</v>
      </c>
      <c r="I2114">
        <v>2</v>
      </c>
      <c r="J2114">
        <v>91.5</v>
      </c>
      <c r="K2114">
        <v>19</v>
      </c>
      <c r="L2114">
        <v>66</v>
      </c>
      <c r="M2114">
        <v>105</v>
      </c>
      <c r="N2114">
        <v>-2.1000000000000001E-2</v>
      </c>
      <c r="O2114">
        <v>239</v>
      </c>
      <c r="P2114">
        <v>8.86</v>
      </c>
      <c r="Q2114">
        <v>17</v>
      </c>
      <c r="R2114">
        <v>106.7</v>
      </c>
      <c r="S2114">
        <v>23</v>
      </c>
      <c r="T2114">
        <v>97.8</v>
      </c>
      <c r="U2114">
        <v>14</v>
      </c>
      <c r="V2114">
        <v>-5.16</v>
      </c>
      <c r="W2114">
        <v>294</v>
      </c>
    </row>
    <row r="2115" spans="1:23" x14ac:dyDescent="0.25">
      <c r="A2115">
        <f>COUNTIF('Value Matchup'!$D$356:$D$423,D2115)</f>
        <v>0</v>
      </c>
      <c r="B2115" t="s">
        <v>1590</v>
      </c>
      <c r="C2115">
        <v>4</v>
      </c>
      <c r="D2115" t="s">
        <v>1503</v>
      </c>
      <c r="E2115" t="s">
        <v>232</v>
      </c>
      <c r="F2115" s="79" t="s">
        <v>961</v>
      </c>
      <c r="G2115">
        <v>27.86</v>
      </c>
      <c r="H2115">
        <v>121.9</v>
      </c>
      <c r="I2115">
        <v>1</v>
      </c>
      <c r="J2115">
        <v>94</v>
      </c>
      <c r="K2115">
        <v>37</v>
      </c>
      <c r="L2115">
        <v>64</v>
      </c>
      <c r="M2115">
        <v>198</v>
      </c>
      <c r="N2115">
        <v>-7.0000000000000001E-3</v>
      </c>
      <c r="O2115">
        <v>197</v>
      </c>
      <c r="P2115">
        <v>11.13</v>
      </c>
      <c r="Q2115">
        <v>3</v>
      </c>
      <c r="R2115">
        <v>108.2</v>
      </c>
      <c r="S2115">
        <v>5</v>
      </c>
      <c r="T2115">
        <v>97</v>
      </c>
      <c r="U2115">
        <v>3</v>
      </c>
      <c r="V2115">
        <v>-3.09</v>
      </c>
      <c r="W2115">
        <v>257</v>
      </c>
    </row>
    <row r="2116" spans="1:23" x14ac:dyDescent="0.25">
      <c r="A2116">
        <f>COUNTIF('Value Matchup'!$D$356:$D$423,D2116)</f>
        <v>0</v>
      </c>
      <c r="B2116" t="s">
        <v>1590</v>
      </c>
      <c r="C2116">
        <v>5</v>
      </c>
      <c r="D2116" t="s">
        <v>1087</v>
      </c>
      <c r="E2116" t="s">
        <v>151</v>
      </c>
      <c r="F2116" s="79" t="s">
        <v>1468</v>
      </c>
      <c r="G2116">
        <v>27.81</v>
      </c>
      <c r="H2116">
        <v>120.5</v>
      </c>
      <c r="I2116">
        <v>3</v>
      </c>
      <c r="J2116">
        <v>92.7</v>
      </c>
      <c r="K2116">
        <v>30</v>
      </c>
      <c r="L2116">
        <v>63.3</v>
      </c>
      <c r="M2116">
        <v>232</v>
      </c>
      <c r="N2116">
        <v>2.5999999999999999E-2</v>
      </c>
      <c r="O2116">
        <v>116</v>
      </c>
      <c r="P2116">
        <v>4.37</v>
      </c>
      <c r="Q2116">
        <v>87</v>
      </c>
      <c r="R2116">
        <v>105.4</v>
      </c>
      <c r="S2116">
        <v>75</v>
      </c>
      <c r="T2116">
        <v>101</v>
      </c>
      <c r="U2116">
        <v>102</v>
      </c>
      <c r="V2116">
        <v>5.03</v>
      </c>
      <c r="W2116">
        <v>39</v>
      </c>
    </row>
    <row r="2117" spans="1:23" x14ac:dyDescent="0.25">
      <c r="A2117">
        <f>COUNTIF('Value Matchup'!$D$356:$D$423,D2117)</f>
        <v>0</v>
      </c>
      <c r="B2117" t="s">
        <v>1590</v>
      </c>
      <c r="C2117">
        <v>6</v>
      </c>
      <c r="D2117" t="s">
        <v>949</v>
      </c>
      <c r="E2117" t="s">
        <v>140</v>
      </c>
      <c r="F2117" s="79" t="s">
        <v>994</v>
      </c>
      <c r="G2117">
        <v>26.98</v>
      </c>
      <c r="H2117">
        <v>119.1</v>
      </c>
      <c r="I2117">
        <v>4</v>
      </c>
      <c r="J2117">
        <v>92.1</v>
      </c>
      <c r="K2117">
        <v>26</v>
      </c>
      <c r="L2117">
        <v>66.7</v>
      </c>
      <c r="M2117">
        <v>75</v>
      </c>
      <c r="N2117">
        <v>3.3000000000000002E-2</v>
      </c>
      <c r="O2117">
        <v>97</v>
      </c>
      <c r="P2117">
        <v>9.9499999999999993</v>
      </c>
      <c r="Q2117">
        <v>10</v>
      </c>
      <c r="R2117">
        <v>108.4</v>
      </c>
      <c r="S2117">
        <v>4</v>
      </c>
      <c r="T2117">
        <v>98.5</v>
      </c>
      <c r="U2117">
        <v>29</v>
      </c>
      <c r="V2117">
        <v>6.85</v>
      </c>
      <c r="W2117">
        <v>18</v>
      </c>
    </row>
    <row r="2118" spans="1:23" x14ac:dyDescent="0.25">
      <c r="A2118">
        <f>COUNTIF('Value Matchup'!$D$356:$D$423,D2118)</f>
        <v>0</v>
      </c>
      <c r="B2118" t="s">
        <v>1590</v>
      </c>
      <c r="C2118">
        <v>7</v>
      </c>
      <c r="D2118" t="s">
        <v>1504</v>
      </c>
      <c r="E2118" t="s">
        <v>232</v>
      </c>
      <c r="F2118" s="79" t="s">
        <v>950</v>
      </c>
      <c r="G2118">
        <v>25.42</v>
      </c>
      <c r="H2118">
        <v>115.1</v>
      </c>
      <c r="I2118">
        <v>14</v>
      </c>
      <c r="J2118">
        <v>89.7</v>
      </c>
      <c r="K2118">
        <v>9</v>
      </c>
      <c r="L2118">
        <v>63.6</v>
      </c>
      <c r="M2118">
        <v>218</v>
      </c>
      <c r="N2118">
        <v>0.02</v>
      </c>
      <c r="O2118">
        <v>135</v>
      </c>
      <c r="P2118">
        <v>10.18</v>
      </c>
      <c r="Q2118">
        <v>9</v>
      </c>
      <c r="R2118">
        <v>107.3</v>
      </c>
      <c r="S2118">
        <v>12</v>
      </c>
      <c r="T2118">
        <v>97.1</v>
      </c>
      <c r="U2118">
        <v>5</v>
      </c>
      <c r="V2118">
        <v>-5.53</v>
      </c>
      <c r="W2118">
        <v>302</v>
      </c>
    </row>
    <row r="2119" spans="1:23" x14ac:dyDescent="0.25">
      <c r="A2119">
        <f>COUNTIF('Value Matchup'!$D$356:$D$423,D2119)</f>
        <v>0</v>
      </c>
      <c r="B2119" t="s">
        <v>1590</v>
      </c>
      <c r="C2119">
        <v>8</v>
      </c>
      <c r="D2119" t="s">
        <v>960</v>
      </c>
      <c r="E2119" t="s">
        <v>134</v>
      </c>
      <c r="F2119" s="79" t="s">
        <v>1409</v>
      </c>
      <c r="G2119">
        <v>25.23</v>
      </c>
      <c r="H2119">
        <v>112.7</v>
      </c>
      <c r="I2119">
        <v>27</v>
      </c>
      <c r="J2119">
        <v>87.5</v>
      </c>
      <c r="K2119">
        <v>5</v>
      </c>
      <c r="L2119">
        <v>66.400000000000006</v>
      </c>
      <c r="M2119">
        <v>86</v>
      </c>
      <c r="N2119">
        <v>0.01</v>
      </c>
      <c r="O2119">
        <v>153</v>
      </c>
      <c r="P2119">
        <v>7.05</v>
      </c>
      <c r="Q2119">
        <v>40</v>
      </c>
      <c r="R2119">
        <v>106.8</v>
      </c>
      <c r="S2119">
        <v>19</v>
      </c>
      <c r="T2119">
        <v>99.8</v>
      </c>
      <c r="U2119">
        <v>66</v>
      </c>
      <c r="V2119">
        <v>2.64</v>
      </c>
      <c r="W2119">
        <v>87</v>
      </c>
    </row>
    <row r="2120" spans="1:23" x14ac:dyDescent="0.25">
      <c r="A2120">
        <f>COUNTIF('Value Matchup'!$D$356:$D$423,D2120)</f>
        <v>0</v>
      </c>
      <c r="B2120" t="s">
        <v>1590</v>
      </c>
      <c r="C2120">
        <v>9</v>
      </c>
      <c r="D2120" t="s">
        <v>1505</v>
      </c>
      <c r="E2120" t="s">
        <v>150</v>
      </c>
      <c r="F2120" s="79" t="s">
        <v>1506</v>
      </c>
      <c r="G2120">
        <v>24.83</v>
      </c>
      <c r="H2120">
        <v>113.1</v>
      </c>
      <c r="I2120">
        <v>26</v>
      </c>
      <c r="J2120">
        <v>88.3</v>
      </c>
      <c r="K2120">
        <v>6</v>
      </c>
      <c r="L2120">
        <v>63.1</v>
      </c>
      <c r="M2120">
        <v>235</v>
      </c>
      <c r="N2120">
        <v>-4.0000000000000001E-3</v>
      </c>
      <c r="O2120">
        <v>188</v>
      </c>
      <c r="P2120">
        <v>9.4600000000000009</v>
      </c>
      <c r="Q2120">
        <v>11</v>
      </c>
      <c r="R2120">
        <v>106.8</v>
      </c>
      <c r="S2120">
        <v>20</v>
      </c>
      <c r="T2120">
        <v>97.4</v>
      </c>
      <c r="U2120">
        <v>9</v>
      </c>
      <c r="V2120">
        <v>-4.4400000000000004</v>
      </c>
      <c r="W2120">
        <v>282</v>
      </c>
    </row>
    <row r="2121" spans="1:23" x14ac:dyDescent="0.25">
      <c r="A2121">
        <f>COUNTIF('Value Matchup'!$D$356:$D$423,D2121)</f>
        <v>0</v>
      </c>
      <c r="B2121" t="s">
        <v>1590</v>
      </c>
      <c r="C2121">
        <v>10</v>
      </c>
      <c r="D2121" t="s">
        <v>955</v>
      </c>
      <c r="E2121" t="s">
        <v>232</v>
      </c>
      <c r="F2121" s="79" t="s">
        <v>1034</v>
      </c>
      <c r="G2121">
        <v>24.17</v>
      </c>
      <c r="H2121">
        <v>112.6</v>
      </c>
      <c r="I2121">
        <v>29</v>
      </c>
      <c r="J2121">
        <v>88.5</v>
      </c>
      <c r="K2121">
        <v>7</v>
      </c>
      <c r="L2121">
        <v>63.1</v>
      </c>
      <c r="M2121">
        <v>238</v>
      </c>
      <c r="N2121">
        <v>1E-3</v>
      </c>
      <c r="O2121">
        <v>174</v>
      </c>
      <c r="P2121">
        <v>11.91</v>
      </c>
      <c r="Q2121">
        <v>1</v>
      </c>
      <c r="R2121">
        <v>108.8</v>
      </c>
      <c r="S2121">
        <v>2</v>
      </c>
      <c r="T2121">
        <v>96.9</v>
      </c>
      <c r="U2121">
        <v>2</v>
      </c>
      <c r="V2121">
        <v>-0.75</v>
      </c>
      <c r="W2121">
        <v>183</v>
      </c>
    </row>
    <row r="2122" spans="1:23" x14ac:dyDescent="0.25">
      <c r="A2122">
        <f>COUNTIF('Value Matchup'!$D$356:$D$423,D2122)</f>
        <v>0</v>
      </c>
      <c r="B2122" t="s">
        <v>1590</v>
      </c>
      <c r="C2122">
        <v>11</v>
      </c>
      <c r="D2122" t="s">
        <v>1507</v>
      </c>
      <c r="E2122" t="s">
        <v>150</v>
      </c>
      <c r="F2122" s="79" t="s">
        <v>536</v>
      </c>
      <c r="G2122">
        <v>24.08</v>
      </c>
      <c r="H2122">
        <v>115.6</v>
      </c>
      <c r="I2122">
        <v>12</v>
      </c>
      <c r="J2122">
        <v>91.5</v>
      </c>
      <c r="K2122">
        <v>21</v>
      </c>
      <c r="L2122">
        <v>59.3</v>
      </c>
      <c r="M2122">
        <v>337</v>
      </c>
      <c r="N2122">
        <v>-5.8000000000000003E-2</v>
      </c>
      <c r="O2122">
        <v>304</v>
      </c>
      <c r="P2122">
        <v>4.5199999999999996</v>
      </c>
      <c r="Q2122">
        <v>84</v>
      </c>
      <c r="R2122">
        <v>104.9</v>
      </c>
      <c r="S2122">
        <v>89</v>
      </c>
      <c r="T2122">
        <v>100.4</v>
      </c>
      <c r="U2122">
        <v>87</v>
      </c>
      <c r="V2122">
        <v>-9.69</v>
      </c>
      <c r="W2122">
        <v>340</v>
      </c>
    </row>
    <row r="2123" spans="1:23" x14ac:dyDescent="0.25">
      <c r="A2123">
        <f>COUNTIF('Value Matchup'!$D$356:$D$423,D2123)</f>
        <v>0</v>
      </c>
      <c r="B2123" t="s">
        <v>1590</v>
      </c>
      <c r="C2123">
        <v>12</v>
      </c>
      <c r="D2123" t="s">
        <v>1508</v>
      </c>
      <c r="E2123" t="s">
        <v>232</v>
      </c>
      <c r="F2123" s="79" t="s">
        <v>755</v>
      </c>
      <c r="G2123">
        <v>22.57</v>
      </c>
      <c r="H2123">
        <v>108.3</v>
      </c>
      <c r="I2123">
        <v>73</v>
      </c>
      <c r="J2123">
        <v>85.7</v>
      </c>
      <c r="K2123">
        <v>2</v>
      </c>
      <c r="L2123">
        <v>60.4</v>
      </c>
      <c r="M2123">
        <v>319</v>
      </c>
      <c r="N2123">
        <v>-3.3000000000000002E-2</v>
      </c>
      <c r="O2123">
        <v>268</v>
      </c>
      <c r="P2123">
        <v>11.08</v>
      </c>
      <c r="Q2123">
        <v>4</v>
      </c>
      <c r="R2123">
        <v>108.8</v>
      </c>
      <c r="S2123">
        <v>1</v>
      </c>
      <c r="T2123">
        <v>97.7</v>
      </c>
      <c r="U2123">
        <v>12</v>
      </c>
      <c r="V2123">
        <v>-3.2</v>
      </c>
      <c r="W2123">
        <v>262</v>
      </c>
    </row>
    <row r="2124" spans="1:23" x14ac:dyDescent="0.25">
      <c r="A2124">
        <f>COUNTIF('Value Matchup'!$D$356:$D$423,D2124)</f>
        <v>0</v>
      </c>
      <c r="B2124" t="s">
        <v>1590</v>
      </c>
      <c r="C2124">
        <v>13</v>
      </c>
      <c r="D2124" t="s">
        <v>1342</v>
      </c>
      <c r="E2124" t="s">
        <v>140</v>
      </c>
      <c r="F2124" s="79" t="s">
        <v>1434</v>
      </c>
      <c r="G2124">
        <v>22.37</v>
      </c>
      <c r="H2124">
        <v>113.6</v>
      </c>
      <c r="I2124">
        <v>22</v>
      </c>
      <c r="J2124">
        <v>91.3</v>
      </c>
      <c r="K2124">
        <v>18</v>
      </c>
      <c r="L2124">
        <v>61.9</v>
      </c>
      <c r="M2124">
        <v>281</v>
      </c>
      <c r="N2124">
        <v>2.8000000000000001E-2</v>
      </c>
      <c r="O2124">
        <v>108</v>
      </c>
      <c r="P2124">
        <v>8.41</v>
      </c>
      <c r="Q2124">
        <v>20</v>
      </c>
      <c r="R2124">
        <v>107.7</v>
      </c>
      <c r="S2124">
        <v>9</v>
      </c>
      <c r="T2124">
        <v>99.3</v>
      </c>
      <c r="U2124">
        <v>54</v>
      </c>
      <c r="V2124">
        <v>4.96</v>
      </c>
      <c r="W2124">
        <v>42</v>
      </c>
    </row>
    <row r="2125" spans="1:23" x14ac:dyDescent="0.25">
      <c r="A2125">
        <f>COUNTIF('Value Matchup'!$D$356:$D$423,D2125)</f>
        <v>0</v>
      </c>
      <c r="B2125" t="s">
        <v>1590</v>
      </c>
      <c r="C2125">
        <v>14</v>
      </c>
      <c r="D2125" t="s">
        <v>1216</v>
      </c>
      <c r="E2125" t="s">
        <v>124</v>
      </c>
      <c r="F2125" s="79" t="s">
        <v>976</v>
      </c>
      <c r="G2125">
        <v>21.88</v>
      </c>
      <c r="H2125">
        <v>115.4</v>
      </c>
      <c r="I2125">
        <v>13</v>
      </c>
      <c r="J2125">
        <v>93.5</v>
      </c>
      <c r="K2125">
        <v>32</v>
      </c>
      <c r="L2125">
        <v>65.5</v>
      </c>
      <c r="M2125">
        <v>133</v>
      </c>
      <c r="N2125">
        <v>-1.2E-2</v>
      </c>
      <c r="O2125">
        <v>214</v>
      </c>
      <c r="P2125">
        <v>7.99</v>
      </c>
      <c r="Q2125">
        <v>24</v>
      </c>
      <c r="R2125">
        <v>106.4</v>
      </c>
      <c r="S2125">
        <v>29</v>
      </c>
      <c r="T2125">
        <v>98.5</v>
      </c>
      <c r="U2125">
        <v>27</v>
      </c>
      <c r="V2125">
        <v>1.45</v>
      </c>
      <c r="W2125">
        <v>116</v>
      </c>
    </row>
    <row r="2126" spans="1:23" x14ac:dyDescent="0.25">
      <c r="A2126">
        <f>COUNTIF('Value Matchup'!$D$356:$D$423,D2126)</f>
        <v>0</v>
      </c>
      <c r="B2126" t="s">
        <v>1590</v>
      </c>
      <c r="C2126">
        <v>15</v>
      </c>
      <c r="D2126" t="s">
        <v>1509</v>
      </c>
      <c r="E2126" t="s">
        <v>144</v>
      </c>
      <c r="F2126" s="79" t="s">
        <v>1219</v>
      </c>
      <c r="G2126">
        <v>21.75</v>
      </c>
      <c r="H2126">
        <v>118.3</v>
      </c>
      <c r="I2126">
        <v>5</v>
      </c>
      <c r="J2126">
        <v>96.5</v>
      </c>
      <c r="K2126">
        <v>66</v>
      </c>
      <c r="L2126">
        <v>63.8</v>
      </c>
      <c r="M2126">
        <v>211</v>
      </c>
      <c r="N2126">
        <v>-8.9999999999999993E-3</v>
      </c>
      <c r="O2126">
        <v>208</v>
      </c>
      <c r="P2126">
        <v>5.73</v>
      </c>
      <c r="Q2126">
        <v>67</v>
      </c>
      <c r="R2126">
        <v>105.5</v>
      </c>
      <c r="S2126">
        <v>74</v>
      </c>
      <c r="T2126">
        <v>99.7</v>
      </c>
      <c r="U2126">
        <v>65</v>
      </c>
      <c r="V2126">
        <v>1.63</v>
      </c>
      <c r="W2126">
        <v>113</v>
      </c>
    </row>
    <row r="2127" spans="1:23" x14ac:dyDescent="0.25">
      <c r="A2127">
        <f>COUNTIF('Value Matchup'!$D$356:$D$423,D2127)</f>
        <v>0</v>
      </c>
      <c r="B2127" t="s">
        <v>1590</v>
      </c>
      <c r="C2127">
        <v>16</v>
      </c>
      <c r="D2127" t="s">
        <v>1510</v>
      </c>
      <c r="E2127" t="s">
        <v>150</v>
      </c>
      <c r="F2127" s="79" t="s">
        <v>647</v>
      </c>
      <c r="G2127">
        <v>21.24</v>
      </c>
      <c r="H2127">
        <v>107.6</v>
      </c>
      <c r="I2127">
        <v>80</v>
      </c>
      <c r="J2127">
        <v>86.4</v>
      </c>
      <c r="K2127">
        <v>4</v>
      </c>
      <c r="L2127">
        <v>61.2</v>
      </c>
      <c r="M2127">
        <v>300</v>
      </c>
      <c r="N2127">
        <v>3.7999999999999999E-2</v>
      </c>
      <c r="O2127">
        <v>82</v>
      </c>
      <c r="P2127">
        <v>7.42</v>
      </c>
      <c r="Q2127">
        <v>33</v>
      </c>
      <c r="R2127">
        <v>106.3</v>
      </c>
      <c r="S2127">
        <v>34</v>
      </c>
      <c r="T2127">
        <v>98.9</v>
      </c>
      <c r="U2127">
        <v>43</v>
      </c>
      <c r="V2127">
        <v>-6.15</v>
      </c>
      <c r="W2127">
        <v>312</v>
      </c>
    </row>
    <row r="2128" spans="1:23" x14ac:dyDescent="0.25">
      <c r="A2128">
        <f>COUNTIF('Value Matchup'!$D$356:$D$423,D2128)</f>
        <v>0</v>
      </c>
      <c r="B2128" t="s">
        <v>1590</v>
      </c>
      <c r="C2128">
        <v>17</v>
      </c>
      <c r="D2128" t="s">
        <v>1511</v>
      </c>
      <c r="E2128" t="s">
        <v>144</v>
      </c>
      <c r="F2128" s="79" t="s">
        <v>1512</v>
      </c>
      <c r="G2128">
        <v>20.309999999999999</v>
      </c>
      <c r="H2128">
        <v>111.8</v>
      </c>
      <c r="I2128">
        <v>35</v>
      </c>
      <c r="J2128">
        <v>91.5</v>
      </c>
      <c r="K2128">
        <v>20</v>
      </c>
      <c r="L2128">
        <v>63.8</v>
      </c>
      <c r="M2128">
        <v>208</v>
      </c>
      <c r="N2128">
        <v>-2E-3</v>
      </c>
      <c r="O2128">
        <v>185</v>
      </c>
      <c r="P2128">
        <v>6.71</v>
      </c>
      <c r="Q2128">
        <v>51</v>
      </c>
      <c r="R2128">
        <v>106.9</v>
      </c>
      <c r="S2128">
        <v>17</v>
      </c>
      <c r="T2128">
        <v>100.2</v>
      </c>
      <c r="U2128">
        <v>79</v>
      </c>
      <c r="V2128">
        <v>0.17</v>
      </c>
      <c r="W2128">
        <v>152</v>
      </c>
    </row>
    <row r="2129" spans="1:23" x14ac:dyDescent="0.25">
      <c r="A2129">
        <f>COUNTIF('Value Matchup'!$D$356:$D$423,D2129)</f>
        <v>0</v>
      </c>
      <c r="B2129" t="s">
        <v>1590</v>
      </c>
      <c r="C2129">
        <v>18</v>
      </c>
      <c r="D2129" t="s">
        <v>1435</v>
      </c>
      <c r="E2129" t="s">
        <v>182</v>
      </c>
      <c r="F2129" s="79" t="s">
        <v>1034</v>
      </c>
      <c r="G2129">
        <v>20.28</v>
      </c>
      <c r="H2129">
        <v>114</v>
      </c>
      <c r="I2129">
        <v>20</v>
      </c>
      <c r="J2129">
        <v>93.7</v>
      </c>
      <c r="K2129">
        <v>36</v>
      </c>
      <c r="L2129">
        <v>66.400000000000006</v>
      </c>
      <c r="M2129">
        <v>91</v>
      </c>
      <c r="N2129">
        <v>2E-3</v>
      </c>
      <c r="O2129">
        <v>171</v>
      </c>
      <c r="P2129">
        <v>5.09</v>
      </c>
      <c r="Q2129">
        <v>76</v>
      </c>
      <c r="R2129">
        <v>105.8</v>
      </c>
      <c r="S2129">
        <v>56</v>
      </c>
      <c r="T2129">
        <v>100.7</v>
      </c>
      <c r="U2129">
        <v>97</v>
      </c>
      <c r="V2129">
        <v>-0.22</v>
      </c>
      <c r="W2129">
        <v>161</v>
      </c>
    </row>
    <row r="2130" spans="1:23" x14ac:dyDescent="0.25">
      <c r="A2130">
        <f>COUNTIF('Value Matchup'!$D$356:$D$423,D2130)</f>
        <v>0</v>
      </c>
      <c r="B2130" t="s">
        <v>1590</v>
      </c>
      <c r="C2130">
        <v>19</v>
      </c>
      <c r="D2130" t="s">
        <v>1513</v>
      </c>
      <c r="E2130" t="s">
        <v>182</v>
      </c>
      <c r="F2130" s="79" t="s">
        <v>1045</v>
      </c>
      <c r="G2130">
        <v>20.010000000000002</v>
      </c>
      <c r="H2130">
        <v>108.6</v>
      </c>
      <c r="I2130">
        <v>71</v>
      </c>
      <c r="J2130">
        <v>88.6</v>
      </c>
      <c r="K2130">
        <v>8</v>
      </c>
      <c r="L2130">
        <v>63.8</v>
      </c>
      <c r="M2130">
        <v>213</v>
      </c>
      <c r="N2130">
        <v>0</v>
      </c>
      <c r="O2130">
        <v>179</v>
      </c>
      <c r="P2130">
        <v>3.91</v>
      </c>
      <c r="Q2130">
        <v>97</v>
      </c>
      <c r="R2130">
        <v>104.5</v>
      </c>
      <c r="S2130">
        <v>101</v>
      </c>
      <c r="T2130">
        <v>100.6</v>
      </c>
      <c r="U2130">
        <v>91</v>
      </c>
      <c r="V2130">
        <v>-3.98</v>
      </c>
      <c r="W2130">
        <v>273</v>
      </c>
    </row>
    <row r="2131" spans="1:23" x14ac:dyDescent="0.25">
      <c r="A2131">
        <f>COUNTIF('Value Matchup'!$D$356:$D$423,D2131)</f>
        <v>0</v>
      </c>
      <c r="B2131" t="s">
        <v>1590</v>
      </c>
      <c r="C2131">
        <v>20</v>
      </c>
      <c r="D2131" t="s">
        <v>1514</v>
      </c>
      <c r="E2131" t="s">
        <v>232</v>
      </c>
      <c r="F2131" s="79" t="s">
        <v>534</v>
      </c>
      <c r="G2131">
        <v>19.850000000000001</v>
      </c>
      <c r="H2131">
        <v>114.8</v>
      </c>
      <c r="I2131">
        <v>16</v>
      </c>
      <c r="J2131">
        <v>95</v>
      </c>
      <c r="K2131">
        <v>46</v>
      </c>
      <c r="L2131">
        <v>62.3</v>
      </c>
      <c r="M2131">
        <v>274</v>
      </c>
      <c r="N2131">
        <v>-3.5999999999999997E-2</v>
      </c>
      <c r="O2131">
        <v>273</v>
      </c>
      <c r="P2131">
        <v>11.22</v>
      </c>
      <c r="Q2131">
        <v>2</v>
      </c>
      <c r="R2131">
        <v>108.5</v>
      </c>
      <c r="S2131">
        <v>3</v>
      </c>
      <c r="T2131">
        <v>97.3</v>
      </c>
      <c r="U2131">
        <v>7</v>
      </c>
      <c r="V2131">
        <v>2.0699999999999998</v>
      </c>
      <c r="W2131">
        <v>103</v>
      </c>
    </row>
    <row r="2132" spans="1:23" x14ac:dyDescent="0.25">
      <c r="A2132">
        <f>COUNTIF('Value Matchup'!$D$356:$D$423,D2132)</f>
        <v>0</v>
      </c>
      <c r="B2132" t="s">
        <v>1590</v>
      </c>
      <c r="C2132">
        <v>21</v>
      </c>
      <c r="D2132" t="s">
        <v>1515</v>
      </c>
      <c r="E2132" t="s">
        <v>151</v>
      </c>
      <c r="F2132" s="79" t="s">
        <v>1045</v>
      </c>
      <c r="G2132">
        <v>19.329999999999998</v>
      </c>
      <c r="H2132">
        <v>116.1</v>
      </c>
      <c r="I2132">
        <v>11</v>
      </c>
      <c r="J2132">
        <v>96.8</v>
      </c>
      <c r="K2132">
        <v>73</v>
      </c>
      <c r="L2132">
        <v>62.9</v>
      </c>
      <c r="M2132">
        <v>246</v>
      </c>
      <c r="N2132">
        <v>2.3E-2</v>
      </c>
      <c r="O2132">
        <v>122</v>
      </c>
      <c r="P2132">
        <v>3.18</v>
      </c>
      <c r="Q2132">
        <v>109</v>
      </c>
      <c r="R2132">
        <v>104.9</v>
      </c>
      <c r="S2132">
        <v>92</v>
      </c>
      <c r="T2132">
        <v>101.7</v>
      </c>
      <c r="U2132">
        <v>117</v>
      </c>
      <c r="V2132">
        <v>-0.49</v>
      </c>
      <c r="W2132">
        <v>172</v>
      </c>
    </row>
    <row r="2133" spans="1:23" x14ac:dyDescent="0.25">
      <c r="A2133">
        <f>COUNTIF('Value Matchup'!$D$356:$D$423,D2133)</f>
        <v>0</v>
      </c>
      <c r="B2133" t="s">
        <v>1590</v>
      </c>
      <c r="C2133">
        <v>22</v>
      </c>
      <c r="D2133" t="s">
        <v>1516</v>
      </c>
      <c r="E2133" t="s">
        <v>110</v>
      </c>
      <c r="F2133" s="79" t="s">
        <v>968</v>
      </c>
      <c r="G2133">
        <v>19.12</v>
      </c>
      <c r="H2133">
        <v>117.9</v>
      </c>
      <c r="I2133">
        <v>6</v>
      </c>
      <c r="J2133">
        <v>98.8</v>
      </c>
      <c r="K2133">
        <v>104</v>
      </c>
      <c r="L2133">
        <v>63.8</v>
      </c>
      <c r="M2133">
        <v>210</v>
      </c>
      <c r="N2133">
        <v>0.02</v>
      </c>
      <c r="O2133">
        <v>133</v>
      </c>
      <c r="P2133">
        <v>7.17</v>
      </c>
      <c r="Q2133">
        <v>37</v>
      </c>
      <c r="R2133">
        <v>105.8</v>
      </c>
      <c r="S2133">
        <v>57</v>
      </c>
      <c r="T2133">
        <v>98.6</v>
      </c>
      <c r="U2133">
        <v>32</v>
      </c>
      <c r="V2133">
        <v>-0.49</v>
      </c>
      <c r="W2133">
        <v>173</v>
      </c>
    </row>
    <row r="2134" spans="1:23" x14ac:dyDescent="0.25">
      <c r="A2134">
        <f>COUNTIF('Value Matchup'!$D$356:$D$423,D2134)</f>
        <v>0</v>
      </c>
      <c r="B2134" t="s">
        <v>1590</v>
      </c>
      <c r="C2134">
        <v>23</v>
      </c>
      <c r="D2134" t="s">
        <v>1517</v>
      </c>
      <c r="E2134" t="s">
        <v>110</v>
      </c>
      <c r="F2134" s="79" t="s">
        <v>972</v>
      </c>
      <c r="G2134">
        <v>19.02</v>
      </c>
      <c r="H2134">
        <v>109.9</v>
      </c>
      <c r="I2134">
        <v>53</v>
      </c>
      <c r="J2134">
        <v>90.9</v>
      </c>
      <c r="K2134">
        <v>16</v>
      </c>
      <c r="L2134">
        <v>63.7</v>
      </c>
      <c r="M2134">
        <v>214</v>
      </c>
      <c r="N2134">
        <v>7.2999999999999995E-2</v>
      </c>
      <c r="O2134">
        <v>27</v>
      </c>
      <c r="P2134">
        <v>7.98</v>
      </c>
      <c r="Q2134">
        <v>25</v>
      </c>
      <c r="R2134">
        <v>106.4</v>
      </c>
      <c r="S2134">
        <v>31</v>
      </c>
      <c r="T2134">
        <v>98.4</v>
      </c>
      <c r="U2134">
        <v>25</v>
      </c>
      <c r="V2134">
        <v>4.42</v>
      </c>
      <c r="W2134">
        <v>51</v>
      </c>
    </row>
    <row r="2135" spans="1:23" x14ac:dyDescent="0.25">
      <c r="A2135">
        <f>COUNTIF('Value Matchup'!$D$356:$D$423,D2135)</f>
        <v>0</v>
      </c>
      <c r="B2135" t="s">
        <v>1590</v>
      </c>
      <c r="C2135">
        <v>24</v>
      </c>
      <c r="D2135" t="s">
        <v>1518</v>
      </c>
      <c r="E2135" t="s">
        <v>134</v>
      </c>
      <c r="F2135" s="79" t="s">
        <v>536</v>
      </c>
      <c r="G2135">
        <v>18.690000000000001</v>
      </c>
      <c r="H2135">
        <v>109</v>
      </c>
      <c r="I2135">
        <v>66</v>
      </c>
      <c r="J2135">
        <v>90.3</v>
      </c>
      <c r="K2135">
        <v>14</v>
      </c>
      <c r="L2135">
        <v>66.099999999999994</v>
      </c>
      <c r="M2135">
        <v>104</v>
      </c>
      <c r="N2135">
        <v>-1.6E-2</v>
      </c>
      <c r="O2135">
        <v>229</v>
      </c>
      <c r="P2135">
        <v>6.38</v>
      </c>
      <c r="Q2135">
        <v>57</v>
      </c>
      <c r="R2135">
        <v>106.8</v>
      </c>
      <c r="S2135">
        <v>22</v>
      </c>
      <c r="T2135">
        <v>100.4</v>
      </c>
      <c r="U2135">
        <v>86</v>
      </c>
      <c r="V2135">
        <v>-2.2599999999999998</v>
      </c>
      <c r="W2135">
        <v>235</v>
      </c>
    </row>
    <row r="2136" spans="1:23" x14ac:dyDescent="0.25">
      <c r="A2136">
        <f>COUNTIF('Value Matchup'!$D$356:$D$423,D2136)</f>
        <v>0</v>
      </c>
      <c r="B2136" t="s">
        <v>1590</v>
      </c>
      <c r="C2136">
        <v>25</v>
      </c>
      <c r="D2136" t="s">
        <v>1519</v>
      </c>
      <c r="E2136" t="s">
        <v>114</v>
      </c>
      <c r="F2136" s="79" t="s">
        <v>545</v>
      </c>
      <c r="G2136">
        <v>18.53</v>
      </c>
      <c r="H2136">
        <v>114.9</v>
      </c>
      <c r="I2136">
        <v>15</v>
      </c>
      <c r="J2136">
        <v>96.4</v>
      </c>
      <c r="K2136">
        <v>63</v>
      </c>
      <c r="L2136">
        <v>66.3</v>
      </c>
      <c r="M2136">
        <v>93</v>
      </c>
      <c r="N2136">
        <v>-3.2000000000000001E-2</v>
      </c>
      <c r="O2136">
        <v>263</v>
      </c>
      <c r="P2136">
        <v>5.62</v>
      </c>
      <c r="Q2136">
        <v>70</v>
      </c>
      <c r="R2136">
        <v>105.1</v>
      </c>
      <c r="S2136">
        <v>83</v>
      </c>
      <c r="T2136">
        <v>99.5</v>
      </c>
      <c r="U2136">
        <v>59</v>
      </c>
      <c r="V2136">
        <v>-2.02</v>
      </c>
      <c r="W2136">
        <v>225</v>
      </c>
    </row>
    <row r="2137" spans="1:23" x14ac:dyDescent="0.25">
      <c r="A2137">
        <f>COUNTIF('Value Matchup'!$D$356:$D$423,D2137)</f>
        <v>0</v>
      </c>
      <c r="B2137" t="s">
        <v>1590</v>
      </c>
      <c r="C2137">
        <v>26</v>
      </c>
      <c r="D2137" t="s">
        <v>1520</v>
      </c>
      <c r="E2137" t="s">
        <v>150</v>
      </c>
      <c r="F2137" s="79" t="s">
        <v>968</v>
      </c>
      <c r="G2137">
        <v>18.32</v>
      </c>
      <c r="H2137">
        <v>113.2</v>
      </c>
      <c r="I2137">
        <v>24</v>
      </c>
      <c r="J2137">
        <v>94.9</v>
      </c>
      <c r="K2137">
        <v>45</v>
      </c>
      <c r="L2137">
        <v>63.3</v>
      </c>
      <c r="M2137">
        <v>230</v>
      </c>
      <c r="N2137">
        <v>0.09</v>
      </c>
      <c r="O2137">
        <v>11</v>
      </c>
      <c r="P2137">
        <v>9.2799999999999994</v>
      </c>
      <c r="Q2137">
        <v>13</v>
      </c>
      <c r="R2137">
        <v>105.9</v>
      </c>
      <c r="S2137">
        <v>49</v>
      </c>
      <c r="T2137">
        <v>96.6</v>
      </c>
      <c r="U2137">
        <v>1</v>
      </c>
      <c r="V2137">
        <v>-1.1399999999999999</v>
      </c>
      <c r="W2137">
        <v>196</v>
      </c>
    </row>
    <row r="2138" spans="1:23" x14ac:dyDescent="0.25">
      <c r="A2138">
        <f>COUNTIF('Value Matchup'!$D$356:$D$423,D2138)</f>
        <v>0</v>
      </c>
      <c r="B2138" t="s">
        <v>1590</v>
      </c>
      <c r="C2138">
        <v>27</v>
      </c>
      <c r="D2138" t="s">
        <v>1521</v>
      </c>
      <c r="E2138" t="s">
        <v>134</v>
      </c>
      <c r="F2138" s="79" t="s">
        <v>976</v>
      </c>
      <c r="G2138">
        <v>18.16</v>
      </c>
      <c r="H2138">
        <v>113.5</v>
      </c>
      <c r="I2138">
        <v>23</v>
      </c>
      <c r="J2138">
        <v>95.3</v>
      </c>
      <c r="K2138">
        <v>52</v>
      </c>
      <c r="L2138">
        <v>61.4</v>
      </c>
      <c r="M2138">
        <v>296</v>
      </c>
      <c r="N2138">
        <v>5.0999999999999997E-2</v>
      </c>
      <c r="O2138">
        <v>51</v>
      </c>
      <c r="P2138">
        <v>6.82</v>
      </c>
      <c r="Q2138">
        <v>47</v>
      </c>
      <c r="R2138">
        <v>106.1</v>
      </c>
      <c r="S2138">
        <v>38</v>
      </c>
      <c r="T2138">
        <v>99.3</v>
      </c>
      <c r="U2138">
        <v>55</v>
      </c>
      <c r="V2138">
        <v>-3.29</v>
      </c>
      <c r="W2138">
        <v>264</v>
      </c>
    </row>
    <row r="2139" spans="1:23" x14ac:dyDescent="0.25">
      <c r="A2139">
        <f>COUNTIF('Value Matchup'!$D$356:$D$423,D2139)</f>
        <v>0</v>
      </c>
      <c r="B2139" t="s">
        <v>1590</v>
      </c>
      <c r="C2139">
        <v>28</v>
      </c>
      <c r="D2139" t="s">
        <v>1522</v>
      </c>
      <c r="E2139" t="s">
        <v>134</v>
      </c>
      <c r="F2139" s="79" t="s">
        <v>1005</v>
      </c>
      <c r="G2139">
        <v>17.89</v>
      </c>
      <c r="H2139">
        <v>114.3</v>
      </c>
      <c r="I2139">
        <v>19</v>
      </c>
      <c r="J2139">
        <v>96.4</v>
      </c>
      <c r="K2139">
        <v>62</v>
      </c>
      <c r="L2139">
        <v>66.400000000000006</v>
      </c>
      <c r="M2139">
        <v>85</v>
      </c>
      <c r="N2139">
        <v>-0.09</v>
      </c>
      <c r="O2139">
        <v>333</v>
      </c>
      <c r="P2139">
        <v>6.92</v>
      </c>
      <c r="Q2139">
        <v>45</v>
      </c>
      <c r="R2139">
        <v>106</v>
      </c>
      <c r="S2139">
        <v>41</v>
      </c>
      <c r="T2139">
        <v>99.1</v>
      </c>
      <c r="U2139">
        <v>48</v>
      </c>
      <c r="V2139">
        <v>1.45</v>
      </c>
      <c r="W2139">
        <v>117</v>
      </c>
    </row>
    <row r="2140" spans="1:23" x14ac:dyDescent="0.25">
      <c r="A2140">
        <f>COUNTIF('Value Matchup'!$D$356:$D$423,D2140)</f>
        <v>0</v>
      </c>
      <c r="B2140" t="s">
        <v>1590</v>
      </c>
      <c r="C2140">
        <v>29</v>
      </c>
      <c r="D2140" t="s">
        <v>1523</v>
      </c>
      <c r="E2140" t="s">
        <v>232</v>
      </c>
      <c r="F2140" s="79" t="s">
        <v>1271</v>
      </c>
      <c r="G2140">
        <v>17.829999999999998</v>
      </c>
      <c r="H2140">
        <v>109.8</v>
      </c>
      <c r="I2140">
        <v>58</v>
      </c>
      <c r="J2140">
        <v>91.9</v>
      </c>
      <c r="K2140">
        <v>24</v>
      </c>
      <c r="L2140">
        <v>66.3</v>
      </c>
      <c r="M2140">
        <v>95</v>
      </c>
      <c r="N2140">
        <v>-2.9000000000000001E-2</v>
      </c>
      <c r="O2140">
        <v>256</v>
      </c>
      <c r="P2140">
        <v>7</v>
      </c>
      <c r="Q2140">
        <v>42</v>
      </c>
      <c r="R2140">
        <v>106</v>
      </c>
      <c r="S2140">
        <v>42</v>
      </c>
      <c r="T2140">
        <v>99</v>
      </c>
      <c r="U2140">
        <v>46</v>
      </c>
      <c r="V2140">
        <v>-9.0299999999999994</v>
      </c>
      <c r="W2140">
        <v>338</v>
      </c>
    </row>
    <row r="2141" spans="1:23" x14ac:dyDescent="0.25">
      <c r="A2141">
        <f>COUNTIF('Value Matchup'!$D$356:$D$423,D2141)</f>
        <v>0</v>
      </c>
      <c r="B2141" t="s">
        <v>1590</v>
      </c>
      <c r="C2141">
        <v>30</v>
      </c>
      <c r="D2141" t="s">
        <v>1524</v>
      </c>
      <c r="E2141" t="s">
        <v>134</v>
      </c>
      <c r="F2141" s="79" t="s">
        <v>755</v>
      </c>
      <c r="G2141">
        <v>17.63</v>
      </c>
      <c r="H2141">
        <v>117.5</v>
      </c>
      <c r="I2141">
        <v>8</v>
      </c>
      <c r="J2141">
        <v>99.8</v>
      </c>
      <c r="K2141">
        <v>123</v>
      </c>
      <c r="L2141">
        <v>68.3</v>
      </c>
      <c r="M2141">
        <v>30</v>
      </c>
      <c r="N2141">
        <v>-4.5999999999999999E-2</v>
      </c>
      <c r="O2141">
        <v>288</v>
      </c>
      <c r="P2141">
        <v>6.74</v>
      </c>
      <c r="Q2141">
        <v>50</v>
      </c>
      <c r="R2141">
        <v>105.5</v>
      </c>
      <c r="S2141">
        <v>71</v>
      </c>
      <c r="T2141">
        <v>98.7</v>
      </c>
      <c r="U2141">
        <v>40</v>
      </c>
      <c r="V2141">
        <v>-3.12</v>
      </c>
      <c r="W2141">
        <v>258</v>
      </c>
    </row>
    <row r="2142" spans="1:23" x14ac:dyDescent="0.25">
      <c r="A2142">
        <f>COUNTIF('Value Matchup'!$D$356:$D$423,D2142)</f>
        <v>0</v>
      </c>
      <c r="B2142" t="s">
        <v>1590</v>
      </c>
      <c r="C2142">
        <v>31</v>
      </c>
      <c r="D2142" t="s">
        <v>1525</v>
      </c>
      <c r="E2142" t="s">
        <v>110</v>
      </c>
      <c r="F2142" s="79" t="s">
        <v>545</v>
      </c>
      <c r="G2142">
        <v>17.43</v>
      </c>
      <c r="H2142">
        <v>107.7</v>
      </c>
      <c r="I2142">
        <v>78</v>
      </c>
      <c r="J2142">
        <v>90.3</v>
      </c>
      <c r="K2142">
        <v>13</v>
      </c>
      <c r="L2142">
        <v>65.5</v>
      </c>
      <c r="M2142">
        <v>132</v>
      </c>
      <c r="N2142">
        <v>-4.9000000000000002E-2</v>
      </c>
      <c r="O2142">
        <v>294</v>
      </c>
      <c r="P2142">
        <v>7.65</v>
      </c>
      <c r="Q2142">
        <v>29</v>
      </c>
      <c r="R2142">
        <v>106.6</v>
      </c>
      <c r="S2142">
        <v>24</v>
      </c>
      <c r="T2142">
        <v>98.9</v>
      </c>
      <c r="U2142">
        <v>45</v>
      </c>
      <c r="V2142">
        <v>1.92</v>
      </c>
      <c r="W2142">
        <v>106</v>
      </c>
    </row>
    <row r="2143" spans="1:23" x14ac:dyDescent="0.25">
      <c r="A2143">
        <f>COUNTIF('Value Matchup'!$D$356:$D$423,D2143)</f>
        <v>0</v>
      </c>
      <c r="B2143" t="s">
        <v>1590</v>
      </c>
      <c r="C2143">
        <v>32</v>
      </c>
      <c r="D2143" t="s">
        <v>1526</v>
      </c>
      <c r="E2143" t="s">
        <v>140</v>
      </c>
      <c r="F2143" s="79" t="s">
        <v>1055</v>
      </c>
      <c r="G2143">
        <v>17.14</v>
      </c>
      <c r="H2143">
        <v>112.2</v>
      </c>
      <c r="I2143">
        <v>31</v>
      </c>
      <c r="J2143">
        <v>95.1</v>
      </c>
      <c r="K2143">
        <v>47</v>
      </c>
      <c r="L2143">
        <v>69.599999999999994</v>
      </c>
      <c r="M2143">
        <v>12</v>
      </c>
      <c r="N2143">
        <v>3.7999999999999999E-2</v>
      </c>
      <c r="O2143">
        <v>86</v>
      </c>
      <c r="P2143">
        <v>8.57</v>
      </c>
      <c r="Q2143">
        <v>19</v>
      </c>
      <c r="R2143">
        <v>106.6</v>
      </c>
      <c r="S2143">
        <v>25</v>
      </c>
      <c r="T2143">
        <v>98</v>
      </c>
      <c r="U2143">
        <v>17</v>
      </c>
      <c r="V2143">
        <v>-0.95</v>
      </c>
      <c r="W2143">
        <v>189</v>
      </c>
    </row>
    <row r="2144" spans="1:23" x14ac:dyDescent="0.25">
      <c r="A2144">
        <f>COUNTIF('Value Matchup'!$D$356:$D$423,D2144)</f>
        <v>0</v>
      </c>
      <c r="B2144" t="s">
        <v>1590</v>
      </c>
      <c r="C2144">
        <v>33</v>
      </c>
      <c r="D2144" t="s">
        <v>1334</v>
      </c>
      <c r="E2144" t="s">
        <v>140</v>
      </c>
      <c r="F2144" s="79" t="s">
        <v>1039</v>
      </c>
      <c r="G2144">
        <v>16.989999999999998</v>
      </c>
      <c r="H2144">
        <v>116.8</v>
      </c>
      <c r="I2144">
        <v>10</v>
      </c>
      <c r="J2144">
        <v>99.8</v>
      </c>
      <c r="K2144">
        <v>122</v>
      </c>
      <c r="L2144">
        <v>66.8</v>
      </c>
      <c r="M2144">
        <v>69</v>
      </c>
      <c r="N2144">
        <v>-3.2000000000000001E-2</v>
      </c>
      <c r="O2144">
        <v>259</v>
      </c>
      <c r="P2144">
        <v>6.54</v>
      </c>
      <c r="Q2144">
        <v>53</v>
      </c>
      <c r="R2144">
        <v>106.1</v>
      </c>
      <c r="S2144">
        <v>40</v>
      </c>
      <c r="T2144">
        <v>99.5</v>
      </c>
      <c r="U2144">
        <v>61</v>
      </c>
      <c r="V2144">
        <v>-0.36</v>
      </c>
      <c r="W2144">
        <v>167</v>
      </c>
    </row>
    <row r="2145" spans="1:23" x14ac:dyDescent="0.25">
      <c r="A2145">
        <f>COUNTIF('Value Matchup'!$D$356:$D$423,D2145)</f>
        <v>0</v>
      </c>
      <c r="B2145" t="s">
        <v>1590</v>
      </c>
      <c r="C2145">
        <v>34</v>
      </c>
      <c r="D2145" t="s">
        <v>1527</v>
      </c>
      <c r="E2145" t="s">
        <v>114</v>
      </c>
      <c r="F2145" s="79" t="s">
        <v>1034</v>
      </c>
      <c r="G2145">
        <v>16.95</v>
      </c>
      <c r="H2145">
        <v>112.3</v>
      </c>
      <c r="I2145">
        <v>30</v>
      </c>
      <c r="J2145">
        <v>95.3</v>
      </c>
      <c r="K2145">
        <v>51</v>
      </c>
      <c r="L2145">
        <v>69.2</v>
      </c>
      <c r="M2145">
        <v>19</v>
      </c>
      <c r="N2145">
        <v>-1.0999999999999999E-2</v>
      </c>
      <c r="O2145">
        <v>213</v>
      </c>
      <c r="P2145">
        <v>3.19</v>
      </c>
      <c r="Q2145">
        <v>108</v>
      </c>
      <c r="R2145">
        <v>103.4</v>
      </c>
      <c r="S2145">
        <v>131</v>
      </c>
      <c r="T2145">
        <v>100.2</v>
      </c>
      <c r="U2145">
        <v>80</v>
      </c>
      <c r="V2145">
        <v>-7.55</v>
      </c>
      <c r="W2145">
        <v>326</v>
      </c>
    </row>
    <row r="2146" spans="1:23" x14ac:dyDescent="0.25">
      <c r="A2146">
        <f>COUNTIF('Value Matchup'!$D$356:$D$423,D2146)</f>
        <v>0</v>
      </c>
      <c r="B2146" t="s">
        <v>1590</v>
      </c>
      <c r="C2146">
        <v>35</v>
      </c>
      <c r="D2146" t="s">
        <v>1528</v>
      </c>
      <c r="E2146" t="s">
        <v>124</v>
      </c>
      <c r="F2146" s="79" t="s">
        <v>1095</v>
      </c>
      <c r="G2146">
        <v>16.78</v>
      </c>
      <c r="H2146">
        <v>106.6</v>
      </c>
      <c r="I2146">
        <v>105</v>
      </c>
      <c r="J2146">
        <v>89.8</v>
      </c>
      <c r="K2146">
        <v>11</v>
      </c>
      <c r="L2146">
        <v>67.900000000000006</v>
      </c>
      <c r="M2146">
        <v>37</v>
      </c>
      <c r="N2146">
        <v>5.1999999999999998E-2</v>
      </c>
      <c r="O2146">
        <v>47</v>
      </c>
      <c r="P2146">
        <v>5.92</v>
      </c>
      <c r="Q2146">
        <v>62</v>
      </c>
      <c r="R2146">
        <v>105.1</v>
      </c>
      <c r="S2146">
        <v>84</v>
      </c>
      <c r="T2146">
        <v>99.2</v>
      </c>
      <c r="U2146">
        <v>50</v>
      </c>
      <c r="V2146">
        <v>-8.08</v>
      </c>
      <c r="W2146">
        <v>332</v>
      </c>
    </row>
    <row r="2147" spans="1:23" x14ac:dyDescent="0.25">
      <c r="A2147">
        <f>COUNTIF('Value Matchup'!$D$356:$D$423,D2147)</f>
        <v>0</v>
      </c>
      <c r="B2147" t="s">
        <v>1590</v>
      </c>
      <c r="C2147">
        <v>36</v>
      </c>
      <c r="D2147" t="s">
        <v>1529</v>
      </c>
      <c r="E2147" t="s">
        <v>150</v>
      </c>
      <c r="F2147" s="79" t="s">
        <v>970</v>
      </c>
      <c r="G2147">
        <v>16.649999999999999</v>
      </c>
      <c r="H2147">
        <v>114.6</v>
      </c>
      <c r="I2147">
        <v>17</v>
      </c>
      <c r="J2147">
        <v>97.9</v>
      </c>
      <c r="K2147">
        <v>86</v>
      </c>
      <c r="L2147">
        <v>60.3</v>
      </c>
      <c r="M2147">
        <v>320</v>
      </c>
      <c r="N2147">
        <v>4.5999999999999999E-2</v>
      </c>
      <c r="O2147">
        <v>62</v>
      </c>
      <c r="P2147">
        <v>6.53</v>
      </c>
      <c r="Q2147">
        <v>54</v>
      </c>
      <c r="R2147">
        <v>105.1</v>
      </c>
      <c r="S2147">
        <v>82</v>
      </c>
      <c r="T2147">
        <v>98.6</v>
      </c>
      <c r="U2147">
        <v>34</v>
      </c>
      <c r="V2147">
        <v>-6.61</v>
      </c>
      <c r="W2147">
        <v>318</v>
      </c>
    </row>
    <row r="2148" spans="1:23" x14ac:dyDescent="0.25">
      <c r="A2148">
        <f>COUNTIF('Value Matchup'!$D$356:$D$423,D2148)</f>
        <v>0</v>
      </c>
      <c r="B2148" t="s">
        <v>1590</v>
      </c>
      <c r="C2148">
        <v>37</v>
      </c>
      <c r="D2148" t="s">
        <v>1530</v>
      </c>
      <c r="E2148" t="s">
        <v>167</v>
      </c>
      <c r="F2148" s="79" t="s">
        <v>952</v>
      </c>
      <c r="G2148">
        <v>16.329999999999998</v>
      </c>
      <c r="H2148">
        <v>107.3</v>
      </c>
      <c r="I2148">
        <v>85</v>
      </c>
      <c r="J2148">
        <v>91</v>
      </c>
      <c r="K2148">
        <v>17</v>
      </c>
      <c r="L2148">
        <v>68.3</v>
      </c>
      <c r="M2148">
        <v>31</v>
      </c>
      <c r="N2148">
        <v>5.6000000000000001E-2</v>
      </c>
      <c r="O2148">
        <v>39</v>
      </c>
      <c r="P2148">
        <v>1.9</v>
      </c>
      <c r="Q2148">
        <v>120</v>
      </c>
      <c r="R2148">
        <v>104.8</v>
      </c>
      <c r="S2148">
        <v>93</v>
      </c>
      <c r="T2148">
        <v>102.9</v>
      </c>
      <c r="U2148">
        <v>161</v>
      </c>
      <c r="V2148">
        <v>0.43</v>
      </c>
      <c r="W2148">
        <v>138</v>
      </c>
    </row>
    <row r="2149" spans="1:23" x14ac:dyDescent="0.25">
      <c r="A2149">
        <f>COUNTIF('Value Matchup'!$D$356:$D$423,D2149)</f>
        <v>0</v>
      </c>
      <c r="B2149" t="s">
        <v>1590</v>
      </c>
      <c r="C2149">
        <v>38</v>
      </c>
      <c r="D2149" t="s">
        <v>1531</v>
      </c>
      <c r="E2149" t="s">
        <v>110</v>
      </c>
      <c r="F2149" s="79" t="s">
        <v>970</v>
      </c>
      <c r="G2149">
        <v>16.07</v>
      </c>
      <c r="H2149">
        <v>106</v>
      </c>
      <c r="I2149">
        <v>115</v>
      </c>
      <c r="J2149">
        <v>90</v>
      </c>
      <c r="K2149">
        <v>12</v>
      </c>
      <c r="L2149">
        <v>67.900000000000006</v>
      </c>
      <c r="M2149">
        <v>42</v>
      </c>
      <c r="N2149">
        <v>-1.4999999999999999E-2</v>
      </c>
      <c r="O2149">
        <v>226</v>
      </c>
      <c r="P2149">
        <v>6.23</v>
      </c>
      <c r="Q2149">
        <v>59</v>
      </c>
      <c r="R2149">
        <v>106.1</v>
      </c>
      <c r="S2149">
        <v>37</v>
      </c>
      <c r="T2149">
        <v>99.9</v>
      </c>
      <c r="U2149">
        <v>70</v>
      </c>
      <c r="V2149">
        <v>-0.28000000000000003</v>
      </c>
      <c r="W2149">
        <v>162</v>
      </c>
    </row>
    <row r="2150" spans="1:23" x14ac:dyDescent="0.25">
      <c r="A2150">
        <f>COUNTIF('Value Matchup'!$D$356:$D$423,D2150)</f>
        <v>0</v>
      </c>
      <c r="B2150" t="s">
        <v>1590</v>
      </c>
      <c r="C2150">
        <v>39</v>
      </c>
      <c r="D2150" t="s">
        <v>1532</v>
      </c>
      <c r="E2150" t="s">
        <v>232</v>
      </c>
      <c r="F2150" s="79" t="s">
        <v>1041</v>
      </c>
      <c r="G2150">
        <v>15.82</v>
      </c>
      <c r="H2150">
        <v>110.6</v>
      </c>
      <c r="I2150">
        <v>46</v>
      </c>
      <c r="J2150">
        <v>94.8</v>
      </c>
      <c r="K2150">
        <v>44</v>
      </c>
      <c r="L2150">
        <v>64.599999999999994</v>
      </c>
      <c r="M2150">
        <v>180</v>
      </c>
      <c r="N2150">
        <v>4.2000000000000003E-2</v>
      </c>
      <c r="O2150">
        <v>71</v>
      </c>
      <c r="P2150">
        <v>10.84</v>
      </c>
      <c r="Q2150">
        <v>5</v>
      </c>
      <c r="R2150">
        <v>108.1</v>
      </c>
      <c r="S2150">
        <v>6</v>
      </c>
      <c r="T2150">
        <v>97.3</v>
      </c>
      <c r="U2150">
        <v>8</v>
      </c>
      <c r="V2150">
        <v>-0.8</v>
      </c>
      <c r="W2150">
        <v>185</v>
      </c>
    </row>
    <row r="2151" spans="1:23" x14ac:dyDescent="0.25">
      <c r="A2151">
        <f>COUNTIF('Value Matchup'!$D$356:$D$423,D2151)</f>
        <v>0</v>
      </c>
      <c r="B2151" t="s">
        <v>1590</v>
      </c>
      <c r="C2151">
        <v>40</v>
      </c>
      <c r="D2151" t="s">
        <v>1533</v>
      </c>
      <c r="E2151" t="s">
        <v>150</v>
      </c>
      <c r="F2151" s="79" t="s">
        <v>761</v>
      </c>
      <c r="G2151">
        <v>15.57</v>
      </c>
      <c r="H2151">
        <v>105.9</v>
      </c>
      <c r="I2151">
        <v>118</v>
      </c>
      <c r="J2151">
        <v>90.4</v>
      </c>
      <c r="K2151">
        <v>15</v>
      </c>
      <c r="L2151">
        <v>63</v>
      </c>
      <c r="M2151">
        <v>243</v>
      </c>
      <c r="N2151">
        <v>-1.2E-2</v>
      </c>
      <c r="O2151">
        <v>215</v>
      </c>
      <c r="P2151">
        <v>7.31</v>
      </c>
      <c r="Q2151">
        <v>35</v>
      </c>
      <c r="R2151">
        <v>105.6</v>
      </c>
      <c r="S2151">
        <v>66</v>
      </c>
      <c r="T2151">
        <v>98.3</v>
      </c>
      <c r="U2151">
        <v>23</v>
      </c>
      <c r="V2151">
        <v>-5.68</v>
      </c>
      <c r="W2151">
        <v>304</v>
      </c>
    </row>
    <row r="2152" spans="1:23" x14ac:dyDescent="0.25">
      <c r="A2152">
        <f>COUNTIF('Value Matchup'!$D$356:$D$423,D2152)</f>
        <v>0</v>
      </c>
      <c r="B2152" t="s">
        <v>1590</v>
      </c>
      <c r="C2152">
        <v>41</v>
      </c>
      <c r="D2152" t="s">
        <v>948</v>
      </c>
      <c r="E2152" t="s">
        <v>140</v>
      </c>
      <c r="F2152" s="79" t="s">
        <v>755</v>
      </c>
      <c r="G2152">
        <v>15.51</v>
      </c>
      <c r="H2152">
        <v>107.5</v>
      </c>
      <c r="I2152">
        <v>83</v>
      </c>
      <c r="J2152">
        <v>92</v>
      </c>
      <c r="K2152">
        <v>25</v>
      </c>
      <c r="L2152">
        <v>59.3</v>
      </c>
      <c r="M2152">
        <v>336</v>
      </c>
      <c r="N2152">
        <v>-6.7000000000000004E-2</v>
      </c>
      <c r="O2152">
        <v>313</v>
      </c>
      <c r="P2152">
        <v>2.4700000000000002</v>
      </c>
      <c r="Q2152">
        <v>117</v>
      </c>
      <c r="R2152">
        <v>103</v>
      </c>
      <c r="S2152">
        <v>137</v>
      </c>
      <c r="T2152">
        <v>100.6</v>
      </c>
      <c r="U2152">
        <v>93</v>
      </c>
      <c r="V2152">
        <v>-8.69</v>
      </c>
      <c r="W2152">
        <v>337</v>
      </c>
    </row>
    <row r="2153" spans="1:23" x14ac:dyDescent="0.25">
      <c r="A2153">
        <f>COUNTIF('Value Matchup'!$D$356:$D$423,D2153)</f>
        <v>0</v>
      </c>
      <c r="B2153" t="s">
        <v>1590</v>
      </c>
      <c r="C2153">
        <v>42</v>
      </c>
      <c r="D2153" t="s">
        <v>1325</v>
      </c>
      <c r="E2153" t="s">
        <v>182</v>
      </c>
      <c r="F2153" s="79" t="s">
        <v>1034</v>
      </c>
      <c r="G2153">
        <v>15.41</v>
      </c>
      <c r="H2153">
        <v>110.5</v>
      </c>
      <c r="I2153">
        <v>47</v>
      </c>
      <c r="J2153">
        <v>95.1</v>
      </c>
      <c r="K2153">
        <v>48</v>
      </c>
      <c r="L2153">
        <v>63.6</v>
      </c>
      <c r="M2153">
        <v>217</v>
      </c>
      <c r="N2153">
        <v>8.6999999999999994E-2</v>
      </c>
      <c r="O2153">
        <v>14</v>
      </c>
      <c r="P2153">
        <v>7.53</v>
      </c>
      <c r="Q2153">
        <v>30</v>
      </c>
      <c r="R2153">
        <v>106.8</v>
      </c>
      <c r="S2153">
        <v>21</v>
      </c>
      <c r="T2153">
        <v>99.3</v>
      </c>
      <c r="U2153">
        <v>53</v>
      </c>
      <c r="V2153">
        <v>4.18</v>
      </c>
      <c r="W2153">
        <v>57</v>
      </c>
    </row>
    <row r="2154" spans="1:23" x14ac:dyDescent="0.25">
      <c r="A2154">
        <f>COUNTIF('Value Matchup'!$D$356:$D$423,D2154)</f>
        <v>0</v>
      </c>
      <c r="B2154" t="s">
        <v>1590</v>
      </c>
      <c r="C2154">
        <v>43</v>
      </c>
      <c r="D2154" t="s">
        <v>1534</v>
      </c>
      <c r="E2154" t="s">
        <v>132</v>
      </c>
      <c r="F2154" s="79" t="s">
        <v>1177</v>
      </c>
      <c r="G2154">
        <v>14.92</v>
      </c>
      <c r="H2154">
        <v>111.6</v>
      </c>
      <c r="I2154">
        <v>37</v>
      </c>
      <c r="J2154">
        <v>96.6</v>
      </c>
      <c r="K2154">
        <v>69</v>
      </c>
      <c r="L2154">
        <v>65.900000000000006</v>
      </c>
      <c r="M2154">
        <v>114</v>
      </c>
      <c r="N2154">
        <v>1.2999999999999999E-2</v>
      </c>
      <c r="O2154">
        <v>144</v>
      </c>
      <c r="P2154">
        <v>-0.74</v>
      </c>
      <c r="Q2154">
        <v>157</v>
      </c>
      <c r="R2154">
        <v>103.8</v>
      </c>
      <c r="S2154">
        <v>118</v>
      </c>
      <c r="T2154">
        <v>104.6</v>
      </c>
      <c r="U2154">
        <v>244</v>
      </c>
      <c r="V2154">
        <v>5.39</v>
      </c>
      <c r="W2154">
        <v>33</v>
      </c>
    </row>
    <row r="2155" spans="1:23" x14ac:dyDescent="0.25">
      <c r="A2155">
        <f>COUNTIF('Value Matchup'!$D$356:$D$423,D2155)</f>
        <v>0</v>
      </c>
      <c r="B2155" t="s">
        <v>1590</v>
      </c>
      <c r="C2155">
        <v>44</v>
      </c>
      <c r="D2155" t="s">
        <v>1535</v>
      </c>
      <c r="E2155" t="s">
        <v>123</v>
      </c>
      <c r="F2155" s="79" t="s">
        <v>648</v>
      </c>
      <c r="G2155">
        <v>14.77</v>
      </c>
      <c r="H2155">
        <v>107.3</v>
      </c>
      <c r="I2155">
        <v>89</v>
      </c>
      <c r="J2155">
        <v>92.5</v>
      </c>
      <c r="K2155">
        <v>28</v>
      </c>
      <c r="L2155">
        <v>63.4</v>
      </c>
      <c r="M2155">
        <v>223</v>
      </c>
      <c r="N2155">
        <v>5.1999999999999998E-2</v>
      </c>
      <c r="O2155">
        <v>48</v>
      </c>
      <c r="P2155">
        <v>-2.2999999999999998</v>
      </c>
      <c r="Q2155">
        <v>191</v>
      </c>
      <c r="R2155">
        <v>100.7</v>
      </c>
      <c r="S2155">
        <v>243</v>
      </c>
      <c r="T2155">
        <v>103</v>
      </c>
      <c r="U2155">
        <v>171</v>
      </c>
      <c r="V2155">
        <v>4.87</v>
      </c>
      <c r="W2155">
        <v>43</v>
      </c>
    </row>
    <row r="2156" spans="1:23" x14ac:dyDescent="0.25">
      <c r="A2156">
        <f>COUNTIF('Value Matchup'!$D$356:$D$423,D2156)</f>
        <v>0</v>
      </c>
      <c r="B2156" t="s">
        <v>1590</v>
      </c>
      <c r="C2156">
        <v>45</v>
      </c>
      <c r="D2156" t="s">
        <v>1536</v>
      </c>
      <c r="E2156" t="s">
        <v>124</v>
      </c>
      <c r="F2156" s="79" t="s">
        <v>547</v>
      </c>
      <c r="G2156">
        <v>14.62</v>
      </c>
      <c r="H2156">
        <v>106.5</v>
      </c>
      <c r="I2156">
        <v>109</v>
      </c>
      <c r="J2156">
        <v>91.9</v>
      </c>
      <c r="K2156">
        <v>23</v>
      </c>
      <c r="L2156">
        <v>63.7</v>
      </c>
      <c r="M2156">
        <v>215</v>
      </c>
      <c r="N2156">
        <v>2.9000000000000001E-2</v>
      </c>
      <c r="O2156">
        <v>104</v>
      </c>
      <c r="P2156">
        <v>9.15</v>
      </c>
      <c r="Q2156">
        <v>15</v>
      </c>
      <c r="R2156">
        <v>107.3</v>
      </c>
      <c r="S2156">
        <v>13</v>
      </c>
      <c r="T2156">
        <v>98.1</v>
      </c>
      <c r="U2156">
        <v>18</v>
      </c>
      <c r="V2156">
        <v>3.8</v>
      </c>
      <c r="W2156">
        <v>67</v>
      </c>
    </row>
    <row r="2157" spans="1:23" x14ac:dyDescent="0.25">
      <c r="A2157">
        <f>COUNTIF('Value Matchup'!$D$356:$D$423,D2157)</f>
        <v>0</v>
      </c>
      <c r="B2157" t="s">
        <v>1590</v>
      </c>
      <c r="C2157">
        <v>46</v>
      </c>
      <c r="D2157" t="s">
        <v>1537</v>
      </c>
      <c r="E2157" t="s">
        <v>124</v>
      </c>
      <c r="F2157" s="79" t="s">
        <v>970</v>
      </c>
      <c r="G2157">
        <v>14.53</v>
      </c>
      <c r="H2157">
        <v>111.1</v>
      </c>
      <c r="I2157">
        <v>42</v>
      </c>
      <c r="J2157">
        <v>96.6</v>
      </c>
      <c r="K2157">
        <v>67</v>
      </c>
      <c r="L2157">
        <v>68.099999999999994</v>
      </c>
      <c r="M2157">
        <v>35</v>
      </c>
      <c r="N2157">
        <v>6.8000000000000005E-2</v>
      </c>
      <c r="O2157">
        <v>32</v>
      </c>
      <c r="P2157">
        <v>8.06</v>
      </c>
      <c r="Q2157">
        <v>22</v>
      </c>
      <c r="R2157">
        <v>105.9</v>
      </c>
      <c r="S2157">
        <v>44</v>
      </c>
      <c r="T2157">
        <v>97.9</v>
      </c>
      <c r="U2157">
        <v>16</v>
      </c>
      <c r="V2157">
        <v>0.43</v>
      </c>
      <c r="W2157">
        <v>139</v>
      </c>
    </row>
    <row r="2158" spans="1:23" x14ac:dyDescent="0.25">
      <c r="A2158">
        <f>COUNTIF('Value Matchup'!$D$356:$D$423,D2158)</f>
        <v>0</v>
      </c>
      <c r="B2158" t="s">
        <v>1590</v>
      </c>
      <c r="C2158">
        <v>47</v>
      </c>
      <c r="D2158" t="s">
        <v>1538</v>
      </c>
      <c r="E2158" t="s">
        <v>155</v>
      </c>
      <c r="F2158" s="79" t="s">
        <v>571</v>
      </c>
      <c r="G2158">
        <v>14.3</v>
      </c>
      <c r="H2158">
        <v>110</v>
      </c>
      <c r="I2158">
        <v>52</v>
      </c>
      <c r="J2158">
        <v>95.7</v>
      </c>
      <c r="K2158">
        <v>56</v>
      </c>
      <c r="L2158">
        <v>57.5</v>
      </c>
      <c r="M2158">
        <v>346</v>
      </c>
      <c r="N2158">
        <v>-4.3999999999999997E-2</v>
      </c>
      <c r="O2158">
        <v>285</v>
      </c>
      <c r="P2158">
        <v>-0.09</v>
      </c>
      <c r="Q2158">
        <v>143</v>
      </c>
      <c r="R2158">
        <v>102.8</v>
      </c>
      <c r="S2158">
        <v>144</v>
      </c>
      <c r="T2158">
        <v>102.9</v>
      </c>
      <c r="U2158">
        <v>159</v>
      </c>
      <c r="V2158">
        <v>3.7</v>
      </c>
      <c r="W2158">
        <v>69</v>
      </c>
    </row>
    <row r="2159" spans="1:23" x14ac:dyDescent="0.25">
      <c r="A2159">
        <f>COUNTIF('Value Matchup'!$D$356:$D$423,D2159)</f>
        <v>0</v>
      </c>
      <c r="B2159" t="s">
        <v>1590</v>
      </c>
      <c r="C2159">
        <v>48</v>
      </c>
      <c r="D2159" t="s">
        <v>1539</v>
      </c>
      <c r="E2159" t="s">
        <v>124</v>
      </c>
      <c r="F2159" s="79" t="s">
        <v>753</v>
      </c>
      <c r="G2159">
        <v>14.18</v>
      </c>
      <c r="H2159">
        <v>109.9</v>
      </c>
      <c r="I2159">
        <v>56</v>
      </c>
      <c r="J2159">
        <v>95.7</v>
      </c>
      <c r="K2159">
        <v>57</v>
      </c>
      <c r="L2159">
        <v>66.7</v>
      </c>
      <c r="M2159">
        <v>72</v>
      </c>
      <c r="N2159">
        <v>-7.4999999999999997E-2</v>
      </c>
      <c r="O2159">
        <v>323</v>
      </c>
      <c r="P2159">
        <v>7.88</v>
      </c>
      <c r="Q2159">
        <v>26</v>
      </c>
      <c r="R2159">
        <v>106.3</v>
      </c>
      <c r="S2159">
        <v>33</v>
      </c>
      <c r="T2159">
        <v>98.5</v>
      </c>
      <c r="U2159">
        <v>28</v>
      </c>
      <c r="V2159">
        <v>2.77</v>
      </c>
      <c r="W2159">
        <v>85</v>
      </c>
    </row>
    <row r="2160" spans="1:23" x14ac:dyDescent="0.25">
      <c r="A2160">
        <f>COUNTIF('Value Matchup'!$D$356:$D$423,D2160)</f>
        <v>0</v>
      </c>
      <c r="B2160" t="s">
        <v>1590</v>
      </c>
      <c r="C2160">
        <v>49</v>
      </c>
      <c r="D2160" t="s">
        <v>80</v>
      </c>
      <c r="E2160" t="s">
        <v>150</v>
      </c>
      <c r="F2160" s="79" t="s">
        <v>1540</v>
      </c>
      <c r="G2160">
        <v>14.05</v>
      </c>
      <c r="H2160">
        <v>109.9</v>
      </c>
      <c r="I2160">
        <v>55</v>
      </c>
      <c r="J2160">
        <v>95.9</v>
      </c>
      <c r="K2160">
        <v>60</v>
      </c>
      <c r="L2160">
        <v>63.8</v>
      </c>
      <c r="M2160">
        <v>206</v>
      </c>
      <c r="N2160">
        <v>1.0999999999999999E-2</v>
      </c>
      <c r="O2160">
        <v>149</v>
      </c>
      <c r="P2160">
        <v>7.49</v>
      </c>
      <c r="Q2160">
        <v>32</v>
      </c>
      <c r="R2160">
        <v>105.6</v>
      </c>
      <c r="S2160">
        <v>62</v>
      </c>
      <c r="T2160">
        <v>98.1</v>
      </c>
      <c r="U2160">
        <v>19</v>
      </c>
      <c r="V2160">
        <v>0.28999999999999998</v>
      </c>
      <c r="W2160">
        <v>145</v>
      </c>
    </row>
    <row r="2161" spans="1:23" x14ac:dyDescent="0.25">
      <c r="A2161">
        <f>COUNTIF('Value Matchup'!$D$356:$D$423,D2161)</f>
        <v>0</v>
      </c>
      <c r="B2161" t="s">
        <v>1590</v>
      </c>
      <c r="C2161">
        <v>50</v>
      </c>
      <c r="D2161" t="s">
        <v>1541</v>
      </c>
      <c r="E2161" t="s">
        <v>182</v>
      </c>
      <c r="F2161" s="79" t="s">
        <v>652</v>
      </c>
      <c r="G2161">
        <v>13.89</v>
      </c>
      <c r="H2161">
        <v>111.8</v>
      </c>
      <c r="I2161">
        <v>34</v>
      </c>
      <c r="J2161">
        <v>98</v>
      </c>
      <c r="K2161">
        <v>87</v>
      </c>
      <c r="L2161">
        <v>64.599999999999994</v>
      </c>
      <c r="M2161">
        <v>177</v>
      </c>
      <c r="N2161">
        <v>5.0999999999999997E-2</v>
      </c>
      <c r="O2161">
        <v>50</v>
      </c>
      <c r="P2161">
        <v>5.67</v>
      </c>
      <c r="Q2161">
        <v>68</v>
      </c>
      <c r="R2161">
        <v>105.8</v>
      </c>
      <c r="S2161">
        <v>53</v>
      </c>
      <c r="T2161">
        <v>100.1</v>
      </c>
      <c r="U2161">
        <v>77</v>
      </c>
      <c r="V2161">
        <v>-0.5</v>
      </c>
      <c r="W2161">
        <v>174</v>
      </c>
    </row>
    <row r="2162" spans="1:23" x14ac:dyDescent="0.25">
      <c r="A2162">
        <f>COUNTIF('Value Matchup'!$D$356:$D$423,D2162)</f>
        <v>0</v>
      </c>
      <c r="B2162" t="s">
        <v>1590</v>
      </c>
      <c r="C2162">
        <v>51</v>
      </c>
      <c r="D2162" t="s">
        <v>1014</v>
      </c>
      <c r="E2162" t="s">
        <v>134</v>
      </c>
      <c r="F2162" s="79" t="s">
        <v>538</v>
      </c>
      <c r="G2162">
        <v>13.8</v>
      </c>
      <c r="H2162">
        <v>111.1</v>
      </c>
      <c r="I2162">
        <v>41</v>
      </c>
      <c r="J2162">
        <v>97.3</v>
      </c>
      <c r="K2162">
        <v>80</v>
      </c>
      <c r="L2162">
        <v>65.2</v>
      </c>
      <c r="M2162">
        <v>141</v>
      </c>
      <c r="N2162">
        <v>4.0000000000000001E-3</v>
      </c>
      <c r="O2162">
        <v>166</v>
      </c>
      <c r="P2162">
        <v>7.8</v>
      </c>
      <c r="Q2162">
        <v>27</v>
      </c>
      <c r="R2162">
        <v>106.4</v>
      </c>
      <c r="S2162">
        <v>30</v>
      </c>
      <c r="T2162">
        <v>98.6</v>
      </c>
      <c r="U2162">
        <v>31</v>
      </c>
      <c r="V2162">
        <v>2.4700000000000002</v>
      </c>
      <c r="W2162">
        <v>91</v>
      </c>
    </row>
    <row r="2163" spans="1:23" x14ac:dyDescent="0.25">
      <c r="A2163">
        <f>COUNTIF('Value Matchup'!$D$356:$D$423,D2163)</f>
        <v>0</v>
      </c>
      <c r="B2163" t="s">
        <v>1590</v>
      </c>
      <c r="C2163">
        <v>52</v>
      </c>
      <c r="D2163" t="s">
        <v>1542</v>
      </c>
      <c r="E2163" t="s">
        <v>140</v>
      </c>
      <c r="F2163" s="79" t="s">
        <v>1271</v>
      </c>
      <c r="G2163">
        <v>13.62</v>
      </c>
      <c r="H2163">
        <v>107.1</v>
      </c>
      <c r="I2163">
        <v>96</v>
      </c>
      <c r="J2163">
        <v>93.4</v>
      </c>
      <c r="K2163">
        <v>31</v>
      </c>
      <c r="L2163">
        <v>66.2</v>
      </c>
      <c r="M2163">
        <v>97</v>
      </c>
      <c r="N2163">
        <v>-3.2000000000000001E-2</v>
      </c>
      <c r="O2163">
        <v>262</v>
      </c>
      <c r="P2163">
        <v>4.07</v>
      </c>
      <c r="Q2163">
        <v>94</v>
      </c>
      <c r="R2163">
        <v>105.3</v>
      </c>
      <c r="S2163">
        <v>77</v>
      </c>
      <c r="T2163">
        <v>101.2</v>
      </c>
      <c r="U2163">
        <v>107</v>
      </c>
      <c r="V2163">
        <v>-11.03</v>
      </c>
      <c r="W2163">
        <v>344</v>
      </c>
    </row>
    <row r="2164" spans="1:23" x14ac:dyDescent="0.25">
      <c r="A2164">
        <f>COUNTIF('Value Matchup'!$D$356:$D$423,D2164)</f>
        <v>0</v>
      </c>
      <c r="B2164" t="s">
        <v>1590</v>
      </c>
      <c r="C2164">
        <v>53</v>
      </c>
      <c r="D2164" t="s">
        <v>1543</v>
      </c>
      <c r="E2164" t="s">
        <v>150</v>
      </c>
      <c r="F2164" s="79" t="s">
        <v>544</v>
      </c>
      <c r="G2164">
        <v>13.57</v>
      </c>
      <c r="H2164">
        <v>106.3</v>
      </c>
      <c r="I2164">
        <v>113</v>
      </c>
      <c r="J2164">
        <v>92.7</v>
      </c>
      <c r="K2164">
        <v>29</v>
      </c>
      <c r="L2164">
        <v>66.400000000000006</v>
      </c>
      <c r="M2164">
        <v>88</v>
      </c>
      <c r="N2164">
        <v>1.0999999999999999E-2</v>
      </c>
      <c r="O2164">
        <v>150</v>
      </c>
      <c r="P2164">
        <v>9.41</v>
      </c>
      <c r="Q2164">
        <v>12</v>
      </c>
      <c r="R2164">
        <v>106.5</v>
      </c>
      <c r="S2164">
        <v>27</v>
      </c>
      <c r="T2164">
        <v>97.1</v>
      </c>
      <c r="U2164">
        <v>4</v>
      </c>
      <c r="V2164">
        <v>0.3</v>
      </c>
      <c r="W2164">
        <v>143</v>
      </c>
    </row>
    <row r="2165" spans="1:23" x14ac:dyDescent="0.25">
      <c r="A2165">
        <f>COUNTIF('Value Matchup'!$D$356:$D$423,D2165)</f>
        <v>0</v>
      </c>
      <c r="B2165" t="s">
        <v>1590</v>
      </c>
      <c r="C2165">
        <v>54</v>
      </c>
      <c r="D2165" t="s">
        <v>1544</v>
      </c>
      <c r="E2165" t="s">
        <v>110</v>
      </c>
      <c r="F2165" s="79" t="s">
        <v>516</v>
      </c>
      <c r="G2165">
        <v>13.54</v>
      </c>
      <c r="H2165">
        <v>113.2</v>
      </c>
      <c r="I2165">
        <v>25</v>
      </c>
      <c r="J2165">
        <v>99.7</v>
      </c>
      <c r="K2165">
        <v>119</v>
      </c>
      <c r="L2165">
        <v>64.8</v>
      </c>
      <c r="M2165">
        <v>166</v>
      </c>
      <c r="N2165">
        <v>4.0000000000000001E-3</v>
      </c>
      <c r="O2165">
        <v>165</v>
      </c>
      <c r="P2165">
        <v>6.74</v>
      </c>
      <c r="Q2165">
        <v>49</v>
      </c>
      <c r="R2165">
        <v>105.9</v>
      </c>
      <c r="S2165">
        <v>45</v>
      </c>
      <c r="T2165">
        <v>99.2</v>
      </c>
      <c r="U2165">
        <v>52</v>
      </c>
      <c r="V2165">
        <v>-1.38</v>
      </c>
      <c r="W2165">
        <v>205</v>
      </c>
    </row>
    <row r="2166" spans="1:23" x14ac:dyDescent="0.25">
      <c r="A2166">
        <f>COUNTIF('Value Matchup'!$D$356:$D$423,D2166)</f>
        <v>0</v>
      </c>
      <c r="B2166" t="s">
        <v>1590</v>
      </c>
      <c r="C2166">
        <v>55</v>
      </c>
      <c r="D2166" t="s">
        <v>1302</v>
      </c>
      <c r="E2166" t="s">
        <v>114</v>
      </c>
      <c r="F2166" s="79" t="s">
        <v>547</v>
      </c>
      <c r="G2166">
        <v>13.25</v>
      </c>
      <c r="H2166">
        <v>111.4</v>
      </c>
      <c r="I2166">
        <v>38</v>
      </c>
      <c r="J2166">
        <v>98.1</v>
      </c>
      <c r="K2166">
        <v>88</v>
      </c>
      <c r="L2166">
        <v>65.400000000000006</v>
      </c>
      <c r="M2166">
        <v>135</v>
      </c>
      <c r="N2166">
        <v>-6.0000000000000001E-3</v>
      </c>
      <c r="O2166">
        <v>194</v>
      </c>
      <c r="P2166">
        <v>4.9000000000000004</v>
      </c>
      <c r="Q2166">
        <v>80</v>
      </c>
      <c r="R2166">
        <v>104.8</v>
      </c>
      <c r="S2166">
        <v>96</v>
      </c>
      <c r="T2166">
        <v>99.9</v>
      </c>
      <c r="U2166">
        <v>68</v>
      </c>
      <c r="V2166">
        <v>-1.44</v>
      </c>
      <c r="W2166">
        <v>207</v>
      </c>
    </row>
    <row r="2167" spans="1:23" x14ac:dyDescent="0.25">
      <c r="A2167">
        <f>COUNTIF('Value Matchup'!$D$356:$D$423,D2167)</f>
        <v>0</v>
      </c>
      <c r="B2167" t="s">
        <v>1590</v>
      </c>
      <c r="C2167">
        <v>56</v>
      </c>
      <c r="D2167" t="s">
        <v>1545</v>
      </c>
      <c r="E2167" t="s">
        <v>124</v>
      </c>
      <c r="F2167" s="79" t="s">
        <v>547</v>
      </c>
      <c r="G2167">
        <v>13.11</v>
      </c>
      <c r="H2167">
        <v>107.3</v>
      </c>
      <c r="I2167">
        <v>88</v>
      </c>
      <c r="J2167">
        <v>94.2</v>
      </c>
      <c r="K2167">
        <v>39</v>
      </c>
      <c r="L2167">
        <v>64.900000000000006</v>
      </c>
      <c r="M2167">
        <v>159</v>
      </c>
      <c r="N2167">
        <v>4.1000000000000002E-2</v>
      </c>
      <c r="O2167">
        <v>77</v>
      </c>
      <c r="P2167">
        <v>8.35</v>
      </c>
      <c r="Q2167">
        <v>21</v>
      </c>
      <c r="R2167">
        <v>106</v>
      </c>
      <c r="S2167">
        <v>43</v>
      </c>
      <c r="T2167">
        <v>97.6</v>
      </c>
      <c r="U2167">
        <v>10</v>
      </c>
      <c r="V2167">
        <v>2.12</v>
      </c>
      <c r="W2167">
        <v>101</v>
      </c>
    </row>
    <row r="2168" spans="1:23" x14ac:dyDescent="0.25">
      <c r="A2168">
        <f>COUNTIF('Value Matchup'!$D$356:$D$423,D2168)</f>
        <v>0</v>
      </c>
      <c r="B2168" t="s">
        <v>1590</v>
      </c>
      <c r="C2168">
        <v>57</v>
      </c>
      <c r="D2168" t="s">
        <v>1162</v>
      </c>
      <c r="E2168" t="s">
        <v>151</v>
      </c>
      <c r="F2168" s="79" t="s">
        <v>1018</v>
      </c>
      <c r="G2168">
        <v>13.04</v>
      </c>
      <c r="H2168">
        <v>110.2</v>
      </c>
      <c r="I2168">
        <v>50</v>
      </c>
      <c r="J2168">
        <v>97.2</v>
      </c>
      <c r="K2168">
        <v>79</v>
      </c>
      <c r="L2168">
        <v>69.900000000000006</v>
      </c>
      <c r="M2168">
        <v>7</v>
      </c>
      <c r="N2168">
        <v>-1.6E-2</v>
      </c>
      <c r="O2168">
        <v>227</v>
      </c>
      <c r="P2168">
        <v>3.15</v>
      </c>
      <c r="Q2168">
        <v>110</v>
      </c>
      <c r="R2168">
        <v>105.9</v>
      </c>
      <c r="S2168">
        <v>48</v>
      </c>
      <c r="T2168">
        <v>102.8</v>
      </c>
      <c r="U2168">
        <v>152</v>
      </c>
      <c r="V2168">
        <v>0.56999999999999995</v>
      </c>
      <c r="W2168">
        <v>135</v>
      </c>
    </row>
    <row r="2169" spans="1:23" x14ac:dyDescent="0.25">
      <c r="A2169">
        <f>COUNTIF('Value Matchup'!$D$356:$D$423,D2169)</f>
        <v>0</v>
      </c>
      <c r="B2169" t="s">
        <v>1590</v>
      </c>
      <c r="C2169">
        <v>58</v>
      </c>
      <c r="D2169" t="s">
        <v>1546</v>
      </c>
      <c r="E2169" t="s">
        <v>121</v>
      </c>
      <c r="F2169" s="79" t="s">
        <v>648</v>
      </c>
      <c r="G2169">
        <v>12.72</v>
      </c>
      <c r="H2169">
        <v>107.3</v>
      </c>
      <c r="I2169">
        <v>87</v>
      </c>
      <c r="J2169">
        <v>94.6</v>
      </c>
      <c r="K2169">
        <v>43</v>
      </c>
      <c r="L2169">
        <v>61.9</v>
      </c>
      <c r="M2169">
        <v>282</v>
      </c>
      <c r="N2169">
        <v>-1.4E-2</v>
      </c>
      <c r="O2169">
        <v>220</v>
      </c>
      <c r="P2169">
        <v>-1.72</v>
      </c>
      <c r="Q2169">
        <v>178</v>
      </c>
      <c r="R2169">
        <v>102.4</v>
      </c>
      <c r="S2169">
        <v>160</v>
      </c>
      <c r="T2169">
        <v>104.1</v>
      </c>
      <c r="U2169">
        <v>223</v>
      </c>
      <c r="V2169">
        <v>2.78</v>
      </c>
      <c r="W2169">
        <v>84</v>
      </c>
    </row>
    <row r="2170" spans="1:23" x14ac:dyDescent="0.25">
      <c r="A2170">
        <f>COUNTIF('Value Matchup'!$D$356:$D$423,D2170)</f>
        <v>0</v>
      </c>
      <c r="B2170" t="s">
        <v>1590</v>
      </c>
      <c r="C2170">
        <v>59</v>
      </c>
      <c r="D2170" t="s">
        <v>1547</v>
      </c>
      <c r="E2170" t="s">
        <v>182</v>
      </c>
      <c r="F2170" s="79" t="s">
        <v>652</v>
      </c>
      <c r="G2170">
        <v>12.67</v>
      </c>
      <c r="H2170">
        <v>111.3</v>
      </c>
      <c r="I2170">
        <v>39</v>
      </c>
      <c r="J2170">
        <v>98.6</v>
      </c>
      <c r="K2170">
        <v>100</v>
      </c>
      <c r="L2170">
        <v>65.599999999999994</v>
      </c>
      <c r="M2170">
        <v>121</v>
      </c>
      <c r="N2170">
        <v>3.7999999999999999E-2</v>
      </c>
      <c r="O2170">
        <v>87</v>
      </c>
      <c r="P2170">
        <v>5.48</v>
      </c>
      <c r="Q2170">
        <v>72</v>
      </c>
      <c r="R2170">
        <v>105.7</v>
      </c>
      <c r="S2170">
        <v>58</v>
      </c>
      <c r="T2170">
        <v>100.2</v>
      </c>
      <c r="U2170">
        <v>82</v>
      </c>
      <c r="V2170">
        <v>0.82</v>
      </c>
      <c r="W2170">
        <v>130</v>
      </c>
    </row>
    <row r="2171" spans="1:23" x14ac:dyDescent="0.25">
      <c r="A2171">
        <f>COUNTIF('Value Matchup'!$D$356:$D$423,D2171)</f>
        <v>0</v>
      </c>
      <c r="B2171" t="s">
        <v>1590</v>
      </c>
      <c r="C2171">
        <v>60</v>
      </c>
      <c r="D2171" t="s">
        <v>1548</v>
      </c>
      <c r="E2171" t="s">
        <v>118</v>
      </c>
      <c r="F2171" s="79" t="s">
        <v>752</v>
      </c>
      <c r="G2171">
        <v>12.25</v>
      </c>
      <c r="H2171">
        <v>106.7</v>
      </c>
      <c r="I2171">
        <v>102</v>
      </c>
      <c r="J2171">
        <v>94.4</v>
      </c>
      <c r="K2171">
        <v>40</v>
      </c>
      <c r="L2171">
        <v>62.9</v>
      </c>
      <c r="M2171">
        <v>244</v>
      </c>
      <c r="N2171">
        <v>-3.4000000000000002E-2</v>
      </c>
      <c r="O2171">
        <v>270</v>
      </c>
      <c r="P2171">
        <v>-2.71</v>
      </c>
      <c r="Q2171">
        <v>211</v>
      </c>
      <c r="R2171">
        <v>100.3</v>
      </c>
      <c r="S2171">
        <v>267</v>
      </c>
      <c r="T2171">
        <v>103</v>
      </c>
      <c r="U2171">
        <v>167</v>
      </c>
      <c r="V2171">
        <v>1.32</v>
      </c>
      <c r="W2171">
        <v>122</v>
      </c>
    </row>
    <row r="2172" spans="1:23" x14ac:dyDescent="0.25">
      <c r="A2172">
        <f>COUNTIF('Value Matchup'!$D$356:$D$423,D2172)</f>
        <v>0</v>
      </c>
      <c r="B2172" t="s">
        <v>1590</v>
      </c>
      <c r="C2172">
        <v>61</v>
      </c>
      <c r="D2172" t="s">
        <v>1549</v>
      </c>
      <c r="E2172" t="s">
        <v>167</v>
      </c>
      <c r="F2172" s="79" t="s">
        <v>965</v>
      </c>
      <c r="G2172">
        <v>12.19</v>
      </c>
      <c r="H2172">
        <v>110.4</v>
      </c>
      <c r="I2172">
        <v>49</v>
      </c>
      <c r="J2172">
        <v>98.2</v>
      </c>
      <c r="K2172">
        <v>90</v>
      </c>
      <c r="L2172">
        <v>63.3</v>
      </c>
      <c r="M2172">
        <v>227</v>
      </c>
      <c r="N2172">
        <v>2.5999999999999999E-2</v>
      </c>
      <c r="O2172">
        <v>115</v>
      </c>
      <c r="P2172">
        <v>2.5299999999999998</v>
      </c>
      <c r="Q2172">
        <v>116</v>
      </c>
      <c r="R2172">
        <v>103.6</v>
      </c>
      <c r="S2172">
        <v>128</v>
      </c>
      <c r="T2172">
        <v>101.1</v>
      </c>
      <c r="U2172">
        <v>105</v>
      </c>
      <c r="V2172">
        <v>4.54</v>
      </c>
      <c r="W2172">
        <v>50</v>
      </c>
    </row>
    <row r="2173" spans="1:23" x14ac:dyDescent="0.25">
      <c r="A2173">
        <f>COUNTIF('Value Matchup'!$D$356:$D$423,D2173)</f>
        <v>0</v>
      </c>
      <c r="B2173" t="s">
        <v>1590</v>
      </c>
      <c r="C2173">
        <v>62</v>
      </c>
      <c r="D2173" t="s">
        <v>1550</v>
      </c>
      <c r="E2173" t="s">
        <v>112</v>
      </c>
      <c r="F2173" s="79" t="s">
        <v>1177</v>
      </c>
      <c r="G2173">
        <v>11.52</v>
      </c>
      <c r="H2173">
        <v>106.8</v>
      </c>
      <c r="I2173">
        <v>101</v>
      </c>
      <c r="J2173">
        <v>95.2</v>
      </c>
      <c r="K2173">
        <v>50</v>
      </c>
      <c r="L2173">
        <v>65.2</v>
      </c>
      <c r="M2173">
        <v>140</v>
      </c>
      <c r="N2173">
        <v>8.5000000000000006E-2</v>
      </c>
      <c r="O2173">
        <v>17</v>
      </c>
      <c r="P2173">
        <v>-0.35</v>
      </c>
      <c r="Q2173">
        <v>147</v>
      </c>
      <c r="R2173">
        <v>102.4</v>
      </c>
      <c r="S2173">
        <v>157</v>
      </c>
      <c r="T2173">
        <v>102.7</v>
      </c>
      <c r="U2173">
        <v>150</v>
      </c>
      <c r="V2173">
        <v>0.28000000000000003</v>
      </c>
      <c r="W2173">
        <v>147</v>
      </c>
    </row>
    <row r="2174" spans="1:23" x14ac:dyDescent="0.25">
      <c r="A2174">
        <f>COUNTIF('Value Matchup'!$D$356:$D$423,D2174)</f>
        <v>0</v>
      </c>
      <c r="B2174" t="s">
        <v>1590</v>
      </c>
      <c r="C2174">
        <v>63</v>
      </c>
      <c r="D2174" t="s">
        <v>234</v>
      </c>
      <c r="E2174" t="s">
        <v>144</v>
      </c>
      <c r="F2174" s="79" t="s">
        <v>546</v>
      </c>
      <c r="G2174">
        <v>11.49</v>
      </c>
      <c r="H2174">
        <v>109.7</v>
      </c>
      <c r="I2174">
        <v>61</v>
      </c>
      <c r="J2174">
        <v>98.2</v>
      </c>
      <c r="K2174">
        <v>89</v>
      </c>
      <c r="L2174">
        <v>68.8</v>
      </c>
      <c r="M2174">
        <v>24</v>
      </c>
      <c r="N2174">
        <v>-9.4E-2</v>
      </c>
      <c r="O2174">
        <v>335</v>
      </c>
      <c r="P2174">
        <v>4.1399999999999997</v>
      </c>
      <c r="Q2174">
        <v>93</v>
      </c>
      <c r="R2174">
        <v>105</v>
      </c>
      <c r="S2174">
        <v>86</v>
      </c>
      <c r="T2174">
        <v>100.8</v>
      </c>
      <c r="U2174">
        <v>98</v>
      </c>
      <c r="V2174">
        <v>-2.4</v>
      </c>
      <c r="W2174">
        <v>239</v>
      </c>
    </row>
    <row r="2175" spans="1:23" x14ac:dyDescent="0.25">
      <c r="A2175">
        <f>COUNTIF('Value Matchup'!$D$356:$D$423,D2175)</f>
        <v>0</v>
      </c>
      <c r="B2175" t="s">
        <v>1590</v>
      </c>
      <c r="C2175">
        <v>64</v>
      </c>
      <c r="D2175" t="s">
        <v>1551</v>
      </c>
      <c r="E2175" t="s">
        <v>114</v>
      </c>
      <c r="F2175" s="79" t="s">
        <v>1041</v>
      </c>
      <c r="G2175">
        <v>11.47</v>
      </c>
      <c r="H2175">
        <v>103.6</v>
      </c>
      <c r="I2175">
        <v>151</v>
      </c>
      <c r="J2175">
        <v>92.2</v>
      </c>
      <c r="K2175">
        <v>27</v>
      </c>
      <c r="L2175">
        <v>60.5</v>
      </c>
      <c r="M2175">
        <v>315</v>
      </c>
      <c r="N2175">
        <v>1E-3</v>
      </c>
      <c r="O2175">
        <v>175</v>
      </c>
      <c r="P2175">
        <v>4.5199999999999996</v>
      </c>
      <c r="Q2175">
        <v>83</v>
      </c>
      <c r="R2175">
        <v>104.8</v>
      </c>
      <c r="S2175">
        <v>94</v>
      </c>
      <c r="T2175">
        <v>100.3</v>
      </c>
      <c r="U2175">
        <v>83</v>
      </c>
      <c r="V2175">
        <v>1.07</v>
      </c>
      <c r="W2175">
        <v>127</v>
      </c>
    </row>
    <row r="2176" spans="1:23" x14ac:dyDescent="0.25">
      <c r="A2176">
        <f>COUNTIF('Value Matchup'!$D$356:$D$423,D2176)</f>
        <v>0</v>
      </c>
      <c r="B2176" t="s">
        <v>1590</v>
      </c>
      <c r="C2176">
        <v>65</v>
      </c>
      <c r="D2176" t="s">
        <v>1552</v>
      </c>
      <c r="E2176" t="s">
        <v>173</v>
      </c>
      <c r="F2176" s="79" t="s">
        <v>651</v>
      </c>
      <c r="G2176">
        <v>11.42</v>
      </c>
      <c r="H2176">
        <v>110.7</v>
      </c>
      <c r="I2176">
        <v>44</v>
      </c>
      <c r="J2176">
        <v>99.3</v>
      </c>
      <c r="K2176">
        <v>111</v>
      </c>
      <c r="L2176">
        <v>64.3</v>
      </c>
      <c r="M2176">
        <v>188</v>
      </c>
      <c r="N2176">
        <v>2.1000000000000001E-2</v>
      </c>
      <c r="O2176">
        <v>130</v>
      </c>
      <c r="P2176">
        <v>-1.5</v>
      </c>
      <c r="Q2176">
        <v>173</v>
      </c>
      <c r="R2176">
        <v>101.5</v>
      </c>
      <c r="S2176">
        <v>207</v>
      </c>
      <c r="T2176">
        <v>103</v>
      </c>
      <c r="U2176">
        <v>168</v>
      </c>
      <c r="V2176">
        <v>-3.18</v>
      </c>
      <c r="W2176">
        <v>261</v>
      </c>
    </row>
    <row r="2177" spans="1:23" x14ac:dyDescent="0.25">
      <c r="A2177">
        <f>COUNTIF('Value Matchup'!$D$356:$D$423,D2177)</f>
        <v>0</v>
      </c>
      <c r="B2177" t="s">
        <v>1590</v>
      </c>
      <c r="C2177">
        <v>66</v>
      </c>
      <c r="D2177" t="s">
        <v>1553</v>
      </c>
      <c r="E2177" t="s">
        <v>169</v>
      </c>
      <c r="F2177" s="79" t="s">
        <v>651</v>
      </c>
      <c r="G2177">
        <v>11.36</v>
      </c>
      <c r="H2177">
        <v>112.1</v>
      </c>
      <c r="I2177">
        <v>32</v>
      </c>
      <c r="J2177">
        <v>100.7</v>
      </c>
      <c r="K2177">
        <v>136</v>
      </c>
      <c r="L2177">
        <v>63.9</v>
      </c>
      <c r="M2177">
        <v>205</v>
      </c>
      <c r="N2177">
        <v>-2E-3</v>
      </c>
      <c r="O2177">
        <v>186</v>
      </c>
      <c r="P2177">
        <v>-5.09</v>
      </c>
      <c r="Q2177">
        <v>269</v>
      </c>
      <c r="R2177">
        <v>100.3</v>
      </c>
      <c r="S2177">
        <v>266</v>
      </c>
      <c r="T2177">
        <v>105.4</v>
      </c>
      <c r="U2177">
        <v>283</v>
      </c>
      <c r="V2177">
        <v>6.42</v>
      </c>
      <c r="W2177">
        <v>23</v>
      </c>
    </row>
    <row r="2178" spans="1:23" x14ac:dyDescent="0.25">
      <c r="A2178">
        <f>COUNTIF('Value Matchup'!$D$356:$D$423,D2178)</f>
        <v>0</v>
      </c>
      <c r="B2178" t="s">
        <v>1590</v>
      </c>
      <c r="C2178">
        <v>67</v>
      </c>
      <c r="D2178" t="s">
        <v>57</v>
      </c>
      <c r="E2178" t="s">
        <v>182</v>
      </c>
      <c r="F2178" s="79" t="s">
        <v>454</v>
      </c>
      <c r="G2178">
        <v>11.31</v>
      </c>
      <c r="H2178">
        <v>112.7</v>
      </c>
      <c r="I2178">
        <v>28</v>
      </c>
      <c r="J2178">
        <v>101.4</v>
      </c>
      <c r="K2178">
        <v>145</v>
      </c>
      <c r="L2178">
        <v>64.7</v>
      </c>
      <c r="M2178">
        <v>174</v>
      </c>
      <c r="N2178">
        <v>-0.1</v>
      </c>
      <c r="O2178">
        <v>337</v>
      </c>
      <c r="P2178">
        <v>3.66</v>
      </c>
      <c r="Q2178">
        <v>104</v>
      </c>
      <c r="R2178">
        <v>103.7</v>
      </c>
      <c r="S2178">
        <v>121</v>
      </c>
      <c r="T2178">
        <v>100.1</v>
      </c>
      <c r="U2178">
        <v>76</v>
      </c>
      <c r="V2178">
        <v>-1.0900000000000001</v>
      </c>
      <c r="W2178">
        <v>194</v>
      </c>
    </row>
    <row r="2179" spans="1:23" x14ac:dyDescent="0.25">
      <c r="A2179">
        <f>COUNTIF('Value Matchup'!$D$356:$D$423,D2179)</f>
        <v>0</v>
      </c>
      <c r="B2179" t="s">
        <v>1590</v>
      </c>
      <c r="C2179">
        <v>68</v>
      </c>
      <c r="D2179" t="s">
        <v>311</v>
      </c>
      <c r="E2179" t="s">
        <v>144</v>
      </c>
      <c r="F2179" s="79" t="s">
        <v>998</v>
      </c>
      <c r="G2179">
        <v>10.84</v>
      </c>
      <c r="H2179">
        <v>106.8</v>
      </c>
      <c r="I2179">
        <v>100</v>
      </c>
      <c r="J2179">
        <v>96</v>
      </c>
      <c r="K2179">
        <v>61</v>
      </c>
      <c r="L2179">
        <v>61.8</v>
      </c>
      <c r="M2179">
        <v>288</v>
      </c>
      <c r="N2179">
        <v>-3.4000000000000002E-2</v>
      </c>
      <c r="O2179">
        <v>269</v>
      </c>
      <c r="P2179">
        <v>5.34</v>
      </c>
      <c r="Q2179">
        <v>74</v>
      </c>
      <c r="R2179">
        <v>105.6</v>
      </c>
      <c r="S2179">
        <v>68</v>
      </c>
      <c r="T2179">
        <v>100.2</v>
      </c>
      <c r="U2179">
        <v>81</v>
      </c>
      <c r="V2179">
        <v>6.52</v>
      </c>
      <c r="W2179">
        <v>21</v>
      </c>
    </row>
    <row r="2180" spans="1:23" x14ac:dyDescent="0.25">
      <c r="A2180">
        <f>COUNTIF('Value Matchup'!$D$356:$D$423,D2180)</f>
        <v>0</v>
      </c>
      <c r="B2180" t="s">
        <v>1590</v>
      </c>
      <c r="C2180">
        <v>69</v>
      </c>
      <c r="D2180" t="s">
        <v>1554</v>
      </c>
      <c r="E2180" t="s">
        <v>150</v>
      </c>
      <c r="F2180" s="79" t="s">
        <v>753</v>
      </c>
      <c r="G2180">
        <v>10.75</v>
      </c>
      <c r="H2180">
        <v>107.9</v>
      </c>
      <c r="I2180">
        <v>76</v>
      </c>
      <c r="J2180">
        <v>97.2</v>
      </c>
      <c r="K2180">
        <v>78</v>
      </c>
      <c r="L2180">
        <v>64.900000000000006</v>
      </c>
      <c r="M2180">
        <v>160</v>
      </c>
      <c r="N2180">
        <v>-2.7E-2</v>
      </c>
      <c r="O2180">
        <v>252</v>
      </c>
      <c r="P2180">
        <v>5.77</v>
      </c>
      <c r="Q2180">
        <v>65</v>
      </c>
      <c r="R2180">
        <v>104.7</v>
      </c>
      <c r="S2180">
        <v>97</v>
      </c>
      <c r="T2180">
        <v>98.9</v>
      </c>
      <c r="U2180">
        <v>42</v>
      </c>
      <c r="V2180">
        <v>-5.77</v>
      </c>
      <c r="W2180">
        <v>306</v>
      </c>
    </row>
    <row r="2181" spans="1:23" x14ac:dyDescent="0.25">
      <c r="A2181">
        <f>COUNTIF('Value Matchup'!$D$356:$D$423,D2181)</f>
        <v>0</v>
      </c>
      <c r="B2181" t="s">
        <v>1590</v>
      </c>
      <c r="C2181">
        <v>70</v>
      </c>
      <c r="D2181" t="s">
        <v>1555</v>
      </c>
      <c r="E2181" t="s">
        <v>108</v>
      </c>
      <c r="F2181" s="79" t="s">
        <v>1443</v>
      </c>
      <c r="G2181">
        <v>10.68</v>
      </c>
      <c r="H2181">
        <v>100.4</v>
      </c>
      <c r="I2181">
        <v>215</v>
      </c>
      <c r="J2181">
        <v>89.7</v>
      </c>
      <c r="K2181">
        <v>10</v>
      </c>
      <c r="L2181">
        <v>59.5</v>
      </c>
      <c r="M2181">
        <v>332</v>
      </c>
      <c r="N2181">
        <v>-2.1000000000000001E-2</v>
      </c>
      <c r="O2181">
        <v>238</v>
      </c>
      <c r="P2181">
        <v>-6.39</v>
      </c>
      <c r="Q2181">
        <v>307</v>
      </c>
      <c r="R2181">
        <v>99.3</v>
      </c>
      <c r="S2181">
        <v>307</v>
      </c>
      <c r="T2181">
        <v>105.7</v>
      </c>
      <c r="U2181">
        <v>307</v>
      </c>
      <c r="V2181">
        <v>2.29</v>
      </c>
      <c r="W2181">
        <v>98</v>
      </c>
    </row>
    <row r="2182" spans="1:23" x14ac:dyDescent="0.25">
      <c r="A2182">
        <f>COUNTIF('Value Matchup'!$D$356:$D$423,D2182)</f>
        <v>0</v>
      </c>
      <c r="B2182" t="s">
        <v>1590</v>
      </c>
      <c r="C2182">
        <v>71</v>
      </c>
      <c r="D2182" t="s">
        <v>412</v>
      </c>
      <c r="E2182" t="s">
        <v>198</v>
      </c>
      <c r="F2182" s="79" t="s">
        <v>954</v>
      </c>
      <c r="G2182">
        <v>10.65</v>
      </c>
      <c r="H2182">
        <v>109.1</v>
      </c>
      <c r="I2182">
        <v>65</v>
      </c>
      <c r="J2182">
        <v>98.4</v>
      </c>
      <c r="K2182">
        <v>95</v>
      </c>
      <c r="L2182">
        <v>64.099999999999994</v>
      </c>
      <c r="M2182">
        <v>196</v>
      </c>
      <c r="N2182">
        <v>-1.6E-2</v>
      </c>
      <c r="O2182">
        <v>231</v>
      </c>
      <c r="P2182">
        <v>-6.8</v>
      </c>
      <c r="Q2182">
        <v>313</v>
      </c>
      <c r="R2182">
        <v>100.5</v>
      </c>
      <c r="S2182">
        <v>249</v>
      </c>
      <c r="T2182">
        <v>107.3</v>
      </c>
      <c r="U2182">
        <v>342</v>
      </c>
      <c r="V2182">
        <v>1.69</v>
      </c>
      <c r="W2182">
        <v>111</v>
      </c>
    </row>
    <row r="2183" spans="1:23" x14ac:dyDescent="0.25">
      <c r="A2183">
        <f>COUNTIF('Value Matchup'!$D$356:$D$423,D2183)</f>
        <v>0</v>
      </c>
      <c r="B2183" t="s">
        <v>1590</v>
      </c>
      <c r="C2183">
        <v>72</v>
      </c>
      <c r="D2183" t="s">
        <v>1556</v>
      </c>
      <c r="E2183" t="s">
        <v>124</v>
      </c>
      <c r="F2183" s="79" t="s">
        <v>989</v>
      </c>
      <c r="G2183">
        <v>10.5</v>
      </c>
      <c r="H2183">
        <v>108.3</v>
      </c>
      <c r="I2183">
        <v>72</v>
      </c>
      <c r="J2183">
        <v>97.8</v>
      </c>
      <c r="K2183">
        <v>85</v>
      </c>
      <c r="L2183">
        <v>64.8</v>
      </c>
      <c r="M2183">
        <v>167</v>
      </c>
      <c r="N2183">
        <v>-1.4E-2</v>
      </c>
      <c r="O2183">
        <v>219</v>
      </c>
      <c r="P2183">
        <v>3.91</v>
      </c>
      <c r="Q2183">
        <v>98</v>
      </c>
      <c r="R2183">
        <v>104.8</v>
      </c>
      <c r="S2183">
        <v>95</v>
      </c>
      <c r="T2183">
        <v>100.9</v>
      </c>
      <c r="U2183">
        <v>100</v>
      </c>
      <c r="V2183">
        <v>-11.29</v>
      </c>
      <c r="W2183">
        <v>345</v>
      </c>
    </row>
    <row r="2184" spans="1:23" x14ac:dyDescent="0.25">
      <c r="A2184">
        <f>COUNTIF('Value Matchup'!$D$356:$D$423,D2184)</f>
        <v>0</v>
      </c>
      <c r="B2184" t="s">
        <v>1590</v>
      </c>
      <c r="C2184">
        <v>73</v>
      </c>
      <c r="D2184" t="s">
        <v>1557</v>
      </c>
      <c r="E2184" t="s">
        <v>114</v>
      </c>
      <c r="F2184" s="79" t="s">
        <v>539</v>
      </c>
      <c r="G2184">
        <v>10.47</v>
      </c>
      <c r="H2184">
        <v>109.1</v>
      </c>
      <c r="I2184">
        <v>64</v>
      </c>
      <c r="J2184">
        <v>98.6</v>
      </c>
      <c r="K2184">
        <v>101</v>
      </c>
      <c r="L2184">
        <v>62.4</v>
      </c>
      <c r="M2184">
        <v>271</v>
      </c>
      <c r="N2184">
        <v>6.0000000000000001E-3</v>
      </c>
      <c r="O2184">
        <v>161</v>
      </c>
      <c r="P2184">
        <v>5.64</v>
      </c>
      <c r="Q2184">
        <v>69</v>
      </c>
      <c r="R2184">
        <v>104.3</v>
      </c>
      <c r="S2184">
        <v>106</v>
      </c>
      <c r="T2184">
        <v>98.7</v>
      </c>
      <c r="U2184">
        <v>37</v>
      </c>
      <c r="V2184">
        <v>2.0299999999999998</v>
      </c>
      <c r="W2184">
        <v>104</v>
      </c>
    </row>
    <row r="2185" spans="1:23" x14ac:dyDescent="0.25">
      <c r="A2185">
        <f>COUNTIF('Value Matchup'!$D$356:$D$423,D2185)</f>
        <v>1</v>
      </c>
      <c r="B2185" t="s">
        <v>1590</v>
      </c>
      <c r="C2185">
        <v>74</v>
      </c>
      <c r="D2185" t="s">
        <v>29</v>
      </c>
      <c r="E2185" t="s">
        <v>232</v>
      </c>
      <c r="F2185" s="79" t="s">
        <v>548</v>
      </c>
      <c r="G2185">
        <v>10.33</v>
      </c>
      <c r="H2185">
        <v>107</v>
      </c>
      <c r="I2185">
        <v>98</v>
      </c>
      <c r="J2185">
        <v>96.6</v>
      </c>
      <c r="K2185">
        <v>70</v>
      </c>
      <c r="L2185">
        <v>65.599999999999994</v>
      </c>
      <c r="M2185">
        <v>125</v>
      </c>
      <c r="N2185">
        <v>-0.06</v>
      </c>
      <c r="O2185">
        <v>307</v>
      </c>
      <c r="P2185">
        <v>8.01</v>
      </c>
      <c r="Q2185">
        <v>23</v>
      </c>
      <c r="R2185">
        <v>106.3</v>
      </c>
      <c r="S2185">
        <v>35</v>
      </c>
      <c r="T2185">
        <v>98.3</v>
      </c>
      <c r="U2185">
        <v>24</v>
      </c>
      <c r="V2185">
        <v>-2.89</v>
      </c>
      <c r="W2185">
        <v>253</v>
      </c>
    </row>
    <row r="2186" spans="1:23" x14ac:dyDescent="0.25">
      <c r="A2186">
        <f>COUNTIF('Value Matchup'!$D$356:$D$423,D2186)</f>
        <v>1</v>
      </c>
      <c r="B2186" t="s">
        <v>1590</v>
      </c>
      <c r="C2186">
        <v>75</v>
      </c>
      <c r="D2186" t="s">
        <v>304</v>
      </c>
      <c r="E2186" t="s">
        <v>186</v>
      </c>
      <c r="F2186" s="79" t="s">
        <v>652</v>
      </c>
      <c r="G2186">
        <v>10.029999999999999</v>
      </c>
      <c r="H2186">
        <v>105.5</v>
      </c>
      <c r="I2186">
        <v>125</v>
      </c>
      <c r="J2186">
        <v>95.4</v>
      </c>
      <c r="K2186">
        <v>53</v>
      </c>
      <c r="L2186">
        <v>59.6</v>
      </c>
      <c r="M2186">
        <v>329</v>
      </c>
      <c r="N2186">
        <v>-1.4999999999999999E-2</v>
      </c>
      <c r="O2186">
        <v>223</v>
      </c>
      <c r="P2186">
        <v>-3.66</v>
      </c>
      <c r="Q2186">
        <v>239</v>
      </c>
      <c r="R2186">
        <v>102.4</v>
      </c>
      <c r="S2186">
        <v>153</v>
      </c>
      <c r="T2186">
        <v>106.1</v>
      </c>
      <c r="U2186">
        <v>315</v>
      </c>
      <c r="V2186">
        <v>2.4500000000000002</v>
      </c>
      <c r="W2186">
        <v>93</v>
      </c>
    </row>
    <row r="2187" spans="1:23" x14ac:dyDescent="0.25">
      <c r="A2187">
        <f>COUNTIF('Value Matchup'!$D$356:$D$423,D2187)</f>
        <v>0</v>
      </c>
      <c r="B2187" t="s">
        <v>1590</v>
      </c>
      <c r="C2187">
        <v>76</v>
      </c>
      <c r="D2187" t="s">
        <v>348</v>
      </c>
      <c r="E2187" t="s">
        <v>151</v>
      </c>
      <c r="F2187" s="79" t="s">
        <v>1053</v>
      </c>
      <c r="G2187">
        <v>9.7200000000000006</v>
      </c>
      <c r="H2187">
        <v>110.9</v>
      </c>
      <c r="I2187">
        <v>43</v>
      </c>
      <c r="J2187">
        <v>101.2</v>
      </c>
      <c r="K2187">
        <v>142</v>
      </c>
      <c r="L2187">
        <v>67.5</v>
      </c>
      <c r="M2187">
        <v>52</v>
      </c>
      <c r="N2187">
        <v>4.5999999999999999E-2</v>
      </c>
      <c r="O2187">
        <v>59</v>
      </c>
      <c r="P2187">
        <v>1.07</v>
      </c>
      <c r="Q2187">
        <v>128</v>
      </c>
      <c r="R2187">
        <v>102.9</v>
      </c>
      <c r="S2187">
        <v>140</v>
      </c>
      <c r="T2187">
        <v>101.8</v>
      </c>
      <c r="U2187">
        <v>120</v>
      </c>
      <c r="V2187">
        <v>-6.01</v>
      </c>
      <c r="W2187">
        <v>311</v>
      </c>
    </row>
    <row r="2188" spans="1:23" x14ac:dyDescent="0.25">
      <c r="A2188">
        <f>COUNTIF('Value Matchup'!$D$356:$D$423,D2188)</f>
        <v>0</v>
      </c>
      <c r="B2188" t="s">
        <v>1590</v>
      </c>
      <c r="C2188">
        <v>77</v>
      </c>
      <c r="D2188" t="s">
        <v>1558</v>
      </c>
      <c r="E2188" t="s">
        <v>173</v>
      </c>
      <c r="F2188" s="79" t="s">
        <v>539</v>
      </c>
      <c r="G2188">
        <v>9.65</v>
      </c>
      <c r="H2188">
        <v>113.7</v>
      </c>
      <c r="I2188">
        <v>21</v>
      </c>
      <c r="J2188">
        <v>104.1</v>
      </c>
      <c r="K2188">
        <v>200</v>
      </c>
      <c r="L2188">
        <v>69</v>
      </c>
      <c r="M2188">
        <v>20</v>
      </c>
      <c r="N2188">
        <v>-4.3999999999999997E-2</v>
      </c>
      <c r="O2188">
        <v>284</v>
      </c>
      <c r="P2188">
        <v>2.65</v>
      </c>
      <c r="Q2188">
        <v>115</v>
      </c>
      <c r="R2188">
        <v>103.2</v>
      </c>
      <c r="S2188">
        <v>134</v>
      </c>
      <c r="T2188">
        <v>100.5</v>
      </c>
      <c r="U2188">
        <v>89</v>
      </c>
      <c r="V2188">
        <v>7.63</v>
      </c>
      <c r="W2188">
        <v>13</v>
      </c>
    </row>
    <row r="2189" spans="1:23" x14ac:dyDescent="0.25">
      <c r="A2189">
        <f>COUNTIF('Value Matchup'!$D$356:$D$423,D2189)</f>
        <v>0</v>
      </c>
      <c r="B2189" t="s">
        <v>1590</v>
      </c>
      <c r="C2189">
        <v>78</v>
      </c>
      <c r="D2189" t="s">
        <v>44</v>
      </c>
      <c r="E2189" t="s">
        <v>182</v>
      </c>
      <c r="F2189" s="79" t="s">
        <v>454</v>
      </c>
      <c r="G2189">
        <v>9.5500000000000007</v>
      </c>
      <c r="H2189">
        <v>106</v>
      </c>
      <c r="I2189">
        <v>116</v>
      </c>
      <c r="J2189">
        <v>96.4</v>
      </c>
      <c r="K2189">
        <v>64</v>
      </c>
      <c r="L2189">
        <v>61.8</v>
      </c>
      <c r="M2189">
        <v>287</v>
      </c>
      <c r="N2189">
        <v>-5.5E-2</v>
      </c>
      <c r="O2189">
        <v>303</v>
      </c>
      <c r="P2189">
        <v>5.45</v>
      </c>
      <c r="Q2189">
        <v>73</v>
      </c>
      <c r="R2189">
        <v>105.5</v>
      </c>
      <c r="S2189">
        <v>69</v>
      </c>
      <c r="T2189">
        <v>100.1</v>
      </c>
      <c r="U2189">
        <v>75</v>
      </c>
      <c r="V2189">
        <v>2.84</v>
      </c>
      <c r="W2189">
        <v>82</v>
      </c>
    </row>
    <row r="2190" spans="1:23" x14ac:dyDescent="0.25">
      <c r="A2190">
        <f>COUNTIF('Value Matchup'!$D$356:$D$423,D2190)</f>
        <v>0</v>
      </c>
      <c r="B2190" t="s">
        <v>1590</v>
      </c>
      <c r="C2190">
        <v>79</v>
      </c>
      <c r="D2190" t="s">
        <v>1559</v>
      </c>
      <c r="E2190" t="s">
        <v>182</v>
      </c>
      <c r="F2190" s="79" t="s">
        <v>515</v>
      </c>
      <c r="G2190">
        <v>9.35</v>
      </c>
      <c r="H2190">
        <v>109</v>
      </c>
      <c r="I2190">
        <v>67</v>
      </c>
      <c r="J2190">
        <v>99.6</v>
      </c>
      <c r="K2190">
        <v>117</v>
      </c>
      <c r="L2190">
        <v>61.6</v>
      </c>
      <c r="M2190">
        <v>290</v>
      </c>
      <c r="N2190">
        <v>-2.5999999999999999E-2</v>
      </c>
      <c r="O2190">
        <v>248</v>
      </c>
      <c r="P2190">
        <v>4.29</v>
      </c>
      <c r="Q2190">
        <v>89</v>
      </c>
      <c r="R2190">
        <v>105.2</v>
      </c>
      <c r="S2190">
        <v>80</v>
      </c>
      <c r="T2190">
        <v>100.9</v>
      </c>
      <c r="U2190">
        <v>99</v>
      </c>
      <c r="V2190">
        <v>1.35</v>
      </c>
      <c r="W2190">
        <v>121</v>
      </c>
    </row>
    <row r="2191" spans="1:23" x14ac:dyDescent="0.25">
      <c r="A2191">
        <f>COUNTIF('Value Matchup'!$D$356:$D$423,D2191)</f>
        <v>0</v>
      </c>
      <c r="B2191" t="s">
        <v>1590</v>
      </c>
      <c r="C2191">
        <v>80</v>
      </c>
      <c r="D2191" t="s">
        <v>41</v>
      </c>
      <c r="E2191" t="s">
        <v>114</v>
      </c>
      <c r="F2191" s="79" t="s">
        <v>535</v>
      </c>
      <c r="G2191">
        <v>9.2899999999999991</v>
      </c>
      <c r="H2191">
        <v>106.7</v>
      </c>
      <c r="I2191">
        <v>103</v>
      </c>
      <c r="J2191">
        <v>97.4</v>
      </c>
      <c r="K2191">
        <v>81</v>
      </c>
      <c r="L2191">
        <v>69.599999999999994</v>
      </c>
      <c r="M2191">
        <v>11</v>
      </c>
      <c r="N2191">
        <v>4.0000000000000001E-3</v>
      </c>
      <c r="O2191">
        <v>167</v>
      </c>
      <c r="P2191">
        <v>4.24</v>
      </c>
      <c r="Q2191">
        <v>92</v>
      </c>
      <c r="R2191">
        <v>103.7</v>
      </c>
      <c r="S2191">
        <v>123</v>
      </c>
      <c r="T2191">
        <v>99.5</v>
      </c>
      <c r="U2191">
        <v>58</v>
      </c>
      <c r="V2191">
        <v>-4.8499999999999996</v>
      </c>
      <c r="W2191">
        <v>287</v>
      </c>
    </row>
    <row r="2192" spans="1:23" x14ac:dyDescent="0.25">
      <c r="A2192">
        <f>COUNTIF('Value Matchup'!$D$356:$D$423,D2192)</f>
        <v>0</v>
      </c>
      <c r="B2192" t="s">
        <v>1590</v>
      </c>
      <c r="C2192">
        <v>81</v>
      </c>
      <c r="D2192" t="s">
        <v>1560</v>
      </c>
      <c r="E2192" t="s">
        <v>124</v>
      </c>
      <c r="F2192" s="79" t="s">
        <v>754</v>
      </c>
      <c r="G2192">
        <v>9.16</v>
      </c>
      <c r="H2192">
        <v>107.7</v>
      </c>
      <c r="I2192">
        <v>79</v>
      </c>
      <c r="J2192">
        <v>98.5</v>
      </c>
      <c r="K2192">
        <v>98</v>
      </c>
      <c r="L2192">
        <v>64.3</v>
      </c>
      <c r="M2192">
        <v>187</v>
      </c>
      <c r="N2192">
        <v>0</v>
      </c>
      <c r="O2192">
        <v>180</v>
      </c>
      <c r="P2192">
        <v>7.66</v>
      </c>
      <c r="Q2192">
        <v>28</v>
      </c>
      <c r="R2192">
        <v>106.3</v>
      </c>
      <c r="S2192">
        <v>36</v>
      </c>
      <c r="T2192">
        <v>98.6</v>
      </c>
      <c r="U2192">
        <v>35</v>
      </c>
      <c r="V2192">
        <v>-0.37</v>
      </c>
      <c r="W2192">
        <v>168</v>
      </c>
    </row>
    <row r="2193" spans="1:23" x14ac:dyDescent="0.25">
      <c r="A2193">
        <f>COUNTIF('Value Matchup'!$D$356:$D$423,D2193)</f>
        <v>0</v>
      </c>
      <c r="B2193" t="s">
        <v>1590</v>
      </c>
      <c r="C2193">
        <v>82</v>
      </c>
      <c r="D2193" t="s">
        <v>1561</v>
      </c>
      <c r="E2193" t="s">
        <v>112</v>
      </c>
      <c r="F2193" s="79" t="s">
        <v>652</v>
      </c>
      <c r="G2193">
        <v>9.06</v>
      </c>
      <c r="H2193">
        <v>106.6</v>
      </c>
      <c r="I2193">
        <v>107</v>
      </c>
      <c r="J2193">
        <v>97.5</v>
      </c>
      <c r="K2193">
        <v>84</v>
      </c>
      <c r="L2193">
        <v>66.5</v>
      </c>
      <c r="M2193">
        <v>83</v>
      </c>
      <c r="N2193">
        <v>0.02</v>
      </c>
      <c r="O2193">
        <v>131</v>
      </c>
      <c r="P2193">
        <v>-1.81</v>
      </c>
      <c r="Q2193">
        <v>179</v>
      </c>
      <c r="R2193">
        <v>101.2</v>
      </c>
      <c r="S2193">
        <v>220</v>
      </c>
      <c r="T2193">
        <v>103</v>
      </c>
      <c r="U2193">
        <v>165</v>
      </c>
      <c r="V2193">
        <v>-3.94</v>
      </c>
      <c r="W2193">
        <v>272</v>
      </c>
    </row>
    <row r="2194" spans="1:23" x14ac:dyDescent="0.25">
      <c r="A2194">
        <f>COUNTIF('Value Matchup'!$D$356:$D$423,D2194)</f>
        <v>0</v>
      </c>
      <c r="B2194" t="s">
        <v>1590</v>
      </c>
      <c r="C2194">
        <v>83</v>
      </c>
      <c r="D2194" t="s">
        <v>332</v>
      </c>
      <c r="E2194" t="s">
        <v>182</v>
      </c>
      <c r="F2194" s="79" t="s">
        <v>753</v>
      </c>
      <c r="G2194">
        <v>8.08</v>
      </c>
      <c r="H2194">
        <v>110</v>
      </c>
      <c r="I2194">
        <v>51</v>
      </c>
      <c r="J2194">
        <v>102</v>
      </c>
      <c r="K2194">
        <v>154</v>
      </c>
      <c r="L2194">
        <v>62.4</v>
      </c>
      <c r="M2194">
        <v>270</v>
      </c>
      <c r="N2194">
        <v>-1.7000000000000001E-2</v>
      </c>
      <c r="O2194">
        <v>232</v>
      </c>
      <c r="P2194">
        <v>3.45</v>
      </c>
      <c r="Q2194">
        <v>106</v>
      </c>
      <c r="R2194">
        <v>104.5</v>
      </c>
      <c r="S2194">
        <v>99</v>
      </c>
      <c r="T2194">
        <v>101.1</v>
      </c>
      <c r="U2194">
        <v>104</v>
      </c>
      <c r="V2194">
        <v>-2.48</v>
      </c>
      <c r="W2194">
        <v>245</v>
      </c>
    </row>
    <row r="2195" spans="1:23" x14ac:dyDescent="0.25">
      <c r="A2195">
        <f>COUNTIF('Value Matchup'!$D$356:$D$423,D2195)</f>
        <v>0</v>
      </c>
      <c r="B2195" t="s">
        <v>1590</v>
      </c>
      <c r="C2195">
        <v>84</v>
      </c>
      <c r="D2195" t="s">
        <v>200</v>
      </c>
      <c r="E2195" t="s">
        <v>144</v>
      </c>
      <c r="F2195" s="79" t="s">
        <v>998</v>
      </c>
      <c r="G2195">
        <v>8.08</v>
      </c>
      <c r="H2195">
        <v>106.4</v>
      </c>
      <c r="I2195">
        <v>110</v>
      </c>
      <c r="J2195">
        <v>98.3</v>
      </c>
      <c r="K2195">
        <v>92</v>
      </c>
      <c r="L2195">
        <v>64.599999999999994</v>
      </c>
      <c r="M2195">
        <v>176</v>
      </c>
      <c r="N2195">
        <v>-1.0999999999999999E-2</v>
      </c>
      <c r="O2195">
        <v>212</v>
      </c>
      <c r="P2195">
        <v>3.86</v>
      </c>
      <c r="Q2195">
        <v>100</v>
      </c>
      <c r="R2195">
        <v>105.3</v>
      </c>
      <c r="S2195">
        <v>76</v>
      </c>
      <c r="T2195">
        <v>101.4</v>
      </c>
      <c r="U2195">
        <v>113</v>
      </c>
      <c r="V2195">
        <v>-2.62</v>
      </c>
      <c r="W2195">
        <v>247</v>
      </c>
    </row>
    <row r="2196" spans="1:23" x14ac:dyDescent="0.25">
      <c r="A2196">
        <f>COUNTIF('Value Matchup'!$D$356:$D$423,D2196)</f>
        <v>0</v>
      </c>
      <c r="B2196" t="s">
        <v>1590</v>
      </c>
      <c r="C2196">
        <v>85</v>
      </c>
      <c r="D2196" t="s">
        <v>1562</v>
      </c>
      <c r="E2196" t="s">
        <v>155</v>
      </c>
      <c r="F2196" s="79" t="s">
        <v>650</v>
      </c>
      <c r="G2196">
        <v>8.0500000000000007</v>
      </c>
      <c r="H2196">
        <v>101.8</v>
      </c>
      <c r="I2196">
        <v>187</v>
      </c>
      <c r="J2196">
        <v>93.7</v>
      </c>
      <c r="K2196">
        <v>35</v>
      </c>
      <c r="L2196">
        <v>68.7</v>
      </c>
      <c r="M2196">
        <v>25</v>
      </c>
      <c r="N2196">
        <v>8.2000000000000003E-2</v>
      </c>
      <c r="O2196">
        <v>19</v>
      </c>
      <c r="P2196">
        <v>-2.4</v>
      </c>
      <c r="Q2196">
        <v>197</v>
      </c>
      <c r="R2196">
        <v>101.9</v>
      </c>
      <c r="S2196">
        <v>182</v>
      </c>
      <c r="T2196">
        <v>104.3</v>
      </c>
      <c r="U2196">
        <v>232</v>
      </c>
      <c r="V2196">
        <v>-4.7699999999999996</v>
      </c>
      <c r="W2196">
        <v>285</v>
      </c>
    </row>
    <row r="2197" spans="1:23" x14ac:dyDescent="0.25">
      <c r="A2197">
        <f>COUNTIF('Value Matchup'!$D$356:$D$423,D2197)</f>
        <v>0</v>
      </c>
      <c r="B2197" t="s">
        <v>1590</v>
      </c>
      <c r="C2197">
        <v>86</v>
      </c>
      <c r="D2197" t="s">
        <v>1563</v>
      </c>
      <c r="E2197" t="s">
        <v>182</v>
      </c>
      <c r="F2197" s="79" t="s">
        <v>547</v>
      </c>
      <c r="G2197">
        <v>7.91</v>
      </c>
      <c r="H2197">
        <v>107.4</v>
      </c>
      <c r="I2197">
        <v>84</v>
      </c>
      <c r="J2197">
        <v>99.5</v>
      </c>
      <c r="K2197">
        <v>114</v>
      </c>
      <c r="L2197">
        <v>69.8</v>
      </c>
      <c r="M2197">
        <v>8</v>
      </c>
      <c r="N2197">
        <v>0.08</v>
      </c>
      <c r="O2197">
        <v>22</v>
      </c>
      <c r="P2197">
        <v>4.8899999999999997</v>
      </c>
      <c r="Q2197">
        <v>81</v>
      </c>
      <c r="R2197">
        <v>105.2</v>
      </c>
      <c r="S2197">
        <v>79</v>
      </c>
      <c r="T2197">
        <v>100.3</v>
      </c>
      <c r="U2197">
        <v>84</v>
      </c>
      <c r="V2197">
        <v>1.28</v>
      </c>
      <c r="W2197">
        <v>124</v>
      </c>
    </row>
    <row r="2198" spans="1:23" x14ac:dyDescent="0.25">
      <c r="A2198">
        <f>COUNTIF('Value Matchup'!$D$356:$D$423,D2198)</f>
        <v>0</v>
      </c>
      <c r="B2198" t="s">
        <v>1590</v>
      </c>
      <c r="C2198">
        <v>87</v>
      </c>
      <c r="D2198" t="s">
        <v>91</v>
      </c>
      <c r="E2198" t="s">
        <v>146</v>
      </c>
      <c r="F2198" s="79" t="s">
        <v>1564</v>
      </c>
      <c r="G2198">
        <v>7.88</v>
      </c>
      <c r="H2198">
        <v>108.8</v>
      </c>
      <c r="I2198">
        <v>70</v>
      </c>
      <c r="J2198">
        <v>100.9</v>
      </c>
      <c r="K2198">
        <v>139</v>
      </c>
      <c r="L2198">
        <v>59.4</v>
      </c>
      <c r="M2198">
        <v>335</v>
      </c>
      <c r="N2198">
        <v>-7.0999999999999994E-2</v>
      </c>
      <c r="O2198">
        <v>321</v>
      </c>
      <c r="P2198">
        <v>-1.29</v>
      </c>
      <c r="Q2198">
        <v>167</v>
      </c>
      <c r="R2198">
        <v>101.7</v>
      </c>
      <c r="S2198">
        <v>193</v>
      </c>
      <c r="T2198">
        <v>103</v>
      </c>
      <c r="U2198">
        <v>170</v>
      </c>
      <c r="V2198">
        <v>3.16</v>
      </c>
      <c r="W2198">
        <v>76</v>
      </c>
    </row>
    <row r="2199" spans="1:23" x14ac:dyDescent="0.25">
      <c r="A2199">
        <f>COUNTIF('Value Matchup'!$D$356:$D$423,D2199)</f>
        <v>0</v>
      </c>
      <c r="B2199" t="s">
        <v>1590</v>
      </c>
      <c r="C2199">
        <v>88</v>
      </c>
      <c r="D2199" t="s">
        <v>1471</v>
      </c>
      <c r="E2199" t="s">
        <v>155</v>
      </c>
      <c r="F2199" s="79" t="s">
        <v>1039</v>
      </c>
      <c r="G2199">
        <v>7.68</v>
      </c>
      <c r="H2199">
        <v>104.7</v>
      </c>
      <c r="I2199">
        <v>137</v>
      </c>
      <c r="J2199">
        <v>97.1</v>
      </c>
      <c r="K2199">
        <v>76</v>
      </c>
      <c r="L2199">
        <v>63.8</v>
      </c>
      <c r="M2199">
        <v>212</v>
      </c>
      <c r="N2199">
        <v>3.9E-2</v>
      </c>
      <c r="O2199">
        <v>78</v>
      </c>
      <c r="P2199">
        <v>0.36</v>
      </c>
      <c r="Q2199">
        <v>138</v>
      </c>
      <c r="R2199">
        <v>102.7</v>
      </c>
      <c r="S2199">
        <v>148</v>
      </c>
      <c r="T2199">
        <v>102.3</v>
      </c>
      <c r="U2199">
        <v>135</v>
      </c>
      <c r="V2199">
        <v>3.94</v>
      </c>
      <c r="W2199">
        <v>64</v>
      </c>
    </row>
    <row r="2200" spans="1:23" x14ac:dyDescent="0.25">
      <c r="A2200">
        <f>COUNTIF('Value Matchup'!$D$356:$D$423,D2200)</f>
        <v>0</v>
      </c>
      <c r="B2200" t="s">
        <v>1590</v>
      </c>
      <c r="C2200">
        <v>89</v>
      </c>
      <c r="D2200" t="s">
        <v>1064</v>
      </c>
      <c r="E2200" t="s">
        <v>161</v>
      </c>
      <c r="F2200" s="79" t="s">
        <v>544</v>
      </c>
      <c r="G2200">
        <v>7.45</v>
      </c>
      <c r="H2200">
        <v>114.4</v>
      </c>
      <c r="I2200">
        <v>18</v>
      </c>
      <c r="J2200">
        <v>106.9</v>
      </c>
      <c r="K2200">
        <v>256</v>
      </c>
      <c r="L2200">
        <v>69.7</v>
      </c>
      <c r="M2200">
        <v>10</v>
      </c>
      <c r="N2200">
        <v>-7.0000000000000007E-2</v>
      </c>
      <c r="O2200">
        <v>317</v>
      </c>
      <c r="P2200">
        <v>0.94</v>
      </c>
      <c r="Q2200">
        <v>129</v>
      </c>
      <c r="R2200">
        <v>102.4</v>
      </c>
      <c r="S2200">
        <v>159</v>
      </c>
      <c r="T2200">
        <v>101.4</v>
      </c>
      <c r="U2200">
        <v>111</v>
      </c>
      <c r="V2200">
        <v>4.09</v>
      </c>
      <c r="W2200">
        <v>61</v>
      </c>
    </row>
    <row r="2201" spans="1:23" x14ac:dyDescent="0.25">
      <c r="A2201">
        <f>COUNTIF('Value Matchup'!$D$356:$D$423,D2201)</f>
        <v>0</v>
      </c>
      <c r="B2201" t="s">
        <v>1590</v>
      </c>
      <c r="C2201">
        <v>90</v>
      </c>
      <c r="D2201" t="s">
        <v>411</v>
      </c>
      <c r="E2201" t="s">
        <v>124</v>
      </c>
      <c r="F2201" s="79" t="s">
        <v>514</v>
      </c>
      <c r="G2201">
        <v>7.45</v>
      </c>
      <c r="H2201">
        <v>107.6</v>
      </c>
      <c r="I2201">
        <v>81</v>
      </c>
      <c r="J2201">
        <v>100.2</v>
      </c>
      <c r="K2201">
        <v>129</v>
      </c>
      <c r="L2201">
        <v>60.7</v>
      </c>
      <c r="M2201">
        <v>312</v>
      </c>
      <c r="N2201">
        <v>-0.13500000000000001</v>
      </c>
      <c r="O2201">
        <v>345</v>
      </c>
      <c r="P2201">
        <v>4.91</v>
      </c>
      <c r="Q2201">
        <v>78</v>
      </c>
      <c r="R2201">
        <v>104.9</v>
      </c>
      <c r="S2201">
        <v>91</v>
      </c>
      <c r="T2201">
        <v>100</v>
      </c>
      <c r="U2201">
        <v>73</v>
      </c>
      <c r="V2201">
        <v>-7.39</v>
      </c>
      <c r="W2201">
        <v>324</v>
      </c>
    </row>
    <row r="2202" spans="1:23" x14ac:dyDescent="0.25">
      <c r="A2202">
        <f>COUNTIF('Value Matchup'!$D$356:$D$423,D2202)</f>
        <v>0</v>
      </c>
      <c r="B2202" t="s">
        <v>1590</v>
      </c>
      <c r="C2202">
        <v>91</v>
      </c>
      <c r="D2202" t="s">
        <v>249</v>
      </c>
      <c r="E2202" t="s">
        <v>121</v>
      </c>
      <c r="F2202" s="79" t="s">
        <v>510</v>
      </c>
      <c r="G2202">
        <v>7.32</v>
      </c>
      <c r="H2202">
        <v>108.9</v>
      </c>
      <c r="I2202">
        <v>68</v>
      </c>
      <c r="J2202">
        <v>101.6</v>
      </c>
      <c r="K2202">
        <v>149</v>
      </c>
      <c r="L2202">
        <v>65.8</v>
      </c>
      <c r="M2202">
        <v>115</v>
      </c>
      <c r="N2202">
        <v>-3.0000000000000001E-3</v>
      </c>
      <c r="O2202">
        <v>187</v>
      </c>
      <c r="P2202">
        <v>-3.16</v>
      </c>
      <c r="Q2202">
        <v>224</v>
      </c>
      <c r="R2202">
        <v>101.5</v>
      </c>
      <c r="S2202">
        <v>208</v>
      </c>
      <c r="T2202">
        <v>104.6</v>
      </c>
      <c r="U2202">
        <v>246</v>
      </c>
      <c r="V2202">
        <v>-1.85</v>
      </c>
      <c r="W2202">
        <v>219</v>
      </c>
    </row>
    <row r="2203" spans="1:23" x14ac:dyDescent="0.25">
      <c r="A2203">
        <f>COUNTIF('Value Matchup'!$D$356:$D$423,D2203)</f>
        <v>0</v>
      </c>
      <c r="B2203" t="s">
        <v>1590</v>
      </c>
      <c r="C2203">
        <v>92</v>
      </c>
      <c r="D2203" t="s">
        <v>1482</v>
      </c>
      <c r="E2203" t="s">
        <v>144</v>
      </c>
      <c r="F2203" s="79" t="s">
        <v>546</v>
      </c>
      <c r="G2203">
        <v>7.31</v>
      </c>
      <c r="H2203">
        <v>103</v>
      </c>
      <c r="I2203">
        <v>161</v>
      </c>
      <c r="J2203">
        <v>95.7</v>
      </c>
      <c r="K2203">
        <v>55</v>
      </c>
      <c r="L2203">
        <v>64</v>
      </c>
      <c r="M2203">
        <v>199</v>
      </c>
      <c r="N2203">
        <v>4.1000000000000002E-2</v>
      </c>
      <c r="O2203">
        <v>73</v>
      </c>
      <c r="P2203">
        <v>7.31</v>
      </c>
      <c r="Q2203">
        <v>36</v>
      </c>
      <c r="R2203">
        <v>107.2</v>
      </c>
      <c r="S2203">
        <v>14</v>
      </c>
      <c r="T2203">
        <v>99.9</v>
      </c>
      <c r="U2203">
        <v>69</v>
      </c>
      <c r="V2203">
        <v>4.0999999999999996</v>
      </c>
      <c r="W2203">
        <v>60</v>
      </c>
    </row>
    <row r="2204" spans="1:23" x14ac:dyDescent="0.25">
      <c r="A2204">
        <f>COUNTIF('Value Matchup'!$D$356:$D$423,D2204)</f>
        <v>0</v>
      </c>
      <c r="B2204" t="s">
        <v>1590</v>
      </c>
      <c r="C2204">
        <v>93</v>
      </c>
      <c r="D2204" t="s">
        <v>1565</v>
      </c>
      <c r="E2204" t="s">
        <v>146</v>
      </c>
      <c r="F2204" s="79" t="s">
        <v>1540</v>
      </c>
      <c r="G2204">
        <v>7.07</v>
      </c>
      <c r="H2204">
        <v>108.1</v>
      </c>
      <c r="I2204">
        <v>74</v>
      </c>
      <c r="J2204">
        <v>101.1</v>
      </c>
      <c r="K2204">
        <v>140</v>
      </c>
      <c r="L2204">
        <v>63.3</v>
      </c>
      <c r="M2204">
        <v>229</v>
      </c>
      <c r="N2204">
        <v>3.6999999999999998E-2</v>
      </c>
      <c r="O2204">
        <v>89</v>
      </c>
      <c r="P2204">
        <v>0.6</v>
      </c>
      <c r="Q2204">
        <v>133</v>
      </c>
      <c r="R2204">
        <v>102.8</v>
      </c>
      <c r="S2204">
        <v>145</v>
      </c>
      <c r="T2204">
        <v>102.2</v>
      </c>
      <c r="U2204">
        <v>126</v>
      </c>
      <c r="V2204">
        <v>5.07</v>
      </c>
      <c r="W2204">
        <v>38</v>
      </c>
    </row>
    <row r="2205" spans="1:23" x14ac:dyDescent="0.25">
      <c r="A2205">
        <f>COUNTIF('Value Matchup'!$D$356:$D$423,D2205)</f>
        <v>0</v>
      </c>
      <c r="B2205" t="s">
        <v>1590</v>
      </c>
      <c r="C2205">
        <v>94</v>
      </c>
      <c r="D2205" t="s">
        <v>34</v>
      </c>
      <c r="E2205" t="s">
        <v>134</v>
      </c>
      <c r="F2205" s="79" t="s">
        <v>548</v>
      </c>
      <c r="G2205">
        <v>7.02</v>
      </c>
      <c r="H2205">
        <v>102.5</v>
      </c>
      <c r="I2205">
        <v>174</v>
      </c>
      <c r="J2205">
        <v>95.5</v>
      </c>
      <c r="K2205">
        <v>54</v>
      </c>
      <c r="L2205">
        <v>64.7</v>
      </c>
      <c r="M2205">
        <v>173</v>
      </c>
      <c r="N2205">
        <v>-2.3E-2</v>
      </c>
      <c r="O2205">
        <v>243</v>
      </c>
      <c r="P2205">
        <v>6.19</v>
      </c>
      <c r="Q2205">
        <v>60</v>
      </c>
      <c r="R2205">
        <v>105.3</v>
      </c>
      <c r="S2205">
        <v>78</v>
      </c>
      <c r="T2205">
        <v>99.1</v>
      </c>
      <c r="U2205">
        <v>47</v>
      </c>
      <c r="V2205">
        <v>-1.35</v>
      </c>
      <c r="W2205">
        <v>204</v>
      </c>
    </row>
    <row r="2206" spans="1:23" x14ac:dyDescent="0.25">
      <c r="A2206">
        <f>COUNTIF('Value Matchup'!$D$356:$D$423,D2206)</f>
        <v>0</v>
      </c>
      <c r="B2206" t="s">
        <v>1590</v>
      </c>
      <c r="C2206">
        <v>95</v>
      </c>
      <c r="D2206" t="s">
        <v>79</v>
      </c>
      <c r="E2206" t="s">
        <v>114</v>
      </c>
      <c r="F2206" s="79" t="s">
        <v>546</v>
      </c>
      <c r="G2206">
        <v>6.83</v>
      </c>
      <c r="H2206">
        <v>105.2</v>
      </c>
      <c r="I2206">
        <v>129</v>
      </c>
      <c r="J2206">
        <v>98.4</v>
      </c>
      <c r="K2206">
        <v>93</v>
      </c>
      <c r="L2206">
        <v>59.8</v>
      </c>
      <c r="M2206">
        <v>325</v>
      </c>
      <c r="N2206">
        <v>-1.2999999999999999E-2</v>
      </c>
      <c r="O2206">
        <v>217</v>
      </c>
      <c r="P2206">
        <v>3.92</v>
      </c>
      <c r="Q2206">
        <v>96</v>
      </c>
      <c r="R2206">
        <v>103.8</v>
      </c>
      <c r="S2206">
        <v>120</v>
      </c>
      <c r="T2206">
        <v>99.8</v>
      </c>
      <c r="U2206">
        <v>67</v>
      </c>
      <c r="V2206">
        <v>-4.04</v>
      </c>
      <c r="W2206">
        <v>276</v>
      </c>
    </row>
    <row r="2207" spans="1:23" x14ac:dyDescent="0.25">
      <c r="A2207">
        <f>COUNTIF('Value Matchup'!$D$356:$D$423,D2207)</f>
        <v>0</v>
      </c>
      <c r="B2207" t="s">
        <v>1590</v>
      </c>
      <c r="C2207">
        <v>96</v>
      </c>
      <c r="D2207" t="s">
        <v>1566</v>
      </c>
      <c r="E2207" t="s">
        <v>186</v>
      </c>
      <c r="F2207" s="79" t="s">
        <v>970</v>
      </c>
      <c r="G2207">
        <v>6.79</v>
      </c>
      <c r="H2207">
        <v>112</v>
      </c>
      <c r="I2207">
        <v>33</v>
      </c>
      <c r="J2207">
        <v>105.2</v>
      </c>
      <c r="K2207">
        <v>223</v>
      </c>
      <c r="L2207">
        <v>62.6</v>
      </c>
      <c r="M2207">
        <v>261</v>
      </c>
      <c r="N2207">
        <v>0.03</v>
      </c>
      <c r="O2207">
        <v>103</v>
      </c>
      <c r="P2207">
        <v>-3.31</v>
      </c>
      <c r="Q2207">
        <v>231</v>
      </c>
      <c r="R2207">
        <v>102</v>
      </c>
      <c r="S2207">
        <v>174</v>
      </c>
      <c r="T2207">
        <v>105.3</v>
      </c>
      <c r="U2207">
        <v>280</v>
      </c>
      <c r="V2207">
        <v>4.1100000000000003</v>
      </c>
      <c r="W2207">
        <v>59</v>
      </c>
    </row>
    <row r="2208" spans="1:23" x14ac:dyDescent="0.25">
      <c r="A2208">
        <f>COUNTIF('Value Matchup'!$D$356:$D$423,D2208)</f>
        <v>0</v>
      </c>
      <c r="B2208" t="s">
        <v>1590</v>
      </c>
      <c r="C2208">
        <v>97</v>
      </c>
      <c r="D2208" t="s">
        <v>320</v>
      </c>
      <c r="E2208" t="s">
        <v>124</v>
      </c>
      <c r="F2208" s="79" t="s">
        <v>518</v>
      </c>
      <c r="G2208">
        <v>6.77</v>
      </c>
      <c r="H2208">
        <v>109.4</v>
      </c>
      <c r="I2208">
        <v>62</v>
      </c>
      <c r="J2208">
        <v>102.7</v>
      </c>
      <c r="K2208">
        <v>169</v>
      </c>
      <c r="L2208">
        <v>67.099999999999994</v>
      </c>
      <c r="M2208">
        <v>59</v>
      </c>
      <c r="N2208">
        <v>-0.12</v>
      </c>
      <c r="O2208">
        <v>343</v>
      </c>
      <c r="P2208">
        <v>5.16</v>
      </c>
      <c r="Q2208">
        <v>75</v>
      </c>
      <c r="R2208">
        <v>104.3</v>
      </c>
      <c r="S2208">
        <v>107</v>
      </c>
      <c r="T2208">
        <v>99.1</v>
      </c>
      <c r="U2208">
        <v>49</v>
      </c>
      <c r="V2208">
        <v>-7.59</v>
      </c>
      <c r="W2208">
        <v>327</v>
      </c>
    </row>
    <row r="2209" spans="1:23" x14ac:dyDescent="0.25">
      <c r="A2209">
        <f>COUNTIF('Value Matchup'!$D$356:$D$423,D2209)</f>
        <v>0</v>
      </c>
      <c r="B2209" t="s">
        <v>1590</v>
      </c>
      <c r="C2209">
        <v>98</v>
      </c>
      <c r="D2209" t="s">
        <v>78</v>
      </c>
      <c r="E2209" t="s">
        <v>114</v>
      </c>
      <c r="F2209" s="79" t="s">
        <v>543</v>
      </c>
      <c r="G2209">
        <v>6.77</v>
      </c>
      <c r="H2209">
        <v>102.6</v>
      </c>
      <c r="I2209">
        <v>173</v>
      </c>
      <c r="J2209">
        <v>95.8</v>
      </c>
      <c r="K2209">
        <v>58</v>
      </c>
      <c r="L2209">
        <v>59.7</v>
      </c>
      <c r="M2209">
        <v>328</v>
      </c>
      <c r="N2209">
        <v>-2.5999999999999999E-2</v>
      </c>
      <c r="O2209">
        <v>249</v>
      </c>
      <c r="P2209">
        <v>4.9800000000000004</v>
      </c>
      <c r="Q2209">
        <v>77</v>
      </c>
      <c r="R2209">
        <v>104.9</v>
      </c>
      <c r="S2209">
        <v>90</v>
      </c>
      <c r="T2209">
        <v>99.9</v>
      </c>
      <c r="U2209">
        <v>71</v>
      </c>
      <c r="V2209">
        <v>0.5</v>
      </c>
      <c r="W2209">
        <v>137</v>
      </c>
    </row>
    <row r="2210" spans="1:23" x14ac:dyDescent="0.25">
      <c r="A2210">
        <f>COUNTIF('Value Matchup'!$D$356:$D$423,D2210)</f>
        <v>0</v>
      </c>
      <c r="B2210" t="s">
        <v>1590</v>
      </c>
      <c r="C2210">
        <v>99</v>
      </c>
      <c r="D2210" t="s">
        <v>109</v>
      </c>
      <c r="E2210" t="s">
        <v>110</v>
      </c>
      <c r="F2210" s="79" t="s">
        <v>515</v>
      </c>
      <c r="G2210">
        <v>6.74</v>
      </c>
      <c r="H2210">
        <v>111.7</v>
      </c>
      <c r="I2210">
        <v>36</v>
      </c>
      <c r="J2210">
        <v>104.9</v>
      </c>
      <c r="K2210">
        <v>217</v>
      </c>
      <c r="L2210">
        <v>63.2</v>
      </c>
      <c r="M2210">
        <v>233</v>
      </c>
      <c r="N2210">
        <v>3.4000000000000002E-2</v>
      </c>
      <c r="O2210">
        <v>93</v>
      </c>
      <c r="P2210">
        <v>7.17</v>
      </c>
      <c r="Q2210">
        <v>38</v>
      </c>
      <c r="R2210">
        <v>105.7</v>
      </c>
      <c r="S2210">
        <v>59</v>
      </c>
      <c r="T2210">
        <v>98.5</v>
      </c>
      <c r="U2210">
        <v>30</v>
      </c>
      <c r="V2210">
        <v>-4.78</v>
      </c>
      <c r="W2210">
        <v>286</v>
      </c>
    </row>
    <row r="2211" spans="1:23" x14ac:dyDescent="0.25">
      <c r="A2211">
        <f>COUNTIF('Value Matchup'!$D$356:$D$423,D2211)</f>
        <v>0</v>
      </c>
      <c r="B2211" t="s">
        <v>1590</v>
      </c>
      <c r="C2211">
        <v>100</v>
      </c>
      <c r="D2211" t="s">
        <v>53</v>
      </c>
      <c r="E2211" t="s">
        <v>110</v>
      </c>
      <c r="F2211" s="79" t="s">
        <v>544</v>
      </c>
      <c r="G2211">
        <v>6.53</v>
      </c>
      <c r="H2211">
        <v>103</v>
      </c>
      <c r="I2211">
        <v>160</v>
      </c>
      <c r="J2211">
        <v>96.5</v>
      </c>
      <c r="K2211">
        <v>65</v>
      </c>
      <c r="L2211">
        <v>60</v>
      </c>
      <c r="M2211">
        <v>322</v>
      </c>
      <c r="N2211">
        <v>4.4999999999999998E-2</v>
      </c>
      <c r="O2211">
        <v>63</v>
      </c>
      <c r="P2211">
        <v>5.49</v>
      </c>
      <c r="Q2211">
        <v>71</v>
      </c>
      <c r="R2211">
        <v>105.5</v>
      </c>
      <c r="S2211">
        <v>73</v>
      </c>
      <c r="T2211">
        <v>100</v>
      </c>
      <c r="U2211">
        <v>72</v>
      </c>
      <c r="V2211">
        <v>-1.81</v>
      </c>
      <c r="W2211">
        <v>216</v>
      </c>
    </row>
    <row r="2212" spans="1:23" x14ac:dyDescent="0.25">
      <c r="A2212">
        <f>COUNTIF('Value Matchup'!$D$356:$D$423,D2212)</f>
        <v>0</v>
      </c>
      <c r="B2212" t="s">
        <v>1590</v>
      </c>
      <c r="C2212">
        <v>101</v>
      </c>
      <c r="D2212" t="s">
        <v>85</v>
      </c>
      <c r="E2212" t="s">
        <v>124</v>
      </c>
      <c r="F2212" s="79" t="s">
        <v>518</v>
      </c>
      <c r="G2212">
        <v>6.39</v>
      </c>
      <c r="H2212">
        <v>103.4</v>
      </c>
      <c r="I2212">
        <v>154</v>
      </c>
      <c r="J2212">
        <v>97</v>
      </c>
      <c r="K2212">
        <v>75</v>
      </c>
      <c r="L2212">
        <v>65.8</v>
      </c>
      <c r="M2212">
        <v>118</v>
      </c>
      <c r="N2212">
        <v>-1.4E-2</v>
      </c>
      <c r="O2212">
        <v>221</v>
      </c>
      <c r="P2212">
        <v>9.18</v>
      </c>
      <c r="Q2212">
        <v>14</v>
      </c>
      <c r="R2212">
        <v>106.9</v>
      </c>
      <c r="S2212">
        <v>16</v>
      </c>
      <c r="T2212">
        <v>97.7</v>
      </c>
      <c r="U2212">
        <v>11</v>
      </c>
      <c r="V2212">
        <v>5.31</v>
      </c>
      <c r="W2212">
        <v>35</v>
      </c>
    </row>
    <row r="2213" spans="1:23" x14ac:dyDescent="0.25">
      <c r="A2213">
        <f>COUNTIF('Value Matchup'!$D$356:$D$423,D2213)</f>
        <v>1</v>
      </c>
      <c r="B2213" t="s">
        <v>1590</v>
      </c>
      <c r="C2213">
        <v>102</v>
      </c>
      <c r="D2213" t="s">
        <v>52</v>
      </c>
      <c r="E2213" t="s">
        <v>114</v>
      </c>
      <c r="F2213" s="79" t="s">
        <v>455</v>
      </c>
      <c r="G2213">
        <v>6.38</v>
      </c>
      <c r="H2213">
        <v>105.6</v>
      </c>
      <c r="I2213">
        <v>122</v>
      </c>
      <c r="J2213">
        <v>99.3</v>
      </c>
      <c r="K2213">
        <v>110</v>
      </c>
      <c r="L2213">
        <v>67.7</v>
      </c>
      <c r="M2213">
        <v>46</v>
      </c>
      <c r="N2213">
        <v>0.06</v>
      </c>
      <c r="O2213">
        <v>37</v>
      </c>
      <c r="P2213">
        <v>3.14</v>
      </c>
      <c r="Q2213">
        <v>111</v>
      </c>
      <c r="R2213">
        <v>103.3</v>
      </c>
      <c r="S2213">
        <v>133</v>
      </c>
      <c r="T2213">
        <v>100.2</v>
      </c>
      <c r="U2213">
        <v>78</v>
      </c>
      <c r="V2213">
        <v>-8.0500000000000007</v>
      </c>
      <c r="W2213">
        <v>331</v>
      </c>
    </row>
    <row r="2214" spans="1:23" x14ac:dyDescent="0.25">
      <c r="A2214">
        <f>COUNTIF('Value Matchup'!$D$356:$D$423,D2214)</f>
        <v>0</v>
      </c>
      <c r="B2214" t="s">
        <v>1590</v>
      </c>
      <c r="C2214">
        <v>103</v>
      </c>
      <c r="D2214" t="s">
        <v>1567</v>
      </c>
      <c r="E2214" t="s">
        <v>150</v>
      </c>
      <c r="F2214" s="79" t="s">
        <v>541</v>
      </c>
      <c r="G2214">
        <v>6.38</v>
      </c>
      <c r="H2214">
        <v>100.4</v>
      </c>
      <c r="I2214">
        <v>212</v>
      </c>
      <c r="J2214">
        <v>94</v>
      </c>
      <c r="K2214">
        <v>38</v>
      </c>
      <c r="L2214">
        <v>66.3</v>
      </c>
      <c r="M2214">
        <v>94</v>
      </c>
      <c r="N2214">
        <v>5.8000000000000003E-2</v>
      </c>
      <c r="O2214">
        <v>38</v>
      </c>
      <c r="P2214">
        <v>7.33</v>
      </c>
      <c r="Q2214">
        <v>34</v>
      </c>
      <c r="R2214">
        <v>106.5</v>
      </c>
      <c r="S2214">
        <v>28</v>
      </c>
      <c r="T2214">
        <v>99.2</v>
      </c>
      <c r="U2214">
        <v>51</v>
      </c>
      <c r="V2214">
        <v>-2.63</v>
      </c>
      <c r="W2214">
        <v>248</v>
      </c>
    </row>
    <row r="2215" spans="1:23" x14ac:dyDescent="0.25">
      <c r="A2215">
        <f>COUNTIF('Value Matchup'!$D$356:$D$423,D2215)</f>
        <v>0</v>
      </c>
      <c r="B2215" t="s">
        <v>1590</v>
      </c>
      <c r="C2215">
        <v>104</v>
      </c>
      <c r="D2215" t="s">
        <v>217</v>
      </c>
      <c r="E2215" t="s">
        <v>140</v>
      </c>
      <c r="F2215" s="79" t="s">
        <v>445</v>
      </c>
      <c r="G2215">
        <v>6.37</v>
      </c>
      <c r="H2215">
        <v>99.9</v>
      </c>
      <c r="I2215">
        <v>222</v>
      </c>
      <c r="J2215">
        <v>93.5</v>
      </c>
      <c r="K2215">
        <v>33</v>
      </c>
      <c r="L2215">
        <v>65.2</v>
      </c>
      <c r="M2215">
        <v>142</v>
      </c>
      <c r="N2215">
        <v>-3.7999999999999999E-2</v>
      </c>
      <c r="O2215">
        <v>274</v>
      </c>
      <c r="P2215">
        <v>3.9</v>
      </c>
      <c r="Q2215">
        <v>99</v>
      </c>
      <c r="R2215">
        <v>105.7</v>
      </c>
      <c r="S2215">
        <v>60</v>
      </c>
      <c r="T2215">
        <v>101.8</v>
      </c>
      <c r="U2215">
        <v>118</v>
      </c>
      <c r="V2215">
        <v>-10.65</v>
      </c>
      <c r="W2215">
        <v>342</v>
      </c>
    </row>
    <row r="2216" spans="1:23" x14ac:dyDescent="0.25">
      <c r="A2216">
        <f>COUNTIF('Value Matchup'!$D$356:$D$423,D2216)</f>
        <v>0</v>
      </c>
      <c r="B2216" t="s">
        <v>1590</v>
      </c>
      <c r="C2216">
        <v>105</v>
      </c>
      <c r="D2216" t="s">
        <v>1568</v>
      </c>
      <c r="E2216" t="s">
        <v>207</v>
      </c>
      <c r="F2216" s="79" t="s">
        <v>959</v>
      </c>
      <c r="G2216">
        <v>6.27</v>
      </c>
      <c r="H2216">
        <v>104.9</v>
      </c>
      <c r="I2216">
        <v>136</v>
      </c>
      <c r="J2216">
        <v>98.6</v>
      </c>
      <c r="K2216">
        <v>99</v>
      </c>
      <c r="L2216">
        <v>67.900000000000006</v>
      </c>
      <c r="M2216">
        <v>41</v>
      </c>
      <c r="N2216">
        <v>3.9E-2</v>
      </c>
      <c r="O2216">
        <v>79</v>
      </c>
      <c r="P2216">
        <v>-2.79</v>
      </c>
      <c r="Q2216">
        <v>213</v>
      </c>
      <c r="R2216">
        <v>101.3</v>
      </c>
      <c r="S2216">
        <v>215</v>
      </c>
      <c r="T2216">
        <v>104.1</v>
      </c>
      <c r="U2216">
        <v>221</v>
      </c>
      <c r="V2216">
        <v>4.57</v>
      </c>
      <c r="W2216">
        <v>48</v>
      </c>
    </row>
    <row r="2217" spans="1:23" x14ac:dyDescent="0.25">
      <c r="A2217">
        <f>COUNTIF('Value Matchup'!$D$356:$D$423,D2217)</f>
        <v>0</v>
      </c>
      <c r="B2217" t="s">
        <v>1590</v>
      </c>
      <c r="C2217">
        <v>106</v>
      </c>
      <c r="D2217" t="s">
        <v>335</v>
      </c>
      <c r="E2217" t="s">
        <v>150</v>
      </c>
      <c r="F2217" s="79" t="s">
        <v>452</v>
      </c>
      <c r="G2217">
        <v>6.07</v>
      </c>
      <c r="H2217">
        <v>107.5</v>
      </c>
      <c r="I2217">
        <v>82</v>
      </c>
      <c r="J2217">
        <v>101.4</v>
      </c>
      <c r="K2217">
        <v>147</v>
      </c>
      <c r="L2217">
        <v>63.1</v>
      </c>
      <c r="M2217">
        <v>237</v>
      </c>
      <c r="N2217">
        <v>1.4999999999999999E-2</v>
      </c>
      <c r="O2217">
        <v>141</v>
      </c>
      <c r="P2217">
        <v>6.99</v>
      </c>
      <c r="Q2217">
        <v>43</v>
      </c>
      <c r="R2217">
        <v>105.2</v>
      </c>
      <c r="S2217">
        <v>81</v>
      </c>
      <c r="T2217">
        <v>98.2</v>
      </c>
      <c r="U2217">
        <v>20</v>
      </c>
      <c r="V2217">
        <v>-4.13</v>
      </c>
      <c r="W2217">
        <v>278</v>
      </c>
    </row>
    <row r="2218" spans="1:23" x14ac:dyDescent="0.25">
      <c r="A2218">
        <f>COUNTIF('Value Matchup'!$D$356:$D$423,D2218)</f>
        <v>0</v>
      </c>
      <c r="B2218" t="s">
        <v>1590</v>
      </c>
      <c r="C2218">
        <v>107</v>
      </c>
      <c r="D2218" t="s">
        <v>139</v>
      </c>
      <c r="E2218" t="s">
        <v>140</v>
      </c>
      <c r="F2218" s="79" t="s">
        <v>543</v>
      </c>
      <c r="G2218">
        <v>6.04</v>
      </c>
      <c r="H2218">
        <v>109.9</v>
      </c>
      <c r="I2218">
        <v>54</v>
      </c>
      <c r="J2218">
        <v>103.9</v>
      </c>
      <c r="K2218">
        <v>196</v>
      </c>
      <c r="L2218">
        <v>62.6</v>
      </c>
      <c r="M2218">
        <v>260</v>
      </c>
      <c r="N2218">
        <v>2.5999999999999999E-2</v>
      </c>
      <c r="O2218">
        <v>117</v>
      </c>
      <c r="P2218">
        <v>6.46</v>
      </c>
      <c r="Q2218">
        <v>55</v>
      </c>
      <c r="R2218">
        <v>105.8</v>
      </c>
      <c r="S2218">
        <v>50</v>
      </c>
      <c r="T2218">
        <v>99.4</v>
      </c>
      <c r="U2218">
        <v>57</v>
      </c>
      <c r="V2218">
        <v>-3.14</v>
      </c>
      <c r="W2218">
        <v>259</v>
      </c>
    </row>
    <row r="2219" spans="1:23" x14ac:dyDescent="0.25">
      <c r="A2219">
        <f>COUNTIF('Value Matchup'!$D$356:$D$423,D2219)</f>
        <v>1</v>
      </c>
      <c r="B2219" t="s">
        <v>1590</v>
      </c>
      <c r="C2219">
        <v>108</v>
      </c>
      <c r="D2219" t="s">
        <v>401</v>
      </c>
      <c r="E2219" t="s">
        <v>155</v>
      </c>
      <c r="F2219" s="79" t="s">
        <v>510</v>
      </c>
      <c r="G2219">
        <v>5.53</v>
      </c>
      <c r="H2219">
        <v>109.7</v>
      </c>
      <c r="I2219">
        <v>60</v>
      </c>
      <c r="J2219">
        <v>104.2</v>
      </c>
      <c r="K2219">
        <v>201</v>
      </c>
      <c r="L2219">
        <v>60.6</v>
      </c>
      <c r="M2219">
        <v>313</v>
      </c>
      <c r="N2219">
        <v>2.4E-2</v>
      </c>
      <c r="O2219">
        <v>121</v>
      </c>
      <c r="P2219">
        <v>-2.1</v>
      </c>
      <c r="Q2219">
        <v>186</v>
      </c>
      <c r="R2219">
        <v>101.5</v>
      </c>
      <c r="S2219">
        <v>203</v>
      </c>
      <c r="T2219">
        <v>103.6</v>
      </c>
      <c r="U2219">
        <v>198</v>
      </c>
      <c r="V2219">
        <v>-3.04</v>
      </c>
      <c r="W2219">
        <v>256</v>
      </c>
    </row>
    <row r="2220" spans="1:23" x14ac:dyDescent="0.25">
      <c r="A2220">
        <f>COUNTIF('Value Matchup'!$D$356:$D$423,D2220)</f>
        <v>0</v>
      </c>
      <c r="B2220" t="s">
        <v>1590</v>
      </c>
      <c r="C2220">
        <v>109</v>
      </c>
      <c r="D2220" t="s">
        <v>210</v>
      </c>
      <c r="E2220" t="s">
        <v>110</v>
      </c>
      <c r="F2220" s="79" t="s">
        <v>1661</v>
      </c>
      <c r="G2220">
        <v>5.46</v>
      </c>
      <c r="H2220">
        <v>100</v>
      </c>
      <c r="I2220">
        <v>220</v>
      </c>
      <c r="J2220">
        <v>94.5</v>
      </c>
      <c r="K2220">
        <v>42</v>
      </c>
      <c r="L2220">
        <v>60.5</v>
      </c>
      <c r="M2220">
        <v>314</v>
      </c>
      <c r="N2220">
        <v>-6.2E-2</v>
      </c>
      <c r="O2220">
        <v>310</v>
      </c>
      <c r="P2220">
        <v>9.1</v>
      </c>
      <c r="Q2220">
        <v>16</v>
      </c>
      <c r="R2220">
        <v>107.7</v>
      </c>
      <c r="S2220">
        <v>10</v>
      </c>
      <c r="T2220">
        <v>98.6</v>
      </c>
      <c r="U2220">
        <v>33</v>
      </c>
      <c r="V2220">
        <v>4.3899999999999997</v>
      </c>
      <c r="W2220">
        <v>52</v>
      </c>
    </row>
    <row r="2221" spans="1:23" x14ac:dyDescent="0.25">
      <c r="A2221">
        <f>COUNTIF('Value Matchup'!$D$356:$D$423,D2221)</f>
        <v>0</v>
      </c>
      <c r="B2221" t="s">
        <v>1590</v>
      </c>
      <c r="C2221">
        <v>110</v>
      </c>
      <c r="D2221" t="s">
        <v>195</v>
      </c>
      <c r="E2221" t="s">
        <v>132</v>
      </c>
      <c r="F2221" s="79" t="s">
        <v>970</v>
      </c>
      <c r="G2221">
        <v>5.39</v>
      </c>
      <c r="H2221">
        <v>110.7</v>
      </c>
      <c r="I2221">
        <v>45</v>
      </c>
      <c r="J2221">
        <v>105.3</v>
      </c>
      <c r="K2221">
        <v>225</v>
      </c>
      <c r="L2221">
        <v>63.9</v>
      </c>
      <c r="M2221">
        <v>202</v>
      </c>
      <c r="N2221">
        <v>2.8000000000000001E-2</v>
      </c>
      <c r="O2221">
        <v>107</v>
      </c>
      <c r="P2221">
        <v>-3.72</v>
      </c>
      <c r="Q2221">
        <v>241</v>
      </c>
      <c r="R2221">
        <v>101.1</v>
      </c>
      <c r="S2221">
        <v>225</v>
      </c>
      <c r="T2221">
        <v>104.8</v>
      </c>
      <c r="U2221">
        <v>253</v>
      </c>
      <c r="V2221">
        <v>-4.37</v>
      </c>
      <c r="W2221">
        <v>280</v>
      </c>
    </row>
    <row r="2222" spans="1:23" x14ac:dyDescent="0.25">
      <c r="A2222">
        <f>COUNTIF('Value Matchup'!$D$356:$D$423,D2222)</f>
        <v>0</v>
      </c>
      <c r="B2222" t="s">
        <v>1590</v>
      </c>
      <c r="C2222">
        <v>111</v>
      </c>
      <c r="D2222" t="s">
        <v>214</v>
      </c>
      <c r="E2222" t="s">
        <v>182</v>
      </c>
      <c r="F2222" s="79" t="s">
        <v>442</v>
      </c>
      <c r="G2222">
        <v>5.34</v>
      </c>
      <c r="H2222">
        <v>100.4</v>
      </c>
      <c r="I2222">
        <v>211</v>
      </c>
      <c r="J2222">
        <v>95.1</v>
      </c>
      <c r="K2222">
        <v>49</v>
      </c>
      <c r="L2222">
        <v>66.5</v>
      </c>
      <c r="M2222">
        <v>81</v>
      </c>
      <c r="N2222">
        <v>-8.5000000000000006E-2</v>
      </c>
      <c r="O2222">
        <v>330</v>
      </c>
      <c r="P2222">
        <v>4.3899999999999997</v>
      </c>
      <c r="Q2222">
        <v>86</v>
      </c>
      <c r="R2222">
        <v>105.6</v>
      </c>
      <c r="S2222">
        <v>67</v>
      </c>
      <c r="T2222">
        <v>101.2</v>
      </c>
      <c r="U2222">
        <v>106</v>
      </c>
      <c r="V2222">
        <v>-0.62</v>
      </c>
      <c r="W2222">
        <v>179</v>
      </c>
    </row>
    <row r="2223" spans="1:23" x14ac:dyDescent="0.25">
      <c r="A2223">
        <f>COUNTIF('Value Matchup'!$D$356:$D$423,D2223)</f>
        <v>0</v>
      </c>
      <c r="B2223" t="s">
        <v>1590</v>
      </c>
      <c r="C2223">
        <v>112</v>
      </c>
      <c r="D2223" t="s">
        <v>89</v>
      </c>
      <c r="E2223" t="s">
        <v>140</v>
      </c>
      <c r="F2223" s="79" t="s">
        <v>451</v>
      </c>
      <c r="G2223">
        <v>5.33</v>
      </c>
      <c r="H2223">
        <v>101.2</v>
      </c>
      <c r="I2223">
        <v>198</v>
      </c>
      <c r="J2223">
        <v>95.8</v>
      </c>
      <c r="K2223">
        <v>59</v>
      </c>
      <c r="L2223">
        <v>61</v>
      </c>
      <c r="M2223">
        <v>303</v>
      </c>
      <c r="N2223">
        <v>-0.111</v>
      </c>
      <c r="O2223">
        <v>339</v>
      </c>
      <c r="P2223">
        <v>4.29</v>
      </c>
      <c r="Q2223">
        <v>90</v>
      </c>
      <c r="R2223">
        <v>105.7</v>
      </c>
      <c r="S2223">
        <v>61</v>
      </c>
      <c r="T2223">
        <v>101.4</v>
      </c>
      <c r="U2223">
        <v>110</v>
      </c>
      <c r="V2223">
        <v>-7.53</v>
      </c>
      <c r="W2223">
        <v>325</v>
      </c>
    </row>
    <row r="2224" spans="1:23" x14ac:dyDescent="0.25">
      <c r="A2224">
        <f>COUNTIF('Value Matchup'!$D$356:$D$423,D2224)</f>
        <v>0</v>
      </c>
      <c r="B2224" t="s">
        <v>1590</v>
      </c>
      <c r="C2224">
        <v>113</v>
      </c>
      <c r="D2224" t="s">
        <v>60</v>
      </c>
      <c r="E2224" t="s">
        <v>114</v>
      </c>
      <c r="F2224" s="79" t="s">
        <v>550</v>
      </c>
      <c r="G2224">
        <v>5.27</v>
      </c>
      <c r="H2224">
        <v>101.9</v>
      </c>
      <c r="I2224">
        <v>184</v>
      </c>
      <c r="J2224">
        <v>96.7</v>
      </c>
      <c r="K2224">
        <v>71</v>
      </c>
      <c r="L2224">
        <v>60.9</v>
      </c>
      <c r="M2224">
        <v>308</v>
      </c>
      <c r="N2224">
        <v>-2E-3</v>
      </c>
      <c r="O2224">
        <v>183</v>
      </c>
      <c r="P2224">
        <v>4.82</v>
      </c>
      <c r="Q2224">
        <v>82</v>
      </c>
      <c r="R2224">
        <v>104.5</v>
      </c>
      <c r="S2224">
        <v>100</v>
      </c>
      <c r="T2224">
        <v>99.7</v>
      </c>
      <c r="U2224">
        <v>63</v>
      </c>
      <c r="V2224">
        <v>-0.89</v>
      </c>
      <c r="W2224">
        <v>188</v>
      </c>
    </row>
    <row r="2225" spans="1:23" x14ac:dyDescent="0.25">
      <c r="A2225">
        <f>COUNTIF('Value Matchup'!$D$356:$D$423,D2225)</f>
        <v>0</v>
      </c>
      <c r="B2225" t="s">
        <v>1590</v>
      </c>
      <c r="C2225">
        <v>114</v>
      </c>
      <c r="D2225" t="s">
        <v>403</v>
      </c>
      <c r="E2225" t="s">
        <v>167</v>
      </c>
      <c r="F2225" s="79" t="s">
        <v>515</v>
      </c>
      <c r="G2225">
        <v>5.25</v>
      </c>
      <c r="H2225">
        <v>103.7</v>
      </c>
      <c r="I2225">
        <v>150</v>
      </c>
      <c r="J2225">
        <v>98.5</v>
      </c>
      <c r="K2225">
        <v>97</v>
      </c>
      <c r="L2225">
        <v>59.9</v>
      </c>
      <c r="M2225">
        <v>324</v>
      </c>
      <c r="N2225">
        <v>0</v>
      </c>
      <c r="O2225">
        <v>178</v>
      </c>
      <c r="P2225">
        <v>1.39</v>
      </c>
      <c r="Q2225">
        <v>124</v>
      </c>
      <c r="R2225">
        <v>103.9</v>
      </c>
      <c r="S2225">
        <v>117</v>
      </c>
      <c r="T2225">
        <v>102.5</v>
      </c>
      <c r="U2225">
        <v>142</v>
      </c>
      <c r="V2225">
        <v>3.68</v>
      </c>
      <c r="W2225">
        <v>70</v>
      </c>
    </row>
    <row r="2226" spans="1:23" x14ac:dyDescent="0.25">
      <c r="A2226">
        <f>COUNTIF('Value Matchup'!$D$356:$D$423,D2226)</f>
        <v>0</v>
      </c>
      <c r="B2226" t="s">
        <v>1590</v>
      </c>
      <c r="C2226">
        <v>115</v>
      </c>
      <c r="D2226" t="s">
        <v>65</v>
      </c>
      <c r="E2226" t="s">
        <v>124</v>
      </c>
      <c r="F2226" s="79" t="s">
        <v>549</v>
      </c>
      <c r="G2226">
        <v>5.13</v>
      </c>
      <c r="H2226">
        <v>104.7</v>
      </c>
      <c r="I2226">
        <v>138</v>
      </c>
      <c r="J2226">
        <v>99.5</v>
      </c>
      <c r="K2226">
        <v>116</v>
      </c>
      <c r="L2226">
        <v>60.9</v>
      </c>
      <c r="M2226">
        <v>304</v>
      </c>
      <c r="N2226">
        <v>-2.7E-2</v>
      </c>
      <c r="O2226">
        <v>251</v>
      </c>
      <c r="P2226">
        <v>7.13</v>
      </c>
      <c r="Q2226">
        <v>39</v>
      </c>
      <c r="R2226">
        <v>105.9</v>
      </c>
      <c r="S2226">
        <v>46</v>
      </c>
      <c r="T2226">
        <v>98.8</v>
      </c>
      <c r="U2226">
        <v>41</v>
      </c>
      <c r="V2226">
        <v>-5.28</v>
      </c>
      <c r="W2226">
        <v>296</v>
      </c>
    </row>
    <row r="2227" spans="1:23" x14ac:dyDescent="0.25">
      <c r="A2227">
        <f>COUNTIF('Value Matchup'!$D$356:$D$423,D2227)</f>
        <v>0</v>
      </c>
      <c r="B2227" t="s">
        <v>1590</v>
      </c>
      <c r="C2227">
        <v>116</v>
      </c>
      <c r="D2227" t="s">
        <v>160</v>
      </c>
      <c r="E2227" t="s">
        <v>161</v>
      </c>
      <c r="F2227" s="79" t="s">
        <v>544</v>
      </c>
      <c r="G2227">
        <v>5.0599999999999996</v>
      </c>
      <c r="H2227">
        <v>111.2</v>
      </c>
      <c r="I2227">
        <v>40</v>
      </c>
      <c r="J2227">
        <v>106.2</v>
      </c>
      <c r="K2227">
        <v>248</v>
      </c>
      <c r="L2227">
        <v>65.099999999999994</v>
      </c>
      <c r="M2227">
        <v>146</v>
      </c>
      <c r="N2227">
        <v>-1.4999999999999999E-2</v>
      </c>
      <c r="O2227">
        <v>225</v>
      </c>
      <c r="P2227">
        <v>-0.12</v>
      </c>
      <c r="Q2227">
        <v>144</v>
      </c>
      <c r="R2227">
        <v>102.2</v>
      </c>
      <c r="S2227">
        <v>171</v>
      </c>
      <c r="T2227">
        <v>102.3</v>
      </c>
      <c r="U2227">
        <v>132</v>
      </c>
      <c r="V2227">
        <v>3.47</v>
      </c>
      <c r="W2227">
        <v>71</v>
      </c>
    </row>
    <row r="2228" spans="1:23" x14ac:dyDescent="0.25">
      <c r="A2228">
        <f>COUNTIF('Value Matchup'!$D$356:$D$423,D2228)</f>
        <v>1</v>
      </c>
      <c r="B2228" t="s">
        <v>1590</v>
      </c>
      <c r="C2228">
        <v>117</v>
      </c>
      <c r="D2228" t="s">
        <v>87</v>
      </c>
      <c r="E2228" t="s">
        <v>150</v>
      </c>
      <c r="F2228" s="79" t="s">
        <v>549</v>
      </c>
      <c r="G2228">
        <v>4.9400000000000004</v>
      </c>
      <c r="H2228">
        <v>104.3</v>
      </c>
      <c r="I2228">
        <v>145</v>
      </c>
      <c r="J2228">
        <v>99.4</v>
      </c>
      <c r="K2228">
        <v>112</v>
      </c>
      <c r="L2228">
        <v>63.5</v>
      </c>
      <c r="M2228">
        <v>221</v>
      </c>
      <c r="N2228">
        <v>-2.5999999999999999E-2</v>
      </c>
      <c r="O2228">
        <v>247</v>
      </c>
      <c r="P2228">
        <v>6.27</v>
      </c>
      <c r="Q2228">
        <v>58</v>
      </c>
      <c r="R2228">
        <v>105</v>
      </c>
      <c r="S2228">
        <v>87</v>
      </c>
      <c r="T2228">
        <v>98.7</v>
      </c>
      <c r="U2228">
        <v>39</v>
      </c>
      <c r="V2228">
        <v>-6.82</v>
      </c>
      <c r="W2228">
        <v>320</v>
      </c>
    </row>
    <row r="2229" spans="1:23" x14ac:dyDescent="0.25">
      <c r="A2229">
        <f>COUNTIF('Value Matchup'!$D$356:$D$423,D2229)</f>
        <v>0</v>
      </c>
      <c r="B2229" t="s">
        <v>1590</v>
      </c>
      <c r="C2229">
        <v>118</v>
      </c>
      <c r="D2229" t="s">
        <v>189</v>
      </c>
      <c r="E2229" t="s">
        <v>144</v>
      </c>
      <c r="F2229" s="79" t="s">
        <v>550</v>
      </c>
      <c r="G2229">
        <v>4.55</v>
      </c>
      <c r="H2229">
        <v>107.2</v>
      </c>
      <c r="I2229">
        <v>93</v>
      </c>
      <c r="J2229">
        <v>102.6</v>
      </c>
      <c r="K2229">
        <v>167</v>
      </c>
      <c r="L2229">
        <v>67.400000000000006</v>
      </c>
      <c r="M2229">
        <v>53</v>
      </c>
      <c r="N2229">
        <v>2E-3</v>
      </c>
      <c r="O2229">
        <v>172</v>
      </c>
      <c r="P2229">
        <v>5.89</v>
      </c>
      <c r="Q2229">
        <v>63</v>
      </c>
      <c r="R2229">
        <v>106.5</v>
      </c>
      <c r="S2229">
        <v>26</v>
      </c>
      <c r="T2229">
        <v>100.6</v>
      </c>
      <c r="U2229">
        <v>94</v>
      </c>
      <c r="V2229">
        <v>1.78</v>
      </c>
      <c r="W2229">
        <v>110</v>
      </c>
    </row>
    <row r="2230" spans="1:23" x14ac:dyDescent="0.25">
      <c r="A2230">
        <f>COUNTIF('Value Matchup'!$D$356:$D$423,D2230)</f>
        <v>0</v>
      </c>
      <c r="B2230" t="s">
        <v>1590</v>
      </c>
      <c r="C2230">
        <v>119</v>
      </c>
      <c r="D2230" t="s">
        <v>366</v>
      </c>
      <c r="E2230" t="s">
        <v>182</v>
      </c>
      <c r="F2230" s="79" t="s">
        <v>1194</v>
      </c>
      <c r="G2230">
        <v>4.53</v>
      </c>
      <c r="H2230">
        <v>109.7</v>
      </c>
      <c r="I2230">
        <v>59</v>
      </c>
      <c r="J2230">
        <v>105.2</v>
      </c>
      <c r="K2230">
        <v>222</v>
      </c>
      <c r="L2230">
        <v>65.099999999999994</v>
      </c>
      <c r="M2230">
        <v>147</v>
      </c>
      <c r="N2230">
        <v>-0.04</v>
      </c>
      <c r="O2230">
        <v>277</v>
      </c>
      <c r="P2230">
        <v>3.71</v>
      </c>
      <c r="Q2230">
        <v>102</v>
      </c>
      <c r="R2230">
        <v>105.9</v>
      </c>
      <c r="S2230">
        <v>47</v>
      </c>
      <c r="T2230">
        <v>102.2</v>
      </c>
      <c r="U2230">
        <v>129</v>
      </c>
      <c r="V2230">
        <v>-0.59</v>
      </c>
      <c r="W2230">
        <v>177</v>
      </c>
    </row>
    <row r="2231" spans="1:23" x14ac:dyDescent="0.25">
      <c r="A2231">
        <f>COUNTIF('Value Matchup'!$D$356:$D$423,D2231)</f>
        <v>0</v>
      </c>
      <c r="B2231" t="s">
        <v>1590</v>
      </c>
      <c r="C2231">
        <v>120</v>
      </c>
      <c r="D2231" t="s">
        <v>1243</v>
      </c>
      <c r="E2231" t="s">
        <v>140</v>
      </c>
      <c r="F2231" s="79" t="s">
        <v>754</v>
      </c>
      <c r="G2231">
        <v>4.45</v>
      </c>
      <c r="H2231">
        <v>107.1</v>
      </c>
      <c r="I2231">
        <v>94</v>
      </c>
      <c r="J2231">
        <v>102.7</v>
      </c>
      <c r="K2231">
        <v>170</v>
      </c>
      <c r="L2231">
        <v>64.2</v>
      </c>
      <c r="M2231">
        <v>191</v>
      </c>
      <c r="N2231">
        <v>8.5000000000000006E-2</v>
      </c>
      <c r="O2231">
        <v>16</v>
      </c>
      <c r="P2231">
        <v>6.95</v>
      </c>
      <c r="Q2231">
        <v>44</v>
      </c>
      <c r="R2231">
        <v>105.6</v>
      </c>
      <c r="S2231">
        <v>65</v>
      </c>
      <c r="T2231">
        <v>98.7</v>
      </c>
      <c r="U2231">
        <v>38</v>
      </c>
      <c r="V2231">
        <v>-1.0900000000000001</v>
      </c>
      <c r="W2231">
        <v>193</v>
      </c>
    </row>
    <row r="2232" spans="1:23" x14ac:dyDescent="0.25">
      <c r="A2232">
        <f>COUNTIF('Value Matchup'!$D$356:$D$423,D2232)</f>
        <v>0</v>
      </c>
      <c r="B2232" t="s">
        <v>1590</v>
      </c>
      <c r="C2232">
        <v>121</v>
      </c>
      <c r="D2232" t="s">
        <v>246</v>
      </c>
      <c r="E2232" t="s">
        <v>112</v>
      </c>
      <c r="F2232" s="79" t="s">
        <v>649</v>
      </c>
      <c r="G2232">
        <v>4.43</v>
      </c>
      <c r="H2232">
        <v>107.8</v>
      </c>
      <c r="I2232">
        <v>77</v>
      </c>
      <c r="J2232">
        <v>103.4</v>
      </c>
      <c r="K2232">
        <v>182</v>
      </c>
      <c r="L2232">
        <v>65.599999999999994</v>
      </c>
      <c r="M2232">
        <v>127</v>
      </c>
      <c r="N2232">
        <v>-1.9E-2</v>
      </c>
      <c r="O2232">
        <v>236</v>
      </c>
      <c r="P2232">
        <v>-0.86</v>
      </c>
      <c r="Q2232">
        <v>160</v>
      </c>
      <c r="R2232">
        <v>101.4</v>
      </c>
      <c r="S2232">
        <v>210</v>
      </c>
      <c r="T2232">
        <v>102.3</v>
      </c>
      <c r="U2232">
        <v>134</v>
      </c>
      <c r="V2232">
        <v>-0.68</v>
      </c>
      <c r="W2232">
        <v>181</v>
      </c>
    </row>
    <row r="2233" spans="1:23" x14ac:dyDescent="0.25">
      <c r="A2233">
        <f>COUNTIF('Value Matchup'!$D$356:$D$423,D2233)</f>
        <v>0</v>
      </c>
      <c r="B2233" t="s">
        <v>1590</v>
      </c>
      <c r="C2233">
        <v>122</v>
      </c>
      <c r="D2233" t="s">
        <v>421</v>
      </c>
      <c r="E2233" t="s">
        <v>173</v>
      </c>
      <c r="F2233" s="79" t="s">
        <v>1041</v>
      </c>
      <c r="G2233">
        <v>4.33</v>
      </c>
      <c r="H2233">
        <v>98</v>
      </c>
      <c r="I2233">
        <v>256</v>
      </c>
      <c r="J2233">
        <v>93.7</v>
      </c>
      <c r="K2233">
        <v>34</v>
      </c>
      <c r="L2233">
        <v>61.8</v>
      </c>
      <c r="M2233">
        <v>283</v>
      </c>
      <c r="N2233">
        <v>8.0000000000000002E-3</v>
      </c>
      <c r="O2233">
        <v>156</v>
      </c>
      <c r="P2233">
        <v>-1.44</v>
      </c>
      <c r="Q2233">
        <v>171</v>
      </c>
      <c r="R2233">
        <v>102.7</v>
      </c>
      <c r="S2233">
        <v>146</v>
      </c>
      <c r="T2233">
        <v>104.2</v>
      </c>
      <c r="U2233">
        <v>228</v>
      </c>
      <c r="V2233">
        <v>-4.8600000000000003</v>
      </c>
      <c r="W2233">
        <v>288</v>
      </c>
    </row>
    <row r="2234" spans="1:23" x14ac:dyDescent="0.25">
      <c r="A2234">
        <f>COUNTIF('Value Matchup'!$D$356:$D$423,D2234)</f>
        <v>0</v>
      </c>
      <c r="B2234" t="s">
        <v>1590</v>
      </c>
      <c r="C2234">
        <v>123</v>
      </c>
      <c r="D2234" t="s">
        <v>413</v>
      </c>
      <c r="E2234" t="s">
        <v>134</v>
      </c>
      <c r="F2234" s="79" t="s">
        <v>514</v>
      </c>
      <c r="G2234">
        <v>4.22</v>
      </c>
      <c r="H2234">
        <v>105</v>
      </c>
      <c r="I2234">
        <v>133</v>
      </c>
      <c r="J2234">
        <v>100.8</v>
      </c>
      <c r="K2234">
        <v>137</v>
      </c>
      <c r="L2234">
        <v>63</v>
      </c>
      <c r="M2234">
        <v>242</v>
      </c>
      <c r="N2234">
        <v>-4.2000000000000003E-2</v>
      </c>
      <c r="O2234">
        <v>280</v>
      </c>
      <c r="P2234">
        <v>6.78</v>
      </c>
      <c r="Q2234">
        <v>48</v>
      </c>
      <c r="R2234">
        <v>107.2</v>
      </c>
      <c r="S2234">
        <v>15</v>
      </c>
      <c r="T2234">
        <v>100.4</v>
      </c>
      <c r="U2234">
        <v>85</v>
      </c>
      <c r="V2234">
        <v>1.18</v>
      </c>
      <c r="W2234">
        <v>125</v>
      </c>
    </row>
    <row r="2235" spans="1:23" x14ac:dyDescent="0.25">
      <c r="A2235">
        <f>COUNTIF('Value Matchup'!$D$356:$D$423,D2235)</f>
        <v>0</v>
      </c>
      <c r="B2235" t="s">
        <v>1590</v>
      </c>
      <c r="C2235">
        <v>124</v>
      </c>
      <c r="D2235" t="s">
        <v>260</v>
      </c>
      <c r="E2235" t="s">
        <v>161</v>
      </c>
      <c r="F2235" s="79" t="s">
        <v>755</v>
      </c>
      <c r="G2235">
        <v>4.13</v>
      </c>
      <c r="H2235">
        <v>104.6</v>
      </c>
      <c r="I2235">
        <v>140</v>
      </c>
      <c r="J2235">
        <v>100.4</v>
      </c>
      <c r="K2235">
        <v>132</v>
      </c>
      <c r="L2235">
        <v>62.7</v>
      </c>
      <c r="M2235">
        <v>254</v>
      </c>
      <c r="N2235">
        <v>4.7E-2</v>
      </c>
      <c r="O2235">
        <v>58</v>
      </c>
      <c r="P2235">
        <v>-1.48</v>
      </c>
      <c r="Q2235">
        <v>172</v>
      </c>
      <c r="R2235">
        <v>101.3</v>
      </c>
      <c r="S2235">
        <v>213</v>
      </c>
      <c r="T2235">
        <v>102.8</v>
      </c>
      <c r="U2235">
        <v>154</v>
      </c>
      <c r="V2235">
        <v>-1.26</v>
      </c>
      <c r="W2235">
        <v>201</v>
      </c>
    </row>
    <row r="2236" spans="1:23" x14ac:dyDescent="0.25">
      <c r="A2236">
        <f>COUNTIF('Value Matchup'!$D$356:$D$423,D2236)</f>
        <v>0</v>
      </c>
      <c r="B2236" t="s">
        <v>1590</v>
      </c>
      <c r="C2236">
        <v>125</v>
      </c>
      <c r="D2236" t="s">
        <v>192</v>
      </c>
      <c r="E2236" t="s">
        <v>167</v>
      </c>
      <c r="F2236" s="79" t="s">
        <v>755</v>
      </c>
      <c r="G2236">
        <v>4.0199999999999996</v>
      </c>
      <c r="H2236">
        <v>108.9</v>
      </c>
      <c r="I2236">
        <v>69</v>
      </c>
      <c r="J2236">
        <v>104.9</v>
      </c>
      <c r="K2236">
        <v>216</v>
      </c>
      <c r="L2236">
        <v>67.5</v>
      </c>
      <c r="M2236">
        <v>49</v>
      </c>
      <c r="N2236">
        <v>4.4999999999999998E-2</v>
      </c>
      <c r="O2236">
        <v>64</v>
      </c>
      <c r="P2236">
        <v>0.12</v>
      </c>
      <c r="Q2236">
        <v>140</v>
      </c>
      <c r="R2236">
        <v>102.3</v>
      </c>
      <c r="S2236">
        <v>163</v>
      </c>
      <c r="T2236">
        <v>102.2</v>
      </c>
      <c r="U2236">
        <v>128</v>
      </c>
      <c r="V2236">
        <v>-3.26</v>
      </c>
      <c r="W2236">
        <v>263</v>
      </c>
    </row>
    <row r="2237" spans="1:23" x14ac:dyDescent="0.25">
      <c r="A2237">
        <f>COUNTIF('Value Matchup'!$D$356:$D$423,D2237)</f>
        <v>0</v>
      </c>
      <c r="B2237" t="s">
        <v>1590</v>
      </c>
      <c r="C2237">
        <v>126</v>
      </c>
      <c r="D2237" t="s">
        <v>220</v>
      </c>
      <c r="E2237" t="s">
        <v>173</v>
      </c>
      <c r="F2237" s="79" t="s">
        <v>754</v>
      </c>
      <c r="G2237">
        <v>3.99</v>
      </c>
      <c r="H2237">
        <v>104.5</v>
      </c>
      <c r="I2237">
        <v>142</v>
      </c>
      <c r="J2237">
        <v>100.5</v>
      </c>
      <c r="K2237">
        <v>133</v>
      </c>
      <c r="L2237">
        <v>62.5</v>
      </c>
      <c r="M2237">
        <v>264</v>
      </c>
      <c r="N2237">
        <v>-0.05</v>
      </c>
      <c r="O2237">
        <v>295</v>
      </c>
      <c r="P2237">
        <v>0.01</v>
      </c>
      <c r="Q2237">
        <v>141</v>
      </c>
      <c r="R2237">
        <v>103</v>
      </c>
      <c r="S2237">
        <v>138</v>
      </c>
      <c r="T2237">
        <v>103</v>
      </c>
      <c r="U2237">
        <v>166</v>
      </c>
      <c r="V2237">
        <v>0.61</v>
      </c>
      <c r="W2237">
        <v>132</v>
      </c>
    </row>
    <row r="2238" spans="1:23" x14ac:dyDescent="0.25">
      <c r="A2238">
        <f>COUNTIF('Value Matchup'!$D$356:$D$423,D2238)</f>
        <v>0</v>
      </c>
      <c r="B2238" t="s">
        <v>1590</v>
      </c>
      <c r="C2238">
        <v>127</v>
      </c>
      <c r="D2238" t="s">
        <v>1569</v>
      </c>
      <c r="E2238" t="s">
        <v>207</v>
      </c>
      <c r="F2238" s="79" t="s">
        <v>1018</v>
      </c>
      <c r="G2238">
        <v>3.96</v>
      </c>
      <c r="H2238">
        <v>104</v>
      </c>
      <c r="I2238">
        <v>148</v>
      </c>
      <c r="J2238">
        <v>100.1</v>
      </c>
      <c r="K2238">
        <v>128</v>
      </c>
      <c r="L2238">
        <v>61.3</v>
      </c>
      <c r="M2238">
        <v>298</v>
      </c>
      <c r="N2238">
        <v>2.7E-2</v>
      </c>
      <c r="O2238">
        <v>113</v>
      </c>
      <c r="P2238">
        <v>-4.51</v>
      </c>
      <c r="Q2238">
        <v>260</v>
      </c>
      <c r="R2238">
        <v>100.4</v>
      </c>
      <c r="S2238">
        <v>259</v>
      </c>
      <c r="T2238">
        <v>104.9</v>
      </c>
      <c r="U2238">
        <v>259</v>
      </c>
      <c r="V2238">
        <v>2.75</v>
      </c>
      <c r="W2238">
        <v>86</v>
      </c>
    </row>
    <row r="2239" spans="1:23" x14ac:dyDescent="0.25">
      <c r="A2239">
        <f>COUNTIF('Value Matchup'!$D$356:$D$423,D2239)</f>
        <v>0</v>
      </c>
      <c r="B2239" t="s">
        <v>1590</v>
      </c>
      <c r="C2239">
        <v>128</v>
      </c>
      <c r="D2239" t="s">
        <v>1570</v>
      </c>
      <c r="E2239" t="s">
        <v>153</v>
      </c>
      <c r="F2239" s="79" t="s">
        <v>989</v>
      </c>
      <c r="G2239">
        <v>3.96</v>
      </c>
      <c r="H2239">
        <v>106.1</v>
      </c>
      <c r="I2239">
        <v>114</v>
      </c>
      <c r="J2239">
        <v>102.2</v>
      </c>
      <c r="K2239">
        <v>158</v>
      </c>
      <c r="L2239">
        <v>62.2</v>
      </c>
      <c r="M2239">
        <v>275</v>
      </c>
      <c r="N2239">
        <v>7.3999999999999996E-2</v>
      </c>
      <c r="O2239">
        <v>26</v>
      </c>
      <c r="P2239">
        <v>0.86</v>
      </c>
      <c r="Q2239">
        <v>130</v>
      </c>
      <c r="R2239">
        <v>104.2</v>
      </c>
      <c r="S2239">
        <v>111</v>
      </c>
      <c r="T2239">
        <v>103.3</v>
      </c>
      <c r="U2239">
        <v>187</v>
      </c>
      <c r="V2239">
        <v>9.06</v>
      </c>
      <c r="W2239">
        <v>7</v>
      </c>
    </row>
    <row r="2240" spans="1:23" x14ac:dyDescent="0.25">
      <c r="A2240">
        <f>COUNTIF('Value Matchup'!$D$356:$D$423,D2240)</f>
        <v>0</v>
      </c>
      <c r="B2240" t="s">
        <v>1590</v>
      </c>
      <c r="C2240">
        <v>129</v>
      </c>
      <c r="D2240" t="s">
        <v>1571</v>
      </c>
      <c r="E2240" t="s">
        <v>182</v>
      </c>
      <c r="F2240" s="79" t="s">
        <v>547</v>
      </c>
      <c r="G2240">
        <v>3.9</v>
      </c>
      <c r="H2240">
        <v>101.4</v>
      </c>
      <c r="I2240">
        <v>195</v>
      </c>
      <c r="J2240">
        <v>97.5</v>
      </c>
      <c r="K2240">
        <v>83</v>
      </c>
      <c r="L2240">
        <v>66.400000000000006</v>
      </c>
      <c r="M2240">
        <v>84</v>
      </c>
      <c r="N2240">
        <v>0.13300000000000001</v>
      </c>
      <c r="O2240">
        <v>2</v>
      </c>
      <c r="P2240">
        <v>2.81</v>
      </c>
      <c r="Q2240">
        <v>114</v>
      </c>
      <c r="R2240">
        <v>105</v>
      </c>
      <c r="S2240">
        <v>85</v>
      </c>
      <c r="T2240">
        <v>102.2</v>
      </c>
      <c r="U2240">
        <v>127</v>
      </c>
      <c r="V2240">
        <v>-6.57</v>
      </c>
      <c r="W2240">
        <v>317</v>
      </c>
    </row>
    <row r="2241" spans="1:23" x14ac:dyDescent="0.25">
      <c r="A2241">
        <f>COUNTIF('Value Matchup'!$D$356:$D$423,D2241)</f>
        <v>1</v>
      </c>
      <c r="B2241" t="s">
        <v>1590</v>
      </c>
      <c r="C2241">
        <v>130</v>
      </c>
      <c r="D2241" t="s">
        <v>390</v>
      </c>
      <c r="E2241" t="s">
        <v>167</v>
      </c>
      <c r="F2241" s="79" t="s">
        <v>456</v>
      </c>
      <c r="G2241">
        <v>3.39</v>
      </c>
      <c r="H2241">
        <v>106.8</v>
      </c>
      <c r="I2241">
        <v>99</v>
      </c>
      <c r="J2241">
        <v>103.5</v>
      </c>
      <c r="K2241">
        <v>186</v>
      </c>
      <c r="L2241">
        <v>64.5</v>
      </c>
      <c r="M2241">
        <v>181</v>
      </c>
      <c r="N2241">
        <v>0.05</v>
      </c>
      <c r="O2241">
        <v>53</v>
      </c>
      <c r="P2241">
        <v>-0.56000000000000005</v>
      </c>
      <c r="Q2241">
        <v>153</v>
      </c>
      <c r="R2241">
        <v>101.8</v>
      </c>
      <c r="S2241">
        <v>188</v>
      </c>
      <c r="T2241">
        <v>102.4</v>
      </c>
      <c r="U2241">
        <v>138</v>
      </c>
      <c r="V2241">
        <v>-5</v>
      </c>
      <c r="W2241">
        <v>291</v>
      </c>
    </row>
    <row r="2242" spans="1:23" x14ac:dyDescent="0.25">
      <c r="A2242">
        <f>COUNTIF('Value Matchup'!$D$356:$D$423,D2242)</f>
        <v>1</v>
      </c>
      <c r="B2242" t="s">
        <v>1590</v>
      </c>
      <c r="C2242">
        <v>131</v>
      </c>
      <c r="D2242" t="s">
        <v>286</v>
      </c>
      <c r="E2242" t="s">
        <v>132</v>
      </c>
      <c r="F2242" s="79" t="s">
        <v>510</v>
      </c>
      <c r="G2242">
        <v>3.37</v>
      </c>
      <c r="H2242">
        <v>105.6</v>
      </c>
      <c r="I2242">
        <v>123</v>
      </c>
      <c r="J2242">
        <v>102.3</v>
      </c>
      <c r="K2242">
        <v>161</v>
      </c>
      <c r="L2242">
        <v>64.900000000000006</v>
      </c>
      <c r="M2242">
        <v>157</v>
      </c>
      <c r="N2242">
        <v>-1.2E-2</v>
      </c>
      <c r="O2242">
        <v>216</v>
      </c>
      <c r="P2242">
        <v>-3.07</v>
      </c>
      <c r="Q2242">
        <v>221</v>
      </c>
      <c r="R2242">
        <v>102.2</v>
      </c>
      <c r="S2242">
        <v>168</v>
      </c>
      <c r="T2242">
        <v>105.3</v>
      </c>
      <c r="U2242">
        <v>278</v>
      </c>
      <c r="V2242">
        <v>2.4</v>
      </c>
      <c r="W2242">
        <v>94</v>
      </c>
    </row>
    <row r="2243" spans="1:23" x14ac:dyDescent="0.25">
      <c r="A2243">
        <f>COUNTIF('Value Matchup'!$D$356:$D$423,D2243)</f>
        <v>0</v>
      </c>
      <c r="B2243" t="s">
        <v>1590</v>
      </c>
      <c r="C2243">
        <v>132</v>
      </c>
      <c r="D2243" t="s">
        <v>97</v>
      </c>
      <c r="E2243" t="s">
        <v>232</v>
      </c>
      <c r="F2243" s="79" t="s">
        <v>514</v>
      </c>
      <c r="G2243">
        <v>3.27</v>
      </c>
      <c r="H2243">
        <v>104.5</v>
      </c>
      <c r="I2243">
        <v>141</v>
      </c>
      <c r="J2243">
        <v>101.2</v>
      </c>
      <c r="K2243">
        <v>143</v>
      </c>
      <c r="L2243">
        <v>60</v>
      </c>
      <c r="M2243">
        <v>323</v>
      </c>
      <c r="N2243">
        <v>-2.1999999999999999E-2</v>
      </c>
      <c r="O2243">
        <v>241</v>
      </c>
      <c r="P2243">
        <v>8.6199999999999992</v>
      </c>
      <c r="Q2243">
        <v>18</v>
      </c>
      <c r="R2243">
        <v>106.9</v>
      </c>
      <c r="S2243">
        <v>18</v>
      </c>
      <c r="T2243">
        <v>98.2</v>
      </c>
      <c r="U2243">
        <v>21</v>
      </c>
      <c r="V2243">
        <v>-5.6</v>
      </c>
      <c r="W2243">
        <v>303</v>
      </c>
    </row>
    <row r="2244" spans="1:23" x14ac:dyDescent="0.25">
      <c r="A2244">
        <f>COUNTIF('Value Matchup'!$D$356:$D$423,D2244)</f>
        <v>0</v>
      </c>
      <c r="B2244" t="s">
        <v>1590</v>
      </c>
      <c r="C2244">
        <v>133</v>
      </c>
      <c r="D2244" t="s">
        <v>213</v>
      </c>
      <c r="E2244" t="s">
        <v>176</v>
      </c>
      <c r="F2244" s="79" t="s">
        <v>1572</v>
      </c>
      <c r="G2244">
        <v>3.21</v>
      </c>
      <c r="H2244">
        <v>103.5</v>
      </c>
      <c r="I2244">
        <v>152</v>
      </c>
      <c r="J2244">
        <v>100.3</v>
      </c>
      <c r="K2244">
        <v>130</v>
      </c>
      <c r="L2244">
        <v>65.599999999999994</v>
      </c>
      <c r="M2244">
        <v>123</v>
      </c>
      <c r="N2244">
        <v>-7.0000000000000001E-3</v>
      </c>
      <c r="O2244">
        <v>199</v>
      </c>
      <c r="P2244">
        <v>-0.41</v>
      </c>
      <c r="Q2244">
        <v>149</v>
      </c>
      <c r="R2244">
        <v>103.2</v>
      </c>
      <c r="S2244">
        <v>135</v>
      </c>
      <c r="T2244">
        <v>103.6</v>
      </c>
      <c r="U2244">
        <v>195</v>
      </c>
      <c r="V2244">
        <v>5.15</v>
      </c>
      <c r="W2244">
        <v>37</v>
      </c>
    </row>
    <row r="2245" spans="1:23" x14ac:dyDescent="0.25">
      <c r="A2245">
        <f>COUNTIF('Value Matchup'!$D$356:$D$423,D2245)</f>
        <v>0</v>
      </c>
      <c r="B2245" t="s">
        <v>1590</v>
      </c>
      <c r="C2245">
        <v>134</v>
      </c>
      <c r="D2245" t="s">
        <v>346</v>
      </c>
      <c r="E2245" t="s">
        <v>151</v>
      </c>
      <c r="F2245" s="79" t="s">
        <v>452</v>
      </c>
      <c r="G2245">
        <v>3.13</v>
      </c>
      <c r="H2245">
        <v>107.1</v>
      </c>
      <c r="I2245">
        <v>95</v>
      </c>
      <c r="J2245">
        <v>104</v>
      </c>
      <c r="K2245">
        <v>198</v>
      </c>
      <c r="L2245">
        <v>65.5</v>
      </c>
      <c r="M2245">
        <v>131</v>
      </c>
      <c r="N2245">
        <v>-4.1000000000000002E-2</v>
      </c>
      <c r="O2245">
        <v>279</v>
      </c>
      <c r="P2245">
        <v>2.95</v>
      </c>
      <c r="Q2245">
        <v>112</v>
      </c>
      <c r="R2245">
        <v>104.3</v>
      </c>
      <c r="S2245">
        <v>104</v>
      </c>
      <c r="T2245">
        <v>101.4</v>
      </c>
      <c r="U2245">
        <v>109</v>
      </c>
      <c r="V2245">
        <v>0.03</v>
      </c>
      <c r="W2245">
        <v>154</v>
      </c>
    </row>
    <row r="2246" spans="1:23" x14ac:dyDescent="0.25">
      <c r="A2246">
        <f>COUNTIF('Value Matchup'!$D$356:$D$423,D2246)</f>
        <v>1</v>
      </c>
      <c r="B2246" t="s">
        <v>1590</v>
      </c>
      <c r="C2246">
        <v>135</v>
      </c>
      <c r="D2246" t="s">
        <v>405</v>
      </c>
      <c r="E2246" t="s">
        <v>118</v>
      </c>
      <c r="F2246" s="79" t="s">
        <v>547</v>
      </c>
      <c r="G2246">
        <v>3.12</v>
      </c>
      <c r="H2246">
        <v>103</v>
      </c>
      <c r="I2246">
        <v>159</v>
      </c>
      <c r="J2246">
        <v>99.9</v>
      </c>
      <c r="K2246">
        <v>126</v>
      </c>
      <c r="L2246">
        <v>60.9</v>
      </c>
      <c r="M2246">
        <v>306</v>
      </c>
      <c r="N2246">
        <v>-6.0000000000000001E-3</v>
      </c>
      <c r="O2246">
        <v>195</v>
      </c>
      <c r="P2246">
        <v>-4.47</v>
      </c>
      <c r="Q2246">
        <v>259</v>
      </c>
      <c r="R2246">
        <v>99.9</v>
      </c>
      <c r="S2246">
        <v>286</v>
      </c>
      <c r="T2246">
        <v>104.3</v>
      </c>
      <c r="U2246">
        <v>236</v>
      </c>
      <c r="V2246">
        <v>-1.87</v>
      </c>
      <c r="W2246">
        <v>220</v>
      </c>
    </row>
    <row r="2247" spans="1:23" x14ac:dyDescent="0.25">
      <c r="A2247">
        <f>COUNTIF('Value Matchup'!$D$356:$D$423,D2247)</f>
        <v>0</v>
      </c>
      <c r="B2247" t="s">
        <v>1590</v>
      </c>
      <c r="C2247">
        <v>136</v>
      </c>
      <c r="D2247" t="s">
        <v>288</v>
      </c>
      <c r="E2247" t="s">
        <v>232</v>
      </c>
      <c r="F2247" s="79" t="s">
        <v>549</v>
      </c>
      <c r="G2247">
        <v>3.03</v>
      </c>
      <c r="H2247">
        <v>102.1</v>
      </c>
      <c r="I2247">
        <v>181</v>
      </c>
      <c r="J2247">
        <v>99.1</v>
      </c>
      <c r="K2247">
        <v>107</v>
      </c>
      <c r="L2247">
        <v>60.5</v>
      </c>
      <c r="M2247">
        <v>318</v>
      </c>
      <c r="N2247">
        <v>0.104</v>
      </c>
      <c r="O2247">
        <v>7</v>
      </c>
      <c r="P2247">
        <v>10.220000000000001</v>
      </c>
      <c r="Q2247">
        <v>8</v>
      </c>
      <c r="R2247">
        <v>108</v>
      </c>
      <c r="S2247">
        <v>8</v>
      </c>
      <c r="T2247">
        <v>97.8</v>
      </c>
      <c r="U2247">
        <v>15</v>
      </c>
      <c r="V2247">
        <v>-1.29</v>
      </c>
      <c r="W2247">
        <v>202</v>
      </c>
    </row>
    <row r="2248" spans="1:23" x14ac:dyDescent="0.25">
      <c r="A2248">
        <f>COUNTIF('Value Matchup'!$D$356:$D$423,D2248)</f>
        <v>0</v>
      </c>
      <c r="B2248" t="s">
        <v>1590</v>
      </c>
      <c r="C2248">
        <v>137</v>
      </c>
      <c r="D2248" t="s">
        <v>409</v>
      </c>
      <c r="E2248" t="s">
        <v>140</v>
      </c>
      <c r="F2248" s="79" t="s">
        <v>451</v>
      </c>
      <c r="G2248">
        <v>2.88</v>
      </c>
      <c r="H2248">
        <v>101.6</v>
      </c>
      <c r="I2248">
        <v>191</v>
      </c>
      <c r="J2248">
        <v>98.7</v>
      </c>
      <c r="K2248">
        <v>102</v>
      </c>
      <c r="L2248">
        <v>67.8</v>
      </c>
      <c r="M2248">
        <v>45</v>
      </c>
      <c r="N2248">
        <v>-6.0000000000000001E-3</v>
      </c>
      <c r="O2248">
        <v>196</v>
      </c>
      <c r="P2248">
        <v>5.82</v>
      </c>
      <c r="Q2248">
        <v>64</v>
      </c>
      <c r="R2248">
        <v>106.4</v>
      </c>
      <c r="S2248">
        <v>32</v>
      </c>
      <c r="T2248">
        <v>100.5</v>
      </c>
      <c r="U2248">
        <v>90</v>
      </c>
      <c r="V2248">
        <v>-3.18</v>
      </c>
      <c r="W2248">
        <v>260</v>
      </c>
    </row>
    <row r="2249" spans="1:23" x14ac:dyDescent="0.25">
      <c r="A2249">
        <f>COUNTIF('Value Matchup'!$D$356:$D$423,D2249)</f>
        <v>0</v>
      </c>
      <c r="B2249" t="s">
        <v>1590</v>
      </c>
      <c r="C2249">
        <v>138</v>
      </c>
      <c r="D2249" t="s">
        <v>1573</v>
      </c>
      <c r="E2249" t="s">
        <v>108</v>
      </c>
      <c r="F2249" s="79" t="s">
        <v>644</v>
      </c>
      <c r="G2249">
        <v>2.82</v>
      </c>
      <c r="H2249">
        <v>106.6</v>
      </c>
      <c r="I2249">
        <v>106</v>
      </c>
      <c r="J2249">
        <v>103.8</v>
      </c>
      <c r="K2249">
        <v>195</v>
      </c>
      <c r="L2249">
        <v>71.900000000000006</v>
      </c>
      <c r="M2249">
        <v>1</v>
      </c>
      <c r="N2249">
        <v>7.4999999999999997E-2</v>
      </c>
      <c r="O2249">
        <v>25</v>
      </c>
      <c r="P2249">
        <v>-3.56</v>
      </c>
      <c r="Q2249">
        <v>235</v>
      </c>
      <c r="R2249">
        <v>99.6</v>
      </c>
      <c r="S2249">
        <v>297</v>
      </c>
      <c r="T2249">
        <v>103.2</v>
      </c>
      <c r="U2249">
        <v>179</v>
      </c>
      <c r="V2249">
        <v>8.11</v>
      </c>
      <c r="W2249">
        <v>12</v>
      </c>
    </row>
    <row r="2250" spans="1:23" x14ac:dyDescent="0.25">
      <c r="A2250">
        <f>COUNTIF('Value Matchup'!$D$356:$D$423,D2250)</f>
        <v>0</v>
      </c>
      <c r="B2250" t="s">
        <v>1590</v>
      </c>
      <c r="C2250">
        <v>139</v>
      </c>
      <c r="D2250" t="s">
        <v>1574</v>
      </c>
      <c r="E2250" t="s">
        <v>161</v>
      </c>
      <c r="F2250" s="79" t="s">
        <v>756</v>
      </c>
      <c r="G2250">
        <v>2.81</v>
      </c>
      <c r="H2250">
        <v>107</v>
      </c>
      <c r="I2250">
        <v>97</v>
      </c>
      <c r="J2250">
        <v>104.2</v>
      </c>
      <c r="K2250">
        <v>202</v>
      </c>
      <c r="L2250">
        <v>67.7</v>
      </c>
      <c r="M2250">
        <v>47</v>
      </c>
      <c r="N2250">
        <v>1.2E-2</v>
      </c>
      <c r="O2250">
        <v>146</v>
      </c>
      <c r="P2250">
        <v>-0.54</v>
      </c>
      <c r="Q2250">
        <v>152</v>
      </c>
      <c r="R2250">
        <v>102.3</v>
      </c>
      <c r="S2250">
        <v>166</v>
      </c>
      <c r="T2250">
        <v>102.8</v>
      </c>
      <c r="U2250">
        <v>155</v>
      </c>
      <c r="V2250">
        <v>0.28000000000000003</v>
      </c>
      <c r="W2250">
        <v>148</v>
      </c>
    </row>
    <row r="2251" spans="1:23" x14ac:dyDescent="0.25">
      <c r="A2251">
        <f>COUNTIF('Value Matchup'!$D$356:$D$423,D2251)</f>
        <v>0</v>
      </c>
      <c r="B2251" t="s">
        <v>1590</v>
      </c>
      <c r="C2251">
        <v>140</v>
      </c>
      <c r="D2251" t="s">
        <v>417</v>
      </c>
      <c r="E2251" t="s">
        <v>112</v>
      </c>
      <c r="F2251" s="79" t="s">
        <v>989</v>
      </c>
      <c r="G2251">
        <v>2.63</v>
      </c>
      <c r="H2251">
        <v>102.6</v>
      </c>
      <c r="I2251">
        <v>170</v>
      </c>
      <c r="J2251">
        <v>100</v>
      </c>
      <c r="K2251">
        <v>127</v>
      </c>
      <c r="L2251">
        <v>65</v>
      </c>
      <c r="M2251">
        <v>153</v>
      </c>
      <c r="N2251">
        <v>6.2E-2</v>
      </c>
      <c r="O2251">
        <v>35</v>
      </c>
      <c r="P2251">
        <v>-1.42</v>
      </c>
      <c r="Q2251">
        <v>170</v>
      </c>
      <c r="R2251">
        <v>101.8</v>
      </c>
      <c r="S2251">
        <v>191</v>
      </c>
      <c r="T2251">
        <v>103.2</v>
      </c>
      <c r="U2251">
        <v>180</v>
      </c>
      <c r="V2251">
        <v>0.34</v>
      </c>
      <c r="W2251">
        <v>142</v>
      </c>
    </row>
    <row r="2252" spans="1:23" x14ac:dyDescent="0.25">
      <c r="A2252">
        <f>COUNTIF('Value Matchup'!$D$356:$D$423,D2252)</f>
        <v>0</v>
      </c>
      <c r="B2252" t="s">
        <v>1590</v>
      </c>
      <c r="C2252">
        <v>141</v>
      </c>
      <c r="D2252" t="s">
        <v>359</v>
      </c>
      <c r="E2252" t="s">
        <v>150</v>
      </c>
      <c r="F2252" s="79" t="s">
        <v>1660</v>
      </c>
      <c r="G2252">
        <v>2.63</v>
      </c>
      <c r="H2252">
        <v>102.4</v>
      </c>
      <c r="I2252">
        <v>176</v>
      </c>
      <c r="J2252">
        <v>99.7</v>
      </c>
      <c r="K2252">
        <v>121</v>
      </c>
      <c r="L2252">
        <v>58.7</v>
      </c>
      <c r="M2252">
        <v>341</v>
      </c>
      <c r="N2252">
        <v>-7.0000000000000001E-3</v>
      </c>
      <c r="O2252">
        <v>198</v>
      </c>
      <c r="P2252">
        <v>7.52</v>
      </c>
      <c r="Q2252">
        <v>31</v>
      </c>
      <c r="R2252">
        <v>105.8</v>
      </c>
      <c r="S2252">
        <v>55</v>
      </c>
      <c r="T2252">
        <v>98.3</v>
      </c>
      <c r="U2252">
        <v>22</v>
      </c>
      <c r="V2252">
        <v>-3.98</v>
      </c>
      <c r="W2252">
        <v>274</v>
      </c>
    </row>
    <row r="2253" spans="1:23" x14ac:dyDescent="0.25">
      <c r="A2253">
        <f>COUNTIF('Value Matchup'!$D$356:$D$423,D2253)</f>
        <v>0</v>
      </c>
      <c r="B2253" t="s">
        <v>1590</v>
      </c>
      <c r="C2253">
        <v>142</v>
      </c>
      <c r="D2253" t="s">
        <v>1492</v>
      </c>
      <c r="E2253" t="s">
        <v>148</v>
      </c>
      <c r="F2253" s="79" t="s">
        <v>1039</v>
      </c>
      <c r="G2253">
        <v>2.2799999999999998</v>
      </c>
      <c r="H2253">
        <v>105.1</v>
      </c>
      <c r="I2253">
        <v>130</v>
      </c>
      <c r="J2253">
        <v>102.9</v>
      </c>
      <c r="K2253">
        <v>174</v>
      </c>
      <c r="L2253">
        <v>63.3</v>
      </c>
      <c r="M2253">
        <v>226</v>
      </c>
      <c r="N2253">
        <v>3.7999999999999999E-2</v>
      </c>
      <c r="O2253">
        <v>88</v>
      </c>
      <c r="P2253">
        <v>-5.77</v>
      </c>
      <c r="Q2253">
        <v>294</v>
      </c>
      <c r="R2253">
        <v>100.4</v>
      </c>
      <c r="S2253">
        <v>258</v>
      </c>
      <c r="T2253">
        <v>106.2</v>
      </c>
      <c r="U2253">
        <v>317</v>
      </c>
      <c r="V2253">
        <v>-1.83</v>
      </c>
      <c r="W2253">
        <v>217</v>
      </c>
    </row>
    <row r="2254" spans="1:23" x14ac:dyDescent="0.25">
      <c r="A2254">
        <f>COUNTIF('Value Matchup'!$D$356:$D$423,D2254)</f>
        <v>0</v>
      </c>
      <c r="B2254" t="s">
        <v>1590</v>
      </c>
      <c r="C2254">
        <v>143</v>
      </c>
      <c r="D2254" t="s">
        <v>141</v>
      </c>
      <c r="E2254" t="s">
        <v>118</v>
      </c>
      <c r="F2254" s="79" t="s">
        <v>1080</v>
      </c>
      <c r="G2254">
        <v>2.23</v>
      </c>
      <c r="H2254">
        <v>105.3</v>
      </c>
      <c r="I2254">
        <v>127</v>
      </c>
      <c r="J2254">
        <v>103</v>
      </c>
      <c r="K2254">
        <v>178</v>
      </c>
      <c r="L2254">
        <v>64.400000000000006</v>
      </c>
      <c r="M2254">
        <v>185</v>
      </c>
      <c r="N2254">
        <v>-3.5999999999999997E-2</v>
      </c>
      <c r="O2254">
        <v>272</v>
      </c>
      <c r="P2254">
        <v>-3.12</v>
      </c>
      <c r="Q2254">
        <v>223</v>
      </c>
      <c r="R2254">
        <v>99.6</v>
      </c>
      <c r="S2254">
        <v>294</v>
      </c>
      <c r="T2254">
        <v>102.8</v>
      </c>
      <c r="U2254">
        <v>153</v>
      </c>
      <c r="V2254">
        <v>-0.08</v>
      </c>
      <c r="W2254">
        <v>157</v>
      </c>
    </row>
    <row r="2255" spans="1:23" x14ac:dyDescent="0.25">
      <c r="A2255">
        <f>COUNTIF('Value Matchup'!$D$356:$D$423,D2255)</f>
        <v>0</v>
      </c>
      <c r="B2255" t="s">
        <v>1590</v>
      </c>
      <c r="C2255">
        <v>144</v>
      </c>
      <c r="D2255" t="s">
        <v>319</v>
      </c>
      <c r="E2255" t="s">
        <v>108</v>
      </c>
      <c r="F2255" s="79" t="s">
        <v>1063</v>
      </c>
      <c r="G2255">
        <v>2.23</v>
      </c>
      <c r="H2255">
        <v>106.6</v>
      </c>
      <c r="I2255">
        <v>104</v>
      </c>
      <c r="J2255">
        <v>104.4</v>
      </c>
      <c r="K2255">
        <v>205</v>
      </c>
      <c r="L2255">
        <v>64.900000000000006</v>
      </c>
      <c r="M2255">
        <v>163</v>
      </c>
      <c r="N2255">
        <v>-2.8000000000000001E-2</v>
      </c>
      <c r="O2255">
        <v>253</v>
      </c>
      <c r="P2255">
        <v>-2.5099999999999998</v>
      </c>
      <c r="Q2255">
        <v>201</v>
      </c>
      <c r="R2255">
        <v>100.3</v>
      </c>
      <c r="S2255">
        <v>261</v>
      </c>
      <c r="T2255">
        <v>102.9</v>
      </c>
      <c r="U2255">
        <v>156</v>
      </c>
      <c r="V2255">
        <v>6.69</v>
      </c>
      <c r="W2255">
        <v>20</v>
      </c>
    </row>
    <row r="2256" spans="1:23" x14ac:dyDescent="0.25">
      <c r="A2256">
        <f>COUNTIF('Value Matchup'!$D$356:$D$423,D2256)</f>
        <v>0</v>
      </c>
      <c r="B2256" t="s">
        <v>1590</v>
      </c>
      <c r="C2256">
        <v>145</v>
      </c>
      <c r="D2256" t="s">
        <v>1575</v>
      </c>
      <c r="E2256" t="s">
        <v>198</v>
      </c>
      <c r="F2256" s="79" t="s">
        <v>647</v>
      </c>
      <c r="G2256">
        <v>2.14</v>
      </c>
      <c r="H2256">
        <v>104.9</v>
      </c>
      <c r="I2256">
        <v>134</v>
      </c>
      <c r="J2256">
        <v>102.8</v>
      </c>
      <c r="K2256">
        <v>173</v>
      </c>
      <c r="L2256">
        <v>62.7</v>
      </c>
      <c r="M2256">
        <v>253</v>
      </c>
      <c r="N2256">
        <v>0.17499999999999999</v>
      </c>
      <c r="O2256">
        <v>1</v>
      </c>
      <c r="P2256">
        <v>-5.21</v>
      </c>
      <c r="Q2256">
        <v>276</v>
      </c>
      <c r="R2256">
        <v>101.8</v>
      </c>
      <c r="S2256">
        <v>186</v>
      </c>
      <c r="T2256">
        <v>107</v>
      </c>
      <c r="U2256">
        <v>337</v>
      </c>
      <c r="V2256">
        <v>8.7100000000000009</v>
      </c>
      <c r="W2256">
        <v>10</v>
      </c>
    </row>
    <row r="2257" spans="1:23" x14ac:dyDescent="0.25">
      <c r="A2257">
        <f>COUNTIF('Value Matchup'!$D$356:$D$423,D2257)</f>
        <v>0</v>
      </c>
      <c r="B2257" t="s">
        <v>1590</v>
      </c>
      <c r="C2257">
        <v>146</v>
      </c>
      <c r="D2257" t="s">
        <v>386</v>
      </c>
      <c r="E2257" t="s">
        <v>167</v>
      </c>
      <c r="F2257" s="79" t="s">
        <v>1063</v>
      </c>
      <c r="G2257">
        <v>1.88</v>
      </c>
      <c r="H2257">
        <v>107.2</v>
      </c>
      <c r="I2257">
        <v>91</v>
      </c>
      <c r="J2257">
        <v>105.3</v>
      </c>
      <c r="K2257">
        <v>228</v>
      </c>
      <c r="L2257">
        <v>64.3</v>
      </c>
      <c r="M2257">
        <v>189</v>
      </c>
      <c r="N2257">
        <v>-5.1999999999999998E-2</v>
      </c>
      <c r="O2257">
        <v>299</v>
      </c>
      <c r="P2257">
        <v>-3.85</v>
      </c>
      <c r="Q2257">
        <v>243</v>
      </c>
      <c r="R2257">
        <v>100</v>
      </c>
      <c r="S2257">
        <v>280</v>
      </c>
      <c r="T2257">
        <v>103.8</v>
      </c>
      <c r="U2257">
        <v>209</v>
      </c>
      <c r="V2257">
        <v>-9.66</v>
      </c>
      <c r="W2257">
        <v>339</v>
      </c>
    </row>
    <row r="2258" spans="1:23" x14ac:dyDescent="0.25">
      <c r="A2258">
        <f>COUNTIF('Value Matchup'!$D$356:$D$423,D2258)</f>
        <v>1</v>
      </c>
      <c r="B2258" t="s">
        <v>1590</v>
      </c>
      <c r="C2258">
        <v>147</v>
      </c>
      <c r="D2258" t="s">
        <v>55</v>
      </c>
      <c r="E2258" t="s">
        <v>153</v>
      </c>
      <c r="F2258" s="79" t="s">
        <v>1161</v>
      </c>
      <c r="G2258">
        <v>1.86</v>
      </c>
      <c r="H2258">
        <v>101.1</v>
      </c>
      <c r="I2258">
        <v>201</v>
      </c>
      <c r="J2258">
        <v>99.2</v>
      </c>
      <c r="K2258">
        <v>108</v>
      </c>
      <c r="L2258">
        <v>65.2</v>
      </c>
      <c r="M2258">
        <v>143</v>
      </c>
      <c r="N2258">
        <v>1.7999999999999999E-2</v>
      </c>
      <c r="O2258">
        <v>137</v>
      </c>
      <c r="P2258">
        <v>-0.05</v>
      </c>
      <c r="Q2258">
        <v>142</v>
      </c>
      <c r="R2258">
        <v>103.4</v>
      </c>
      <c r="S2258">
        <v>132</v>
      </c>
      <c r="T2258">
        <v>103.5</v>
      </c>
      <c r="U2258">
        <v>191</v>
      </c>
      <c r="V2258">
        <v>6.77</v>
      </c>
      <c r="W2258">
        <v>19</v>
      </c>
    </row>
    <row r="2259" spans="1:23" x14ac:dyDescent="0.25">
      <c r="A2259">
        <f>COUNTIF('Value Matchup'!$D$356:$D$423,D2259)</f>
        <v>0</v>
      </c>
      <c r="B2259" t="s">
        <v>1590</v>
      </c>
      <c r="C2259">
        <v>148</v>
      </c>
      <c r="D2259" t="s">
        <v>128</v>
      </c>
      <c r="E2259" t="s">
        <v>123</v>
      </c>
      <c r="F2259" s="79" t="s">
        <v>455</v>
      </c>
      <c r="G2259">
        <v>1.74</v>
      </c>
      <c r="H2259">
        <v>98.8</v>
      </c>
      <c r="I2259">
        <v>239</v>
      </c>
      <c r="J2259">
        <v>97.1</v>
      </c>
      <c r="K2259">
        <v>77</v>
      </c>
      <c r="L2259">
        <v>64.2</v>
      </c>
      <c r="M2259">
        <v>192</v>
      </c>
      <c r="N2259">
        <v>-3.3000000000000002E-2</v>
      </c>
      <c r="O2259">
        <v>266</v>
      </c>
      <c r="P2259">
        <v>-5.65</v>
      </c>
      <c r="Q2259">
        <v>290</v>
      </c>
      <c r="R2259">
        <v>99.9</v>
      </c>
      <c r="S2259">
        <v>282</v>
      </c>
      <c r="T2259">
        <v>105.6</v>
      </c>
      <c r="U2259">
        <v>295</v>
      </c>
      <c r="V2259">
        <v>-7.01</v>
      </c>
      <c r="W2259">
        <v>321</v>
      </c>
    </row>
    <row r="2260" spans="1:23" x14ac:dyDescent="0.25">
      <c r="A2260">
        <f>COUNTIF('Value Matchup'!$D$356:$D$423,D2260)</f>
        <v>0</v>
      </c>
      <c r="B2260" t="s">
        <v>1590</v>
      </c>
      <c r="C2260">
        <v>149</v>
      </c>
      <c r="D2260" t="s">
        <v>399</v>
      </c>
      <c r="E2260" t="s">
        <v>155</v>
      </c>
      <c r="F2260" s="79" t="s">
        <v>756</v>
      </c>
      <c r="G2260">
        <v>1.37</v>
      </c>
      <c r="H2260">
        <v>98.8</v>
      </c>
      <c r="I2260">
        <v>238</v>
      </c>
      <c r="J2260">
        <v>97.5</v>
      </c>
      <c r="K2260">
        <v>82</v>
      </c>
      <c r="L2260">
        <v>65.599999999999994</v>
      </c>
      <c r="M2260">
        <v>128</v>
      </c>
      <c r="N2260">
        <v>4.2999999999999997E-2</v>
      </c>
      <c r="O2260">
        <v>69</v>
      </c>
      <c r="P2260">
        <v>-1.35</v>
      </c>
      <c r="Q2260">
        <v>169</v>
      </c>
      <c r="R2260">
        <v>101.9</v>
      </c>
      <c r="S2260">
        <v>181</v>
      </c>
      <c r="T2260">
        <v>103.2</v>
      </c>
      <c r="U2260">
        <v>182</v>
      </c>
      <c r="V2260">
        <v>-1.84</v>
      </c>
      <c r="W2260">
        <v>218</v>
      </c>
    </row>
    <row r="2261" spans="1:23" x14ac:dyDescent="0.25">
      <c r="A2261">
        <f>COUNTIF('Value Matchup'!$D$356:$D$423,D2261)</f>
        <v>0</v>
      </c>
      <c r="B2261" t="s">
        <v>1590</v>
      </c>
      <c r="C2261">
        <v>150</v>
      </c>
      <c r="D2261" t="s">
        <v>1576</v>
      </c>
      <c r="E2261" t="s">
        <v>118</v>
      </c>
      <c r="F2261" s="79" t="s">
        <v>1039</v>
      </c>
      <c r="G2261">
        <v>1.36</v>
      </c>
      <c r="H2261">
        <v>102.6</v>
      </c>
      <c r="I2261">
        <v>171</v>
      </c>
      <c r="J2261">
        <v>101.3</v>
      </c>
      <c r="K2261">
        <v>144</v>
      </c>
      <c r="L2261">
        <v>61.7</v>
      </c>
      <c r="M2261">
        <v>289</v>
      </c>
      <c r="N2261">
        <v>8.2000000000000003E-2</v>
      </c>
      <c r="O2261">
        <v>18</v>
      </c>
      <c r="P2261">
        <v>-5.19</v>
      </c>
      <c r="Q2261">
        <v>275</v>
      </c>
      <c r="R2261">
        <v>98.6</v>
      </c>
      <c r="S2261">
        <v>318</v>
      </c>
      <c r="T2261">
        <v>103.8</v>
      </c>
      <c r="U2261">
        <v>210</v>
      </c>
      <c r="V2261">
        <v>-6.61</v>
      </c>
      <c r="W2261">
        <v>319</v>
      </c>
    </row>
    <row r="2262" spans="1:23" x14ac:dyDescent="0.25">
      <c r="A2262">
        <f>COUNTIF('Value Matchup'!$D$356:$D$423,D2262)</f>
        <v>0</v>
      </c>
      <c r="B2262" t="s">
        <v>1590</v>
      </c>
      <c r="C2262">
        <v>151</v>
      </c>
      <c r="D2262" t="s">
        <v>201</v>
      </c>
      <c r="E2262" t="s">
        <v>161</v>
      </c>
      <c r="F2262" s="79" t="s">
        <v>764</v>
      </c>
      <c r="G2262">
        <v>1.2</v>
      </c>
      <c r="H2262">
        <v>98</v>
      </c>
      <c r="I2262">
        <v>255</v>
      </c>
      <c r="J2262">
        <v>96.8</v>
      </c>
      <c r="K2262">
        <v>74</v>
      </c>
      <c r="L2262">
        <v>60.5</v>
      </c>
      <c r="M2262">
        <v>316</v>
      </c>
      <c r="N2262">
        <v>-2E-3</v>
      </c>
      <c r="O2262">
        <v>184</v>
      </c>
      <c r="P2262">
        <v>-1.18</v>
      </c>
      <c r="Q2262">
        <v>165</v>
      </c>
      <c r="R2262">
        <v>101.9</v>
      </c>
      <c r="S2262">
        <v>178</v>
      </c>
      <c r="T2262">
        <v>103.1</v>
      </c>
      <c r="U2262">
        <v>175</v>
      </c>
      <c r="V2262">
        <v>-0.84</v>
      </c>
      <c r="W2262">
        <v>187</v>
      </c>
    </row>
    <row r="2263" spans="1:23" x14ac:dyDescent="0.25">
      <c r="A2263">
        <f>COUNTIF('Value Matchup'!$D$356:$D$423,D2263)</f>
        <v>0</v>
      </c>
      <c r="B2263" t="s">
        <v>1590</v>
      </c>
      <c r="C2263">
        <v>152</v>
      </c>
      <c r="D2263" t="s">
        <v>152</v>
      </c>
      <c r="E2263" t="s">
        <v>153</v>
      </c>
      <c r="F2263" s="79" t="s">
        <v>515</v>
      </c>
      <c r="G2263">
        <v>1.1599999999999999</v>
      </c>
      <c r="H2263">
        <v>106.4</v>
      </c>
      <c r="I2263">
        <v>112</v>
      </c>
      <c r="J2263">
        <v>105.3</v>
      </c>
      <c r="K2263">
        <v>224</v>
      </c>
      <c r="L2263">
        <v>58.3</v>
      </c>
      <c r="M2263">
        <v>344</v>
      </c>
      <c r="N2263">
        <v>3.1E-2</v>
      </c>
      <c r="O2263">
        <v>102</v>
      </c>
      <c r="P2263">
        <v>-0.38</v>
      </c>
      <c r="Q2263">
        <v>148</v>
      </c>
      <c r="R2263">
        <v>103.5</v>
      </c>
      <c r="S2263">
        <v>130</v>
      </c>
      <c r="T2263">
        <v>103.9</v>
      </c>
      <c r="U2263">
        <v>213</v>
      </c>
      <c r="V2263">
        <v>5.9</v>
      </c>
      <c r="W2263">
        <v>28</v>
      </c>
    </row>
    <row r="2264" spans="1:23" x14ac:dyDescent="0.25">
      <c r="A2264">
        <f>COUNTIF('Value Matchup'!$D$356:$D$423,D2264)</f>
        <v>0</v>
      </c>
      <c r="B2264" t="s">
        <v>1590</v>
      </c>
      <c r="C2264">
        <v>153</v>
      </c>
      <c r="D2264" t="s">
        <v>1281</v>
      </c>
      <c r="E2264" t="s">
        <v>169</v>
      </c>
      <c r="F2264" s="79" t="s">
        <v>1039</v>
      </c>
      <c r="G2264">
        <v>1.1000000000000001</v>
      </c>
      <c r="H2264">
        <v>102.7</v>
      </c>
      <c r="I2264">
        <v>167</v>
      </c>
      <c r="J2264">
        <v>101.6</v>
      </c>
      <c r="K2264">
        <v>151</v>
      </c>
      <c r="L2264">
        <v>62.9</v>
      </c>
      <c r="M2264">
        <v>247</v>
      </c>
      <c r="N2264">
        <v>9.0999999999999998E-2</v>
      </c>
      <c r="O2264">
        <v>9</v>
      </c>
      <c r="P2264">
        <v>-6.36</v>
      </c>
      <c r="Q2264">
        <v>305</v>
      </c>
      <c r="R2264">
        <v>99.7</v>
      </c>
      <c r="S2264">
        <v>292</v>
      </c>
      <c r="T2264">
        <v>106</v>
      </c>
      <c r="U2264">
        <v>314</v>
      </c>
      <c r="V2264">
        <v>-0.38</v>
      </c>
      <c r="W2264">
        <v>169</v>
      </c>
    </row>
    <row r="2265" spans="1:23" x14ac:dyDescent="0.25">
      <c r="A2265">
        <f>COUNTIF('Value Matchup'!$D$356:$D$423,D2265)</f>
        <v>0</v>
      </c>
      <c r="B2265" t="s">
        <v>1590</v>
      </c>
      <c r="C2265">
        <v>154</v>
      </c>
      <c r="D2265" t="s">
        <v>73</v>
      </c>
      <c r="E2265" t="s">
        <v>161</v>
      </c>
      <c r="F2265" s="79" t="s">
        <v>518</v>
      </c>
      <c r="G2265">
        <v>0.9</v>
      </c>
      <c r="H2265">
        <v>95.3</v>
      </c>
      <c r="I2265">
        <v>290</v>
      </c>
      <c r="J2265">
        <v>94.4</v>
      </c>
      <c r="K2265">
        <v>41</v>
      </c>
      <c r="L2265">
        <v>60.7</v>
      </c>
      <c r="M2265">
        <v>311</v>
      </c>
      <c r="N2265">
        <v>-2.1000000000000001E-2</v>
      </c>
      <c r="O2265">
        <v>237</v>
      </c>
      <c r="P2265">
        <v>1.19</v>
      </c>
      <c r="Q2265">
        <v>126</v>
      </c>
      <c r="R2265">
        <v>103.6</v>
      </c>
      <c r="S2265">
        <v>126</v>
      </c>
      <c r="T2265">
        <v>102.4</v>
      </c>
      <c r="U2265">
        <v>139</v>
      </c>
      <c r="V2265">
        <v>5.32</v>
      </c>
      <c r="W2265">
        <v>34</v>
      </c>
    </row>
    <row r="2266" spans="1:23" x14ac:dyDescent="0.25">
      <c r="A2266">
        <f>COUNTIF('Value Matchup'!$D$356:$D$423,D2266)</f>
        <v>0</v>
      </c>
      <c r="B2266" t="s">
        <v>1590</v>
      </c>
      <c r="C2266">
        <v>155</v>
      </c>
      <c r="D2266" t="s">
        <v>380</v>
      </c>
      <c r="E2266" t="s">
        <v>116</v>
      </c>
      <c r="F2266" s="79" t="s">
        <v>454</v>
      </c>
      <c r="G2266">
        <v>0.68</v>
      </c>
      <c r="H2266">
        <v>105.7</v>
      </c>
      <c r="I2266">
        <v>121</v>
      </c>
      <c r="J2266">
        <v>105</v>
      </c>
      <c r="K2266">
        <v>218</v>
      </c>
      <c r="L2266">
        <v>62.4</v>
      </c>
      <c r="M2266">
        <v>272</v>
      </c>
      <c r="N2266">
        <v>-6.0999999999999999E-2</v>
      </c>
      <c r="O2266">
        <v>309</v>
      </c>
      <c r="P2266">
        <v>-8.1</v>
      </c>
      <c r="Q2266">
        <v>333</v>
      </c>
      <c r="R2266">
        <v>97</v>
      </c>
      <c r="S2266">
        <v>330</v>
      </c>
      <c r="T2266">
        <v>105.1</v>
      </c>
      <c r="U2266">
        <v>265</v>
      </c>
      <c r="V2266">
        <v>9.89</v>
      </c>
      <c r="W2266">
        <v>4</v>
      </c>
    </row>
    <row r="2267" spans="1:23" x14ac:dyDescent="0.25">
      <c r="A2267">
        <f>COUNTIF('Value Matchup'!$D$356:$D$423,D2267)</f>
        <v>0</v>
      </c>
      <c r="B2267" t="s">
        <v>1590</v>
      </c>
      <c r="C2267">
        <v>156</v>
      </c>
      <c r="D2267" t="s">
        <v>415</v>
      </c>
      <c r="E2267" t="s">
        <v>186</v>
      </c>
      <c r="F2267" s="79" t="s">
        <v>1059</v>
      </c>
      <c r="G2267">
        <v>0.66</v>
      </c>
      <c r="H2267">
        <v>97.3</v>
      </c>
      <c r="I2267">
        <v>267</v>
      </c>
      <c r="J2267">
        <v>96.6</v>
      </c>
      <c r="K2267">
        <v>68</v>
      </c>
      <c r="L2267">
        <v>56.7</v>
      </c>
      <c r="M2267">
        <v>347</v>
      </c>
      <c r="N2267">
        <v>4.7E-2</v>
      </c>
      <c r="O2267">
        <v>57</v>
      </c>
      <c r="P2267">
        <v>-5.83</v>
      </c>
      <c r="Q2267">
        <v>297</v>
      </c>
      <c r="R2267">
        <v>100.8</v>
      </c>
      <c r="S2267">
        <v>239</v>
      </c>
      <c r="T2267">
        <v>106.6</v>
      </c>
      <c r="U2267">
        <v>329</v>
      </c>
      <c r="V2267">
        <v>-5.93</v>
      </c>
      <c r="W2267">
        <v>308</v>
      </c>
    </row>
    <row r="2268" spans="1:23" x14ac:dyDescent="0.25">
      <c r="A2268">
        <f>COUNTIF('Value Matchup'!$D$356:$D$423,D2268)</f>
        <v>0</v>
      </c>
      <c r="B2268" t="s">
        <v>1590</v>
      </c>
      <c r="C2268">
        <v>157</v>
      </c>
      <c r="D2268" t="s">
        <v>1577</v>
      </c>
      <c r="E2268" t="s">
        <v>153</v>
      </c>
      <c r="F2268" s="79" t="s">
        <v>756</v>
      </c>
      <c r="G2268">
        <v>0.62</v>
      </c>
      <c r="H2268">
        <v>105.7</v>
      </c>
      <c r="I2268">
        <v>120</v>
      </c>
      <c r="J2268">
        <v>105.1</v>
      </c>
      <c r="K2268">
        <v>220</v>
      </c>
      <c r="L2268">
        <v>65.7</v>
      </c>
      <c r="M2268">
        <v>120</v>
      </c>
      <c r="N2268">
        <v>0.107</v>
      </c>
      <c r="O2268">
        <v>6</v>
      </c>
      <c r="P2268">
        <v>2.4500000000000002</v>
      </c>
      <c r="Q2268">
        <v>118</v>
      </c>
      <c r="R2268">
        <v>104.1</v>
      </c>
      <c r="S2268">
        <v>115</v>
      </c>
      <c r="T2268">
        <v>101.7</v>
      </c>
      <c r="U2268">
        <v>116</v>
      </c>
      <c r="V2268">
        <v>14.35</v>
      </c>
      <c r="W2268">
        <v>1</v>
      </c>
    </row>
    <row r="2269" spans="1:23" x14ac:dyDescent="0.25">
      <c r="A2269">
        <f>COUNTIF('Value Matchup'!$D$356:$D$423,D2269)</f>
        <v>0</v>
      </c>
      <c r="B2269" t="s">
        <v>1590</v>
      </c>
      <c r="C2269">
        <v>158</v>
      </c>
      <c r="D2269" t="s">
        <v>129</v>
      </c>
      <c r="E2269" t="s">
        <v>121</v>
      </c>
      <c r="F2269" s="79" t="s">
        <v>445</v>
      </c>
      <c r="G2269">
        <v>0.6</v>
      </c>
      <c r="H2269">
        <v>105.3</v>
      </c>
      <c r="I2269">
        <v>126</v>
      </c>
      <c r="J2269">
        <v>104.7</v>
      </c>
      <c r="K2269">
        <v>209</v>
      </c>
      <c r="L2269">
        <v>66.7</v>
      </c>
      <c r="M2269">
        <v>71</v>
      </c>
      <c r="N2269">
        <v>-8.4000000000000005E-2</v>
      </c>
      <c r="O2269">
        <v>329</v>
      </c>
      <c r="P2269">
        <v>-4.2300000000000004</v>
      </c>
      <c r="Q2269">
        <v>252</v>
      </c>
      <c r="R2269">
        <v>100.6</v>
      </c>
      <c r="S2269">
        <v>247</v>
      </c>
      <c r="T2269">
        <v>104.9</v>
      </c>
      <c r="U2269">
        <v>257</v>
      </c>
      <c r="V2269">
        <v>-5</v>
      </c>
      <c r="W2269">
        <v>290</v>
      </c>
    </row>
    <row r="2270" spans="1:23" x14ac:dyDescent="0.25">
      <c r="A2270">
        <f>COUNTIF('Value Matchup'!$D$356:$D$423,D2270)</f>
        <v>1</v>
      </c>
      <c r="B2270" t="s">
        <v>1590</v>
      </c>
      <c r="C2270">
        <v>159</v>
      </c>
      <c r="D2270" t="s">
        <v>143</v>
      </c>
      <c r="E2270" t="s">
        <v>144</v>
      </c>
      <c r="F2270" s="79" t="s">
        <v>1068</v>
      </c>
      <c r="G2270">
        <v>0.59</v>
      </c>
      <c r="H2270">
        <v>104.4</v>
      </c>
      <c r="I2270">
        <v>144</v>
      </c>
      <c r="J2270">
        <v>103.8</v>
      </c>
      <c r="K2270">
        <v>194</v>
      </c>
      <c r="L2270">
        <v>65.599999999999994</v>
      </c>
      <c r="M2270">
        <v>122</v>
      </c>
      <c r="N2270">
        <v>4.2999999999999997E-2</v>
      </c>
      <c r="O2270">
        <v>68</v>
      </c>
      <c r="P2270">
        <v>1.92</v>
      </c>
      <c r="Q2270">
        <v>119</v>
      </c>
      <c r="R2270">
        <v>104.2</v>
      </c>
      <c r="S2270">
        <v>110</v>
      </c>
      <c r="T2270">
        <v>102.3</v>
      </c>
      <c r="U2270">
        <v>131</v>
      </c>
      <c r="V2270">
        <v>-8.66</v>
      </c>
      <c r="W2270">
        <v>336</v>
      </c>
    </row>
    <row r="2271" spans="1:23" x14ac:dyDescent="0.25">
      <c r="A2271">
        <f>COUNTIF('Value Matchup'!$D$356:$D$423,D2271)</f>
        <v>0</v>
      </c>
      <c r="B2271" t="s">
        <v>1590</v>
      </c>
      <c r="C2271">
        <v>160</v>
      </c>
      <c r="D2271" t="s">
        <v>333</v>
      </c>
      <c r="E2271" t="s">
        <v>161</v>
      </c>
      <c r="F2271" s="79" t="s">
        <v>753</v>
      </c>
      <c r="G2271">
        <v>0.59</v>
      </c>
      <c r="H2271">
        <v>98.8</v>
      </c>
      <c r="I2271">
        <v>241</v>
      </c>
      <c r="J2271">
        <v>98.2</v>
      </c>
      <c r="K2271">
        <v>91</v>
      </c>
      <c r="L2271">
        <v>64.599999999999994</v>
      </c>
      <c r="M2271">
        <v>178</v>
      </c>
      <c r="N2271">
        <v>4.8000000000000001E-2</v>
      </c>
      <c r="O2271">
        <v>55</v>
      </c>
      <c r="P2271">
        <v>-0.63</v>
      </c>
      <c r="Q2271">
        <v>155</v>
      </c>
      <c r="R2271">
        <v>102.1</v>
      </c>
      <c r="S2271">
        <v>172</v>
      </c>
      <c r="T2271">
        <v>102.7</v>
      </c>
      <c r="U2271">
        <v>149</v>
      </c>
      <c r="V2271">
        <v>-0.33</v>
      </c>
      <c r="W2271">
        <v>165</v>
      </c>
    </row>
    <row r="2272" spans="1:23" x14ac:dyDescent="0.25">
      <c r="A2272">
        <f>COUNTIF('Value Matchup'!$D$356:$D$423,D2272)</f>
        <v>0</v>
      </c>
      <c r="B2272" t="s">
        <v>1590</v>
      </c>
      <c r="C2272">
        <v>161</v>
      </c>
      <c r="D2272" t="s">
        <v>323</v>
      </c>
      <c r="E2272" t="s">
        <v>232</v>
      </c>
      <c r="F2272" s="79" t="s">
        <v>1662</v>
      </c>
      <c r="G2272">
        <v>0.56999999999999995</v>
      </c>
      <c r="H2272">
        <v>102.1</v>
      </c>
      <c r="I2272">
        <v>182</v>
      </c>
      <c r="J2272">
        <v>101.5</v>
      </c>
      <c r="K2272">
        <v>148</v>
      </c>
      <c r="L2272">
        <v>64</v>
      </c>
      <c r="M2272">
        <v>200</v>
      </c>
      <c r="N2272">
        <v>0.02</v>
      </c>
      <c r="O2272">
        <v>132</v>
      </c>
      <c r="P2272">
        <v>10.35</v>
      </c>
      <c r="Q2272">
        <v>6</v>
      </c>
      <c r="R2272">
        <v>108.1</v>
      </c>
      <c r="S2272">
        <v>7</v>
      </c>
      <c r="T2272">
        <v>97.8</v>
      </c>
      <c r="U2272">
        <v>13</v>
      </c>
      <c r="V2272">
        <v>-2.87</v>
      </c>
      <c r="W2272">
        <v>251</v>
      </c>
    </row>
    <row r="2273" spans="1:23" x14ac:dyDescent="0.25">
      <c r="A2273">
        <f>COUNTIF('Value Matchup'!$D$356:$D$423,D2273)</f>
        <v>0</v>
      </c>
      <c r="B2273" t="s">
        <v>1590</v>
      </c>
      <c r="C2273">
        <v>162</v>
      </c>
      <c r="D2273" t="s">
        <v>1295</v>
      </c>
      <c r="E2273" t="s">
        <v>116</v>
      </c>
      <c r="F2273" s="79" t="s">
        <v>540</v>
      </c>
      <c r="G2273">
        <v>0.5</v>
      </c>
      <c r="H2273">
        <v>99.3</v>
      </c>
      <c r="I2273">
        <v>231</v>
      </c>
      <c r="J2273">
        <v>98.8</v>
      </c>
      <c r="K2273">
        <v>103</v>
      </c>
      <c r="L2273">
        <v>63.4</v>
      </c>
      <c r="M2273">
        <v>222</v>
      </c>
      <c r="N2273">
        <v>-3.1E-2</v>
      </c>
      <c r="O2273">
        <v>257</v>
      </c>
      <c r="P2273">
        <v>-11.47</v>
      </c>
      <c r="Q2273">
        <v>347</v>
      </c>
      <c r="R2273">
        <v>95.2</v>
      </c>
      <c r="S2273">
        <v>347</v>
      </c>
      <c r="T2273">
        <v>106.7</v>
      </c>
      <c r="U2273">
        <v>331</v>
      </c>
      <c r="V2273">
        <v>4.12</v>
      </c>
      <c r="W2273">
        <v>58</v>
      </c>
    </row>
    <row r="2274" spans="1:23" x14ac:dyDescent="0.25">
      <c r="A2274">
        <f>COUNTIF('Value Matchup'!$D$356:$D$423,D2274)</f>
        <v>0</v>
      </c>
      <c r="B2274" t="s">
        <v>1590</v>
      </c>
      <c r="C2274">
        <v>163</v>
      </c>
      <c r="D2274" t="s">
        <v>68</v>
      </c>
      <c r="E2274" t="s">
        <v>167</v>
      </c>
      <c r="F2274" s="79" t="s">
        <v>543</v>
      </c>
      <c r="G2274">
        <v>0.35</v>
      </c>
      <c r="H2274">
        <v>100.9</v>
      </c>
      <c r="I2274">
        <v>205</v>
      </c>
      <c r="J2274">
        <v>100.6</v>
      </c>
      <c r="K2274">
        <v>134</v>
      </c>
      <c r="L2274">
        <v>69.3</v>
      </c>
      <c r="M2274">
        <v>16</v>
      </c>
      <c r="N2274">
        <v>3.0000000000000001E-3</v>
      </c>
      <c r="O2274">
        <v>169</v>
      </c>
      <c r="P2274">
        <v>1.54</v>
      </c>
      <c r="Q2274">
        <v>122</v>
      </c>
      <c r="R2274">
        <v>104</v>
      </c>
      <c r="S2274">
        <v>116</v>
      </c>
      <c r="T2274">
        <v>102.4</v>
      </c>
      <c r="U2274">
        <v>140</v>
      </c>
      <c r="V2274">
        <v>-1.05</v>
      </c>
      <c r="W2274">
        <v>192</v>
      </c>
    </row>
    <row r="2275" spans="1:23" x14ac:dyDescent="0.25">
      <c r="A2275">
        <f>COUNTIF('Value Matchup'!$D$356:$D$423,D2275)</f>
        <v>1</v>
      </c>
      <c r="B2275" t="s">
        <v>1590</v>
      </c>
      <c r="C2275">
        <v>164</v>
      </c>
      <c r="D2275" t="s">
        <v>301</v>
      </c>
      <c r="E2275" t="s">
        <v>136</v>
      </c>
      <c r="F2275" s="79" t="s">
        <v>1059</v>
      </c>
      <c r="G2275">
        <v>0.32</v>
      </c>
      <c r="H2275">
        <v>99.3</v>
      </c>
      <c r="I2275">
        <v>230</v>
      </c>
      <c r="J2275">
        <v>99</v>
      </c>
      <c r="K2275">
        <v>106</v>
      </c>
      <c r="L2275">
        <v>62.8</v>
      </c>
      <c r="M2275">
        <v>252</v>
      </c>
      <c r="N2275">
        <v>2.5999999999999999E-2</v>
      </c>
      <c r="O2275">
        <v>118</v>
      </c>
      <c r="P2275">
        <v>-7.69</v>
      </c>
      <c r="Q2275">
        <v>331</v>
      </c>
      <c r="R2275">
        <v>96.3</v>
      </c>
      <c r="S2275">
        <v>340</v>
      </c>
      <c r="T2275">
        <v>104</v>
      </c>
      <c r="U2275">
        <v>219</v>
      </c>
      <c r="V2275">
        <v>1.39</v>
      </c>
      <c r="W2275">
        <v>118</v>
      </c>
    </row>
    <row r="2276" spans="1:23" x14ac:dyDescent="0.25">
      <c r="A2276">
        <f>COUNTIF('Value Matchup'!$D$356:$D$423,D2276)</f>
        <v>0</v>
      </c>
      <c r="B2276" t="s">
        <v>1590</v>
      </c>
      <c r="C2276">
        <v>165</v>
      </c>
      <c r="D2276" t="s">
        <v>377</v>
      </c>
      <c r="E2276" t="s">
        <v>132</v>
      </c>
      <c r="F2276" s="79" t="s">
        <v>546</v>
      </c>
      <c r="G2276">
        <v>0.18</v>
      </c>
      <c r="H2276">
        <v>104.9</v>
      </c>
      <c r="I2276">
        <v>135</v>
      </c>
      <c r="J2276">
        <v>104.7</v>
      </c>
      <c r="K2276">
        <v>210</v>
      </c>
      <c r="L2276">
        <v>66.7</v>
      </c>
      <c r="M2276">
        <v>70</v>
      </c>
      <c r="N2276">
        <v>3.7999999999999999E-2</v>
      </c>
      <c r="O2276">
        <v>81</v>
      </c>
      <c r="P2276">
        <v>-0.17</v>
      </c>
      <c r="Q2276">
        <v>146</v>
      </c>
      <c r="R2276">
        <v>103.6</v>
      </c>
      <c r="S2276">
        <v>125</v>
      </c>
      <c r="T2276">
        <v>103.8</v>
      </c>
      <c r="U2276">
        <v>211</v>
      </c>
      <c r="V2276">
        <v>3.92</v>
      </c>
      <c r="W2276">
        <v>65</v>
      </c>
    </row>
    <row r="2277" spans="1:23" x14ac:dyDescent="0.25">
      <c r="A2277">
        <f>COUNTIF('Value Matchup'!$D$356:$D$423,D2277)</f>
        <v>0</v>
      </c>
      <c r="B2277" t="s">
        <v>1590</v>
      </c>
      <c r="C2277">
        <v>166</v>
      </c>
      <c r="D2277" t="s">
        <v>258</v>
      </c>
      <c r="E2277" t="s">
        <v>173</v>
      </c>
      <c r="F2277" s="79" t="s">
        <v>452</v>
      </c>
      <c r="G2277">
        <v>0.12</v>
      </c>
      <c r="H2277">
        <v>103.2</v>
      </c>
      <c r="I2277">
        <v>156</v>
      </c>
      <c r="J2277">
        <v>103.1</v>
      </c>
      <c r="K2277">
        <v>180</v>
      </c>
      <c r="L2277">
        <v>61.8</v>
      </c>
      <c r="M2277">
        <v>284</v>
      </c>
      <c r="N2277">
        <v>-8.3000000000000004E-2</v>
      </c>
      <c r="O2277">
        <v>327</v>
      </c>
      <c r="P2277">
        <v>-2.56</v>
      </c>
      <c r="Q2277">
        <v>204</v>
      </c>
      <c r="R2277">
        <v>100.6</v>
      </c>
      <c r="S2277">
        <v>246</v>
      </c>
      <c r="T2277">
        <v>103.2</v>
      </c>
      <c r="U2277">
        <v>181</v>
      </c>
      <c r="V2277">
        <v>-6.53</v>
      </c>
      <c r="W2277">
        <v>314</v>
      </c>
    </row>
    <row r="2278" spans="1:23" x14ac:dyDescent="0.25">
      <c r="A2278">
        <f>COUNTIF('Value Matchup'!$D$356:$D$423,D2278)</f>
        <v>0</v>
      </c>
      <c r="B2278" t="s">
        <v>1590</v>
      </c>
      <c r="C2278">
        <v>167</v>
      </c>
      <c r="D2278" t="s">
        <v>183</v>
      </c>
      <c r="E2278" t="s">
        <v>176</v>
      </c>
      <c r="F2278" s="79" t="s">
        <v>756</v>
      </c>
      <c r="G2278">
        <v>0.11</v>
      </c>
      <c r="H2278">
        <v>104.4</v>
      </c>
      <c r="I2278">
        <v>143</v>
      </c>
      <c r="J2278">
        <v>104.3</v>
      </c>
      <c r="K2278">
        <v>204</v>
      </c>
      <c r="L2278">
        <v>65.900000000000006</v>
      </c>
      <c r="M2278">
        <v>108</v>
      </c>
      <c r="N2278">
        <v>7.9000000000000001E-2</v>
      </c>
      <c r="O2278">
        <v>24</v>
      </c>
      <c r="P2278">
        <v>-1.23</v>
      </c>
      <c r="Q2278">
        <v>166</v>
      </c>
      <c r="R2278">
        <v>101.7</v>
      </c>
      <c r="S2278">
        <v>194</v>
      </c>
      <c r="T2278">
        <v>102.9</v>
      </c>
      <c r="U2278">
        <v>160</v>
      </c>
      <c r="V2278">
        <v>7.41</v>
      </c>
      <c r="W2278">
        <v>14</v>
      </c>
    </row>
    <row r="2279" spans="1:23" x14ac:dyDescent="0.25">
      <c r="A2279">
        <f>COUNTIF('Value Matchup'!$D$356:$D$423,D2279)</f>
        <v>0</v>
      </c>
      <c r="B2279" t="s">
        <v>1590</v>
      </c>
      <c r="C2279">
        <v>168</v>
      </c>
      <c r="D2279" t="s">
        <v>190</v>
      </c>
      <c r="E2279" t="s">
        <v>176</v>
      </c>
      <c r="F2279" s="79" t="s">
        <v>451</v>
      </c>
      <c r="G2279">
        <v>0.08</v>
      </c>
      <c r="H2279">
        <v>102.1</v>
      </c>
      <c r="I2279">
        <v>183</v>
      </c>
      <c r="J2279">
        <v>102</v>
      </c>
      <c r="K2279">
        <v>155</v>
      </c>
      <c r="L2279">
        <v>60.5</v>
      </c>
      <c r="M2279">
        <v>317</v>
      </c>
      <c r="N2279">
        <v>-8.8999999999999996E-2</v>
      </c>
      <c r="O2279">
        <v>331</v>
      </c>
      <c r="P2279">
        <v>-0.75</v>
      </c>
      <c r="Q2279">
        <v>158</v>
      </c>
      <c r="R2279">
        <v>102.9</v>
      </c>
      <c r="S2279">
        <v>142</v>
      </c>
      <c r="T2279">
        <v>103.6</v>
      </c>
      <c r="U2279">
        <v>196</v>
      </c>
      <c r="V2279">
        <v>4.2</v>
      </c>
      <c r="W2279">
        <v>56</v>
      </c>
    </row>
    <row r="2280" spans="1:23" x14ac:dyDescent="0.25">
      <c r="A2280">
        <f>COUNTIF('Value Matchup'!$D$356:$D$423,D2280)</f>
        <v>1</v>
      </c>
      <c r="B2280" t="s">
        <v>1590</v>
      </c>
      <c r="C2280">
        <v>169</v>
      </c>
      <c r="D2280" t="s">
        <v>406</v>
      </c>
      <c r="E2280" t="s">
        <v>140</v>
      </c>
      <c r="F2280" s="79" t="s">
        <v>514</v>
      </c>
      <c r="G2280">
        <v>-0.1</v>
      </c>
      <c r="H2280">
        <v>107.2</v>
      </c>
      <c r="I2280">
        <v>90</v>
      </c>
      <c r="J2280">
        <v>107.3</v>
      </c>
      <c r="K2280">
        <v>265</v>
      </c>
      <c r="L2280">
        <v>65.900000000000006</v>
      </c>
      <c r="M2280">
        <v>111</v>
      </c>
      <c r="N2280">
        <v>3.2000000000000001E-2</v>
      </c>
      <c r="O2280">
        <v>100</v>
      </c>
      <c r="P2280">
        <v>6.45</v>
      </c>
      <c r="Q2280">
        <v>56</v>
      </c>
      <c r="R2280">
        <v>105.8</v>
      </c>
      <c r="S2280">
        <v>52</v>
      </c>
      <c r="T2280">
        <v>99.4</v>
      </c>
      <c r="U2280">
        <v>56</v>
      </c>
      <c r="V2280">
        <v>-3.98</v>
      </c>
      <c r="W2280">
        <v>275</v>
      </c>
    </row>
    <row r="2281" spans="1:23" x14ac:dyDescent="0.25">
      <c r="A2281">
        <f>COUNTIF('Value Matchup'!$D$356:$D$423,D2281)</f>
        <v>0</v>
      </c>
      <c r="B2281" t="s">
        <v>1590</v>
      </c>
      <c r="C2281">
        <v>170</v>
      </c>
      <c r="D2281" t="s">
        <v>344</v>
      </c>
      <c r="E2281" t="s">
        <v>151</v>
      </c>
      <c r="F2281" s="79" t="s">
        <v>548</v>
      </c>
      <c r="G2281">
        <v>-0.14000000000000001</v>
      </c>
      <c r="H2281">
        <v>102.8</v>
      </c>
      <c r="I2281">
        <v>164</v>
      </c>
      <c r="J2281">
        <v>103</v>
      </c>
      <c r="K2281">
        <v>176</v>
      </c>
      <c r="L2281">
        <v>62.5</v>
      </c>
      <c r="M2281">
        <v>268</v>
      </c>
      <c r="N2281">
        <v>3.9E-2</v>
      </c>
      <c r="O2281">
        <v>80</v>
      </c>
      <c r="P2281">
        <v>2.94</v>
      </c>
      <c r="Q2281">
        <v>113</v>
      </c>
      <c r="R2281">
        <v>104.4</v>
      </c>
      <c r="S2281">
        <v>103</v>
      </c>
      <c r="T2281">
        <v>101.4</v>
      </c>
      <c r="U2281">
        <v>112</v>
      </c>
      <c r="V2281">
        <v>-2.41</v>
      </c>
      <c r="W2281">
        <v>241</v>
      </c>
    </row>
    <row r="2282" spans="1:23" x14ac:dyDescent="0.25">
      <c r="A2282">
        <f>COUNTIF('Value Matchup'!$D$356:$D$423,D2282)</f>
        <v>0</v>
      </c>
      <c r="B2282" t="s">
        <v>1590</v>
      </c>
      <c r="C2282">
        <v>171</v>
      </c>
      <c r="D2282" t="s">
        <v>51</v>
      </c>
      <c r="E2282" t="s">
        <v>121</v>
      </c>
      <c r="F2282" s="79" t="s">
        <v>753</v>
      </c>
      <c r="G2282">
        <v>-0.25</v>
      </c>
      <c r="H2282">
        <v>106</v>
      </c>
      <c r="I2282">
        <v>117</v>
      </c>
      <c r="J2282">
        <v>106.2</v>
      </c>
      <c r="K2282">
        <v>249</v>
      </c>
      <c r="L2282">
        <v>64.5</v>
      </c>
      <c r="M2282">
        <v>184</v>
      </c>
      <c r="N2282">
        <v>4.8000000000000001E-2</v>
      </c>
      <c r="O2282">
        <v>56</v>
      </c>
      <c r="P2282">
        <v>-2.64</v>
      </c>
      <c r="Q2282">
        <v>208</v>
      </c>
      <c r="R2282">
        <v>101.9</v>
      </c>
      <c r="S2282">
        <v>179</v>
      </c>
      <c r="T2282">
        <v>104.6</v>
      </c>
      <c r="U2282">
        <v>242</v>
      </c>
      <c r="V2282">
        <v>-2.4300000000000002</v>
      </c>
      <c r="W2282">
        <v>244</v>
      </c>
    </row>
    <row r="2283" spans="1:23" x14ac:dyDescent="0.25">
      <c r="A2283">
        <f>COUNTIF('Value Matchup'!$D$356:$D$423,D2283)</f>
        <v>1</v>
      </c>
      <c r="B2283" t="s">
        <v>1590</v>
      </c>
      <c r="C2283">
        <v>172</v>
      </c>
      <c r="D2283" t="s">
        <v>290</v>
      </c>
      <c r="E2283" t="s">
        <v>110</v>
      </c>
      <c r="F2283" s="79" t="s">
        <v>1660</v>
      </c>
      <c r="G2283">
        <v>-0.28000000000000003</v>
      </c>
      <c r="H2283">
        <v>105.1</v>
      </c>
      <c r="I2283">
        <v>131</v>
      </c>
      <c r="J2283">
        <v>105.4</v>
      </c>
      <c r="K2283">
        <v>233</v>
      </c>
      <c r="L2283">
        <v>65.5</v>
      </c>
      <c r="M2283">
        <v>130</v>
      </c>
      <c r="N2283">
        <v>3.7999999999999999E-2</v>
      </c>
      <c r="O2283">
        <v>83</v>
      </c>
      <c r="P2283">
        <v>6.56</v>
      </c>
      <c r="Q2283">
        <v>52</v>
      </c>
      <c r="R2283">
        <v>106.1</v>
      </c>
      <c r="S2283">
        <v>39</v>
      </c>
      <c r="T2283">
        <v>99.5</v>
      </c>
      <c r="U2283">
        <v>62</v>
      </c>
      <c r="V2283">
        <v>-1.1200000000000001</v>
      </c>
      <c r="W2283">
        <v>195</v>
      </c>
    </row>
    <row r="2284" spans="1:23" x14ac:dyDescent="0.25">
      <c r="A2284">
        <f>COUNTIF('Value Matchup'!$D$356:$D$423,D2284)</f>
        <v>0</v>
      </c>
      <c r="B2284" t="s">
        <v>1590</v>
      </c>
      <c r="C2284">
        <v>173</v>
      </c>
      <c r="D2284" t="s">
        <v>1578</v>
      </c>
      <c r="E2284" t="s">
        <v>123</v>
      </c>
      <c r="F2284" s="79" t="s">
        <v>1025</v>
      </c>
      <c r="G2284">
        <v>-0.41</v>
      </c>
      <c r="H2284">
        <v>101.8</v>
      </c>
      <c r="I2284">
        <v>188</v>
      </c>
      <c r="J2284">
        <v>102.2</v>
      </c>
      <c r="K2284">
        <v>157</v>
      </c>
      <c r="L2284">
        <v>64.599999999999994</v>
      </c>
      <c r="M2284">
        <v>179</v>
      </c>
      <c r="N2284">
        <v>2.9000000000000001E-2</v>
      </c>
      <c r="O2284">
        <v>105</v>
      </c>
      <c r="P2284">
        <v>-2.4700000000000002</v>
      </c>
      <c r="Q2284">
        <v>199</v>
      </c>
      <c r="R2284">
        <v>100.9</v>
      </c>
      <c r="S2284">
        <v>235</v>
      </c>
      <c r="T2284">
        <v>103.3</v>
      </c>
      <c r="U2284">
        <v>186</v>
      </c>
      <c r="V2284">
        <v>3.24</v>
      </c>
      <c r="W2284">
        <v>75</v>
      </c>
    </row>
    <row r="2285" spans="1:23" x14ac:dyDescent="0.25">
      <c r="A2285">
        <f>COUNTIF('Value Matchup'!$D$356:$D$423,D2285)</f>
        <v>0</v>
      </c>
      <c r="B2285" t="s">
        <v>1590</v>
      </c>
      <c r="C2285">
        <v>174</v>
      </c>
      <c r="D2285" t="s">
        <v>187</v>
      </c>
      <c r="E2285" t="s">
        <v>150</v>
      </c>
      <c r="F2285" s="79" t="s">
        <v>1661</v>
      </c>
      <c r="G2285">
        <v>-0.43</v>
      </c>
      <c r="H2285">
        <v>105.5</v>
      </c>
      <c r="I2285">
        <v>124</v>
      </c>
      <c r="J2285">
        <v>105.9</v>
      </c>
      <c r="K2285">
        <v>244</v>
      </c>
      <c r="L2285">
        <v>70.7</v>
      </c>
      <c r="M2285">
        <v>4</v>
      </c>
      <c r="N2285">
        <v>-4.9000000000000002E-2</v>
      </c>
      <c r="O2285">
        <v>291</v>
      </c>
      <c r="P2285">
        <v>5.76</v>
      </c>
      <c r="Q2285">
        <v>66</v>
      </c>
      <c r="R2285">
        <v>104.2</v>
      </c>
      <c r="S2285">
        <v>112</v>
      </c>
      <c r="T2285">
        <v>98.4</v>
      </c>
      <c r="U2285">
        <v>26</v>
      </c>
      <c r="V2285">
        <v>-8.18</v>
      </c>
      <c r="W2285">
        <v>333</v>
      </c>
    </row>
    <row r="2286" spans="1:23" x14ac:dyDescent="0.25">
      <c r="A2286">
        <f>COUNTIF('Value Matchup'!$D$356:$D$423,D2286)</f>
        <v>0</v>
      </c>
      <c r="B2286" t="s">
        <v>1590</v>
      </c>
      <c r="C2286">
        <v>175</v>
      </c>
      <c r="D2286" t="s">
        <v>384</v>
      </c>
      <c r="E2286" t="s">
        <v>176</v>
      </c>
      <c r="F2286" s="79" t="s">
        <v>450</v>
      </c>
      <c r="G2286">
        <v>-0.45</v>
      </c>
      <c r="H2286">
        <v>103.1</v>
      </c>
      <c r="I2286">
        <v>157</v>
      </c>
      <c r="J2286">
        <v>103.6</v>
      </c>
      <c r="K2286">
        <v>188</v>
      </c>
      <c r="L2286">
        <v>64.7</v>
      </c>
      <c r="M2286">
        <v>172</v>
      </c>
      <c r="N2286">
        <v>5.3999999999999999E-2</v>
      </c>
      <c r="O2286">
        <v>43</v>
      </c>
      <c r="P2286">
        <v>-1.92</v>
      </c>
      <c r="Q2286">
        <v>182</v>
      </c>
      <c r="R2286">
        <v>101.9</v>
      </c>
      <c r="S2286">
        <v>183</v>
      </c>
      <c r="T2286">
        <v>103.8</v>
      </c>
      <c r="U2286">
        <v>208</v>
      </c>
      <c r="V2286">
        <v>2.86</v>
      </c>
      <c r="W2286">
        <v>81</v>
      </c>
    </row>
    <row r="2287" spans="1:23" x14ac:dyDescent="0.25">
      <c r="A2287">
        <f>COUNTIF('Value Matchup'!$D$356:$D$423,D2287)</f>
        <v>0</v>
      </c>
      <c r="B2287" t="s">
        <v>1590</v>
      </c>
      <c r="C2287">
        <v>176</v>
      </c>
      <c r="D2287" t="s">
        <v>147</v>
      </c>
      <c r="E2287" t="s">
        <v>148</v>
      </c>
      <c r="F2287" s="79" t="s">
        <v>455</v>
      </c>
      <c r="G2287">
        <v>-0.53</v>
      </c>
      <c r="H2287">
        <v>109.4</v>
      </c>
      <c r="I2287">
        <v>63</v>
      </c>
      <c r="J2287">
        <v>109.9</v>
      </c>
      <c r="K2287">
        <v>301</v>
      </c>
      <c r="L2287">
        <v>65.099999999999994</v>
      </c>
      <c r="M2287">
        <v>150</v>
      </c>
      <c r="N2287">
        <v>4.2999999999999997E-2</v>
      </c>
      <c r="O2287">
        <v>67</v>
      </c>
      <c r="P2287">
        <v>-5.98</v>
      </c>
      <c r="Q2287">
        <v>299</v>
      </c>
      <c r="R2287">
        <v>100.5</v>
      </c>
      <c r="S2287">
        <v>255</v>
      </c>
      <c r="T2287">
        <v>106.5</v>
      </c>
      <c r="U2287">
        <v>324</v>
      </c>
      <c r="V2287">
        <v>-2.16</v>
      </c>
      <c r="W2287">
        <v>229</v>
      </c>
    </row>
    <row r="2288" spans="1:23" x14ac:dyDescent="0.25">
      <c r="A2288">
        <f>COUNTIF('Value Matchup'!$D$356:$D$423,D2288)</f>
        <v>0</v>
      </c>
      <c r="B2288" t="s">
        <v>1590</v>
      </c>
      <c r="C2288">
        <v>177</v>
      </c>
      <c r="D2288" t="s">
        <v>363</v>
      </c>
      <c r="E2288" t="s">
        <v>144</v>
      </c>
      <c r="F2288" s="79" t="s">
        <v>449</v>
      </c>
      <c r="G2288">
        <v>-0.73</v>
      </c>
      <c r="H2288">
        <v>102.7</v>
      </c>
      <c r="I2288">
        <v>169</v>
      </c>
      <c r="J2288">
        <v>103.4</v>
      </c>
      <c r="K2288">
        <v>184</v>
      </c>
      <c r="L2288">
        <v>61.6</v>
      </c>
      <c r="M2288">
        <v>291</v>
      </c>
      <c r="N2288">
        <v>4.5999999999999999E-2</v>
      </c>
      <c r="O2288">
        <v>60</v>
      </c>
      <c r="P2288">
        <v>3.67</v>
      </c>
      <c r="Q2288">
        <v>103</v>
      </c>
      <c r="R2288">
        <v>104.6</v>
      </c>
      <c r="S2288">
        <v>98</v>
      </c>
      <c r="T2288">
        <v>100.9</v>
      </c>
      <c r="U2288">
        <v>101</v>
      </c>
      <c r="V2288">
        <v>-4.38</v>
      </c>
      <c r="W2288">
        <v>281</v>
      </c>
    </row>
    <row r="2289" spans="1:23" x14ac:dyDescent="0.25">
      <c r="A2289">
        <f>COUNTIF('Value Matchup'!$D$356:$D$423,D2289)</f>
        <v>0</v>
      </c>
      <c r="B2289" t="s">
        <v>1590</v>
      </c>
      <c r="C2289">
        <v>178</v>
      </c>
      <c r="D2289" t="s">
        <v>1579</v>
      </c>
      <c r="E2289" t="s">
        <v>176</v>
      </c>
      <c r="F2289" s="79" t="s">
        <v>539</v>
      </c>
      <c r="G2289">
        <v>-0.76</v>
      </c>
      <c r="H2289">
        <v>106.4</v>
      </c>
      <c r="I2289">
        <v>111</v>
      </c>
      <c r="J2289">
        <v>107.2</v>
      </c>
      <c r="K2289">
        <v>260</v>
      </c>
      <c r="L2289">
        <v>62.7</v>
      </c>
      <c r="M2289">
        <v>257</v>
      </c>
      <c r="N2289">
        <v>7.9000000000000001E-2</v>
      </c>
      <c r="O2289">
        <v>23</v>
      </c>
      <c r="P2289">
        <v>-2.4500000000000002</v>
      </c>
      <c r="Q2289">
        <v>198</v>
      </c>
      <c r="R2289">
        <v>101.5</v>
      </c>
      <c r="S2289">
        <v>206</v>
      </c>
      <c r="T2289">
        <v>104</v>
      </c>
      <c r="U2289">
        <v>217</v>
      </c>
      <c r="V2289">
        <v>-0.63</v>
      </c>
      <c r="W2289">
        <v>180</v>
      </c>
    </row>
    <row r="2290" spans="1:23" x14ac:dyDescent="0.25">
      <c r="A2290">
        <f>COUNTIF('Value Matchup'!$D$356:$D$423,D2290)</f>
        <v>0</v>
      </c>
      <c r="B2290" t="s">
        <v>1590</v>
      </c>
      <c r="C2290">
        <v>179</v>
      </c>
      <c r="D2290" t="s">
        <v>1402</v>
      </c>
      <c r="E2290" t="s">
        <v>159</v>
      </c>
      <c r="F2290" s="79" t="s">
        <v>535</v>
      </c>
      <c r="G2290">
        <v>-0.78</v>
      </c>
      <c r="H2290">
        <v>102.3</v>
      </c>
      <c r="I2290">
        <v>180</v>
      </c>
      <c r="J2290">
        <v>103.1</v>
      </c>
      <c r="K2290">
        <v>179</v>
      </c>
      <c r="L2290">
        <v>66.599999999999994</v>
      </c>
      <c r="M2290">
        <v>78</v>
      </c>
      <c r="N2290">
        <v>-5.8999999999999997E-2</v>
      </c>
      <c r="O2290">
        <v>306</v>
      </c>
      <c r="P2290">
        <v>-6.88</v>
      </c>
      <c r="Q2290">
        <v>316</v>
      </c>
      <c r="R2290">
        <v>99.4</v>
      </c>
      <c r="S2290">
        <v>303</v>
      </c>
      <c r="T2290">
        <v>106.3</v>
      </c>
      <c r="U2290">
        <v>320</v>
      </c>
      <c r="V2290">
        <v>2.4900000000000002</v>
      </c>
      <c r="W2290">
        <v>90</v>
      </c>
    </row>
    <row r="2291" spans="1:23" x14ac:dyDescent="0.25">
      <c r="A2291">
        <f>COUNTIF('Value Matchup'!$D$356:$D$423,D2291)</f>
        <v>1</v>
      </c>
      <c r="B2291" t="s">
        <v>1590</v>
      </c>
      <c r="C2291">
        <v>180</v>
      </c>
      <c r="D2291" t="s">
        <v>226</v>
      </c>
      <c r="E2291" t="s">
        <v>167</v>
      </c>
      <c r="F2291" s="79" t="s">
        <v>539</v>
      </c>
      <c r="G2291">
        <v>-0.82</v>
      </c>
      <c r="H2291">
        <v>108</v>
      </c>
      <c r="I2291">
        <v>75</v>
      </c>
      <c r="J2291">
        <v>108.8</v>
      </c>
      <c r="K2291">
        <v>287</v>
      </c>
      <c r="L2291">
        <v>69</v>
      </c>
      <c r="M2291">
        <v>21</v>
      </c>
      <c r="N2291">
        <v>-7.0000000000000001E-3</v>
      </c>
      <c r="O2291">
        <v>202</v>
      </c>
      <c r="P2291">
        <v>-5.79</v>
      </c>
      <c r="Q2291">
        <v>296</v>
      </c>
      <c r="R2291">
        <v>98.9</v>
      </c>
      <c r="S2291">
        <v>317</v>
      </c>
      <c r="T2291">
        <v>104.7</v>
      </c>
      <c r="U2291">
        <v>248</v>
      </c>
      <c r="V2291">
        <v>-14.91</v>
      </c>
      <c r="W2291">
        <v>346</v>
      </c>
    </row>
    <row r="2292" spans="1:23" x14ac:dyDescent="0.25">
      <c r="A2292">
        <f>COUNTIF('Value Matchup'!$D$356:$D$423,D2292)</f>
        <v>0</v>
      </c>
      <c r="B2292" t="s">
        <v>1590</v>
      </c>
      <c r="C2292">
        <v>181</v>
      </c>
      <c r="D2292" t="s">
        <v>94</v>
      </c>
      <c r="E2292" t="s">
        <v>167</v>
      </c>
      <c r="F2292" s="79" t="s">
        <v>541</v>
      </c>
      <c r="G2292">
        <v>-0.87</v>
      </c>
      <c r="H2292">
        <v>99.5</v>
      </c>
      <c r="I2292">
        <v>226</v>
      </c>
      <c r="J2292">
        <v>100.3</v>
      </c>
      <c r="K2292">
        <v>131</v>
      </c>
      <c r="L2292">
        <v>66.3</v>
      </c>
      <c r="M2292">
        <v>92</v>
      </c>
      <c r="N2292">
        <v>5.1999999999999998E-2</v>
      </c>
      <c r="O2292">
        <v>49</v>
      </c>
      <c r="P2292">
        <v>0.77</v>
      </c>
      <c r="Q2292">
        <v>131</v>
      </c>
      <c r="R2292">
        <v>103.5</v>
      </c>
      <c r="S2292">
        <v>129</v>
      </c>
      <c r="T2292">
        <v>102.7</v>
      </c>
      <c r="U2292">
        <v>148</v>
      </c>
      <c r="V2292">
        <v>0.12</v>
      </c>
      <c r="W2292">
        <v>153</v>
      </c>
    </row>
    <row r="2293" spans="1:23" x14ac:dyDescent="0.25">
      <c r="A2293">
        <f>COUNTIF('Value Matchup'!$D$356:$D$423,D2293)</f>
        <v>0</v>
      </c>
      <c r="B2293" t="s">
        <v>1590</v>
      </c>
      <c r="C2293">
        <v>182</v>
      </c>
      <c r="D2293" t="s">
        <v>1580</v>
      </c>
      <c r="E2293" t="s">
        <v>176</v>
      </c>
      <c r="F2293" s="79" t="s">
        <v>998</v>
      </c>
      <c r="G2293">
        <v>-0.92</v>
      </c>
      <c r="H2293">
        <v>100.2</v>
      </c>
      <c r="I2293">
        <v>218</v>
      </c>
      <c r="J2293">
        <v>101.1</v>
      </c>
      <c r="K2293">
        <v>141</v>
      </c>
      <c r="L2293">
        <v>62.9</v>
      </c>
      <c r="M2293">
        <v>248</v>
      </c>
      <c r="N2293">
        <v>6.3E-2</v>
      </c>
      <c r="O2293">
        <v>34</v>
      </c>
      <c r="P2293">
        <v>-3.42</v>
      </c>
      <c r="Q2293">
        <v>233</v>
      </c>
      <c r="R2293">
        <v>101.9</v>
      </c>
      <c r="S2293">
        <v>180</v>
      </c>
      <c r="T2293">
        <v>105.3</v>
      </c>
      <c r="U2293">
        <v>279</v>
      </c>
      <c r="V2293">
        <v>-4.5</v>
      </c>
      <c r="W2293">
        <v>283</v>
      </c>
    </row>
    <row r="2294" spans="1:23" x14ac:dyDescent="0.25">
      <c r="A2294">
        <f>COUNTIF('Value Matchup'!$D$356:$D$423,D2294)</f>
        <v>0</v>
      </c>
      <c r="B2294" t="s">
        <v>1590</v>
      </c>
      <c r="C2294">
        <v>183</v>
      </c>
      <c r="D2294" t="s">
        <v>233</v>
      </c>
      <c r="E2294" t="s">
        <v>173</v>
      </c>
      <c r="F2294" s="79" t="s">
        <v>754</v>
      </c>
      <c r="G2294">
        <v>-1.1100000000000001</v>
      </c>
      <c r="H2294">
        <v>98.8</v>
      </c>
      <c r="I2294">
        <v>244</v>
      </c>
      <c r="J2294">
        <v>99.9</v>
      </c>
      <c r="K2294">
        <v>125</v>
      </c>
      <c r="L2294">
        <v>63</v>
      </c>
      <c r="M2294">
        <v>240</v>
      </c>
      <c r="N2294">
        <v>4.1000000000000002E-2</v>
      </c>
      <c r="O2294">
        <v>75</v>
      </c>
      <c r="P2294">
        <v>-0.49</v>
      </c>
      <c r="Q2294">
        <v>151</v>
      </c>
      <c r="R2294">
        <v>102.3</v>
      </c>
      <c r="S2294">
        <v>167</v>
      </c>
      <c r="T2294">
        <v>102.8</v>
      </c>
      <c r="U2294">
        <v>151</v>
      </c>
      <c r="V2294">
        <v>-0.22</v>
      </c>
      <c r="W2294">
        <v>160</v>
      </c>
    </row>
    <row r="2295" spans="1:23" x14ac:dyDescent="0.25">
      <c r="A2295">
        <f>COUNTIF('Value Matchup'!$D$356:$D$423,D2295)</f>
        <v>0</v>
      </c>
      <c r="B2295" t="s">
        <v>1590</v>
      </c>
      <c r="C2295">
        <v>184</v>
      </c>
      <c r="D2295" t="s">
        <v>408</v>
      </c>
      <c r="E2295" t="s">
        <v>148</v>
      </c>
      <c r="F2295" s="79" t="s">
        <v>455</v>
      </c>
      <c r="G2295">
        <v>-1.17</v>
      </c>
      <c r="H2295">
        <v>97.2</v>
      </c>
      <c r="I2295">
        <v>271</v>
      </c>
      <c r="J2295">
        <v>98.4</v>
      </c>
      <c r="K2295">
        <v>94</v>
      </c>
      <c r="L2295">
        <v>65.900000000000006</v>
      </c>
      <c r="M2295">
        <v>113</v>
      </c>
      <c r="N2295">
        <v>5.2999999999999999E-2</v>
      </c>
      <c r="O2295">
        <v>45</v>
      </c>
      <c r="P2295">
        <v>-5.51</v>
      </c>
      <c r="Q2295">
        <v>286</v>
      </c>
      <c r="R2295">
        <v>101.6</v>
      </c>
      <c r="S2295">
        <v>201</v>
      </c>
      <c r="T2295">
        <v>107.1</v>
      </c>
      <c r="U2295">
        <v>338</v>
      </c>
      <c r="V2295">
        <v>1.82</v>
      </c>
      <c r="W2295">
        <v>109</v>
      </c>
    </row>
    <row r="2296" spans="1:23" x14ac:dyDescent="0.25">
      <c r="A2296">
        <f>COUNTIF('Value Matchup'!$D$356:$D$423,D2296)</f>
        <v>0</v>
      </c>
      <c r="B2296" t="s">
        <v>1590</v>
      </c>
      <c r="C2296">
        <v>185</v>
      </c>
      <c r="D2296" t="s">
        <v>353</v>
      </c>
      <c r="E2296" t="s">
        <v>167</v>
      </c>
      <c r="F2296" s="79" t="s">
        <v>550</v>
      </c>
      <c r="G2296">
        <v>-1.25</v>
      </c>
      <c r="H2296">
        <v>100.8</v>
      </c>
      <c r="I2296">
        <v>206</v>
      </c>
      <c r="J2296">
        <v>102.1</v>
      </c>
      <c r="K2296">
        <v>156</v>
      </c>
      <c r="L2296">
        <v>62.4</v>
      </c>
      <c r="M2296">
        <v>269</v>
      </c>
      <c r="N2296">
        <v>-7.0000000000000007E-2</v>
      </c>
      <c r="O2296">
        <v>316</v>
      </c>
      <c r="P2296">
        <v>-2.37</v>
      </c>
      <c r="Q2296">
        <v>195</v>
      </c>
      <c r="R2296">
        <v>100.9</v>
      </c>
      <c r="S2296">
        <v>231</v>
      </c>
      <c r="T2296">
        <v>103.3</v>
      </c>
      <c r="U2296">
        <v>185</v>
      </c>
      <c r="V2296">
        <v>-5.48</v>
      </c>
      <c r="W2296">
        <v>301</v>
      </c>
    </row>
    <row r="2297" spans="1:23" x14ac:dyDescent="0.25">
      <c r="A2297">
        <f>COUNTIF('Value Matchup'!$D$356:$D$423,D2297)</f>
        <v>0</v>
      </c>
      <c r="B2297" t="s">
        <v>1590</v>
      </c>
      <c r="C2297">
        <v>186</v>
      </c>
      <c r="D2297" t="s">
        <v>383</v>
      </c>
      <c r="E2297" t="s">
        <v>112</v>
      </c>
      <c r="F2297" s="79" t="s">
        <v>1581</v>
      </c>
      <c r="G2297">
        <v>-1.31</v>
      </c>
      <c r="H2297">
        <v>104.2</v>
      </c>
      <c r="I2297">
        <v>146</v>
      </c>
      <c r="J2297">
        <v>105.5</v>
      </c>
      <c r="K2297">
        <v>236</v>
      </c>
      <c r="L2297">
        <v>66.099999999999994</v>
      </c>
      <c r="M2297">
        <v>98</v>
      </c>
      <c r="N2297">
        <v>1.2E-2</v>
      </c>
      <c r="O2297">
        <v>145</v>
      </c>
      <c r="P2297">
        <v>-3.23</v>
      </c>
      <c r="Q2297">
        <v>227</v>
      </c>
      <c r="R2297">
        <v>100.5</v>
      </c>
      <c r="S2297">
        <v>256</v>
      </c>
      <c r="T2297">
        <v>103.7</v>
      </c>
      <c r="U2297">
        <v>200</v>
      </c>
      <c r="V2297">
        <v>-1.55</v>
      </c>
      <c r="W2297">
        <v>212</v>
      </c>
    </row>
    <row r="2298" spans="1:23" x14ac:dyDescent="0.25">
      <c r="A2298">
        <f>COUNTIF('Value Matchup'!$D$356:$D$423,D2298)</f>
        <v>1</v>
      </c>
      <c r="B2298" t="s">
        <v>1590</v>
      </c>
      <c r="C2298">
        <v>187</v>
      </c>
      <c r="D2298" t="s">
        <v>216</v>
      </c>
      <c r="E2298" t="s">
        <v>176</v>
      </c>
      <c r="F2298" s="79" t="s">
        <v>452</v>
      </c>
      <c r="G2298">
        <v>-1.33</v>
      </c>
      <c r="H2298">
        <v>105.8</v>
      </c>
      <c r="I2298">
        <v>119</v>
      </c>
      <c r="J2298">
        <v>107.1</v>
      </c>
      <c r="K2298">
        <v>259</v>
      </c>
      <c r="L2298">
        <v>62.6</v>
      </c>
      <c r="M2298">
        <v>262</v>
      </c>
      <c r="N2298">
        <v>-5.0999999999999997E-2</v>
      </c>
      <c r="O2298">
        <v>296</v>
      </c>
      <c r="P2298">
        <v>-3.29</v>
      </c>
      <c r="Q2298">
        <v>230</v>
      </c>
      <c r="R2298">
        <v>101.5</v>
      </c>
      <c r="S2298">
        <v>209</v>
      </c>
      <c r="T2298">
        <v>104.7</v>
      </c>
      <c r="U2298">
        <v>252</v>
      </c>
      <c r="V2298">
        <v>-0.15</v>
      </c>
      <c r="W2298">
        <v>159</v>
      </c>
    </row>
    <row r="2299" spans="1:23" x14ac:dyDescent="0.25">
      <c r="A2299">
        <f>COUNTIF('Value Matchup'!$D$356:$D$423,D2299)</f>
        <v>0</v>
      </c>
      <c r="B2299" t="s">
        <v>1590</v>
      </c>
      <c r="C2299">
        <v>188</v>
      </c>
      <c r="D2299" t="s">
        <v>203</v>
      </c>
      <c r="E2299" t="s">
        <v>123</v>
      </c>
      <c r="F2299" s="79" t="s">
        <v>515</v>
      </c>
      <c r="G2299">
        <v>-1.39</v>
      </c>
      <c r="H2299">
        <v>101.6</v>
      </c>
      <c r="I2299">
        <v>192</v>
      </c>
      <c r="J2299">
        <v>102.9</v>
      </c>
      <c r="K2299">
        <v>175</v>
      </c>
      <c r="L2299">
        <v>67.8</v>
      </c>
      <c r="M2299">
        <v>43</v>
      </c>
      <c r="N2299">
        <v>7.0000000000000007E-2</v>
      </c>
      <c r="O2299">
        <v>29</v>
      </c>
      <c r="P2299">
        <v>-2.29</v>
      </c>
      <c r="Q2299">
        <v>190</v>
      </c>
      <c r="R2299">
        <v>100.3</v>
      </c>
      <c r="S2299">
        <v>262</v>
      </c>
      <c r="T2299">
        <v>102.6</v>
      </c>
      <c r="U2299">
        <v>147</v>
      </c>
      <c r="V2299">
        <v>2.36</v>
      </c>
      <c r="W2299">
        <v>96</v>
      </c>
    </row>
    <row r="2300" spans="1:23" x14ac:dyDescent="0.25">
      <c r="A2300">
        <f>COUNTIF('Value Matchup'!$D$356:$D$423,D2300)</f>
        <v>1</v>
      </c>
      <c r="B2300" t="s">
        <v>1590</v>
      </c>
      <c r="C2300">
        <v>189</v>
      </c>
      <c r="D2300" t="s">
        <v>30</v>
      </c>
      <c r="E2300" t="s">
        <v>112</v>
      </c>
      <c r="F2300" s="79" t="s">
        <v>760</v>
      </c>
      <c r="G2300">
        <v>-1.4</v>
      </c>
      <c r="H2300">
        <v>103.3</v>
      </c>
      <c r="I2300">
        <v>155</v>
      </c>
      <c r="J2300">
        <v>104.7</v>
      </c>
      <c r="K2300">
        <v>211</v>
      </c>
      <c r="L2300">
        <v>63.9</v>
      </c>
      <c r="M2300">
        <v>201</v>
      </c>
      <c r="N2300">
        <v>-6.7000000000000004E-2</v>
      </c>
      <c r="O2300">
        <v>314</v>
      </c>
      <c r="P2300">
        <v>0.28000000000000003</v>
      </c>
      <c r="Q2300">
        <v>139</v>
      </c>
      <c r="R2300">
        <v>102.9</v>
      </c>
      <c r="S2300">
        <v>139</v>
      </c>
      <c r="T2300">
        <v>102.6</v>
      </c>
      <c r="U2300">
        <v>146</v>
      </c>
      <c r="V2300">
        <v>3.3</v>
      </c>
      <c r="W2300">
        <v>74</v>
      </c>
    </row>
    <row r="2301" spans="1:23" x14ac:dyDescent="0.25">
      <c r="A2301">
        <f>COUNTIF('Value Matchup'!$D$356:$D$423,D2301)</f>
        <v>1</v>
      </c>
      <c r="B2301" t="s">
        <v>1590</v>
      </c>
      <c r="C2301">
        <v>190</v>
      </c>
      <c r="D2301" t="s">
        <v>212</v>
      </c>
      <c r="E2301" t="s">
        <v>159</v>
      </c>
      <c r="F2301" s="79" t="s">
        <v>534</v>
      </c>
      <c r="G2301">
        <v>-1.63</v>
      </c>
      <c r="H2301">
        <v>98</v>
      </c>
      <c r="I2301">
        <v>257</v>
      </c>
      <c r="J2301">
        <v>99.6</v>
      </c>
      <c r="K2301">
        <v>118</v>
      </c>
      <c r="L2301">
        <v>61.5</v>
      </c>
      <c r="M2301">
        <v>294</v>
      </c>
      <c r="N2301">
        <v>-4.3999999999999997E-2</v>
      </c>
      <c r="O2301">
        <v>282</v>
      </c>
      <c r="P2301">
        <v>-7.19</v>
      </c>
      <c r="Q2301">
        <v>322</v>
      </c>
      <c r="R2301">
        <v>99.6</v>
      </c>
      <c r="S2301">
        <v>293</v>
      </c>
      <c r="T2301">
        <v>106.8</v>
      </c>
      <c r="U2301">
        <v>335</v>
      </c>
      <c r="V2301">
        <v>-1.03</v>
      </c>
      <c r="W2301">
        <v>190</v>
      </c>
    </row>
    <row r="2302" spans="1:23" x14ac:dyDescent="0.25">
      <c r="A2302">
        <f>COUNTIF('Value Matchup'!$D$356:$D$423,D2302)</f>
        <v>0</v>
      </c>
      <c r="B2302" t="s">
        <v>1590</v>
      </c>
      <c r="C2302">
        <v>191</v>
      </c>
      <c r="D2302" t="s">
        <v>422</v>
      </c>
      <c r="E2302" t="s">
        <v>173</v>
      </c>
      <c r="F2302" s="79" t="s">
        <v>754</v>
      </c>
      <c r="G2302">
        <v>-1.91</v>
      </c>
      <c r="H2302">
        <v>102.9</v>
      </c>
      <c r="I2302">
        <v>163</v>
      </c>
      <c r="J2302">
        <v>104.8</v>
      </c>
      <c r="K2302">
        <v>213</v>
      </c>
      <c r="L2302">
        <v>66.900000000000006</v>
      </c>
      <c r="M2302">
        <v>66</v>
      </c>
      <c r="N2302">
        <v>2.5000000000000001E-2</v>
      </c>
      <c r="O2302">
        <v>119</v>
      </c>
      <c r="P2302">
        <v>-0.56999999999999995</v>
      </c>
      <c r="Q2302">
        <v>154</v>
      </c>
      <c r="R2302">
        <v>102.4</v>
      </c>
      <c r="S2302">
        <v>161</v>
      </c>
      <c r="T2302">
        <v>102.9</v>
      </c>
      <c r="U2302">
        <v>164</v>
      </c>
      <c r="V2302">
        <v>-0.59</v>
      </c>
      <c r="W2302">
        <v>178</v>
      </c>
    </row>
    <row r="2303" spans="1:23" x14ac:dyDescent="0.25">
      <c r="A2303">
        <f>COUNTIF('Value Matchup'!$D$356:$D$423,D2303)</f>
        <v>0</v>
      </c>
      <c r="B2303" t="s">
        <v>1590</v>
      </c>
      <c r="C2303">
        <v>192</v>
      </c>
      <c r="D2303" t="s">
        <v>1084</v>
      </c>
      <c r="E2303" t="s">
        <v>148</v>
      </c>
      <c r="F2303" s="79" t="s">
        <v>544</v>
      </c>
      <c r="G2303">
        <v>-2.13</v>
      </c>
      <c r="H2303">
        <v>110.5</v>
      </c>
      <c r="I2303">
        <v>48</v>
      </c>
      <c r="J2303">
        <v>112.6</v>
      </c>
      <c r="K2303">
        <v>327</v>
      </c>
      <c r="L2303">
        <v>67.3</v>
      </c>
      <c r="M2303">
        <v>57</v>
      </c>
      <c r="N2303">
        <v>1.4999999999999999E-2</v>
      </c>
      <c r="O2303">
        <v>142</v>
      </c>
      <c r="P2303">
        <v>-6.79</v>
      </c>
      <c r="Q2303">
        <v>312</v>
      </c>
      <c r="R2303">
        <v>99.3</v>
      </c>
      <c r="S2303">
        <v>309</v>
      </c>
      <c r="T2303">
        <v>106</v>
      </c>
      <c r="U2303">
        <v>313</v>
      </c>
      <c r="V2303">
        <v>-5.01</v>
      </c>
      <c r="W2303">
        <v>292</v>
      </c>
    </row>
    <row r="2304" spans="1:23" x14ac:dyDescent="0.25">
      <c r="A2304">
        <f>COUNTIF('Value Matchup'!$D$356:$D$423,D2304)</f>
        <v>0</v>
      </c>
      <c r="B2304" t="s">
        <v>1590</v>
      </c>
      <c r="C2304">
        <v>193</v>
      </c>
      <c r="D2304" t="s">
        <v>96</v>
      </c>
      <c r="E2304" t="s">
        <v>182</v>
      </c>
      <c r="F2304" s="79" t="s">
        <v>1784</v>
      </c>
      <c r="G2304">
        <v>-2.2400000000000002</v>
      </c>
      <c r="H2304">
        <v>100.5</v>
      </c>
      <c r="I2304">
        <v>209</v>
      </c>
      <c r="J2304">
        <v>102.8</v>
      </c>
      <c r="K2304">
        <v>172</v>
      </c>
      <c r="L2304">
        <v>61.6</v>
      </c>
      <c r="M2304">
        <v>292</v>
      </c>
      <c r="N2304">
        <v>-4.2000000000000003E-2</v>
      </c>
      <c r="O2304">
        <v>281</v>
      </c>
      <c r="P2304">
        <v>4.91</v>
      </c>
      <c r="Q2304">
        <v>79</v>
      </c>
      <c r="R2304">
        <v>105.5</v>
      </c>
      <c r="S2304">
        <v>72</v>
      </c>
      <c r="T2304">
        <v>100.6</v>
      </c>
      <c r="U2304">
        <v>92</v>
      </c>
      <c r="V2304">
        <v>1.39</v>
      </c>
      <c r="W2304">
        <v>120</v>
      </c>
    </row>
    <row r="2305" spans="1:23" x14ac:dyDescent="0.25">
      <c r="A2305">
        <f>COUNTIF('Value Matchup'!$D$356:$D$423,D2305)</f>
        <v>0</v>
      </c>
      <c r="B2305" t="s">
        <v>1590</v>
      </c>
      <c r="C2305">
        <v>194</v>
      </c>
      <c r="D2305" t="s">
        <v>354</v>
      </c>
      <c r="E2305" t="s">
        <v>123</v>
      </c>
      <c r="F2305" s="79" t="s">
        <v>1080</v>
      </c>
      <c r="G2305">
        <v>-2.34</v>
      </c>
      <c r="H2305">
        <v>99.1</v>
      </c>
      <c r="I2305">
        <v>233</v>
      </c>
      <c r="J2305">
        <v>101.4</v>
      </c>
      <c r="K2305">
        <v>146</v>
      </c>
      <c r="L2305">
        <v>67</v>
      </c>
      <c r="M2305">
        <v>61</v>
      </c>
      <c r="N2305">
        <v>4.2999999999999997E-2</v>
      </c>
      <c r="O2305">
        <v>66</v>
      </c>
      <c r="P2305">
        <v>-3.52</v>
      </c>
      <c r="Q2305">
        <v>234</v>
      </c>
      <c r="R2305">
        <v>100.3</v>
      </c>
      <c r="S2305">
        <v>263</v>
      </c>
      <c r="T2305">
        <v>103.9</v>
      </c>
      <c r="U2305">
        <v>212</v>
      </c>
      <c r="V2305">
        <v>-1.94</v>
      </c>
      <c r="W2305">
        <v>222</v>
      </c>
    </row>
    <row r="2306" spans="1:23" x14ac:dyDescent="0.25">
      <c r="A2306">
        <f>COUNTIF('Value Matchup'!$D$356:$D$423,D2306)</f>
        <v>0</v>
      </c>
      <c r="B2306" t="s">
        <v>1590</v>
      </c>
      <c r="C2306">
        <v>195</v>
      </c>
      <c r="D2306" t="s">
        <v>398</v>
      </c>
      <c r="E2306" t="s">
        <v>207</v>
      </c>
      <c r="F2306" s="79" t="s">
        <v>543</v>
      </c>
      <c r="G2306">
        <v>-2.37</v>
      </c>
      <c r="H2306">
        <v>103</v>
      </c>
      <c r="I2306">
        <v>162</v>
      </c>
      <c r="J2306">
        <v>105.3</v>
      </c>
      <c r="K2306">
        <v>230</v>
      </c>
      <c r="L2306">
        <v>64.900000000000006</v>
      </c>
      <c r="M2306">
        <v>155</v>
      </c>
      <c r="N2306">
        <v>-7.5999999999999998E-2</v>
      </c>
      <c r="O2306">
        <v>324</v>
      </c>
      <c r="P2306">
        <v>-4.87</v>
      </c>
      <c r="Q2306">
        <v>266</v>
      </c>
      <c r="R2306">
        <v>100.5</v>
      </c>
      <c r="S2306">
        <v>252</v>
      </c>
      <c r="T2306">
        <v>105.4</v>
      </c>
      <c r="U2306">
        <v>282</v>
      </c>
      <c r="V2306">
        <v>2.46</v>
      </c>
      <c r="W2306">
        <v>92</v>
      </c>
    </row>
    <row r="2307" spans="1:23" x14ac:dyDescent="0.25">
      <c r="A2307">
        <f>COUNTIF('Value Matchup'!$D$356:$D$423,D2307)</f>
        <v>0</v>
      </c>
      <c r="B2307" t="s">
        <v>1590</v>
      </c>
      <c r="C2307">
        <v>196</v>
      </c>
      <c r="D2307" t="s">
        <v>178</v>
      </c>
      <c r="E2307" t="s">
        <v>146</v>
      </c>
      <c r="F2307" s="79" t="s">
        <v>1660</v>
      </c>
      <c r="G2307">
        <v>-2.42</v>
      </c>
      <c r="H2307">
        <v>101.1</v>
      </c>
      <c r="I2307">
        <v>200</v>
      </c>
      <c r="J2307">
        <v>103.5</v>
      </c>
      <c r="K2307">
        <v>187</v>
      </c>
      <c r="L2307">
        <v>60.3</v>
      </c>
      <c r="M2307">
        <v>321</v>
      </c>
      <c r="N2307">
        <v>-0.121</v>
      </c>
      <c r="O2307">
        <v>344</v>
      </c>
      <c r="P2307">
        <v>-3.25</v>
      </c>
      <c r="Q2307">
        <v>228</v>
      </c>
      <c r="R2307">
        <v>101</v>
      </c>
      <c r="S2307">
        <v>230</v>
      </c>
      <c r="T2307">
        <v>104.2</v>
      </c>
      <c r="U2307">
        <v>230</v>
      </c>
      <c r="V2307">
        <v>-2.38</v>
      </c>
      <c r="W2307">
        <v>238</v>
      </c>
    </row>
    <row r="2308" spans="1:23" x14ac:dyDescent="0.25">
      <c r="A2308">
        <f>COUNTIF('Value Matchup'!$D$356:$D$423,D2308)</f>
        <v>1</v>
      </c>
      <c r="B2308" t="s">
        <v>1590</v>
      </c>
      <c r="C2308">
        <v>197</v>
      </c>
      <c r="D2308" t="s">
        <v>130</v>
      </c>
      <c r="E2308" t="s">
        <v>114</v>
      </c>
      <c r="F2308" s="79" t="s">
        <v>1785</v>
      </c>
      <c r="G2308">
        <v>-2.83</v>
      </c>
      <c r="H2308">
        <v>98.8</v>
      </c>
      <c r="I2308">
        <v>240</v>
      </c>
      <c r="J2308">
        <v>101.6</v>
      </c>
      <c r="K2308">
        <v>150</v>
      </c>
      <c r="L2308">
        <v>65.599999999999994</v>
      </c>
      <c r="M2308">
        <v>124</v>
      </c>
      <c r="N2308">
        <v>-0.11700000000000001</v>
      </c>
      <c r="O2308">
        <v>342</v>
      </c>
      <c r="P2308">
        <v>3.79</v>
      </c>
      <c r="Q2308">
        <v>101</v>
      </c>
      <c r="R2308">
        <v>104.3</v>
      </c>
      <c r="S2308">
        <v>108</v>
      </c>
      <c r="T2308">
        <v>100.5</v>
      </c>
      <c r="U2308">
        <v>88</v>
      </c>
      <c r="V2308">
        <v>-5.98</v>
      </c>
      <c r="W2308">
        <v>309</v>
      </c>
    </row>
    <row r="2309" spans="1:23" x14ac:dyDescent="0.25">
      <c r="A2309">
        <f>COUNTIF('Value Matchup'!$D$356:$D$423,D2309)</f>
        <v>1</v>
      </c>
      <c r="B2309" t="s">
        <v>1590</v>
      </c>
      <c r="C2309">
        <v>198</v>
      </c>
      <c r="D2309" t="s">
        <v>93</v>
      </c>
      <c r="E2309" t="s">
        <v>146</v>
      </c>
      <c r="F2309" s="79" t="s">
        <v>449</v>
      </c>
      <c r="G2309">
        <v>-2.95</v>
      </c>
      <c r="H2309">
        <v>102.7</v>
      </c>
      <c r="I2309">
        <v>168</v>
      </c>
      <c r="J2309">
        <v>105.7</v>
      </c>
      <c r="K2309">
        <v>240</v>
      </c>
      <c r="L2309">
        <v>63</v>
      </c>
      <c r="M2309">
        <v>239</v>
      </c>
      <c r="N2309">
        <v>3.2000000000000001E-2</v>
      </c>
      <c r="O2309">
        <v>98</v>
      </c>
      <c r="P2309">
        <v>0.66</v>
      </c>
      <c r="Q2309">
        <v>132</v>
      </c>
      <c r="R2309">
        <v>103.1</v>
      </c>
      <c r="S2309">
        <v>136</v>
      </c>
      <c r="T2309">
        <v>102.5</v>
      </c>
      <c r="U2309">
        <v>141</v>
      </c>
      <c r="V2309">
        <v>5.22</v>
      </c>
      <c r="W2309">
        <v>36</v>
      </c>
    </row>
    <row r="2310" spans="1:23" x14ac:dyDescent="0.25">
      <c r="A2310">
        <f>COUNTIF('Value Matchup'!$D$356:$D$423,D2310)</f>
        <v>0</v>
      </c>
      <c r="B2310" t="s">
        <v>1590</v>
      </c>
      <c r="C2310">
        <v>199</v>
      </c>
      <c r="D2310" t="s">
        <v>229</v>
      </c>
      <c r="E2310" t="s">
        <v>155</v>
      </c>
      <c r="F2310" s="79" t="s">
        <v>1660</v>
      </c>
      <c r="G2310">
        <v>-2.97</v>
      </c>
      <c r="H2310">
        <v>109.9</v>
      </c>
      <c r="I2310">
        <v>57</v>
      </c>
      <c r="J2310">
        <v>112.8</v>
      </c>
      <c r="K2310">
        <v>329</v>
      </c>
      <c r="L2310">
        <v>62</v>
      </c>
      <c r="M2310">
        <v>279</v>
      </c>
      <c r="N2310">
        <v>0</v>
      </c>
      <c r="O2310">
        <v>181</v>
      </c>
      <c r="P2310">
        <v>0.49</v>
      </c>
      <c r="Q2310">
        <v>135</v>
      </c>
      <c r="R2310">
        <v>101.9</v>
      </c>
      <c r="S2310">
        <v>177</v>
      </c>
      <c r="T2310">
        <v>101.4</v>
      </c>
      <c r="U2310">
        <v>114</v>
      </c>
      <c r="V2310">
        <v>2.2599999999999998</v>
      </c>
      <c r="W2310">
        <v>99</v>
      </c>
    </row>
    <row r="2311" spans="1:23" x14ac:dyDescent="0.25">
      <c r="A2311">
        <f>COUNTIF('Value Matchup'!$D$356:$D$423,D2311)</f>
        <v>0</v>
      </c>
      <c r="B2311" t="s">
        <v>1590</v>
      </c>
      <c r="C2311">
        <v>200</v>
      </c>
      <c r="D2311" t="s">
        <v>314</v>
      </c>
      <c r="E2311" t="s">
        <v>186</v>
      </c>
      <c r="F2311" s="79" t="s">
        <v>543</v>
      </c>
      <c r="G2311">
        <v>-3.09</v>
      </c>
      <c r="H2311">
        <v>107.3</v>
      </c>
      <c r="I2311">
        <v>86</v>
      </c>
      <c r="J2311">
        <v>110.4</v>
      </c>
      <c r="K2311">
        <v>309</v>
      </c>
      <c r="L2311">
        <v>68.099999999999994</v>
      </c>
      <c r="M2311">
        <v>34</v>
      </c>
      <c r="N2311">
        <v>4.1000000000000002E-2</v>
      </c>
      <c r="O2311">
        <v>74</v>
      </c>
      <c r="P2311">
        <v>0.37</v>
      </c>
      <c r="Q2311">
        <v>137</v>
      </c>
      <c r="R2311">
        <v>103.8</v>
      </c>
      <c r="S2311">
        <v>119</v>
      </c>
      <c r="T2311">
        <v>103.4</v>
      </c>
      <c r="U2311">
        <v>188</v>
      </c>
      <c r="V2311">
        <v>10.33</v>
      </c>
      <c r="W2311">
        <v>2</v>
      </c>
    </row>
    <row r="2312" spans="1:23" x14ac:dyDescent="0.25">
      <c r="A2312">
        <f>COUNTIF('Value Matchup'!$D$356:$D$423,D2312)</f>
        <v>0</v>
      </c>
      <c r="B2312" t="s">
        <v>1590</v>
      </c>
      <c r="C2312">
        <v>201</v>
      </c>
      <c r="D2312" t="s">
        <v>156</v>
      </c>
      <c r="E2312" t="s">
        <v>153</v>
      </c>
      <c r="F2312" s="79" t="s">
        <v>518</v>
      </c>
      <c r="G2312">
        <v>-3.09</v>
      </c>
      <c r="H2312">
        <v>107.2</v>
      </c>
      <c r="I2312">
        <v>92</v>
      </c>
      <c r="J2312">
        <v>110.3</v>
      </c>
      <c r="K2312">
        <v>306</v>
      </c>
      <c r="L2312">
        <v>68.400000000000006</v>
      </c>
      <c r="M2312">
        <v>29</v>
      </c>
      <c r="N2312">
        <v>-9.7000000000000003E-2</v>
      </c>
      <c r="O2312">
        <v>336</v>
      </c>
      <c r="P2312">
        <v>-2.88</v>
      </c>
      <c r="Q2312">
        <v>216</v>
      </c>
      <c r="R2312">
        <v>101.8</v>
      </c>
      <c r="S2312">
        <v>187</v>
      </c>
      <c r="T2312">
        <v>104.7</v>
      </c>
      <c r="U2312">
        <v>250</v>
      </c>
      <c r="V2312">
        <v>-2.2400000000000002</v>
      </c>
      <c r="W2312">
        <v>233</v>
      </c>
    </row>
    <row r="2313" spans="1:23" x14ac:dyDescent="0.25">
      <c r="A2313">
        <f>COUNTIF('Value Matchup'!$D$356:$D$423,D2313)</f>
        <v>0</v>
      </c>
      <c r="B2313" t="s">
        <v>1590</v>
      </c>
      <c r="C2313">
        <v>202</v>
      </c>
      <c r="D2313" t="s">
        <v>284</v>
      </c>
      <c r="E2313" t="s">
        <v>136</v>
      </c>
      <c r="F2313" s="79" t="s">
        <v>445</v>
      </c>
      <c r="G2313">
        <v>-3.19</v>
      </c>
      <c r="H2313">
        <v>99.4</v>
      </c>
      <c r="I2313">
        <v>229</v>
      </c>
      <c r="J2313">
        <v>102.6</v>
      </c>
      <c r="K2313">
        <v>166</v>
      </c>
      <c r="L2313">
        <v>65.900000000000006</v>
      </c>
      <c r="M2313">
        <v>110</v>
      </c>
      <c r="N2313">
        <v>-4.9000000000000002E-2</v>
      </c>
      <c r="O2313">
        <v>293</v>
      </c>
      <c r="P2313">
        <v>-6.89</v>
      </c>
      <c r="Q2313">
        <v>317</v>
      </c>
      <c r="R2313">
        <v>96.8</v>
      </c>
      <c r="S2313">
        <v>332</v>
      </c>
      <c r="T2313">
        <v>103.6</v>
      </c>
      <c r="U2313">
        <v>199</v>
      </c>
      <c r="V2313">
        <v>0.88</v>
      </c>
      <c r="W2313">
        <v>129</v>
      </c>
    </row>
    <row r="2314" spans="1:23" x14ac:dyDescent="0.25">
      <c r="A2314">
        <f>COUNTIF('Value Matchup'!$D$356:$D$423,D2314)</f>
        <v>0</v>
      </c>
      <c r="B2314" t="s">
        <v>1590</v>
      </c>
      <c r="C2314">
        <v>203</v>
      </c>
      <c r="D2314" t="s">
        <v>394</v>
      </c>
      <c r="E2314" t="s">
        <v>159</v>
      </c>
      <c r="F2314" s="79" t="s">
        <v>517</v>
      </c>
      <c r="G2314">
        <v>-3.25</v>
      </c>
      <c r="H2314">
        <v>101.5</v>
      </c>
      <c r="I2314">
        <v>194</v>
      </c>
      <c r="J2314">
        <v>104.7</v>
      </c>
      <c r="K2314">
        <v>208</v>
      </c>
      <c r="L2314">
        <v>67.900000000000006</v>
      </c>
      <c r="M2314">
        <v>38</v>
      </c>
      <c r="N2314">
        <v>-7.5999999999999998E-2</v>
      </c>
      <c r="O2314">
        <v>325</v>
      </c>
      <c r="P2314">
        <v>-4.68</v>
      </c>
      <c r="Q2314">
        <v>262</v>
      </c>
      <c r="R2314">
        <v>100.7</v>
      </c>
      <c r="S2314">
        <v>244</v>
      </c>
      <c r="T2314">
        <v>105.4</v>
      </c>
      <c r="U2314">
        <v>281</v>
      </c>
      <c r="V2314">
        <v>5.53</v>
      </c>
      <c r="W2314">
        <v>32</v>
      </c>
    </row>
    <row r="2315" spans="1:23" x14ac:dyDescent="0.25">
      <c r="A2315">
        <f>COUNTIF('Value Matchup'!$D$356:$D$423,D2315)</f>
        <v>0</v>
      </c>
      <c r="B2315" t="s">
        <v>1590</v>
      </c>
      <c r="C2315">
        <v>204</v>
      </c>
      <c r="D2315" t="s">
        <v>242</v>
      </c>
      <c r="E2315" t="s">
        <v>132</v>
      </c>
      <c r="F2315" s="79" t="s">
        <v>1564</v>
      </c>
      <c r="G2315">
        <v>-3.43</v>
      </c>
      <c r="H2315">
        <v>102.6</v>
      </c>
      <c r="I2315">
        <v>172</v>
      </c>
      <c r="J2315">
        <v>106</v>
      </c>
      <c r="K2315">
        <v>246</v>
      </c>
      <c r="L2315">
        <v>60.9</v>
      </c>
      <c r="M2315">
        <v>309</v>
      </c>
      <c r="N2315">
        <v>8.6999999999999994E-2</v>
      </c>
      <c r="O2315">
        <v>15</v>
      </c>
      <c r="P2315">
        <v>-4.08</v>
      </c>
      <c r="Q2315">
        <v>249</v>
      </c>
      <c r="R2315">
        <v>100.5</v>
      </c>
      <c r="S2315">
        <v>254</v>
      </c>
      <c r="T2315">
        <v>104.6</v>
      </c>
      <c r="U2315">
        <v>241</v>
      </c>
      <c r="V2315">
        <v>-4.0599999999999996</v>
      </c>
      <c r="W2315">
        <v>277</v>
      </c>
    </row>
    <row r="2316" spans="1:23" x14ac:dyDescent="0.25">
      <c r="A2316">
        <f>COUNTIF('Value Matchup'!$D$356:$D$423,D2316)</f>
        <v>0</v>
      </c>
      <c r="B2316" t="s">
        <v>1590</v>
      </c>
      <c r="C2316">
        <v>205</v>
      </c>
      <c r="D2316" t="s">
        <v>259</v>
      </c>
      <c r="E2316" t="s">
        <v>151</v>
      </c>
      <c r="F2316" s="79" t="s">
        <v>1661</v>
      </c>
      <c r="G2316">
        <v>-3.44</v>
      </c>
      <c r="H2316">
        <v>98.4</v>
      </c>
      <c r="I2316">
        <v>249</v>
      </c>
      <c r="J2316">
        <v>101.9</v>
      </c>
      <c r="K2316">
        <v>153</v>
      </c>
      <c r="L2316">
        <v>63.4</v>
      </c>
      <c r="M2316">
        <v>224</v>
      </c>
      <c r="N2316">
        <v>-1.6E-2</v>
      </c>
      <c r="O2316">
        <v>228</v>
      </c>
      <c r="P2316">
        <v>3.33</v>
      </c>
      <c r="Q2316">
        <v>107</v>
      </c>
      <c r="R2316">
        <v>105.6</v>
      </c>
      <c r="S2316">
        <v>64</v>
      </c>
      <c r="T2316">
        <v>102.3</v>
      </c>
      <c r="U2316">
        <v>133</v>
      </c>
      <c r="V2316">
        <v>-2.08</v>
      </c>
      <c r="W2316">
        <v>227</v>
      </c>
    </row>
    <row r="2317" spans="1:23" x14ac:dyDescent="0.25">
      <c r="A2317">
        <f>COUNTIF('Value Matchup'!$D$356:$D$423,D2317)</f>
        <v>0</v>
      </c>
      <c r="B2317" t="s">
        <v>1590</v>
      </c>
      <c r="C2317">
        <v>206</v>
      </c>
      <c r="D2317" t="s">
        <v>199</v>
      </c>
      <c r="E2317" t="s">
        <v>169</v>
      </c>
      <c r="F2317" s="79" t="s">
        <v>547</v>
      </c>
      <c r="G2317">
        <v>-3.51</v>
      </c>
      <c r="H2317">
        <v>99</v>
      </c>
      <c r="I2317">
        <v>234</v>
      </c>
      <c r="J2317">
        <v>102.5</v>
      </c>
      <c r="K2317">
        <v>165</v>
      </c>
      <c r="L2317">
        <v>64.8</v>
      </c>
      <c r="M2317">
        <v>169</v>
      </c>
      <c r="N2317">
        <v>5.5E-2</v>
      </c>
      <c r="O2317">
        <v>41</v>
      </c>
      <c r="P2317">
        <v>-6.87</v>
      </c>
      <c r="Q2317">
        <v>315</v>
      </c>
      <c r="R2317">
        <v>100</v>
      </c>
      <c r="S2317">
        <v>278</v>
      </c>
      <c r="T2317">
        <v>106.9</v>
      </c>
      <c r="U2317">
        <v>336</v>
      </c>
      <c r="V2317">
        <v>0.61</v>
      </c>
      <c r="W2317">
        <v>133</v>
      </c>
    </row>
    <row r="2318" spans="1:23" x14ac:dyDescent="0.25">
      <c r="A2318">
        <f>COUNTIF('Value Matchup'!$D$356:$D$423,D2318)</f>
        <v>0</v>
      </c>
      <c r="B2318" t="s">
        <v>1590</v>
      </c>
      <c r="C2318">
        <v>207</v>
      </c>
      <c r="D2318" t="s">
        <v>329</v>
      </c>
      <c r="E2318" t="s">
        <v>148</v>
      </c>
      <c r="F2318" s="79" t="s">
        <v>452</v>
      </c>
      <c r="G2318">
        <v>-3.54</v>
      </c>
      <c r="H2318">
        <v>102.3</v>
      </c>
      <c r="I2318">
        <v>177</v>
      </c>
      <c r="J2318">
        <v>105.9</v>
      </c>
      <c r="K2318">
        <v>243</v>
      </c>
      <c r="L2318">
        <v>65.3</v>
      </c>
      <c r="M2318">
        <v>139</v>
      </c>
      <c r="N2318">
        <v>-3.2000000000000001E-2</v>
      </c>
      <c r="O2318">
        <v>260</v>
      </c>
      <c r="P2318">
        <v>-4.7699999999999996</v>
      </c>
      <c r="Q2318">
        <v>264</v>
      </c>
      <c r="R2318">
        <v>102</v>
      </c>
      <c r="S2318">
        <v>173</v>
      </c>
      <c r="T2318">
        <v>106.8</v>
      </c>
      <c r="U2318">
        <v>334</v>
      </c>
      <c r="V2318">
        <v>-1.5</v>
      </c>
      <c r="W2318">
        <v>208</v>
      </c>
    </row>
    <row r="2319" spans="1:23" x14ac:dyDescent="0.25">
      <c r="A2319">
        <f>COUNTIF('Value Matchup'!$D$356:$D$423,D2319)</f>
        <v>0</v>
      </c>
      <c r="B2319" t="s">
        <v>1590</v>
      </c>
      <c r="C2319">
        <v>208</v>
      </c>
      <c r="D2319" t="s">
        <v>349</v>
      </c>
      <c r="E2319" t="s">
        <v>136</v>
      </c>
      <c r="F2319" s="79" t="s">
        <v>753</v>
      </c>
      <c r="G2319">
        <v>-3.58</v>
      </c>
      <c r="H2319">
        <v>88.2</v>
      </c>
      <c r="I2319">
        <v>337</v>
      </c>
      <c r="J2319">
        <v>91.8</v>
      </c>
      <c r="K2319">
        <v>22</v>
      </c>
      <c r="L2319">
        <v>61.8</v>
      </c>
      <c r="M2319">
        <v>286</v>
      </c>
      <c r="N2319">
        <v>4.3999999999999997E-2</v>
      </c>
      <c r="O2319">
        <v>65</v>
      </c>
      <c r="P2319">
        <v>-5.04</v>
      </c>
      <c r="Q2319">
        <v>268</v>
      </c>
      <c r="R2319">
        <v>98.1</v>
      </c>
      <c r="S2319">
        <v>323</v>
      </c>
      <c r="T2319">
        <v>103.1</v>
      </c>
      <c r="U2319">
        <v>177</v>
      </c>
      <c r="V2319">
        <v>6.35</v>
      </c>
      <c r="W2319">
        <v>24</v>
      </c>
    </row>
    <row r="2320" spans="1:23" x14ac:dyDescent="0.25">
      <c r="A2320">
        <f>COUNTIF('Value Matchup'!$D$356:$D$423,D2320)</f>
        <v>0</v>
      </c>
      <c r="B2320" t="s">
        <v>1590</v>
      </c>
      <c r="C2320">
        <v>209</v>
      </c>
      <c r="D2320" t="s">
        <v>355</v>
      </c>
      <c r="E2320" t="s">
        <v>114</v>
      </c>
      <c r="F2320" s="79" t="s">
        <v>518</v>
      </c>
      <c r="G2320">
        <v>-3.58</v>
      </c>
      <c r="H2320">
        <v>101.7</v>
      </c>
      <c r="I2320">
        <v>189</v>
      </c>
      <c r="J2320">
        <v>105.3</v>
      </c>
      <c r="K2320">
        <v>229</v>
      </c>
      <c r="L2320">
        <v>65.2</v>
      </c>
      <c r="M2320">
        <v>145</v>
      </c>
      <c r="N2320">
        <v>2.8000000000000001E-2</v>
      </c>
      <c r="O2320">
        <v>110</v>
      </c>
      <c r="P2320">
        <v>-0.15</v>
      </c>
      <c r="Q2320">
        <v>145</v>
      </c>
      <c r="R2320">
        <v>100.9</v>
      </c>
      <c r="S2320">
        <v>236</v>
      </c>
      <c r="T2320">
        <v>101</v>
      </c>
      <c r="U2320">
        <v>103</v>
      </c>
      <c r="V2320">
        <v>-10.35</v>
      </c>
      <c r="W2320">
        <v>341</v>
      </c>
    </row>
    <row r="2321" spans="1:23" x14ac:dyDescent="0.25">
      <c r="A2321">
        <f>COUNTIF('Value Matchup'!$D$356:$D$423,D2321)</f>
        <v>0</v>
      </c>
      <c r="B2321" t="s">
        <v>1590</v>
      </c>
      <c r="C2321">
        <v>210</v>
      </c>
      <c r="D2321" t="s">
        <v>222</v>
      </c>
      <c r="E2321" t="s">
        <v>153</v>
      </c>
      <c r="F2321" s="79" t="s">
        <v>542</v>
      </c>
      <c r="G2321">
        <v>-3.72</v>
      </c>
      <c r="H2321">
        <v>102.8</v>
      </c>
      <c r="I2321">
        <v>165</v>
      </c>
      <c r="J2321">
        <v>106.6</v>
      </c>
      <c r="K2321">
        <v>252</v>
      </c>
      <c r="L2321">
        <v>67.900000000000006</v>
      </c>
      <c r="M2321">
        <v>39</v>
      </c>
      <c r="N2321">
        <v>0.01</v>
      </c>
      <c r="O2321">
        <v>154</v>
      </c>
      <c r="P2321">
        <v>-4.4400000000000004</v>
      </c>
      <c r="Q2321">
        <v>258</v>
      </c>
      <c r="R2321">
        <v>100.7</v>
      </c>
      <c r="S2321">
        <v>245</v>
      </c>
      <c r="T2321">
        <v>105.1</v>
      </c>
      <c r="U2321">
        <v>266</v>
      </c>
      <c r="V2321">
        <v>-8.66</v>
      </c>
      <c r="W2321">
        <v>335</v>
      </c>
    </row>
    <row r="2322" spans="1:23" x14ac:dyDescent="0.25">
      <c r="A2322">
        <f>COUNTIF('Value Matchup'!$D$356:$D$423,D2322)</f>
        <v>0</v>
      </c>
      <c r="B2322" t="s">
        <v>1590</v>
      </c>
      <c r="C2322">
        <v>211</v>
      </c>
      <c r="D2322" t="s">
        <v>285</v>
      </c>
      <c r="E2322" t="s">
        <v>148</v>
      </c>
      <c r="F2322" s="79" t="s">
        <v>515</v>
      </c>
      <c r="G2322">
        <v>-3.78</v>
      </c>
      <c r="H2322">
        <v>102.5</v>
      </c>
      <c r="I2322">
        <v>175</v>
      </c>
      <c r="J2322">
        <v>106.3</v>
      </c>
      <c r="K2322">
        <v>250</v>
      </c>
      <c r="L2322">
        <v>66</v>
      </c>
      <c r="M2322">
        <v>107</v>
      </c>
      <c r="N2322">
        <v>0.11799999999999999</v>
      </c>
      <c r="O2322">
        <v>3</v>
      </c>
      <c r="P2322">
        <v>-3.85</v>
      </c>
      <c r="Q2322">
        <v>242</v>
      </c>
      <c r="R2322">
        <v>101.8</v>
      </c>
      <c r="S2322">
        <v>190</v>
      </c>
      <c r="T2322">
        <v>105.6</v>
      </c>
      <c r="U2322">
        <v>299</v>
      </c>
      <c r="V2322">
        <v>3.04</v>
      </c>
      <c r="W2322">
        <v>78</v>
      </c>
    </row>
    <row r="2323" spans="1:23" x14ac:dyDescent="0.25">
      <c r="A2323">
        <f>COUNTIF('Value Matchup'!$D$356:$D$423,D2323)</f>
        <v>0</v>
      </c>
      <c r="B2323" t="s">
        <v>1590</v>
      </c>
      <c r="C2323">
        <v>212</v>
      </c>
      <c r="D2323" t="s">
        <v>279</v>
      </c>
      <c r="E2323" t="s">
        <v>144</v>
      </c>
      <c r="F2323" s="79" t="s">
        <v>1661</v>
      </c>
      <c r="G2323">
        <v>-3.82</v>
      </c>
      <c r="H2323">
        <v>101</v>
      </c>
      <c r="I2323">
        <v>202</v>
      </c>
      <c r="J2323">
        <v>104.8</v>
      </c>
      <c r="K2323">
        <v>214</v>
      </c>
      <c r="L2323">
        <v>59.6</v>
      </c>
      <c r="M2323">
        <v>330</v>
      </c>
      <c r="N2323">
        <v>2.3E-2</v>
      </c>
      <c r="O2323">
        <v>124</v>
      </c>
      <c r="P2323">
        <v>6</v>
      </c>
      <c r="Q2323">
        <v>61</v>
      </c>
      <c r="R2323">
        <v>105.5</v>
      </c>
      <c r="S2323">
        <v>70</v>
      </c>
      <c r="T2323">
        <v>99.5</v>
      </c>
      <c r="U2323">
        <v>60</v>
      </c>
      <c r="V2323">
        <v>0.98</v>
      </c>
      <c r="W2323">
        <v>128</v>
      </c>
    </row>
    <row r="2324" spans="1:23" x14ac:dyDescent="0.25">
      <c r="A2324">
        <f>COUNTIF('Value Matchup'!$D$356:$D$423,D2324)</f>
        <v>0</v>
      </c>
      <c r="B2324" t="s">
        <v>1590</v>
      </c>
      <c r="C2324">
        <v>213</v>
      </c>
      <c r="D2324" t="s">
        <v>142</v>
      </c>
      <c r="E2324" t="s">
        <v>112</v>
      </c>
      <c r="F2324" s="79" t="s">
        <v>514</v>
      </c>
      <c r="G2324">
        <v>-3.87</v>
      </c>
      <c r="H2324">
        <v>96.9</v>
      </c>
      <c r="I2324">
        <v>277</v>
      </c>
      <c r="J2324">
        <v>100.8</v>
      </c>
      <c r="K2324">
        <v>138</v>
      </c>
      <c r="L2324">
        <v>62.8</v>
      </c>
      <c r="M2324">
        <v>250</v>
      </c>
      <c r="N2324">
        <v>-9.0999999999999998E-2</v>
      </c>
      <c r="O2324">
        <v>334</v>
      </c>
      <c r="P2324">
        <v>-2.2000000000000002</v>
      </c>
      <c r="Q2324">
        <v>188</v>
      </c>
      <c r="R2324">
        <v>101.6</v>
      </c>
      <c r="S2324">
        <v>196</v>
      </c>
      <c r="T2324">
        <v>103.8</v>
      </c>
      <c r="U2324">
        <v>206</v>
      </c>
      <c r="V2324">
        <v>-2.94</v>
      </c>
      <c r="W2324">
        <v>255</v>
      </c>
    </row>
    <row r="2325" spans="1:23" x14ac:dyDescent="0.25">
      <c r="A2325">
        <f>COUNTIF('Value Matchup'!$D$356:$D$423,D2325)</f>
        <v>0</v>
      </c>
      <c r="B2325" t="s">
        <v>1590</v>
      </c>
      <c r="C2325">
        <v>214</v>
      </c>
      <c r="D2325" t="s">
        <v>419</v>
      </c>
      <c r="E2325" t="s">
        <v>176</v>
      </c>
      <c r="F2325" s="79" t="s">
        <v>442</v>
      </c>
      <c r="G2325">
        <v>-4.01</v>
      </c>
      <c r="H2325">
        <v>106.6</v>
      </c>
      <c r="I2325">
        <v>108</v>
      </c>
      <c r="J2325">
        <v>110.6</v>
      </c>
      <c r="K2325">
        <v>311</v>
      </c>
      <c r="L2325">
        <v>62.2</v>
      </c>
      <c r="M2325">
        <v>278</v>
      </c>
      <c r="N2325">
        <v>-6.4000000000000001E-2</v>
      </c>
      <c r="O2325">
        <v>311</v>
      </c>
      <c r="P2325">
        <v>-3.6</v>
      </c>
      <c r="Q2325">
        <v>236</v>
      </c>
      <c r="R2325">
        <v>100.2</v>
      </c>
      <c r="S2325">
        <v>272</v>
      </c>
      <c r="T2325">
        <v>103.8</v>
      </c>
      <c r="U2325">
        <v>201</v>
      </c>
      <c r="V2325">
        <v>-1.53</v>
      </c>
      <c r="W2325">
        <v>209</v>
      </c>
    </row>
    <row r="2326" spans="1:23" x14ac:dyDescent="0.25">
      <c r="A2326">
        <f>COUNTIF('Value Matchup'!$D$356:$D$423,D2326)</f>
        <v>0</v>
      </c>
      <c r="B2326" t="s">
        <v>1590</v>
      </c>
      <c r="C2326">
        <v>215</v>
      </c>
      <c r="D2326" t="s">
        <v>387</v>
      </c>
      <c r="E2326" t="s">
        <v>153</v>
      </c>
      <c r="F2326" s="79" t="s">
        <v>449</v>
      </c>
      <c r="G2326">
        <v>-4.0599999999999996</v>
      </c>
      <c r="H2326">
        <v>104.6</v>
      </c>
      <c r="I2326">
        <v>139</v>
      </c>
      <c r="J2326">
        <v>108.6</v>
      </c>
      <c r="K2326">
        <v>285</v>
      </c>
      <c r="L2326">
        <v>66.099999999999994</v>
      </c>
      <c r="M2326">
        <v>100</v>
      </c>
      <c r="N2326">
        <v>-8.0000000000000002E-3</v>
      </c>
      <c r="O2326">
        <v>206</v>
      </c>
      <c r="P2326">
        <v>-3.18</v>
      </c>
      <c r="Q2326">
        <v>225</v>
      </c>
      <c r="R2326">
        <v>102.3</v>
      </c>
      <c r="S2326">
        <v>164</v>
      </c>
      <c r="T2326">
        <v>105.5</v>
      </c>
      <c r="U2326">
        <v>291</v>
      </c>
      <c r="V2326">
        <v>-3.37</v>
      </c>
      <c r="W2326">
        <v>265</v>
      </c>
    </row>
    <row r="2327" spans="1:23" x14ac:dyDescent="0.25">
      <c r="A2327">
        <f>COUNTIF('Value Matchup'!$D$356:$D$423,D2327)</f>
        <v>0</v>
      </c>
      <c r="B2327" t="s">
        <v>1590</v>
      </c>
      <c r="C2327">
        <v>216</v>
      </c>
      <c r="D2327" t="s">
        <v>1582</v>
      </c>
      <c r="E2327" t="s">
        <v>136</v>
      </c>
      <c r="F2327" s="79" t="s">
        <v>547</v>
      </c>
      <c r="G2327">
        <v>-4.26</v>
      </c>
      <c r="H2327">
        <v>96.4</v>
      </c>
      <c r="I2327">
        <v>281</v>
      </c>
      <c r="J2327">
        <v>100.6</v>
      </c>
      <c r="K2327">
        <v>135</v>
      </c>
      <c r="L2327">
        <v>67.099999999999994</v>
      </c>
      <c r="M2327">
        <v>60</v>
      </c>
      <c r="N2327">
        <v>0.112</v>
      </c>
      <c r="O2327">
        <v>5</v>
      </c>
      <c r="P2327">
        <v>-7.02</v>
      </c>
      <c r="Q2327">
        <v>319</v>
      </c>
      <c r="R2327">
        <v>97.8</v>
      </c>
      <c r="S2327">
        <v>325</v>
      </c>
      <c r="T2327">
        <v>104.8</v>
      </c>
      <c r="U2327">
        <v>255</v>
      </c>
      <c r="V2327">
        <v>0.28999999999999998</v>
      </c>
      <c r="W2327">
        <v>144</v>
      </c>
    </row>
    <row r="2328" spans="1:23" x14ac:dyDescent="0.25">
      <c r="A2328">
        <f>COUNTIF('Value Matchup'!$D$356:$D$423,D2328)</f>
        <v>0</v>
      </c>
      <c r="B2328" t="s">
        <v>1590</v>
      </c>
      <c r="C2328">
        <v>217</v>
      </c>
      <c r="D2328" t="s">
        <v>264</v>
      </c>
      <c r="E2328" t="s">
        <v>167</v>
      </c>
      <c r="F2328" s="79" t="s">
        <v>514</v>
      </c>
      <c r="G2328">
        <v>-4.3499999999999996</v>
      </c>
      <c r="H2328">
        <v>102.3</v>
      </c>
      <c r="I2328">
        <v>179</v>
      </c>
      <c r="J2328">
        <v>106.6</v>
      </c>
      <c r="K2328">
        <v>254</v>
      </c>
      <c r="L2328">
        <v>66.400000000000006</v>
      </c>
      <c r="M2328">
        <v>89</v>
      </c>
      <c r="N2328">
        <v>-8.9999999999999993E-3</v>
      </c>
      <c r="O2328">
        <v>207</v>
      </c>
      <c r="P2328">
        <v>0.39</v>
      </c>
      <c r="Q2328">
        <v>136</v>
      </c>
      <c r="R2328">
        <v>102.9</v>
      </c>
      <c r="S2328">
        <v>141</v>
      </c>
      <c r="T2328">
        <v>102.5</v>
      </c>
      <c r="U2328">
        <v>143</v>
      </c>
      <c r="V2328">
        <v>-3.81</v>
      </c>
      <c r="W2328">
        <v>269</v>
      </c>
    </row>
    <row r="2329" spans="1:23" x14ac:dyDescent="0.25">
      <c r="A2329">
        <f>COUNTIF('Value Matchup'!$D$356:$D$423,D2329)</f>
        <v>0</v>
      </c>
      <c r="B2329" t="s">
        <v>1590</v>
      </c>
      <c r="C2329">
        <v>218</v>
      </c>
      <c r="D2329" t="s">
        <v>223</v>
      </c>
      <c r="E2329" t="s">
        <v>159</v>
      </c>
      <c r="F2329" s="79" t="s">
        <v>454</v>
      </c>
      <c r="G2329">
        <v>-4.37</v>
      </c>
      <c r="H2329">
        <v>100.2</v>
      </c>
      <c r="I2329">
        <v>217</v>
      </c>
      <c r="J2329">
        <v>104.5</v>
      </c>
      <c r="K2329">
        <v>206</v>
      </c>
      <c r="L2329">
        <v>64.5</v>
      </c>
      <c r="M2329">
        <v>183</v>
      </c>
      <c r="N2329">
        <v>-6.0999999999999999E-2</v>
      </c>
      <c r="O2329">
        <v>308</v>
      </c>
      <c r="P2329">
        <v>-8.39</v>
      </c>
      <c r="Q2329">
        <v>336</v>
      </c>
      <c r="R2329">
        <v>99.3</v>
      </c>
      <c r="S2329">
        <v>308</v>
      </c>
      <c r="T2329">
        <v>107.7</v>
      </c>
      <c r="U2329">
        <v>347</v>
      </c>
      <c r="V2329">
        <v>-4.24</v>
      </c>
      <c r="W2329">
        <v>279</v>
      </c>
    </row>
    <row r="2330" spans="1:23" x14ac:dyDescent="0.25">
      <c r="A2330">
        <f>COUNTIF('Value Matchup'!$D$356:$D$423,D2330)</f>
        <v>0</v>
      </c>
      <c r="B2330" t="s">
        <v>1590</v>
      </c>
      <c r="C2330">
        <v>219</v>
      </c>
      <c r="D2330" t="s">
        <v>157</v>
      </c>
      <c r="E2330" t="s">
        <v>153</v>
      </c>
      <c r="F2330" s="79" t="s">
        <v>449</v>
      </c>
      <c r="G2330">
        <v>-4.5599999999999996</v>
      </c>
      <c r="H2330">
        <v>104.1</v>
      </c>
      <c r="I2330">
        <v>147</v>
      </c>
      <c r="J2330">
        <v>108.6</v>
      </c>
      <c r="K2330">
        <v>286</v>
      </c>
      <c r="L2330">
        <v>69.2</v>
      </c>
      <c r="M2330">
        <v>18</v>
      </c>
      <c r="N2330">
        <v>-1.7000000000000001E-2</v>
      </c>
      <c r="O2330">
        <v>233</v>
      </c>
      <c r="P2330">
        <v>-2.34</v>
      </c>
      <c r="Q2330">
        <v>193</v>
      </c>
      <c r="R2330">
        <v>102</v>
      </c>
      <c r="S2330">
        <v>176</v>
      </c>
      <c r="T2330">
        <v>104.3</v>
      </c>
      <c r="U2330">
        <v>233</v>
      </c>
      <c r="V2330">
        <v>-0.55000000000000004</v>
      </c>
      <c r="W2330">
        <v>175</v>
      </c>
    </row>
    <row r="2331" spans="1:23" x14ac:dyDescent="0.25">
      <c r="A2331">
        <f>COUNTIF('Value Matchup'!$D$356:$D$423,D2331)</f>
        <v>0</v>
      </c>
      <c r="B2331" t="s">
        <v>1590</v>
      </c>
      <c r="C2331">
        <v>220</v>
      </c>
      <c r="D2331" t="s">
        <v>126</v>
      </c>
      <c r="E2331" t="s">
        <v>123</v>
      </c>
      <c r="F2331" s="79" t="s">
        <v>542</v>
      </c>
      <c r="G2331">
        <v>-4.74</v>
      </c>
      <c r="H2331">
        <v>97.6</v>
      </c>
      <c r="I2331">
        <v>264</v>
      </c>
      <c r="J2331">
        <v>102.4</v>
      </c>
      <c r="K2331">
        <v>162</v>
      </c>
      <c r="L2331">
        <v>66.400000000000006</v>
      </c>
      <c r="M2331">
        <v>87</v>
      </c>
      <c r="N2331">
        <v>0.06</v>
      </c>
      <c r="O2331">
        <v>36</v>
      </c>
      <c r="P2331">
        <v>-3.9</v>
      </c>
      <c r="Q2331">
        <v>245</v>
      </c>
      <c r="R2331">
        <v>99.5</v>
      </c>
      <c r="S2331">
        <v>300</v>
      </c>
      <c r="T2331">
        <v>103.4</v>
      </c>
      <c r="U2331">
        <v>189</v>
      </c>
      <c r="V2331">
        <v>-2.3199999999999998</v>
      </c>
      <c r="W2331">
        <v>236</v>
      </c>
    </row>
    <row r="2332" spans="1:23" x14ac:dyDescent="0.25">
      <c r="A2332">
        <f>COUNTIF('Value Matchup'!$D$356:$D$423,D2332)</f>
        <v>0</v>
      </c>
      <c r="B2332" t="s">
        <v>1590</v>
      </c>
      <c r="C2332">
        <v>221</v>
      </c>
      <c r="D2332" t="s">
        <v>324</v>
      </c>
      <c r="E2332" t="s">
        <v>151</v>
      </c>
      <c r="F2332" s="79" t="s">
        <v>1660</v>
      </c>
      <c r="G2332">
        <v>-4.7699999999999996</v>
      </c>
      <c r="H2332">
        <v>98.9</v>
      </c>
      <c r="I2332">
        <v>236</v>
      </c>
      <c r="J2332">
        <v>103.6</v>
      </c>
      <c r="K2332">
        <v>190</v>
      </c>
      <c r="L2332">
        <v>62.2</v>
      </c>
      <c r="M2332">
        <v>276</v>
      </c>
      <c r="N2332">
        <v>2.7E-2</v>
      </c>
      <c r="O2332">
        <v>112</v>
      </c>
      <c r="P2332">
        <v>1.39</v>
      </c>
      <c r="Q2332">
        <v>125</v>
      </c>
      <c r="R2332">
        <v>104.3</v>
      </c>
      <c r="S2332">
        <v>105</v>
      </c>
      <c r="T2332">
        <v>102.9</v>
      </c>
      <c r="U2332">
        <v>163</v>
      </c>
      <c r="V2332">
        <v>-5.28</v>
      </c>
      <c r="W2332">
        <v>297</v>
      </c>
    </row>
    <row r="2333" spans="1:23" x14ac:dyDescent="0.25">
      <c r="A2333">
        <f>COUNTIF('Value Matchup'!$D$356:$D$423,D2333)</f>
        <v>0</v>
      </c>
      <c r="B2333" t="s">
        <v>1590</v>
      </c>
      <c r="C2333">
        <v>222</v>
      </c>
      <c r="D2333" t="s">
        <v>367</v>
      </c>
      <c r="E2333" t="s">
        <v>148</v>
      </c>
      <c r="F2333" s="79" t="s">
        <v>1660</v>
      </c>
      <c r="G2333">
        <v>-4.79</v>
      </c>
      <c r="H2333">
        <v>103.1</v>
      </c>
      <c r="I2333">
        <v>158</v>
      </c>
      <c r="J2333">
        <v>107.9</v>
      </c>
      <c r="K2333">
        <v>271</v>
      </c>
      <c r="L2333">
        <v>65.2</v>
      </c>
      <c r="M2333">
        <v>144</v>
      </c>
      <c r="N2333">
        <v>-6.8000000000000005E-2</v>
      </c>
      <c r="O2333">
        <v>315</v>
      </c>
      <c r="P2333">
        <v>-3.69</v>
      </c>
      <c r="Q2333">
        <v>240</v>
      </c>
      <c r="R2333">
        <v>101.6</v>
      </c>
      <c r="S2333">
        <v>202</v>
      </c>
      <c r="T2333">
        <v>105.2</v>
      </c>
      <c r="U2333">
        <v>275</v>
      </c>
      <c r="V2333">
        <v>2.54</v>
      </c>
      <c r="W2333">
        <v>88</v>
      </c>
    </row>
    <row r="2334" spans="1:23" x14ac:dyDescent="0.25">
      <c r="A2334">
        <f>COUNTIF('Value Matchup'!$D$356:$D$423,D2334)</f>
        <v>0</v>
      </c>
      <c r="B2334" t="s">
        <v>1590</v>
      </c>
      <c r="C2334">
        <v>223</v>
      </c>
      <c r="D2334" t="s">
        <v>389</v>
      </c>
      <c r="E2334" t="s">
        <v>153</v>
      </c>
      <c r="F2334" s="79" t="s">
        <v>1661</v>
      </c>
      <c r="G2334">
        <v>-4.8</v>
      </c>
      <c r="H2334">
        <v>98.5</v>
      </c>
      <c r="I2334">
        <v>248</v>
      </c>
      <c r="J2334">
        <v>103.3</v>
      </c>
      <c r="K2334">
        <v>181</v>
      </c>
      <c r="L2334">
        <v>62.5</v>
      </c>
      <c r="M2334">
        <v>265</v>
      </c>
      <c r="N2334">
        <v>-0.04</v>
      </c>
      <c r="O2334">
        <v>276</v>
      </c>
      <c r="P2334">
        <v>1.1399999999999999</v>
      </c>
      <c r="Q2334">
        <v>127</v>
      </c>
      <c r="R2334">
        <v>104.2</v>
      </c>
      <c r="S2334">
        <v>109</v>
      </c>
      <c r="T2334">
        <v>103.1</v>
      </c>
      <c r="U2334">
        <v>176</v>
      </c>
      <c r="V2334">
        <v>10.039999999999999</v>
      </c>
      <c r="W2334">
        <v>3</v>
      </c>
    </row>
    <row r="2335" spans="1:23" x14ac:dyDescent="0.25">
      <c r="A2335">
        <f>COUNTIF('Value Matchup'!$D$356:$D$423,D2335)</f>
        <v>0</v>
      </c>
      <c r="B2335" t="s">
        <v>1590</v>
      </c>
      <c r="C2335">
        <v>224</v>
      </c>
      <c r="D2335" t="s">
        <v>360</v>
      </c>
      <c r="E2335" t="s">
        <v>132</v>
      </c>
      <c r="F2335" s="79" t="s">
        <v>541</v>
      </c>
      <c r="G2335">
        <v>-4.87</v>
      </c>
      <c r="H2335">
        <v>103.9</v>
      </c>
      <c r="I2335">
        <v>149</v>
      </c>
      <c r="J2335">
        <v>108.8</v>
      </c>
      <c r="K2335">
        <v>291</v>
      </c>
      <c r="L2335">
        <v>67</v>
      </c>
      <c r="M2335">
        <v>63</v>
      </c>
      <c r="N2335">
        <v>-3.3000000000000002E-2</v>
      </c>
      <c r="O2335">
        <v>267</v>
      </c>
      <c r="P2335">
        <v>-7.51</v>
      </c>
      <c r="Q2335">
        <v>328</v>
      </c>
      <c r="R2335">
        <v>99.6</v>
      </c>
      <c r="S2335">
        <v>296</v>
      </c>
      <c r="T2335">
        <v>107.1</v>
      </c>
      <c r="U2335">
        <v>340</v>
      </c>
      <c r="V2335">
        <v>-7.71</v>
      </c>
      <c r="W2335">
        <v>328</v>
      </c>
    </row>
    <row r="2336" spans="1:23" x14ac:dyDescent="0.25">
      <c r="A2336">
        <f>COUNTIF('Value Matchup'!$D$356:$D$423,D2336)</f>
        <v>0</v>
      </c>
      <c r="B2336" t="s">
        <v>1590</v>
      </c>
      <c r="C2336">
        <v>225</v>
      </c>
      <c r="D2336" t="s">
        <v>283</v>
      </c>
      <c r="E2336" t="s">
        <v>132</v>
      </c>
      <c r="F2336" s="79" t="s">
        <v>549</v>
      </c>
      <c r="G2336">
        <v>-5.04</v>
      </c>
      <c r="H2336">
        <v>99.6</v>
      </c>
      <c r="I2336">
        <v>224</v>
      </c>
      <c r="J2336">
        <v>104.6</v>
      </c>
      <c r="K2336">
        <v>207</v>
      </c>
      <c r="L2336">
        <v>68.2</v>
      </c>
      <c r="M2336">
        <v>33</v>
      </c>
      <c r="N2336">
        <v>3.3000000000000002E-2</v>
      </c>
      <c r="O2336">
        <v>96</v>
      </c>
      <c r="P2336">
        <v>-0.87</v>
      </c>
      <c r="Q2336">
        <v>161</v>
      </c>
      <c r="R2336">
        <v>103.7</v>
      </c>
      <c r="S2336">
        <v>124</v>
      </c>
      <c r="T2336">
        <v>104.5</v>
      </c>
      <c r="U2336">
        <v>238</v>
      </c>
      <c r="V2336">
        <v>4.03</v>
      </c>
      <c r="W2336">
        <v>63</v>
      </c>
    </row>
    <row r="2337" spans="1:23" x14ac:dyDescent="0.25">
      <c r="A2337">
        <f>COUNTIF('Value Matchup'!$D$356:$D$423,D2337)</f>
        <v>0</v>
      </c>
      <c r="B2337" t="s">
        <v>1590</v>
      </c>
      <c r="C2337">
        <v>226</v>
      </c>
      <c r="D2337" t="s">
        <v>221</v>
      </c>
      <c r="E2337" t="s">
        <v>118</v>
      </c>
      <c r="F2337" s="79" t="s">
        <v>454</v>
      </c>
      <c r="G2337">
        <v>-5.24</v>
      </c>
      <c r="H2337">
        <v>94</v>
      </c>
      <c r="I2337">
        <v>302</v>
      </c>
      <c r="J2337">
        <v>99.2</v>
      </c>
      <c r="K2337">
        <v>109</v>
      </c>
      <c r="L2337">
        <v>62.5</v>
      </c>
      <c r="M2337">
        <v>267</v>
      </c>
      <c r="N2337">
        <v>0.08</v>
      </c>
      <c r="O2337">
        <v>21</v>
      </c>
      <c r="P2337">
        <v>-5.0999999999999996</v>
      </c>
      <c r="Q2337">
        <v>271</v>
      </c>
      <c r="R2337">
        <v>99.7</v>
      </c>
      <c r="S2337">
        <v>291</v>
      </c>
      <c r="T2337">
        <v>104.8</v>
      </c>
      <c r="U2337">
        <v>256</v>
      </c>
      <c r="V2337">
        <v>-3.66</v>
      </c>
      <c r="W2337">
        <v>267</v>
      </c>
    </row>
    <row r="2338" spans="1:23" x14ac:dyDescent="0.25">
      <c r="A2338">
        <f>COUNTIF('Value Matchup'!$D$356:$D$423,D2338)</f>
        <v>0</v>
      </c>
      <c r="B2338" t="s">
        <v>1590</v>
      </c>
      <c r="C2338">
        <v>227</v>
      </c>
      <c r="D2338" t="s">
        <v>1583</v>
      </c>
      <c r="E2338" t="s">
        <v>136</v>
      </c>
      <c r="F2338" s="79" t="s">
        <v>1584</v>
      </c>
      <c r="G2338">
        <v>-5.3</v>
      </c>
      <c r="H2338">
        <v>93.2</v>
      </c>
      <c r="I2338">
        <v>311</v>
      </c>
      <c r="J2338">
        <v>98.5</v>
      </c>
      <c r="K2338">
        <v>96</v>
      </c>
      <c r="L2338">
        <v>65.5</v>
      </c>
      <c r="M2338">
        <v>134</v>
      </c>
      <c r="N2338">
        <v>3.6999999999999998E-2</v>
      </c>
      <c r="O2338">
        <v>90</v>
      </c>
      <c r="P2338">
        <v>-6.98</v>
      </c>
      <c r="Q2338">
        <v>318</v>
      </c>
      <c r="R2338">
        <v>97.2</v>
      </c>
      <c r="S2338">
        <v>329</v>
      </c>
      <c r="T2338">
        <v>104.2</v>
      </c>
      <c r="U2338">
        <v>229</v>
      </c>
      <c r="V2338">
        <v>-1.55</v>
      </c>
      <c r="W2338">
        <v>211</v>
      </c>
    </row>
    <row r="2339" spans="1:23" x14ac:dyDescent="0.25">
      <c r="A2339">
        <f>COUNTIF('Value Matchup'!$D$356:$D$423,D2339)</f>
        <v>0</v>
      </c>
      <c r="B2339" t="s">
        <v>1590</v>
      </c>
      <c r="C2339">
        <v>228</v>
      </c>
      <c r="D2339" t="s">
        <v>342</v>
      </c>
      <c r="E2339" t="s">
        <v>108</v>
      </c>
      <c r="F2339" s="79" t="s">
        <v>763</v>
      </c>
      <c r="G2339">
        <v>-5.46</v>
      </c>
      <c r="H2339">
        <v>94</v>
      </c>
      <c r="I2339">
        <v>300</v>
      </c>
      <c r="J2339">
        <v>99.5</v>
      </c>
      <c r="K2339">
        <v>115</v>
      </c>
      <c r="L2339">
        <v>61.3</v>
      </c>
      <c r="M2339">
        <v>297</v>
      </c>
      <c r="N2339">
        <v>-1.9E-2</v>
      </c>
      <c r="O2339">
        <v>235</v>
      </c>
      <c r="P2339">
        <v>-5.68</v>
      </c>
      <c r="Q2339">
        <v>292</v>
      </c>
      <c r="R2339">
        <v>100</v>
      </c>
      <c r="S2339">
        <v>279</v>
      </c>
      <c r="T2339">
        <v>105.6</v>
      </c>
      <c r="U2339">
        <v>300</v>
      </c>
      <c r="V2339">
        <v>-0.04</v>
      </c>
      <c r="W2339">
        <v>156</v>
      </c>
    </row>
    <row r="2340" spans="1:23" x14ac:dyDescent="0.25">
      <c r="A2340">
        <f>COUNTIF('Value Matchup'!$D$356:$D$423,D2340)</f>
        <v>0</v>
      </c>
      <c r="B2340" t="s">
        <v>1590</v>
      </c>
      <c r="C2340">
        <v>229</v>
      </c>
      <c r="D2340" t="s">
        <v>255</v>
      </c>
      <c r="E2340" t="s">
        <v>123</v>
      </c>
      <c r="F2340" s="79" t="s">
        <v>551</v>
      </c>
      <c r="G2340">
        <v>-5.73</v>
      </c>
      <c r="H2340">
        <v>100.6</v>
      </c>
      <c r="I2340">
        <v>208</v>
      </c>
      <c r="J2340">
        <v>106.4</v>
      </c>
      <c r="K2340">
        <v>251</v>
      </c>
      <c r="L2340">
        <v>68.599999999999994</v>
      </c>
      <c r="M2340">
        <v>27</v>
      </c>
      <c r="N2340">
        <v>-4.7E-2</v>
      </c>
      <c r="O2340">
        <v>289</v>
      </c>
      <c r="P2340">
        <v>-2.68</v>
      </c>
      <c r="Q2340">
        <v>210</v>
      </c>
      <c r="R2340">
        <v>100.8</v>
      </c>
      <c r="S2340">
        <v>241</v>
      </c>
      <c r="T2340">
        <v>103.4</v>
      </c>
      <c r="U2340">
        <v>190</v>
      </c>
      <c r="V2340">
        <v>0.38</v>
      </c>
      <c r="W2340">
        <v>140</v>
      </c>
    </row>
    <row r="2341" spans="1:23" x14ac:dyDescent="0.25">
      <c r="A2341">
        <f>COUNTIF('Value Matchup'!$D$356:$D$423,D2341)</f>
        <v>0</v>
      </c>
      <c r="B2341" t="s">
        <v>1590</v>
      </c>
      <c r="C2341">
        <v>230</v>
      </c>
      <c r="D2341" t="s">
        <v>350</v>
      </c>
      <c r="E2341" t="s">
        <v>155</v>
      </c>
      <c r="F2341" s="79" t="s">
        <v>1784</v>
      </c>
      <c r="G2341">
        <v>-5.73</v>
      </c>
      <c r="H2341">
        <v>94</v>
      </c>
      <c r="I2341">
        <v>304</v>
      </c>
      <c r="J2341">
        <v>99.7</v>
      </c>
      <c r="K2341">
        <v>120</v>
      </c>
      <c r="L2341">
        <v>68.2</v>
      </c>
      <c r="M2341">
        <v>32</v>
      </c>
      <c r="N2341">
        <v>-0.17299999999999999</v>
      </c>
      <c r="O2341">
        <v>347</v>
      </c>
      <c r="P2341">
        <v>-2.5299999999999998</v>
      </c>
      <c r="Q2341">
        <v>203</v>
      </c>
      <c r="R2341">
        <v>101.6</v>
      </c>
      <c r="S2341">
        <v>200</v>
      </c>
      <c r="T2341">
        <v>104.1</v>
      </c>
      <c r="U2341">
        <v>224</v>
      </c>
      <c r="V2341">
        <v>-6.31</v>
      </c>
      <c r="W2341">
        <v>313</v>
      </c>
    </row>
    <row r="2342" spans="1:23" x14ac:dyDescent="0.25">
      <c r="A2342">
        <f>COUNTIF('Value Matchup'!$D$356:$D$423,D2342)</f>
        <v>0</v>
      </c>
      <c r="B2342" t="s">
        <v>1590</v>
      </c>
      <c r="C2342">
        <v>231</v>
      </c>
      <c r="D2342" t="s">
        <v>174</v>
      </c>
      <c r="E2342" t="s">
        <v>159</v>
      </c>
      <c r="F2342" s="79" t="s">
        <v>1194</v>
      </c>
      <c r="G2342">
        <v>-5.83</v>
      </c>
      <c r="H2342">
        <v>97.8</v>
      </c>
      <c r="I2342">
        <v>260</v>
      </c>
      <c r="J2342">
        <v>103.6</v>
      </c>
      <c r="K2342">
        <v>189</v>
      </c>
      <c r="L2342">
        <v>63.8</v>
      </c>
      <c r="M2342">
        <v>209</v>
      </c>
      <c r="N2342">
        <v>-7.3999999999999996E-2</v>
      </c>
      <c r="O2342">
        <v>322</v>
      </c>
      <c r="P2342">
        <v>-6.18</v>
      </c>
      <c r="Q2342">
        <v>301</v>
      </c>
      <c r="R2342">
        <v>99.9</v>
      </c>
      <c r="S2342">
        <v>284</v>
      </c>
      <c r="T2342">
        <v>106.1</v>
      </c>
      <c r="U2342">
        <v>316</v>
      </c>
      <c r="V2342">
        <v>1.87</v>
      </c>
      <c r="W2342">
        <v>108</v>
      </c>
    </row>
    <row r="2343" spans="1:23" x14ac:dyDescent="0.25">
      <c r="A2343">
        <f>COUNTIF('Value Matchup'!$D$356:$D$423,D2343)</f>
        <v>0</v>
      </c>
      <c r="B2343" t="s">
        <v>1590</v>
      </c>
      <c r="C2343">
        <v>232</v>
      </c>
      <c r="D2343" t="s">
        <v>145</v>
      </c>
      <c r="E2343" t="s">
        <v>146</v>
      </c>
      <c r="F2343" s="79" t="s">
        <v>1188</v>
      </c>
      <c r="G2343">
        <v>-5.94</v>
      </c>
      <c r="H2343">
        <v>95.8</v>
      </c>
      <c r="I2343">
        <v>287</v>
      </c>
      <c r="J2343">
        <v>101.7</v>
      </c>
      <c r="K2343">
        <v>152</v>
      </c>
      <c r="L2343">
        <v>63.3</v>
      </c>
      <c r="M2343">
        <v>231</v>
      </c>
      <c r="N2343">
        <v>4.2000000000000003E-2</v>
      </c>
      <c r="O2343">
        <v>72</v>
      </c>
      <c r="P2343">
        <v>-2.88</v>
      </c>
      <c r="Q2343">
        <v>215</v>
      </c>
      <c r="R2343">
        <v>101.8</v>
      </c>
      <c r="S2343">
        <v>185</v>
      </c>
      <c r="T2343">
        <v>104.7</v>
      </c>
      <c r="U2343">
        <v>251</v>
      </c>
      <c r="V2343">
        <v>-2.2599999999999998</v>
      </c>
      <c r="W2343">
        <v>234</v>
      </c>
    </row>
    <row r="2344" spans="1:23" x14ac:dyDescent="0.25">
      <c r="A2344">
        <f>COUNTIF('Value Matchup'!$D$356:$D$423,D2344)</f>
        <v>0</v>
      </c>
      <c r="B2344" t="s">
        <v>1590</v>
      </c>
      <c r="C2344">
        <v>233</v>
      </c>
      <c r="D2344" t="s">
        <v>196</v>
      </c>
      <c r="E2344" t="s">
        <v>112</v>
      </c>
      <c r="F2344" s="79" t="s">
        <v>548</v>
      </c>
      <c r="G2344">
        <v>-5.94</v>
      </c>
      <c r="H2344">
        <v>93</v>
      </c>
      <c r="I2344">
        <v>312</v>
      </c>
      <c r="J2344">
        <v>99</v>
      </c>
      <c r="K2344">
        <v>105</v>
      </c>
      <c r="L2344">
        <v>58.9</v>
      </c>
      <c r="M2344">
        <v>339</v>
      </c>
      <c r="N2344">
        <v>1.7000000000000001E-2</v>
      </c>
      <c r="O2344">
        <v>139</v>
      </c>
      <c r="P2344">
        <v>-2.33</v>
      </c>
      <c r="Q2344">
        <v>192</v>
      </c>
      <c r="R2344">
        <v>101.4</v>
      </c>
      <c r="S2344">
        <v>211</v>
      </c>
      <c r="T2344">
        <v>103.8</v>
      </c>
      <c r="U2344">
        <v>202</v>
      </c>
      <c r="V2344">
        <v>2.0699999999999998</v>
      </c>
      <c r="W2344">
        <v>102</v>
      </c>
    </row>
    <row r="2345" spans="1:23" x14ac:dyDescent="0.25">
      <c r="A2345">
        <f>COUNTIF('Value Matchup'!$D$356:$D$423,D2345)</f>
        <v>0</v>
      </c>
      <c r="B2345" t="s">
        <v>1590</v>
      </c>
      <c r="C2345">
        <v>234</v>
      </c>
      <c r="D2345" t="s">
        <v>372</v>
      </c>
      <c r="E2345" t="s">
        <v>207</v>
      </c>
      <c r="F2345" s="79" t="s">
        <v>452</v>
      </c>
      <c r="G2345">
        <v>-5.95</v>
      </c>
      <c r="H2345">
        <v>101.2</v>
      </c>
      <c r="I2345">
        <v>197</v>
      </c>
      <c r="J2345">
        <v>107.2</v>
      </c>
      <c r="K2345">
        <v>261</v>
      </c>
      <c r="L2345">
        <v>67.3</v>
      </c>
      <c r="M2345">
        <v>55</v>
      </c>
      <c r="N2345">
        <v>1.6E-2</v>
      </c>
      <c r="O2345">
        <v>140</v>
      </c>
      <c r="P2345">
        <v>-5.29</v>
      </c>
      <c r="Q2345">
        <v>280</v>
      </c>
      <c r="R2345">
        <v>100.2</v>
      </c>
      <c r="S2345">
        <v>273</v>
      </c>
      <c r="T2345">
        <v>105.5</v>
      </c>
      <c r="U2345">
        <v>287</v>
      </c>
      <c r="V2345">
        <v>1.28</v>
      </c>
      <c r="W2345">
        <v>123</v>
      </c>
    </row>
    <row r="2346" spans="1:23" x14ac:dyDescent="0.25">
      <c r="A2346">
        <f>COUNTIF('Value Matchup'!$D$356:$D$423,D2346)</f>
        <v>0</v>
      </c>
      <c r="B2346" t="s">
        <v>1590</v>
      </c>
      <c r="C2346">
        <v>235</v>
      </c>
      <c r="D2346" t="s">
        <v>205</v>
      </c>
      <c r="E2346" t="s">
        <v>123</v>
      </c>
      <c r="F2346" s="79" t="s">
        <v>518</v>
      </c>
      <c r="G2346">
        <v>-6.11</v>
      </c>
      <c r="H2346">
        <v>99.5</v>
      </c>
      <c r="I2346">
        <v>225</v>
      </c>
      <c r="J2346">
        <v>105.7</v>
      </c>
      <c r="K2346">
        <v>239</v>
      </c>
      <c r="L2346">
        <v>63.8</v>
      </c>
      <c r="M2346">
        <v>207</v>
      </c>
      <c r="N2346">
        <v>1.2E-2</v>
      </c>
      <c r="O2346">
        <v>147</v>
      </c>
      <c r="P2346">
        <v>-3.61</v>
      </c>
      <c r="Q2346">
        <v>237</v>
      </c>
      <c r="R2346">
        <v>99.9</v>
      </c>
      <c r="S2346">
        <v>281</v>
      </c>
      <c r="T2346">
        <v>103.6</v>
      </c>
      <c r="U2346">
        <v>194</v>
      </c>
      <c r="V2346">
        <v>-0.82</v>
      </c>
      <c r="W2346">
        <v>186</v>
      </c>
    </row>
    <row r="2347" spans="1:23" x14ac:dyDescent="0.25">
      <c r="A2347">
        <f>COUNTIF('Value Matchup'!$D$356:$D$423,D2347)</f>
        <v>0</v>
      </c>
      <c r="B2347" t="s">
        <v>1590</v>
      </c>
      <c r="C2347">
        <v>236</v>
      </c>
      <c r="D2347" t="s">
        <v>225</v>
      </c>
      <c r="E2347" t="s">
        <v>121</v>
      </c>
      <c r="F2347" s="79" t="s">
        <v>1660</v>
      </c>
      <c r="G2347">
        <v>-6.48</v>
      </c>
      <c r="H2347">
        <v>99</v>
      </c>
      <c r="I2347">
        <v>235</v>
      </c>
      <c r="J2347">
        <v>105.5</v>
      </c>
      <c r="K2347">
        <v>235</v>
      </c>
      <c r="L2347">
        <v>61.5</v>
      </c>
      <c r="M2347">
        <v>293</v>
      </c>
      <c r="N2347">
        <v>2E-3</v>
      </c>
      <c r="O2347">
        <v>170</v>
      </c>
      <c r="P2347">
        <v>-2.15</v>
      </c>
      <c r="Q2347">
        <v>187</v>
      </c>
      <c r="R2347">
        <v>101.8</v>
      </c>
      <c r="S2347">
        <v>189</v>
      </c>
      <c r="T2347">
        <v>103.9</v>
      </c>
      <c r="U2347">
        <v>215</v>
      </c>
      <c r="V2347">
        <v>-2.17</v>
      </c>
      <c r="W2347">
        <v>231</v>
      </c>
    </row>
    <row r="2348" spans="1:23" x14ac:dyDescent="0.25">
      <c r="A2348">
        <f>COUNTIF('Value Matchup'!$D$356:$D$423,D2348)</f>
        <v>0</v>
      </c>
      <c r="B2348" t="s">
        <v>1590</v>
      </c>
      <c r="C2348">
        <v>237</v>
      </c>
      <c r="D2348" t="s">
        <v>154</v>
      </c>
      <c r="E2348" t="s">
        <v>1399</v>
      </c>
      <c r="F2348" s="79" t="s">
        <v>447</v>
      </c>
      <c r="G2348">
        <v>-6.52</v>
      </c>
      <c r="H2348">
        <v>98.3</v>
      </c>
      <c r="I2348">
        <v>251</v>
      </c>
      <c r="J2348">
        <v>104.8</v>
      </c>
      <c r="K2348">
        <v>215</v>
      </c>
      <c r="L2348">
        <v>64.5</v>
      </c>
      <c r="M2348">
        <v>182</v>
      </c>
      <c r="N2348">
        <v>6.0000000000000001E-3</v>
      </c>
      <c r="O2348">
        <v>159</v>
      </c>
      <c r="P2348">
        <v>-1.59</v>
      </c>
      <c r="Q2348">
        <v>174</v>
      </c>
      <c r="R2348">
        <v>102.2</v>
      </c>
      <c r="S2348">
        <v>169</v>
      </c>
      <c r="T2348">
        <v>103.8</v>
      </c>
      <c r="U2348">
        <v>207</v>
      </c>
      <c r="V2348">
        <v>-1.59</v>
      </c>
      <c r="W2348">
        <v>214</v>
      </c>
    </row>
    <row r="2349" spans="1:23" x14ac:dyDescent="0.25">
      <c r="A2349">
        <f>COUNTIF('Value Matchup'!$D$356:$D$423,D2349)</f>
        <v>0</v>
      </c>
      <c r="B2349" t="s">
        <v>1590</v>
      </c>
      <c r="C2349">
        <v>238</v>
      </c>
      <c r="D2349" t="s">
        <v>262</v>
      </c>
      <c r="E2349" t="s">
        <v>161</v>
      </c>
      <c r="F2349" s="79" t="s">
        <v>1662</v>
      </c>
      <c r="G2349">
        <v>-6.6</v>
      </c>
      <c r="H2349">
        <v>98.8</v>
      </c>
      <c r="I2349">
        <v>243</v>
      </c>
      <c r="J2349">
        <v>105.4</v>
      </c>
      <c r="K2349">
        <v>231</v>
      </c>
      <c r="L2349">
        <v>66.8</v>
      </c>
      <c r="M2349">
        <v>68</v>
      </c>
      <c r="N2349">
        <v>-5.1999999999999998E-2</v>
      </c>
      <c r="O2349">
        <v>298</v>
      </c>
      <c r="P2349">
        <v>-0.76</v>
      </c>
      <c r="Q2349">
        <v>159</v>
      </c>
      <c r="R2349">
        <v>101.6</v>
      </c>
      <c r="S2349">
        <v>198</v>
      </c>
      <c r="T2349">
        <v>102.3</v>
      </c>
      <c r="U2349">
        <v>137</v>
      </c>
      <c r="V2349">
        <v>0.19</v>
      </c>
      <c r="W2349">
        <v>150</v>
      </c>
    </row>
    <row r="2350" spans="1:23" x14ac:dyDescent="0.25">
      <c r="A2350">
        <f>COUNTIF('Value Matchup'!$D$356:$D$423,D2350)</f>
        <v>1</v>
      </c>
      <c r="B2350" t="s">
        <v>1590</v>
      </c>
      <c r="C2350">
        <v>239</v>
      </c>
      <c r="D2350" t="s">
        <v>92</v>
      </c>
      <c r="E2350" t="s">
        <v>134</v>
      </c>
      <c r="F2350" s="79" t="s">
        <v>1661</v>
      </c>
      <c r="G2350">
        <v>-6.63</v>
      </c>
      <c r="H2350">
        <v>100.5</v>
      </c>
      <c r="I2350">
        <v>210</v>
      </c>
      <c r="J2350">
        <v>107.1</v>
      </c>
      <c r="K2350">
        <v>258</v>
      </c>
      <c r="L2350">
        <v>66.599999999999994</v>
      </c>
      <c r="M2350">
        <v>80</v>
      </c>
      <c r="N2350">
        <v>2.4E-2</v>
      </c>
      <c r="O2350">
        <v>120</v>
      </c>
      <c r="P2350">
        <v>4.4800000000000004</v>
      </c>
      <c r="Q2350">
        <v>85</v>
      </c>
      <c r="R2350">
        <v>104.2</v>
      </c>
      <c r="S2350">
        <v>113</v>
      </c>
      <c r="T2350">
        <v>99.7</v>
      </c>
      <c r="U2350">
        <v>64</v>
      </c>
      <c r="V2350">
        <v>-15.12</v>
      </c>
      <c r="W2350">
        <v>347</v>
      </c>
    </row>
    <row r="2351" spans="1:23" x14ac:dyDescent="0.25">
      <c r="A2351">
        <f>COUNTIF('Value Matchup'!$D$356:$D$423,D2351)</f>
        <v>0</v>
      </c>
      <c r="B2351" t="s">
        <v>1590</v>
      </c>
      <c r="C2351">
        <v>240</v>
      </c>
      <c r="D2351" t="s">
        <v>191</v>
      </c>
      <c r="E2351" t="s">
        <v>182</v>
      </c>
      <c r="F2351" s="79" t="s">
        <v>1784</v>
      </c>
      <c r="G2351">
        <v>-6.75</v>
      </c>
      <c r="H2351">
        <v>100.7</v>
      </c>
      <c r="I2351">
        <v>207</v>
      </c>
      <c r="J2351">
        <v>107.5</v>
      </c>
      <c r="K2351">
        <v>266</v>
      </c>
      <c r="L2351">
        <v>67.900000000000006</v>
      </c>
      <c r="M2351">
        <v>40</v>
      </c>
      <c r="N2351">
        <v>2.1999999999999999E-2</v>
      </c>
      <c r="O2351">
        <v>125</v>
      </c>
      <c r="P2351">
        <v>4.2699999999999996</v>
      </c>
      <c r="Q2351">
        <v>91</v>
      </c>
      <c r="R2351">
        <v>104.9</v>
      </c>
      <c r="S2351">
        <v>88</v>
      </c>
      <c r="T2351">
        <v>100.7</v>
      </c>
      <c r="U2351">
        <v>96</v>
      </c>
      <c r="V2351">
        <v>-0.35</v>
      </c>
      <c r="W2351">
        <v>166</v>
      </c>
    </row>
    <row r="2352" spans="1:23" x14ac:dyDescent="0.25">
      <c r="A2352">
        <f>COUNTIF('Value Matchup'!$D$356:$D$423,D2352)</f>
        <v>0</v>
      </c>
      <c r="B2352" t="s">
        <v>1590</v>
      </c>
      <c r="C2352">
        <v>241</v>
      </c>
      <c r="D2352" t="s">
        <v>271</v>
      </c>
      <c r="E2352" t="s">
        <v>112</v>
      </c>
      <c r="F2352" s="79" t="s">
        <v>1785</v>
      </c>
      <c r="G2352">
        <v>-7.03</v>
      </c>
      <c r="H2352">
        <v>98.7</v>
      </c>
      <c r="I2352">
        <v>245</v>
      </c>
      <c r="J2352">
        <v>105.7</v>
      </c>
      <c r="K2352">
        <v>241</v>
      </c>
      <c r="L2352">
        <v>64.099999999999994</v>
      </c>
      <c r="M2352">
        <v>195</v>
      </c>
      <c r="N2352">
        <v>-6.6000000000000003E-2</v>
      </c>
      <c r="O2352">
        <v>312</v>
      </c>
      <c r="P2352">
        <v>1.44</v>
      </c>
      <c r="Q2352">
        <v>123</v>
      </c>
      <c r="R2352">
        <v>102.7</v>
      </c>
      <c r="S2352">
        <v>147</v>
      </c>
      <c r="T2352">
        <v>101.3</v>
      </c>
      <c r="U2352">
        <v>108</v>
      </c>
      <c r="V2352">
        <v>4.96</v>
      </c>
      <c r="W2352">
        <v>41</v>
      </c>
    </row>
    <row r="2353" spans="1:23" x14ac:dyDescent="0.25">
      <c r="A2353">
        <f>COUNTIF('Value Matchup'!$D$356:$D$423,D2353)</f>
        <v>0</v>
      </c>
      <c r="B2353" t="s">
        <v>1590</v>
      </c>
      <c r="C2353">
        <v>242</v>
      </c>
      <c r="D2353" t="s">
        <v>309</v>
      </c>
      <c r="E2353" t="s">
        <v>198</v>
      </c>
      <c r="F2353" s="79" t="s">
        <v>451</v>
      </c>
      <c r="G2353">
        <v>-7.09</v>
      </c>
      <c r="H2353">
        <v>102.8</v>
      </c>
      <c r="I2353">
        <v>166</v>
      </c>
      <c r="J2353">
        <v>109.8</v>
      </c>
      <c r="K2353">
        <v>300</v>
      </c>
      <c r="L2353">
        <v>64.900000000000006</v>
      </c>
      <c r="M2353">
        <v>158</v>
      </c>
      <c r="N2353">
        <v>-5.0999999999999997E-2</v>
      </c>
      <c r="O2353">
        <v>297</v>
      </c>
      <c r="P2353">
        <v>-5.44</v>
      </c>
      <c r="Q2353">
        <v>283</v>
      </c>
      <c r="R2353">
        <v>100.8</v>
      </c>
      <c r="S2353">
        <v>240</v>
      </c>
      <c r="T2353">
        <v>106.2</v>
      </c>
      <c r="U2353">
        <v>318</v>
      </c>
      <c r="V2353">
        <v>9.14</v>
      </c>
      <c r="W2353">
        <v>6</v>
      </c>
    </row>
    <row r="2354" spans="1:23" x14ac:dyDescent="0.25">
      <c r="A2354">
        <f>COUNTIF('Value Matchup'!$D$356:$D$423,D2354)</f>
        <v>0</v>
      </c>
      <c r="B2354" t="s">
        <v>1590</v>
      </c>
      <c r="C2354">
        <v>243</v>
      </c>
      <c r="D2354" t="s">
        <v>1398</v>
      </c>
      <c r="E2354" t="s">
        <v>186</v>
      </c>
      <c r="F2354" s="79" t="s">
        <v>543</v>
      </c>
      <c r="G2354">
        <v>-7.22</v>
      </c>
      <c r="H2354">
        <v>98.2</v>
      </c>
      <c r="I2354">
        <v>252</v>
      </c>
      <c r="J2354">
        <v>105.4</v>
      </c>
      <c r="K2354">
        <v>232</v>
      </c>
      <c r="L2354">
        <v>64.7</v>
      </c>
      <c r="M2354">
        <v>171</v>
      </c>
      <c r="N2354">
        <v>2.1000000000000001E-2</v>
      </c>
      <c r="O2354">
        <v>127</v>
      </c>
      <c r="P2354">
        <v>-5.56</v>
      </c>
      <c r="Q2354">
        <v>289</v>
      </c>
      <c r="R2354">
        <v>101.2</v>
      </c>
      <c r="S2354">
        <v>216</v>
      </c>
      <c r="T2354">
        <v>106.8</v>
      </c>
      <c r="U2354">
        <v>333</v>
      </c>
      <c r="V2354">
        <v>-5.38</v>
      </c>
      <c r="W2354">
        <v>299</v>
      </c>
    </row>
    <row r="2355" spans="1:23" x14ac:dyDescent="0.25">
      <c r="A2355">
        <f>COUNTIF('Value Matchup'!$D$356:$D$423,D2355)</f>
        <v>1</v>
      </c>
      <c r="B2355" t="s">
        <v>1590</v>
      </c>
      <c r="C2355">
        <v>244</v>
      </c>
      <c r="D2355" t="s">
        <v>312</v>
      </c>
      <c r="E2355" t="s">
        <v>207</v>
      </c>
      <c r="F2355" s="79" t="s">
        <v>1661</v>
      </c>
      <c r="G2355">
        <v>-7.26</v>
      </c>
      <c r="H2355">
        <v>97.5</v>
      </c>
      <c r="I2355">
        <v>266</v>
      </c>
      <c r="J2355">
        <v>104.7</v>
      </c>
      <c r="K2355">
        <v>212</v>
      </c>
      <c r="L2355">
        <v>58.1</v>
      </c>
      <c r="M2355">
        <v>345</v>
      </c>
      <c r="N2355">
        <v>-3.3000000000000002E-2</v>
      </c>
      <c r="O2355">
        <v>265</v>
      </c>
      <c r="P2355">
        <v>-5.25</v>
      </c>
      <c r="Q2355">
        <v>278</v>
      </c>
      <c r="R2355">
        <v>100.1</v>
      </c>
      <c r="S2355">
        <v>275</v>
      </c>
      <c r="T2355">
        <v>105.3</v>
      </c>
      <c r="U2355">
        <v>277</v>
      </c>
      <c r="V2355">
        <v>0.63</v>
      </c>
      <c r="W2355">
        <v>131</v>
      </c>
    </row>
    <row r="2356" spans="1:23" x14ac:dyDescent="0.25">
      <c r="A2356">
        <f>COUNTIF('Value Matchup'!$D$356:$D$423,D2356)</f>
        <v>0</v>
      </c>
      <c r="B2356" t="s">
        <v>1590</v>
      </c>
      <c r="C2356">
        <v>245</v>
      </c>
      <c r="D2356" t="s">
        <v>414</v>
      </c>
      <c r="E2356" t="s">
        <v>169</v>
      </c>
      <c r="F2356" s="79" t="s">
        <v>552</v>
      </c>
      <c r="G2356">
        <v>-7.39</v>
      </c>
      <c r="H2356">
        <v>101.6</v>
      </c>
      <c r="I2356">
        <v>190</v>
      </c>
      <c r="J2356">
        <v>109</v>
      </c>
      <c r="K2356">
        <v>293</v>
      </c>
      <c r="L2356">
        <v>65</v>
      </c>
      <c r="M2356">
        <v>151</v>
      </c>
      <c r="N2356">
        <v>-3.1E-2</v>
      </c>
      <c r="O2356">
        <v>258</v>
      </c>
      <c r="P2356">
        <v>-5.69</v>
      </c>
      <c r="Q2356">
        <v>293</v>
      </c>
      <c r="R2356">
        <v>100.2</v>
      </c>
      <c r="S2356">
        <v>271</v>
      </c>
      <c r="T2356">
        <v>105.9</v>
      </c>
      <c r="U2356">
        <v>310</v>
      </c>
      <c r="V2356">
        <v>3.91</v>
      </c>
      <c r="W2356">
        <v>66</v>
      </c>
    </row>
    <row r="2357" spans="1:23" x14ac:dyDescent="0.25">
      <c r="A2357">
        <f>COUNTIF('Value Matchup'!$D$356:$D$423,D2357)</f>
        <v>1</v>
      </c>
      <c r="B2357" t="s">
        <v>1590</v>
      </c>
      <c r="C2357">
        <v>246</v>
      </c>
      <c r="D2357" t="s">
        <v>42</v>
      </c>
      <c r="E2357" t="s">
        <v>169</v>
      </c>
      <c r="F2357" s="79" t="s">
        <v>514</v>
      </c>
      <c r="G2357">
        <v>-7.42</v>
      </c>
      <c r="H2357">
        <v>89.2</v>
      </c>
      <c r="I2357">
        <v>334</v>
      </c>
      <c r="J2357">
        <v>96.7</v>
      </c>
      <c r="K2357">
        <v>72</v>
      </c>
      <c r="L2357">
        <v>62.3</v>
      </c>
      <c r="M2357">
        <v>273</v>
      </c>
      <c r="N2357">
        <v>-5.8000000000000003E-2</v>
      </c>
      <c r="O2357">
        <v>305</v>
      </c>
      <c r="P2357">
        <v>-5.14</v>
      </c>
      <c r="Q2357">
        <v>272</v>
      </c>
      <c r="R2357">
        <v>100.3</v>
      </c>
      <c r="S2357">
        <v>264</v>
      </c>
      <c r="T2357">
        <v>105.5</v>
      </c>
      <c r="U2357">
        <v>289</v>
      </c>
      <c r="V2357">
        <v>2.98</v>
      </c>
      <c r="W2357">
        <v>80</v>
      </c>
    </row>
    <row r="2358" spans="1:23" x14ac:dyDescent="0.25">
      <c r="A2358">
        <f>COUNTIF('Value Matchup'!$D$356:$D$423,D2358)</f>
        <v>0</v>
      </c>
      <c r="B2358" t="s">
        <v>1590</v>
      </c>
      <c r="C2358">
        <v>247</v>
      </c>
      <c r="D2358" t="s">
        <v>164</v>
      </c>
      <c r="E2358" t="s">
        <v>112</v>
      </c>
      <c r="F2358" s="79" t="s">
        <v>1661</v>
      </c>
      <c r="G2358">
        <v>-7.43</v>
      </c>
      <c r="H2358">
        <v>105.1</v>
      </c>
      <c r="I2358">
        <v>132</v>
      </c>
      <c r="J2358">
        <v>112.5</v>
      </c>
      <c r="K2358">
        <v>326</v>
      </c>
      <c r="L2358">
        <v>64.2</v>
      </c>
      <c r="M2358">
        <v>190</v>
      </c>
      <c r="N2358">
        <v>0</v>
      </c>
      <c r="O2358">
        <v>177</v>
      </c>
      <c r="P2358">
        <v>-1.06</v>
      </c>
      <c r="Q2358">
        <v>162</v>
      </c>
      <c r="R2358">
        <v>100.9</v>
      </c>
      <c r="S2358">
        <v>232</v>
      </c>
      <c r="T2358">
        <v>102</v>
      </c>
      <c r="U2358">
        <v>122</v>
      </c>
      <c r="V2358">
        <v>1.69</v>
      </c>
      <c r="W2358">
        <v>112</v>
      </c>
    </row>
    <row r="2359" spans="1:23" x14ac:dyDescent="0.25">
      <c r="A2359">
        <f>COUNTIF('Value Matchup'!$D$356:$D$423,D2359)</f>
        <v>0</v>
      </c>
      <c r="B2359" t="s">
        <v>1590</v>
      </c>
      <c r="C2359">
        <v>248</v>
      </c>
      <c r="D2359" t="s">
        <v>305</v>
      </c>
      <c r="E2359" t="s">
        <v>207</v>
      </c>
      <c r="F2359" s="79" t="s">
        <v>514</v>
      </c>
      <c r="G2359">
        <v>-7.51</v>
      </c>
      <c r="H2359">
        <v>101</v>
      </c>
      <c r="I2359">
        <v>203</v>
      </c>
      <c r="J2359">
        <v>108.5</v>
      </c>
      <c r="K2359">
        <v>281</v>
      </c>
      <c r="L2359">
        <v>64.8</v>
      </c>
      <c r="M2359">
        <v>170</v>
      </c>
      <c r="N2359">
        <v>-0.01</v>
      </c>
      <c r="O2359">
        <v>210</v>
      </c>
      <c r="P2359">
        <v>-2.6</v>
      </c>
      <c r="Q2359">
        <v>206</v>
      </c>
      <c r="R2359">
        <v>101</v>
      </c>
      <c r="S2359">
        <v>228</v>
      </c>
      <c r="T2359">
        <v>103.6</v>
      </c>
      <c r="U2359">
        <v>197</v>
      </c>
      <c r="V2359">
        <v>7.27</v>
      </c>
      <c r="W2359">
        <v>15</v>
      </c>
    </row>
    <row r="2360" spans="1:23" x14ac:dyDescent="0.25">
      <c r="A2360">
        <f>COUNTIF('Value Matchup'!$D$356:$D$423,D2360)</f>
        <v>0</v>
      </c>
      <c r="B2360" t="s">
        <v>1590</v>
      </c>
      <c r="C2360">
        <v>249</v>
      </c>
      <c r="D2360" t="s">
        <v>322</v>
      </c>
      <c r="E2360" t="s">
        <v>146</v>
      </c>
      <c r="F2360" s="79" t="s">
        <v>1785</v>
      </c>
      <c r="G2360">
        <v>-7.74</v>
      </c>
      <c r="H2360">
        <v>94.9</v>
      </c>
      <c r="I2360">
        <v>296</v>
      </c>
      <c r="J2360">
        <v>102.6</v>
      </c>
      <c r="K2360">
        <v>168</v>
      </c>
      <c r="L2360">
        <v>66.7</v>
      </c>
      <c r="M2360">
        <v>74</v>
      </c>
      <c r="N2360">
        <v>-8.0000000000000002E-3</v>
      </c>
      <c r="O2360">
        <v>205</v>
      </c>
      <c r="P2360">
        <v>-0.47</v>
      </c>
      <c r="Q2360">
        <v>150</v>
      </c>
      <c r="R2360">
        <v>102.4</v>
      </c>
      <c r="S2360">
        <v>154</v>
      </c>
      <c r="T2360">
        <v>102.9</v>
      </c>
      <c r="U2360">
        <v>162</v>
      </c>
      <c r="V2360">
        <v>1.91</v>
      </c>
      <c r="W2360">
        <v>107</v>
      </c>
    </row>
    <row r="2361" spans="1:23" x14ac:dyDescent="0.25">
      <c r="A2361">
        <f>COUNTIF('Value Matchup'!$D$356:$D$423,D2361)</f>
        <v>0</v>
      </c>
      <c r="B2361" t="s">
        <v>1590</v>
      </c>
      <c r="C2361">
        <v>250</v>
      </c>
      <c r="D2361" t="s">
        <v>303</v>
      </c>
      <c r="E2361" t="s">
        <v>198</v>
      </c>
      <c r="F2361" s="79" t="s">
        <v>543</v>
      </c>
      <c r="G2361">
        <v>-7.78</v>
      </c>
      <c r="H2361">
        <v>97.2</v>
      </c>
      <c r="I2361">
        <v>269</v>
      </c>
      <c r="J2361">
        <v>105</v>
      </c>
      <c r="K2361">
        <v>219</v>
      </c>
      <c r="L2361">
        <v>66.400000000000006</v>
      </c>
      <c r="M2361">
        <v>90</v>
      </c>
      <c r="N2361">
        <v>3.7999999999999999E-2</v>
      </c>
      <c r="O2361">
        <v>84</v>
      </c>
      <c r="P2361">
        <v>-5.78</v>
      </c>
      <c r="Q2361">
        <v>295</v>
      </c>
      <c r="R2361">
        <v>100.8</v>
      </c>
      <c r="S2361">
        <v>238</v>
      </c>
      <c r="T2361">
        <v>106.6</v>
      </c>
      <c r="U2361">
        <v>328</v>
      </c>
      <c r="V2361">
        <v>3.01</v>
      </c>
      <c r="W2361">
        <v>79</v>
      </c>
    </row>
    <row r="2362" spans="1:23" x14ac:dyDescent="0.25">
      <c r="A2362">
        <f>COUNTIF('Value Matchup'!$D$356:$D$423,D2362)</f>
        <v>0</v>
      </c>
      <c r="B2362" t="s">
        <v>1590</v>
      </c>
      <c r="C2362">
        <v>251</v>
      </c>
      <c r="D2362" t="s">
        <v>357</v>
      </c>
      <c r="E2362" t="s">
        <v>186</v>
      </c>
      <c r="F2362" s="79" t="s">
        <v>1662</v>
      </c>
      <c r="G2362">
        <v>-7.79</v>
      </c>
      <c r="H2362">
        <v>105.2</v>
      </c>
      <c r="I2362">
        <v>128</v>
      </c>
      <c r="J2362">
        <v>113</v>
      </c>
      <c r="K2362">
        <v>331</v>
      </c>
      <c r="L2362">
        <v>65.8</v>
      </c>
      <c r="M2362">
        <v>117</v>
      </c>
      <c r="N2362">
        <v>-8.2000000000000003E-2</v>
      </c>
      <c r="O2362">
        <v>326</v>
      </c>
      <c r="P2362">
        <v>-2.21</v>
      </c>
      <c r="Q2362">
        <v>189</v>
      </c>
      <c r="R2362">
        <v>102.4</v>
      </c>
      <c r="S2362">
        <v>155</v>
      </c>
      <c r="T2362">
        <v>104.6</v>
      </c>
      <c r="U2362">
        <v>247</v>
      </c>
      <c r="V2362">
        <v>4.82</v>
      </c>
      <c r="W2362">
        <v>45</v>
      </c>
    </row>
    <row r="2363" spans="1:23" x14ac:dyDescent="0.25">
      <c r="A2363">
        <f>COUNTIF('Value Matchup'!$D$356:$D$423,D2363)</f>
        <v>0</v>
      </c>
      <c r="B2363" t="s">
        <v>1590</v>
      </c>
      <c r="C2363">
        <v>252</v>
      </c>
      <c r="D2363" t="s">
        <v>209</v>
      </c>
      <c r="E2363" t="s">
        <v>182</v>
      </c>
      <c r="F2363" s="79" t="s">
        <v>1783</v>
      </c>
      <c r="G2363">
        <v>-7.82</v>
      </c>
      <c r="H2363">
        <v>100.2</v>
      </c>
      <c r="I2363">
        <v>216</v>
      </c>
      <c r="J2363">
        <v>108</v>
      </c>
      <c r="K2363">
        <v>273</v>
      </c>
      <c r="L2363">
        <v>67.3</v>
      </c>
      <c r="M2363">
        <v>56</v>
      </c>
      <c r="N2363">
        <v>2.7E-2</v>
      </c>
      <c r="O2363">
        <v>111</v>
      </c>
      <c r="P2363">
        <v>6.89</v>
      </c>
      <c r="Q2363">
        <v>46</v>
      </c>
      <c r="R2363">
        <v>105.8</v>
      </c>
      <c r="S2363">
        <v>51</v>
      </c>
      <c r="T2363">
        <v>98.9</v>
      </c>
      <c r="U2363">
        <v>44</v>
      </c>
      <c r="V2363">
        <v>5.03</v>
      </c>
      <c r="W2363">
        <v>40</v>
      </c>
    </row>
    <row r="2364" spans="1:23" x14ac:dyDescent="0.25">
      <c r="A2364">
        <f>COUNTIF('Value Matchup'!$D$356:$D$423,D2364)</f>
        <v>0</v>
      </c>
      <c r="B2364" t="s">
        <v>1590</v>
      </c>
      <c r="C2364">
        <v>253</v>
      </c>
      <c r="D2364" t="s">
        <v>133</v>
      </c>
      <c r="E2364" t="s">
        <v>112</v>
      </c>
      <c r="F2364" s="79" t="s">
        <v>444</v>
      </c>
      <c r="G2364">
        <v>-7.84</v>
      </c>
      <c r="H2364">
        <v>99.5</v>
      </c>
      <c r="I2364">
        <v>227</v>
      </c>
      <c r="J2364">
        <v>107.3</v>
      </c>
      <c r="K2364">
        <v>264</v>
      </c>
      <c r="L2364">
        <v>64.900000000000006</v>
      </c>
      <c r="M2364">
        <v>156</v>
      </c>
      <c r="N2364">
        <v>0.08</v>
      </c>
      <c r="O2364">
        <v>20</v>
      </c>
      <c r="P2364">
        <v>-3.98</v>
      </c>
      <c r="Q2364">
        <v>246</v>
      </c>
      <c r="R2364">
        <v>100.3</v>
      </c>
      <c r="S2364">
        <v>265</v>
      </c>
      <c r="T2364">
        <v>104.3</v>
      </c>
      <c r="U2364">
        <v>234</v>
      </c>
      <c r="V2364">
        <v>-5.27</v>
      </c>
      <c r="W2364">
        <v>295</v>
      </c>
    </row>
    <row r="2365" spans="1:23" x14ac:dyDescent="0.25">
      <c r="A2365">
        <f>COUNTIF('Value Matchup'!$D$356:$D$423,D2365)</f>
        <v>0</v>
      </c>
      <c r="B2365" t="s">
        <v>1590</v>
      </c>
      <c r="C2365">
        <v>254</v>
      </c>
      <c r="D2365" t="s">
        <v>404</v>
      </c>
      <c r="E2365" t="s">
        <v>155</v>
      </c>
      <c r="F2365" s="79" t="s">
        <v>1662</v>
      </c>
      <c r="G2365">
        <v>-7.85</v>
      </c>
      <c r="H2365">
        <v>100.9</v>
      </c>
      <c r="I2365">
        <v>204</v>
      </c>
      <c r="J2365">
        <v>108.8</v>
      </c>
      <c r="K2365">
        <v>289</v>
      </c>
      <c r="L2365">
        <v>62.7</v>
      </c>
      <c r="M2365">
        <v>255</v>
      </c>
      <c r="N2365">
        <v>-4.5999999999999999E-2</v>
      </c>
      <c r="O2365">
        <v>287</v>
      </c>
      <c r="P2365">
        <v>-1.08</v>
      </c>
      <c r="Q2365">
        <v>163</v>
      </c>
      <c r="R2365">
        <v>101.3</v>
      </c>
      <c r="S2365">
        <v>214</v>
      </c>
      <c r="T2365">
        <v>102.3</v>
      </c>
      <c r="U2365">
        <v>136</v>
      </c>
      <c r="V2365">
        <v>-2.88</v>
      </c>
      <c r="W2365">
        <v>252</v>
      </c>
    </row>
    <row r="2366" spans="1:23" x14ac:dyDescent="0.25">
      <c r="A2366">
        <f>COUNTIF('Value Matchup'!$D$356:$D$423,D2366)</f>
        <v>0</v>
      </c>
      <c r="B2366" t="s">
        <v>1590</v>
      </c>
      <c r="C2366">
        <v>255</v>
      </c>
      <c r="D2366" t="s">
        <v>381</v>
      </c>
      <c r="E2366" t="s">
        <v>155</v>
      </c>
      <c r="F2366" s="79" t="s">
        <v>1660</v>
      </c>
      <c r="G2366">
        <v>-8</v>
      </c>
      <c r="H2366">
        <v>101.1</v>
      </c>
      <c r="I2366">
        <v>199</v>
      </c>
      <c r="J2366">
        <v>109.1</v>
      </c>
      <c r="K2366">
        <v>295</v>
      </c>
      <c r="L2366">
        <v>70.5</v>
      </c>
      <c r="M2366">
        <v>6</v>
      </c>
      <c r="N2366">
        <v>8.9999999999999993E-3</v>
      </c>
      <c r="O2366">
        <v>155</v>
      </c>
      <c r="P2366">
        <v>-1.69</v>
      </c>
      <c r="Q2366">
        <v>177</v>
      </c>
      <c r="R2366">
        <v>100.9</v>
      </c>
      <c r="S2366">
        <v>234</v>
      </c>
      <c r="T2366">
        <v>102.6</v>
      </c>
      <c r="U2366">
        <v>144</v>
      </c>
      <c r="V2366">
        <v>-5.7</v>
      </c>
      <c r="W2366">
        <v>305</v>
      </c>
    </row>
    <row r="2367" spans="1:23" x14ac:dyDescent="0.25">
      <c r="A2367">
        <f>COUNTIF('Value Matchup'!$D$356:$D$423,D2367)</f>
        <v>1</v>
      </c>
      <c r="B2367" t="s">
        <v>1590</v>
      </c>
      <c r="C2367">
        <v>256</v>
      </c>
      <c r="D2367" t="s">
        <v>276</v>
      </c>
      <c r="E2367" t="s">
        <v>114</v>
      </c>
      <c r="F2367" s="79" t="s">
        <v>1662</v>
      </c>
      <c r="G2367">
        <v>-8.01</v>
      </c>
      <c r="H2367">
        <v>91.8</v>
      </c>
      <c r="I2367">
        <v>322</v>
      </c>
      <c r="J2367">
        <v>99.9</v>
      </c>
      <c r="K2367">
        <v>124</v>
      </c>
      <c r="L2367">
        <v>66.8</v>
      </c>
      <c r="M2367">
        <v>67</v>
      </c>
      <c r="N2367">
        <v>-0.01</v>
      </c>
      <c r="O2367">
        <v>211</v>
      </c>
      <c r="P2367">
        <v>4.3600000000000003</v>
      </c>
      <c r="Q2367">
        <v>88</v>
      </c>
      <c r="R2367">
        <v>104.4</v>
      </c>
      <c r="S2367">
        <v>102</v>
      </c>
      <c r="T2367">
        <v>100.1</v>
      </c>
      <c r="U2367">
        <v>74</v>
      </c>
      <c r="V2367">
        <v>-6.01</v>
      </c>
      <c r="W2367">
        <v>310</v>
      </c>
    </row>
    <row r="2368" spans="1:23" x14ac:dyDescent="0.25">
      <c r="A2368">
        <f>COUNTIF('Value Matchup'!$D$356:$D$423,D2368)</f>
        <v>0</v>
      </c>
      <c r="B2368" t="s">
        <v>1590</v>
      </c>
      <c r="C2368">
        <v>257</v>
      </c>
      <c r="D2368" t="s">
        <v>163</v>
      </c>
      <c r="E2368" t="s">
        <v>148</v>
      </c>
      <c r="F2368" s="79" t="s">
        <v>442</v>
      </c>
      <c r="G2368">
        <v>-8.18</v>
      </c>
      <c r="H2368">
        <v>101.8</v>
      </c>
      <c r="I2368">
        <v>186</v>
      </c>
      <c r="J2368">
        <v>109.9</v>
      </c>
      <c r="K2368">
        <v>302</v>
      </c>
      <c r="L2368">
        <v>68.8</v>
      </c>
      <c r="M2368">
        <v>23</v>
      </c>
      <c r="N2368">
        <v>5.6000000000000001E-2</v>
      </c>
      <c r="O2368">
        <v>40</v>
      </c>
      <c r="P2368">
        <v>-4.3099999999999996</v>
      </c>
      <c r="Q2368">
        <v>253</v>
      </c>
      <c r="R2368">
        <v>100.7</v>
      </c>
      <c r="S2368">
        <v>242</v>
      </c>
      <c r="T2368">
        <v>105</v>
      </c>
      <c r="U2368">
        <v>262</v>
      </c>
      <c r="V2368">
        <v>0.28000000000000003</v>
      </c>
      <c r="W2368">
        <v>146</v>
      </c>
    </row>
    <row r="2369" spans="1:23" x14ac:dyDescent="0.25">
      <c r="A2369">
        <f>COUNTIF('Value Matchup'!$D$356:$D$423,D2369)</f>
        <v>0</v>
      </c>
      <c r="B2369" t="s">
        <v>1590</v>
      </c>
      <c r="C2369">
        <v>258</v>
      </c>
      <c r="D2369" t="s">
        <v>325</v>
      </c>
      <c r="E2369" t="s">
        <v>151</v>
      </c>
      <c r="F2369" s="79" t="s">
        <v>1661</v>
      </c>
      <c r="G2369">
        <v>-8.18</v>
      </c>
      <c r="H2369">
        <v>95.2</v>
      </c>
      <c r="I2369">
        <v>292</v>
      </c>
      <c r="J2369">
        <v>103.4</v>
      </c>
      <c r="K2369">
        <v>183</v>
      </c>
      <c r="L2369">
        <v>63.6</v>
      </c>
      <c r="M2369">
        <v>219</v>
      </c>
      <c r="N2369">
        <v>3.5999999999999997E-2</v>
      </c>
      <c r="O2369">
        <v>92</v>
      </c>
      <c r="P2369">
        <v>3.94</v>
      </c>
      <c r="Q2369">
        <v>95</v>
      </c>
      <c r="R2369">
        <v>105.8</v>
      </c>
      <c r="S2369">
        <v>54</v>
      </c>
      <c r="T2369">
        <v>101.8</v>
      </c>
      <c r="U2369">
        <v>121</v>
      </c>
      <c r="V2369">
        <v>-0.01</v>
      </c>
      <c r="W2369">
        <v>155</v>
      </c>
    </row>
    <row r="2370" spans="1:23" x14ac:dyDescent="0.25">
      <c r="A2370">
        <f>COUNTIF('Value Matchup'!$D$356:$D$423,D2370)</f>
        <v>0</v>
      </c>
      <c r="B2370" t="s">
        <v>1590</v>
      </c>
      <c r="C2370">
        <v>259</v>
      </c>
      <c r="D2370" t="s">
        <v>306</v>
      </c>
      <c r="E2370" t="s">
        <v>123</v>
      </c>
      <c r="F2370" s="79" t="s">
        <v>1660</v>
      </c>
      <c r="G2370">
        <v>-8.3000000000000007</v>
      </c>
      <c r="H2370">
        <v>97.2</v>
      </c>
      <c r="I2370">
        <v>270</v>
      </c>
      <c r="J2370">
        <v>105.5</v>
      </c>
      <c r="K2370">
        <v>237</v>
      </c>
      <c r="L2370">
        <v>65.3</v>
      </c>
      <c r="M2370">
        <v>138</v>
      </c>
      <c r="N2370">
        <v>-2.3E-2</v>
      </c>
      <c r="O2370">
        <v>244</v>
      </c>
      <c r="P2370">
        <v>-4.16</v>
      </c>
      <c r="Q2370">
        <v>251</v>
      </c>
      <c r="R2370">
        <v>99.6</v>
      </c>
      <c r="S2370">
        <v>298</v>
      </c>
      <c r="T2370">
        <v>103.8</v>
      </c>
      <c r="U2370">
        <v>203</v>
      </c>
      <c r="V2370">
        <v>-3.92</v>
      </c>
      <c r="W2370">
        <v>271</v>
      </c>
    </row>
    <row r="2371" spans="1:23" x14ac:dyDescent="0.25">
      <c r="A2371">
        <f>COUNTIF('Value Matchup'!$D$356:$D$423,D2371)</f>
        <v>0</v>
      </c>
      <c r="B2371" t="s">
        <v>1590</v>
      </c>
      <c r="C2371">
        <v>260</v>
      </c>
      <c r="D2371" t="s">
        <v>172</v>
      </c>
      <c r="E2371" t="s">
        <v>173</v>
      </c>
      <c r="F2371" s="79" t="s">
        <v>518</v>
      </c>
      <c r="G2371">
        <v>-8.42</v>
      </c>
      <c r="H2371">
        <v>99.6</v>
      </c>
      <c r="I2371">
        <v>223</v>
      </c>
      <c r="J2371">
        <v>108</v>
      </c>
      <c r="K2371">
        <v>274</v>
      </c>
      <c r="L2371">
        <v>63.6</v>
      </c>
      <c r="M2371">
        <v>220</v>
      </c>
      <c r="N2371">
        <v>3.3000000000000002E-2</v>
      </c>
      <c r="O2371">
        <v>95</v>
      </c>
      <c r="P2371">
        <v>1.71</v>
      </c>
      <c r="Q2371">
        <v>121</v>
      </c>
      <c r="R2371">
        <v>103.7</v>
      </c>
      <c r="S2371">
        <v>122</v>
      </c>
      <c r="T2371">
        <v>102</v>
      </c>
      <c r="U2371">
        <v>124</v>
      </c>
      <c r="V2371">
        <v>2.5299999999999998</v>
      </c>
      <c r="W2371">
        <v>89</v>
      </c>
    </row>
    <row r="2372" spans="1:23" x14ac:dyDescent="0.25">
      <c r="A2372">
        <f>COUNTIF('Value Matchup'!$D$356:$D$423,D2372)</f>
        <v>0</v>
      </c>
      <c r="B2372" t="s">
        <v>1590</v>
      </c>
      <c r="C2372">
        <v>261</v>
      </c>
      <c r="D2372" t="s">
        <v>180</v>
      </c>
      <c r="E2372" t="s">
        <v>146</v>
      </c>
      <c r="F2372" s="79" t="s">
        <v>451</v>
      </c>
      <c r="G2372">
        <v>-8.68</v>
      </c>
      <c r="H2372">
        <v>99.9</v>
      </c>
      <c r="I2372">
        <v>221</v>
      </c>
      <c r="J2372">
        <v>108.6</v>
      </c>
      <c r="K2372">
        <v>284</v>
      </c>
      <c r="L2372">
        <v>66.099999999999994</v>
      </c>
      <c r="M2372">
        <v>99</v>
      </c>
      <c r="N2372">
        <v>2.8000000000000001E-2</v>
      </c>
      <c r="O2372">
        <v>109</v>
      </c>
      <c r="P2372">
        <v>-2.5299999999999998</v>
      </c>
      <c r="Q2372">
        <v>202</v>
      </c>
      <c r="R2372">
        <v>101</v>
      </c>
      <c r="S2372">
        <v>227</v>
      </c>
      <c r="T2372">
        <v>103.6</v>
      </c>
      <c r="U2372">
        <v>193</v>
      </c>
      <c r="V2372">
        <v>-2</v>
      </c>
      <c r="W2372">
        <v>224</v>
      </c>
    </row>
    <row r="2373" spans="1:23" x14ac:dyDescent="0.25">
      <c r="A2373">
        <f>COUNTIF('Value Matchup'!$D$356:$D$423,D2373)</f>
        <v>0</v>
      </c>
      <c r="B2373" t="s">
        <v>1590</v>
      </c>
      <c r="C2373">
        <v>262</v>
      </c>
      <c r="D2373" t="s">
        <v>261</v>
      </c>
      <c r="E2373" t="s">
        <v>118</v>
      </c>
      <c r="F2373" s="79" t="s">
        <v>1661</v>
      </c>
      <c r="G2373">
        <v>-8.8000000000000007</v>
      </c>
      <c r="H2373">
        <v>97.3</v>
      </c>
      <c r="I2373">
        <v>268</v>
      </c>
      <c r="J2373">
        <v>106.1</v>
      </c>
      <c r="K2373">
        <v>247</v>
      </c>
      <c r="L2373">
        <v>67.8</v>
      </c>
      <c r="M2373">
        <v>44</v>
      </c>
      <c r="N2373">
        <v>0.02</v>
      </c>
      <c r="O2373">
        <v>134</v>
      </c>
      <c r="P2373">
        <v>-2.63</v>
      </c>
      <c r="Q2373">
        <v>207</v>
      </c>
      <c r="R2373">
        <v>100.3</v>
      </c>
      <c r="S2373">
        <v>268</v>
      </c>
      <c r="T2373">
        <v>102.9</v>
      </c>
      <c r="U2373">
        <v>157</v>
      </c>
      <c r="V2373">
        <v>-0.8</v>
      </c>
      <c r="W2373">
        <v>184</v>
      </c>
    </row>
    <row r="2374" spans="1:23" x14ac:dyDescent="0.25">
      <c r="A2374">
        <f>COUNTIF('Value Matchup'!$D$356:$D$423,D2374)</f>
        <v>0</v>
      </c>
      <c r="B2374" t="s">
        <v>1590</v>
      </c>
      <c r="C2374">
        <v>263</v>
      </c>
      <c r="D2374" t="s">
        <v>297</v>
      </c>
      <c r="E2374" t="s">
        <v>1585</v>
      </c>
      <c r="F2374" s="79" t="s">
        <v>1586</v>
      </c>
      <c r="G2374">
        <v>-8.82</v>
      </c>
      <c r="H2374">
        <v>94.6</v>
      </c>
      <c r="I2374">
        <v>297</v>
      </c>
      <c r="J2374">
        <v>103.4</v>
      </c>
      <c r="K2374">
        <v>185</v>
      </c>
      <c r="L2374">
        <v>65.900000000000006</v>
      </c>
      <c r="M2374">
        <v>109</v>
      </c>
      <c r="N2374">
        <v>-4.8000000000000001E-2</v>
      </c>
      <c r="O2374">
        <v>290</v>
      </c>
      <c r="P2374">
        <v>-11.06</v>
      </c>
      <c r="Q2374">
        <v>346</v>
      </c>
      <c r="R2374">
        <v>95.4</v>
      </c>
      <c r="S2374">
        <v>346</v>
      </c>
      <c r="T2374">
        <v>106.4</v>
      </c>
      <c r="U2374">
        <v>323</v>
      </c>
      <c r="V2374">
        <v>-7.89</v>
      </c>
      <c r="W2374">
        <v>330</v>
      </c>
    </row>
    <row r="2375" spans="1:23" x14ac:dyDescent="0.25">
      <c r="A2375">
        <f>COUNTIF('Value Matchup'!$D$356:$D$423,D2375)</f>
        <v>0</v>
      </c>
      <c r="B2375" t="s">
        <v>1590</v>
      </c>
      <c r="C2375">
        <v>264</v>
      </c>
      <c r="D2375" t="s">
        <v>122</v>
      </c>
      <c r="E2375" t="s">
        <v>169</v>
      </c>
      <c r="F2375" s="79" t="s">
        <v>452</v>
      </c>
      <c r="G2375">
        <v>-8.9</v>
      </c>
      <c r="H2375">
        <v>99.4</v>
      </c>
      <c r="I2375">
        <v>228</v>
      </c>
      <c r="J2375">
        <v>108.3</v>
      </c>
      <c r="K2375">
        <v>279</v>
      </c>
      <c r="L2375">
        <v>66.5</v>
      </c>
      <c r="M2375">
        <v>82</v>
      </c>
      <c r="N2375">
        <v>1.0999999999999999E-2</v>
      </c>
      <c r="O2375">
        <v>151</v>
      </c>
      <c r="P2375">
        <v>-7.39</v>
      </c>
      <c r="Q2375">
        <v>327</v>
      </c>
      <c r="R2375">
        <v>100.2</v>
      </c>
      <c r="S2375">
        <v>270</v>
      </c>
      <c r="T2375">
        <v>107.6</v>
      </c>
      <c r="U2375">
        <v>346</v>
      </c>
      <c r="V2375">
        <v>-3.85</v>
      </c>
      <c r="W2375">
        <v>270</v>
      </c>
    </row>
    <row r="2376" spans="1:23" x14ac:dyDescent="0.25">
      <c r="A2376">
        <f>COUNTIF('Value Matchup'!$D$356:$D$423,D2376)</f>
        <v>0</v>
      </c>
      <c r="B2376" t="s">
        <v>1590</v>
      </c>
      <c r="C2376">
        <v>265</v>
      </c>
      <c r="D2376" t="s">
        <v>373</v>
      </c>
      <c r="E2376" t="s">
        <v>134</v>
      </c>
      <c r="F2376" s="79" t="s">
        <v>1661</v>
      </c>
      <c r="G2376">
        <v>-9.36</v>
      </c>
      <c r="H2376">
        <v>93.4</v>
      </c>
      <c r="I2376">
        <v>309</v>
      </c>
      <c r="J2376">
        <v>102.7</v>
      </c>
      <c r="K2376">
        <v>171</v>
      </c>
      <c r="L2376">
        <v>59.5</v>
      </c>
      <c r="M2376">
        <v>331</v>
      </c>
      <c r="N2376">
        <v>0.09</v>
      </c>
      <c r="O2376">
        <v>10</v>
      </c>
      <c r="P2376">
        <v>3.49</v>
      </c>
      <c r="Q2376">
        <v>105</v>
      </c>
      <c r="R2376">
        <v>104.2</v>
      </c>
      <c r="S2376">
        <v>114</v>
      </c>
      <c r="T2376">
        <v>100.7</v>
      </c>
      <c r="U2376">
        <v>95</v>
      </c>
      <c r="V2376">
        <v>-10.81</v>
      </c>
      <c r="W2376">
        <v>343</v>
      </c>
    </row>
    <row r="2377" spans="1:23" x14ac:dyDescent="0.25">
      <c r="A2377">
        <f>COUNTIF('Value Matchup'!$D$356:$D$423,D2377)</f>
        <v>0</v>
      </c>
      <c r="B2377" t="s">
        <v>1590</v>
      </c>
      <c r="C2377">
        <v>266</v>
      </c>
      <c r="D2377" t="s">
        <v>1587</v>
      </c>
      <c r="E2377" t="s">
        <v>159</v>
      </c>
      <c r="F2377" s="79" t="s">
        <v>1588</v>
      </c>
      <c r="G2377">
        <v>-9.3800000000000008</v>
      </c>
      <c r="H2377">
        <v>101.3</v>
      </c>
      <c r="I2377">
        <v>196</v>
      </c>
      <c r="J2377">
        <v>110.6</v>
      </c>
      <c r="K2377">
        <v>312</v>
      </c>
      <c r="L2377">
        <v>64.400000000000006</v>
      </c>
      <c r="M2377">
        <v>186</v>
      </c>
      <c r="N2377">
        <v>-3.4000000000000002E-2</v>
      </c>
      <c r="O2377">
        <v>271</v>
      </c>
      <c r="P2377">
        <v>-6.47</v>
      </c>
      <c r="Q2377">
        <v>308</v>
      </c>
      <c r="R2377">
        <v>99.4</v>
      </c>
      <c r="S2377">
        <v>306</v>
      </c>
      <c r="T2377">
        <v>105.8</v>
      </c>
      <c r="U2377">
        <v>309</v>
      </c>
      <c r="V2377">
        <v>-0.41</v>
      </c>
      <c r="W2377">
        <v>171</v>
      </c>
    </row>
    <row r="2378" spans="1:23" x14ac:dyDescent="0.25">
      <c r="A2378">
        <f>COUNTIF('Value Matchup'!$D$356:$D$423,D2378)</f>
        <v>0</v>
      </c>
      <c r="B2378" t="s">
        <v>1590</v>
      </c>
      <c r="C2378">
        <v>267</v>
      </c>
      <c r="D2378" t="s">
        <v>291</v>
      </c>
      <c r="E2378" t="s">
        <v>118</v>
      </c>
      <c r="F2378" s="79" t="s">
        <v>1785</v>
      </c>
      <c r="G2378">
        <v>-9.41</v>
      </c>
      <c r="H2378">
        <v>92.8</v>
      </c>
      <c r="I2378">
        <v>315</v>
      </c>
      <c r="J2378">
        <v>102.2</v>
      </c>
      <c r="K2378">
        <v>159</v>
      </c>
      <c r="L2378">
        <v>62.9</v>
      </c>
      <c r="M2378">
        <v>249</v>
      </c>
      <c r="N2378">
        <v>-5.3999999999999999E-2</v>
      </c>
      <c r="O2378">
        <v>301</v>
      </c>
      <c r="P2378">
        <v>-3.11</v>
      </c>
      <c r="Q2378">
        <v>222</v>
      </c>
      <c r="R2378">
        <v>100.4</v>
      </c>
      <c r="S2378">
        <v>260</v>
      </c>
      <c r="T2378">
        <v>103.5</v>
      </c>
      <c r="U2378">
        <v>192</v>
      </c>
      <c r="V2378">
        <v>-1.24</v>
      </c>
      <c r="W2378">
        <v>200</v>
      </c>
    </row>
    <row r="2379" spans="1:23" x14ac:dyDescent="0.25">
      <c r="A2379">
        <f>COUNTIF('Value Matchup'!$D$356:$D$423,D2379)</f>
        <v>0</v>
      </c>
      <c r="B2379" t="s">
        <v>1590</v>
      </c>
      <c r="C2379">
        <v>268</v>
      </c>
      <c r="D2379" t="s">
        <v>337</v>
      </c>
      <c r="E2379" t="s">
        <v>148</v>
      </c>
      <c r="F2379" s="79" t="s">
        <v>1785</v>
      </c>
      <c r="G2379">
        <v>-9.66</v>
      </c>
      <c r="H2379">
        <v>101.5</v>
      </c>
      <c r="I2379">
        <v>193</v>
      </c>
      <c r="J2379">
        <v>111.1</v>
      </c>
      <c r="K2379">
        <v>317</v>
      </c>
      <c r="L2379">
        <v>66.900000000000006</v>
      </c>
      <c r="M2379">
        <v>64</v>
      </c>
      <c r="N2379">
        <v>7.0000000000000001E-3</v>
      </c>
      <c r="O2379">
        <v>158</v>
      </c>
      <c r="P2379">
        <v>-2.37</v>
      </c>
      <c r="Q2379">
        <v>194</v>
      </c>
      <c r="R2379">
        <v>102.8</v>
      </c>
      <c r="S2379">
        <v>143</v>
      </c>
      <c r="T2379">
        <v>105.2</v>
      </c>
      <c r="U2379">
        <v>272</v>
      </c>
      <c r="V2379">
        <v>4.71</v>
      </c>
      <c r="W2379">
        <v>46</v>
      </c>
    </row>
    <row r="2380" spans="1:23" x14ac:dyDescent="0.25">
      <c r="A2380">
        <f>COUNTIF('Value Matchup'!$D$356:$D$423,D2380)</f>
        <v>1</v>
      </c>
      <c r="B2380" t="s">
        <v>1590</v>
      </c>
      <c r="C2380">
        <v>269</v>
      </c>
      <c r="D2380" t="s">
        <v>175</v>
      </c>
      <c r="E2380" t="s">
        <v>121</v>
      </c>
      <c r="F2380" s="79" t="s">
        <v>1661</v>
      </c>
      <c r="G2380">
        <v>-9.66</v>
      </c>
      <c r="H2380">
        <v>97.6</v>
      </c>
      <c r="I2380">
        <v>265</v>
      </c>
      <c r="J2380">
        <v>107.3</v>
      </c>
      <c r="K2380">
        <v>262</v>
      </c>
      <c r="L2380">
        <v>65.599999999999994</v>
      </c>
      <c r="M2380">
        <v>126</v>
      </c>
      <c r="N2380">
        <v>2E-3</v>
      </c>
      <c r="O2380">
        <v>173</v>
      </c>
      <c r="P2380">
        <v>-1.65</v>
      </c>
      <c r="Q2380">
        <v>176</v>
      </c>
      <c r="R2380">
        <v>101.7</v>
      </c>
      <c r="S2380">
        <v>195</v>
      </c>
      <c r="T2380">
        <v>103.3</v>
      </c>
      <c r="U2380">
        <v>184</v>
      </c>
      <c r="V2380">
        <v>-2.14</v>
      </c>
      <c r="W2380">
        <v>228</v>
      </c>
    </row>
    <row r="2381" spans="1:23" x14ac:dyDescent="0.25">
      <c r="A2381">
        <f>COUNTIF('Value Matchup'!$D$356:$D$423,D2381)</f>
        <v>0</v>
      </c>
      <c r="B2381" t="s">
        <v>1590</v>
      </c>
      <c r="C2381">
        <v>270</v>
      </c>
      <c r="D2381" t="s">
        <v>135</v>
      </c>
      <c r="E2381" t="s">
        <v>136</v>
      </c>
      <c r="F2381" s="79" t="s">
        <v>760</v>
      </c>
      <c r="G2381">
        <v>-9.75</v>
      </c>
      <c r="H2381">
        <v>98</v>
      </c>
      <c r="I2381">
        <v>254</v>
      </c>
      <c r="J2381">
        <v>107.8</v>
      </c>
      <c r="K2381">
        <v>268</v>
      </c>
      <c r="L2381">
        <v>65.099999999999994</v>
      </c>
      <c r="M2381">
        <v>149</v>
      </c>
      <c r="N2381">
        <v>-2.9000000000000001E-2</v>
      </c>
      <c r="O2381">
        <v>255</v>
      </c>
      <c r="P2381">
        <v>-6.38</v>
      </c>
      <c r="Q2381">
        <v>306</v>
      </c>
      <c r="R2381">
        <v>97.6</v>
      </c>
      <c r="S2381">
        <v>328</v>
      </c>
      <c r="T2381">
        <v>104</v>
      </c>
      <c r="U2381">
        <v>216</v>
      </c>
      <c r="V2381">
        <v>1.56</v>
      </c>
      <c r="W2381">
        <v>114</v>
      </c>
    </row>
    <row r="2382" spans="1:23" x14ac:dyDescent="0.25">
      <c r="A2382">
        <f>COUNTIF('Value Matchup'!$D$356:$D$423,D2382)</f>
        <v>0</v>
      </c>
      <c r="B2382" t="s">
        <v>1590</v>
      </c>
      <c r="C2382">
        <v>271</v>
      </c>
      <c r="D2382" t="s">
        <v>378</v>
      </c>
      <c r="E2382" t="s">
        <v>132</v>
      </c>
      <c r="F2382" s="79" t="s">
        <v>1660</v>
      </c>
      <c r="G2382">
        <v>-10.15</v>
      </c>
      <c r="H2382">
        <v>97.1</v>
      </c>
      <c r="I2382">
        <v>274</v>
      </c>
      <c r="J2382">
        <v>107.3</v>
      </c>
      <c r="K2382">
        <v>263</v>
      </c>
      <c r="L2382">
        <v>64.2</v>
      </c>
      <c r="M2382">
        <v>193</v>
      </c>
      <c r="N2382">
        <v>3.7999999999999999E-2</v>
      </c>
      <c r="O2382">
        <v>85</v>
      </c>
      <c r="P2382">
        <v>-2.85</v>
      </c>
      <c r="Q2382">
        <v>214</v>
      </c>
      <c r="R2382">
        <v>102</v>
      </c>
      <c r="S2382">
        <v>175</v>
      </c>
      <c r="T2382">
        <v>104.8</v>
      </c>
      <c r="U2382">
        <v>254</v>
      </c>
      <c r="V2382">
        <v>-2.84</v>
      </c>
      <c r="W2382">
        <v>250</v>
      </c>
    </row>
    <row r="2383" spans="1:23" x14ac:dyDescent="0.25">
      <c r="A2383">
        <f>COUNTIF('Value Matchup'!$D$356:$D$423,D2383)</f>
        <v>0</v>
      </c>
      <c r="B2383" t="s">
        <v>1590</v>
      </c>
      <c r="C2383">
        <v>272</v>
      </c>
      <c r="D2383" t="s">
        <v>194</v>
      </c>
      <c r="E2383" t="s">
        <v>132</v>
      </c>
      <c r="F2383" s="79" t="s">
        <v>1661</v>
      </c>
      <c r="G2383">
        <v>-10.18</v>
      </c>
      <c r="H2383">
        <v>100</v>
      </c>
      <c r="I2383">
        <v>219</v>
      </c>
      <c r="J2383">
        <v>110.2</v>
      </c>
      <c r="K2383">
        <v>304</v>
      </c>
      <c r="L2383">
        <v>58.6</v>
      </c>
      <c r="M2383">
        <v>342</v>
      </c>
      <c r="N2383">
        <v>-3.3000000000000002E-2</v>
      </c>
      <c r="O2383">
        <v>264</v>
      </c>
      <c r="P2383">
        <v>-5.49</v>
      </c>
      <c r="Q2383">
        <v>284</v>
      </c>
      <c r="R2383">
        <v>99.6</v>
      </c>
      <c r="S2383">
        <v>295</v>
      </c>
      <c r="T2383">
        <v>105.1</v>
      </c>
      <c r="U2383">
        <v>269</v>
      </c>
      <c r="V2383">
        <v>-3.73</v>
      </c>
      <c r="W2383">
        <v>268</v>
      </c>
    </row>
    <row r="2384" spans="1:23" x14ac:dyDescent="0.25">
      <c r="A2384">
        <f>COUNTIF('Value Matchup'!$D$356:$D$423,D2384)</f>
        <v>0</v>
      </c>
      <c r="B2384" t="s">
        <v>1590</v>
      </c>
      <c r="C2384">
        <v>273</v>
      </c>
      <c r="D2384" t="s">
        <v>27</v>
      </c>
      <c r="E2384" t="s">
        <v>136</v>
      </c>
      <c r="F2384" s="79" t="s">
        <v>449</v>
      </c>
      <c r="G2384">
        <v>-10.210000000000001</v>
      </c>
      <c r="H2384">
        <v>89.2</v>
      </c>
      <c r="I2384">
        <v>336</v>
      </c>
      <c r="J2384">
        <v>99.4</v>
      </c>
      <c r="K2384">
        <v>113</v>
      </c>
      <c r="L2384">
        <v>68.7</v>
      </c>
      <c r="M2384">
        <v>26</v>
      </c>
      <c r="N2384">
        <v>3.1E-2</v>
      </c>
      <c r="O2384">
        <v>101</v>
      </c>
      <c r="P2384">
        <v>-9.11</v>
      </c>
      <c r="Q2384">
        <v>340</v>
      </c>
      <c r="R2384">
        <v>95.9</v>
      </c>
      <c r="S2384">
        <v>342</v>
      </c>
      <c r="T2384">
        <v>105</v>
      </c>
      <c r="U2384">
        <v>263</v>
      </c>
      <c r="V2384">
        <v>-5.12</v>
      </c>
      <c r="W2384">
        <v>293</v>
      </c>
    </row>
    <row r="2385" spans="1:23" x14ac:dyDescent="0.25">
      <c r="A2385">
        <f>COUNTIF('Value Matchup'!$D$356:$D$423,D2385)</f>
        <v>0</v>
      </c>
      <c r="B2385" t="s">
        <v>1590</v>
      </c>
      <c r="C2385">
        <v>274</v>
      </c>
      <c r="D2385" t="s">
        <v>385</v>
      </c>
      <c r="E2385" t="s">
        <v>123</v>
      </c>
      <c r="F2385" s="79" t="s">
        <v>1660</v>
      </c>
      <c r="G2385">
        <v>-10.31</v>
      </c>
      <c r="H2385">
        <v>99.1</v>
      </c>
      <c r="I2385">
        <v>232</v>
      </c>
      <c r="J2385">
        <v>109.4</v>
      </c>
      <c r="K2385">
        <v>298</v>
      </c>
      <c r="L2385">
        <v>59.4</v>
      </c>
      <c r="M2385">
        <v>333</v>
      </c>
      <c r="N2385">
        <v>5.0000000000000001E-3</v>
      </c>
      <c r="O2385">
        <v>162</v>
      </c>
      <c r="P2385">
        <v>-5.37</v>
      </c>
      <c r="Q2385">
        <v>281</v>
      </c>
      <c r="R2385">
        <v>98.9</v>
      </c>
      <c r="S2385">
        <v>316</v>
      </c>
      <c r="T2385">
        <v>104.3</v>
      </c>
      <c r="U2385">
        <v>235</v>
      </c>
      <c r="V2385">
        <v>-8.51</v>
      </c>
      <c r="W2385">
        <v>334</v>
      </c>
    </row>
    <row r="2386" spans="1:23" x14ac:dyDescent="0.25">
      <c r="A2386">
        <f>COUNTIF('Value Matchup'!$D$356:$D$423,D2386)</f>
        <v>0</v>
      </c>
      <c r="B2386" t="s">
        <v>1590</v>
      </c>
      <c r="C2386">
        <v>275</v>
      </c>
      <c r="D2386" t="s">
        <v>181</v>
      </c>
      <c r="E2386" t="s">
        <v>146</v>
      </c>
      <c r="F2386" s="79" t="s">
        <v>1785</v>
      </c>
      <c r="G2386">
        <v>-10.34</v>
      </c>
      <c r="H2386">
        <v>96.4</v>
      </c>
      <c r="I2386">
        <v>280</v>
      </c>
      <c r="J2386">
        <v>106.7</v>
      </c>
      <c r="K2386">
        <v>255</v>
      </c>
      <c r="L2386">
        <v>63.1</v>
      </c>
      <c r="M2386">
        <v>234</v>
      </c>
      <c r="N2386">
        <v>-8.0000000000000002E-3</v>
      </c>
      <c r="O2386">
        <v>203</v>
      </c>
      <c r="P2386">
        <v>-2.6</v>
      </c>
      <c r="Q2386">
        <v>205</v>
      </c>
      <c r="R2386">
        <v>101.5</v>
      </c>
      <c r="S2386">
        <v>205</v>
      </c>
      <c r="T2386">
        <v>104.1</v>
      </c>
      <c r="U2386">
        <v>226</v>
      </c>
      <c r="V2386">
        <v>-2.34</v>
      </c>
      <c r="W2386">
        <v>237</v>
      </c>
    </row>
    <row r="2387" spans="1:23" x14ac:dyDescent="0.25">
      <c r="A2387">
        <f>COUNTIF('Value Matchup'!$D$356:$D$423,D2387)</f>
        <v>1</v>
      </c>
      <c r="B2387" t="s">
        <v>1590</v>
      </c>
      <c r="C2387">
        <v>276</v>
      </c>
      <c r="D2387" t="s">
        <v>318</v>
      </c>
      <c r="E2387" t="s">
        <v>176</v>
      </c>
      <c r="F2387" s="79" t="s">
        <v>1781</v>
      </c>
      <c r="G2387">
        <v>-10.49</v>
      </c>
      <c r="H2387">
        <v>98.6</v>
      </c>
      <c r="I2387">
        <v>246</v>
      </c>
      <c r="J2387">
        <v>109.1</v>
      </c>
      <c r="K2387">
        <v>296</v>
      </c>
      <c r="L2387">
        <v>65.3</v>
      </c>
      <c r="M2387">
        <v>136</v>
      </c>
      <c r="N2387">
        <v>-0.112</v>
      </c>
      <c r="O2387">
        <v>340</v>
      </c>
      <c r="P2387">
        <v>-2.79</v>
      </c>
      <c r="Q2387">
        <v>212</v>
      </c>
      <c r="R2387">
        <v>102.2</v>
      </c>
      <c r="S2387">
        <v>170</v>
      </c>
      <c r="T2387">
        <v>105</v>
      </c>
      <c r="U2387">
        <v>260</v>
      </c>
      <c r="V2387">
        <v>-2.0499999999999998</v>
      </c>
      <c r="W2387">
        <v>226</v>
      </c>
    </row>
    <row r="2388" spans="1:23" x14ac:dyDescent="0.25">
      <c r="A2388">
        <f>COUNTIF('Value Matchup'!$D$356:$D$423,D2388)</f>
        <v>0</v>
      </c>
      <c r="B2388" t="s">
        <v>1590</v>
      </c>
      <c r="C2388">
        <v>277</v>
      </c>
      <c r="D2388" t="s">
        <v>120</v>
      </c>
      <c r="E2388" t="s">
        <v>121</v>
      </c>
      <c r="F2388" s="79" t="s">
        <v>1662</v>
      </c>
      <c r="G2388">
        <v>-10.51</v>
      </c>
      <c r="H2388">
        <v>98</v>
      </c>
      <c r="I2388">
        <v>258</v>
      </c>
      <c r="J2388">
        <v>108.5</v>
      </c>
      <c r="K2388">
        <v>280</v>
      </c>
      <c r="L2388">
        <v>58.5</v>
      </c>
      <c r="M2388">
        <v>343</v>
      </c>
      <c r="N2388">
        <v>4.0000000000000001E-3</v>
      </c>
      <c r="O2388">
        <v>164</v>
      </c>
      <c r="P2388">
        <v>-2.0499999999999998</v>
      </c>
      <c r="Q2388">
        <v>185</v>
      </c>
      <c r="R2388">
        <v>101.2</v>
      </c>
      <c r="S2388">
        <v>217</v>
      </c>
      <c r="T2388">
        <v>103.3</v>
      </c>
      <c r="U2388">
        <v>183</v>
      </c>
      <c r="V2388">
        <v>-2.63</v>
      </c>
      <c r="W2388">
        <v>249</v>
      </c>
    </row>
    <row r="2389" spans="1:23" x14ac:dyDescent="0.25">
      <c r="A2389">
        <f>COUNTIF('Value Matchup'!$D$356:$D$423,D2389)</f>
        <v>0</v>
      </c>
      <c r="B2389" t="s">
        <v>1590</v>
      </c>
      <c r="C2389">
        <v>278</v>
      </c>
      <c r="D2389" t="s">
        <v>420</v>
      </c>
      <c r="E2389" t="s">
        <v>159</v>
      </c>
      <c r="F2389" s="79" t="s">
        <v>449</v>
      </c>
      <c r="G2389">
        <v>-10.64</v>
      </c>
      <c r="H2389">
        <v>95.3</v>
      </c>
      <c r="I2389">
        <v>291</v>
      </c>
      <c r="J2389">
        <v>105.9</v>
      </c>
      <c r="K2389">
        <v>245</v>
      </c>
      <c r="L2389">
        <v>59.8</v>
      </c>
      <c r="M2389">
        <v>326</v>
      </c>
      <c r="N2389">
        <v>3.6999999999999998E-2</v>
      </c>
      <c r="O2389">
        <v>91</v>
      </c>
      <c r="P2389">
        <v>-5.09</v>
      </c>
      <c r="Q2389">
        <v>270</v>
      </c>
      <c r="R2389">
        <v>99</v>
      </c>
      <c r="S2389">
        <v>314</v>
      </c>
      <c r="T2389">
        <v>104.1</v>
      </c>
      <c r="U2389">
        <v>225</v>
      </c>
      <c r="V2389">
        <v>3.44</v>
      </c>
      <c r="W2389">
        <v>72</v>
      </c>
    </row>
    <row r="2390" spans="1:23" x14ac:dyDescent="0.25">
      <c r="A2390">
        <f>COUNTIF('Value Matchup'!$D$356:$D$423,D2390)</f>
        <v>0</v>
      </c>
      <c r="B2390" t="s">
        <v>1590</v>
      </c>
      <c r="C2390">
        <v>279</v>
      </c>
      <c r="D2390" t="s">
        <v>336</v>
      </c>
      <c r="E2390" t="s">
        <v>198</v>
      </c>
      <c r="F2390" s="79" t="s">
        <v>1194</v>
      </c>
      <c r="G2390">
        <v>-10.81</v>
      </c>
      <c r="H2390">
        <v>97</v>
      </c>
      <c r="I2390">
        <v>276</v>
      </c>
      <c r="J2390">
        <v>107.9</v>
      </c>
      <c r="K2390">
        <v>270</v>
      </c>
      <c r="L2390">
        <v>61.3</v>
      </c>
      <c r="M2390">
        <v>299</v>
      </c>
      <c r="N2390">
        <v>0.05</v>
      </c>
      <c r="O2390">
        <v>52</v>
      </c>
      <c r="P2390">
        <v>-7.67</v>
      </c>
      <c r="Q2390">
        <v>330</v>
      </c>
      <c r="R2390">
        <v>99.7</v>
      </c>
      <c r="S2390">
        <v>289</v>
      </c>
      <c r="T2390">
        <v>107.4</v>
      </c>
      <c r="U2390">
        <v>343</v>
      </c>
      <c r="V2390">
        <v>-2.41</v>
      </c>
      <c r="W2390">
        <v>240</v>
      </c>
    </row>
    <row r="2391" spans="1:23" x14ac:dyDescent="0.25">
      <c r="A2391">
        <f>COUNTIF('Value Matchup'!$D$356:$D$423,D2391)</f>
        <v>0</v>
      </c>
      <c r="B2391" t="s">
        <v>1590</v>
      </c>
      <c r="C2391">
        <v>280</v>
      </c>
      <c r="D2391" t="s">
        <v>341</v>
      </c>
      <c r="E2391" t="s">
        <v>161</v>
      </c>
      <c r="F2391" s="79" t="s">
        <v>1785</v>
      </c>
      <c r="G2391">
        <v>-11.07</v>
      </c>
      <c r="H2391">
        <v>92.8</v>
      </c>
      <c r="I2391">
        <v>314</v>
      </c>
      <c r="J2391">
        <v>103.9</v>
      </c>
      <c r="K2391">
        <v>197</v>
      </c>
      <c r="L2391">
        <v>62.7</v>
      </c>
      <c r="M2391">
        <v>256</v>
      </c>
      <c r="N2391">
        <v>4.9000000000000002E-2</v>
      </c>
      <c r="O2391">
        <v>54</v>
      </c>
      <c r="P2391">
        <v>-2.37</v>
      </c>
      <c r="Q2391">
        <v>196</v>
      </c>
      <c r="R2391">
        <v>101.5</v>
      </c>
      <c r="S2391">
        <v>204</v>
      </c>
      <c r="T2391">
        <v>103.9</v>
      </c>
      <c r="U2391">
        <v>214</v>
      </c>
      <c r="V2391">
        <v>-6.54</v>
      </c>
      <c r="W2391">
        <v>315</v>
      </c>
    </row>
    <row r="2392" spans="1:23" x14ac:dyDescent="0.25">
      <c r="A2392">
        <f>COUNTIF('Value Matchup'!$D$356:$D$423,D2392)</f>
        <v>0</v>
      </c>
      <c r="B2392" t="s">
        <v>1590</v>
      </c>
      <c r="C2392">
        <v>281</v>
      </c>
      <c r="D2392" t="s">
        <v>127</v>
      </c>
      <c r="E2392" t="s">
        <v>116</v>
      </c>
      <c r="F2392" s="79" t="s">
        <v>441</v>
      </c>
      <c r="G2392">
        <v>-11.19</v>
      </c>
      <c r="H2392">
        <v>92.5</v>
      </c>
      <c r="I2392">
        <v>316</v>
      </c>
      <c r="J2392">
        <v>103.7</v>
      </c>
      <c r="K2392">
        <v>191</v>
      </c>
      <c r="L2392">
        <v>66.599999999999994</v>
      </c>
      <c r="M2392">
        <v>77</v>
      </c>
      <c r="N2392">
        <v>0.11700000000000001</v>
      </c>
      <c r="O2392">
        <v>4</v>
      </c>
      <c r="P2392">
        <v>-8.5</v>
      </c>
      <c r="Q2392">
        <v>337</v>
      </c>
      <c r="R2392">
        <v>96.6</v>
      </c>
      <c r="S2392">
        <v>335</v>
      </c>
      <c r="T2392">
        <v>105.1</v>
      </c>
      <c r="U2392">
        <v>267</v>
      </c>
      <c r="V2392">
        <v>8.92</v>
      </c>
      <c r="W2392">
        <v>8</v>
      </c>
    </row>
    <row r="2393" spans="1:23" x14ac:dyDescent="0.25">
      <c r="A2393">
        <f>COUNTIF('Value Matchup'!$D$356:$D$423,D2393)</f>
        <v>0</v>
      </c>
      <c r="B2393" t="s">
        <v>1590</v>
      </c>
      <c r="C2393">
        <v>282</v>
      </c>
      <c r="D2393" t="s">
        <v>215</v>
      </c>
      <c r="E2393" t="s">
        <v>169</v>
      </c>
      <c r="F2393" s="79" t="s">
        <v>552</v>
      </c>
      <c r="G2393">
        <v>-11.19</v>
      </c>
      <c r="H2393">
        <v>95.8</v>
      </c>
      <c r="I2393">
        <v>286</v>
      </c>
      <c r="J2393">
        <v>107</v>
      </c>
      <c r="K2393">
        <v>257</v>
      </c>
      <c r="L2393">
        <v>60.9</v>
      </c>
      <c r="M2393">
        <v>307</v>
      </c>
      <c r="N2393">
        <v>1.2E-2</v>
      </c>
      <c r="O2393">
        <v>148</v>
      </c>
      <c r="P2393">
        <v>-5.56</v>
      </c>
      <c r="Q2393">
        <v>288</v>
      </c>
      <c r="R2393">
        <v>100</v>
      </c>
      <c r="S2393">
        <v>277</v>
      </c>
      <c r="T2393">
        <v>105.6</v>
      </c>
      <c r="U2393">
        <v>297</v>
      </c>
      <c r="V2393">
        <v>-0.3</v>
      </c>
      <c r="W2393">
        <v>164</v>
      </c>
    </row>
    <row r="2394" spans="1:23" x14ac:dyDescent="0.25">
      <c r="A2394">
        <f>COUNTIF('Value Matchup'!$D$356:$D$423,D2394)</f>
        <v>0</v>
      </c>
      <c r="B2394" t="s">
        <v>1590</v>
      </c>
      <c r="C2394">
        <v>283</v>
      </c>
      <c r="D2394" t="s">
        <v>407</v>
      </c>
      <c r="E2394" t="s">
        <v>159</v>
      </c>
      <c r="F2394" s="79" t="s">
        <v>449</v>
      </c>
      <c r="G2394">
        <v>-11.33</v>
      </c>
      <c r="H2394">
        <v>102.3</v>
      </c>
      <c r="I2394">
        <v>178</v>
      </c>
      <c r="J2394">
        <v>113.6</v>
      </c>
      <c r="K2394">
        <v>335</v>
      </c>
      <c r="L2394">
        <v>69.7</v>
      </c>
      <c r="M2394">
        <v>9</v>
      </c>
      <c r="N2394">
        <v>-2.1999999999999999E-2</v>
      </c>
      <c r="O2394">
        <v>242</v>
      </c>
      <c r="P2394">
        <v>-7.71</v>
      </c>
      <c r="Q2394">
        <v>332</v>
      </c>
      <c r="R2394">
        <v>99</v>
      </c>
      <c r="S2394">
        <v>315</v>
      </c>
      <c r="T2394">
        <v>106.7</v>
      </c>
      <c r="U2394">
        <v>330</v>
      </c>
      <c r="V2394">
        <v>-1.05</v>
      </c>
      <c r="W2394">
        <v>191</v>
      </c>
    </row>
    <row r="2395" spans="1:23" x14ac:dyDescent="0.25">
      <c r="A2395">
        <f>COUNTIF('Value Matchup'!$D$356:$D$423,D2395)</f>
        <v>0</v>
      </c>
      <c r="B2395" t="s">
        <v>1590</v>
      </c>
      <c r="C2395">
        <v>284</v>
      </c>
      <c r="D2395" t="s">
        <v>184</v>
      </c>
      <c r="E2395" t="s">
        <v>136</v>
      </c>
      <c r="F2395" s="79" t="s">
        <v>549</v>
      </c>
      <c r="G2395">
        <v>-11.43</v>
      </c>
      <c r="H2395">
        <v>96.7</v>
      </c>
      <c r="I2395">
        <v>279</v>
      </c>
      <c r="J2395">
        <v>108.1</v>
      </c>
      <c r="K2395">
        <v>277</v>
      </c>
      <c r="L2395">
        <v>59.8</v>
      </c>
      <c r="M2395">
        <v>327</v>
      </c>
      <c r="N2395">
        <v>5.3999999999999999E-2</v>
      </c>
      <c r="O2395">
        <v>44</v>
      </c>
      <c r="P2395">
        <v>-5.9</v>
      </c>
      <c r="Q2395">
        <v>298</v>
      </c>
      <c r="R2395">
        <v>96.7</v>
      </c>
      <c r="S2395">
        <v>334</v>
      </c>
      <c r="T2395">
        <v>102.6</v>
      </c>
      <c r="U2395">
        <v>145</v>
      </c>
      <c r="V2395">
        <v>6.22</v>
      </c>
      <c r="W2395">
        <v>26</v>
      </c>
    </row>
    <row r="2396" spans="1:23" x14ac:dyDescent="0.25">
      <c r="A2396">
        <f>COUNTIF('Value Matchup'!$D$356:$D$423,D2396)</f>
        <v>0</v>
      </c>
      <c r="B2396" t="s">
        <v>1590</v>
      </c>
      <c r="C2396">
        <v>285</v>
      </c>
      <c r="D2396" t="s">
        <v>361</v>
      </c>
      <c r="E2396" t="s">
        <v>108</v>
      </c>
      <c r="F2396" s="79" t="s">
        <v>1660</v>
      </c>
      <c r="G2396">
        <v>-11.49</v>
      </c>
      <c r="H2396">
        <v>94</v>
      </c>
      <c r="I2396">
        <v>303</v>
      </c>
      <c r="J2396">
        <v>105.5</v>
      </c>
      <c r="K2396">
        <v>234</v>
      </c>
      <c r="L2396">
        <v>65</v>
      </c>
      <c r="M2396">
        <v>154</v>
      </c>
      <c r="N2396">
        <v>5.3999999999999999E-2</v>
      </c>
      <c r="O2396">
        <v>42</v>
      </c>
      <c r="P2396">
        <v>-3.01</v>
      </c>
      <c r="Q2396">
        <v>219</v>
      </c>
      <c r="R2396">
        <v>100.1</v>
      </c>
      <c r="S2396">
        <v>274</v>
      </c>
      <c r="T2396">
        <v>103.1</v>
      </c>
      <c r="U2396">
        <v>174</v>
      </c>
      <c r="V2396">
        <v>8.4700000000000006</v>
      </c>
      <c r="W2396">
        <v>11</v>
      </c>
    </row>
    <row r="2397" spans="1:23" x14ac:dyDescent="0.25">
      <c r="A2397">
        <f>COUNTIF('Value Matchup'!$D$356:$D$423,D2397)</f>
        <v>0</v>
      </c>
      <c r="B2397" t="s">
        <v>1590</v>
      </c>
      <c r="C2397">
        <v>286</v>
      </c>
      <c r="D2397" t="s">
        <v>395</v>
      </c>
      <c r="E2397" t="s">
        <v>169</v>
      </c>
      <c r="F2397" s="79" t="s">
        <v>1785</v>
      </c>
      <c r="G2397">
        <v>-11.64</v>
      </c>
      <c r="H2397">
        <v>97.1</v>
      </c>
      <c r="I2397">
        <v>273</v>
      </c>
      <c r="J2397">
        <v>108.8</v>
      </c>
      <c r="K2397">
        <v>288</v>
      </c>
      <c r="L2397">
        <v>70.5</v>
      </c>
      <c r="M2397">
        <v>5</v>
      </c>
      <c r="N2397">
        <v>-0.151</v>
      </c>
      <c r="O2397">
        <v>346</v>
      </c>
      <c r="P2397">
        <v>-7.11</v>
      </c>
      <c r="Q2397">
        <v>321</v>
      </c>
      <c r="R2397">
        <v>99.4</v>
      </c>
      <c r="S2397">
        <v>305</v>
      </c>
      <c r="T2397">
        <v>106.5</v>
      </c>
      <c r="U2397">
        <v>326</v>
      </c>
      <c r="V2397">
        <v>0.23</v>
      </c>
      <c r="W2397">
        <v>149</v>
      </c>
    </row>
    <row r="2398" spans="1:23" x14ac:dyDescent="0.25">
      <c r="A2398">
        <f>COUNTIF('Value Matchup'!$D$356:$D$423,D2398)</f>
        <v>0</v>
      </c>
      <c r="B2398" t="s">
        <v>1590</v>
      </c>
      <c r="C2398">
        <v>287</v>
      </c>
      <c r="D2398" t="s">
        <v>396</v>
      </c>
      <c r="E2398" t="s">
        <v>176</v>
      </c>
      <c r="F2398" s="79" t="s">
        <v>1662</v>
      </c>
      <c r="G2398">
        <v>-11.83</v>
      </c>
      <c r="H2398">
        <v>97.1</v>
      </c>
      <c r="I2398">
        <v>275</v>
      </c>
      <c r="J2398">
        <v>108.9</v>
      </c>
      <c r="K2398">
        <v>292</v>
      </c>
      <c r="L2398">
        <v>65.3</v>
      </c>
      <c r="M2398">
        <v>137</v>
      </c>
      <c r="N2398">
        <v>2.1999999999999999E-2</v>
      </c>
      <c r="O2398">
        <v>126</v>
      </c>
      <c r="P2398">
        <v>-2.5</v>
      </c>
      <c r="Q2398">
        <v>200</v>
      </c>
      <c r="R2398">
        <v>101.6</v>
      </c>
      <c r="S2398">
        <v>199</v>
      </c>
      <c r="T2398">
        <v>104.1</v>
      </c>
      <c r="U2398">
        <v>222</v>
      </c>
      <c r="V2398">
        <v>0.37</v>
      </c>
      <c r="W2398">
        <v>141</v>
      </c>
    </row>
    <row r="2399" spans="1:23" x14ac:dyDescent="0.25">
      <c r="A2399">
        <f>COUNTIF('Value Matchup'!$D$356:$D$423,D2399)</f>
        <v>0</v>
      </c>
      <c r="B2399" t="s">
        <v>1590</v>
      </c>
      <c r="C2399">
        <v>288</v>
      </c>
      <c r="D2399" t="s">
        <v>241</v>
      </c>
      <c r="E2399" t="s">
        <v>207</v>
      </c>
      <c r="F2399" s="79" t="s">
        <v>518</v>
      </c>
      <c r="G2399">
        <v>-12.07</v>
      </c>
      <c r="H2399">
        <v>95.8</v>
      </c>
      <c r="I2399">
        <v>285</v>
      </c>
      <c r="J2399">
        <v>107.9</v>
      </c>
      <c r="K2399">
        <v>272</v>
      </c>
      <c r="L2399">
        <v>67.7</v>
      </c>
      <c r="M2399">
        <v>48</v>
      </c>
      <c r="N2399">
        <v>6.8000000000000005E-2</v>
      </c>
      <c r="O2399">
        <v>30</v>
      </c>
      <c r="P2399">
        <v>-5.38</v>
      </c>
      <c r="Q2399">
        <v>282</v>
      </c>
      <c r="R2399">
        <v>99.8</v>
      </c>
      <c r="S2399">
        <v>288</v>
      </c>
      <c r="T2399">
        <v>105.2</v>
      </c>
      <c r="U2399">
        <v>271</v>
      </c>
      <c r="V2399">
        <v>-1.1499999999999999</v>
      </c>
      <c r="W2399">
        <v>197</v>
      </c>
    </row>
    <row r="2400" spans="1:23" x14ac:dyDescent="0.25">
      <c r="A2400">
        <f>COUNTIF('Value Matchup'!$D$356:$D$423,D2400)</f>
        <v>0</v>
      </c>
      <c r="B2400" t="s">
        <v>1590</v>
      </c>
      <c r="C2400">
        <v>289</v>
      </c>
      <c r="D2400" t="s">
        <v>251</v>
      </c>
      <c r="E2400" t="s">
        <v>207</v>
      </c>
      <c r="F2400" s="79" t="s">
        <v>1660</v>
      </c>
      <c r="G2400">
        <v>-12.16</v>
      </c>
      <c r="H2400">
        <v>98</v>
      </c>
      <c r="I2400">
        <v>253</v>
      </c>
      <c r="J2400">
        <v>110.2</v>
      </c>
      <c r="K2400">
        <v>305</v>
      </c>
      <c r="L2400">
        <v>69.400000000000006</v>
      </c>
      <c r="M2400">
        <v>13</v>
      </c>
      <c r="N2400">
        <v>5.2999999999999999E-2</v>
      </c>
      <c r="O2400">
        <v>46</v>
      </c>
      <c r="P2400">
        <v>-3.37</v>
      </c>
      <c r="Q2400">
        <v>232</v>
      </c>
      <c r="R2400">
        <v>101.2</v>
      </c>
      <c r="S2400">
        <v>218</v>
      </c>
      <c r="T2400">
        <v>104.6</v>
      </c>
      <c r="U2400">
        <v>245</v>
      </c>
      <c r="V2400">
        <v>4.84</v>
      </c>
      <c r="W2400">
        <v>44</v>
      </c>
    </row>
    <row r="2401" spans="1:23" x14ac:dyDescent="0.25">
      <c r="A2401">
        <f>COUNTIF('Value Matchup'!$D$356:$D$423,D2401)</f>
        <v>0</v>
      </c>
      <c r="B2401" t="s">
        <v>1590</v>
      </c>
      <c r="C2401">
        <v>290</v>
      </c>
      <c r="D2401" t="s">
        <v>296</v>
      </c>
      <c r="E2401" t="s">
        <v>108</v>
      </c>
      <c r="F2401" s="79" t="s">
        <v>1785</v>
      </c>
      <c r="G2401">
        <v>-12.17</v>
      </c>
      <c r="H2401">
        <v>98.6</v>
      </c>
      <c r="I2401">
        <v>247</v>
      </c>
      <c r="J2401">
        <v>110.8</v>
      </c>
      <c r="K2401">
        <v>314</v>
      </c>
      <c r="L2401">
        <v>66.099999999999994</v>
      </c>
      <c r="M2401">
        <v>103</v>
      </c>
      <c r="N2401">
        <v>-2.4E-2</v>
      </c>
      <c r="O2401">
        <v>245</v>
      </c>
      <c r="P2401">
        <v>-4.75</v>
      </c>
      <c r="Q2401">
        <v>263</v>
      </c>
      <c r="R2401">
        <v>99.8</v>
      </c>
      <c r="S2401">
        <v>287</v>
      </c>
      <c r="T2401">
        <v>104.6</v>
      </c>
      <c r="U2401">
        <v>240</v>
      </c>
      <c r="V2401">
        <v>3.37</v>
      </c>
      <c r="W2401">
        <v>73</v>
      </c>
    </row>
    <row r="2402" spans="1:23" x14ac:dyDescent="0.25">
      <c r="A2402">
        <f>COUNTIF('Value Matchup'!$D$356:$D$423,D2402)</f>
        <v>0</v>
      </c>
      <c r="B2402" t="s">
        <v>1590</v>
      </c>
      <c r="C2402">
        <v>291</v>
      </c>
      <c r="D2402" t="s">
        <v>267</v>
      </c>
      <c r="E2402" t="s">
        <v>108</v>
      </c>
      <c r="F2402" s="79" t="s">
        <v>447</v>
      </c>
      <c r="G2402">
        <v>-12.23</v>
      </c>
      <c r="H2402">
        <v>96</v>
      </c>
      <c r="I2402">
        <v>283</v>
      </c>
      <c r="J2402">
        <v>108.2</v>
      </c>
      <c r="K2402">
        <v>278</v>
      </c>
      <c r="L2402">
        <v>62.9</v>
      </c>
      <c r="M2402">
        <v>245</v>
      </c>
      <c r="N2402">
        <v>8.8999999999999996E-2</v>
      </c>
      <c r="O2402">
        <v>12</v>
      </c>
      <c r="P2402">
        <v>-4.33</v>
      </c>
      <c r="Q2402">
        <v>255</v>
      </c>
      <c r="R2402">
        <v>100.2</v>
      </c>
      <c r="S2402">
        <v>269</v>
      </c>
      <c r="T2402">
        <v>104.6</v>
      </c>
      <c r="U2402">
        <v>239</v>
      </c>
      <c r="V2402">
        <v>5.79</v>
      </c>
      <c r="W2402">
        <v>30</v>
      </c>
    </row>
    <row r="2403" spans="1:23" x14ac:dyDescent="0.25">
      <c r="A2403">
        <f>COUNTIF('Value Matchup'!$D$356:$D$423,D2403)</f>
        <v>0</v>
      </c>
      <c r="B2403" t="s">
        <v>1590</v>
      </c>
      <c r="C2403">
        <v>292</v>
      </c>
      <c r="D2403" t="s">
        <v>308</v>
      </c>
      <c r="E2403" t="s">
        <v>198</v>
      </c>
      <c r="F2403" s="79" t="s">
        <v>1661</v>
      </c>
      <c r="G2403">
        <v>-12.39</v>
      </c>
      <c r="H2403">
        <v>96.9</v>
      </c>
      <c r="I2403">
        <v>278</v>
      </c>
      <c r="J2403">
        <v>109.3</v>
      </c>
      <c r="K2403">
        <v>297</v>
      </c>
      <c r="L2403">
        <v>66.7</v>
      </c>
      <c r="M2403">
        <v>73</v>
      </c>
      <c r="N2403">
        <v>4.1000000000000002E-2</v>
      </c>
      <c r="O2403">
        <v>76</v>
      </c>
      <c r="P2403">
        <v>-3.98</v>
      </c>
      <c r="Q2403">
        <v>247</v>
      </c>
      <c r="R2403">
        <v>101.2</v>
      </c>
      <c r="S2403">
        <v>219</v>
      </c>
      <c r="T2403">
        <v>105.2</v>
      </c>
      <c r="U2403">
        <v>270</v>
      </c>
      <c r="V2403">
        <v>6.44</v>
      </c>
      <c r="W2403">
        <v>22</v>
      </c>
    </row>
    <row r="2404" spans="1:23" x14ac:dyDescent="0.25">
      <c r="A2404">
        <f>COUNTIF('Value Matchup'!$D$356:$D$423,D2404)</f>
        <v>0</v>
      </c>
      <c r="B2404" t="s">
        <v>1590</v>
      </c>
      <c r="C2404">
        <v>293</v>
      </c>
      <c r="D2404" t="s">
        <v>343</v>
      </c>
      <c r="E2404" t="s">
        <v>169</v>
      </c>
      <c r="F2404" s="79" t="s">
        <v>1661</v>
      </c>
      <c r="G2404">
        <v>-12.41</v>
      </c>
      <c r="H2404">
        <v>97.9</v>
      </c>
      <c r="I2404">
        <v>259</v>
      </c>
      <c r="J2404">
        <v>110.3</v>
      </c>
      <c r="K2404">
        <v>307</v>
      </c>
      <c r="L2404">
        <v>58.8</v>
      </c>
      <c r="M2404">
        <v>340</v>
      </c>
      <c r="N2404">
        <v>-7.0000000000000001E-3</v>
      </c>
      <c r="O2404">
        <v>200</v>
      </c>
      <c r="P2404">
        <v>-6.3</v>
      </c>
      <c r="Q2404">
        <v>304</v>
      </c>
      <c r="R2404">
        <v>99.2</v>
      </c>
      <c r="S2404">
        <v>310</v>
      </c>
      <c r="T2404">
        <v>105.5</v>
      </c>
      <c r="U2404">
        <v>292</v>
      </c>
      <c r="V2404">
        <v>2.39</v>
      </c>
      <c r="W2404">
        <v>95</v>
      </c>
    </row>
    <row r="2405" spans="1:23" x14ac:dyDescent="0.25">
      <c r="A2405">
        <f>COUNTIF('Value Matchup'!$D$356:$D$423,D2405)</f>
        <v>0</v>
      </c>
      <c r="B2405" t="s">
        <v>1590</v>
      </c>
      <c r="C2405">
        <v>294</v>
      </c>
      <c r="D2405" t="s">
        <v>162</v>
      </c>
      <c r="E2405" t="s">
        <v>108</v>
      </c>
      <c r="F2405" s="79" t="s">
        <v>442</v>
      </c>
      <c r="G2405">
        <v>-12.55</v>
      </c>
      <c r="H2405">
        <v>100.4</v>
      </c>
      <c r="I2405">
        <v>214</v>
      </c>
      <c r="J2405">
        <v>112.9</v>
      </c>
      <c r="K2405">
        <v>330</v>
      </c>
      <c r="L2405">
        <v>71.099999999999994</v>
      </c>
      <c r="M2405">
        <v>2</v>
      </c>
      <c r="N2405">
        <v>4.5999999999999999E-2</v>
      </c>
      <c r="O2405">
        <v>61</v>
      </c>
      <c r="P2405">
        <v>-7.25</v>
      </c>
      <c r="Q2405">
        <v>323</v>
      </c>
      <c r="R2405">
        <v>97.6</v>
      </c>
      <c r="S2405">
        <v>327</v>
      </c>
      <c r="T2405">
        <v>104.9</v>
      </c>
      <c r="U2405">
        <v>258</v>
      </c>
      <c r="V2405">
        <v>-5.32</v>
      </c>
      <c r="W2405">
        <v>298</v>
      </c>
    </row>
    <row r="2406" spans="1:23" x14ac:dyDescent="0.25">
      <c r="A2406">
        <f>COUNTIF('Value Matchup'!$D$356:$D$423,D2406)</f>
        <v>0</v>
      </c>
      <c r="B2406" t="s">
        <v>1590</v>
      </c>
      <c r="C2406">
        <v>295</v>
      </c>
      <c r="D2406" t="s">
        <v>402</v>
      </c>
      <c r="E2406" t="s">
        <v>1585</v>
      </c>
      <c r="F2406" s="79" t="s">
        <v>518</v>
      </c>
      <c r="G2406">
        <v>-12.58</v>
      </c>
      <c r="H2406">
        <v>98.8</v>
      </c>
      <c r="I2406">
        <v>242</v>
      </c>
      <c r="J2406">
        <v>111.4</v>
      </c>
      <c r="K2406">
        <v>320</v>
      </c>
      <c r="L2406">
        <v>62.8</v>
      </c>
      <c r="M2406">
        <v>251</v>
      </c>
      <c r="N2406">
        <v>-4.0000000000000001E-3</v>
      </c>
      <c r="O2406">
        <v>192</v>
      </c>
      <c r="P2406">
        <v>-7.32</v>
      </c>
      <c r="Q2406">
        <v>326</v>
      </c>
      <c r="R2406">
        <v>97.9</v>
      </c>
      <c r="S2406">
        <v>324</v>
      </c>
      <c r="T2406">
        <v>105.2</v>
      </c>
      <c r="U2406">
        <v>274</v>
      </c>
      <c r="V2406">
        <v>-3.46</v>
      </c>
      <c r="W2406">
        <v>266</v>
      </c>
    </row>
    <row r="2407" spans="1:23" x14ac:dyDescent="0.25">
      <c r="A2407">
        <f>COUNTIF('Value Matchup'!$D$356:$D$423,D2407)</f>
        <v>0</v>
      </c>
      <c r="B2407" t="s">
        <v>1590</v>
      </c>
      <c r="C2407">
        <v>296</v>
      </c>
      <c r="D2407" t="s">
        <v>330</v>
      </c>
      <c r="E2407" t="s">
        <v>159</v>
      </c>
      <c r="F2407" s="79" t="s">
        <v>514</v>
      </c>
      <c r="G2407">
        <v>-12.66</v>
      </c>
      <c r="H2407">
        <v>91.3</v>
      </c>
      <c r="I2407">
        <v>326</v>
      </c>
      <c r="J2407">
        <v>104</v>
      </c>
      <c r="K2407">
        <v>199</v>
      </c>
      <c r="L2407">
        <v>66.099999999999994</v>
      </c>
      <c r="M2407">
        <v>101</v>
      </c>
      <c r="N2407">
        <v>8.0000000000000002E-3</v>
      </c>
      <c r="O2407">
        <v>157</v>
      </c>
      <c r="P2407">
        <v>-7.58</v>
      </c>
      <c r="Q2407">
        <v>329</v>
      </c>
      <c r="R2407">
        <v>99.5</v>
      </c>
      <c r="S2407">
        <v>299</v>
      </c>
      <c r="T2407">
        <v>107.1</v>
      </c>
      <c r="U2407">
        <v>339</v>
      </c>
      <c r="V2407">
        <v>-2.4300000000000002</v>
      </c>
      <c r="W2407">
        <v>243</v>
      </c>
    </row>
    <row r="2408" spans="1:23" x14ac:dyDescent="0.25">
      <c r="A2408">
        <f>COUNTIF('Value Matchup'!$D$356:$D$423,D2408)</f>
        <v>0</v>
      </c>
      <c r="B2408" t="s">
        <v>1590</v>
      </c>
      <c r="C2408">
        <v>297</v>
      </c>
      <c r="D2408" t="s">
        <v>170</v>
      </c>
      <c r="E2408" t="s">
        <v>1585</v>
      </c>
      <c r="F2408" s="79" t="s">
        <v>1661</v>
      </c>
      <c r="G2408">
        <v>-12.67</v>
      </c>
      <c r="H2408">
        <v>91.1</v>
      </c>
      <c r="I2408">
        <v>327</v>
      </c>
      <c r="J2408">
        <v>103.7</v>
      </c>
      <c r="K2408">
        <v>192</v>
      </c>
      <c r="L2408">
        <v>65.5</v>
      </c>
      <c r="M2408">
        <v>129</v>
      </c>
      <c r="N2408">
        <v>-8.3000000000000004E-2</v>
      </c>
      <c r="O2408">
        <v>328</v>
      </c>
      <c r="P2408">
        <v>-5.17</v>
      </c>
      <c r="Q2408">
        <v>274</v>
      </c>
      <c r="R2408">
        <v>100.5</v>
      </c>
      <c r="S2408">
        <v>253</v>
      </c>
      <c r="T2408">
        <v>105.7</v>
      </c>
      <c r="U2408">
        <v>301</v>
      </c>
      <c r="V2408">
        <v>1.39</v>
      </c>
      <c r="W2408">
        <v>119</v>
      </c>
    </row>
    <row r="2409" spans="1:23" x14ac:dyDescent="0.25">
      <c r="A2409">
        <f>COUNTIF('Value Matchup'!$D$356:$D$423,D2409)</f>
        <v>0</v>
      </c>
      <c r="B2409" t="s">
        <v>1590</v>
      </c>
      <c r="C2409">
        <v>298</v>
      </c>
      <c r="D2409" t="s">
        <v>351</v>
      </c>
      <c r="E2409" t="s">
        <v>161</v>
      </c>
      <c r="F2409" s="79" t="s">
        <v>1784</v>
      </c>
      <c r="G2409">
        <v>-12.74</v>
      </c>
      <c r="H2409">
        <v>95.4</v>
      </c>
      <c r="I2409">
        <v>289</v>
      </c>
      <c r="J2409">
        <v>108.1</v>
      </c>
      <c r="K2409">
        <v>275</v>
      </c>
      <c r="L2409">
        <v>62.6</v>
      </c>
      <c r="M2409">
        <v>258</v>
      </c>
      <c r="N2409">
        <v>2.1000000000000001E-2</v>
      </c>
      <c r="O2409">
        <v>128</v>
      </c>
      <c r="P2409">
        <v>-1.18</v>
      </c>
      <c r="Q2409">
        <v>164</v>
      </c>
      <c r="R2409">
        <v>101.9</v>
      </c>
      <c r="S2409">
        <v>184</v>
      </c>
      <c r="T2409">
        <v>103</v>
      </c>
      <c r="U2409">
        <v>172</v>
      </c>
      <c r="V2409">
        <v>-2.48</v>
      </c>
      <c r="W2409">
        <v>246</v>
      </c>
    </row>
    <row r="2410" spans="1:23" x14ac:dyDescent="0.25">
      <c r="A2410">
        <f>COUNTIF('Value Matchup'!$D$356:$D$423,D2410)</f>
        <v>0</v>
      </c>
      <c r="B2410" t="s">
        <v>1590</v>
      </c>
      <c r="C2410">
        <v>299</v>
      </c>
      <c r="D2410" t="s">
        <v>197</v>
      </c>
      <c r="E2410" t="s">
        <v>198</v>
      </c>
      <c r="F2410" s="79" t="s">
        <v>1662</v>
      </c>
      <c r="G2410">
        <v>-12.98</v>
      </c>
      <c r="H2410">
        <v>97.2</v>
      </c>
      <c r="I2410">
        <v>272</v>
      </c>
      <c r="J2410">
        <v>110.1</v>
      </c>
      <c r="K2410">
        <v>303</v>
      </c>
      <c r="L2410">
        <v>67</v>
      </c>
      <c r="M2410">
        <v>62</v>
      </c>
      <c r="N2410">
        <v>1E-3</v>
      </c>
      <c r="O2410">
        <v>176</v>
      </c>
      <c r="P2410">
        <v>-6.59</v>
      </c>
      <c r="Q2410">
        <v>310</v>
      </c>
      <c r="R2410">
        <v>100.8</v>
      </c>
      <c r="S2410">
        <v>237</v>
      </c>
      <c r="T2410">
        <v>107.4</v>
      </c>
      <c r="U2410">
        <v>344</v>
      </c>
      <c r="V2410">
        <v>-1.41</v>
      </c>
      <c r="W2410">
        <v>206</v>
      </c>
    </row>
    <row r="2411" spans="1:23" x14ac:dyDescent="0.25">
      <c r="A2411">
        <f>COUNTIF('Value Matchup'!$D$356:$D$423,D2411)</f>
        <v>0</v>
      </c>
      <c r="B2411" t="s">
        <v>1590</v>
      </c>
      <c r="C2411">
        <v>300</v>
      </c>
      <c r="D2411" t="s">
        <v>158</v>
      </c>
      <c r="E2411" t="s">
        <v>159</v>
      </c>
      <c r="F2411" s="79" t="s">
        <v>551</v>
      </c>
      <c r="G2411">
        <v>-13.11</v>
      </c>
      <c r="H2411">
        <v>97.8</v>
      </c>
      <c r="I2411">
        <v>261</v>
      </c>
      <c r="J2411">
        <v>110.9</v>
      </c>
      <c r="K2411">
        <v>315</v>
      </c>
      <c r="L2411">
        <v>64.8</v>
      </c>
      <c r="M2411">
        <v>164</v>
      </c>
      <c r="N2411">
        <v>1.4E-2</v>
      </c>
      <c r="O2411">
        <v>143</v>
      </c>
      <c r="P2411">
        <v>-7.31</v>
      </c>
      <c r="Q2411">
        <v>325</v>
      </c>
      <c r="R2411">
        <v>99</v>
      </c>
      <c r="S2411">
        <v>313</v>
      </c>
      <c r="T2411">
        <v>106.3</v>
      </c>
      <c r="U2411">
        <v>322</v>
      </c>
      <c r="V2411">
        <v>-0.3</v>
      </c>
      <c r="W2411">
        <v>163</v>
      </c>
    </row>
    <row r="2412" spans="1:23" x14ac:dyDescent="0.25">
      <c r="A2412">
        <f>COUNTIF('Value Matchup'!$D$356:$D$423,D2412)</f>
        <v>0</v>
      </c>
      <c r="B2412" t="s">
        <v>1590</v>
      </c>
      <c r="C2412">
        <v>301</v>
      </c>
      <c r="D2412" t="s">
        <v>274</v>
      </c>
      <c r="E2412" t="s">
        <v>173</v>
      </c>
      <c r="F2412" s="79" t="s">
        <v>1784</v>
      </c>
      <c r="G2412">
        <v>-13.34</v>
      </c>
      <c r="H2412">
        <v>95.2</v>
      </c>
      <c r="I2412">
        <v>293</v>
      </c>
      <c r="J2412">
        <v>108.6</v>
      </c>
      <c r="K2412">
        <v>283</v>
      </c>
      <c r="L2412">
        <v>64.599999999999994</v>
      </c>
      <c r="M2412">
        <v>175</v>
      </c>
      <c r="N2412">
        <v>-4.0000000000000001E-3</v>
      </c>
      <c r="O2412">
        <v>189</v>
      </c>
      <c r="P2412">
        <v>0.59</v>
      </c>
      <c r="Q2412">
        <v>134</v>
      </c>
      <c r="R2412">
        <v>102.6</v>
      </c>
      <c r="S2412">
        <v>150</v>
      </c>
      <c r="T2412">
        <v>102</v>
      </c>
      <c r="U2412">
        <v>123</v>
      </c>
      <c r="V2412">
        <v>-1.56</v>
      </c>
      <c r="W2412">
        <v>213</v>
      </c>
    </row>
    <row r="2413" spans="1:23" x14ac:dyDescent="0.25">
      <c r="A2413">
        <f>COUNTIF('Value Matchup'!$D$356:$D$423,D2413)</f>
        <v>0</v>
      </c>
      <c r="B2413" t="s">
        <v>1590</v>
      </c>
      <c r="C2413">
        <v>302</v>
      </c>
      <c r="D2413" t="s">
        <v>282</v>
      </c>
      <c r="E2413" t="s">
        <v>198</v>
      </c>
      <c r="F2413" s="79" t="s">
        <v>442</v>
      </c>
      <c r="G2413">
        <v>-13.38</v>
      </c>
      <c r="H2413">
        <v>100.4</v>
      </c>
      <c r="I2413">
        <v>213</v>
      </c>
      <c r="J2413">
        <v>113.8</v>
      </c>
      <c r="K2413">
        <v>336</v>
      </c>
      <c r="L2413">
        <v>64.8</v>
      </c>
      <c r="M2413">
        <v>168</v>
      </c>
      <c r="N2413">
        <v>3.2000000000000001E-2</v>
      </c>
      <c r="O2413">
        <v>99</v>
      </c>
      <c r="P2413">
        <v>-8.3800000000000008</v>
      </c>
      <c r="Q2413">
        <v>335</v>
      </c>
      <c r="R2413">
        <v>99.2</v>
      </c>
      <c r="S2413">
        <v>311</v>
      </c>
      <c r="T2413">
        <v>107.5</v>
      </c>
      <c r="U2413">
        <v>345</v>
      </c>
      <c r="V2413">
        <v>-5.82</v>
      </c>
      <c r="W2413">
        <v>307</v>
      </c>
    </row>
    <row r="2414" spans="1:23" x14ac:dyDescent="0.25">
      <c r="A2414">
        <f>COUNTIF('Value Matchup'!$D$356:$D$423,D2414)</f>
        <v>0</v>
      </c>
      <c r="B2414" t="s">
        <v>1590</v>
      </c>
      <c r="C2414">
        <v>303</v>
      </c>
      <c r="D2414" t="s">
        <v>224</v>
      </c>
      <c r="E2414" t="s">
        <v>176</v>
      </c>
      <c r="F2414" s="79" t="s">
        <v>1783</v>
      </c>
      <c r="G2414">
        <v>-13.42</v>
      </c>
      <c r="H2414">
        <v>89.6</v>
      </c>
      <c r="I2414">
        <v>332</v>
      </c>
      <c r="J2414">
        <v>103</v>
      </c>
      <c r="K2414">
        <v>177</v>
      </c>
      <c r="L2414">
        <v>63.3</v>
      </c>
      <c r="M2414">
        <v>228</v>
      </c>
      <c r="N2414">
        <v>-2.4E-2</v>
      </c>
      <c r="O2414">
        <v>246</v>
      </c>
      <c r="P2414">
        <v>-2.0099999999999998</v>
      </c>
      <c r="Q2414">
        <v>183</v>
      </c>
      <c r="R2414">
        <v>102.4</v>
      </c>
      <c r="S2414">
        <v>156</v>
      </c>
      <c r="T2414">
        <v>104.4</v>
      </c>
      <c r="U2414">
        <v>237</v>
      </c>
      <c r="V2414">
        <v>-0.69</v>
      </c>
      <c r="W2414">
        <v>182</v>
      </c>
    </row>
    <row r="2415" spans="1:23" x14ac:dyDescent="0.25">
      <c r="A2415">
        <f>COUNTIF('Value Matchup'!$D$356:$D$423,D2415)</f>
        <v>0</v>
      </c>
      <c r="B2415" t="s">
        <v>1590</v>
      </c>
      <c r="C2415">
        <v>304</v>
      </c>
      <c r="D2415" t="s">
        <v>326</v>
      </c>
      <c r="E2415" t="s">
        <v>198</v>
      </c>
      <c r="F2415" s="79" t="s">
        <v>1784</v>
      </c>
      <c r="G2415">
        <v>-13.47</v>
      </c>
      <c r="H2415">
        <v>103.5</v>
      </c>
      <c r="I2415">
        <v>153</v>
      </c>
      <c r="J2415">
        <v>117</v>
      </c>
      <c r="K2415">
        <v>342</v>
      </c>
      <c r="L2415">
        <v>63.9</v>
      </c>
      <c r="M2415">
        <v>204</v>
      </c>
      <c r="N2415">
        <v>-0.10199999999999999</v>
      </c>
      <c r="O2415">
        <v>338</v>
      </c>
      <c r="P2415">
        <v>-6.59</v>
      </c>
      <c r="Q2415">
        <v>311</v>
      </c>
      <c r="R2415">
        <v>99.1</v>
      </c>
      <c r="S2415">
        <v>312</v>
      </c>
      <c r="T2415">
        <v>105.7</v>
      </c>
      <c r="U2415">
        <v>304</v>
      </c>
      <c r="V2415">
        <v>4.25</v>
      </c>
      <c r="W2415">
        <v>55</v>
      </c>
    </row>
    <row r="2416" spans="1:23" x14ac:dyDescent="0.25">
      <c r="A2416">
        <f>COUNTIF('Value Matchup'!$D$356:$D$423,D2416)</f>
        <v>0</v>
      </c>
      <c r="B2416" t="s">
        <v>1590</v>
      </c>
      <c r="C2416">
        <v>305</v>
      </c>
      <c r="D2416" t="s">
        <v>347</v>
      </c>
      <c r="E2416" t="s">
        <v>155</v>
      </c>
      <c r="F2416" s="79" t="s">
        <v>1785</v>
      </c>
      <c r="G2416">
        <v>-13.5</v>
      </c>
      <c r="H2416">
        <v>90.8</v>
      </c>
      <c r="I2416">
        <v>329</v>
      </c>
      <c r="J2416">
        <v>104.3</v>
      </c>
      <c r="K2416">
        <v>203</v>
      </c>
      <c r="L2416">
        <v>65.8</v>
      </c>
      <c r="M2416">
        <v>119</v>
      </c>
      <c r="N2416">
        <v>2.1000000000000001E-2</v>
      </c>
      <c r="O2416">
        <v>129</v>
      </c>
      <c r="P2416">
        <v>-1.3</v>
      </c>
      <c r="Q2416">
        <v>168</v>
      </c>
      <c r="R2416">
        <v>102.5</v>
      </c>
      <c r="S2416">
        <v>152</v>
      </c>
      <c r="T2416">
        <v>103.8</v>
      </c>
      <c r="U2416">
        <v>204</v>
      </c>
      <c r="V2416">
        <v>-5.46</v>
      </c>
      <c r="W2416">
        <v>300</v>
      </c>
    </row>
    <row r="2417" spans="1:23" x14ac:dyDescent="0.25">
      <c r="A2417">
        <f>COUNTIF('Value Matchup'!$D$356:$D$423,D2417)</f>
        <v>0</v>
      </c>
      <c r="B2417" t="s">
        <v>1590</v>
      </c>
      <c r="C2417">
        <v>306</v>
      </c>
      <c r="D2417" t="s">
        <v>365</v>
      </c>
      <c r="E2417" t="s">
        <v>198</v>
      </c>
      <c r="F2417" s="79" t="s">
        <v>1661</v>
      </c>
      <c r="G2417">
        <v>-13.6</v>
      </c>
      <c r="H2417">
        <v>92.1</v>
      </c>
      <c r="I2417">
        <v>319</v>
      </c>
      <c r="J2417">
        <v>105.7</v>
      </c>
      <c r="K2417">
        <v>242</v>
      </c>
      <c r="L2417">
        <v>67.900000000000006</v>
      </c>
      <c r="M2417">
        <v>36</v>
      </c>
      <c r="N2417">
        <v>-1E-3</v>
      </c>
      <c r="O2417">
        <v>182</v>
      </c>
      <c r="P2417">
        <v>-6.13</v>
      </c>
      <c r="Q2417">
        <v>300</v>
      </c>
      <c r="R2417">
        <v>101.1</v>
      </c>
      <c r="S2417">
        <v>222</v>
      </c>
      <c r="T2417">
        <v>107.2</v>
      </c>
      <c r="U2417">
        <v>341</v>
      </c>
      <c r="V2417">
        <v>2.78</v>
      </c>
      <c r="W2417">
        <v>83</v>
      </c>
    </row>
    <row r="2418" spans="1:23" x14ac:dyDescent="0.25">
      <c r="A2418">
        <f>COUNTIF('Value Matchup'!$D$356:$D$423,D2418)</f>
        <v>0</v>
      </c>
      <c r="B2418" t="s">
        <v>1590</v>
      </c>
      <c r="C2418">
        <v>307</v>
      </c>
      <c r="D2418" t="s">
        <v>352</v>
      </c>
      <c r="E2418" t="s">
        <v>132</v>
      </c>
      <c r="F2418" s="79" t="s">
        <v>1785</v>
      </c>
      <c r="G2418">
        <v>-13.72</v>
      </c>
      <c r="H2418">
        <v>92.9</v>
      </c>
      <c r="I2418">
        <v>313</v>
      </c>
      <c r="J2418">
        <v>106.6</v>
      </c>
      <c r="K2418">
        <v>253</v>
      </c>
      <c r="L2418">
        <v>64.900000000000006</v>
      </c>
      <c r="M2418">
        <v>162</v>
      </c>
      <c r="N2418">
        <v>-8.0000000000000002E-3</v>
      </c>
      <c r="O2418">
        <v>204</v>
      </c>
      <c r="P2418">
        <v>-5.25</v>
      </c>
      <c r="Q2418">
        <v>277</v>
      </c>
      <c r="R2418">
        <v>100.5</v>
      </c>
      <c r="S2418">
        <v>250</v>
      </c>
      <c r="T2418">
        <v>105.8</v>
      </c>
      <c r="U2418">
        <v>308</v>
      </c>
      <c r="V2418">
        <v>-2.16</v>
      </c>
      <c r="W2418">
        <v>230</v>
      </c>
    </row>
    <row r="2419" spans="1:23" x14ac:dyDescent="0.25">
      <c r="A2419">
        <f>COUNTIF('Value Matchup'!$D$356:$D$423,D2419)</f>
        <v>0</v>
      </c>
      <c r="B2419" t="s">
        <v>1590</v>
      </c>
      <c r="C2419">
        <v>308</v>
      </c>
      <c r="D2419" t="s">
        <v>392</v>
      </c>
      <c r="E2419" t="s">
        <v>118</v>
      </c>
      <c r="F2419" s="79" t="s">
        <v>1784</v>
      </c>
      <c r="G2419">
        <v>-13.9</v>
      </c>
      <c r="H2419">
        <v>95.7</v>
      </c>
      <c r="I2419">
        <v>288</v>
      </c>
      <c r="J2419">
        <v>109.6</v>
      </c>
      <c r="K2419">
        <v>299</v>
      </c>
      <c r="L2419">
        <v>65.900000000000006</v>
      </c>
      <c r="M2419">
        <v>112</v>
      </c>
      <c r="N2419">
        <v>-0.01</v>
      </c>
      <c r="O2419">
        <v>209</v>
      </c>
      <c r="P2419">
        <v>-2.96</v>
      </c>
      <c r="Q2419">
        <v>218</v>
      </c>
      <c r="R2419">
        <v>99.9</v>
      </c>
      <c r="S2419">
        <v>283</v>
      </c>
      <c r="T2419">
        <v>102.9</v>
      </c>
      <c r="U2419">
        <v>158</v>
      </c>
      <c r="V2419">
        <v>-1.54</v>
      </c>
      <c r="W2419">
        <v>210</v>
      </c>
    </row>
    <row r="2420" spans="1:23" x14ac:dyDescent="0.25">
      <c r="A2420">
        <f>COUNTIF('Value Matchup'!$D$356:$D$423,D2420)</f>
        <v>0</v>
      </c>
      <c r="B2420" t="s">
        <v>1590</v>
      </c>
      <c r="C2420">
        <v>309</v>
      </c>
      <c r="D2420" t="s">
        <v>280</v>
      </c>
      <c r="E2420" t="s">
        <v>148</v>
      </c>
      <c r="F2420" s="79" t="s">
        <v>1662</v>
      </c>
      <c r="G2420">
        <v>-13.9</v>
      </c>
      <c r="H2420">
        <v>91.7</v>
      </c>
      <c r="I2420">
        <v>325</v>
      </c>
      <c r="J2420">
        <v>105.6</v>
      </c>
      <c r="K2420">
        <v>238</v>
      </c>
      <c r="L2420">
        <v>68.400000000000006</v>
      </c>
      <c r="M2420">
        <v>28</v>
      </c>
      <c r="N2420">
        <v>1.9E-2</v>
      </c>
      <c r="O2420">
        <v>136</v>
      </c>
      <c r="P2420">
        <v>-4.32</v>
      </c>
      <c r="Q2420">
        <v>254</v>
      </c>
      <c r="R2420">
        <v>101.3</v>
      </c>
      <c r="S2420">
        <v>212</v>
      </c>
      <c r="T2420">
        <v>105.7</v>
      </c>
      <c r="U2420">
        <v>302</v>
      </c>
      <c r="V2420">
        <v>0.57999999999999996</v>
      </c>
      <c r="W2420">
        <v>134</v>
      </c>
    </row>
    <row r="2421" spans="1:23" x14ac:dyDescent="0.25">
      <c r="A2421">
        <f>COUNTIF('Value Matchup'!$D$356:$D$423,D2421)</f>
        <v>0</v>
      </c>
      <c r="B2421" t="s">
        <v>1590</v>
      </c>
      <c r="C2421">
        <v>310</v>
      </c>
      <c r="D2421" t="s">
        <v>168</v>
      </c>
      <c r="E2421" t="s">
        <v>169</v>
      </c>
      <c r="F2421" s="79" t="s">
        <v>514</v>
      </c>
      <c r="G2421">
        <v>-14.12</v>
      </c>
      <c r="H2421">
        <v>97.7</v>
      </c>
      <c r="I2421">
        <v>263</v>
      </c>
      <c r="J2421">
        <v>111.8</v>
      </c>
      <c r="K2421">
        <v>322</v>
      </c>
      <c r="L2421">
        <v>66.2</v>
      </c>
      <c r="M2421">
        <v>96</v>
      </c>
      <c r="N2421">
        <v>1.7999999999999999E-2</v>
      </c>
      <c r="O2421">
        <v>138</v>
      </c>
      <c r="P2421">
        <v>-7.3</v>
      </c>
      <c r="Q2421">
        <v>324</v>
      </c>
      <c r="R2421">
        <v>99.4</v>
      </c>
      <c r="S2421">
        <v>302</v>
      </c>
      <c r="T2421">
        <v>106.7</v>
      </c>
      <c r="U2421">
        <v>332</v>
      </c>
      <c r="V2421">
        <v>-2.92</v>
      </c>
      <c r="W2421">
        <v>254</v>
      </c>
    </row>
    <row r="2422" spans="1:23" x14ac:dyDescent="0.25">
      <c r="A2422">
        <f>COUNTIF('Value Matchup'!$D$356:$D$423,D2422)</f>
        <v>0</v>
      </c>
      <c r="B2422" t="s">
        <v>1590</v>
      </c>
      <c r="C2422">
        <v>311</v>
      </c>
      <c r="D2422" t="s">
        <v>131</v>
      </c>
      <c r="E2422" t="s">
        <v>132</v>
      </c>
      <c r="F2422" s="79" t="s">
        <v>1784</v>
      </c>
      <c r="G2422">
        <v>-14.41</v>
      </c>
      <c r="H2422">
        <v>98.8</v>
      </c>
      <c r="I2422">
        <v>237</v>
      </c>
      <c r="J2422">
        <v>113.3</v>
      </c>
      <c r="K2422">
        <v>333</v>
      </c>
      <c r="L2422">
        <v>67.5</v>
      </c>
      <c r="M2422">
        <v>50</v>
      </c>
      <c r="N2422">
        <v>-7.0999999999999994E-2</v>
      </c>
      <c r="O2422">
        <v>319</v>
      </c>
      <c r="P2422">
        <v>-4.4000000000000004</v>
      </c>
      <c r="Q2422">
        <v>256</v>
      </c>
      <c r="R2422">
        <v>101.2</v>
      </c>
      <c r="S2422">
        <v>221</v>
      </c>
      <c r="T2422">
        <v>105.6</v>
      </c>
      <c r="U2422">
        <v>294</v>
      </c>
      <c r="V2422">
        <v>-1.99</v>
      </c>
      <c r="W2422">
        <v>223</v>
      </c>
    </row>
    <row r="2423" spans="1:23" x14ac:dyDescent="0.25">
      <c r="A2423">
        <f>COUNTIF('Value Matchup'!$D$356:$D$423,D2423)</f>
        <v>0</v>
      </c>
      <c r="B2423" t="s">
        <v>1590</v>
      </c>
      <c r="C2423">
        <v>312</v>
      </c>
      <c r="D2423" t="s">
        <v>1407</v>
      </c>
      <c r="E2423" t="s">
        <v>1585</v>
      </c>
      <c r="F2423" s="79" t="s">
        <v>517</v>
      </c>
      <c r="G2423">
        <v>-14.41</v>
      </c>
      <c r="H2423">
        <v>94.1</v>
      </c>
      <c r="I2423">
        <v>299</v>
      </c>
      <c r="J2423">
        <v>108.6</v>
      </c>
      <c r="K2423">
        <v>282</v>
      </c>
      <c r="L2423">
        <v>62.5</v>
      </c>
      <c r="M2423">
        <v>263</v>
      </c>
      <c r="N2423">
        <v>6.8000000000000005E-2</v>
      </c>
      <c r="O2423">
        <v>31</v>
      </c>
      <c r="P2423">
        <v>-9.25</v>
      </c>
      <c r="Q2423">
        <v>341</v>
      </c>
      <c r="R2423">
        <v>96.7</v>
      </c>
      <c r="S2423">
        <v>333</v>
      </c>
      <c r="T2423">
        <v>106</v>
      </c>
      <c r="U2423">
        <v>312</v>
      </c>
      <c r="V2423">
        <v>-7.05</v>
      </c>
      <c r="W2423">
        <v>322</v>
      </c>
    </row>
    <row r="2424" spans="1:23" x14ac:dyDescent="0.25">
      <c r="A2424">
        <f>COUNTIF('Value Matchup'!$D$356:$D$423,D2424)</f>
        <v>0</v>
      </c>
      <c r="B2424" t="s">
        <v>1590</v>
      </c>
      <c r="C2424">
        <v>313</v>
      </c>
      <c r="D2424" t="s">
        <v>179</v>
      </c>
      <c r="E2424" t="s">
        <v>136</v>
      </c>
      <c r="F2424" s="79" t="s">
        <v>1784</v>
      </c>
      <c r="G2424">
        <v>-14.53</v>
      </c>
      <c r="H2424">
        <v>93.2</v>
      </c>
      <c r="I2424">
        <v>310</v>
      </c>
      <c r="J2424">
        <v>107.7</v>
      </c>
      <c r="K2424">
        <v>267</v>
      </c>
      <c r="L2424">
        <v>66.900000000000006</v>
      </c>
      <c r="M2424">
        <v>65</v>
      </c>
      <c r="N2424">
        <v>-3.7999999999999999E-2</v>
      </c>
      <c r="O2424">
        <v>275</v>
      </c>
      <c r="P2424">
        <v>-3.61</v>
      </c>
      <c r="Q2424">
        <v>238</v>
      </c>
      <c r="R2424">
        <v>98.2</v>
      </c>
      <c r="S2424">
        <v>322</v>
      </c>
      <c r="T2424">
        <v>101.8</v>
      </c>
      <c r="U2424">
        <v>119</v>
      </c>
      <c r="V2424">
        <v>6.28</v>
      </c>
      <c r="W2424">
        <v>25</v>
      </c>
    </row>
    <row r="2425" spans="1:23" x14ac:dyDescent="0.25">
      <c r="A2425">
        <f>COUNTIF('Value Matchup'!$D$356:$D$423,D2425)</f>
        <v>0</v>
      </c>
      <c r="B2425" t="s">
        <v>1590</v>
      </c>
      <c r="C2425">
        <v>314</v>
      </c>
      <c r="D2425" t="s">
        <v>388</v>
      </c>
      <c r="E2425" t="s">
        <v>153</v>
      </c>
      <c r="F2425" s="79" t="s">
        <v>1782</v>
      </c>
      <c r="G2425">
        <v>-14.57</v>
      </c>
      <c r="H2425">
        <v>89.2</v>
      </c>
      <c r="I2425">
        <v>335</v>
      </c>
      <c r="J2425">
        <v>103.8</v>
      </c>
      <c r="K2425">
        <v>193</v>
      </c>
      <c r="L2425">
        <v>61.8</v>
      </c>
      <c r="M2425">
        <v>285</v>
      </c>
      <c r="N2425">
        <v>-7.0999999999999994E-2</v>
      </c>
      <c r="O2425">
        <v>320</v>
      </c>
      <c r="P2425">
        <v>-1.92</v>
      </c>
      <c r="Q2425">
        <v>181</v>
      </c>
      <c r="R2425">
        <v>103.6</v>
      </c>
      <c r="S2425">
        <v>127</v>
      </c>
      <c r="T2425">
        <v>105.5</v>
      </c>
      <c r="U2425">
        <v>293</v>
      </c>
      <c r="V2425">
        <v>-1.31</v>
      </c>
      <c r="W2425">
        <v>203</v>
      </c>
    </row>
    <row r="2426" spans="1:23" x14ac:dyDescent="0.25">
      <c r="A2426">
        <f>COUNTIF('Value Matchup'!$D$356:$D$423,D2426)</f>
        <v>0</v>
      </c>
      <c r="B2426" t="s">
        <v>1590</v>
      </c>
      <c r="C2426">
        <v>315</v>
      </c>
      <c r="D2426" t="s">
        <v>379</v>
      </c>
      <c r="E2426" t="s">
        <v>108</v>
      </c>
      <c r="F2426" s="79" t="s">
        <v>1782</v>
      </c>
      <c r="G2426">
        <v>-14.88</v>
      </c>
      <c r="H2426">
        <v>96.1</v>
      </c>
      <c r="I2426">
        <v>282</v>
      </c>
      <c r="J2426">
        <v>111</v>
      </c>
      <c r="K2426">
        <v>316</v>
      </c>
      <c r="L2426">
        <v>60.8</v>
      </c>
      <c r="M2426">
        <v>310</v>
      </c>
      <c r="N2426">
        <v>-0.04</v>
      </c>
      <c r="O2426">
        <v>278</v>
      </c>
      <c r="P2426">
        <v>-3.23</v>
      </c>
      <c r="Q2426">
        <v>226</v>
      </c>
      <c r="R2426">
        <v>101</v>
      </c>
      <c r="S2426">
        <v>226</v>
      </c>
      <c r="T2426">
        <v>104.3</v>
      </c>
      <c r="U2426">
        <v>231</v>
      </c>
      <c r="V2426">
        <v>6.09</v>
      </c>
      <c r="W2426">
        <v>27</v>
      </c>
    </row>
    <row r="2427" spans="1:23" x14ac:dyDescent="0.25">
      <c r="A2427">
        <f>COUNTIF('Value Matchup'!$D$356:$D$423,D2427)</f>
        <v>0</v>
      </c>
      <c r="B2427" t="s">
        <v>1590</v>
      </c>
      <c r="C2427">
        <v>316</v>
      </c>
      <c r="D2427" t="s">
        <v>240</v>
      </c>
      <c r="E2427" t="s">
        <v>116</v>
      </c>
      <c r="F2427" s="79" t="s">
        <v>1661</v>
      </c>
      <c r="G2427">
        <v>-14.94</v>
      </c>
      <c r="H2427">
        <v>93.9</v>
      </c>
      <c r="I2427">
        <v>305</v>
      </c>
      <c r="J2427">
        <v>108.8</v>
      </c>
      <c r="K2427">
        <v>290</v>
      </c>
      <c r="L2427">
        <v>67.400000000000006</v>
      </c>
      <c r="M2427">
        <v>54</v>
      </c>
      <c r="N2427">
        <v>-1.4999999999999999E-2</v>
      </c>
      <c r="O2427">
        <v>222</v>
      </c>
      <c r="P2427">
        <v>-9.6199999999999992</v>
      </c>
      <c r="Q2427">
        <v>343</v>
      </c>
      <c r="R2427">
        <v>96</v>
      </c>
      <c r="S2427">
        <v>341</v>
      </c>
      <c r="T2427">
        <v>105.6</v>
      </c>
      <c r="U2427">
        <v>296</v>
      </c>
      <c r="V2427">
        <v>8.89</v>
      </c>
      <c r="W2427">
        <v>9</v>
      </c>
    </row>
    <row r="2428" spans="1:23" x14ac:dyDescent="0.25">
      <c r="A2428">
        <f>COUNTIF('Value Matchup'!$D$356:$D$423,D2428)</f>
        <v>0</v>
      </c>
      <c r="B2428" t="s">
        <v>1590</v>
      </c>
      <c r="C2428">
        <v>317</v>
      </c>
      <c r="D2428" t="s">
        <v>287</v>
      </c>
      <c r="E2428" t="s">
        <v>121</v>
      </c>
      <c r="F2428" s="79" t="s">
        <v>1784</v>
      </c>
      <c r="G2428">
        <v>-15.2</v>
      </c>
      <c r="H2428">
        <v>90</v>
      </c>
      <c r="I2428">
        <v>331</v>
      </c>
      <c r="J2428">
        <v>105.2</v>
      </c>
      <c r="K2428">
        <v>221</v>
      </c>
      <c r="L2428">
        <v>59.4</v>
      </c>
      <c r="M2428">
        <v>334</v>
      </c>
      <c r="N2428">
        <v>-4.9000000000000002E-2</v>
      </c>
      <c r="O2428">
        <v>292</v>
      </c>
      <c r="P2428">
        <v>-4.13</v>
      </c>
      <c r="Q2428">
        <v>250</v>
      </c>
      <c r="R2428">
        <v>100.5</v>
      </c>
      <c r="S2428">
        <v>257</v>
      </c>
      <c r="T2428">
        <v>104.6</v>
      </c>
      <c r="U2428">
        <v>243</v>
      </c>
      <c r="V2428">
        <v>-7.82</v>
      </c>
      <c r="W2428">
        <v>329</v>
      </c>
    </row>
    <row r="2429" spans="1:23" x14ac:dyDescent="0.25">
      <c r="A2429">
        <f>COUNTIF('Value Matchup'!$D$356:$D$423,D2429)</f>
        <v>0</v>
      </c>
      <c r="B2429" t="s">
        <v>1590</v>
      </c>
      <c r="C2429">
        <v>318</v>
      </c>
      <c r="D2429" t="s">
        <v>393</v>
      </c>
      <c r="E2429" t="s">
        <v>186</v>
      </c>
      <c r="F2429" s="79" t="s">
        <v>1784</v>
      </c>
      <c r="G2429">
        <v>-15.39</v>
      </c>
      <c r="H2429">
        <v>93.7</v>
      </c>
      <c r="I2429">
        <v>307</v>
      </c>
      <c r="J2429">
        <v>109.1</v>
      </c>
      <c r="K2429">
        <v>294</v>
      </c>
      <c r="L2429">
        <v>63.1</v>
      </c>
      <c r="M2429">
        <v>236</v>
      </c>
      <c r="N2429">
        <v>-2.1999999999999999E-2</v>
      </c>
      <c r="O2429">
        <v>240</v>
      </c>
      <c r="P2429">
        <v>-3.02</v>
      </c>
      <c r="Q2429">
        <v>220</v>
      </c>
      <c r="R2429">
        <v>102.4</v>
      </c>
      <c r="S2429">
        <v>158</v>
      </c>
      <c r="T2429">
        <v>105.4</v>
      </c>
      <c r="U2429">
        <v>285</v>
      </c>
      <c r="V2429">
        <v>-0.4</v>
      </c>
      <c r="W2429">
        <v>170</v>
      </c>
    </row>
    <row r="2430" spans="1:23" x14ac:dyDescent="0.25">
      <c r="A2430">
        <f>COUNTIF('Value Matchup'!$D$356:$D$423,D2430)</f>
        <v>0</v>
      </c>
      <c r="B2430" t="s">
        <v>1590</v>
      </c>
      <c r="C2430">
        <v>319</v>
      </c>
      <c r="D2430" t="s">
        <v>193</v>
      </c>
      <c r="E2430" t="s">
        <v>207</v>
      </c>
      <c r="F2430" s="79" t="s">
        <v>1662</v>
      </c>
      <c r="G2430">
        <v>-15.69</v>
      </c>
      <c r="H2430">
        <v>95.1</v>
      </c>
      <c r="I2430">
        <v>294</v>
      </c>
      <c r="J2430">
        <v>110.8</v>
      </c>
      <c r="K2430">
        <v>313</v>
      </c>
      <c r="L2430">
        <v>63.4</v>
      </c>
      <c r="M2430">
        <v>225</v>
      </c>
      <c r="N2430">
        <v>6.3E-2</v>
      </c>
      <c r="O2430">
        <v>33</v>
      </c>
      <c r="P2430">
        <v>-1.85</v>
      </c>
      <c r="Q2430">
        <v>180</v>
      </c>
      <c r="R2430">
        <v>102.3</v>
      </c>
      <c r="S2430">
        <v>165</v>
      </c>
      <c r="T2430">
        <v>104.1</v>
      </c>
      <c r="U2430">
        <v>227</v>
      </c>
      <c r="V2430">
        <v>7.18</v>
      </c>
      <c r="W2430">
        <v>16</v>
      </c>
    </row>
    <row r="2431" spans="1:23" x14ac:dyDescent="0.25">
      <c r="A2431">
        <f>COUNTIF('Value Matchup'!$D$356:$D$423,D2431)</f>
        <v>0</v>
      </c>
      <c r="B2431" t="s">
        <v>1590</v>
      </c>
      <c r="C2431">
        <v>320</v>
      </c>
      <c r="D2431" t="s">
        <v>230</v>
      </c>
      <c r="E2431" t="s">
        <v>198</v>
      </c>
      <c r="F2431" s="79" t="s">
        <v>1782</v>
      </c>
      <c r="G2431">
        <v>-16.18</v>
      </c>
      <c r="H2431">
        <v>91.9</v>
      </c>
      <c r="I2431">
        <v>320</v>
      </c>
      <c r="J2431">
        <v>108.1</v>
      </c>
      <c r="K2431">
        <v>276</v>
      </c>
      <c r="L2431">
        <v>59.3</v>
      </c>
      <c r="M2431">
        <v>338</v>
      </c>
      <c r="N2431">
        <v>-0.11700000000000001</v>
      </c>
      <c r="O2431">
        <v>341</v>
      </c>
      <c r="P2431">
        <v>-4.99</v>
      </c>
      <c r="Q2431">
        <v>267</v>
      </c>
      <c r="R2431">
        <v>101.6</v>
      </c>
      <c r="S2431">
        <v>197</v>
      </c>
      <c r="T2431">
        <v>106.6</v>
      </c>
      <c r="U2431">
        <v>327</v>
      </c>
      <c r="V2431">
        <v>4.3499999999999996</v>
      </c>
      <c r="W2431">
        <v>54</v>
      </c>
    </row>
    <row r="2432" spans="1:23" x14ac:dyDescent="0.25">
      <c r="A2432">
        <f>COUNTIF('Value Matchup'!$D$356:$D$423,D2432)</f>
        <v>0</v>
      </c>
      <c r="B2432" t="s">
        <v>1590</v>
      </c>
      <c r="C2432">
        <v>321</v>
      </c>
      <c r="D2432" t="s">
        <v>289</v>
      </c>
      <c r="E2432" t="s">
        <v>186</v>
      </c>
      <c r="F2432" s="79" t="s">
        <v>1661</v>
      </c>
      <c r="G2432">
        <v>-16.329999999999998</v>
      </c>
      <c r="H2432">
        <v>101.8</v>
      </c>
      <c r="I2432">
        <v>185</v>
      </c>
      <c r="J2432">
        <v>118.1</v>
      </c>
      <c r="K2432">
        <v>345</v>
      </c>
      <c r="L2432">
        <v>70.900000000000006</v>
      </c>
      <c r="M2432">
        <v>3</v>
      </c>
      <c r="N2432">
        <v>9.5000000000000001E-2</v>
      </c>
      <c r="O2432">
        <v>8</v>
      </c>
      <c r="P2432">
        <v>-3.99</v>
      </c>
      <c r="Q2432">
        <v>248</v>
      </c>
      <c r="R2432">
        <v>101</v>
      </c>
      <c r="S2432">
        <v>229</v>
      </c>
      <c r="T2432">
        <v>105</v>
      </c>
      <c r="U2432">
        <v>261</v>
      </c>
      <c r="V2432">
        <v>-1.9</v>
      </c>
      <c r="W2432">
        <v>221</v>
      </c>
    </row>
    <row r="2433" spans="1:23" x14ac:dyDescent="0.25">
      <c r="A2433">
        <f>COUNTIF('Value Matchup'!$D$356:$D$423,D2433)</f>
        <v>0</v>
      </c>
      <c r="B2433" t="s">
        <v>1590</v>
      </c>
      <c r="C2433">
        <v>322</v>
      </c>
      <c r="D2433" t="s">
        <v>310</v>
      </c>
      <c r="E2433" t="s">
        <v>112</v>
      </c>
      <c r="F2433" s="79" t="s">
        <v>1781</v>
      </c>
      <c r="G2433">
        <v>-16.72</v>
      </c>
      <c r="H2433">
        <v>85.7</v>
      </c>
      <c r="I2433">
        <v>344</v>
      </c>
      <c r="J2433">
        <v>102.4</v>
      </c>
      <c r="K2433">
        <v>163</v>
      </c>
      <c r="L2433">
        <v>61.1</v>
      </c>
      <c r="M2433">
        <v>301</v>
      </c>
      <c r="N2433">
        <v>-5.1999999999999998E-2</v>
      </c>
      <c r="O2433">
        <v>300</v>
      </c>
      <c r="P2433">
        <v>-2.0299999999999998</v>
      </c>
      <c r="Q2433">
        <v>184</v>
      </c>
      <c r="R2433">
        <v>101.8</v>
      </c>
      <c r="S2433">
        <v>192</v>
      </c>
      <c r="T2433">
        <v>103.8</v>
      </c>
      <c r="U2433">
        <v>205</v>
      </c>
      <c r="V2433">
        <v>-1.69</v>
      </c>
      <c r="W2433">
        <v>215</v>
      </c>
    </row>
    <row r="2434" spans="1:23" x14ac:dyDescent="0.25">
      <c r="A2434">
        <f>COUNTIF('Value Matchup'!$D$356:$D$423,D2434)</f>
        <v>0</v>
      </c>
      <c r="B2434" t="s">
        <v>1590</v>
      </c>
      <c r="C2434">
        <v>323</v>
      </c>
      <c r="D2434" t="s">
        <v>119</v>
      </c>
      <c r="E2434" t="s">
        <v>116</v>
      </c>
      <c r="F2434" s="79" t="s">
        <v>1662</v>
      </c>
      <c r="G2434">
        <v>-16.88</v>
      </c>
      <c r="H2434">
        <v>85.4</v>
      </c>
      <c r="I2434">
        <v>345</v>
      </c>
      <c r="J2434">
        <v>102.2</v>
      </c>
      <c r="K2434">
        <v>160</v>
      </c>
      <c r="L2434">
        <v>66.599999999999994</v>
      </c>
      <c r="M2434">
        <v>79</v>
      </c>
      <c r="N2434">
        <v>-4.4999999999999998E-2</v>
      </c>
      <c r="O2434">
        <v>286</v>
      </c>
      <c r="P2434">
        <v>-6.84</v>
      </c>
      <c r="Q2434">
        <v>314</v>
      </c>
      <c r="R2434">
        <v>98.3</v>
      </c>
      <c r="S2434">
        <v>321</v>
      </c>
      <c r="T2434">
        <v>105.1</v>
      </c>
      <c r="U2434">
        <v>268</v>
      </c>
      <c r="V2434">
        <v>9.1999999999999993</v>
      </c>
      <c r="W2434">
        <v>5</v>
      </c>
    </row>
    <row r="2435" spans="1:23" x14ac:dyDescent="0.25">
      <c r="A2435">
        <f>COUNTIF('Value Matchup'!$D$356:$D$423,D2435)</f>
        <v>1</v>
      </c>
      <c r="B2435" t="s">
        <v>1590</v>
      </c>
      <c r="C2435">
        <v>324</v>
      </c>
      <c r="D2435" t="s">
        <v>327</v>
      </c>
      <c r="E2435" t="s">
        <v>116</v>
      </c>
      <c r="F2435" s="79" t="s">
        <v>766</v>
      </c>
      <c r="G2435">
        <v>-17.29</v>
      </c>
      <c r="H2435">
        <v>88</v>
      </c>
      <c r="I2435">
        <v>338</v>
      </c>
      <c r="J2435">
        <v>105.3</v>
      </c>
      <c r="K2435">
        <v>226</v>
      </c>
      <c r="L2435">
        <v>66</v>
      </c>
      <c r="M2435">
        <v>106</v>
      </c>
      <c r="N2435">
        <v>2.5999999999999999E-2</v>
      </c>
      <c r="O2435">
        <v>114</v>
      </c>
      <c r="P2435">
        <v>-10.82</v>
      </c>
      <c r="Q2435">
        <v>345</v>
      </c>
      <c r="R2435">
        <v>95.4</v>
      </c>
      <c r="S2435">
        <v>345</v>
      </c>
      <c r="T2435">
        <v>106.2</v>
      </c>
      <c r="U2435">
        <v>319</v>
      </c>
      <c r="V2435">
        <v>1.08</v>
      </c>
      <c r="W2435">
        <v>126</v>
      </c>
    </row>
    <row r="2436" spans="1:23" x14ac:dyDescent="0.25">
      <c r="A2436">
        <f>COUNTIF('Value Matchup'!$D$356:$D$423,D2436)</f>
        <v>0</v>
      </c>
      <c r="B2436" t="s">
        <v>1590</v>
      </c>
      <c r="C2436">
        <v>325</v>
      </c>
      <c r="D2436" t="s">
        <v>331</v>
      </c>
      <c r="E2436" t="s">
        <v>167</v>
      </c>
      <c r="F2436" s="79" t="s">
        <v>1781</v>
      </c>
      <c r="G2436">
        <v>-17.45</v>
      </c>
      <c r="H2436">
        <v>96</v>
      </c>
      <c r="I2436">
        <v>284</v>
      </c>
      <c r="J2436">
        <v>113.4</v>
      </c>
      <c r="K2436">
        <v>334</v>
      </c>
      <c r="L2436">
        <v>61.5</v>
      </c>
      <c r="M2436">
        <v>295</v>
      </c>
      <c r="N2436">
        <v>-3.2000000000000001E-2</v>
      </c>
      <c r="O2436">
        <v>261</v>
      </c>
      <c r="P2436">
        <v>-0.7</v>
      </c>
      <c r="Q2436">
        <v>156</v>
      </c>
      <c r="R2436">
        <v>102.3</v>
      </c>
      <c r="S2436">
        <v>162</v>
      </c>
      <c r="T2436">
        <v>103.1</v>
      </c>
      <c r="U2436">
        <v>173</v>
      </c>
      <c r="V2436">
        <v>-4.97</v>
      </c>
      <c r="W2436">
        <v>289</v>
      </c>
    </row>
    <row r="2437" spans="1:23" x14ac:dyDescent="0.25">
      <c r="A2437">
        <f>COUNTIF('Value Matchup'!$D$356:$D$423,D2437)</f>
        <v>0</v>
      </c>
      <c r="B2437" t="s">
        <v>1590</v>
      </c>
      <c r="C2437">
        <v>326</v>
      </c>
      <c r="D2437" t="s">
        <v>227</v>
      </c>
      <c r="E2437" t="s">
        <v>1585</v>
      </c>
      <c r="F2437" s="79" t="s">
        <v>449</v>
      </c>
      <c r="G2437">
        <v>-17.55</v>
      </c>
      <c r="H2437">
        <v>87.7</v>
      </c>
      <c r="I2437">
        <v>340</v>
      </c>
      <c r="J2437">
        <v>105.3</v>
      </c>
      <c r="K2437">
        <v>227</v>
      </c>
      <c r="L2437">
        <v>67.2</v>
      </c>
      <c r="M2437">
        <v>58</v>
      </c>
      <c r="N2437">
        <v>8.8999999999999996E-2</v>
      </c>
      <c r="O2437">
        <v>13</v>
      </c>
      <c r="P2437">
        <v>-9.08</v>
      </c>
      <c r="Q2437">
        <v>339</v>
      </c>
      <c r="R2437">
        <v>96.5</v>
      </c>
      <c r="S2437">
        <v>338</v>
      </c>
      <c r="T2437">
        <v>105.6</v>
      </c>
      <c r="U2437">
        <v>298</v>
      </c>
      <c r="V2437">
        <v>-6.55</v>
      </c>
      <c r="W2437">
        <v>316</v>
      </c>
    </row>
    <row r="2438" spans="1:23" x14ac:dyDescent="0.25">
      <c r="A2438">
        <f>COUNTIF('Value Matchup'!$D$356:$D$423,D2438)</f>
        <v>0</v>
      </c>
      <c r="B2438" t="s">
        <v>1590</v>
      </c>
      <c r="C2438">
        <v>327</v>
      </c>
      <c r="D2438" t="s">
        <v>256</v>
      </c>
      <c r="E2438" t="s">
        <v>123</v>
      </c>
      <c r="F2438" s="79" t="s">
        <v>1780</v>
      </c>
      <c r="G2438">
        <v>-18.03</v>
      </c>
      <c r="H2438">
        <v>92.4</v>
      </c>
      <c r="I2438">
        <v>317</v>
      </c>
      <c r="J2438">
        <v>110.4</v>
      </c>
      <c r="K2438">
        <v>310</v>
      </c>
      <c r="L2438">
        <v>65</v>
      </c>
      <c r="M2438">
        <v>152</v>
      </c>
      <c r="N2438">
        <v>-2.5999999999999999E-2</v>
      </c>
      <c r="O2438">
        <v>250</v>
      </c>
      <c r="P2438">
        <v>-1.61</v>
      </c>
      <c r="Q2438">
        <v>175</v>
      </c>
      <c r="R2438">
        <v>100.6</v>
      </c>
      <c r="S2438">
        <v>248</v>
      </c>
      <c r="T2438">
        <v>102.2</v>
      </c>
      <c r="U2438">
        <v>130</v>
      </c>
      <c r="V2438">
        <v>4.3899999999999997</v>
      </c>
      <c r="W2438">
        <v>53</v>
      </c>
    </row>
    <row r="2439" spans="1:23" x14ac:dyDescent="0.25">
      <c r="A2439">
        <f>COUNTIF('Value Matchup'!$D$356:$D$423,D2439)</f>
        <v>0</v>
      </c>
      <c r="B2439" t="s">
        <v>1590</v>
      </c>
      <c r="C2439">
        <v>328</v>
      </c>
      <c r="D2439" t="s">
        <v>204</v>
      </c>
      <c r="E2439" t="s">
        <v>136</v>
      </c>
      <c r="F2439" s="79" t="s">
        <v>1784</v>
      </c>
      <c r="G2439">
        <v>-18.34</v>
      </c>
      <c r="H2439">
        <v>89.5</v>
      </c>
      <c r="I2439">
        <v>333</v>
      </c>
      <c r="J2439">
        <v>107.9</v>
      </c>
      <c r="K2439">
        <v>269</v>
      </c>
      <c r="L2439">
        <v>67.5</v>
      </c>
      <c r="M2439">
        <v>51</v>
      </c>
      <c r="N2439">
        <v>3.0000000000000001E-3</v>
      </c>
      <c r="O2439">
        <v>168</v>
      </c>
      <c r="P2439">
        <v>-5.29</v>
      </c>
      <c r="Q2439">
        <v>279</v>
      </c>
      <c r="R2439">
        <v>97.7</v>
      </c>
      <c r="S2439">
        <v>326</v>
      </c>
      <c r="T2439">
        <v>103</v>
      </c>
      <c r="U2439">
        <v>169</v>
      </c>
      <c r="V2439">
        <v>1.98</v>
      </c>
      <c r="W2439">
        <v>105</v>
      </c>
    </row>
    <row r="2440" spans="1:23" x14ac:dyDescent="0.25">
      <c r="A2440">
        <f>COUNTIF('Value Matchup'!$D$356:$D$423,D2440)</f>
        <v>0</v>
      </c>
      <c r="B2440" t="s">
        <v>1590</v>
      </c>
      <c r="C2440">
        <v>329</v>
      </c>
      <c r="D2440" t="s">
        <v>228</v>
      </c>
      <c r="E2440" t="s">
        <v>136</v>
      </c>
      <c r="F2440" s="79" t="s">
        <v>1783</v>
      </c>
      <c r="G2440">
        <v>-18.420000000000002</v>
      </c>
      <c r="H2440">
        <v>84.1</v>
      </c>
      <c r="I2440">
        <v>346</v>
      </c>
      <c r="J2440">
        <v>102.5</v>
      </c>
      <c r="K2440">
        <v>164</v>
      </c>
      <c r="L2440">
        <v>61</v>
      </c>
      <c r="M2440">
        <v>302</v>
      </c>
      <c r="N2440">
        <v>-4.3999999999999997E-2</v>
      </c>
      <c r="O2440">
        <v>283</v>
      </c>
      <c r="P2440">
        <v>-5.67</v>
      </c>
      <c r="Q2440">
        <v>291</v>
      </c>
      <c r="R2440">
        <v>98.3</v>
      </c>
      <c r="S2440">
        <v>320</v>
      </c>
      <c r="T2440">
        <v>104</v>
      </c>
      <c r="U2440">
        <v>220</v>
      </c>
      <c r="V2440">
        <v>5.88</v>
      </c>
      <c r="W2440">
        <v>29</v>
      </c>
    </row>
    <row r="2441" spans="1:23" x14ac:dyDescent="0.25">
      <c r="A2441">
        <f>COUNTIF('Value Matchup'!$D$356:$D$423,D2441)</f>
        <v>0</v>
      </c>
      <c r="B2441" t="s">
        <v>1590</v>
      </c>
      <c r="C2441">
        <v>330</v>
      </c>
      <c r="D2441" t="s">
        <v>368</v>
      </c>
      <c r="E2441" t="s">
        <v>148</v>
      </c>
      <c r="F2441" s="79" t="s">
        <v>1781</v>
      </c>
      <c r="G2441">
        <v>-19.29</v>
      </c>
      <c r="H2441">
        <v>93.4</v>
      </c>
      <c r="I2441">
        <v>308</v>
      </c>
      <c r="J2441">
        <v>112.7</v>
      </c>
      <c r="K2441">
        <v>328</v>
      </c>
      <c r="L2441">
        <v>62.2</v>
      </c>
      <c r="M2441">
        <v>277</v>
      </c>
      <c r="N2441">
        <v>3.4000000000000002E-2</v>
      </c>
      <c r="O2441">
        <v>94</v>
      </c>
      <c r="P2441">
        <v>-3.89</v>
      </c>
      <c r="Q2441">
        <v>244</v>
      </c>
      <c r="R2441">
        <v>102.6</v>
      </c>
      <c r="S2441">
        <v>149</v>
      </c>
      <c r="T2441">
        <v>106.5</v>
      </c>
      <c r="U2441">
        <v>325</v>
      </c>
      <c r="V2441">
        <v>2.2999999999999998</v>
      </c>
      <c r="W2441">
        <v>97</v>
      </c>
    </row>
    <row r="2442" spans="1:23" x14ac:dyDescent="0.25">
      <c r="A2442">
        <f>COUNTIF('Value Matchup'!$D$356:$D$423,D2442)</f>
        <v>0</v>
      </c>
      <c r="B2442" t="s">
        <v>1590</v>
      </c>
      <c r="C2442">
        <v>331</v>
      </c>
      <c r="D2442" t="s">
        <v>117</v>
      </c>
      <c r="E2442" t="s">
        <v>116</v>
      </c>
      <c r="F2442" s="79" t="s">
        <v>1662</v>
      </c>
      <c r="G2442">
        <v>-19.71</v>
      </c>
      <c r="H2442">
        <v>92.3</v>
      </c>
      <c r="I2442">
        <v>318</v>
      </c>
      <c r="J2442">
        <v>112</v>
      </c>
      <c r="K2442">
        <v>323</v>
      </c>
      <c r="L2442">
        <v>64.8</v>
      </c>
      <c r="M2442">
        <v>165</v>
      </c>
      <c r="N2442">
        <v>6.0000000000000001E-3</v>
      </c>
      <c r="O2442">
        <v>160</v>
      </c>
      <c r="P2442">
        <v>-9.61</v>
      </c>
      <c r="Q2442">
        <v>342</v>
      </c>
      <c r="R2442">
        <v>95.4</v>
      </c>
      <c r="S2442">
        <v>344</v>
      </c>
      <c r="T2442">
        <v>105.1</v>
      </c>
      <c r="U2442">
        <v>264</v>
      </c>
      <c r="V2442">
        <v>3.16</v>
      </c>
      <c r="W2442">
        <v>77</v>
      </c>
    </row>
    <row r="2443" spans="1:23" x14ac:dyDescent="0.25">
      <c r="A2443">
        <f>COUNTIF('Value Matchup'!$D$356:$D$423,D2443)</f>
        <v>0</v>
      </c>
      <c r="B2443" t="s">
        <v>1590</v>
      </c>
      <c r="C2443">
        <v>332</v>
      </c>
      <c r="D2443" t="s">
        <v>376</v>
      </c>
      <c r="E2443" t="s">
        <v>132</v>
      </c>
      <c r="F2443" s="79" t="s">
        <v>1785</v>
      </c>
      <c r="G2443">
        <v>-20.18</v>
      </c>
      <c r="H2443">
        <v>93.8</v>
      </c>
      <c r="I2443">
        <v>306</v>
      </c>
      <c r="J2443">
        <v>113.9</v>
      </c>
      <c r="K2443">
        <v>338</v>
      </c>
      <c r="L2443">
        <v>66.599999999999994</v>
      </c>
      <c r="M2443">
        <v>76</v>
      </c>
      <c r="N2443">
        <v>7.0999999999999994E-2</v>
      </c>
      <c r="O2443">
        <v>28</v>
      </c>
      <c r="P2443">
        <v>-4.79</v>
      </c>
      <c r="Q2443">
        <v>265</v>
      </c>
      <c r="R2443">
        <v>100.9</v>
      </c>
      <c r="S2443">
        <v>233</v>
      </c>
      <c r="T2443">
        <v>105.7</v>
      </c>
      <c r="U2443">
        <v>305</v>
      </c>
      <c r="V2443">
        <v>-2.42</v>
      </c>
      <c r="W2443">
        <v>242</v>
      </c>
    </row>
    <row r="2444" spans="1:23" x14ac:dyDescent="0.25">
      <c r="A2444">
        <f>COUNTIF('Value Matchup'!$D$356:$D$423,D2444)</f>
        <v>0</v>
      </c>
      <c r="B2444" t="s">
        <v>1590</v>
      </c>
      <c r="C2444">
        <v>333</v>
      </c>
      <c r="D2444" t="s">
        <v>239</v>
      </c>
      <c r="E2444" t="s">
        <v>186</v>
      </c>
      <c r="F2444" s="79" t="s">
        <v>1782</v>
      </c>
      <c r="G2444">
        <v>-20.3</v>
      </c>
      <c r="H2444">
        <v>97.7</v>
      </c>
      <c r="I2444">
        <v>262</v>
      </c>
      <c r="J2444">
        <v>118</v>
      </c>
      <c r="K2444">
        <v>344</v>
      </c>
      <c r="L2444">
        <v>64.2</v>
      </c>
      <c r="M2444">
        <v>194</v>
      </c>
      <c r="N2444">
        <v>-5.3999999999999999E-2</v>
      </c>
      <c r="O2444">
        <v>302</v>
      </c>
      <c r="P2444">
        <v>-2.68</v>
      </c>
      <c r="Q2444">
        <v>209</v>
      </c>
      <c r="R2444">
        <v>102.5</v>
      </c>
      <c r="S2444">
        <v>151</v>
      </c>
      <c r="T2444">
        <v>105.2</v>
      </c>
      <c r="U2444">
        <v>273</v>
      </c>
      <c r="V2444">
        <v>-0.11</v>
      </c>
      <c r="W2444">
        <v>158</v>
      </c>
    </row>
    <row r="2445" spans="1:23" x14ac:dyDescent="0.25">
      <c r="A2445">
        <f>COUNTIF('Value Matchup'!$D$356:$D$423,D2445)</f>
        <v>1</v>
      </c>
      <c r="B2445" t="s">
        <v>1590</v>
      </c>
      <c r="C2445">
        <v>334</v>
      </c>
      <c r="D2445" t="s">
        <v>202</v>
      </c>
      <c r="E2445" t="s">
        <v>148</v>
      </c>
      <c r="F2445" s="79" t="s">
        <v>1783</v>
      </c>
      <c r="G2445">
        <v>-20.47</v>
      </c>
      <c r="H2445">
        <v>94</v>
      </c>
      <c r="I2445">
        <v>301</v>
      </c>
      <c r="J2445">
        <v>114.5</v>
      </c>
      <c r="K2445">
        <v>339</v>
      </c>
      <c r="L2445">
        <v>66.099999999999994</v>
      </c>
      <c r="M2445">
        <v>102</v>
      </c>
      <c r="N2445">
        <v>2.9000000000000001E-2</v>
      </c>
      <c r="O2445">
        <v>106</v>
      </c>
      <c r="P2445">
        <v>-4.41</v>
      </c>
      <c r="Q2445">
        <v>257</v>
      </c>
      <c r="R2445">
        <v>101.1</v>
      </c>
      <c r="S2445">
        <v>223</v>
      </c>
      <c r="T2445">
        <v>105.5</v>
      </c>
      <c r="U2445">
        <v>288</v>
      </c>
      <c r="V2445">
        <v>-0.56000000000000005</v>
      </c>
      <c r="W2445">
        <v>176</v>
      </c>
    </row>
    <row r="2446" spans="1:23" x14ac:dyDescent="0.25">
      <c r="A2446">
        <f>COUNTIF('Value Matchup'!$D$356:$D$423,D2446)</f>
        <v>0</v>
      </c>
      <c r="B2446" t="s">
        <v>1590</v>
      </c>
      <c r="C2446">
        <v>335</v>
      </c>
      <c r="D2446" t="s">
        <v>245</v>
      </c>
      <c r="E2446" t="s">
        <v>207</v>
      </c>
      <c r="F2446" s="79" t="s">
        <v>1779</v>
      </c>
      <c r="G2446">
        <v>-20.69</v>
      </c>
      <c r="H2446">
        <v>91.8</v>
      </c>
      <c r="I2446">
        <v>323</v>
      </c>
      <c r="J2446">
        <v>112.5</v>
      </c>
      <c r="K2446">
        <v>325</v>
      </c>
      <c r="L2446">
        <v>63</v>
      </c>
      <c r="M2446">
        <v>241</v>
      </c>
      <c r="N2446">
        <v>4.0000000000000001E-3</v>
      </c>
      <c r="O2446">
        <v>163</v>
      </c>
      <c r="P2446">
        <v>-5.15</v>
      </c>
      <c r="Q2446">
        <v>273</v>
      </c>
      <c r="R2446">
        <v>100.5</v>
      </c>
      <c r="S2446">
        <v>251</v>
      </c>
      <c r="T2446">
        <v>105.7</v>
      </c>
      <c r="U2446">
        <v>303</v>
      </c>
      <c r="V2446">
        <v>-2.21</v>
      </c>
      <c r="W2446">
        <v>232</v>
      </c>
    </row>
    <row r="2447" spans="1:23" x14ac:dyDescent="0.25">
      <c r="A2447">
        <f>COUNTIF('Value Matchup'!$D$356:$D$423,D2447)</f>
        <v>0</v>
      </c>
      <c r="B2447" t="s">
        <v>1590</v>
      </c>
      <c r="C2447">
        <v>336</v>
      </c>
      <c r="D2447" t="s">
        <v>115</v>
      </c>
      <c r="E2447" t="s">
        <v>116</v>
      </c>
      <c r="F2447" s="79" t="s">
        <v>1661</v>
      </c>
      <c r="G2447">
        <v>-20.7</v>
      </c>
      <c r="H2447">
        <v>90.8</v>
      </c>
      <c r="I2447">
        <v>328</v>
      </c>
      <c r="J2447">
        <v>111.5</v>
      </c>
      <c r="K2447">
        <v>321</v>
      </c>
      <c r="L2447">
        <v>64.900000000000006</v>
      </c>
      <c r="M2447">
        <v>161</v>
      </c>
      <c r="N2447">
        <v>-4.0000000000000001E-3</v>
      </c>
      <c r="O2447">
        <v>191</v>
      </c>
      <c r="P2447">
        <v>-9.82</v>
      </c>
      <c r="Q2447">
        <v>344</v>
      </c>
      <c r="R2447">
        <v>95.6</v>
      </c>
      <c r="S2447">
        <v>343</v>
      </c>
      <c r="T2447">
        <v>105.4</v>
      </c>
      <c r="U2447">
        <v>286</v>
      </c>
      <c r="V2447">
        <v>5.74</v>
      </c>
      <c r="W2447">
        <v>31</v>
      </c>
    </row>
    <row r="2448" spans="1:23" x14ac:dyDescent="0.25">
      <c r="A2448">
        <f>COUNTIF('Value Matchup'!$D$356:$D$423,D2448)</f>
        <v>0</v>
      </c>
      <c r="B2448" t="s">
        <v>1590</v>
      </c>
      <c r="C2448">
        <v>337</v>
      </c>
      <c r="D2448" t="s">
        <v>382</v>
      </c>
      <c r="E2448" t="s">
        <v>169</v>
      </c>
      <c r="F2448" s="79" t="s">
        <v>1784</v>
      </c>
      <c r="G2448">
        <v>-20.88</v>
      </c>
      <c r="H2448">
        <v>98.4</v>
      </c>
      <c r="I2448">
        <v>250</v>
      </c>
      <c r="J2448">
        <v>119.2</v>
      </c>
      <c r="K2448">
        <v>346</v>
      </c>
      <c r="L2448">
        <v>64</v>
      </c>
      <c r="M2448">
        <v>197</v>
      </c>
      <c r="N2448">
        <v>-5.0000000000000001E-3</v>
      </c>
      <c r="O2448">
        <v>193</v>
      </c>
      <c r="P2448">
        <v>-6.56</v>
      </c>
      <c r="Q2448">
        <v>309</v>
      </c>
      <c r="R2448">
        <v>99.4</v>
      </c>
      <c r="S2448">
        <v>304</v>
      </c>
      <c r="T2448">
        <v>106</v>
      </c>
      <c r="U2448">
        <v>311</v>
      </c>
      <c r="V2448">
        <v>-1.23</v>
      </c>
      <c r="W2448">
        <v>199</v>
      </c>
    </row>
    <row r="2449" spans="1:23" x14ac:dyDescent="0.25">
      <c r="A2449">
        <f>COUNTIF('Value Matchup'!$D$356:$D$423,D2449)</f>
        <v>0</v>
      </c>
      <c r="B2449" t="s">
        <v>1590</v>
      </c>
      <c r="C2449">
        <v>338</v>
      </c>
      <c r="D2449" t="s">
        <v>254</v>
      </c>
      <c r="E2449" t="s">
        <v>159</v>
      </c>
      <c r="F2449" s="79" t="s">
        <v>1784</v>
      </c>
      <c r="G2449">
        <v>-21.61</v>
      </c>
      <c r="H2449">
        <v>94.6</v>
      </c>
      <c r="I2449">
        <v>298</v>
      </c>
      <c r="J2449">
        <v>116.2</v>
      </c>
      <c r="K2449">
        <v>341</v>
      </c>
      <c r="L2449">
        <v>69.2</v>
      </c>
      <c r="M2449">
        <v>17</v>
      </c>
      <c r="N2449">
        <v>-4.0000000000000001E-3</v>
      </c>
      <c r="O2449">
        <v>190</v>
      </c>
      <c r="P2449">
        <v>-6.28</v>
      </c>
      <c r="Q2449">
        <v>303</v>
      </c>
      <c r="R2449">
        <v>100</v>
      </c>
      <c r="S2449">
        <v>276</v>
      </c>
      <c r="T2449">
        <v>106.3</v>
      </c>
      <c r="U2449">
        <v>321</v>
      </c>
      <c r="V2449">
        <v>0.51</v>
      </c>
      <c r="W2449">
        <v>136</v>
      </c>
    </row>
    <row r="2450" spans="1:23" x14ac:dyDescent="0.25">
      <c r="A2450">
        <f>COUNTIF('Value Matchup'!$D$356:$D$423,D2450)</f>
        <v>0</v>
      </c>
      <c r="B2450" t="s">
        <v>1590</v>
      </c>
      <c r="C2450">
        <v>339</v>
      </c>
      <c r="D2450" t="s">
        <v>277</v>
      </c>
      <c r="E2450" t="s">
        <v>116</v>
      </c>
      <c r="F2450" s="79" t="s">
        <v>1781</v>
      </c>
      <c r="G2450">
        <v>-22.01</v>
      </c>
      <c r="H2450">
        <v>90.1</v>
      </c>
      <c r="I2450">
        <v>330</v>
      </c>
      <c r="J2450">
        <v>112.1</v>
      </c>
      <c r="K2450">
        <v>324</v>
      </c>
      <c r="L2450">
        <v>69.400000000000006</v>
      </c>
      <c r="M2450">
        <v>15</v>
      </c>
      <c r="N2450">
        <v>-7.0000000000000007E-2</v>
      </c>
      <c r="O2450">
        <v>318</v>
      </c>
      <c r="P2450">
        <v>-8.3000000000000007</v>
      </c>
      <c r="Q2450">
        <v>334</v>
      </c>
      <c r="R2450">
        <v>96.4</v>
      </c>
      <c r="S2450">
        <v>339</v>
      </c>
      <c r="T2450">
        <v>104.7</v>
      </c>
      <c r="U2450">
        <v>249</v>
      </c>
      <c r="V2450">
        <v>7</v>
      </c>
      <c r="W2450">
        <v>17</v>
      </c>
    </row>
    <row r="2451" spans="1:23" x14ac:dyDescent="0.25">
      <c r="A2451">
        <f>COUNTIF('Value Matchup'!$D$356:$D$423,D2451)</f>
        <v>0</v>
      </c>
      <c r="B2451" t="s">
        <v>1590</v>
      </c>
      <c r="C2451">
        <v>340</v>
      </c>
      <c r="D2451" t="s">
        <v>356</v>
      </c>
      <c r="E2451" t="s">
        <v>136</v>
      </c>
      <c r="F2451" s="79" t="s">
        <v>1782</v>
      </c>
      <c r="G2451">
        <v>-22.02</v>
      </c>
      <c r="H2451">
        <v>91.9</v>
      </c>
      <c r="I2451">
        <v>321</v>
      </c>
      <c r="J2451">
        <v>113.9</v>
      </c>
      <c r="K2451">
        <v>337</v>
      </c>
      <c r="L2451">
        <v>63.9</v>
      </c>
      <c r="M2451">
        <v>203</v>
      </c>
      <c r="N2451">
        <v>-1.4999999999999999E-2</v>
      </c>
      <c r="O2451">
        <v>224</v>
      </c>
      <c r="P2451">
        <v>-5.55</v>
      </c>
      <c r="Q2451">
        <v>287</v>
      </c>
      <c r="R2451">
        <v>96.5</v>
      </c>
      <c r="S2451">
        <v>337</v>
      </c>
      <c r="T2451">
        <v>102.1</v>
      </c>
      <c r="U2451">
        <v>125</v>
      </c>
      <c r="V2451">
        <v>1.53</v>
      </c>
      <c r="W2451">
        <v>115</v>
      </c>
    </row>
    <row r="2452" spans="1:23" x14ac:dyDescent="0.25">
      <c r="A2452">
        <f>COUNTIF('Value Matchup'!$D$356:$D$423,D2452)</f>
        <v>0</v>
      </c>
      <c r="B2452" t="s">
        <v>1590</v>
      </c>
      <c r="C2452">
        <v>341</v>
      </c>
      <c r="D2452" t="s">
        <v>328</v>
      </c>
      <c r="E2452" t="s">
        <v>159</v>
      </c>
      <c r="F2452" s="79" t="s">
        <v>1784</v>
      </c>
      <c r="G2452">
        <v>-22.92</v>
      </c>
      <c r="H2452">
        <v>94.9</v>
      </c>
      <c r="I2452">
        <v>295</v>
      </c>
      <c r="J2452">
        <v>117.8</v>
      </c>
      <c r="K2452">
        <v>343</v>
      </c>
      <c r="L2452">
        <v>60.9</v>
      </c>
      <c r="M2452">
        <v>305</v>
      </c>
      <c r="N2452">
        <v>1.0999999999999999E-2</v>
      </c>
      <c r="O2452">
        <v>152</v>
      </c>
      <c r="P2452">
        <v>-5.5</v>
      </c>
      <c r="Q2452">
        <v>285</v>
      </c>
      <c r="R2452">
        <v>99.7</v>
      </c>
      <c r="S2452">
        <v>290</v>
      </c>
      <c r="T2452">
        <v>105.2</v>
      </c>
      <c r="U2452">
        <v>276</v>
      </c>
      <c r="V2452">
        <v>0.18</v>
      </c>
      <c r="W2452">
        <v>151</v>
      </c>
    </row>
    <row r="2453" spans="1:23" x14ac:dyDescent="0.25">
      <c r="A2453">
        <f>COUNTIF('Value Matchup'!$D$356:$D$423,D2453)</f>
        <v>0</v>
      </c>
      <c r="B2453" t="s">
        <v>1590</v>
      </c>
      <c r="C2453">
        <v>342</v>
      </c>
      <c r="D2453" t="s">
        <v>211</v>
      </c>
      <c r="E2453" t="s">
        <v>169</v>
      </c>
      <c r="F2453" s="79" t="s">
        <v>1783</v>
      </c>
      <c r="G2453">
        <v>-23.3</v>
      </c>
      <c r="H2453">
        <v>91.7</v>
      </c>
      <c r="I2453">
        <v>324</v>
      </c>
      <c r="J2453">
        <v>115</v>
      </c>
      <c r="K2453">
        <v>340</v>
      </c>
      <c r="L2453">
        <v>63.7</v>
      </c>
      <c r="M2453">
        <v>216</v>
      </c>
      <c r="N2453">
        <v>-7.0000000000000001E-3</v>
      </c>
      <c r="O2453">
        <v>201</v>
      </c>
      <c r="P2453">
        <v>-6.25</v>
      </c>
      <c r="Q2453">
        <v>302</v>
      </c>
      <c r="R2453">
        <v>99.5</v>
      </c>
      <c r="S2453">
        <v>301</v>
      </c>
      <c r="T2453">
        <v>105.7</v>
      </c>
      <c r="U2453">
        <v>306</v>
      </c>
      <c r="V2453">
        <v>-1.19</v>
      </c>
      <c r="W2453">
        <v>198</v>
      </c>
    </row>
    <row r="2454" spans="1:23" x14ac:dyDescent="0.25">
      <c r="A2454">
        <f>COUNTIF('Value Matchup'!$D$356:$D$423,D2454)</f>
        <v>0</v>
      </c>
      <c r="B2454" t="s">
        <v>1590</v>
      </c>
      <c r="C2454">
        <v>343</v>
      </c>
      <c r="D2454" t="s">
        <v>137</v>
      </c>
      <c r="E2454" t="s">
        <v>118</v>
      </c>
      <c r="F2454" s="79" t="s">
        <v>1779</v>
      </c>
      <c r="G2454">
        <v>-24.06</v>
      </c>
      <c r="H2454">
        <v>86.3</v>
      </c>
      <c r="I2454">
        <v>342</v>
      </c>
      <c r="J2454">
        <v>110.4</v>
      </c>
      <c r="K2454">
        <v>308</v>
      </c>
      <c r="L2454">
        <v>65.099999999999994</v>
      </c>
      <c r="M2454">
        <v>148</v>
      </c>
      <c r="N2454">
        <v>-1.7999999999999999E-2</v>
      </c>
      <c r="O2454">
        <v>234</v>
      </c>
      <c r="P2454">
        <v>-3.28</v>
      </c>
      <c r="Q2454">
        <v>229</v>
      </c>
      <c r="R2454">
        <v>99.9</v>
      </c>
      <c r="S2454">
        <v>285</v>
      </c>
      <c r="T2454">
        <v>103.2</v>
      </c>
      <c r="U2454">
        <v>178</v>
      </c>
      <c r="V2454">
        <v>-4.68</v>
      </c>
      <c r="W2454">
        <v>284</v>
      </c>
    </row>
    <row r="2455" spans="1:23" x14ac:dyDescent="0.25">
      <c r="A2455">
        <f>COUNTIF('Value Matchup'!$D$356:$D$423,D2455)</f>
        <v>0</v>
      </c>
      <c r="B2455" t="s">
        <v>1590</v>
      </c>
      <c r="C2455">
        <v>344</v>
      </c>
      <c r="D2455" t="s">
        <v>265</v>
      </c>
      <c r="E2455" t="s">
        <v>136</v>
      </c>
      <c r="F2455" s="79" t="s">
        <v>1778</v>
      </c>
      <c r="G2455">
        <v>-24.68</v>
      </c>
      <c r="H2455">
        <v>86.6</v>
      </c>
      <c r="I2455">
        <v>341</v>
      </c>
      <c r="J2455">
        <v>111.3</v>
      </c>
      <c r="K2455">
        <v>319</v>
      </c>
      <c r="L2455">
        <v>62.6</v>
      </c>
      <c r="M2455">
        <v>259</v>
      </c>
      <c r="N2455">
        <v>-2.8000000000000001E-2</v>
      </c>
      <c r="O2455">
        <v>254</v>
      </c>
      <c r="P2455">
        <v>-4.66</v>
      </c>
      <c r="Q2455">
        <v>261</v>
      </c>
      <c r="R2455">
        <v>96.8</v>
      </c>
      <c r="S2455">
        <v>331</v>
      </c>
      <c r="T2455">
        <v>101.5</v>
      </c>
      <c r="U2455">
        <v>115</v>
      </c>
      <c r="V2455">
        <v>4.6900000000000004</v>
      </c>
      <c r="W2455">
        <v>47</v>
      </c>
    </row>
    <row r="2456" spans="1:23" x14ac:dyDescent="0.25">
      <c r="A2456">
        <f>COUNTIF('Value Matchup'!$D$356:$D$423,D2456)</f>
        <v>0</v>
      </c>
      <c r="B2456" t="s">
        <v>1590</v>
      </c>
      <c r="C2456">
        <v>345</v>
      </c>
      <c r="D2456" t="s">
        <v>294</v>
      </c>
      <c r="E2456" t="s">
        <v>1399</v>
      </c>
      <c r="F2456" s="79" t="s">
        <v>1784</v>
      </c>
      <c r="G2456">
        <v>-25.21</v>
      </c>
      <c r="H2456">
        <v>87.9</v>
      </c>
      <c r="I2456">
        <v>339</v>
      </c>
      <c r="J2456">
        <v>113.2</v>
      </c>
      <c r="K2456">
        <v>332</v>
      </c>
      <c r="L2456">
        <v>69.400000000000006</v>
      </c>
      <c r="M2456">
        <v>14</v>
      </c>
      <c r="N2456">
        <v>4.2000000000000003E-2</v>
      </c>
      <c r="O2456">
        <v>70</v>
      </c>
      <c r="P2456">
        <v>-7.06</v>
      </c>
      <c r="Q2456">
        <v>320</v>
      </c>
      <c r="R2456">
        <v>98.4</v>
      </c>
      <c r="S2456">
        <v>319</v>
      </c>
      <c r="T2456">
        <v>105.5</v>
      </c>
      <c r="U2456">
        <v>290</v>
      </c>
      <c r="V2456">
        <v>-7.06</v>
      </c>
      <c r="W2456">
        <v>323</v>
      </c>
    </row>
    <row r="2457" spans="1:23" x14ac:dyDescent="0.25">
      <c r="A2457">
        <f>COUNTIF('Value Matchup'!$D$356:$D$423,D2457)</f>
        <v>0</v>
      </c>
      <c r="B2457" t="s">
        <v>1590</v>
      </c>
      <c r="C2457">
        <v>346</v>
      </c>
      <c r="D2457" t="s">
        <v>248</v>
      </c>
      <c r="E2457" t="s">
        <v>108</v>
      </c>
      <c r="F2457" s="79" t="s">
        <v>1779</v>
      </c>
      <c r="G2457">
        <v>-25.4</v>
      </c>
      <c r="H2457">
        <v>85.9</v>
      </c>
      <c r="I2457">
        <v>343</v>
      </c>
      <c r="J2457">
        <v>111.3</v>
      </c>
      <c r="K2457">
        <v>318</v>
      </c>
      <c r="L2457">
        <v>69</v>
      </c>
      <c r="M2457">
        <v>22</v>
      </c>
      <c r="N2457">
        <v>2.3E-2</v>
      </c>
      <c r="O2457">
        <v>123</v>
      </c>
      <c r="P2457">
        <v>-2.93</v>
      </c>
      <c r="Q2457">
        <v>217</v>
      </c>
      <c r="R2457">
        <v>101.1</v>
      </c>
      <c r="S2457">
        <v>224</v>
      </c>
      <c r="T2457">
        <v>104</v>
      </c>
      <c r="U2457">
        <v>218</v>
      </c>
      <c r="V2457">
        <v>3.76</v>
      </c>
      <c r="W2457">
        <v>68</v>
      </c>
    </row>
    <row r="2458" spans="1:23" x14ac:dyDescent="0.25">
      <c r="A2458">
        <f>COUNTIF('Value Matchup'!$D$356:$D$423,D2458)</f>
        <v>0</v>
      </c>
      <c r="B2458" t="s">
        <v>1590</v>
      </c>
      <c r="C2458">
        <v>347</v>
      </c>
      <c r="D2458" t="s">
        <v>218</v>
      </c>
      <c r="E2458" t="s">
        <v>116</v>
      </c>
      <c r="F2458" s="79" t="s">
        <v>1589</v>
      </c>
      <c r="G2458">
        <v>-46.1</v>
      </c>
      <c r="H2458">
        <v>76</v>
      </c>
      <c r="I2458">
        <v>347</v>
      </c>
      <c r="J2458">
        <v>122.1</v>
      </c>
      <c r="K2458">
        <v>347</v>
      </c>
      <c r="L2458">
        <v>62.5</v>
      </c>
      <c r="M2458">
        <v>266</v>
      </c>
      <c r="N2458">
        <v>-1.4E-2</v>
      </c>
      <c r="O2458">
        <v>218</v>
      </c>
      <c r="P2458">
        <v>-8.7899999999999991</v>
      </c>
      <c r="Q2458">
        <v>338</v>
      </c>
      <c r="R2458">
        <v>96.6</v>
      </c>
      <c r="S2458">
        <v>336</v>
      </c>
      <c r="T2458">
        <v>105.4</v>
      </c>
      <c r="U2458">
        <v>284</v>
      </c>
      <c r="V2458">
        <v>4.55</v>
      </c>
      <c r="W2458">
        <v>49</v>
      </c>
    </row>
    <row r="2459" spans="1:23" x14ac:dyDescent="0.25">
      <c r="A2459">
        <f>COUNTIF('Value Matchup'!$D$356:$D$423,D2459)</f>
        <v>0</v>
      </c>
      <c r="B2459" t="s">
        <v>1659</v>
      </c>
      <c r="C2459">
        <v>1</v>
      </c>
      <c r="D2459" t="s">
        <v>1302</v>
      </c>
      <c r="E2459" t="s">
        <v>114</v>
      </c>
      <c r="F2459" s="79" t="s">
        <v>1591</v>
      </c>
      <c r="G2459">
        <v>32.590000000000003</v>
      </c>
      <c r="H2459">
        <v>122.2</v>
      </c>
      <c r="I2459">
        <v>2</v>
      </c>
      <c r="J2459">
        <v>89.6</v>
      </c>
      <c r="K2459">
        <v>7</v>
      </c>
      <c r="L2459">
        <v>65.400000000000006</v>
      </c>
      <c r="M2459">
        <v>150</v>
      </c>
      <c r="N2459">
        <v>3.2000000000000001E-2</v>
      </c>
      <c r="O2459">
        <v>86</v>
      </c>
      <c r="P2459">
        <v>7.99</v>
      </c>
      <c r="Q2459">
        <v>26</v>
      </c>
      <c r="R2459">
        <v>106.8</v>
      </c>
      <c r="S2459">
        <v>35</v>
      </c>
      <c r="T2459">
        <v>98.8</v>
      </c>
      <c r="U2459">
        <v>12</v>
      </c>
      <c r="V2459">
        <v>-1.06</v>
      </c>
      <c r="W2459">
        <v>189</v>
      </c>
    </row>
    <row r="2460" spans="1:23" x14ac:dyDescent="0.25">
      <c r="A2460">
        <f>COUNTIF('Value Matchup'!$D$356:$D$423,D2460)</f>
        <v>0</v>
      </c>
      <c r="B2460" t="s">
        <v>1659</v>
      </c>
      <c r="C2460">
        <v>2</v>
      </c>
      <c r="D2460" t="s">
        <v>1504</v>
      </c>
      <c r="E2460" t="s">
        <v>232</v>
      </c>
      <c r="F2460" s="79" t="s">
        <v>961</v>
      </c>
      <c r="G2460">
        <v>30.07</v>
      </c>
      <c r="H2460">
        <v>118.1</v>
      </c>
      <c r="I2460">
        <v>6</v>
      </c>
      <c r="J2460">
        <v>88.1</v>
      </c>
      <c r="K2460">
        <v>4</v>
      </c>
      <c r="L2460">
        <v>66.900000000000006</v>
      </c>
      <c r="M2460">
        <v>88</v>
      </c>
      <c r="N2460">
        <v>-0.05</v>
      </c>
      <c r="O2460">
        <v>287</v>
      </c>
      <c r="P2460">
        <v>10.1</v>
      </c>
      <c r="Q2460">
        <v>4</v>
      </c>
      <c r="R2460">
        <v>108.9</v>
      </c>
      <c r="S2460">
        <v>3</v>
      </c>
      <c r="T2460">
        <v>98.8</v>
      </c>
      <c r="U2460">
        <v>13</v>
      </c>
      <c r="V2460">
        <v>-3.34</v>
      </c>
      <c r="W2460">
        <v>253</v>
      </c>
    </row>
    <row r="2461" spans="1:23" x14ac:dyDescent="0.25">
      <c r="A2461">
        <f>COUNTIF('Value Matchup'!$D$356:$D$423,D2461)</f>
        <v>0</v>
      </c>
      <c r="B2461" t="s">
        <v>1659</v>
      </c>
      <c r="C2461">
        <v>3</v>
      </c>
      <c r="D2461" t="s">
        <v>1592</v>
      </c>
      <c r="E2461" t="s">
        <v>232</v>
      </c>
      <c r="F2461" s="79" t="s">
        <v>950</v>
      </c>
      <c r="G2461">
        <v>27.87</v>
      </c>
      <c r="H2461">
        <v>114.7</v>
      </c>
      <c r="I2461">
        <v>17</v>
      </c>
      <c r="J2461">
        <v>86.9</v>
      </c>
      <c r="K2461">
        <v>2</v>
      </c>
      <c r="L2461">
        <v>64.3</v>
      </c>
      <c r="M2461">
        <v>209</v>
      </c>
      <c r="N2461">
        <v>-2.7E-2</v>
      </c>
      <c r="O2461">
        <v>244</v>
      </c>
      <c r="P2461">
        <v>10.210000000000001</v>
      </c>
      <c r="Q2461">
        <v>3</v>
      </c>
      <c r="R2461">
        <v>108.6</v>
      </c>
      <c r="S2461">
        <v>6</v>
      </c>
      <c r="T2461">
        <v>98.4</v>
      </c>
      <c r="U2461">
        <v>7</v>
      </c>
      <c r="V2461">
        <v>-1.07</v>
      </c>
      <c r="W2461">
        <v>190</v>
      </c>
    </row>
    <row r="2462" spans="1:23" x14ac:dyDescent="0.25">
      <c r="A2462">
        <f>COUNTIF('Value Matchup'!$D$356:$D$423,D2462)</f>
        <v>0</v>
      </c>
      <c r="B2462" t="s">
        <v>1659</v>
      </c>
      <c r="C2462">
        <v>4</v>
      </c>
      <c r="D2462" t="s">
        <v>1316</v>
      </c>
      <c r="E2462" t="s">
        <v>134</v>
      </c>
      <c r="F2462" s="79" t="s">
        <v>1593</v>
      </c>
      <c r="G2462">
        <v>26.91</v>
      </c>
      <c r="H2462">
        <v>114</v>
      </c>
      <c r="I2462">
        <v>23</v>
      </c>
      <c r="J2462">
        <v>87.1</v>
      </c>
      <c r="K2462">
        <v>3</v>
      </c>
      <c r="L2462">
        <v>66.3</v>
      </c>
      <c r="M2462">
        <v>111</v>
      </c>
      <c r="N2462">
        <v>2.7E-2</v>
      </c>
      <c r="O2462">
        <v>101</v>
      </c>
      <c r="P2462">
        <v>11.15</v>
      </c>
      <c r="Q2462">
        <v>1</v>
      </c>
      <c r="R2462">
        <v>108.8</v>
      </c>
      <c r="S2462">
        <v>4</v>
      </c>
      <c r="T2462">
        <v>97.6</v>
      </c>
      <c r="U2462">
        <v>1</v>
      </c>
      <c r="V2462">
        <v>5.21</v>
      </c>
      <c r="W2462">
        <v>38</v>
      </c>
    </row>
    <row r="2463" spans="1:23" x14ac:dyDescent="0.25">
      <c r="A2463">
        <f>COUNTIF('Value Matchup'!$D$356:$D$423,D2463)</f>
        <v>0</v>
      </c>
      <c r="B2463" t="s">
        <v>1659</v>
      </c>
      <c r="C2463">
        <v>5</v>
      </c>
      <c r="D2463" t="s">
        <v>1143</v>
      </c>
      <c r="E2463" t="s">
        <v>150</v>
      </c>
      <c r="F2463" s="79" t="s">
        <v>1594</v>
      </c>
      <c r="G2463">
        <v>26.04</v>
      </c>
      <c r="H2463">
        <v>117.7</v>
      </c>
      <c r="I2463">
        <v>7</v>
      </c>
      <c r="J2463">
        <v>91.7</v>
      </c>
      <c r="K2463">
        <v>16</v>
      </c>
      <c r="L2463">
        <v>64.400000000000006</v>
      </c>
      <c r="M2463">
        <v>202</v>
      </c>
      <c r="N2463">
        <v>0.06</v>
      </c>
      <c r="O2463">
        <v>37</v>
      </c>
      <c r="P2463">
        <v>7.98</v>
      </c>
      <c r="Q2463">
        <v>27</v>
      </c>
      <c r="R2463">
        <v>107</v>
      </c>
      <c r="S2463">
        <v>29</v>
      </c>
      <c r="T2463">
        <v>99</v>
      </c>
      <c r="U2463">
        <v>19</v>
      </c>
      <c r="V2463">
        <v>-2.11</v>
      </c>
      <c r="W2463">
        <v>216</v>
      </c>
    </row>
    <row r="2464" spans="1:23" x14ac:dyDescent="0.25">
      <c r="A2464">
        <f>COUNTIF('Value Matchup'!$D$356:$D$423,D2464)</f>
        <v>0</v>
      </c>
      <c r="B2464" t="s">
        <v>1659</v>
      </c>
      <c r="C2464">
        <v>6</v>
      </c>
      <c r="D2464" t="s">
        <v>1090</v>
      </c>
      <c r="E2464" t="s">
        <v>140</v>
      </c>
      <c r="F2464" s="79" t="s">
        <v>992</v>
      </c>
      <c r="G2464">
        <v>25.44</v>
      </c>
      <c r="H2464">
        <v>116.1</v>
      </c>
      <c r="I2464">
        <v>12</v>
      </c>
      <c r="J2464">
        <v>90.7</v>
      </c>
      <c r="K2464">
        <v>11</v>
      </c>
      <c r="L2464">
        <v>70.900000000000006</v>
      </c>
      <c r="M2464">
        <v>10</v>
      </c>
      <c r="N2464">
        <v>1.6E-2</v>
      </c>
      <c r="O2464">
        <v>134</v>
      </c>
      <c r="P2464">
        <v>7.41</v>
      </c>
      <c r="Q2464">
        <v>30</v>
      </c>
      <c r="R2464">
        <v>107.2</v>
      </c>
      <c r="S2464">
        <v>27</v>
      </c>
      <c r="T2464">
        <v>99.8</v>
      </c>
      <c r="U2464">
        <v>40</v>
      </c>
      <c r="V2464">
        <v>1.89</v>
      </c>
      <c r="W2464">
        <v>100</v>
      </c>
    </row>
    <row r="2465" spans="1:23" x14ac:dyDescent="0.25">
      <c r="A2465">
        <f>COUNTIF('Value Matchup'!$D$356:$D$423,D2465)</f>
        <v>0</v>
      </c>
      <c r="B2465" t="s">
        <v>1659</v>
      </c>
      <c r="C2465">
        <v>7</v>
      </c>
      <c r="D2465" t="s">
        <v>1467</v>
      </c>
      <c r="E2465" t="s">
        <v>134</v>
      </c>
      <c r="F2465" s="79" t="s">
        <v>758</v>
      </c>
      <c r="G2465">
        <v>25.28</v>
      </c>
      <c r="H2465">
        <v>125.1</v>
      </c>
      <c r="I2465">
        <v>1</v>
      </c>
      <c r="J2465">
        <v>99.8</v>
      </c>
      <c r="K2465">
        <v>111</v>
      </c>
      <c r="L2465">
        <v>65.400000000000006</v>
      </c>
      <c r="M2465">
        <v>152</v>
      </c>
      <c r="N2465">
        <v>1.7000000000000001E-2</v>
      </c>
      <c r="O2465">
        <v>130</v>
      </c>
      <c r="P2465">
        <v>5.8</v>
      </c>
      <c r="Q2465">
        <v>51</v>
      </c>
      <c r="R2465">
        <v>105.7</v>
      </c>
      <c r="S2465">
        <v>60</v>
      </c>
      <c r="T2465">
        <v>99.9</v>
      </c>
      <c r="U2465">
        <v>44</v>
      </c>
      <c r="V2465">
        <v>-6.18</v>
      </c>
      <c r="W2465">
        <v>315</v>
      </c>
    </row>
    <row r="2466" spans="1:23" x14ac:dyDescent="0.25">
      <c r="A2466">
        <f>COUNTIF('Value Matchup'!$D$356:$D$423,D2466)</f>
        <v>0</v>
      </c>
      <c r="B2466" t="s">
        <v>1659</v>
      </c>
      <c r="C2466">
        <v>8</v>
      </c>
      <c r="D2466" t="s">
        <v>1595</v>
      </c>
      <c r="E2466" t="s">
        <v>232</v>
      </c>
      <c r="F2466" s="79" t="s">
        <v>1114</v>
      </c>
      <c r="G2466">
        <v>24.09</v>
      </c>
      <c r="H2466">
        <v>113.7</v>
      </c>
      <c r="I2466">
        <v>25</v>
      </c>
      <c r="J2466">
        <v>89.6</v>
      </c>
      <c r="K2466">
        <v>8</v>
      </c>
      <c r="L2466">
        <v>57.5</v>
      </c>
      <c r="M2466">
        <v>345</v>
      </c>
      <c r="N2466">
        <v>-1.7999999999999999E-2</v>
      </c>
      <c r="O2466">
        <v>216</v>
      </c>
      <c r="P2466">
        <v>8.8000000000000007</v>
      </c>
      <c r="Q2466">
        <v>9</v>
      </c>
      <c r="R2466">
        <v>107.6</v>
      </c>
      <c r="S2466">
        <v>15</v>
      </c>
      <c r="T2466">
        <v>98.8</v>
      </c>
      <c r="U2466">
        <v>11</v>
      </c>
      <c r="V2466">
        <v>-3.88</v>
      </c>
      <c r="W2466">
        <v>262</v>
      </c>
    </row>
    <row r="2467" spans="1:23" x14ac:dyDescent="0.25">
      <c r="A2467">
        <f>COUNTIF('Value Matchup'!$D$356:$D$423,D2467)</f>
        <v>0</v>
      </c>
      <c r="B2467" t="s">
        <v>1659</v>
      </c>
      <c r="C2467">
        <v>9</v>
      </c>
      <c r="D2467" t="s">
        <v>1596</v>
      </c>
      <c r="E2467" t="s">
        <v>232</v>
      </c>
      <c r="F2467" s="79" t="s">
        <v>1034</v>
      </c>
      <c r="G2467">
        <v>22.55</v>
      </c>
      <c r="H2467">
        <v>120.2</v>
      </c>
      <c r="I2467">
        <v>4</v>
      </c>
      <c r="J2467">
        <v>97.6</v>
      </c>
      <c r="K2467">
        <v>72</v>
      </c>
      <c r="L2467">
        <v>66.7</v>
      </c>
      <c r="M2467">
        <v>92</v>
      </c>
      <c r="N2467">
        <v>7.0000000000000001E-3</v>
      </c>
      <c r="O2467">
        <v>155</v>
      </c>
      <c r="P2467">
        <v>8.41</v>
      </c>
      <c r="Q2467">
        <v>15</v>
      </c>
      <c r="R2467">
        <v>107.4</v>
      </c>
      <c r="S2467">
        <v>19</v>
      </c>
      <c r="T2467">
        <v>99</v>
      </c>
      <c r="U2467">
        <v>16</v>
      </c>
      <c r="V2467">
        <v>-4.96</v>
      </c>
      <c r="W2467">
        <v>295</v>
      </c>
    </row>
    <row r="2468" spans="1:23" x14ac:dyDescent="0.25">
      <c r="A2468">
        <f>COUNTIF('Value Matchup'!$D$356:$D$423,D2468)</f>
        <v>0</v>
      </c>
      <c r="B2468" t="s">
        <v>1659</v>
      </c>
      <c r="C2468">
        <v>10</v>
      </c>
      <c r="D2468" t="s">
        <v>1597</v>
      </c>
      <c r="E2468" t="s">
        <v>114</v>
      </c>
      <c r="F2468" s="79" t="s">
        <v>959</v>
      </c>
      <c r="G2468">
        <v>22.47</v>
      </c>
      <c r="H2468">
        <v>120.4</v>
      </c>
      <c r="I2468">
        <v>3</v>
      </c>
      <c r="J2468">
        <v>98</v>
      </c>
      <c r="K2468">
        <v>80</v>
      </c>
      <c r="L2468">
        <v>64.2</v>
      </c>
      <c r="M2468">
        <v>210</v>
      </c>
      <c r="N2468">
        <v>-4.2999999999999997E-2</v>
      </c>
      <c r="O2468">
        <v>270</v>
      </c>
      <c r="P2468">
        <v>7.18</v>
      </c>
      <c r="Q2468">
        <v>34</v>
      </c>
      <c r="R2468">
        <v>105.4</v>
      </c>
      <c r="S2468">
        <v>65</v>
      </c>
      <c r="T2468">
        <v>98.2</v>
      </c>
      <c r="U2468">
        <v>3</v>
      </c>
      <c r="V2468">
        <v>-1.67</v>
      </c>
      <c r="W2468">
        <v>204</v>
      </c>
    </row>
    <row r="2469" spans="1:23" x14ac:dyDescent="0.25">
      <c r="A2469">
        <f>COUNTIF('Value Matchup'!$D$356:$D$423,D2469)</f>
        <v>0</v>
      </c>
      <c r="B2469" t="s">
        <v>1659</v>
      </c>
      <c r="C2469">
        <v>11</v>
      </c>
      <c r="D2469" t="s">
        <v>1598</v>
      </c>
      <c r="E2469" t="s">
        <v>144</v>
      </c>
      <c r="F2469" s="79" t="s">
        <v>747</v>
      </c>
      <c r="G2469">
        <v>22.36</v>
      </c>
      <c r="H2469">
        <v>116.1</v>
      </c>
      <c r="I2469">
        <v>11</v>
      </c>
      <c r="J2469">
        <v>93.8</v>
      </c>
      <c r="K2469">
        <v>26</v>
      </c>
      <c r="L2469">
        <v>65.7</v>
      </c>
      <c r="M2469">
        <v>134</v>
      </c>
      <c r="N2469">
        <v>-1.7000000000000001E-2</v>
      </c>
      <c r="O2469">
        <v>213</v>
      </c>
      <c r="P2469">
        <v>3.97</v>
      </c>
      <c r="Q2469">
        <v>78</v>
      </c>
      <c r="R2469">
        <v>105.1</v>
      </c>
      <c r="S2469">
        <v>73</v>
      </c>
      <c r="T2469">
        <v>101.2</v>
      </c>
      <c r="U2469">
        <v>92</v>
      </c>
      <c r="V2469">
        <v>3.5</v>
      </c>
      <c r="W2469">
        <v>71</v>
      </c>
    </row>
    <row r="2470" spans="1:23" x14ac:dyDescent="0.25">
      <c r="A2470">
        <f>COUNTIF('Value Matchup'!$D$356:$D$423,D2470)</f>
        <v>0</v>
      </c>
      <c r="B2470" t="s">
        <v>1659</v>
      </c>
      <c r="C2470">
        <v>12</v>
      </c>
      <c r="D2470" t="s">
        <v>1447</v>
      </c>
      <c r="E2470" t="s">
        <v>167</v>
      </c>
      <c r="F2470" s="79" t="s">
        <v>968</v>
      </c>
      <c r="G2470">
        <v>21.9</v>
      </c>
      <c r="H2470">
        <v>114.2</v>
      </c>
      <c r="I2470">
        <v>22</v>
      </c>
      <c r="J2470">
        <v>92.3</v>
      </c>
      <c r="K2470">
        <v>17</v>
      </c>
      <c r="L2470">
        <v>67.5</v>
      </c>
      <c r="M2470">
        <v>60</v>
      </c>
      <c r="N2470">
        <v>-6.4000000000000001E-2</v>
      </c>
      <c r="O2470">
        <v>307</v>
      </c>
      <c r="P2470">
        <v>5.0999999999999996</v>
      </c>
      <c r="Q2470">
        <v>62</v>
      </c>
      <c r="R2470">
        <v>104.9</v>
      </c>
      <c r="S2470">
        <v>78</v>
      </c>
      <c r="T2470">
        <v>99.8</v>
      </c>
      <c r="U2470">
        <v>41</v>
      </c>
      <c r="V2470">
        <v>6.96</v>
      </c>
      <c r="W2470">
        <v>22</v>
      </c>
    </row>
    <row r="2471" spans="1:23" x14ac:dyDescent="0.25">
      <c r="A2471">
        <f>COUNTIF('Value Matchup'!$D$356:$D$423,D2471)</f>
        <v>0</v>
      </c>
      <c r="B2471" t="s">
        <v>1659</v>
      </c>
      <c r="C2471">
        <v>13</v>
      </c>
      <c r="D2471" t="s">
        <v>1100</v>
      </c>
      <c r="E2471" t="s">
        <v>134</v>
      </c>
      <c r="F2471" s="79" t="s">
        <v>1414</v>
      </c>
      <c r="G2471">
        <v>21.29</v>
      </c>
      <c r="H2471">
        <v>116</v>
      </c>
      <c r="I2471">
        <v>13</v>
      </c>
      <c r="J2471">
        <v>94.7</v>
      </c>
      <c r="K2471">
        <v>34</v>
      </c>
      <c r="L2471">
        <v>65.599999999999994</v>
      </c>
      <c r="M2471">
        <v>138</v>
      </c>
      <c r="N2471">
        <v>5.8999999999999997E-2</v>
      </c>
      <c r="O2471">
        <v>40</v>
      </c>
      <c r="P2471">
        <v>9.61</v>
      </c>
      <c r="Q2471">
        <v>7</v>
      </c>
      <c r="R2471">
        <v>108.1</v>
      </c>
      <c r="S2471">
        <v>10</v>
      </c>
      <c r="T2471">
        <v>98.5</v>
      </c>
      <c r="U2471">
        <v>8</v>
      </c>
      <c r="V2471">
        <v>-2.7</v>
      </c>
      <c r="W2471">
        <v>236</v>
      </c>
    </row>
    <row r="2472" spans="1:23" x14ac:dyDescent="0.25">
      <c r="A2472">
        <f>COUNTIF('Value Matchup'!$D$356:$D$423,D2472)</f>
        <v>0</v>
      </c>
      <c r="B2472" t="s">
        <v>1659</v>
      </c>
      <c r="C2472">
        <v>14</v>
      </c>
      <c r="D2472" t="s">
        <v>1599</v>
      </c>
      <c r="E2472" t="s">
        <v>182</v>
      </c>
      <c r="F2472" s="79" t="s">
        <v>651</v>
      </c>
      <c r="G2472">
        <v>21.2</v>
      </c>
      <c r="H2472">
        <v>111.9</v>
      </c>
      <c r="I2472">
        <v>34</v>
      </c>
      <c r="J2472">
        <v>90.7</v>
      </c>
      <c r="K2472">
        <v>12</v>
      </c>
      <c r="L2472">
        <v>61.9</v>
      </c>
      <c r="M2472">
        <v>303</v>
      </c>
      <c r="N2472">
        <v>-5.6000000000000001E-2</v>
      </c>
      <c r="O2472">
        <v>301</v>
      </c>
      <c r="P2472">
        <v>4.3600000000000003</v>
      </c>
      <c r="Q2472">
        <v>71</v>
      </c>
      <c r="R2472">
        <v>105</v>
      </c>
      <c r="S2472">
        <v>76</v>
      </c>
      <c r="T2472">
        <v>100.6</v>
      </c>
      <c r="U2472">
        <v>69</v>
      </c>
      <c r="V2472">
        <v>-2.5499999999999998</v>
      </c>
      <c r="W2472">
        <v>231</v>
      </c>
    </row>
    <row r="2473" spans="1:23" x14ac:dyDescent="0.25">
      <c r="A2473">
        <f>COUNTIF('Value Matchup'!$D$356:$D$423,D2473)</f>
        <v>0</v>
      </c>
      <c r="B2473" t="s">
        <v>1659</v>
      </c>
      <c r="C2473">
        <v>15</v>
      </c>
      <c r="D2473" t="s">
        <v>1600</v>
      </c>
      <c r="E2473" t="s">
        <v>150</v>
      </c>
      <c r="F2473" s="79" t="s">
        <v>536</v>
      </c>
      <c r="G2473">
        <v>21.05</v>
      </c>
      <c r="H2473">
        <v>111.2</v>
      </c>
      <c r="I2473">
        <v>45</v>
      </c>
      <c r="J2473">
        <v>90.1</v>
      </c>
      <c r="K2473">
        <v>9</v>
      </c>
      <c r="L2473">
        <v>62.1</v>
      </c>
      <c r="M2473">
        <v>294</v>
      </c>
      <c r="N2473">
        <v>-1.4E-2</v>
      </c>
      <c r="O2473">
        <v>202</v>
      </c>
      <c r="P2473">
        <v>8.32</v>
      </c>
      <c r="Q2473">
        <v>18</v>
      </c>
      <c r="R2473">
        <v>107.3</v>
      </c>
      <c r="S2473">
        <v>22</v>
      </c>
      <c r="T2473">
        <v>99</v>
      </c>
      <c r="U2473">
        <v>18</v>
      </c>
      <c r="V2473">
        <v>-1.04</v>
      </c>
      <c r="W2473">
        <v>188</v>
      </c>
    </row>
    <row r="2474" spans="1:23" x14ac:dyDescent="0.25">
      <c r="A2474">
        <f>COUNTIF('Value Matchup'!$D$356:$D$423,D2474)</f>
        <v>0</v>
      </c>
      <c r="B2474" t="s">
        <v>1659</v>
      </c>
      <c r="C2474">
        <v>16</v>
      </c>
      <c r="D2474" t="s">
        <v>1338</v>
      </c>
      <c r="E2474" t="s">
        <v>114</v>
      </c>
      <c r="F2474" s="79" t="s">
        <v>1055</v>
      </c>
      <c r="G2474">
        <v>20.9</v>
      </c>
      <c r="H2474">
        <v>115.6</v>
      </c>
      <c r="I2474">
        <v>14</v>
      </c>
      <c r="J2474">
        <v>94.7</v>
      </c>
      <c r="K2474">
        <v>35</v>
      </c>
      <c r="L2474">
        <v>64.7</v>
      </c>
      <c r="M2474">
        <v>188</v>
      </c>
      <c r="N2474">
        <v>-4.8000000000000001E-2</v>
      </c>
      <c r="O2474">
        <v>280</v>
      </c>
      <c r="P2474">
        <v>8.48</v>
      </c>
      <c r="Q2474">
        <v>13</v>
      </c>
      <c r="R2474">
        <v>107.7</v>
      </c>
      <c r="S2474">
        <v>14</v>
      </c>
      <c r="T2474">
        <v>99.2</v>
      </c>
      <c r="U2474">
        <v>24</v>
      </c>
      <c r="V2474">
        <v>3.03</v>
      </c>
      <c r="W2474">
        <v>79</v>
      </c>
    </row>
    <row r="2475" spans="1:23" x14ac:dyDescent="0.25">
      <c r="A2475">
        <f>COUNTIF('Value Matchup'!$D$356:$D$423,D2475)</f>
        <v>0</v>
      </c>
      <c r="B2475" t="s">
        <v>1659</v>
      </c>
      <c r="C2475">
        <v>17</v>
      </c>
      <c r="D2475" t="s">
        <v>1321</v>
      </c>
      <c r="E2475" t="s">
        <v>150</v>
      </c>
      <c r="F2475" s="79" t="s">
        <v>1506</v>
      </c>
      <c r="G2475">
        <v>20.67</v>
      </c>
      <c r="H2475">
        <v>106.2</v>
      </c>
      <c r="I2475">
        <v>112</v>
      </c>
      <c r="J2475">
        <v>85.5</v>
      </c>
      <c r="K2475">
        <v>1</v>
      </c>
      <c r="L2475">
        <v>66.099999999999994</v>
      </c>
      <c r="M2475">
        <v>115</v>
      </c>
      <c r="N2475">
        <v>3.1E-2</v>
      </c>
      <c r="O2475">
        <v>91</v>
      </c>
      <c r="P2475">
        <v>10.06</v>
      </c>
      <c r="Q2475">
        <v>5</v>
      </c>
      <c r="R2475">
        <v>108.6</v>
      </c>
      <c r="S2475">
        <v>5</v>
      </c>
      <c r="T2475">
        <v>98.6</v>
      </c>
      <c r="U2475">
        <v>9</v>
      </c>
      <c r="V2475">
        <v>0.11</v>
      </c>
      <c r="W2475">
        <v>149</v>
      </c>
    </row>
    <row r="2476" spans="1:23" x14ac:dyDescent="0.25">
      <c r="A2476">
        <f>COUNTIF('Value Matchup'!$D$356:$D$423,D2476)</f>
        <v>0</v>
      </c>
      <c r="B2476" t="s">
        <v>1659</v>
      </c>
      <c r="C2476">
        <v>18</v>
      </c>
      <c r="D2476" t="s">
        <v>1520</v>
      </c>
      <c r="E2476" t="s">
        <v>150</v>
      </c>
      <c r="F2476" s="79" t="s">
        <v>976</v>
      </c>
      <c r="G2476">
        <v>20.22</v>
      </c>
      <c r="H2476">
        <v>111.5</v>
      </c>
      <c r="I2476">
        <v>40</v>
      </c>
      <c r="J2476">
        <v>91.3</v>
      </c>
      <c r="K2476">
        <v>14</v>
      </c>
      <c r="L2476">
        <v>70</v>
      </c>
      <c r="M2476">
        <v>15</v>
      </c>
      <c r="N2476">
        <v>4.2000000000000003E-2</v>
      </c>
      <c r="O2476">
        <v>67</v>
      </c>
      <c r="P2476">
        <v>8.24</v>
      </c>
      <c r="Q2476">
        <v>20</v>
      </c>
      <c r="R2476">
        <v>106.6</v>
      </c>
      <c r="S2476">
        <v>39</v>
      </c>
      <c r="T2476">
        <v>98.3</v>
      </c>
      <c r="U2476">
        <v>6</v>
      </c>
      <c r="V2476">
        <v>-0.95</v>
      </c>
      <c r="W2476">
        <v>187</v>
      </c>
    </row>
    <row r="2477" spans="1:23" x14ac:dyDescent="0.25">
      <c r="A2477">
        <f>COUNTIF('Value Matchup'!$D$356:$D$423,D2477)</f>
        <v>0</v>
      </c>
      <c r="B2477" t="s">
        <v>1659</v>
      </c>
      <c r="C2477">
        <v>19</v>
      </c>
      <c r="D2477" t="s">
        <v>949</v>
      </c>
      <c r="E2477" t="s">
        <v>140</v>
      </c>
      <c r="F2477" s="79" t="s">
        <v>650</v>
      </c>
      <c r="G2477">
        <v>19.7</v>
      </c>
      <c r="H2477">
        <v>117.7</v>
      </c>
      <c r="I2477">
        <v>8</v>
      </c>
      <c r="J2477">
        <v>98</v>
      </c>
      <c r="K2477">
        <v>79</v>
      </c>
      <c r="L2477">
        <v>66.400000000000006</v>
      </c>
      <c r="M2477">
        <v>108</v>
      </c>
      <c r="N2477">
        <v>5.7000000000000002E-2</v>
      </c>
      <c r="O2477">
        <v>45</v>
      </c>
      <c r="P2477">
        <v>8.18</v>
      </c>
      <c r="Q2477">
        <v>22</v>
      </c>
      <c r="R2477">
        <v>107.3</v>
      </c>
      <c r="S2477">
        <v>25</v>
      </c>
      <c r="T2477">
        <v>99.1</v>
      </c>
      <c r="U2477">
        <v>23</v>
      </c>
      <c r="V2477">
        <v>7.68</v>
      </c>
      <c r="W2477">
        <v>17</v>
      </c>
    </row>
    <row r="2478" spans="1:23" x14ac:dyDescent="0.25">
      <c r="A2478">
        <f>COUNTIF('Value Matchup'!$D$356:$D$423,D2478)</f>
        <v>0</v>
      </c>
      <c r="B2478" t="s">
        <v>1659</v>
      </c>
      <c r="C2478">
        <v>20</v>
      </c>
      <c r="D2478" t="s">
        <v>1601</v>
      </c>
      <c r="E2478" t="s">
        <v>110</v>
      </c>
      <c r="F2478" s="79" t="s">
        <v>1045</v>
      </c>
      <c r="G2478">
        <v>19.45</v>
      </c>
      <c r="H2478">
        <v>110.8</v>
      </c>
      <c r="I2478">
        <v>51</v>
      </c>
      <c r="J2478">
        <v>91.4</v>
      </c>
      <c r="K2478">
        <v>15</v>
      </c>
      <c r="L2478">
        <v>65.5</v>
      </c>
      <c r="M2478">
        <v>141</v>
      </c>
      <c r="N2478">
        <v>3.0000000000000001E-3</v>
      </c>
      <c r="O2478">
        <v>165</v>
      </c>
      <c r="P2478">
        <v>2.65</v>
      </c>
      <c r="Q2478">
        <v>106</v>
      </c>
      <c r="R2478">
        <v>103.9</v>
      </c>
      <c r="S2478">
        <v>122</v>
      </c>
      <c r="T2478">
        <v>101.3</v>
      </c>
      <c r="U2478">
        <v>100</v>
      </c>
      <c r="V2478">
        <v>-4.16</v>
      </c>
      <c r="W2478">
        <v>273</v>
      </c>
    </row>
    <row r="2479" spans="1:23" x14ac:dyDescent="0.25">
      <c r="A2479">
        <f>COUNTIF('Value Matchup'!$D$356:$D$423,D2479)</f>
        <v>0</v>
      </c>
      <c r="B2479" t="s">
        <v>1659</v>
      </c>
      <c r="C2479">
        <v>21</v>
      </c>
      <c r="D2479" t="s">
        <v>1602</v>
      </c>
      <c r="E2479" t="s">
        <v>151</v>
      </c>
      <c r="F2479" s="79" t="s">
        <v>1177</v>
      </c>
      <c r="G2479">
        <v>18.39</v>
      </c>
      <c r="H2479">
        <v>113.1</v>
      </c>
      <c r="I2479">
        <v>30</v>
      </c>
      <c r="J2479">
        <v>94.7</v>
      </c>
      <c r="K2479">
        <v>33</v>
      </c>
      <c r="L2479">
        <v>64.8</v>
      </c>
      <c r="M2479">
        <v>183</v>
      </c>
      <c r="N2479">
        <v>-1.7999999999999999E-2</v>
      </c>
      <c r="O2479">
        <v>218</v>
      </c>
      <c r="P2479">
        <v>2.08</v>
      </c>
      <c r="Q2479">
        <v>116</v>
      </c>
      <c r="R2479">
        <v>104.9</v>
      </c>
      <c r="S2479">
        <v>81</v>
      </c>
      <c r="T2479">
        <v>102.8</v>
      </c>
      <c r="U2479">
        <v>158</v>
      </c>
      <c r="V2479">
        <v>1.05</v>
      </c>
      <c r="W2479">
        <v>126</v>
      </c>
    </row>
    <row r="2480" spans="1:23" x14ac:dyDescent="0.25">
      <c r="A2480">
        <f>COUNTIF('Value Matchup'!$D$356:$D$423,D2480)</f>
        <v>0</v>
      </c>
      <c r="B2480" t="s">
        <v>1659</v>
      </c>
      <c r="C2480">
        <v>22</v>
      </c>
      <c r="D2480" t="s">
        <v>1503</v>
      </c>
      <c r="E2480" t="s">
        <v>232</v>
      </c>
      <c r="F2480" s="79" t="s">
        <v>652</v>
      </c>
      <c r="G2480">
        <v>17.52</v>
      </c>
      <c r="H2480">
        <v>114.3</v>
      </c>
      <c r="I2480">
        <v>19</v>
      </c>
      <c r="J2480">
        <v>96.8</v>
      </c>
      <c r="K2480">
        <v>56</v>
      </c>
      <c r="L2480">
        <v>60.1</v>
      </c>
      <c r="M2480">
        <v>330</v>
      </c>
      <c r="N2480">
        <v>5.8000000000000003E-2</v>
      </c>
      <c r="O2480">
        <v>42</v>
      </c>
      <c r="P2480">
        <v>10.65</v>
      </c>
      <c r="Q2480">
        <v>2</v>
      </c>
      <c r="R2480">
        <v>109</v>
      </c>
      <c r="S2480">
        <v>2</v>
      </c>
      <c r="T2480">
        <v>98.3</v>
      </c>
      <c r="U2480">
        <v>4</v>
      </c>
      <c r="V2480">
        <v>-0.11</v>
      </c>
      <c r="W2480">
        <v>161</v>
      </c>
    </row>
    <row r="2481" spans="1:23" x14ac:dyDescent="0.25">
      <c r="A2481">
        <f>COUNTIF('Value Matchup'!$D$356:$D$423,D2481)</f>
        <v>0</v>
      </c>
      <c r="B2481" t="s">
        <v>1659</v>
      </c>
      <c r="C2481">
        <v>23</v>
      </c>
      <c r="D2481" t="s">
        <v>1603</v>
      </c>
      <c r="E2481" t="s">
        <v>134</v>
      </c>
      <c r="F2481" s="79" t="s">
        <v>537</v>
      </c>
      <c r="G2481">
        <v>17.52</v>
      </c>
      <c r="H2481">
        <v>109.8</v>
      </c>
      <c r="I2481">
        <v>59</v>
      </c>
      <c r="J2481">
        <v>92.3</v>
      </c>
      <c r="K2481">
        <v>18</v>
      </c>
      <c r="L2481">
        <v>66.5</v>
      </c>
      <c r="M2481">
        <v>97</v>
      </c>
      <c r="N2481">
        <v>-2.4E-2</v>
      </c>
      <c r="O2481">
        <v>231</v>
      </c>
      <c r="P2481">
        <v>7.98</v>
      </c>
      <c r="Q2481">
        <v>28</v>
      </c>
      <c r="R2481">
        <v>107</v>
      </c>
      <c r="S2481">
        <v>28</v>
      </c>
      <c r="T2481">
        <v>99.1</v>
      </c>
      <c r="U2481">
        <v>21</v>
      </c>
      <c r="V2481">
        <v>-3.29</v>
      </c>
      <c r="W2481">
        <v>251</v>
      </c>
    </row>
    <row r="2482" spans="1:23" x14ac:dyDescent="0.25">
      <c r="A2482">
        <f>COUNTIF('Value Matchup'!$D$356:$D$423,D2482)</f>
        <v>0</v>
      </c>
      <c r="B2482" t="s">
        <v>1659</v>
      </c>
      <c r="C2482">
        <v>24</v>
      </c>
      <c r="D2482" t="s">
        <v>1112</v>
      </c>
      <c r="E2482" t="s">
        <v>140</v>
      </c>
      <c r="F2482" s="79" t="s">
        <v>970</v>
      </c>
      <c r="G2482">
        <v>17.14</v>
      </c>
      <c r="H2482">
        <v>107.6</v>
      </c>
      <c r="I2482">
        <v>89</v>
      </c>
      <c r="J2482">
        <v>90.4</v>
      </c>
      <c r="K2482">
        <v>10</v>
      </c>
      <c r="L2482">
        <v>66.599999999999994</v>
      </c>
      <c r="M2482">
        <v>95</v>
      </c>
      <c r="N2482">
        <v>3.4000000000000002E-2</v>
      </c>
      <c r="O2482">
        <v>80</v>
      </c>
      <c r="P2482">
        <v>7.54</v>
      </c>
      <c r="Q2482">
        <v>29</v>
      </c>
      <c r="R2482">
        <v>106.9</v>
      </c>
      <c r="S2482">
        <v>33</v>
      </c>
      <c r="T2482">
        <v>99.4</v>
      </c>
      <c r="U2482">
        <v>26</v>
      </c>
      <c r="V2482">
        <v>0.82</v>
      </c>
      <c r="W2482">
        <v>132</v>
      </c>
    </row>
    <row r="2483" spans="1:23" x14ac:dyDescent="0.25">
      <c r="A2483">
        <f>COUNTIF('Value Matchup'!$D$356:$D$423,D2483)</f>
        <v>0</v>
      </c>
      <c r="B2483" t="s">
        <v>1659</v>
      </c>
      <c r="C2483">
        <v>25</v>
      </c>
      <c r="D2483" t="s">
        <v>1604</v>
      </c>
      <c r="E2483" t="s">
        <v>207</v>
      </c>
      <c r="F2483" s="79" t="s">
        <v>976</v>
      </c>
      <c r="G2483">
        <v>16.96</v>
      </c>
      <c r="H2483">
        <v>117.1</v>
      </c>
      <c r="I2483">
        <v>9</v>
      </c>
      <c r="J2483">
        <v>100.1</v>
      </c>
      <c r="K2483">
        <v>121</v>
      </c>
      <c r="L2483">
        <v>67.2</v>
      </c>
      <c r="M2483">
        <v>72</v>
      </c>
      <c r="N2483">
        <v>-1.7000000000000001E-2</v>
      </c>
      <c r="O2483">
        <v>214</v>
      </c>
      <c r="P2483">
        <v>-0.32</v>
      </c>
      <c r="Q2483">
        <v>162</v>
      </c>
      <c r="R2483">
        <v>103.4</v>
      </c>
      <c r="S2483">
        <v>148</v>
      </c>
      <c r="T2483">
        <v>103.7</v>
      </c>
      <c r="U2483">
        <v>182</v>
      </c>
      <c r="V2483">
        <v>4.6900000000000004</v>
      </c>
      <c r="W2483">
        <v>44</v>
      </c>
    </row>
    <row r="2484" spans="1:23" x14ac:dyDescent="0.25">
      <c r="A2484">
        <f>COUNTIF('Value Matchup'!$D$356:$D$423,D2484)</f>
        <v>0</v>
      </c>
      <c r="B2484" t="s">
        <v>1659</v>
      </c>
      <c r="C2484">
        <v>26</v>
      </c>
      <c r="D2484" t="s">
        <v>1605</v>
      </c>
      <c r="E2484" t="s">
        <v>134</v>
      </c>
      <c r="F2484" s="79" t="s">
        <v>545</v>
      </c>
      <c r="G2484">
        <v>16.690000000000001</v>
      </c>
      <c r="H2484">
        <v>113.9</v>
      </c>
      <c r="I2484">
        <v>24</v>
      </c>
      <c r="J2484">
        <v>97.2</v>
      </c>
      <c r="K2484">
        <v>66</v>
      </c>
      <c r="L2484">
        <v>65.8</v>
      </c>
      <c r="M2484">
        <v>128</v>
      </c>
      <c r="N2484">
        <v>-4.0000000000000001E-3</v>
      </c>
      <c r="O2484">
        <v>184</v>
      </c>
      <c r="P2484">
        <v>7.22</v>
      </c>
      <c r="Q2484">
        <v>32</v>
      </c>
      <c r="R2484">
        <v>107</v>
      </c>
      <c r="S2484">
        <v>30</v>
      </c>
      <c r="T2484">
        <v>99.8</v>
      </c>
      <c r="U2484">
        <v>39</v>
      </c>
      <c r="V2484">
        <v>-4.08</v>
      </c>
      <c r="W2484">
        <v>271</v>
      </c>
    </row>
    <row r="2485" spans="1:23" x14ac:dyDescent="0.25">
      <c r="A2485">
        <f>COUNTIF('Value Matchup'!$D$356:$D$423,D2485)</f>
        <v>0</v>
      </c>
      <c r="B2485" t="s">
        <v>1659</v>
      </c>
      <c r="C2485">
        <v>27</v>
      </c>
      <c r="D2485" t="s">
        <v>1024</v>
      </c>
      <c r="E2485" t="s">
        <v>114</v>
      </c>
      <c r="F2485" s="79" t="s">
        <v>547</v>
      </c>
      <c r="G2485">
        <v>16.690000000000001</v>
      </c>
      <c r="H2485">
        <v>106.1</v>
      </c>
      <c r="I2485">
        <v>115</v>
      </c>
      <c r="J2485">
        <v>89.5</v>
      </c>
      <c r="K2485">
        <v>6</v>
      </c>
      <c r="L2485">
        <v>61.9</v>
      </c>
      <c r="M2485">
        <v>302</v>
      </c>
      <c r="N2485">
        <v>-6.7000000000000004E-2</v>
      </c>
      <c r="O2485">
        <v>314</v>
      </c>
      <c r="P2485">
        <v>7.07</v>
      </c>
      <c r="Q2485">
        <v>35</v>
      </c>
      <c r="R2485">
        <v>107.4</v>
      </c>
      <c r="S2485">
        <v>18</v>
      </c>
      <c r="T2485">
        <v>100.3</v>
      </c>
      <c r="U2485">
        <v>57</v>
      </c>
      <c r="V2485">
        <v>3.98</v>
      </c>
      <c r="W2485">
        <v>62</v>
      </c>
    </row>
    <row r="2486" spans="1:23" x14ac:dyDescent="0.25">
      <c r="A2486">
        <f>COUNTIF('Value Matchup'!$D$356:$D$423,D2486)</f>
        <v>0</v>
      </c>
      <c r="B2486" t="s">
        <v>1659</v>
      </c>
      <c r="C2486">
        <v>28</v>
      </c>
      <c r="D2486" t="s">
        <v>990</v>
      </c>
      <c r="E2486" t="s">
        <v>144</v>
      </c>
      <c r="F2486" s="79" t="s">
        <v>972</v>
      </c>
      <c r="G2486">
        <v>16.47</v>
      </c>
      <c r="H2486">
        <v>119.2</v>
      </c>
      <c r="I2486">
        <v>5</v>
      </c>
      <c r="J2486">
        <v>102.7</v>
      </c>
      <c r="K2486">
        <v>166</v>
      </c>
      <c r="L2486">
        <v>65.900000000000006</v>
      </c>
      <c r="M2486">
        <v>125</v>
      </c>
      <c r="N2486">
        <v>7.9000000000000001E-2</v>
      </c>
      <c r="O2486">
        <v>20</v>
      </c>
      <c r="P2486">
        <v>3.79</v>
      </c>
      <c r="Q2486">
        <v>84</v>
      </c>
      <c r="R2486">
        <v>104.9</v>
      </c>
      <c r="S2486">
        <v>79</v>
      </c>
      <c r="T2486">
        <v>101.1</v>
      </c>
      <c r="U2486">
        <v>87</v>
      </c>
      <c r="V2486">
        <v>-0.47</v>
      </c>
      <c r="W2486">
        <v>173</v>
      </c>
    </row>
    <row r="2487" spans="1:23" x14ac:dyDescent="0.25">
      <c r="A2487">
        <f>COUNTIF('Value Matchup'!$D$356:$D$423,D2487)</f>
        <v>0</v>
      </c>
      <c r="B2487" t="s">
        <v>1659</v>
      </c>
      <c r="C2487">
        <v>29</v>
      </c>
      <c r="D2487" t="s">
        <v>1545</v>
      </c>
      <c r="E2487" t="s">
        <v>124</v>
      </c>
      <c r="F2487" s="79" t="s">
        <v>652</v>
      </c>
      <c r="G2487">
        <v>16.37</v>
      </c>
      <c r="H2487">
        <v>111.3</v>
      </c>
      <c r="I2487">
        <v>43</v>
      </c>
      <c r="J2487">
        <v>94.9</v>
      </c>
      <c r="K2487">
        <v>38</v>
      </c>
      <c r="L2487">
        <v>65.7</v>
      </c>
      <c r="M2487">
        <v>135</v>
      </c>
      <c r="N2487">
        <v>-7.0000000000000001E-3</v>
      </c>
      <c r="O2487">
        <v>192</v>
      </c>
      <c r="P2487">
        <v>3.61</v>
      </c>
      <c r="Q2487">
        <v>89</v>
      </c>
      <c r="R2487">
        <v>104.5</v>
      </c>
      <c r="S2487">
        <v>98</v>
      </c>
      <c r="T2487">
        <v>100.9</v>
      </c>
      <c r="U2487">
        <v>79</v>
      </c>
      <c r="V2487">
        <v>-1.83</v>
      </c>
      <c r="W2487">
        <v>210</v>
      </c>
    </row>
    <row r="2488" spans="1:23" x14ac:dyDescent="0.25">
      <c r="A2488">
        <f>COUNTIF('Value Matchup'!$D$356:$D$423,D2488)</f>
        <v>0</v>
      </c>
      <c r="B2488" t="s">
        <v>1659</v>
      </c>
      <c r="C2488">
        <v>30</v>
      </c>
      <c r="D2488" t="s">
        <v>1606</v>
      </c>
      <c r="E2488" t="s">
        <v>232</v>
      </c>
      <c r="F2488" s="79" t="s">
        <v>989</v>
      </c>
      <c r="G2488">
        <v>16.25</v>
      </c>
      <c r="H2488">
        <v>116.2</v>
      </c>
      <c r="I2488">
        <v>10</v>
      </c>
      <c r="J2488">
        <v>99.9</v>
      </c>
      <c r="K2488">
        <v>114</v>
      </c>
      <c r="L2488">
        <v>64.3</v>
      </c>
      <c r="M2488">
        <v>204</v>
      </c>
      <c r="N2488">
        <v>-3.0000000000000001E-3</v>
      </c>
      <c r="O2488">
        <v>179</v>
      </c>
      <c r="P2488">
        <v>8.81</v>
      </c>
      <c r="Q2488">
        <v>8</v>
      </c>
      <c r="R2488">
        <v>108.4</v>
      </c>
      <c r="S2488">
        <v>9</v>
      </c>
      <c r="T2488">
        <v>99.6</v>
      </c>
      <c r="U2488">
        <v>32</v>
      </c>
      <c r="V2488">
        <v>-2.64</v>
      </c>
      <c r="W2488">
        <v>234</v>
      </c>
    </row>
    <row r="2489" spans="1:23" x14ac:dyDescent="0.25">
      <c r="A2489">
        <f>COUNTIF('Value Matchup'!$D$356:$D$423,D2489)</f>
        <v>0</v>
      </c>
      <c r="B2489" t="s">
        <v>1659</v>
      </c>
      <c r="C2489">
        <v>31</v>
      </c>
      <c r="D2489" t="s">
        <v>1109</v>
      </c>
      <c r="E2489" t="s">
        <v>150</v>
      </c>
      <c r="F2489" s="79" t="s">
        <v>959</v>
      </c>
      <c r="G2489">
        <v>16.03</v>
      </c>
      <c r="H2489">
        <v>109.5</v>
      </c>
      <c r="I2489">
        <v>62</v>
      </c>
      <c r="J2489">
        <v>93.5</v>
      </c>
      <c r="K2489">
        <v>22</v>
      </c>
      <c r="L2489">
        <v>62.9</v>
      </c>
      <c r="M2489">
        <v>272</v>
      </c>
      <c r="N2489">
        <v>2.3E-2</v>
      </c>
      <c r="O2489">
        <v>115</v>
      </c>
      <c r="P2489">
        <v>6.9</v>
      </c>
      <c r="Q2489">
        <v>39</v>
      </c>
      <c r="R2489">
        <v>105.7</v>
      </c>
      <c r="S2489">
        <v>61</v>
      </c>
      <c r="T2489">
        <v>98.8</v>
      </c>
      <c r="U2489">
        <v>10</v>
      </c>
      <c r="V2489">
        <v>-9.17</v>
      </c>
      <c r="W2489">
        <v>338</v>
      </c>
    </row>
    <row r="2490" spans="1:23" x14ac:dyDescent="0.25">
      <c r="A2490">
        <f>COUNTIF('Value Matchup'!$D$356:$D$423,D2490)</f>
        <v>0</v>
      </c>
      <c r="B2490" t="s">
        <v>1659</v>
      </c>
      <c r="C2490">
        <v>32</v>
      </c>
      <c r="D2490" t="s">
        <v>1328</v>
      </c>
      <c r="E2490" t="s">
        <v>134</v>
      </c>
      <c r="F2490" s="79" t="s">
        <v>544</v>
      </c>
      <c r="G2490">
        <v>15.9</v>
      </c>
      <c r="H2490">
        <v>112.9</v>
      </c>
      <c r="I2490">
        <v>31</v>
      </c>
      <c r="J2490">
        <v>97</v>
      </c>
      <c r="K2490">
        <v>64</v>
      </c>
      <c r="L2490">
        <v>64.900000000000006</v>
      </c>
      <c r="M2490">
        <v>176</v>
      </c>
      <c r="N2490">
        <v>-6.5000000000000002E-2</v>
      </c>
      <c r="O2490">
        <v>311</v>
      </c>
      <c r="P2490">
        <v>8.4499999999999993</v>
      </c>
      <c r="Q2490">
        <v>14</v>
      </c>
      <c r="R2490">
        <v>107.8</v>
      </c>
      <c r="S2490">
        <v>11</v>
      </c>
      <c r="T2490">
        <v>99.4</v>
      </c>
      <c r="U2490">
        <v>27</v>
      </c>
      <c r="V2490">
        <v>-1.52</v>
      </c>
      <c r="W2490">
        <v>198</v>
      </c>
    </row>
    <row r="2491" spans="1:23" x14ac:dyDescent="0.25">
      <c r="A2491">
        <f>COUNTIF('Value Matchup'!$D$356:$D$423,D2491)</f>
        <v>0</v>
      </c>
      <c r="B2491" t="s">
        <v>1659</v>
      </c>
      <c r="C2491">
        <v>33</v>
      </c>
      <c r="D2491" t="s">
        <v>1607</v>
      </c>
      <c r="E2491" t="s">
        <v>140</v>
      </c>
      <c r="F2491" s="79" t="s">
        <v>571</v>
      </c>
      <c r="G2491">
        <v>15.85</v>
      </c>
      <c r="H2491">
        <v>105.2</v>
      </c>
      <c r="I2491">
        <v>133</v>
      </c>
      <c r="J2491">
        <v>89.3</v>
      </c>
      <c r="K2491">
        <v>5</v>
      </c>
      <c r="L2491">
        <v>59.3</v>
      </c>
      <c r="M2491">
        <v>339</v>
      </c>
      <c r="N2491">
        <v>-2.4E-2</v>
      </c>
      <c r="O2491">
        <v>237</v>
      </c>
      <c r="P2491">
        <v>4.05</v>
      </c>
      <c r="Q2491">
        <v>76</v>
      </c>
      <c r="R2491">
        <v>105</v>
      </c>
      <c r="S2491">
        <v>75</v>
      </c>
      <c r="T2491">
        <v>101</v>
      </c>
      <c r="U2491">
        <v>82</v>
      </c>
      <c r="V2491">
        <v>-5.7</v>
      </c>
      <c r="W2491">
        <v>308</v>
      </c>
    </row>
    <row r="2492" spans="1:23" x14ac:dyDescent="0.25">
      <c r="A2492">
        <f>COUNTIF('Value Matchup'!$D$356:$D$423,D2492)</f>
        <v>0</v>
      </c>
      <c r="B2492" t="s">
        <v>1659</v>
      </c>
      <c r="C2492">
        <v>34</v>
      </c>
      <c r="D2492" t="s">
        <v>1101</v>
      </c>
      <c r="E2492" t="s">
        <v>151</v>
      </c>
      <c r="F2492" s="79" t="s">
        <v>747</v>
      </c>
      <c r="G2492">
        <v>15.48</v>
      </c>
      <c r="H2492">
        <v>114.3</v>
      </c>
      <c r="I2492">
        <v>20</v>
      </c>
      <c r="J2492">
        <v>98.8</v>
      </c>
      <c r="K2492">
        <v>91</v>
      </c>
      <c r="L2492">
        <v>63.4</v>
      </c>
      <c r="M2492">
        <v>258</v>
      </c>
      <c r="N2492">
        <v>3.5999999999999997E-2</v>
      </c>
      <c r="O2492">
        <v>78</v>
      </c>
      <c r="P2492">
        <v>0.17</v>
      </c>
      <c r="Q2492">
        <v>150</v>
      </c>
      <c r="R2492">
        <v>104.1</v>
      </c>
      <c r="S2492">
        <v>116</v>
      </c>
      <c r="T2492">
        <v>103.9</v>
      </c>
      <c r="U2492">
        <v>192</v>
      </c>
      <c r="V2492">
        <v>-2.17</v>
      </c>
      <c r="W2492">
        <v>217</v>
      </c>
    </row>
    <row r="2493" spans="1:23" x14ac:dyDescent="0.25">
      <c r="A2493">
        <f>COUNTIF('Value Matchup'!$D$356:$D$423,D2493)</f>
        <v>0</v>
      </c>
      <c r="B2493" t="s">
        <v>1659</v>
      </c>
      <c r="C2493">
        <v>35</v>
      </c>
      <c r="D2493" t="s">
        <v>1608</v>
      </c>
      <c r="E2493" t="s">
        <v>132</v>
      </c>
      <c r="F2493" s="79" t="s">
        <v>749</v>
      </c>
      <c r="G2493">
        <v>15.34</v>
      </c>
      <c r="H2493">
        <v>108.5</v>
      </c>
      <c r="I2493">
        <v>80</v>
      </c>
      <c r="J2493">
        <v>93.2</v>
      </c>
      <c r="K2493">
        <v>20</v>
      </c>
      <c r="L2493">
        <v>65</v>
      </c>
      <c r="M2493">
        <v>172</v>
      </c>
      <c r="N2493">
        <v>3.1E-2</v>
      </c>
      <c r="O2493">
        <v>92</v>
      </c>
      <c r="P2493">
        <v>-2.34</v>
      </c>
      <c r="Q2493">
        <v>209</v>
      </c>
      <c r="R2493">
        <v>102.9</v>
      </c>
      <c r="S2493">
        <v>162</v>
      </c>
      <c r="T2493">
        <v>105.2</v>
      </c>
      <c r="U2493">
        <v>269</v>
      </c>
      <c r="V2493">
        <v>3.63</v>
      </c>
      <c r="W2493">
        <v>69</v>
      </c>
    </row>
    <row r="2494" spans="1:23" x14ac:dyDescent="0.25">
      <c r="A2494">
        <f>COUNTIF('Value Matchup'!$D$356:$D$423,D2494)</f>
        <v>0</v>
      </c>
      <c r="B2494" t="s">
        <v>1659</v>
      </c>
      <c r="C2494">
        <v>36</v>
      </c>
      <c r="D2494" t="s">
        <v>1609</v>
      </c>
      <c r="E2494" t="s">
        <v>153</v>
      </c>
      <c r="F2494" s="79" t="s">
        <v>750</v>
      </c>
      <c r="G2494">
        <v>15.27</v>
      </c>
      <c r="H2494">
        <v>111.7</v>
      </c>
      <c r="I2494">
        <v>38</v>
      </c>
      <c r="J2494">
        <v>96.4</v>
      </c>
      <c r="K2494">
        <v>53</v>
      </c>
      <c r="L2494">
        <v>66.400000000000006</v>
      </c>
      <c r="M2494">
        <v>109</v>
      </c>
      <c r="N2494">
        <v>-4.7E-2</v>
      </c>
      <c r="O2494">
        <v>274</v>
      </c>
      <c r="P2494">
        <v>1.25</v>
      </c>
      <c r="Q2494">
        <v>127</v>
      </c>
      <c r="R2494">
        <v>104</v>
      </c>
      <c r="S2494">
        <v>118</v>
      </c>
      <c r="T2494">
        <v>102.8</v>
      </c>
      <c r="U2494">
        <v>156</v>
      </c>
      <c r="V2494">
        <v>14.84</v>
      </c>
      <c r="W2494">
        <v>2</v>
      </c>
    </row>
    <row r="2495" spans="1:23" x14ac:dyDescent="0.25">
      <c r="A2495">
        <f>COUNTIF('Value Matchup'!$D$356:$D$423,D2495)</f>
        <v>0</v>
      </c>
      <c r="B2495" t="s">
        <v>1659</v>
      </c>
      <c r="C2495">
        <v>37</v>
      </c>
      <c r="D2495" t="s">
        <v>1610</v>
      </c>
      <c r="E2495" t="s">
        <v>110</v>
      </c>
      <c r="F2495" s="79" t="s">
        <v>968</v>
      </c>
      <c r="G2495">
        <v>14.97</v>
      </c>
      <c r="H2495">
        <v>109.2</v>
      </c>
      <c r="I2495">
        <v>67</v>
      </c>
      <c r="J2495">
        <v>94.2</v>
      </c>
      <c r="K2495">
        <v>27</v>
      </c>
      <c r="L2495">
        <v>68.7</v>
      </c>
      <c r="M2495">
        <v>31</v>
      </c>
      <c r="N2495">
        <v>6.0000000000000001E-3</v>
      </c>
      <c r="O2495">
        <v>158</v>
      </c>
      <c r="P2495">
        <v>3.54</v>
      </c>
      <c r="Q2495">
        <v>91</v>
      </c>
      <c r="R2495">
        <v>104.5</v>
      </c>
      <c r="S2495">
        <v>100</v>
      </c>
      <c r="T2495">
        <v>100.9</v>
      </c>
      <c r="U2495">
        <v>80</v>
      </c>
      <c r="V2495">
        <v>-0.24</v>
      </c>
      <c r="W2495">
        <v>164</v>
      </c>
    </row>
    <row r="2496" spans="1:23" x14ac:dyDescent="0.25">
      <c r="A2496">
        <f>COUNTIF('Value Matchup'!$D$356:$D$423,D2496)</f>
        <v>0</v>
      </c>
      <c r="B2496" t="s">
        <v>1659</v>
      </c>
      <c r="C2496">
        <v>38</v>
      </c>
      <c r="D2496" t="s">
        <v>1224</v>
      </c>
      <c r="E2496" t="s">
        <v>150</v>
      </c>
      <c r="F2496" s="79" t="s">
        <v>544</v>
      </c>
      <c r="G2496">
        <v>14.53</v>
      </c>
      <c r="H2496">
        <v>111.3</v>
      </c>
      <c r="I2496">
        <v>42</v>
      </c>
      <c r="J2496">
        <v>96.8</v>
      </c>
      <c r="K2496">
        <v>57</v>
      </c>
      <c r="L2496">
        <v>63</v>
      </c>
      <c r="M2496">
        <v>270</v>
      </c>
      <c r="N2496">
        <v>-3.2000000000000001E-2</v>
      </c>
      <c r="O2496">
        <v>255</v>
      </c>
      <c r="P2496">
        <v>8.25</v>
      </c>
      <c r="Q2496">
        <v>19</v>
      </c>
      <c r="R2496">
        <v>107.3</v>
      </c>
      <c r="S2496">
        <v>21</v>
      </c>
      <c r="T2496">
        <v>99.1</v>
      </c>
      <c r="U2496">
        <v>22</v>
      </c>
      <c r="V2496">
        <v>-0.46</v>
      </c>
      <c r="W2496">
        <v>172</v>
      </c>
    </row>
    <row r="2497" spans="1:23" x14ac:dyDescent="0.25">
      <c r="A2497">
        <f>COUNTIF('Value Matchup'!$D$356:$D$423,D2497)</f>
        <v>0</v>
      </c>
      <c r="B2497" t="s">
        <v>1659</v>
      </c>
      <c r="C2497">
        <v>39</v>
      </c>
      <c r="D2497" t="s">
        <v>1047</v>
      </c>
      <c r="E2497" t="s">
        <v>182</v>
      </c>
      <c r="F2497" s="79" t="s">
        <v>533</v>
      </c>
      <c r="G2497">
        <v>14.49</v>
      </c>
      <c r="H2497">
        <v>113.3</v>
      </c>
      <c r="I2497">
        <v>28</v>
      </c>
      <c r="J2497">
        <v>98.9</v>
      </c>
      <c r="K2497">
        <v>92</v>
      </c>
      <c r="L2497">
        <v>65.900000000000006</v>
      </c>
      <c r="M2497">
        <v>126</v>
      </c>
      <c r="N2497">
        <v>5.5E-2</v>
      </c>
      <c r="O2497">
        <v>47</v>
      </c>
      <c r="P2497">
        <v>6.1</v>
      </c>
      <c r="Q2497">
        <v>45</v>
      </c>
      <c r="R2497">
        <v>106.5</v>
      </c>
      <c r="S2497">
        <v>40</v>
      </c>
      <c r="T2497">
        <v>100.4</v>
      </c>
      <c r="U2497">
        <v>59</v>
      </c>
      <c r="V2497">
        <v>6.2</v>
      </c>
      <c r="W2497">
        <v>27</v>
      </c>
    </row>
    <row r="2498" spans="1:23" x14ac:dyDescent="0.25">
      <c r="A2498">
        <f>COUNTIF('Value Matchup'!$D$356:$D$423,D2498)</f>
        <v>0</v>
      </c>
      <c r="B2498" t="s">
        <v>1659</v>
      </c>
      <c r="C2498">
        <v>40</v>
      </c>
      <c r="D2498" t="s">
        <v>1048</v>
      </c>
      <c r="E2498" t="s">
        <v>124</v>
      </c>
      <c r="F2498" s="79" t="s">
        <v>959</v>
      </c>
      <c r="G2498">
        <v>14.36</v>
      </c>
      <c r="H2498">
        <v>106.7</v>
      </c>
      <c r="I2498">
        <v>100</v>
      </c>
      <c r="J2498">
        <v>92.4</v>
      </c>
      <c r="K2498">
        <v>19</v>
      </c>
      <c r="L2498">
        <v>67.2</v>
      </c>
      <c r="M2498">
        <v>74</v>
      </c>
      <c r="N2498">
        <v>-1.7000000000000001E-2</v>
      </c>
      <c r="O2498">
        <v>215</v>
      </c>
      <c r="P2498">
        <v>2.5</v>
      </c>
      <c r="Q2498">
        <v>109</v>
      </c>
      <c r="R2498">
        <v>104.2</v>
      </c>
      <c r="S2498">
        <v>110</v>
      </c>
      <c r="T2498">
        <v>101.7</v>
      </c>
      <c r="U2498">
        <v>117</v>
      </c>
      <c r="V2498">
        <v>-4.51</v>
      </c>
      <c r="W2498">
        <v>283</v>
      </c>
    </row>
    <row r="2499" spans="1:23" x14ac:dyDescent="0.25">
      <c r="A2499">
        <f>COUNTIF('Value Matchup'!$D$356:$D$423,D2499)</f>
        <v>0</v>
      </c>
      <c r="B2499" t="s">
        <v>1659</v>
      </c>
      <c r="C2499">
        <v>41</v>
      </c>
      <c r="D2499" t="s">
        <v>1442</v>
      </c>
      <c r="E2499" t="s">
        <v>146</v>
      </c>
      <c r="F2499" s="79" t="s">
        <v>466</v>
      </c>
      <c r="G2499">
        <v>14.34</v>
      </c>
      <c r="H2499">
        <v>108.8</v>
      </c>
      <c r="I2499">
        <v>72</v>
      </c>
      <c r="J2499">
        <v>94.4</v>
      </c>
      <c r="K2499">
        <v>29</v>
      </c>
      <c r="L2499">
        <v>60.7</v>
      </c>
      <c r="M2499">
        <v>325</v>
      </c>
      <c r="N2499">
        <v>2.7E-2</v>
      </c>
      <c r="O2499">
        <v>99</v>
      </c>
      <c r="P2499">
        <v>-0.87</v>
      </c>
      <c r="Q2499">
        <v>175</v>
      </c>
      <c r="R2499">
        <v>101.4</v>
      </c>
      <c r="S2499">
        <v>245</v>
      </c>
      <c r="T2499">
        <v>102.2</v>
      </c>
      <c r="U2499">
        <v>134</v>
      </c>
      <c r="V2499">
        <v>0.65</v>
      </c>
      <c r="W2499">
        <v>138</v>
      </c>
    </row>
    <row r="2500" spans="1:23" x14ac:dyDescent="0.25">
      <c r="A2500">
        <f>COUNTIF('Value Matchup'!$D$356:$D$423,D2500)</f>
        <v>0</v>
      </c>
      <c r="B2500" t="s">
        <v>1659</v>
      </c>
      <c r="C2500">
        <v>42</v>
      </c>
      <c r="D2500" t="s">
        <v>1529</v>
      </c>
      <c r="E2500" t="s">
        <v>150</v>
      </c>
      <c r="F2500" s="79" t="s">
        <v>761</v>
      </c>
      <c r="G2500">
        <v>14.22</v>
      </c>
      <c r="H2500">
        <v>110.9</v>
      </c>
      <c r="I2500">
        <v>50</v>
      </c>
      <c r="J2500">
        <v>96.7</v>
      </c>
      <c r="K2500">
        <v>55</v>
      </c>
      <c r="L2500">
        <v>60.2</v>
      </c>
      <c r="M2500">
        <v>329</v>
      </c>
      <c r="N2500">
        <v>3.2000000000000001E-2</v>
      </c>
      <c r="O2500">
        <v>87</v>
      </c>
      <c r="P2500">
        <v>6.94</v>
      </c>
      <c r="Q2500">
        <v>37</v>
      </c>
      <c r="R2500">
        <v>106.4</v>
      </c>
      <c r="S2500">
        <v>42</v>
      </c>
      <c r="T2500">
        <v>99.4</v>
      </c>
      <c r="U2500">
        <v>28</v>
      </c>
      <c r="V2500">
        <v>-4.28</v>
      </c>
      <c r="W2500">
        <v>277</v>
      </c>
    </row>
    <row r="2501" spans="1:23" x14ac:dyDescent="0.25">
      <c r="A2501">
        <f>COUNTIF('Value Matchup'!$D$356:$D$423,D2501)</f>
        <v>0</v>
      </c>
      <c r="B2501" t="s">
        <v>1659</v>
      </c>
      <c r="C2501">
        <v>43</v>
      </c>
      <c r="D2501" t="s">
        <v>1611</v>
      </c>
      <c r="E2501" t="s">
        <v>140</v>
      </c>
      <c r="F2501" s="79" t="s">
        <v>1341</v>
      </c>
      <c r="G2501">
        <v>14.22</v>
      </c>
      <c r="H2501">
        <v>112.1</v>
      </c>
      <c r="I2501">
        <v>32</v>
      </c>
      <c r="J2501">
        <v>97.9</v>
      </c>
      <c r="K2501">
        <v>78</v>
      </c>
      <c r="L2501">
        <v>67</v>
      </c>
      <c r="M2501">
        <v>83</v>
      </c>
      <c r="N2501">
        <v>-4.0000000000000001E-3</v>
      </c>
      <c r="O2501">
        <v>183</v>
      </c>
      <c r="P2501">
        <v>6.22</v>
      </c>
      <c r="Q2501">
        <v>43</v>
      </c>
      <c r="R2501">
        <v>105.9</v>
      </c>
      <c r="S2501">
        <v>53</v>
      </c>
      <c r="T2501">
        <v>99.7</v>
      </c>
      <c r="U2501">
        <v>36</v>
      </c>
      <c r="V2501">
        <v>1.18</v>
      </c>
      <c r="W2501">
        <v>119</v>
      </c>
    </row>
    <row r="2502" spans="1:23" x14ac:dyDescent="0.25">
      <c r="A2502">
        <f>COUNTIF('Value Matchup'!$D$356:$D$423,D2502)</f>
        <v>0</v>
      </c>
      <c r="B2502" t="s">
        <v>1659</v>
      </c>
      <c r="C2502">
        <v>44</v>
      </c>
      <c r="D2502" t="s">
        <v>1612</v>
      </c>
      <c r="E2502" t="s">
        <v>150</v>
      </c>
      <c r="F2502" s="79" t="s">
        <v>756</v>
      </c>
      <c r="G2502">
        <v>13.56</v>
      </c>
      <c r="H2502">
        <v>111.4</v>
      </c>
      <c r="I2502">
        <v>41</v>
      </c>
      <c r="J2502">
        <v>97.9</v>
      </c>
      <c r="K2502">
        <v>77</v>
      </c>
      <c r="L2502">
        <v>64</v>
      </c>
      <c r="M2502">
        <v>226</v>
      </c>
      <c r="N2502">
        <v>-1.9E-2</v>
      </c>
      <c r="O2502">
        <v>221</v>
      </c>
      <c r="P2502">
        <v>8.32</v>
      </c>
      <c r="Q2502">
        <v>17</v>
      </c>
      <c r="R2502">
        <v>107.3</v>
      </c>
      <c r="S2502">
        <v>24</v>
      </c>
      <c r="T2502">
        <v>99</v>
      </c>
      <c r="U2502">
        <v>17</v>
      </c>
      <c r="V2502">
        <v>2.04</v>
      </c>
      <c r="W2502">
        <v>96</v>
      </c>
    </row>
    <row r="2503" spans="1:23" x14ac:dyDescent="0.25">
      <c r="A2503">
        <f>COUNTIF('Value Matchup'!$D$356:$D$423,D2503)</f>
        <v>0</v>
      </c>
      <c r="B2503" t="s">
        <v>1659</v>
      </c>
      <c r="C2503">
        <v>45</v>
      </c>
      <c r="D2503" t="s">
        <v>1613</v>
      </c>
      <c r="E2503" t="s">
        <v>176</v>
      </c>
      <c r="F2503" s="79" t="s">
        <v>1434</v>
      </c>
      <c r="G2503">
        <v>13.53</v>
      </c>
      <c r="H2503">
        <v>109.9</v>
      </c>
      <c r="I2503">
        <v>58</v>
      </c>
      <c r="J2503">
        <v>96.4</v>
      </c>
      <c r="K2503">
        <v>54</v>
      </c>
      <c r="L2503">
        <v>60.4</v>
      </c>
      <c r="M2503">
        <v>326</v>
      </c>
      <c r="N2503">
        <v>2.4E-2</v>
      </c>
      <c r="O2503">
        <v>112</v>
      </c>
      <c r="P2503">
        <v>-2.0499999999999998</v>
      </c>
      <c r="Q2503">
        <v>200</v>
      </c>
      <c r="R2503">
        <v>100.7</v>
      </c>
      <c r="S2503">
        <v>276</v>
      </c>
      <c r="T2503">
        <v>102.7</v>
      </c>
      <c r="U2503">
        <v>152</v>
      </c>
      <c r="V2503">
        <v>-2.31</v>
      </c>
      <c r="W2503">
        <v>228</v>
      </c>
    </row>
    <row r="2504" spans="1:23" x14ac:dyDescent="0.25">
      <c r="A2504">
        <f>COUNTIF('Value Matchup'!$D$356:$D$423,D2504)</f>
        <v>0</v>
      </c>
      <c r="B2504" t="s">
        <v>1659</v>
      </c>
      <c r="C2504">
        <v>46</v>
      </c>
      <c r="D2504" t="s">
        <v>1614</v>
      </c>
      <c r="E2504" t="s">
        <v>176</v>
      </c>
      <c r="F2504" s="79" t="s">
        <v>1434</v>
      </c>
      <c r="G2504">
        <v>13.45</v>
      </c>
      <c r="H2504">
        <v>106.9</v>
      </c>
      <c r="I2504">
        <v>96</v>
      </c>
      <c r="J2504">
        <v>93.5</v>
      </c>
      <c r="K2504">
        <v>23</v>
      </c>
      <c r="L2504">
        <v>65</v>
      </c>
      <c r="M2504">
        <v>173</v>
      </c>
      <c r="N2504">
        <v>2.4E-2</v>
      </c>
      <c r="O2504">
        <v>109</v>
      </c>
      <c r="P2504">
        <v>0.53</v>
      </c>
      <c r="Q2504">
        <v>143</v>
      </c>
      <c r="R2504">
        <v>101.9</v>
      </c>
      <c r="S2504">
        <v>213</v>
      </c>
      <c r="T2504">
        <v>101.4</v>
      </c>
      <c r="U2504">
        <v>105</v>
      </c>
      <c r="V2504">
        <v>1.9</v>
      </c>
      <c r="W2504">
        <v>99</v>
      </c>
    </row>
    <row r="2505" spans="1:23" x14ac:dyDescent="0.25">
      <c r="A2505">
        <f>COUNTIF('Value Matchup'!$D$356:$D$423,D2505)</f>
        <v>0</v>
      </c>
      <c r="B2505" t="s">
        <v>1659</v>
      </c>
      <c r="C2505">
        <v>47</v>
      </c>
      <c r="D2505" t="s">
        <v>1342</v>
      </c>
      <c r="E2505" t="s">
        <v>140</v>
      </c>
      <c r="F2505" s="79" t="s">
        <v>539</v>
      </c>
      <c r="G2505">
        <v>13.18</v>
      </c>
      <c r="H2505">
        <v>111</v>
      </c>
      <c r="I2505">
        <v>47</v>
      </c>
      <c r="J2505">
        <v>97.9</v>
      </c>
      <c r="K2505">
        <v>76</v>
      </c>
      <c r="L2505">
        <v>63.6</v>
      </c>
      <c r="M2505">
        <v>249</v>
      </c>
      <c r="N2505">
        <v>-3.7999999999999999E-2</v>
      </c>
      <c r="O2505">
        <v>260</v>
      </c>
      <c r="P2505">
        <v>5.45</v>
      </c>
      <c r="Q2505">
        <v>56</v>
      </c>
      <c r="R2505">
        <v>105.3</v>
      </c>
      <c r="S2505">
        <v>69</v>
      </c>
      <c r="T2505">
        <v>99.9</v>
      </c>
      <c r="U2505">
        <v>43</v>
      </c>
      <c r="V2505">
        <v>1.06</v>
      </c>
      <c r="W2505">
        <v>125</v>
      </c>
    </row>
    <row r="2506" spans="1:23" x14ac:dyDescent="0.25">
      <c r="A2506">
        <f>COUNTIF('Value Matchup'!$D$356:$D$423,D2506)</f>
        <v>0</v>
      </c>
      <c r="B2506" t="s">
        <v>1659</v>
      </c>
      <c r="C2506">
        <v>48</v>
      </c>
      <c r="D2506" t="s">
        <v>1615</v>
      </c>
      <c r="E2506" t="s">
        <v>150</v>
      </c>
      <c r="F2506" s="79" t="s">
        <v>1002</v>
      </c>
      <c r="G2506">
        <v>13.13</v>
      </c>
      <c r="H2506">
        <v>103.9</v>
      </c>
      <c r="I2506">
        <v>151</v>
      </c>
      <c r="J2506">
        <v>90.8</v>
      </c>
      <c r="K2506">
        <v>13</v>
      </c>
      <c r="L2506">
        <v>58.5</v>
      </c>
      <c r="M2506">
        <v>343</v>
      </c>
      <c r="N2506">
        <v>0.04</v>
      </c>
      <c r="O2506">
        <v>72</v>
      </c>
      <c r="P2506">
        <v>8.17</v>
      </c>
      <c r="Q2506">
        <v>23</v>
      </c>
      <c r="R2506">
        <v>107.2</v>
      </c>
      <c r="S2506">
        <v>26</v>
      </c>
      <c r="T2506">
        <v>99</v>
      </c>
      <c r="U2506">
        <v>20</v>
      </c>
      <c r="V2506">
        <v>1.27</v>
      </c>
      <c r="W2506">
        <v>116</v>
      </c>
    </row>
    <row r="2507" spans="1:23" x14ac:dyDescent="0.25">
      <c r="A2507">
        <f>COUNTIF('Value Matchup'!$D$356:$D$423,D2507)</f>
        <v>0</v>
      </c>
      <c r="B2507" t="s">
        <v>1659</v>
      </c>
      <c r="C2507">
        <v>49</v>
      </c>
      <c r="D2507" t="s">
        <v>1616</v>
      </c>
      <c r="E2507" t="s">
        <v>123</v>
      </c>
      <c r="F2507" s="79" t="s">
        <v>650</v>
      </c>
      <c r="G2507">
        <v>12.92</v>
      </c>
      <c r="H2507">
        <v>108.5</v>
      </c>
      <c r="I2507">
        <v>78</v>
      </c>
      <c r="J2507">
        <v>95.6</v>
      </c>
      <c r="K2507">
        <v>41</v>
      </c>
      <c r="L2507">
        <v>65.400000000000006</v>
      </c>
      <c r="M2507">
        <v>147</v>
      </c>
      <c r="N2507">
        <v>-3.0000000000000001E-3</v>
      </c>
      <c r="O2507">
        <v>180</v>
      </c>
      <c r="P2507">
        <v>-0.13</v>
      </c>
      <c r="Q2507">
        <v>158</v>
      </c>
      <c r="R2507">
        <v>103.1</v>
      </c>
      <c r="S2507">
        <v>154</v>
      </c>
      <c r="T2507">
        <v>103.3</v>
      </c>
      <c r="U2507">
        <v>166</v>
      </c>
      <c r="V2507">
        <v>4.47</v>
      </c>
      <c r="W2507">
        <v>48</v>
      </c>
    </row>
    <row r="2508" spans="1:23" x14ac:dyDescent="0.25">
      <c r="A2508">
        <f>COUNTIF('Value Matchup'!$D$356:$D$423,D2508)</f>
        <v>0</v>
      </c>
      <c r="B2508" t="s">
        <v>1659</v>
      </c>
      <c r="C2508">
        <v>50</v>
      </c>
      <c r="D2508" t="s">
        <v>1617</v>
      </c>
      <c r="E2508" t="s">
        <v>151</v>
      </c>
      <c r="F2508" s="79" t="s">
        <v>968</v>
      </c>
      <c r="G2508">
        <v>12.79</v>
      </c>
      <c r="H2508">
        <v>106.3</v>
      </c>
      <c r="I2508">
        <v>111</v>
      </c>
      <c r="J2508">
        <v>93.5</v>
      </c>
      <c r="K2508">
        <v>21</v>
      </c>
      <c r="L2508">
        <v>72.599999999999994</v>
      </c>
      <c r="M2508">
        <v>5</v>
      </c>
      <c r="N2508">
        <v>0.02</v>
      </c>
      <c r="O2508">
        <v>123</v>
      </c>
      <c r="P2508">
        <v>1.31</v>
      </c>
      <c r="Q2508">
        <v>125</v>
      </c>
      <c r="R2508">
        <v>105.1</v>
      </c>
      <c r="S2508">
        <v>72</v>
      </c>
      <c r="T2508">
        <v>103.8</v>
      </c>
      <c r="U2508">
        <v>188</v>
      </c>
      <c r="V2508">
        <v>0.38</v>
      </c>
      <c r="W2508">
        <v>145</v>
      </c>
    </row>
    <row r="2509" spans="1:23" x14ac:dyDescent="0.25">
      <c r="A2509">
        <f>COUNTIF('Value Matchup'!$D$356:$D$423,D2509)</f>
        <v>0</v>
      </c>
      <c r="B2509" t="s">
        <v>1659</v>
      </c>
      <c r="C2509">
        <v>51</v>
      </c>
      <c r="D2509" t="s">
        <v>1410</v>
      </c>
      <c r="E2509" t="s">
        <v>124</v>
      </c>
      <c r="F2509" s="79" t="s">
        <v>755</v>
      </c>
      <c r="G2509">
        <v>12.77</v>
      </c>
      <c r="H2509">
        <v>107.6</v>
      </c>
      <c r="I2509">
        <v>87</v>
      </c>
      <c r="J2509">
        <v>94.9</v>
      </c>
      <c r="K2509">
        <v>37</v>
      </c>
      <c r="L2509">
        <v>64.3</v>
      </c>
      <c r="M2509">
        <v>205</v>
      </c>
      <c r="N2509">
        <v>-5.0999999999999997E-2</v>
      </c>
      <c r="O2509">
        <v>291</v>
      </c>
      <c r="P2509">
        <v>3.71</v>
      </c>
      <c r="Q2509">
        <v>86</v>
      </c>
      <c r="R2509">
        <v>105.2</v>
      </c>
      <c r="S2509">
        <v>71</v>
      </c>
      <c r="T2509">
        <v>101.5</v>
      </c>
      <c r="U2509">
        <v>107</v>
      </c>
      <c r="V2509">
        <v>1.3</v>
      </c>
      <c r="W2509">
        <v>115</v>
      </c>
    </row>
    <row r="2510" spans="1:23" x14ac:dyDescent="0.25">
      <c r="A2510">
        <f>COUNTIF('Value Matchup'!$D$356:$D$423,D2510)</f>
        <v>0</v>
      </c>
      <c r="B2510" t="s">
        <v>1659</v>
      </c>
      <c r="C2510">
        <v>52</v>
      </c>
      <c r="D2510" t="s">
        <v>1618</v>
      </c>
      <c r="E2510" t="s">
        <v>232</v>
      </c>
      <c r="F2510" s="79" t="s">
        <v>1180</v>
      </c>
      <c r="G2510">
        <v>12.77</v>
      </c>
      <c r="H2510">
        <v>108.5</v>
      </c>
      <c r="I2510">
        <v>79</v>
      </c>
      <c r="J2510">
        <v>95.8</v>
      </c>
      <c r="K2510">
        <v>42</v>
      </c>
      <c r="L2510">
        <v>63.9</v>
      </c>
      <c r="M2510">
        <v>230</v>
      </c>
      <c r="N2510">
        <v>1.7999999999999999E-2</v>
      </c>
      <c r="O2510">
        <v>127</v>
      </c>
      <c r="P2510">
        <v>8.15</v>
      </c>
      <c r="Q2510">
        <v>24</v>
      </c>
      <c r="R2510">
        <v>107.8</v>
      </c>
      <c r="S2510">
        <v>12</v>
      </c>
      <c r="T2510">
        <v>99.6</v>
      </c>
      <c r="U2510">
        <v>35</v>
      </c>
      <c r="V2510">
        <v>-5.15</v>
      </c>
      <c r="W2510">
        <v>298</v>
      </c>
    </row>
    <row r="2511" spans="1:23" x14ac:dyDescent="0.25">
      <c r="A2511">
        <f>COUNTIF('Value Matchup'!$D$356:$D$423,D2511)</f>
        <v>0</v>
      </c>
      <c r="B2511" t="s">
        <v>1659</v>
      </c>
      <c r="C2511">
        <v>53</v>
      </c>
      <c r="D2511" t="s">
        <v>1619</v>
      </c>
      <c r="E2511" t="s">
        <v>182</v>
      </c>
      <c r="F2511" s="79" t="s">
        <v>1041</v>
      </c>
      <c r="G2511">
        <v>12.59</v>
      </c>
      <c r="H2511">
        <v>108.7</v>
      </c>
      <c r="I2511">
        <v>74</v>
      </c>
      <c r="J2511">
        <v>96.1</v>
      </c>
      <c r="K2511">
        <v>49</v>
      </c>
      <c r="L2511">
        <v>66.400000000000006</v>
      </c>
      <c r="M2511">
        <v>104</v>
      </c>
      <c r="N2511">
        <v>3.1E-2</v>
      </c>
      <c r="O2511">
        <v>89</v>
      </c>
      <c r="P2511">
        <v>7.24</v>
      </c>
      <c r="Q2511">
        <v>31</v>
      </c>
      <c r="R2511">
        <v>107.4</v>
      </c>
      <c r="S2511">
        <v>20</v>
      </c>
      <c r="T2511">
        <v>100.1</v>
      </c>
      <c r="U2511">
        <v>48</v>
      </c>
      <c r="V2511">
        <v>4.5599999999999996</v>
      </c>
      <c r="W2511">
        <v>47</v>
      </c>
    </row>
    <row r="2512" spans="1:23" x14ac:dyDescent="0.25">
      <c r="A2512">
        <f>COUNTIF('Value Matchup'!$D$356:$D$423,D2512)</f>
        <v>0</v>
      </c>
      <c r="B2512" t="s">
        <v>1659</v>
      </c>
      <c r="C2512">
        <v>54</v>
      </c>
      <c r="D2512" t="s">
        <v>1178</v>
      </c>
      <c r="E2512" t="s">
        <v>161</v>
      </c>
      <c r="F2512" s="79" t="s">
        <v>752</v>
      </c>
      <c r="G2512">
        <v>12.26</v>
      </c>
      <c r="H2512">
        <v>115.5</v>
      </c>
      <c r="I2512">
        <v>15</v>
      </c>
      <c r="J2512">
        <v>103.2</v>
      </c>
      <c r="K2512">
        <v>181</v>
      </c>
      <c r="L2512">
        <v>70</v>
      </c>
      <c r="M2512">
        <v>17</v>
      </c>
      <c r="N2512">
        <v>-1.0999999999999999E-2</v>
      </c>
      <c r="O2512">
        <v>197</v>
      </c>
      <c r="P2512">
        <v>-1.04</v>
      </c>
      <c r="Q2512">
        <v>178</v>
      </c>
      <c r="R2512">
        <v>102.6</v>
      </c>
      <c r="S2512">
        <v>177</v>
      </c>
      <c r="T2512">
        <v>103.7</v>
      </c>
      <c r="U2512">
        <v>181</v>
      </c>
      <c r="V2512">
        <v>4.87</v>
      </c>
      <c r="W2512">
        <v>42</v>
      </c>
    </row>
    <row r="2513" spans="1:23" x14ac:dyDescent="0.25">
      <c r="A2513">
        <f>COUNTIF('Value Matchup'!$D$356:$D$423,D2513)</f>
        <v>0</v>
      </c>
      <c r="B2513" t="s">
        <v>1659</v>
      </c>
      <c r="C2513">
        <v>55</v>
      </c>
      <c r="D2513" t="s">
        <v>1620</v>
      </c>
      <c r="E2513" t="s">
        <v>150</v>
      </c>
      <c r="F2513" s="79" t="s">
        <v>534</v>
      </c>
      <c r="G2513">
        <v>12.19</v>
      </c>
      <c r="H2513">
        <v>106.7</v>
      </c>
      <c r="I2513">
        <v>99</v>
      </c>
      <c r="J2513">
        <v>94.6</v>
      </c>
      <c r="K2513">
        <v>31</v>
      </c>
      <c r="L2513">
        <v>64.8</v>
      </c>
      <c r="M2513">
        <v>186</v>
      </c>
      <c r="N2513">
        <v>1E-3</v>
      </c>
      <c r="O2513">
        <v>171</v>
      </c>
      <c r="P2513">
        <v>5.47</v>
      </c>
      <c r="Q2513">
        <v>55</v>
      </c>
      <c r="R2513">
        <v>105.9</v>
      </c>
      <c r="S2513">
        <v>52</v>
      </c>
      <c r="T2513">
        <v>100.4</v>
      </c>
      <c r="U2513">
        <v>62</v>
      </c>
      <c r="V2513">
        <v>-3.76</v>
      </c>
      <c r="W2513">
        <v>258</v>
      </c>
    </row>
    <row r="2514" spans="1:23" x14ac:dyDescent="0.25">
      <c r="A2514">
        <f>COUNTIF('Value Matchup'!$D$356:$D$423,D2514)</f>
        <v>0</v>
      </c>
      <c r="B2514" t="s">
        <v>1659</v>
      </c>
      <c r="C2514">
        <v>56</v>
      </c>
      <c r="D2514" t="s">
        <v>1621</v>
      </c>
      <c r="E2514" t="s">
        <v>124</v>
      </c>
      <c r="F2514" s="79" t="s">
        <v>1039</v>
      </c>
      <c r="G2514">
        <v>11.97</v>
      </c>
      <c r="H2514">
        <v>109.5</v>
      </c>
      <c r="I2514">
        <v>61</v>
      </c>
      <c r="J2514">
        <v>97.5</v>
      </c>
      <c r="K2514">
        <v>71</v>
      </c>
      <c r="L2514">
        <v>69.099999999999994</v>
      </c>
      <c r="M2514">
        <v>27</v>
      </c>
      <c r="N2514">
        <v>2.5000000000000001E-2</v>
      </c>
      <c r="O2514">
        <v>107</v>
      </c>
      <c r="P2514">
        <v>4.1100000000000003</v>
      </c>
      <c r="Q2514">
        <v>75</v>
      </c>
      <c r="R2514">
        <v>105.6</v>
      </c>
      <c r="S2514">
        <v>62</v>
      </c>
      <c r="T2514">
        <v>101.5</v>
      </c>
      <c r="U2514">
        <v>110</v>
      </c>
      <c r="V2514">
        <v>-7.0000000000000007E-2</v>
      </c>
      <c r="W2514">
        <v>159</v>
      </c>
    </row>
    <row r="2515" spans="1:23" x14ac:dyDescent="0.25">
      <c r="A2515">
        <f>COUNTIF('Value Matchup'!$D$356:$D$423,D2515)</f>
        <v>0</v>
      </c>
      <c r="B2515" t="s">
        <v>1659</v>
      </c>
      <c r="C2515">
        <v>57</v>
      </c>
      <c r="D2515" t="s">
        <v>1622</v>
      </c>
      <c r="E2515" t="s">
        <v>112</v>
      </c>
      <c r="F2515" s="79" t="s">
        <v>950</v>
      </c>
      <c r="G2515">
        <v>11.88</v>
      </c>
      <c r="H2515">
        <v>106.6</v>
      </c>
      <c r="I2515">
        <v>102</v>
      </c>
      <c r="J2515">
        <v>94.7</v>
      </c>
      <c r="K2515">
        <v>32</v>
      </c>
      <c r="L2515">
        <v>66</v>
      </c>
      <c r="M2515">
        <v>121</v>
      </c>
      <c r="N2515">
        <v>2.1999999999999999E-2</v>
      </c>
      <c r="O2515">
        <v>116</v>
      </c>
      <c r="P2515">
        <v>0.8</v>
      </c>
      <c r="Q2515">
        <v>139</v>
      </c>
      <c r="R2515">
        <v>103.6</v>
      </c>
      <c r="S2515">
        <v>135</v>
      </c>
      <c r="T2515">
        <v>102.8</v>
      </c>
      <c r="U2515">
        <v>157</v>
      </c>
      <c r="V2515">
        <v>-2.97</v>
      </c>
      <c r="W2515">
        <v>242</v>
      </c>
    </row>
    <row r="2516" spans="1:23" x14ac:dyDescent="0.25">
      <c r="A2516">
        <f>COUNTIF('Value Matchup'!$D$356:$D$423,D2516)</f>
        <v>0</v>
      </c>
      <c r="B2516" t="s">
        <v>1659</v>
      </c>
      <c r="C2516">
        <v>58</v>
      </c>
      <c r="D2516" t="s">
        <v>67</v>
      </c>
      <c r="E2516" t="s">
        <v>124</v>
      </c>
      <c r="F2516" s="79" t="s">
        <v>756</v>
      </c>
      <c r="G2516">
        <v>11.85</v>
      </c>
      <c r="H2516">
        <v>108.8</v>
      </c>
      <c r="I2516">
        <v>73</v>
      </c>
      <c r="J2516">
        <v>96.9</v>
      </c>
      <c r="K2516">
        <v>62</v>
      </c>
      <c r="L2516">
        <v>64.7</v>
      </c>
      <c r="M2516">
        <v>191</v>
      </c>
      <c r="N2516">
        <v>-7.3999999999999996E-2</v>
      </c>
      <c r="O2516">
        <v>326</v>
      </c>
      <c r="P2516">
        <v>3.96</v>
      </c>
      <c r="Q2516">
        <v>79</v>
      </c>
      <c r="R2516">
        <v>104.1</v>
      </c>
      <c r="S2516">
        <v>114</v>
      </c>
      <c r="T2516">
        <v>100.2</v>
      </c>
      <c r="U2516">
        <v>49</v>
      </c>
      <c r="V2516">
        <v>-0.61</v>
      </c>
      <c r="W2516">
        <v>179</v>
      </c>
    </row>
    <row r="2517" spans="1:23" x14ac:dyDescent="0.25">
      <c r="A2517">
        <f>COUNTIF('Value Matchup'!$D$356:$D$423,D2517)</f>
        <v>0</v>
      </c>
      <c r="B2517" t="s">
        <v>1659</v>
      </c>
      <c r="C2517">
        <v>59</v>
      </c>
      <c r="D2517" t="s">
        <v>1040</v>
      </c>
      <c r="E2517" t="s">
        <v>124</v>
      </c>
      <c r="F2517" s="79" t="s">
        <v>652</v>
      </c>
      <c r="G2517">
        <v>11.81</v>
      </c>
      <c r="H2517">
        <v>114.2</v>
      </c>
      <c r="I2517">
        <v>21</v>
      </c>
      <c r="J2517">
        <v>102.4</v>
      </c>
      <c r="K2517">
        <v>159</v>
      </c>
      <c r="L2517">
        <v>66.8</v>
      </c>
      <c r="M2517">
        <v>90</v>
      </c>
      <c r="N2517">
        <v>3.9E-2</v>
      </c>
      <c r="O2517">
        <v>74</v>
      </c>
      <c r="P2517">
        <v>3.43</v>
      </c>
      <c r="Q2517">
        <v>92</v>
      </c>
      <c r="R2517">
        <v>103.9</v>
      </c>
      <c r="S2517">
        <v>124</v>
      </c>
      <c r="T2517">
        <v>100.5</v>
      </c>
      <c r="U2517">
        <v>63</v>
      </c>
      <c r="V2517">
        <v>-3.09</v>
      </c>
      <c r="W2517">
        <v>247</v>
      </c>
    </row>
    <row r="2518" spans="1:23" x14ac:dyDescent="0.25">
      <c r="A2518">
        <f>COUNTIF('Value Matchup'!$D$356:$D$423,D2518)</f>
        <v>0</v>
      </c>
      <c r="B2518" t="s">
        <v>1659</v>
      </c>
      <c r="C2518">
        <v>60</v>
      </c>
      <c r="D2518" t="s">
        <v>1623</v>
      </c>
      <c r="E2518" t="s">
        <v>182</v>
      </c>
      <c r="F2518" s="79" t="s">
        <v>538</v>
      </c>
      <c r="G2518">
        <v>11.78</v>
      </c>
      <c r="H2518">
        <v>110.6</v>
      </c>
      <c r="I2518">
        <v>53</v>
      </c>
      <c r="J2518">
        <v>98.9</v>
      </c>
      <c r="K2518">
        <v>93</v>
      </c>
      <c r="L2518">
        <v>63</v>
      </c>
      <c r="M2518">
        <v>269</v>
      </c>
      <c r="N2518">
        <v>-2.4E-2</v>
      </c>
      <c r="O2518">
        <v>235</v>
      </c>
      <c r="P2518">
        <v>3.83</v>
      </c>
      <c r="Q2518">
        <v>83</v>
      </c>
      <c r="R2518">
        <v>104.9</v>
      </c>
      <c r="S2518">
        <v>83</v>
      </c>
      <c r="T2518">
        <v>101.1</v>
      </c>
      <c r="U2518">
        <v>84</v>
      </c>
      <c r="V2518">
        <v>0.1</v>
      </c>
      <c r="W2518">
        <v>150</v>
      </c>
    </row>
    <row r="2519" spans="1:23" x14ac:dyDescent="0.25">
      <c r="A2519">
        <f>COUNTIF('Value Matchup'!$D$356:$D$423,D2519)</f>
        <v>0</v>
      </c>
      <c r="B2519" t="s">
        <v>1659</v>
      </c>
      <c r="C2519">
        <v>61</v>
      </c>
      <c r="D2519" t="s">
        <v>1624</v>
      </c>
      <c r="E2519" t="s">
        <v>186</v>
      </c>
      <c r="F2519" s="79" t="s">
        <v>976</v>
      </c>
      <c r="G2519">
        <v>11.62</v>
      </c>
      <c r="H2519">
        <v>113.7</v>
      </c>
      <c r="I2519">
        <v>26</v>
      </c>
      <c r="J2519">
        <v>102.1</v>
      </c>
      <c r="K2519">
        <v>152</v>
      </c>
      <c r="L2519">
        <v>64.8</v>
      </c>
      <c r="M2519">
        <v>182</v>
      </c>
      <c r="N2519">
        <v>0.03</v>
      </c>
      <c r="O2519">
        <v>93</v>
      </c>
      <c r="P2519">
        <v>-1.92</v>
      </c>
      <c r="Q2519">
        <v>198</v>
      </c>
      <c r="R2519">
        <v>103.2</v>
      </c>
      <c r="S2519">
        <v>152</v>
      </c>
      <c r="T2519">
        <v>105.1</v>
      </c>
      <c r="U2519">
        <v>259</v>
      </c>
      <c r="V2519">
        <v>2.04</v>
      </c>
      <c r="W2519">
        <v>97</v>
      </c>
    </row>
    <row r="2520" spans="1:23" x14ac:dyDescent="0.25">
      <c r="A2520">
        <f>COUNTIF('Value Matchup'!$D$356:$D$423,D2520)</f>
        <v>0</v>
      </c>
      <c r="B2520" t="s">
        <v>1659</v>
      </c>
      <c r="C2520">
        <v>62</v>
      </c>
      <c r="D2520" t="s">
        <v>1625</v>
      </c>
      <c r="E2520" t="s">
        <v>182</v>
      </c>
      <c r="F2520" s="79" t="s">
        <v>534</v>
      </c>
      <c r="G2520">
        <v>11.5</v>
      </c>
      <c r="H2520">
        <v>107.3</v>
      </c>
      <c r="I2520">
        <v>92</v>
      </c>
      <c r="J2520">
        <v>95.8</v>
      </c>
      <c r="K2520">
        <v>43</v>
      </c>
      <c r="L2520">
        <v>67.7</v>
      </c>
      <c r="M2520">
        <v>54</v>
      </c>
      <c r="N2520">
        <v>-9.6000000000000002E-2</v>
      </c>
      <c r="O2520">
        <v>339</v>
      </c>
      <c r="P2520">
        <v>1.91</v>
      </c>
      <c r="Q2520">
        <v>119</v>
      </c>
      <c r="R2520">
        <v>104.4</v>
      </c>
      <c r="S2520">
        <v>102</v>
      </c>
      <c r="T2520">
        <v>102.5</v>
      </c>
      <c r="U2520">
        <v>145</v>
      </c>
      <c r="V2520">
        <v>-4.87</v>
      </c>
      <c r="W2520">
        <v>291</v>
      </c>
    </row>
    <row r="2521" spans="1:23" x14ac:dyDescent="0.25">
      <c r="A2521">
        <f>COUNTIF('Value Matchup'!$D$356:$D$423,D2521)</f>
        <v>0</v>
      </c>
      <c r="B2521" t="s">
        <v>1659</v>
      </c>
      <c r="C2521">
        <v>63</v>
      </c>
      <c r="D2521" t="s">
        <v>1626</v>
      </c>
      <c r="E2521" t="s">
        <v>114</v>
      </c>
      <c r="F2521" s="79" t="s">
        <v>753</v>
      </c>
      <c r="G2521">
        <v>11.38</v>
      </c>
      <c r="H2521">
        <v>106.5</v>
      </c>
      <c r="I2521">
        <v>106</v>
      </c>
      <c r="J2521">
        <v>95.1</v>
      </c>
      <c r="K2521">
        <v>40</v>
      </c>
      <c r="L2521">
        <v>64.400000000000006</v>
      </c>
      <c r="M2521">
        <v>201</v>
      </c>
      <c r="N2521">
        <v>-0.04</v>
      </c>
      <c r="O2521">
        <v>264</v>
      </c>
      <c r="P2521">
        <v>6.23</v>
      </c>
      <c r="Q2521">
        <v>42</v>
      </c>
      <c r="R2521">
        <v>106.9</v>
      </c>
      <c r="S2521">
        <v>32</v>
      </c>
      <c r="T2521">
        <v>100.7</v>
      </c>
      <c r="U2521">
        <v>71</v>
      </c>
      <c r="V2521">
        <v>-0.31</v>
      </c>
      <c r="W2521">
        <v>167</v>
      </c>
    </row>
    <row r="2522" spans="1:23" x14ac:dyDescent="0.25">
      <c r="A2522">
        <f>COUNTIF('Value Matchup'!$D$356:$D$423,D2522)</f>
        <v>0</v>
      </c>
      <c r="B2522" t="s">
        <v>1659</v>
      </c>
      <c r="C2522">
        <v>64</v>
      </c>
      <c r="D2522" t="s">
        <v>83</v>
      </c>
      <c r="E2522" t="s">
        <v>150</v>
      </c>
      <c r="F2522" s="79" t="s">
        <v>1069</v>
      </c>
      <c r="G2522">
        <v>11.34</v>
      </c>
      <c r="H2522">
        <v>113.4</v>
      </c>
      <c r="I2522">
        <v>27</v>
      </c>
      <c r="J2522">
        <v>102</v>
      </c>
      <c r="K2522">
        <v>151</v>
      </c>
      <c r="L2522">
        <v>62.3</v>
      </c>
      <c r="M2522">
        <v>292</v>
      </c>
      <c r="N2522">
        <v>-3.5999999999999997E-2</v>
      </c>
      <c r="O2522">
        <v>256</v>
      </c>
      <c r="P2522">
        <v>6.05</v>
      </c>
      <c r="Q2522">
        <v>47</v>
      </c>
      <c r="R2522">
        <v>106.1</v>
      </c>
      <c r="S2522">
        <v>45</v>
      </c>
      <c r="T2522">
        <v>100.1</v>
      </c>
      <c r="U2522">
        <v>46</v>
      </c>
      <c r="V2522">
        <v>-2.78</v>
      </c>
      <c r="W2522">
        <v>240</v>
      </c>
    </row>
    <row r="2523" spans="1:23" x14ac:dyDescent="0.25">
      <c r="A2523">
        <f>COUNTIF('Value Matchup'!$D$356:$D$423,D2523)</f>
        <v>0</v>
      </c>
      <c r="B2523" t="s">
        <v>1659</v>
      </c>
      <c r="C2523">
        <v>65</v>
      </c>
      <c r="D2523" t="s">
        <v>1471</v>
      </c>
      <c r="E2523" t="s">
        <v>155</v>
      </c>
      <c r="F2523" s="79" t="s">
        <v>1114</v>
      </c>
      <c r="G2523">
        <v>11.22</v>
      </c>
      <c r="H2523">
        <v>109.3</v>
      </c>
      <c r="I2523">
        <v>65</v>
      </c>
      <c r="J2523">
        <v>98.1</v>
      </c>
      <c r="K2523">
        <v>81</v>
      </c>
      <c r="L2523">
        <v>69.400000000000006</v>
      </c>
      <c r="M2523">
        <v>23</v>
      </c>
      <c r="N2523">
        <v>-4.1000000000000002E-2</v>
      </c>
      <c r="O2523">
        <v>266</v>
      </c>
      <c r="P2523">
        <v>-0.88</v>
      </c>
      <c r="Q2523">
        <v>176</v>
      </c>
      <c r="R2523">
        <v>103.4</v>
      </c>
      <c r="S2523">
        <v>144</v>
      </c>
      <c r="T2523">
        <v>104.3</v>
      </c>
      <c r="U2523">
        <v>213</v>
      </c>
      <c r="V2523">
        <v>-0.87</v>
      </c>
      <c r="W2523">
        <v>185</v>
      </c>
    </row>
    <row r="2524" spans="1:23" x14ac:dyDescent="0.25">
      <c r="A2524">
        <f>COUNTIF('Value Matchup'!$D$356:$D$423,D2524)</f>
        <v>0</v>
      </c>
      <c r="B2524" t="s">
        <v>1659</v>
      </c>
      <c r="C2524">
        <v>66</v>
      </c>
      <c r="D2524" t="s">
        <v>1627</v>
      </c>
      <c r="E2524" t="s">
        <v>110</v>
      </c>
      <c r="F2524" s="79" t="s">
        <v>651</v>
      </c>
      <c r="G2524">
        <v>11.16</v>
      </c>
      <c r="H2524">
        <v>107</v>
      </c>
      <c r="I2524">
        <v>95</v>
      </c>
      <c r="J2524">
        <v>95.8</v>
      </c>
      <c r="K2524">
        <v>44</v>
      </c>
      <c r="L2524">
        <v>65.8</v>
      </c>
      <c r="M2524">
        <v>130</v>
      </c>
      <c r="N2524">
        <v>5.8999999999999997E-2</v>
      </c>
      <c r="O2524">
        <v>39</v>
      </c>
      <c r="P2524">
        <v>3.33</v>
      </c>
      <c r="Q2524">
        <v>94</v>
      </c>
      <c r="R2524">
        <v>104.8</v>
      </c>
      <c r="S2524">
        <v>84</v>
      </c>
      <c r="T2524">
        <v>101.5</v>
      </c>
      <c r="U2524">
        <v>109</v>
      </c>
      <c r="V2524">
        <v>-3.76</v>
      </c>
      <c r="W2524">
        <v>259</v>
      </c>
    </row>
    <row r="2525" spans="1:23" x14ac:dyDescent="0.25">
      <c r="A2525">
        <f>COUNTIF('Value Matchup'!$D$356:$D$423,D2525)</f>
        <v>0</v>
      </c>
      <c r="B2525" t="s">
        <v>1659</v>
      </c>
      <c r="C2525">
        <v>67</v>
      </c>
      <c r="D2525" t="s">
        <v>1628</v>
      </c>
      <c r="E2525" t="s">
        <v>182</v>
      </c>
      <c r="F2525" s="79" t="s">
        <v>544</v>
      </c>
      <c r="G2525">
        <v>10.92</v>
      </c>
      <c r="H2525">
        <v>110.5</v>
      </c>
      <c r="I2525">
        <v>54</v>
      </c>
      <c r="J2525">
        <v>99.6</v>
      </c>
      <c r="K2525">
        <v>109</v>
      </c>
      <c r="L2525">
        <v>65</v>
      </c>
      <c r="M2525">
        <v>174</v>
      </c>
      <c r="N2525">
        <v>-5.1999999999999998E-2</v>
      </c>
      <c r="O2525">
        <v>293</v>
      </c>
      <c r="P2525">
        <v>4.93</v>
      </c>
      <c r="Q2525">
        <v>64</v>
      </c>
      <c r="R2525">
        <v>105.9</v>
      </c>
      <c r="S2525">
        <v>48</v>
      </c>
      <c r="T2525">
        <v>101</v>
      </c>
      <c r="U2525">
        <v>83</v>
      </c>
      <c r="V2525">
        <v>3.13</v>
      </c>
      <c r="W2525">
        <v>76</v>
      </c>
    </row>
    <row r="2526" spans="1:23" x14ac:dyDescent="0.25">
      <c r="A2526">
        <f>COUNTIF('Value Matchup'!$D$356:$D$423,D2526)</f>
        <v>0</v>
      </c>
      <c r="B2526" t="s">
        <v>1659</v>
      </c>
      <c r="C2526">
        <v>68</v>
      </c>
      <c r="D2526" t="s">
        <v>1629</v>
      </c>
      <c r="E2526" t="s">
        <v>167</v>
      </c>
      <c r="F2526" s="79" t="s">
        <v>750</v>
      </c>
      <c r="G2526">
        <v>10.83</v>
      </c>
      <c r="H2526">
        <v>111.2</v>
      </c>
      <c r="I2526">
        <v>44</v>
      </c>
      <c r="J2526">
        <v>100.4</v>
      </c>
      <c r="K2526">
        <v>125</v>
      </c>
      <c r="L2526">
        <v>63.8</v>
      </c>
      <c r="M2526">
        <v>238</v>
      </c>
      <c r="N2526">
        <v>4.1000000000000002E-2</v>
      </c>
      <c r="O2526">
        <v>68</v>
      </c>
      <c r="P2526">
        <v>4.41</v>
      </c>
      <c r="Q2526">
        <v>69</v>
      </c>
      <c r="R2526">
        <v>104.7</v>
      </c>
      <c r="S2526">
        <v>90</v>
      </c>
      <c r="T2526">
        <v>100.3</v>
      </c>
      <c r="U2526">
        <v>51</v>
      </c>
      <c r="V2526">
        <v>2.3199999999999998</v>
      </c>
      <c r="W2526">
        <v>90</v>
      </c>
    </row>
    <row r="2527" spans="1:23" x14ac:dyDescent="0.25">
      <c r="A2527">
        <f>COUNTIF('Value Matchup'!$D$356:$D$423,D2527)</f>
        <v>0</v>
      </c>
      <c r="B2527" t="s">
        <v>1659</v>
      </c>
      <c r="C2527">
        <v>69</v>
      </c>
      <c r="D2527" t="s">
        <v>1630</v>
      </c>
      <c r="E2527" t="s">
        <v>182</v>
      </c>
      <c r="F2527" s="79" t="s">
        <v>539</v>
      </c>
      <c r="G2527">
        <v>10.78</v>
      </c>
      <c r="H2527">
        <v>113.3</v>
      </c>
      <c r="I2527">
        <v>29</v>
      </c>
      <c r="J2527">
        <v>102.5</v>
      </c>
      <c r="K2527">
        <v>160</v>
      </c>
      <c r="L2527">
        <v>64.2</v>
      </c>
      <c r="M2527">
        <v>213</v>
      </c>
      <c r="N2527">
        <v>-1.6E-2</v>
      </c>
      <c r="O2527">
        <v>207</v>
      </c>
      <c r="P2527">
        <v>4.01</v>
      </c>
      <c r="Q2527">
        <v>77</v>
      </c>
      <c r="R2527">
        <v>104.6</v>
      </c>
      <c r="S2527">
        <v>95</v>
      </c>
      <c r="T2527">
        <v>100.5</v>
      </c>
      <c r="U2527">
        <v>65</v>
      </c>
      <c r="V2527">
        <v>-0.09</v>
      </c>
      <c r="W2527">
        <v>160</v>
      </c>
    </row>
    <row r="2528" spans="1:23" x14ac:dyDescent="0.25">
      <c r="A2528">
        <f>COUNTIF('Value Matchup'!$D$356:$D$423,D2528)</f>
        <v>0</v>
      </c>
      <c r="B2528" t="s">
        <v>1659</v>
      </c>
      <c r="C2528">
        <v>70</v>
      </c>
      <c r="D2528" t="s">
        <v>1631</v>
      </c>
      <c r="E2528" t="s">
        <v>112</v>
      </c>
      <c r="F2528" s="79" t="s">
        <v>761</v>
      </c>
      <c r="G2528">
        <v>10.66</v>
      </c>
      <c r="H2528">
        <v>108.3</v>
      </c>
      <c r="I2528">
        <v>81</v>
      </c>
      <c r="J2528">
        <v>97.7</v>
      </c>
      <c r="K2528">
        <v>74</v>
      </c>
      <c r="L2528">
        <v>66.400000000000006</v>
      </c>
      <c r="M2528">
        <v>103</v>
      </c>
      <c r="N2528">
        <v>-2.1000000000000001E-2</v>
      </c>
      <c r="O2528">
        <v>223</v>
      </c>
      <c r="P2528">
        <v>2.81</v>
      </c>
      <c r="Q2528">
        <v>103</v>
      </c>
      <c r="R2528">
        <v>104.6</v>
      </c>
      <c r="S2528">
        <v>92</v>
      </c>
      <c r="T2528">
        <v>101.8</v>
      </c>
      <c r="U2528">
        <v>118</v>
      </c>
      <c r="V2528">
        <v>3.86</v>
      </c>
      <c r="W2528">
        <v>65</v>
      </c>
    </row>
    <row r="2529" spans="1:23" x14ac:dyDescent="0.25">
      <c r="A2529">
        <f>COUNTIF('Value Matchup'!$D$356:$D$423,D2529)</f>
        <v>0</v>
      </c>
      <c r="B2529" t="s">
        <v>1659</v>
      </c>
      <c r="C2529">
        <v>71</v>
      </c>
      <c r="D2529" t="s">
        <v>1632</v>
      </c>
      <c r="E2529" t="s">
        <v>169</v>
      </c>
      <c r="F2529" s="79" t="s">
        <v>752</v>
      </c>
      <c r="G2529">
        <v>10.65</v>
      </c>
      <c r="H2529">
        <v>112</v>
      </c>
      <c r="I2529">
        <v>33</v>
      </c>
      <c r="J2529">
        <v>101.4</v>
      </c>
      <c r="K2529">
        <v>141</v>
      </c>
      <c r="L2529">
        <v>67.400000000000006</v>
      </c>
      <c r="M2529">
        <v>65</v>
      </c>
      <c r="N2529">
        <v>8.0000000000000002E-3</v>
      </c>
      <c r="O2529">
        <v>151</v>
      </c>
      <c r="P2529">
        <v>-3</v>
      </c>
      <c r="Q2529">
        <v>230</v>
      </c>
      <c r="R2529">
        <v>101.5</v>
      </c>
      <c r="S2529">
        <v>239</v>
      </c>
      <c r="T2529">
        <v>104.5</v>
      </c>
      <c r="U2529">
        <v>229</v>
      </c>
      <c r="V2529">
        <v>8.7799999999999994</v>
      </c>
      <c r="W2529">
        <v>11</v>
      </c>
    </row>
    <row r="2530" spans="1:23" x14ac:dyDescent="0.25">
      <c r="A2530">
        <f>COUNTIF('Value Matchup'!$D$356:$D$423,D2530)</f>
        <v>0</v>
      </c>
      <c r="B2530" t="s">
        <v>1659</v>
      </c>
      <c r="C2530">
        <v>72</v>
      </c>
      <c r="D2530" t="s">
        <v>1633</v>
      </c>
      <c r="E2530" t="s">
        <v>232</v>
      </c>
      <c r="F2530" s="79" t="s">
        <v>756</v>
      </c>
      <c r="G2530">
        <v>10.53</v>
      </c>
      <c r="H2530">
        <v>114.8</v>
      </c>
      <c r="I2530">
        <v>16</v>
      </c>
      <c r="J2530">
        <v>104.3</v>
      </c>
      <c r="K2530">
        <v>202</v>
      </c>
      <c r="L2530">
        <v>62.5</v>
      </c>
      <c r="M2530">
        <v>283</v>
      </c>
      <c r="N2530">
        <v>4.9000000000000002E-2</v>
      </c>
      <c r="O2530">
        <v>57</v>
      </c>
      <c r="P2530">
        <v>8.5399999999999991</v>
      </c>
      <c r="Q2530">
        <v>12</v>
      </c>
      <c r="R2530">
        <v>107.5</v>
      </c>
      <c r="S2530">
        <v>16</v>
      </c>
      <c r="T2530">
        <v>98.9</v>
      </c>
      <c r="U2530">
        <v>14</v>
      </c>
      <c r="V2530">
        <v>-1.79</v>
      </c>
      <c r="W2530">
        <v>207</v>
      </c>
    </row>
    <row r="2531" spans="1:23" x14ac:dyDescent="0.25">
      <c r="A2531">
        <f>COUNTIF('Value Matchup'!$D$356:$D$423,D2531)</f>
        <v>0</v>
      </c>
      <c r="B2531" t="s">
        <v>1659</v>
      </c>
      <c r="C2531">
        <v>73</v>
      </c>
      <c r="D2531" t="s">
        <v>185</v>
      </c>
      <c r="E2531" t="s">
        <v>123</v>
      </c>
      <c r="F2531" s="79" t="s">
        <v>1059</v>
      </c>
      <c r="G2531">
        <v>10.41</v>
      </c>
      <c r="H2531">
        <v>110.9</v>
      </c>
      <c r="I2531">
        <v>49</v>
      </c>
      <c r="J2531">
        <v>100.5</v>
      </c>
      <c r="K2531">
        <v>128</v>
      </c>
      <c r="L2531">
        <v>60.2</v>
      </c>
      <c r="M2531">
        <v>328</v>
      </c>
      <c r="N2531">
        <v>-7.1999999999999995E-2</v>
      </c>
      <c r="O2531">
        <v>323</v>
      </c>
      <c r="P2531">
        <v>-2.64</v>
      </c>
      <c r="Q2531">
        <v>219</v>
      </c>
      <c r="R2531">
        <v>101.6</v>
      </c>
      <c r="S2531">
        <v>236</v>
      </c>
      <c r="T2531">
        <v>104.2</v>
      </c>
      <c r="U2531">
        <v>208</v>
      </c>
      <c r="V2531">
        <v>-0.32</v>
      </c>
      <c r="W2531">
        <v>169</v>
      </c>
    </row>
    <row r="2532" spans="1:23" x14ac:dyDescent="0.25">
      <c r="A2532">
        <f>COUNTIF('Value Matchup'!$D$356:$D$423,D2532)</f>
        <v>0</v>
      </c>
      <c r="B2532" t="s">
        <v>1659</v>
      </c>
      <c r="C2532">
        <v>74</v>
      </c>
      <c r="D2532" t="s">
        <v>1634</v>
      </c>
      <c r="E2532" t="s">
        <v>182</v>
      </c>
      <c r="F2532" s="79" t="s">
        <v>1007</v>
      </c>
      <c r="G2532">
        <v>9.83</v>
      </c>
      <c r="H2532">
        <v>106.2</v>
      </c>
      <c r="I2532">
        <v>114</v>
      </c>
      <c r="J2532">
        <v>96.3</v>
      </c>
      <c r="K2532">
        <v>51</v>
      </c>
      <c r="L2532">
        <v>73.2</v>
      </c>
      <c r="M2532">
        <v>3</v>
      </c>
      <c r="N2532">
        <v>5.5E-2</v>
      </c>
      <c r="O2532">
        <v>50</v>
      </c>
      <c r="P2532">
        <v>3.72</v>
      </c>
      <c r="Q2532">
        <v>85</v>
      </c>
      <c r="R2532">
        <v>105</v>
      </c>
      <c r="S2532">
        <v>77</v>
      </c>
      <c r="T2532">
        <v>101.2</v>
      </c>
      <c r="U2532">
        <v>97</v>
      </c>
      <c r="V2532">
        <v>-4.83</v>
      </c>
      <c r="W2532">
        <v>289</v>
      </c>
    </row>
    <row r="2533" spans="1:23" x14ac:dyDescent="0.25">
      <c r="A2533">
        <f>COUNTIF('Value Matchup'!$D$356:$D$423,D2533)</f>
        <v>0</v>
      </c>
      <c r="B2533" t="s">
        <v>1659</v>
      </c>
      <c r="C2533">
        <v>75</v>
      </c>
      <c r="D2533" t="s">
        <v>1635</v>
      </c>
      <c r="E2533" t="s">
        <v>144</v>
      </c>
      <c r="F2533" s="79" t="s">
        <v>544</v>
      </c>
      <c r="G2533">
        <v>9.57</v>
      </c>
      <c r="H2533">
        <v>106.9</v>
      </c>
      <c r="I2533">
        <v>97</v>
      </c>
      <c r="J2533">
        <v>97.3</v>
      </c>
      <c r="K2533">
        <v>68</v>
      </c>
      <c r="L2533">
        <v>61.6</v>
      </c>
      <c r="M2533">
        <v>310</v>
      </c>
      <c r="N2533">
        <v>2E-3</v>
      </c>
      <c r="O2533">
        <v>169</v>
      </c>
      <c r="P2533">
        <v>5.57</v>
      </c>
      <c r="Q2533">
        <v>54</v>
      </c>
      <c r="R2533">
        <v>106.7</v>
      </c>
      <c r="S2533">
        <v>37</v>
      </c>
      <c r="T2533">
        <v>101.1</v>
      </c>
      <c r="U2533">
        <v>89</v>
      </c>
      <c r="V2533">
        <v>4.18</v>
      </c>
      <c r="W2533">
        <v>57</v>
      </c>
    </row>
    <row r="2534" spans="1:23" x14ac:dyDescent="0.25">
      <c r="A2534">
        <f>COUNTIF('Value Matchup'!$D$356:$D$423,D2534)</f>
        <v>0</v>
      </c>
      <c r="B2534" t="s">
        <v>1659</v>
      </c>
      <c r="C2534">
        <v>76</v>
      </c>
      <c r="D2534" t="s">
        <v>231</v>
      </c>
      <c r="E2534" t="s">
        <v>232</v>
      </c>
      <c r="F2534" s="79" t="s">
        <v>542</v>
      </c>
      <c r="G2534">
        <v>9.49</v>
      </c>
      <c r="H2534">
        <v>104.3</v>
      </c>
      <c r="I2534">
        <v>145</v>
      </c>
      <c r="J2534">
        <v>94.8</v>
      </c>
      <c r="K2534">
        <v>36</v>
      </c>
      <c r="L2534">
        <v>64.2</v>
      </c>
      <c r="M2534">
        <v>217</v>
      </c>
      <c r="N2534">
        <v>-5.0000000000000001E-3</v>
      </c>
      <c r="O2534">
        <v>187</v>
      </c>
      <c r="P2534">
        <v>8.41</v>
      </c>
      <c r="Q2534">
        <v>16</v>
      </c>
      <c r="R2534">
        <v>109</v>
      </c>
      <c r="S2534">
        <v>1</v>
      </c>
      <c r="T2534">
        <v>100.6</v>
      </c>
      <c r="U2534">
        <v>66</v>
      </c>
      <c r="V2534">
        <v>-2.2000000000000002</v>
      </c>
      <c r="W2534">
        <v>219</v>
      </c>
    </row>
    <row r="2535" spans="1:23" x14ac:dyDescent="0.25">
      <c r="A2535">
        <f>COUNTIF('Value Matchup'!$D$356:$D$423,D2535)</f>
        <v>0</v>
      </c>
      <c r="B2535" t="s">
        <v>1659</v>
      </c>
      <c r="C2535">
        <v>77</v>
      </c>
      <c r="D2535" t="s">
        <v>1021</v>
      </c>
      <c r="E2535" t="s">
        <v>114</v>
      </c>
      <c r="F2535" s="79" t="s">
        <v>547</v>
      </c>
      <c r="G2535">
        <v>9.35</v>
      </c>
      <c r="H2535">
        <v>111.7</v>
      </c>
      <c r="I2535">
        <v>37</v>
      </c>
      <c r="J2535">
        <v>102.4</v>
      </c>
      <c r="K2535">
        <v>158</v>
      </c>
      <c r="L2535">
        <v>63.9</v>
      </c>
      <c r="M2535">
        <v>233</v>
      </c>
      <c r="N2535">
        <v>7.0000000000000001E-3</v>
      </c>
      <c r="O2535">
        <v>154</v>
      </c>
      <c r="P2535">
        <v>3.39</v>
      </c>
      <c r="Q2535">
        <v>93</v>
      </c>
      <c r="R2535">
        <v>104.3</v>
      </c>
      <c r="S2535">
        <v>103</v>
      </c>
      <c r="T2535">
        <v>101</v>
      </c>
      <c r="U2535">
        <v>81</v>
      </c>
      <c r="V2535">
        <v>-4.08</v>
      </c>
      <c r="W2535">
        <v>270</v>
      </c>
    </row>
    <row r="2536" spans="1:23" x14ac:dyDescent="0.25">
      <c r="A2536">
        <f>COUNTIF('Value Matchup'!$D$356:$D$423,D2536)</f>
        <v>0</v>
      </c>
      <c r="B2536" t="s">
        <v>1659</v>
      </c>
      <c r="C2536">
        <v>78</v>
      </c>
      <c r="D2536" t="s">
        <v>1636</v>
      </c>
      <c r="E2536" t="s">
        <v>167</v>
      </c>
      <c r="F2536" s="79" t="s">
        <v>649</v>
      </c>
      <c r="G2536">
        <v>9.32</v>
      </c>
      <c r="H2536">
        <v>109.4</v>
      </c>
      <c r="I2536">
        <v>63</v>
      </c>
      <c r="J2536">
        <v>100.1</v>
      </c>
      <c r="K2536">
        <v>120</v>
      </c>
      <c r="L2536">
        <v>65.2</v>
      </c>
      <c r="M2536">
        <v>164</v>
      </c>
      <c r="N2536">
        <v>2.5999999999999999E-2</v>
      </c>
      <c r="O2536">
        <v>103</v>
      </c>
      <c r="P2536">
        <v>5.94</v>
      </c>
      <c r="Q2536">
        <v>48</v>
      </c>
      <c r="R2536">
        <v>106</v>
      </c>
      <c r="S2536">
        <v>47</v>
      </c>
      <c r="T2536">
        <v>100.1</v>
      </c>
      <c r="U2536">
        <v>47</v>
      </c>
      <c r="V2536">
        <v>4.25</v>
      </c>
      <c r="W2536">
        <v>54</v>
      </c>
    </row>
    <row r="2537" spans="1:23" x14ac:dyDescent="0.25">
      <c r="A2537">
        <f>COUNTIF('Value Matchup'!$D$356:$D$423,D2537)</f>
        <v>0</v>
      </c>
      <c r="B2537" t="s">
        <v>1659</v>
      </c>
      <c r="C2537">
        <v>79</v>
      </c>
      <c r="D2537" t="s">
        <v>1637</v>
      </c>
      <c r="E2537" t="s">
        <v>121</v>
      </c>
      <c r="F2537" s="79" t="s">
        <v>976</v>
      </c>
      <c r="G2537">
        <v>9.2899999999999991</v>
      </c>
      <c r="H2537">
        <v>108.6</v>
      </c>
      <c r="I2537">
        <v>76</v>
      </c>
      <c r="J2537">
        <v>99.3</v>
      </c>
      <c r="K2537">
        <v>96</v>
      </c>
      <c r="L2537">
        <v>67.599999999999994</v>
      </c>
      <c r="M2537">
        <v>56</v>
      </c>
      <c r="N2537">
        <v>-2.5999999999999999E-2</v>
      </c>
      <c r="O2537">
        <v>239</v>
      </c>
      <c r="P2537">
        <v>-5.57</v>
      </c>
      <c r="Q2537">
        <v>300</v>
      </c>
      <c r="R2537">
        <v>100.3</v>
      </c>
      <c r="S2537">
        <v>293</v>
      </c>
      <c r="T2537">
        <v>105.8</v>
      </c>
      <c r="U2537">
        <v>295</v>
      </c>
      <c r="V2537">
        <v>-5.17</v>
      </c>
      <c r="W2537">
        <v>299</v>
      </c>
    </row>
    <row r="2538" spans="1:23" x14ac:dyDescent="0.25">
      <c r="A2538">
        <f>COUNTIF('Value Matchup'!$D$356:$D$423,D2538)</f>
        <v>0</v>
      </c>
      <c r="B2538" t="s">
        <v>1659</v>
      </c>
      <c r="C2538">
        <v>80</v>
      </c>
      <c r="D2538" t="s">
        <v>1638</v>
      </c>
      <c r="E2538" t="s">
        <v>173</v>
      </c>
      <c r="F2538" s="79" t="s">
        <v>537</v>
      </c>
      <c r="G2538">
        <v>9.2200000000000006</v>
      </c>
      <c r="H2538">
        <v>105.5</v>
      </c>
      <c r="I2538">
        <v>123</v>
      </c>
      <c r="J2538">
        <v>96.3</v>
      </c>
      <c r="K2538">
        <v>50</v>
      </c>
      <c r="L2538">
        <v>63.8</v>
      </c>
      <c r="M2538">
        <v>239</v>
      </c>
      <c r="N2538">
        <v>8.0000000000000002E-3</v>
      </c>
      <c r="O2538">
        <v>152</v>
      </c>
      <c r="P2538">
        <v>1.53</v>
      </c>
      <c r="Q2538">
        <v>123</v>
      </c>
      <c r="R2538">
        <v>102.9</v>
      </c>
      <c r="S2538">
        <v>165</v>
      </c>
      <c r="T2538">
        <v>101.3</v>
      </c>
      <c r="U2538">
        <v>102</v>
      </c>
      <c r="V2538">
        <v>4.66</v>
      </c>
      <c r="W2538">
        <v>45</v>
      </c>
    </row>
    <row r="2539" spans="1:23" x14ac:dyDescent="0.25">
      <c r="A2539">
        <f>COUNTIF('Value Matchup'!$D$356:$D$423,D2539)</f>
        <v>0</v>
      </c>
      <c r="B2539" t="s">
        <v>1659</v>
      </c>
      <c r="C2539">
        <v>81</v>
      </c>
      <c r="D2539" t="s">
        <v>1639</v>
      </c>
      <c r="E2539" t="s">
        <v>124</v>
      </c>
      <c r="F2539" s="79" t="s">
        <v>1018</v>
      </c>
      <c r="G2539">
        <v>8.89</v>
      </c>
      <c r="H2539">
        <v>104.8</v>
      </c>
      <c r="I2539">
        <v>137</v>
      </c>
      <c r="J2539">
        <v>95.9</v>
      </c>
      <c r="K2539">
        <v>46</v>
      </c>
      <c r="L2539">
        <v>65.099999999999994</v>
      </c>
      <c r="M2539">
        <v>170</v>
      </c>
      <c r="N2539">
        <v>8.1000000000000003E-2</v>
      </c>
      <c r="O2539">
        <v>19</v>
      </c>
      <c r="P2539">
        <v>5.35</v>
      </c>
      <c r="Q2539">
        <v>59</v>
      </c>
      <c r="R2539">
        <v>105.7</v>
      </c>
      <c r="S2539">
        <v>57</v>
      </c>
      <c r="T2539">
        <v>100.4</v>
      </c>
      <c r="U2539">
        <v>58</v>
      </c>
      <c r="V2539">
        <v>0.06</v>
      </c>
      <c r="W2539">
        <v>154</v>
      </c>
    </row>
    <row r="2540" spans="1:23" x14ac:dyDescent="0.25">
      <c r="A2540">
        <f>COUNTIF('Value Matchup'!$D$356:$D$423,D2540)</f>
        <v>0</v>
      </c>
      <c r="B2540" t="s">
        <v>1659</v>
      </c>
      <c r="C2540">
        <v>82</v>
      </c>
      <c r="D2540" t="s">
        <v>89</v>
      </c>
      <c r="E2540" t="s">
        <v>140</v>
      </c>
      <c r="F2540" s="79" t="s">
        <v>445</v>
      </c>
      <c r="G2540">
        <v>8.65</v>
      </c>
      <c r="H2540">
        <v>105.5</v>
      </c>
      <c r="I2540">
        <v>124</v>
      </c>
      <c r="J2540">
        <v>96.8</v>
      </c>
      <c r="K2540">
        <v>58</v>
      </c>
      <c r="L2540">
        <v>63.1</v>
      </c>
      <c r="M2540">
        <v>265</v>
      </c>
      <c r="N2540">
        <v>-0.107</v>
      </c>
      <c r="O2540">
        <v>343</v>
      </c>
      <c r="P2540">
        <v>1.66</v>
      </c>
      <c r="Q2540">
        <v>121</v>
      </c>
      <c r="R2540">
        <v>102.8</v>
      </c>
      <c r="S2540">
        <v>172</v>
      </c>
      <c r="T2540">
        <v>101.1</v>
      </c>
      <c r="U2540">
        <v>88</v>
      </c>
      <c r="V2540">
        <v>-5.99</v>
      </c>
      <c r="W2540">
        <v>313</v>
      </c>
    </row>
    <row r="2541" spans="1:23" x14ac:dyDescent="0.25">
      <c r="A2541">
        <f>COUNTIF('Value Matchup'!$D$356:$D$423,D2541)</f>
        <v>1</v>
      </c>
      <c r="B2541" t="s">
        <v>1659</v>
      </c>
      <c r="C2541">
        <v>83</v>
      </c>
      <c r="D2541" t="s">
        <v>406</v>
      </c>
      <c r="E2541" t="s">
        <v>140</v>
      </c>
      <c r="F2541" s="79" t="s">
        <v>543</v>
      </c>
      <c r="G2541">
        <v>8.64</v>
      </c>
      <c r="H2541">
        <v>106.8</v>
      </c>
      <c r="I2541">
        <v>98</v>
      </c>
      <c r="J2541">
        <v>98.1</v>
      </c>
      <c r="K2541">
        <v>83</v>
      </c>
      <c r="L2541">
        <v>61.9</v>
      </c>
      <c r="M2541">
        <v>301</v>
      </c>
      <c r="N2541">
        <v>-9.1999999999999998E-2</v>
      </c>
      <c r="O2541">
        <v>335</v>
      </c>
      <c r="P2541">
        <v>5.62</v>
      </c>
      <c r="Q2541">
        <v>53</v>
      </c>
      <c r="R2541">
        <v>105.3</v>
      </c>
      <c r="S2541">
        <v>70</v>
      </c>
      <c r="T2541">
        <v>99.7</v>
      </c>
      <c r="U2541">
        <v>37</v>
      </c>
      <c r="V2541">
        <v>0.09</v>
      </c>
      <c r="W2541">
        <v>152</v>
      </c>
    </row>
    <row r="2542" spans="1:23" x14ac:dyDescent="0.25">
      <c r="A2542">
        <f>COUNTIF('Value Matchup'!$D$356:$D$423,D2542)</f>
        <v>1</v>
      </c>
      <c r="B2542" t="s">
        <v>1659</v>
      </c>
      <c r="C2542">
        <v>84</v>
      </c>
      <c r="D2542" t="s">
        <v>216</v>
      </c>
      <c r="E2542" t="s">
        <v>176</v>
      </c>
      <c r="F2542" s="79" t="s">
        <v>761</v>
      </c>
      <c r="G2542">
        <v>8.57</v>
      </c>
      <c r="H2542">
        <v>102.1</v>
      </c>
      <c r="I2542">
        <v>180</v>
      </c>
      <c r="J2542">
        <v>93.5</v>
      </c>
      <c r="K2542">
        <v>24</v>
      </c>
      <c r="L2542">
        <v>63.9</v>
      </c>
      <c r="M2542">
        <v>231</v>
      </c>
      <c r="N2542">
        <v>-7.4999999999999997E-2</v>
      </c>
      <c r="O2542">
        <v>328</v>
      </c>
      <c r="P2542">
        <v>-3.85</v>
      </c>
      <c r="Q2542">
        <v>251</v>
      </c>
      <c r="R2542">
        <v>101.1</v>
      </c>
      <c r="S2542">
        <v>257</v>
      </c>
      <c r="T2542">
        <v>104.9</v>
      </c>
      <c r="U2542">
        <v>250</v>
      </c>
      <c r="V2542">
        <v>-8.68</v>
      </c>
      <c r="W2542">
        <v>333</v>
      </c>
    </row>
    <row r="2543" spans="1:23" x14ac:dyDescent="0.25">
      <c r="A2543">
        <f>COUNTIF('Value Matchup'!$D$356:$D$423,D2543)</f>
        <v>1</v>
      </c>
      <c r="B2543" t="s">
        <v>1659</v>
      </c>
      <c r="C2543">
        <v>85</v>
      </c>
      <c r="D2543" t="s">
        <v>50</v>
      </c>
      <c r="E2543" t="s">
        <v>150</v>
      </c>
      <c r="F2543" s="79" t="s">
        <v>514</v>
      </c>
      <c r="G2543">
        <v>8.5</v>
      </c>
      <c r="H2543">
        <v>109.2</v>
      </c>
      <c r="I2543">
        <v>68</v>
      </c>
      <c r="J2543">
        <v>100.7</v>
      </c>
      <c r="K2543">
        <v>132</v>
      </c>
      <c r="L2543">
        <v>67.400000000000006</v>
      </c>
      <c r="M2543">
        <v>64</v>
      </c>
      <c r="N2543">
        <v>-9.5000000000000001E-2</v>
      </c>
      <c r="O2543">
        <v>338</v>
      </c>
      <c r="P2543">
        <v>8.58</v>
      </c>
      <c r="Q2543">
        <v>10</v>
      </c>
      <c r="R2543">
        <v>106.9</v>
      </c>
      <c r="S2543">
        <v>34</v>
      </c>
      <c r="T2543">
        <v>98.3</v>
      </c>
      <c r="U2543">
        <v>5</v>
      </c>
      <c r="V2543">
        <v>0.93</v>
      </c>
      <c r="W2543">
        <v>129</v>
      </c>
    </row>
    <row r="2544" spans="1:23" x14ac:dyDescent="0.25">
      <c r="A2544">
        <f>COUNTIF('Value Matchup'!$D$356:$D$423,D2544)</f>
        <v>0</v>
      </c>
      <c r="B2544" t="s">
        <v>1659</v>
      </c>
      <c r="C2544">
        <v>86</v>
      </c>
      <c r="D2544" t="s">
        <v>279</v>
      </c>
      <c r="E2544" t="s">
        <v>144</v>
      </c>
      <c r="F2544" s="79" t="s">
        <v>517</v>
      </c>
      <c r="G2544">
        <v>8.23</v>
      </c>
      <c r="H2544">
        <v>105.3</v>
      </c>
      <c r="I2544">
        <v>129</v>
      </c>
      <c r="J2544">
        <v>97.1</v>
      </c>
      <c r="K2544">
        <v>65</v>
      </c>
      <c r="L2544">
        <v>62.4</v>
      </c>
      <c r="M2544">
        <v>287</v>
      </c>
      <c r="N2544">
        <v>-9.2999999999999999E-2</v>
      </c>
      <c r="O2544">
        <v>336</v>
      </c>
      <c r="P2544">
        <v>4.7</v>
      </c>
      <c r="Q2544">
        <v>66</v>
      </c>
      <c r="R2544">
        <v>105.9</v>
      </c>
      <c r="S2544">
        <v>49</v>
      </c>
      <c r="T2544">
        <v>101.2</v>
      </c>
      <c r="U2544">
        <v>95</v>
      </c>
      <c r="V2544">
        <v>4.09</v>
      </c>
      <c r="W2544">
        <v>59</v>
      </c>
    </row>
    <row r="2545" spans="1:23" x14ac:dyDescent="0.25">
      <c r="A2545">
        <f>COUNTIF('Value Matchup'!$D$356:$D$423,D2545)</f>
        <v>0</v>
      </c>
      <c r="B2545" t="s">
        <v>1659</v>
      </c>
      <c r="C2545">
        <v>87</v>
      </c>
      <c r="D2545" t="s">
        <v>320</v>
      </c>
      <c r="E2545" t="s">
        <v>124</v>
      </c>
      <c r="F2545" s="79" t="s">
        <v>998</v>
      </c>
      <c r="G2545">
        <v>8.2200000000000006</v>
      </c>
      <c r="H2545">
        <v>111</v>
      </c>
      <c r="I2545">
        <v>48</v>
      </c>
      <c r="J2545">
        <v>102.7</v>
      </c>
      <c r="K2545">
        <v>170</v>
      </c>
      <c r="L2545">
        <v>70</v>
      </c>
      <c r="M2545">
        <v>18</v>
      </c>
      <c r="N2545">
        <v>-5.8999999999999997E-2</v>
      </c>
      <c r="O2545">
        <v>304</v>
      </c>
      <c r="P2545">
        <v>1.98</v>
      </c>
      <c r="Q2545">
        <v>118</v>
      </c>
      <c r="R2545">
        <v>103.8</v>
      </c>
      <c r="S2545">
        <v>127</v>
      </c>
      <c r="T2545">
        <v>101.9</v>
      </c>
      <c r="U2545">
        <v>121</v>
      </c>
      <c r="V2545">
        <v>-8.02</v>
      </c>
      <c r="W2545">
        <v>332</v>
      </c>
    </row>
    <row r="2546" spans="1:23" x14ac:dyDescent="0.25">
      <c r="A2546">
        <f>COUNTIF('Value Matchup'!$D$356:$D$423,D2546)</f>
        <v>0</v>
      </c>
      <c r="B2546" t="s">
        <v>1659</v>
      </c>
      <c r="C2546">
        <v>88</v>
      </c>
      <c r="D2546" t="s">
        <v>1640</v>
      </c>
      <c r="E2546" t="s">
        <v>110</v>
      </c>
      <c r="F2546" s="79" t="s">
        <v>538</v>
      </c>
      <c r="G2546">
        <v>8.17</v>
      </c>
      <c r="H2546">
        <v>111.9</v>
      </c>
      <c r="I2546">
        <v>35</v>
      </c>
      <c r="J2546">
        <v>103.7</v>
      </c>
      <c r="K2546">
        <v>189</v>
      </c>
      <c r="L2546">
        <v>63.6</v>
      </c>
      <c r="M2546">
        <v>250</v>
      </c>
      <c r="N2546">
        <v>7.4999999999999997E-2</v>
      </c>
      <c r="O2546">
        <v>21</v>
      </c>
      <c r="P2546">
        <v>4.3899999999999997</v>
      </c>
      <c r="Q2546">
        <v>70</v>
      </c>
      <c r="R2546">
        <v>104.7</v>
      </c>
      <c r="S2546">
        <v>87</v>
      </c>
      <c r="T2546">
        <v>100.3</v>
      </c>
      <c r="U2546">
        <v>56</v>
      </c>
      <c r="V2546">
        <v>0.85</v>
      </c>
      <c r="W2546">
        <v>131</v>
      </c>
    </row>
    <row r="2547" spans="1:23" x14ac:dyDescent="0.25">
      <c r="A2547">
        <f>COUNTIF('Value Matchup'!$D$356:$D$423,D2547)</f>
        <v>0</v>
      </c>
      <c r="B2547" t="s">
        <v>1659</v>
      </c>
      <c r="C2547">
        <v>89</v>
      </c>
      <c r="D2547" t="s">
        <v>1290</v>
      </c>
      <c r="E2547" t="s">
        <v>121</v>
      </c>
      <c r="F2547" s="79" t="s">
        <v>970</v>
      </c>
      <c r="G2547">
        <v>8.11</v>
      </c>
      <c r="H2547">
        <v>107.4</v>
      </c>
      <c r="I2547">
        <v>90</v>
      </c>
      <c r="J2547">
        <v>99.3</v>
      </c>
      <c r="K2547">
        <v>97</v>
      </c>
      <c r="L2547">
        <v>63.2</v>
      </c>
      <c r="M2547">
        <v>262</v>
      </c>
      <c r="N2547">
        <v>7.0000000000000001E-3</v>
      </c>
      <c r="O2547">
        <v>153</v>
      </c>
      <c r="P2547">
        <v>-3.12</v>
      </c>
      <c r="Q2547">
        <v>238</v>
      </c>
      <c r="R2547">
        <v>101.5</v>
      </c>
      <c r="S2547">
        <v>240</v>
      </c>
      <c r="T2547">
        <v>104.6</v>
      </c>
      <c r="U2547">
        <v>233</v>
      </c>
      <c r="V2547">
        <v>1.59</v>
      </c>
      <c r="W2547">
        <v>110</v>
      </c>
    </row>
    <row r="2548" spans="1:23" x14ac:dyDescent="0.25">
      <c r="A2548">
        <f>COUNTIF('Value Matchup'!$D$356:$D$423,D2548)</f>
        <v>0</v>
      </c>
      <c r="B2548" t="s">
        <v>1659</v>
      </c>
      <c r="C2548">
        <v>90</v>
      </c>
      <c r="D2548" t="s">
        <v>53</v>
      </c>
      <c r="E2548" t="s">
        <v>110</v>
      </c>
      <c r="F2548" s="79" t="s">
        <v>547</v>
      </c>
      <c r="G2548">
        <v>8.0500000000000007</v>
      </c>
      <c r="H2548">
        <v>101.7</v>
      </c>
      <c r="I2548">
        <v>192</v>
      </c>
      <c r="J2548">
        <v>93.7</v>
      </c>
      <c r="K2548">
        <v>25</v>
      </c>
      <c r="L2548">
        <v>60</v>
      </c>
      <c r="M2548">
        <v>331</v>
      </c>
      <c r="N2548">
        <v>-0.03</v>
      </c>
      <c r="O2548">
        <v>250</v>
      </c>
      <c r="P2548">
        <v>0.17</v>
      </c>
      <c r="Q2548">
        <v>151</v>
      </c>
      <c r="R2548">
        <v>103.6</v>
      </c>
      <c r="S2548">
        <v>136</v>
      </c>
      <c r="T2548">
        <v>103.4</v>
      </c>
      <c r="U2548">
        <v>170</v>
      </c>
      <c r="V2548">
        <v>-9.1</v>
      </c>
      <c r="W2548">
        <v>337</v>
      </c>
    </row>
    <row r="2549" spans="1:23" x14ac:dyDescent="0.25">
      <c r="A2549">
        <f>COUNTIF('Value Matchup'!$D$356:$D$423,D2549)</f>
        <v>0</v>
      </c>
      <c r="B2549" t="s">
        <v>1659</v>
      </c>
      <c r="C2549">
        <v>91</v>
      </c>
      <c r="D2549" t="s">
        <v>1641</v>
      </c>
      <c r="E2549" t="s">
        <v>186</v>
      </c>
      <c r="F2549" s="79" t="s">
        <v>650</v>
      </c>
      <c r="G2549">
        <v>8.0399999999999991</v>
      </c>
      <c r="H2549">
        <v>111.8</v>
      </c>
      <c r="I2549">
        <v>36</v>
      </c>
      <c r="J2549">
        <v>103.7</v>
      </c>
      <c r="K2549">
        <v>191</v>
      </c>
      <c r="L2549">
        <v>63.2</v>
      </c>
      <c r="M2549">
        <v>261</v>
      </c>
      <c r="N2549">
        <v>6.3E-2</v>
      </c>
      <c r="O2549">
        <v>33</v>
      </c>
      <c r="P2549">
        <v>-2.41</v>
      </c>
      <c r="Q2549">
        <v>212</v>
      </c>
      <c r="R2549">
        <v>102.7</v>
      </c>
      <c r="S2549">
        <v>176</v>
      </c>
      <c r="T2549">
        <v>105.1</v>
      </c>
      <c r="U2549">
        <v>258</v>
      </c>
      <c r="V2549">
        <v>0.56000000000000005</v>
      </c>
      <c r="W2549">
        <v>140</v>
      </c>
    </row>
    <row r="2550" spans="1:23" x14ac:dyDescent="0.25">
      <c r="A2550">
        <f>COUNTIF('Value Matchup'!$D$356:$D$423,D2550)</f>
        <v>1</v>
      </c>
      <c r="B2550" t="s">
        <v>1659</v>
      </c>
      <c r="C2550">
        <v>92</v>
      </c>
      <c r="D2550" t="s">
        <v>30</v>
      </c>
      <c r="E2550" t="s">
        <v>112</v>
      </c>
      <c r="F2550" s="79" t="s">
        <v>456</v>
      </c>
      <c r="G2550">
        <v>7.92</v>
      </c>
      <c r="H2550">
        <v>107.3</v>
      </c>
      <c r="I2550">
        <v>91</v>
      </c>
      <c r="J2550">
        <v>99.4</v>
      </c>
      <c r="K2550">
        <v>102</v>
      </c>
      <c r="L2550">
        <v>67.3</v>
      </c>
      <c r="M2550">
        <v>66</v>
      </c>
      <c r="N2550">
        <v>0</v>
      </c>
      <c r="O2550">
        <v>172</v>
      </c>
      <c r="P2550">
        <v>2</v>
      </c>
      <c r="Q2550">
        <v>117</v>
      </c>
      <c r="R2550">
        <v>104.3</v>
      </c>
      <c r="S2550">
        <v>104</v>
      </c>
      <c r="T2550">
        <v>102.3</v>
      </c>
      <c r="U2550">
        <v>141</v>
      </c>
      <c r="V2550">
        <v>2.92</v>
      </c>
      <c r="W2550">
        <v>83</v>
      </c>
    </row>
    <row r="2551" spans="1:23" x14ac:dyDescent="0.25">
      <c r="A2551">
        <f>COUNTIF('Value Matchup'!$D$356:$D$423,D2551)</f>
        <v>0</v>
      </c>
      <c r="B2551" t="s">
        <v>1659</v>
      </c>
      <c r="C2551">
        <v>93</v>
      </c>
      <c r="D2551" t="s">
        <v>1642</v>
      </c>
      <c r="E2551" t="s">
        <v>144</v>
      </c>
      <c r="F2551" s="79" t="s">
        <v>649</v>
      </c>
      <c r="G2551">
        <v>7.79</v>
      </c>
      <c r="H2551">
        <v>109.3</v>
      </c>
      <c r="I2551">
        <v>66</v>
      </c>
      <c r="J2551">
        <v>101.5</v>
      </c>
      <c r="K2551">
        <v>142</v>
      </c>
      <c r="L2551">
        <v>63.4</v>
      </c>
      <c r="M2551">
        <v>254</v>
      </c>
      <c r="N2551">
        <v>4.0000000000000001E-3</v>
      </c>
      <c r="O2551">
        <v>163</v>
      </c>
      <c r="P2551">
        <v>2.54</v>
      </c>
      <c r="Q2551">
        <v>108</v>
      </c>
      <c r="R2551">
        <v>104.4</v>
      </c>
      <c r="S2551">
        <v>101</v>
      </c>
      <c r="T2551">
        <v>101.9</v>
      </c>
      <c r="U2551">
        <v>122</v>
      </c>
      <c r="V2551">
        <v>-7.47</v>
      </c>
      <c r="W2551">
        <v>328</v>
      </c>
    </row>
    <row r="2552" spans="1:23" x14ac:dyDescent="0.25">
      <c r="A2552">
        <f>COUNTIF('Value Matchup'!$D$356:$D$423,D2552)</f>
        <v>0</v>
      </c>
      <c r="B2552" t="s">
        <v>1659</v>
      </c>
      <c r="C2552">
        <v>94</v>
      </c>
      <c r="D2552" t="s">
        <v>94</v>
      </c>
      <c r="E2552" t="s">
        <v>167</v>
      </c>
      <c r="F2552" s="79" t="s">
        <v>454</v>
      </c>
      <c r="G2552">
        <v>7.75</v>
      </c>
      <c r="H2552">
        <v>106.3</v>
      </c>
      <c r="I2552">
        <v>110</v>
      </c>
      <c r="J2552">
        <v>98.5</v>
      </c>
      <c r="K2552">
        <v>88</v>
      </c>
      <c r="L2552">
        <v>63.8</v>
      </c>
      <c r="M2552">
        <v>242</v>
      </c>
      <c r="N2552">
        <v>-7.3999999999999996E-2</v>
      </c>
      <c r="O2552">
        <v>325</v>
      </c>
      <c r="P2552">
        <v>2.3199999999999998</v>
      </c>
      <c r="Q2552">
        <v>113</v>
      </c>
      <c r="R2552">
        <v>103.7</v>
      </c>
      <c r="S2552">
        <v>130</v>
      </c>
      <c r="T2552">
        <v>101.4</v>
      </c>
      <c r="U2552">
        <v>104</v>
      </c>
      <c r="V2552">
        <v>1.71</v>
      </c>
      <c r="W2552">
        <v>106</v>
      </c>
    </row>
    <row r="2553" spans="1:23" x14ac:dyDescent="0.25">
      <c r="A2553">
        <f>COUNTIF('Value Matchup'!$D$356:$D$423,D2553)</f>
        <v>0</v>
      </c>
      <c r="B2553" t="s">
        <v>1659</v>
      </c>
      <c r="C2553">
        <v>95</v>
      </c>
      <c r="D2553" t="s">
        <v>1643</v>
      </c>
      <c r="E2553" t="s">
        <v>114</v>
      </c>
      <c r="F2553" s="79" t="s">
        <v>544</v>
      </c>
      <c r="G2553">
        <v>7.75</v>
      </c>
      <c r="H2553">
        <v>104.7</v>
      </c>
      <c r="I2553">
        <v>140</v>
      </c>
      <c r="J2553">
        <v>96.9</v>
      </c>
      <c r="K2553">
        <v>61</v>
      </c>
      <c r="L2553">
        <v>65.400000000000006</v>
      </c>
      <c r="M2553">
        <v>148</v>
      </c>
      <c r="N2553">
        <v>6.6000000000000003E-2</v>
      </c>
      <c r="O2553">
        <v>28</v>
      </c>
      <c r="P2553">
        <v>6.08</v>
      </c>
      <c r="Q2553">
        <v>46</v>
      </c>
      <c r="R2553">
        <v>105.7</v>
      </c>
      <c r="S2553">
        <v>58</v>
      </c>
      <c r="T2553">
        <v>99.6</v>
      </c>
      <c r="U2553">
        <v>33</v>
      </c>
      <c r="V2553">
        <v>0.73</v>
      </c>
      <c r="W2553">
        <v>136</v>
      </c>
    </row>
    <row r="2554" spans="1:23" x14ac:dyDescent="0.25">
      <c r="A2554">
        <f>COUNTIF('Value Matchup'!$D$356:$D$423,D2554)</f>
        <v>0</v>
      </c>
      <c r="B2554" t="s">
        <v>1659</v>
      </c>
      <c r="C2554">
        <v>96</v>
      </c>
      <c r="D2554" t="s">
        <v>269</v>
      </c>
      <c r="E2554" t="s">
        <v>207</v>
      </c>
      <c r="F2554" s="79" t="s">
        <v>1013</v>
      </c>
      <c r="G2554">
        <v>7.71</v>
      </c>
      <c r="H2554">
        <v>105.1</v>
      </c>
      <c r="I2554">
        <v>134</v>
      </c>
      <c r="J2554">
        <v>97.4</v>
      </c>
      <c r="K2554">
        <v>69</v>
      </c>
      <c r="L2554">
        <v>64.2</v>
      </c>
      <c r="M2554">
        <v>214</v>
      </c>
      <c r="N2554">
        <v>0.02</v>
      </c>
      <c r="O2554">
        <v>125</v>
      </c>
      <c r="P2554">
        <v>-0.87</v>
      </c>
      <c r="Q2554">
        <v>174</v>
      </c>
      <c r="R2554">
        <v>103</v>
      </c>
      <c r="S2554">
        <v>156</v>
      </c>
      <c r="T2554">
        <v>103.8</v>
      </c>
      <c r="U2554">
        <v>189</v>
      </c>
      <c r="V2554">
        <v>0.8</v>
      </c>
      <c r="W2554">
        <v>133</v>
      </c>
    </row>
    <row r="2555" spans="1:23" x14ac:dyDescent="0.25">
      <c r="A2555">
        <f>COUNTIF('Value Matchup'!$D$356:$D$423,D2555)</f>
        <v>0</v>
      </c>
      <c r="B2555" t="s">
        <v>1659</v>
      </c>
      <c r="C2555">
        <v>97</v>
      </c>
      <c r="D2555" t="s">
        <v>317</v>
      </c>
      <c r="E2555" t="s">
        <v>134</v>
      </c>
      <c r="F2555" s="79" t="s">
        <v>549</v>
      </c>
      <c r="G2555">
        <v>7.62</v>
      </c>
      <c r="H2555">
        <v>107.1</v>
      </c>
      <c r="I2555">
        <v>94</v>
      </c>
      <c r="J2555">
        <v>99.5</v>
      </c>
      <c r="K2555">
        <v>106</v>
      </c>
      <c r="L2555">
        <v>65.5</v>
      </c>
      <c r="M2555">
        <v>143</v>
      </c>
      <c r="N2555">
        <v>-1.6E-2</v>
      </c>
      <c r="O2555">
        <v>209</v>
      </c>
      <c r="P2555">
        <v>9.8699999999999992</v>
      </c>
      <c r="Q2555">
        <v>6</v>
      </c>
      <c r="R2555">
        <v>107.8</v>
      </c>
      <c r="S2555">
        <v>13</v>
      </c>
      <c r="T2555">
        <v>97.9</v>
      </c>
      <c r="U2555">
        <v>2</v>
      </c>
      <c r="V2555">
        <v>3.38</v>
      </c>
      <c r="W2555">
        <v>73</v>
      </c>
    </row>
    <row r="2556" spans="1:23" x14ac:dyDescent="0.25">
      <c r="A2556">
        <f>COUNTIF('Value Matchup'!$D$356:$D$423,D2556)</f>
        <v>0</v>
      </c>
      <c r="B2556" t="s">
        <v>1659</v>
      </c>
      <c r="C2556">
        <v>98</v>
      </c>
      <c r="D2556" t="s">
        <v>1644</v>
      </c>
      <c r="E2556" t="s">
        <v>114</v>
      </c>
      <c r="F2556" s="79" t="s">
        <v>546</v>
      </c>
      <c r="G2556">
        <v>7.34</v>
      </c>
      <c r="H2556">
        <v>101.8</v>
      </c>
      <c r="I2556">
        <v>191</v>
      </c>
      <c r="J2556">
        <v>94.5</v>
      </c>
      <c r="K2556">
        <v>30</v>
      </c>
      <c r="L2556">
        <v>65.099999999999994</v>
      </c>
      <c r="M2556">
        <v>168</v>
      </c>
      <c r="N2556">
        <v>2.1000000000000001E-2</v>
      </c>
      <c r="O2556">
        <v>120</v>
      </c>
      <c r="P2556">
        <v>5.64</v>
      </c>
      <c r="Q2556">
        <v>52</v>
      </c>
      <c r="R2556">
        <v>105.9</v>
      </c>
      <c r="S2556">
        <v>51</v>
      </c>
      <c r="T2556">
        <v>100.2</v>
      </c>
      <c r="U2556">
        <v>50</v>
      </c>
      <c r="V2556">
        <v>-1.87</v>
      </c>
      <c r="W2556">
        <v>212</v>
      </c>
    </row>
    <row r="2557" spans="1:23" x14ac:dyDescent="0.25">
      <c r="A2557">
        <f>COUNTIF('Value Matchup'!$D$356:$D$423,D2557)</f>
        <v>0</v>
      </c>
      <c r="B2557" t="s">
        <v>1659</v>
      </c>
      <c r="C2557">
        <v>99</v>
      </c>
      <c r="D2557" t="s">
        <v>411</v>
      </c>
      <c r="E2557" t="s">
        <v>124</v>
      </c>
      <c r="F2557" s="79" t="s">
        <v>1196</v>
      </c>
      <c r="G2557">
        <v>7.33</v>
      </c>
      <c r="H2557">
        <v>109.7</v>
      </c>
      <c r="I2557">
        <v>60</v>
      </c>
      <c r="J2557">
        <v>102.4</v>
      </c>
      <c r="K2557">
        <v>157</v>
      </c>
      <c r="L2557">
        <v>62.8</v>
      </c>
      <c r="M2557">
        <v>274</v>
      </c>
      <c r="N2557">
        <v>-5.6000000000000001E-2</v>
      </c>
      <c r="O2557">
        <v>300</v>
      </c>
      <c r="P2557">
        <v>4.25</v>
      </c>
      <c r="Q2557">
        <v>73</v>
      </c>
      <c r="R2557">
        <v>105.4</v>
      </c>
      <c r="S2557">
        <v>64</v>
      </c>
      <c r="T2557">
        <v>101.2</v>
      </c>
      <c r="U2557">
        <v>93</v>
      </c>
      <c r="V2557">
        <v>-5.52</v>
      </c>
      <c r="W2557">
        <v>305</v>
      </c>
    </row>
    <row r="2558" spans="1:23" x14ac:dyDescent="0.25">
      <c r="A2558">
        <f>COUNTIF('Value Matchup'!$D$356:$D$423,D2558)</f>
        <v>0</v>
      </c>
      <c r="B2558" t="s">
        <v>1659</v>
      </c>
      <c r="C2558">
        <v>100</v>
      </c>
      <c r="D2558" t="s">
        <v>91</v>
      </c>
      <c r="E2558" t="s">
        <v>146</v>
      </c>
      <c r="F2558" s="79" t="s">
        <v>538</v>
      </c>
      <c r="G2558">
        <v>7.26</v>
      </c>
      <c r="H2558">
        <v>107.8</v>
      </c>
      <c r="I2558">
        <v>86</v>
      </c>
      <c r="J2558">
        <v>100.5</v>
      </c>
      <c r="K2558">
        <v>129</v>
      </c>
      <c r="L2558">
        <v>62.5</v>
      </c>
      <c r="M2558">
        <v>284</v>
      </c>
      <c r="N2558">
        <v>-1.7999999999999999E-2</v>
      </c>
      <c r="O2558">
        <v>217</v>
      </c>
      <c r="P2558">
        <v>0.94</v>
      </c>
      <c r="Q2558">
        <v>133</v>
      </c>
      <c r="R2558">
        <v>102.9</v>
      </c>
      <c r="S2558">
        <v>161</v>
      </c>
      <c r="T2558">
        <v>101.9</v>
      </c>
      <c r="U2558">
        <v>127</v>
      </c>
      <c r="V2558">
        <v>3.09</v>
      </c>
      <c r="W2558">
        <v>77</v>
      </c>
    </row>
    <row r="2559" spans="1:23" x14ac:dyDescent="0.25">
      <c r="A2559">
        <f>COUNTIF('Value Matchup'!$D$356:$D$423,D2559)</f>
        <v>0</v>
      </c>
      <c r="B2559" t="s">
        <v>1659</v>
      </c>
      <c r="C2559">
        <v>101</v>
      </c>
      <c r="D2559" t="s">
        <v>1221</v>
      </c>
      <c r="E2559" t="s">
        <v>232</v>
      </c>
      <c r="F2559" s="79" t="s">
        <v>1068</v>
      </c>
      <c r="G2559">
        <v>7.15</v>
      </c>
      <c r="H2559">
        <v>111.6</v>
      </c>
      <c r="I2559">
        <v>39</v>
      </c>
      <c r="J2559">
        <v>104.4</v>
      </c>
      <c r="K2559">
        <v>205</v>
      </c>
      <c r="L2559">
        <v>67.3</v>
      </c>
      <c r="M2559">
        <v>70</v>
      </c>
      <c r="N2559">
        <v>1.0999999999999999E-2</v>
      </c>
      <c r="O2559">
        <v>144</v>
      </c>
      <c r="P2559">
        <v>7.01</v>
      </c>
      <c r="Q2559">
        <v>36</v>
      </c>
      <c r="R2559">
        <v>107.4</v>
      </c>
      <c r="S2559">
        <v>17</v>
      </c>
      <c r="T2559">
        <v>100.4</v>
      </c>
      <c r="U2559">
        <v>61</v>
      </c>
      <c r="V2559">
        <v>-9.1999999999999993</v>
      </c>
      <c r="W2559">
        <v>339</v>
      </c>
    </row>
    <row r="2560" spans="1:23" x14ac:dyDescent="0.25">
      <c r="A2560">
        <f>COUNTIF('Value Matchup'!$D$356:$D$423,D2560)</f>
        <v>0</v>
      </c>
      <c r="B2560" t="s">
        <v>1659</v>
      </c>
      <c r="C2560">
        <v>102</v>
      </c>
      <c r="D2560" t="s">
        <v>408</v>
      </c>
      <c r="E2560" t="s">
        <v>148</v>
      </c>
      <c r="F2560" s="79" t="s">
        <v>1645</v>
      </c>
      <c r="G2560">
        <v>7.14</v>
      </c>
      <c r="H2560">
        <v>104.8</v>
      </c>
      <c r="I2560">
        <v>136</v>
      </c>
      <c r="J2560">
        <v>97.6</v>
      </c>
      <c r="K2560">
        <v>73</v>
      </c>
      <c r="L2560">
        <v>67.099999999999994</v>
      </c>
      <c r="M2560">
        <v>78</v>
      </c>
      <c r="N2560">
        <v>1.4E-2</v>
      </c>
      <c r="O2560">
        <v>139</v>
      </c>
      <c r="P2560">
        <v>-5.7</v>
      </c>
      <c r="Q2560">
        <v>304</v>
      </c>
      <c r="R2560">
        <v>100.4</v>
      </c>
      <c r="S2560">
        <v>287</v>
      </c>
      <c r="T2560">
        <v>106.1</v>
      </c>
      <c r="U2560">
        <v>308</v>
      </c>
      <c r="V2560">
        <v>1.1100000000000001</v>
      </c>
      <c r="W2560">
        <v>122</v>
      </c>
    </row>
    <row r="2561" spans="1:23" x14ac:dyDescent="0.25">
      <c r="A2561">
        <f>COUNTIF('Value Matchup'!$D$356:$D$423,D2561)</f>
        <v>0</v>
      </c>
      <c r="B2561" t="s">
        <v>1659</v>
      </c>
      <c r="C2561">
        <v>103</v>
      </c>
      <c r="D2561" t="s">
        <v>1646</v>
      </c>
      <c r="E2561" t="s">
        <v>167</v>
      </c>
      <c r="F2561" s="79" t="s">
        <v>537</v>
      </c>
      <c r="G2561">
        <v>7.11</v>
      </c>
      <c r="H2561">
        <v>106.5</v>
      </c>
      <c r="I2561">
        <v>105</v>
      </c>
      <c r="J2561">
        <v>99.4</v>
      </c>
      <c r="K2561">
        <v>103</v>
      </c>
      <c r="L2561">
        <v>63.1</v>
      </c>
      <c r="M2561">
        <v>266</v>
      </c>
      <c r="N2561">
        <v>9.6000000000000002E-2</v>
      </c>
      <c r="O2561">
        <v>12</v>
      </c>
      <c r="P2561">
        <v>3.06</v>
      </c>
      <c r="Q2561">
        <v>99</v>
      </c>
      <c r="R2561">
        <v>103.9</v>
      </c>
      <c r="S2561">
        <v>121</v>
      </c>
      <c r="T2561">
        <v>100.9</v>
      </c>
      <c r="U2561">
        <v>77</v>
      </c>
      <c r="V2561">
        <v>-4.4400000000000004</v>
      </c>
      <c r="W2561">
        <v>281</v>
      </c>
    </row>
    <row r="2562" spans="1:23" x14ac:dyDescent="0.25">
      <c r="A2562">
        <f>COUNTIF('Value Matchup'!$D$356:$D$423,D2562)</f>
        <v>0</v>
      </c>
      <c r="B2562" t="s">
        <v>1659</v>
      </c>
      <c r="C2562">
        <v>104</v>
      </c>
      <c r="D2562" t="s">
        <v>1575</v>
      </c>
      <c r="E2562" t="s">
        <v>198</v>
      </c>
      <c r="F2562" s="79" t="s">
        <v>647</v>
      </c>
      <c r="G2562">
        <v>6.76</v>
      </c>
      <c r="H2562">
        <v>103.7</v>
      </c>
      <c r="I2562">
        <v>155</v>
      </c>
      <c r="J2562">
        <v>96.9</v>
      </c>
      <c r="K2562">
        <v>63</v>
      </c>
      <c r="L2562">
        <v>64.2</v>
      </c>
      <c r="M2562">
        <v>211</v>
      </c>
      <c r="N2562">
        <v>6.4000000000000001E-2</v>
      </c>
      <c r="O2562">
        <v>31</v>
      </c>
      <c r="P2562">
        <v>-5.3</v>
      </c>
      <c r="Q2562">
        <v>294</v>
      </c>
      <c r="R2562">
        <v>102.5</v>
      </c>
      <c r="S2562">
        <v>183</v>
      </c>
      <c r="T2562">
        <v>107.8</v>
      </c>
      <c r="U2562">
        <v>344</v>
      </c>
      <c r="V2562">
        <v>-0.72</v>
      </c>
      <c r="W2562">
        <v>181</v>
      </c>
    </row>
    <row r="2563" spans="1:23" x14ac:dyDescent="0.25">
      <c r="A2563">
        <f>COUNTIF('Value Matchup'!$D$356:$D$423,D2563)</f>
        <v>1</v>
      </c>
      <c r="B2563" t="s">
        <v>1659</v>
      </c>
      <c r="C2563">
        <v>105</v>
      </c>
      <c r="D2563" t="s">
        <v>58</v>
      </c>
      <c r="E2563" t="s">
        <v>134</v>
      </c>
      <c r="F2563" s="79" t="s">
        <v>452</v>
      </c>
      <c r="G2563">
        <v>6.64</v>
      </c>
      <c r="H2563">
        <v>105.4</v>
      </c>
      <c r="I2563">
        <v>128</v>
      </c>
      <c r="J2563">
        <v>98.8</v>
      </c>
      <c r="K2563">
        <v>90</v>
      </c>
      <c r="L2563">
        <v>66.599999999999994</v>
      </c>
      <c r="M2563">
        <v>96</v>
      </c>
      <c r="N2563">
        <v>-1.7000000000000001E-2</v>
      </c>
      <c r="O2563">
        <v>211</v>
      </c>
      <c r="P2563">
        <v>6.61</v>
      </c>
      <c r="Q2563">
        <v>41</v>
      </c>
      <c r="R2563">
        <v>107.3</v>
      </c>
      <c r="S2563">
        <v>23</v>
      </c>
      <c r="T2563">
        <v>100.7</v>
      </c>
      <c r="U2563">
        <v>72</v>
      </c>
      <c r="V2563">
        <v>-6.37</v>
      </c>
      <c r="W2563">
        <v>317</v>
      </c>
    </row>
    <row r="2564" spans="1:23" x14ac:dyDescent="0.25">
      <c r="A2564">
        <f>COUNTIF('Value Matchup'!$D$356:$D$423,D2564)</f>
        <v>0</v>
      </c>
      <c r="B2564" t="s">
        <v>1659</v>
      </c>
      <c r="C2564">
        <v>106</v>
      </c>
      <c r="D2564" t="s">
        <v>1647</v>
      </c>
      <c r="E2564" t="s">
        <v>155</v>
      </c>
      <c r="F2564" s="79" t="s">
        <v>1045</v>
      </c>
      <c r="G2564">
        <v>6.52</v>
      </c>
      <c r="H2564">
        <v>105.9</v>
      </c>
      <c r="I2564">
        <v>118</v>
      </c>
      <c r="J2564">
        <v>99.4</v>
      </c>
      <c r="K2564">
        <v>100</v>
      </c>
      <c r="L2564">
        <v>64.2</v>
      </c>
      <c r="M2564">
        <v>215</v>
      </c>
      <c r="N2564">
        <v>0.126</v>
      </c>
      <c r="O2564">
        <v>2</v>
      </c>
      <c r="P2564">
        <v>-2.09</v>
      </c>
      <c r="Q2564">
        <v>201</v>
      </c>
      <c r="R2564">
        <v>102.6</v>
      </c>
      <c r="S2564">
        <v>181</v>
      </c>
      <c r="T2564">
        <v>104.6</v>
      </c>
      <c r="U2564">
        <v>238</v>
      </c>
      <c r="V2564">
        <v>-5.97</v>
      </c>
      <c r="W2564">
        <v>312</v>
      </c>
    </row>
    <row r="2565" spans="1:23" x14ac:dyDescent="0.25">
      <c r="A2565">
        <f>COUNTIF('Value Matchup'!$D$356:$D$423,D2565)</f>
        <v>0</v>
      </c>
      <c r="B2565" t="s">
        <v>1659</v>
      </c>
      <c r="C2565">
        <v>107</v>
      </c>
      <c r="D2565" t="s">
        <v>389</v>
      </c>
      <c r="E2565" t="s">
        <v>153</v>
      </c>
      <c r="F2565" s="79" t="s">
        <v>456</v>
      </c>
      <c r="G2565">
        <v>6.37</v>
      </c>
      <c r="H2565">
        <v>111.1</v>
      </c>
      <c r="I2565">
        <v>46</v>
      </c>
      <c r="J2565">
        <v>104.7</v>
      </c>
      <c r="K2565">
        <v>214</v>
      </c>
      <c r="L2565">
        <v>63.6</v>
      </c>
      <c r="M2565">
        <v>248</v>
      </c>
      <c r="N2565">
        <v>-8.9999999999999993E-3</v>
      </c>
      <c r="O2565">
        <v>194</v>
      </c>
      <c r="P2565">
        <v>-1.45</v>
      </c>
      <c r="Q2565">
        <v>188</v>
      </c>
      <c r="R2565">
        <v>102.8</v>
      </c>
      <c r="S2565">
        <v>167</v>
      </c>
      <c r="T2565">
        <v>104.3</v>
      </c>
      <c r="U2565">
        <v>212</v>
      </c>
      <c r="V2565">
        <v>6.04</v>
      </c>
      <c r="W2565">
        <v>28</v>
      </c>
    </row>
    <row r="2566" spans="1:23" x14ac:dyDescent="0.25">
      <c r="A2566">
        <f>COUNTIF('Value Matchup'!$D$356:$D$423,D2566)</f>
        <v>0</v>
      </c>
      <c r="B2566" t="s">
        <v>1659</v>
      </c>
      <c r="C2566">
        <v>108</v>
      </c>
      <c r="D2566" t="s">
        <v>1648</v>
      </c>
      <c r="E2566" t="s">
        <v>108</v>
      </c>
      <c r="F2566" s="79" t="s">
        <v>755</v>
      </c>
      <c r="G2566">
        <v>6.33</v>
      </c>
      <c r="H2566">
        <v>107.6</v>
      </c>
      <c r="I2566">
        <v>88</v>
      </c>
      <c r="J2566">
        <v>101.3</v>
      </c>
      <c r="K2566">
        <v>138</v>
      </c>
      <c r="L2566">
        <v>66</v>
      </c>
      <c r="M2566">
        <v>123</v>
      </c>
      <c r="N2566">
        <v>-2.8000000000000001E-2</v>
      </c>
      <c r="O2566">
        <v>246</v>
      </c>
      <c r="P2566">
        <v>-3.98</v>
      </c>
      <c r="Q2566">
        <v>252</v>
      </c>
      <c r="R2566">
        <v>99.4</v>
      </c>
      <c r="S2566">
        <v>310</v>
      </c>
      <c r="T2566">
        <v>103.4</v>
      </c>
      <c r="U2566">
        <v>173</v>
      </c>
      <c r="V2566">
        <v>5.21</v>
      </c>
      <c r="W2566">
        <v>37</v>
      </c>
    </row>
    <row r="2567" spans="1:23" x14ac:dyDescent="0.25">
      <c r="A2567">
        <f>COUNTIF('Value Matchup'!$D$356:$D$423,D2567)</f>
        <v>0</v>
      </c>
      <c r="B2567" t="s">
        <v>1659</v>
      </c>
      <c r="C2567">
        <v>109</v>
      </c>
      <c r="D2567" t="s">
        <v>332</v>
      </c>
      <c r="E2567" t="s">
        <v>182</v>
      </c>
      <c r="F2567" s="79" t="s">
        <v>517</v>
      </c>
      <c r="G2567">
        <v>6.13</v>
      </c>
      <c r="H2567">
        <v>109.3</v>
      </c>
      <c r="I2567">
        <v>64</v>
      </c>
      <c r="J2567">
        <v>103.2</v>
      </c>
      <c r="K2567">
        <v>179</v>
      </c>
      <c r="L2567">
        <v>62.8</v>
      </c>
      <c r="M2567">
        <v>275</v>
      </c>
      <c r="N2567">
        <v>-4.7E-2</v>
      </c>
      <c r="O2567">
        <v>276</v>
      </c>
      <c r="P2567">
        <v>3.84</v>
      </c>
      <c r="Q2567">
        <v>82</v>
      </c>
      <c r="R2567">
        <v>104.9</v>
      </c>
      <c r="S2567">
        <v>80</v>
      </c>
      <c r="T2567">
        <v>101.1</v>
      </c>
      <c r="U2567">
        <v>85</v>
      </c>
      <c r="V2567">
        <v>0.41</v>
      </c>
      <c r="W2567">
        <v>143</v>
      </c>
    </row>
    <row r="2568" spans="1:23" x14ac:dyDescent="0.25">
      <c r="A2568">
        <f>COUNTIF('Value Matchup'!$D$356:$D$423,D2568)</f>
        <v>0</v>
      </c>
      <c r="B2568" t="s">
        <v>1659</v>
      </c>
      <c r="C2568">
        <v>110</v>
      </c>
      <c r="D2568" t="s">
        <v>213</v>
      </c>
      <c r="E2568" t="s">
        <v>176</v>
      </c>
      <c r="F2568" s="79" t="s">
        <v>536</v>
      </c>
      <c r="G2568">
        <v>6.08</v>
      </c>
      <c r="H2568">
        <v>104.2</v>
      </c>
      <c r="I2568">
        <v>146</v>
      </c>
      <c r="J2568">
        <v>98.1</v>
      </c>
      <c r="K2568">
        <v>82</v>
      </c>
      <c r="L2568">
        <v>67.099999999999994</v>
      </c>
      <c r="M2568">
        <v>82</v>
      </c>
      <c r="N2568">
        <v>4.8000000000000001E-2</v>
      </c>
      <c r="O2568">
        <v>58</v>
      </c>
      <c r="P2568">
        <v>-2.2000000000000002</v>
      </c>
      <c r="Q2568">
        <v>204</v>
      </c>
      <c r="R2568">
        <v>101</v>
      </c>
      <c r="S2568">
        <v>264</v>
      </c>
      <c r="T2568">
        <v>103.2</v>
      </c>
      <c r="U2568">
        <v>164</v>
      </c>
      <c r="V2568">
        <v>-3.96</v>
      </c>
      <c r="W2568">
        <v>265</v>
      </c>
    </row>
    <row r="2569" spans="1:23" x14ac:dyDescent="0.25">
      <c r="A2569">
        <f>COUNTIF('Value Matchup'!$D$356:$D$423,D2569)</f>
        <v>1</v>
      </c>
      <c r="B2569" t="s">
        <v>1659</v>
      </c>
      <c r="C2569">
        <v>111</v>
      </c>
      <c r="D2569" t="s">
        <v>318</v>
      </c>
      <c r="E2569" t="s">
        <v>176</v>
      </c>
      <c r="F2569" s="79" t="s">
        <v>1002</v>
      </c>
      <c r="G2569">
        <v>6.08</v>
      </c>
      <c r="H2569">
        <v>102</v>
      </c>
      <c r="I2569">
        <v>183</v>
      </c>
      <c r="J2569">
        <v>95.9</v>
      </c>
      <c r="K2569">
        <v>47</v>
      </c>
      <c r="L2569">
        <v>64.5</v>
      </c>
      <c r="M2569">
        <v>197</v>
      </c>
      <c r="N2569">
        <v>-6.0000000000000001E-3</v>
      </c>
      <c r="O2569">
        <v>189</v>
      </c>
      <c r="P2569">
        <v>-0.01</v>
      </c>
      <c r="Q2569">
        <v>157</v>
      </c>
      <c r="R2569">
        <v>102.7</v>
      </c>
      <c r="S2569">
        <v>174</v>
      </c>
      <c r="T2569">
        <v>102.7</v>
      </c>
      <c r="U2569">
        <v>150</v>
      </c>
      <c r="V2569">
        <v>4.47</v>
      </c>
      <c r="W2569">
        <v>49</v>
      </c>
    </row>
    <row r="2570" spans="1:23" x14ac:dyDescent="0.25">
      <c r="A2570">
        <f>COUNTIF('Value Matchup'!$D$356:$D$423,D2570)</f>
        <v>0</v>
      </c>
      <c r="B2570" t="s">
        <v>1659</v>
      </c>
      <c r="C2570">
        <v>112</v>
      </c>
      <c r="D2570" t="s">
        <v>60</v>
      </c>
      <c r="E2570" t="s">
        <v>114</v>
      </c>
      <c r="F2570" s="79" t="s">
        <v>550</v>
      </c>
      <c r="G2570">
        <v>5.97</v>
      </c>
      <c r="H2570">
        <v>104.7</v>
      </c>
      <c r="I2570">
        <v>139</v>
      </c>
      <c r="J2570">
        <v>98.7</v>
      </c>
      <c r="K2570">
        <v>89</v>
      </c>
      <c r="L2570">
        <v>61.5</v>
      </c>
      <c r="M2570">
        <v>313</v>
      </c>
      <c r="N2570">
        <v>3.3000000000000002E-2</v>
      </c>
      <c r="O2570">
        <v>83</v>
      </c>
      <c r="P2570">
        <v>7.99</v>
      </c>
      <c r="Q2570">
        <v>25</v>
      </c>
      <c r="R2570">
        <v>106.9</v>
      </c>
      <c r="S2570">
        <v>31</v>
      </c>
      <c r="T2570">
        <v>99</v>
      </c>
      <c r="U2570">
        <v>15</v>
      </c>
      <c r="V2570">
        <v>0.99</v>
      </c>
      <c r="W2570">
        <v>127</v>
      </c>
    </row>
    <row r="2571" spans="1:23" x14ac:dyDescent="0.25">
      <c r="A2571">
        <f>COUNTIF('Value Matchup'!$D$356:$D$423,D2571)</f>
        <v>0</v>
      </c>
      <c r="B2571" t="s">
        <v>1659</v>
      </c>
      <c r="C2571">
        <v>113</v>
      </c>
      <c r="D2571" t="s">
        <v>201</v>
      </c>
      <c r="E2571" t="s">
        <v>161</v>
      </c>
      <c r="F2571" s="79" t="s">
        <v>1076</v>
      </c>
      <c r="G2571">
        <v>5.66</v>
      </c>
      <c r="H2571">
        <v>100.6</v>
      </c>
      <c r="I2571">
        <v>218</v>
      </c>
      <c r="J2571">
        <v>95</v>
      </c>
      <c r="K2571">
        <v>39</v>
      </c>
      <c r="L2571">
        <v>64</v>
      </c>
      <c r="M2571">
        <v>225</v>
      </c>
      <c r="N2571">
        <v>-6.6000000000000003E-2</v>
      </c>
      <c r="O2571">
        <v>313</v>
      </c>
      <c r="P2571">
        <v>-1.42</v>
      </c>
      <c r="Q2571">
        <v>186</v>
      </c>
      <c r="R2571">
        <v>102.6</v>
      </c>
      <c r="S2571">
        <v>180</v>
      </c>
      <c r="T2571">
        <v>104</v>
      </c>
      <c r="U2571">
        <v>196</v>
      </c>
      <c r="V2571">
        <v>3.69</v>
      </c>
      <c r="W2571">
        <v>67</v>
      </c>
    </row>
    <row r="2572" spans="1:23" x14ac:dyDescent="0.25">
      <c r="A2572">
        <f>COUNTIF('Value Matchup'!$D$356:$D$423,D2572)</f>
        <v>0</v>
      </c>
      <c r="B2572" t="s">
        <v>1659</v>
      </c>
      <c r="C2572">
        <v>114</v>
      </c>
      <c r="D2572" t="s">
        <v>1649</v>
      </c>
      <c r="E2572" t="s">
        <v>159</v>
      </c>
      <c r="F2572" s="79" t="s">
        <v>652</v>
      </c>
      <c r="G2572">
        <v>5.5</v>
      </c>
      <c r="H2572">
        <v>110.4</v>
      </c>
      <c r="I2572">
        <v>55</v>
      </c>
      <c r="J2572">
        <v>104.9</v>
      </c>
      <c r="K2572">
        <v>219</v>
      </c>
      <c r="L2572">
        <v>68.2</v>
      </c>
      <c r="M2572">
        <v>39</v>
      </c>
      <c r="N2572">
        <v>-1E-3</v>
      </c>
      <c r="O2572">
        <v>173</v>
      </c>
      <c r="P2572">
        <v>-4.12</v>
      </c>
      <c r="Q2572">
        <v>261</v>
      </c>
      <c r="R2572">
        <v>101.8</v>
      </c>
      <c r="S2572">
        <v>221</v>
      </c>
      <c r="T2572">
        <v>105.9</v>
      </c>
      <c r="U2572">
        <v>303</v>
      </c>
      <c r="V2572">
        <v>7.91</v>
      </c>
      <c r="W2572">
        <v>16</v>
      </c>
    </row>
    <row r="2573" spans="1:23" x14ac:dyDescent="0.25">
      <c r="A2573">
        <f>COUNTIF('Value Matchup'!$D$356:$D$423,D2573)</f>
        <v>0</v>
      </c>
      <c r="B2573" t="s">
        <v>1659</v>
      </c>
      <c r="C2573">
        <v>115</v>
      </c>
      <c r="D2573" t="s">
        <v>1650</v>
      </c>
      <c r="E2573" t="s">
        <v>173</v>
      </c>
      <c r="F2573" s="79" t="s">
        <v>1002</v>
      </c>
      <c r="G2573">
        <v>5.48</v>
      </c>
      <c r="H2573">
        <v>108.1</v>
      </c>
      <c r="I2573">
        <v>82</v>
      </c>
      <c r="J2573">
        <v>102.6</v>
      </c>
      <c r="K2573">
        <v>164</v>
      </c>
      <c r="L2573">
        <v>67.099999999999994</v>
      </c>
      <c r="M2573">
        <v>76</v>
      </c>
      <c r="N2573">
        <v>-8.0000000000000002E-3</v>
      </c>
      <c r="O2573">
        <v>193</v>
      </c>
      <c r="P2573">
        <v>0.35</v>
      </c>
      <c r="Q2573">
        <v>144</v>
      </c>
      <c r="R2573">
        <v>102.2</v>
      </c>
      <c r="S2573">
        <v>202</v>
      </c>
      <c r="T2573">
        <v>101.8</v>
      </c>
      <c r="U2573">
        <v>120</v>
      </c>
      <c r="V2573">
        <v>1.1399999999999999</v>
      </c>
      <c r="W2573">
        <v>120</v>
      </c>
    </row>
    <row r="2574" spans="1:23" x14ac:dyDescent="0.25">
      <c r="A2574">
        <f>COUNTIF('Value Matchup'!$D$356:$D$423,D2574)</f>
        <v>0</v>
      </c>
      <c r="B2574" t="s">
        <v>1659</v>
      </c>
      <c r="C2574">
        <v>116</v>
      </c>
      <c r="D2574" t="s">
        <v>33</v>
      </c>
      <c r="E2574" t="s">
        <v>173</v>
      </c>
      <c r="F2574" s="79" t="s">
        <v>1076</v>
      </c>
      <c r="G2574">
        <v>5.31</v>
      </c>
      <c r="H2574">
        <v>99.7</v>
      </c>
      <c r="I2574">
        <v>232</v>
      </c>
      <c r="J2574">
        <v>94.4</v>
      </c>
      <c r="K2574">
        <v>28</v>
      </c>
      <c r="L2574">
        <v>64.099999999999994</v>
      </c>
      <c r="M2574">
        <v>218</v>
      </c>
      <c r="N2574">
        <v>0.02</v>
      </c>
      <c r="O2574">
        <v>121</v>
      </c>
      <c r="P2574">
        <v>1.42</v>
      </c>
      <c r="Q2574">
        <v>124</v>
      </c>
      <c r="R2574">
        <v>103.1</v>
      </c>
      <c r="S2574">
        <v>155</v>
      </c>
      <c r="T2574">
        <v>101.6</v>
      </c>
      <c r="U2574">
        <v>116</v>
      </c>
      <c r="V2574">
        <v>6.43</v>
      </c>
      <c r="W2574">
        <v>25</v>
      </c>
    </row>
    <row r="2575" spans="1:23" x14ac:dyDescent="0.25">
      <c r="A2575">
        <f>COUNTIF('Value Matchup'!$D$356:$D$423,D2575)</f>
        <v>0</v>
      </c>
      <c r="B2575" t="s">
        <v>1659</v>
      </c>
      <c r="C2575">
        <v>117</v>
      </c>
      <c r="D2575" t="s">
        <v>246</v>
      </c>
      <c r="E2575" t="s">
        <v>112</v>
      </c>
      <c r="F2575" s="79" t="s">
        <v>547</v>
      </c>
      <c r="G2575">
        <v>5.29</v>
      </c>
      <c r="H2575">
        <v>105.5</v>
      </c>
      <c r="I2575">
        <v>122</v>
      </c>
      <c r="J2575">
        <v>100.2</v>
      </c>
      <c r="K2575">
        <v>122</v>
      </c>
      <c r="L2575">
        <v>67.099999999999994</v>
      </c>
      <c r="M2575">
        <v>75</v>
      </c>
      <c r="N2575">
        <v>5.0000000000000001E-3</v>
      </c>
      <c r="O2575">
        <v>159</v>
      </c>
      <c r="P2575">
        <v>0.01</v>
      </c>
      <c r="Q2575">
        <v>155</v>
      </c>
      <c r="R2575">
        <v>102.2</v>
      </c>
      <c r="S2575">
        <v>200</v>
      </c>
      <c r="T2575">
        <v>102.2</v>
      </c>
      <c r="U2575">
        <v>135</v>
      </c>
      <c r="V2575">
        <v>-2.78</v>
      </c>
      <c r="W2575">
        <v>241</v>
      </c>
    </row>
    <row r="2576" spans="1:23" x14ac:dyDescent="0.25">
      <c r="A2576">
        <f>COUNTIF('Value Matchup'!$D$356:$D$423,D2576)</f>
        <v>0</v>
      </c>
      <c r="B2576" t="s">
        <v>1659</v>
      </c>
      <c r="C2576">
        <v>118</v>
      </c>
      <c r="D2576" t="s">
        <v>1651</v>
      </c>
      <c r="E2576" t="s">
        <v>118</v>
      </c>
      <c r="F2576" s="79" t="s">
        <v>1018</v>
      </c>
      <c r="G2576">
        <v>5.17</v>
      </c>
      <c r="H2576">
        <v>105.3</v>
      </c>
      <c r="I2576">
        <v>131</v>
      </c>
      <c r="J2576">
        <v>100.1</v>
      </c>
      <c r="K2576">
        <v>119</v>
      </c>
      <c r="L2576">
        <v>61.9</v>
      </c>
      <c r="M2576">
        <v>300</v>
      </c>
      <c r="N2576">
        <v>-2.4E-2</v>
      </c>
      <c r="O2576">
        <v>236</v>
      </c>
      <c r="P2576">
        <v>-5.44</v>
      </c>
      <c r="Q2576">
        <v>296</v>
      </c>
      <c r="R2576">
        <v>99.1</v>
      </c>
      <c r="S2576">
        <v>319</v>
      </c>
      <c r="T2576">
        <v>104.6</v>
      </c>
      <c r="U2576">
        <v>232</v>
      </c>
      <c r="V2576">
        <v>-1.55</v>
      </c>
      <c r="W2576">
        <v>201</v>
      </c>
    </row>
    <row r="2577" spans="1:23" x14ac:dyDescent="0.25">
      <c r="A2577">
        <f>COUNTIF('Value Matchup'!$D$356:$D$423,D2577)</f>
        <v>0</v>
      </c>
      <c r="B2577" t="s">
        <v>1659</v>
      </c>
      <c r="C2577">
        <v>119</v>
      </c>
      <c r="D2577" t="s">
        <v>200</v>
      </c>
      <c r="E2577" t="s">
        <v>144</v>
      </c>
      <c r="F2577" s="79" t="s">
        <v>517</v>
      </c>
      <c r="G2577">
        <v>5.17</v>
      </c>
      <c r="H2577">
        <v>110.7</v>
      </c>
      <c r="I2577">
        <v>52</v>
      </c>
      <c r="J2577">
        <v>105.6</v>
      </c>
      <c r="K2577">
        <v>230</v>
      </c>
      <c r="L2577">
        <v>66.400000000000006</v>
      </c>
      <c r="M2577">
        <v>105</v>
      </c>
      <c r="N2577">
        <v>-2.3E-2</v>
      </c>
      <c r="O2577">
        <v>229</v>
      </c>
      <c r="P2577">
        <v>3.19</v>
      </c>
      <c r="Q2577">
        <v>96</v>
      </c>
      <c r="R2577">
        <v>104.6</v>
      </c>
      <c r="S2577">
        <v>93</v>
      </c>
      <c r="T2577">
        <v>101.4</v>
      </c>
      <c r="U2577">
        <v>106</v>
      </c>
      <c r="V2577">
        <v>-3.35</v>
      </c>
      <c r="W2577">
        <v>255</v>
      </c>
    </row>
    <row r="2578" spans="1:23" x14ac:dyDescent="0.25">
      <c r="A2578">
        <f>COUNTIF('Value Matchup'!$D$356:$D$423,D2578)</f>
        <v>0</v>
      </c>
      <c r="B2578" t="s">
        <v>1659</v>
      </c>
      <c r="C2578">
        <v>120</v>
      </c>
      <c r="D2578" t="s">
        <v>335</v>
      </c>
      <c r="E2578" t="s">
        <v>150</v>
      </c>
      <c r="F2578" s="79" t="s">
        <v>518</v>
      </c>
      <c r="G2578">
        <v>5.14</v>
      </c>
      <c r="H2578">
        <v>102</v>
      </c>
      <c r="I2578">
        <v>182</v>
      </c>
      <c r="J2578">
        <v>96.9</v>
      </c>
      <c r="K2578">
        <v>59</v>
      </c>
      <c r="L2578">
        <v>65.3</v>
      </c>
      <c r="M2578">
        <v>160</v>
      </c>
      <c r="N2578">
        <v>-4.8000000000000001E-2</v>
      </c>
      <c r="O2578">
        <v>281</v>
      </c>
      <c r="P2578">
        <v>5.92</v>
      </c>
      <c r="Q2578">
        <v>49</v>
      </c>
      <c r="R2578">
        <v>106.2</v>
      </c>
      <c r="S2578">
        <v>43</v>
      </c>
      <c r="T2578">
        <v>100.3</v>
      </c>
      <c r="U2578">
        <v>53</v>
      </c>
      <c r="V2578">
        <v>-5.35</v>
      </c>
      <c r="W2578">
        <v>304</v>
      </c>
    </row>
    <row r="2579" spans="1:23" x14ac:dyDescent="0.25">
      <c r="A2579">
        <f>COUNTIF('Value Matchup'!$D$356:$D$423,D2579)</f>
        <v>0</v>
      </c>
      <c r="B2579" t="s">
        <v>1659</v>
      </c>
      <c r="C2579">
        <v>121</v>
      </c>
      <c r="D2579" t="s">
        <v>1652</v>
      </c>
      <c r="E2579" t="s">
        <v>108</v>
      </c>
      <c r="F2579" s="79" t="s">
        <v>536</v>
      </c>
      <c r="G2579">
        <v>5.0999999999999996</v>
      </c>
      <c r="H2579">
        <v>105.4</v>
      </c>
      <c r="I2579">
        <v>127</v>
      </c>
      <c r="J2579">
        <v>100.3</v>
      </c>
      <c r="K2579">
        <v>124</v>
      </c>
      <c r="L2579">
        <v>70.8</v>
      </c>
      <c r="M2579">
        <v>11</v>
      </c>
      <c r="N2579">
        <v>2.1000000000000001E-2</v>
      </c>
      <c r="O2579">
        <v>119</v>
      </c>
      <c r="P2579">
        <v>-5.69</v>
      </c>
      <c r="Q2579">
        <v>303</v>
      </c>
      <c r="R2579">
        <v>99.4</v>
      </c>
      <c r="S2579">
        <v>311</v>
      </c>
      <c r="T2579">
        <v>105.1</v>
      </c>
      <c r="U2579">
        <v>262</v>
      </c>
      <c r="V2579">
        <v>-1.8</v>
      </c>
      <c r="W2579">
        <v>208</v>
      </c>
    </row>
    <row r="2580" spans="1:23" x14ac:dyDescent="0.25">
      <c r="A2580">
        <f>COUNTIF('Value Matchup'!$D$356:$D$423,D2580)</f>
        <v>0</v>
      </c>
      <c r="B2580" t="s">
        <v>1659</v>
      </c>
      <c r="C2580">
        <v>122</v>
      </c>
      <c r="D2580" t="s">
        <v>79</v>
      </c>
      <c r="E2580" t="s">
        <v>134</v>
      </c>
      <c r="F2580" s="79" t="s">
        <v>518</v>
      </c>
      <c r="G2580">
        <v>5.07</v>
      </c>
      <c r="H2580">
        <v>101.4</v>
      </c>
      <c r="I2580">
        <v>196</v>
      </c>
      <c r="J2580">
        <v>96.4</v>
      </c>
      <c r="K2580">
        <v>52</v>
      </c>
      <c r="L2580">
        <v>61.4</v>
      </c>
      <c r="M2580">
        <v>317</v>
      </c>
      <c r="N2580">
        <v>-0.05</v>
      </c>
      <c r="O2580">
        <v>286</v>
      </c>
      <c r="P2580">
        <v>6.92</v>
      </c>
      <c r="Q2580">
        <v>38</v>
      </c>
      <c r="R2580">
        <v>106.4</v>
      </c>
      <c r="S2580">
        <v>41</v>
      </c>
      <c r="T2580">
        <v>99.4</v>
      </c>
      <c r="U2580">
        <v>29</v>
      </c>
      <c r="V2580">
        <v>-10.59</v>
      </c>
      <c r="W2580">
        <v>341</v>
      </c>
    </row>
    <row r="2581" spans="1:23" x14ac:dyDescent="0.25">
      <c r="A2581">
        <f>COUNTIF('Value Matchup'!$D$356:$D$423,D2581)</f>
        <v>0</v>
      </c>
      <c r="B2581" t="s">
        <v>1659</v>
      </c>
      <c r="C2581">
        <v>123</v>
      </c>
      <c r="D2581" t="s">
        <v>334</v>
      </c>
      <c r="E2581" t="s">
        <v>148</v>
      </c>
      <c r="F2581" s="79" t="s">
        <v>959</v>
      </c>
      <c r="G2581">
        <v>4.96</v>
      </c>
      <c r="H2581">
        <v>105.9</v>
      </c>
      <c r="I2581">
        <v>119</v>
      </c>
      <c r="J2581">
        <v>100.9</v>
      </c>
      <c r="K2581">
        <v>135</v>
      </c>
      <c r="L2581">
        <v>63</v>
      </c>
      <c r="M2581">
        <v>268</v>
      </c>
      <c r="N2581">
        <v>0.04</v>
      </c>
      <c r="O2581">
        <v>71</v>
      </c>
      <c r="P2581">
        <v>-2.99</v>
      </c>
      <c r="Q2581">
        <v>229</v>
      </c>
      <c r="R2581">
        <v>101.2</v>
      </c>
      <c r="S2581">
        <v>251</v>
      </c>
      <c r="T2581">
        <v>104.2</v>
      </c>
      <c r="U2581">
        <v>203</v>
      </c>
      <c r="V2581">
        <v>3.95</v>
      </c>
      <c r="W2581">
        <v>63</v>
      </c>
    </row>
    <row r="2582" spans="1:23" x14ac:dyDescent="0.25">
      <c r="A2582">
        <f>COUNTIF('Value Matchup'!$D$356:$D$423,D2582)</f>
        <v>0</v>
      </c>
      <c r="B2582" t="s">
        <v>1659</v>
      </c>
      <c r="C2582">
        <v>124</v>
      </c>
      <c r="D2582" t="s">
        <v>191</v>
      </c>
      <c r="E2582" t="s">
        <v>182</v>
      </c>
      <c r="F2582" s="79" t="s">
        <v>445</v>
      </c>
      <c r="G2582">
        <v>4.29</v>
      </c>
      <c r="H2582">
        <v>107.2</v>
      </c>
      <c r="I2582">
        <v>93</v>
      </c>
      <c r="J2582">
        <v>102.9</v>
      </c>
      <c r="K2582">
        <v>176</v>
      </c>
      <c r="L2582">
        <v>67.099999999999994</v>
      </c>
      <c r="M2582">
        <v>77</v>
      </c>
      <c r="N2582">
        <v>2.5999999999999999E-2</v>
      </c>
      <c r="O2582">
        <v>106</v>
      </c>
      <c r="P2582">
        <v>5.15</v>
      </c>
      <c r="Q2582">
        <v>61</v>
      </c>
      <c r="R2582">
        <v>105.8</v>
      </c>
      <c r="S2582">
        <v>56</v>
      </c>
      <c r="T2582">
        <v>100.6</v>
      </c>
      <c r="U2582">
        <v>67</v>
      </c>
      <c r="V2582">
        <v>0.59</v>
      </c>
      <c r="W2582">
        <v>139</v>
      </c>
    </row>
    <row r="2583" spans="1:23" x14ac:dyDescent="0.25">
      <c r="A2583">
        <f>COUNTIF('Value Matchup'!$D$356:$D$423,D2583)</f>
        <v>1</v>
      </c>
      <c r="B2583" t="s">
        <v>1659</v>
      </c>
      <c r="C2583">
        <v>125</v>
      </c>
      <c r="D2583" t="s">
        <v>401</v>
      </c>
      <c r="E2583" t="s">
        <v>155</v>
      </c>
      <c r="F2583" s="79" t="s">
        <v>1161</v>
      </c>
      <c r="G2583">
        <v>4.24</v>
      </c>
      <c r="H2583">
        <v>107.9</v>
      </c>
      <c r="I2583">
        <v>84</v>
      </c>
      <c r="J2583">
        <v>103.7</v>
      </c>
      <c r="K2583">
        <v>188</v>
      </c>
      <c r="L2583">
        <v>61.9</v>
      </c>
      <c r="M2583">
        <v>304</v>
      </c>
      <c r="N2583">
        <v>-6.7000000000000004E-2</v>
      </c>
      <c r="O2583">
        <v>315</v>
      </c>
      <c r="P2583">
        <v>-2.04</v>
      </c>
      <c r="Q2583">
        <v>199</v>
      </c>
      <c r="R2583">
        <v>102.8</v>
      </c>
      <c r="S2583">
        <v>171</v>
      </c>
      <c r="T2583">
        <v>104.8</v>
      </c>
      <c r="U2583">
        <v>249</v>
      </c>
      <c r="V2583">
        <v>-2.1</v>
      </c>
      <c r="W2583">
        <v>215</v>
      </c>
    </row>
    <row r="2584" spans="1:23" x14ac:dyDescent="0.25">
      <c r="A2584">
        <f>COUNTIF('Value Matchup'!$D$356:$D$423,D2584)</f>
        <v>0</v>
      </c>
      <c r="B2584" t="s">
        <v>1659</v>
      </c>
      <c r="C2584">
        <v>126</v>
      </c>
      <c r="D2584" t="s">
        <v>56</v>
      </c>
      <c r="E2584" t="s">
        <v>150</v>
      </c>
      <c r="F2584" s="79" t="s">
        <v>550</v>
      </c>
      <c r="G2584">
        <v>4.09</v>
      </c>
      <c r="H2584">
        <v>110.1</v>
      </c>
      <c r="I2584">
        <v>57</v>
      </c>
      <c r="J2584">
        <v>106</v>
      </c>
      <c r="K2584">
        <v>238</v>
      </c>
      <c r="L2584">
        <v>65.2</v>
      </c>
      <c r="M2584">
        <v>161</v>
      </c>
      <c r="N2584">
        <v>-1.2E-2</v>
      </c>
      <c r="O2584">
        <v>198</v>
      </c>
      <c r="P2584">
        <v>5.33</v>
      </c>
      <c r="Q2584">
        <v>60</v>
      </c>
      <c r="R2584">
        <v>104.7</v>
      </c>
      <c r="S2584">
        <v>89</v>
      </c>
      <c r="T2584">
        <v>99.3</v>
      </c>
      <c r="U2584">
        <v>25</v>
      </c>
      <c r="V2584">
        <v>-10.96</v>
      </c>
      <c r="W2584">
        <v>342</v>
      </c>
    </row>
    <row r="2585" spans="1:23" x14ac:dyDescent="0.25">
      <c r="A2585">
        <f>COUNTIF('Value Matchup'!$D$356:$D$423,D2585)</f>
        <v>0</v>
      </c>
      <c r="B2585" t="s">
        <v>1659</v>
      </c>
      <c r="C2585">
        <v>127</v>
      </c>
      <c r="D2585" t="s">
        <v>41</v>
      </c>
      <c r="E2585" t="s">
        <v>114</v>
      </c>
      <c r="F2585" s="79" t="s">
        <v>515</v>
      </c>
      <c r="G2585">
        <v>4.07</v>
      </c>
      <c r="H2585">
        <v>106.4</v>
      </c>
      <c r="I2585">
        <v>107</v>
      </c>
      <c r="J2585">
        <v>102.4</v>
      </c>
      <c r="K2585">
        <v>156</v>
      </c>
      <c r="L2585">
        <v>69.5</v>
      </c>
      <c r="M2585">
        <v>21</v>
      </c>
      <c r="N2585">
        <v>3.1E-2</v>
      </c>
      <c r="O2585">
        <v>90</v>
      </c>
      <c r="P2585">
        <v>2.35</v>
      </c>
      <c r="Q2585">
        <v>112</v>
      </c>
      <c r="R2585">
        <v>103.2</v>
      </c>
      <c r="S2585">
        <v>153</v>
      </c>
      <c r="T2585">
        <v>100.8</v>
      </c>
      <c r="U2585">
        <v>75</v>
      </c>
      <c r="V2585">
        <v>-7.09</v>
      </c>
      <c r="W2585">
        <v>325</v>
      </c>
    </row>
    <row r="2586" spans="1:23" x14ac:dyDescent="0.25">
      <c r="A2586">
        <f>COUNTIF('Value Matchup'!$D$356:$D$423,D2586)</f>
        <v>0</v>
      </c>
      <c r="B2586" t="s">
        <v>1659</v>
      </c>
      <c r="C2586">
        <v>128</v>
      </c>
      <c r="D2586" t="s">
        <v>73</v>
      </c>
      <c r="E2586" t="s">
        <v>161</v>
      </c>
      <c r="F2586" s="79" t="s">
        <v>534</v>
      </c>
      <c r="G2586">
        <v>3.91</v>
      </c>
      <c r="H2586">
        <v>103.3</v>
      </c>
      <c r="I2586">
        <v>163</v>
      </c>
      <c r="J2586">
        <v>99.4</v>
      </c>
      <c r="K2586">
        <v>105</v>
      </c>
      <c r="L2586">
        <v>67</v>
      </c>
      <c r="M2586">
        <v>85</v>
      </c>
      <c r="N2586">
        <v>-2.1999999999999999E-2</v>
      </c>
      <c r="O2586">
        <v>226</v>
      </c>
      <c r="P2586">
        <v>-4.4000000000000004</v>
      </c>
      <c r="Q2586">
        <v>270</v>
      </c>
      <c r="R2586">
        <v>100.6</v>
      </c>
      <c r="S2586">
        <v>278</v>
      </c>
      <c r="T2586">
        <v>105</v>
      </c>
      <c r="U2586">
        <v>257</v>
      </c>
      <c r="V2586">
        <v>-5.0599999999999996</v>
      </c>
      <c r="W2586">
        <v>297</v>
      </c>
    </row>
    <row r="2587" spans="1:23" x14ac:dyDescent="0.25">
      <c r="A2587">
        <f>COUNTIF('Value Matchup'!$D$356:$D$423,D2587)</f>
        <v>0</v>
      </c>
      <c r="B2587" t="s">
        <v>1659</v>
      </c>
      <c r="C2587">
        <v>129</v>
      </c>
      <c r="D2587" t="s">
        <v>1653</v>
      </c>
      <c r="E2587" t="s">
        <v>161</v>
      </c>
      <c r="F2587" s="79" t="s">
        <v>536</v>
      </c>
      <c r="G2587">
        <v>3.91</v>
      </c>
      <c r="H2587">
        <v>103.9</v>
      </c>
      <c r="I2587">
        <v>150</v>
      </c>
      <c r="J2587">
        <v>100</v>
      </c>
      <c r="K2587">
        <v>116</v>
      </c>
      <c r="L2587">
        <v>63.6</v>
      </c>
      <c r="M2587">
        <v>251</v>
      </c>
      <c r="N2587">
        <v>0.114</v>
      </c>
      <c r="O2587">
        <v>6</v>
      </c>
      <c r="P2587">
        <v>-2.7</v>
      </c>
      <c r="Q2587">
        <v>223</v>
      </c>
      <c r="R2587">
        <v>101.8</v>
      </c>
      <c r="S2587">
        <v>224</v>
      </c>
      <c r="T2587">
        <v>104.5</v>
      </c>
      <c r="U2587">
        <v>227</v>
      </c>
      <c r="V2587">
        <v>-0.69</v>
      </c>
      <c r="W2587">
        <v>180</v>
      </c>
    </row>
    <row r="2588" spans="1:23" x14ac:dyDescent="0.25">
      <c r="A2588">
        <f>COUNTIF('Value Matchup'!$D$356:$D$423,D2588)</f>
        <v>0</v>
      </c>
      <c r="B2588" t="s">
        <v>1659</v>
      </c>
      <c r="C2588">
        <v>130</v>
      </c>
      <c r="D2588" t="s">
        <v>68</v>
      </c>
      <c r="E2588" t="s">
        <v>167</v>
      </c>
      <c r="F2588" s="79" t="s">
        <v>452</v>
      </c>
      <c r="G2588">
        <v>3.89</v>
      </c>
      <c r="H2588">
        <v>101.2</v>
      </c>
      <c r="I2588">
        <v>201</v>
      </c>
      <c r="J2588">
        <v>97.3</v>
      </c>
      <c r="K2588">
        <v>67</v>
      </c>
      <c r="L2588">
        <v>61.1</v>
      </c>
      <c r="M2588">
        <v>320</v>
      </c>
      <c r="N2588">
        <v>0.02</v>
      </c>
      <c r="O2588">
        <v>124</v>
      </c>
      <c r="P2588">
        <v>4.6900000000000004</v>
      </c>
      <c r="Q2588">
        <v>67</v>
      </c>
      <c r="R2588">
        <v>105.8</v>
      </c>
      <c r="S2588">
        <v>54</v>
      </c>
      <c r="T2588">
        <v>101.1</v>
      </c>
      <c r="U2588">
        <v>91</v>
      </c>
      <c r="V2588">
        <v>3.25</v>
      </c>
      <c r="W2588">
        <v>74</v>
      </c>
    </row>
    <row r="2589" spans="1:23" x14ac:dyDescent="0.25">
      <c r="A2589">
        <f>COUNTIF('Value Matchup'!$D$356:$D$423,D2589)</f>
        <v>0</v>
      </c>
      <c r="B2589" t="s">
        <v>1659</v>
      </c>
      <c r="C2589">
        <v>131</v>
      </c>
      <c r="D2589" t="s">
        <v>412</v>
      </c>
      <c r="E2589" t="s">
        <v>198</v>
      </c>
      <c r="F2589" s="79" t="s">
        <v>647</v>
      </c>
      <c r="G2589">
        <v>3.77</v>
      </c>
      <c r="H2589">
        <v>110.2</v>
      </c>
      <c r="I2589">
        <v>56</v>
      </c>
      <c r="J2589">
        <v>106.5</v>
      </c>
      <c r="K2589">
        <v>250</v>
      </c>
      <c r="L2589">
        <v>65.5</v>
      </c>
      <c r="M2589">
        <v>139</v>
      </c>
      <c r="N2589">
        <v>0.11</v>
      </c>
      <c r="O2589">
        <v>8</v>
      </c>
      <c r="P2589">
        <v>-5.3</v>
      </c>
      <c r="Q2589">
        <v>293</v>
      </c>
      <c r="R2589">
        <v>101.1</v>
      </c>
      <c r="S2589">
        <v>254</v>
      </c>
      <c r="T2589">
        <v>106.4</v>
      </c>
      <c r="U2589">
        <v>320</v>
      </c>
      <c r="V2589">
        <v>-0.32</v>
      </c>
      <c r="W2589">
        <v>168</v>
      </c>
    </row>
    <row r="2590" spans="1:23" x14ac:dyDescent="0.25">
      <c r="A2590">
        <f>COUNTIF('Value Matchup'!$D$356:$D$423,D2590)</f>
        <v>0</v>
      </c>
      <c r="B2590" t="s">
        <v>1659</v>
      </c>
      <c r="C2590">
        <v>132</v>
      </c>
      <c r="D2590" t="s">
        <v>142</v>
      </c>
      <c r="E2590" t="s">
        <v>112</v>
      </c>
      <c r="F2590" s="79" t="s">
        <v>517</v>
      </c>
      <c r="G2590">
        <v>3.75</v>
      </c>
      <c r="H2590">
        <v>103.8</v>
      </c>
      <c r="I2590">
        <v>153</v>
      </c>
      <c r="J2590">
        <v>100</v>
      </c>
      <c r="K2590">
        <v>117</v>
      </c>
      <c r="L2590">
        <v>63.9</v>
      </c>
      <c r="M2590">
        <v>235</v>
      </c>
      <c r="N2590">
        <v>-6.5000000000000002E-2</v>
      </c>
      <c r="O2590">
        <v>310</v>
      </c>
      <c r="P2590">
        <v>1.1599999999999999</v>
      </c>
      <c r="Q2590">
        <v>129</v>
      </c>
      <c r="R2590">
        <v>103.6</v>
      </c>
      <c r="S2590">
        <v>134</v>
      </c>
      <c r="T2590">
        <v>102.4</v>
      </c>
      <c r="U2590">
        <v>144</v>
      </c>
      <c r="V2590">
        <v>1.66</v>
      </c>
      <c r="W2590">
        <v>107</v>
      </c>
    </row>
    <row r="2591" spans="1:23" x14ac:dyDescent="0.25">
      <c r="A2591">
        <f>COUNTIF('Value Matchup'!$D$356:$D$423,D2591)</f>
        <v>0</v>
      </c>
      <c r="B2591" t="s">
        <v>1659</v>
      </c>
      <c r="C2591">
        <v>133</v>
      </c>
      <c r="D2591" t="s">
        <v>323</v>
      </c>
      <c r="E2591" t="s">
        <v>232</v>
      </c>
      <c r="F2591" s="79" t="s">
        <v>1660</v>
      </c>
      <c r="G2591">
        <v>3.38</v>
      </c>
      <c r="H2591">
        <v>102.9</v>
      </c>
      <c r="I2591">
        <v>168</v>
      </c>
      <c r="J2591">
        <v>99.5</v>
      </c>
      <c r="K2591">
        <v>107</v>
      </c>
      <c r="L2591">
        <v>63.1</v>
      </c>
      <c r="M2591">
        <v>264</v>
      </c>
      <c r="N2591">
        <v>-2.4E-2</v>
      </c>
      <c r="O2591">
        <v>232</v>
      </c>
      <c r="P2591">
        <v>8.23</v>
      </c>
      <c r="Q2591">
        <v>21</v>
      </c>
      <c r="R2591">
        <v>108.5</v>
      </c>
      <c r="S2591">
        <v>7</v>
      </c>
      <c r="T2591">
        <v>100.3</v>
      </c>
      <c r="U2591">
        <v>54</v>
      </c>
      <c r="V2591">
        <v>-3.35</v>
      </c>
      <c r="W2591">
        <v>254</v>
      </c>
    </row>
    <row r="2592" spans="1:23" x14ac:dyDescent="0.25">
      <c r="A2592">
        <f>COUNTIF('Value Matchup'!$D$356:$D$423,D2592)</f>
        <v>1</v>
      </c>
      <c r="B2592" t="s">
        <v>1659</v>
      </c>
      <c r="C2592">
        <v>134</v>
      </c>
      <c r="D2592" t="s">
        <v>31</v>
      </c>
      <c r="E2592" t="s">
        <v>140</v>
      </c>
      <c r="F2592" s="79" t="s">
        <v>542</v>
      </c>
      <c r="G2592">
        <v>3.37</v>
      </c>
      <c r="H2592">
        <v>106.7</v>
      </c>
      <c r="I2592">
        <v>101</v>
      </c>
      <c r="J2592">
        <v>103.4</v>
      </c>
      <c r="K2592">
        <v>183</v>
      </c>
      <c r="L2592">
        <v>66.2</v>
      </c>
      <c r="M2592">
        <v>114</v>
      </c>
      <c r="N2592">
        <v>9.1999999999999998E-2</v>
      </c>
      <c r="O2592">
        <v>15</v>
      </c>
      <c r="P2592">
        <v>5.05</v>
      </c>
      <c r="Q2592">
        <v>63</v>
      </c>
      <c r="R2592">
        <v>105.3</v>
      </c>
      <c r="S2592">
        <v>66</v>
      </c>
      <c r="T2592">
        <v>100.3</v>
      </c>
      <c r="U2592">
        <v>55</v>
      </c>
      <c r="V2592">
        <v>-3.31</v>
      </c>
      <c r="W2592">
        <v>252</v>
      </c>
    </row>
    <row r="2593" spans="1:23" x14ac:dyDescent="0.25">
      <c r="A2593">
        <f>COUNTIF('Value Matchup'!$D$356:$D$423,D2593)</f>
        <v>0</v>
      </c>
      <c r="B2593" t="s">
        <v>1659</v>
      </c>
      <c r="C2593">
        <v>135</v>
      </c>
      <c r="D2593" t="s">
        <v>192</v>
      </c>
      <c r="E2593" t="s">
        <v>167</v>
      </c>
      <c r="F2593" s="79" t="s">
        <v>452</v>
      </c>
      <c r="G2593">
        <v>3.23</v>
      </c>
      <c r="H2593">
        <v>104.6</v>
      </c>
      <c r="I2593">
        <v>141</v>
      </c>
      <c r="J2593">
        <v>101.4</v>
      </c>
      <c r="K2593">
        <v>140</v>
      </c>
      <c r="L2593">
        <v>65.099999999999994</v>
      </c>
      <c r="M2593">
        <v>167</v>
      </c>
      <c r="N2593">
        <v>-9.2999999999999999E-2</v>
      </c>
      <c r="O2593">
        <v>337</v>
      </c>
      <c r="P2593">
        <v>2.38</v>
      </c>
      <c r="Q2593">
        <v>111</v>
      </c>
      <c r="R2593">
        <v>103.6</v>
      </c>
      <c r="S2593">
        <v>133</v>
      </c>
      <c r="T2593">
        <v>101.2</v>
      </c>
      <c r="U2593">
        <v>96</v>
      </c>
      <c r="V2593">
        <v>-4.57</v>
      </c>
      <c r="W2593">
        <v>285</v>
      </c>
    </row>
    <row r="2594" spans="1:23" x14ac:dyDescent="0.25">
      <c r="A2594">
        <f>COUNTIF('Value Matchup'!$D$356:$D$423,D2594)</f>
        <v>0</v>
      </c>
      <c r="B2594" t="s">
        <v>1659</v>
      </c>
      <c r="C2594">
        <v>136</v>
      </c>
      <c r="D2594" t="s">
        <v>398</v>
      </c>
      <c r="E2594" t="s">
        <v>207</v>
      </c>
      <c r="F2594" s="79" t="s">
        <v>534</v>
      </c>
      <c r="G2594">
        <v>3.22</v>
      </c>
      <c r="H2594">
        <v>103.1</v>
      </c>
      <c r="I2594">
        <v>167</v>
      </c>
      <c r="J2594">
        <v>99.9</v>
      </c>
      <c r="K2594">
        <v>112</v>
      </c>
      <c r="L2594">
        <v>67</v>
      </c>
      <c r="M2594">
        <v>86</v>
      </c>
      <c r="N2594">
        <v>3.2000000000000001E-2</v>
      </c>
      <c r="O2594">
        <v>88</v>
      </c>
      <c r="P2594">
        <v>-0.63</v>
      </c>
      <c r="Q2594">
        <v>168</v>
      </c>
      <c r="R2594">
        <v>103.6</v>
      </c>
      <c r="S2594">
        <v>137</v>
      </c>
      <c r="T2594">
        <v>104.2</v>
      </c>
      <c r="U2594">
        <v>206</v>
      </c>
      <c r="V2594">
        <v>1.07</v>
      </c>
      <c r="W2594">
        <v>124</v>
      </c>
    </row>
    <row r="2595" spans="1:23" x14ac:dyDescent="0.25">
      <c r="A2595">
        <f>COUNTIF('Value Matchup'!$D$356:$D$423,D2595)</f>
        <v>0</v>
      </c>
      <c r="B2595" t="s">
        <v>1659</v>
      </c>
      <c r="C2595">
        <v>137</v>
      </c>
      <c r="D2595" t="s">
        <v>236</v>
      </c>
      <c r="E2595" t="s">
        <v>144</v>
      </c>
      <c r="F2595" s="79" t="s">
        <v>546</v>
      </c>
      <c r="G2595">
        <v>3.09</v>
      </c>
      <c r="H2595">
        <v>102</v>
      </c>
      <c r="I2595">
        <v>184</v>
      </c>
      <c r="J2595">
        <v>98.9</v>
      </c>
      <c r="K2595">
        <v>94</v>
      </c>
      <c r="L2595">
        <v>64</v>
      </c>
      <c r="M2595">
        <v>227</v>
      </c>
      <c r="N2595">
        <v>0.06</v>
      </c>
      <c r="O2595">
        <v>36</v>
      </c>
      <c r="P2595">
        <v>3.16</v>
      </c>
      <c r="Q2595">
        <v>97</v>
      </c>
      <c r="R2595">
        <v>104.8</v>
      </c>
      <c r="S2595">
        <v>85</v>
      </c>
      <c r="T2595">
        <v>101.6</v>
      </c>
      <c r="U2595">
        <v>115</v>
      </c>
      <c r="V2595">
        <v>-1.86</v>
      </c>
      <c r="W2595">
        <v>211</v>
      </c>
    </row>
    <row r="2596" spans="1:23" x14ac:dyDescent="0.25">
      <c r="A2596">
        <f>COUNTIF('Value Matchup'!$D$356:$D$423,D2596)</f>
        <v>0</v>
      </c>
      <c r="B2596" t="s">
        <v>1659</v>
      </c>
      <c r="C2596">
        <v>138</v>
      </c>
      <c r="D2596" t="s">
        <v>1174</v>
      </c>
      <c r="E2596" t="s">
        <v>173</v>
      </c>
      <c r="F2596" s="79" t="s">
        <v>761</v>
      </c>
      <c r="G2596">
        <v>3.07</v>
      </c>
      <c r="H2596">
        <v>106</v>
      </c>
      <c r="I2596">
        <v>117</v>
      </c>
      <c r="J2596">
        <v>102.9</v>
      </c>
      <c r="K2596">
        <v>175</v>
      </c>
      <c r="L2596">
        <v>63.9</v>
      </c>
      <c r="M2596">
        <v>234</v>
      </c>
      <c r="N2596">
        <v>0.10100000000000001</v>
      </c>
      <c r="O2596">
        <v>10</v>
      </c>
      <c r="P2596">
        <v>0.67</v>
      </c>
      <c r="Q2596">
        <v>141</v>
      </c>
      <c r="R2596">
        <v>102.7</v>
      </c>
      <c r="S2596">
        <v>173</v>
      </c>
      <c r="T2596">
        <v>102.1</v>
      </c>
      <c r="U2596">
        <v>129</v>
      </c>
      <c r="V2596">
        <v>2.25</v>
      </c>
      <c r="W2596">
        <v>93</v>
      </c>
    </row>
    <row r="2597" spans="1:23" x14ac:dyDescent="0.25">
      <c r="A2597">
        <f>COUNTIF('Value Matchup'!$D$356:$D$423,D2597)</f>
        <v>0</v>
      </c>
      <c r="B2597" t="s">
        <v>1659</v>
      </c>
      <c r="C2597">
        <v>139</v>
      </c>
      <c r="D2597" t="s">
        <v>322</v>
      </c>
      <c r="E2597" t="s">
        <v>146</v>
      </c>
      <c r="F2597" s="79" t="s">
        <v>539</v>
      </c>
      <c r="G2597">
        <v>2.88</v>
      </c>
      <c r="H2597">
        <v>104</v>
      </c>
      <c r="I2597">
        <v>148</v>
      </c>
      <c r="J2597">
        <v>101.1</v>
      </c>
      <c r="K2597">
        <v>137</v>
      </c>
      <c r="L2597">
        <v>62</v>
      </c>
      <c r="M2597">
        <v>298</v>
      </c>
      <c r="N2597">
        <v>5.8000000000000003E-2</v>
      </c>
      <c r="O2597">
        <v>41</v>
      </c>
      <c r="P2597">
        <v>-0.38</v>
      </c>
      <c r="Q2597">
        <v>163</v>
      </c>
      <c r="R2597">
        <v>102.9</v>
      </c>
      <c r="S2597">
        <v>164</v>
      </c>
      <c r="T2597">
        <v>103.2</v>
      </c>
      <c r="U2597">
        <v>165</v>
      </c>
      <c r="V2597">
        <v>1.73</v>
      </c>
      <c r="W2597">
        <v>103</v>
      </c>
    </row>
    <row r="2598" spans="1:23" x14ac:dyDescent="0.25">
      <c r="A2598">
        <f>COUNTIF('Value Matchup'!$D$356:$D$423,D2598)</f>
        <v>0</v>
      </c>
      <c r="B2598" t="s">
        <v>1659</v>
      </c>
      <c r="C2598">
        <v>140</v>
      </c>
      <c r="D2598" t="s">
        <v>259</v>
      </c>
      <c r="E2598" t="s">
        <v>151</v>
      </c>
      <c r="F2598" s="79" t="s">
        <v>534</v>
      </c>
      <c r="G2598">
        <v>2.73</v>
      </c>
      <c r="H2598">
        <v>102.1</v>
      </c>
      <c r="I2598">
        <v>178</v>
      </c>
      <c r="J2598">
        <v>99.4</v>
      </c>
      <c r="K2598">
        <v>104</v>
      </c>
      <c r="L2598">
        <v>66.099999999999994</v>
      </c>
      <c r="M2598">
        <v>116</v>
      </c>
      <c r="N2598">
        <v>5.7000000000000002E-2</v>
      </c>
      <c r="O2598">
        <v>44</v>
      </c>
      <c r="P2598">
        <v>0.26</v>
      </c>
      <c r="Q2598">
        <v>147</v>
      </c>
      <c r="R2598">
        <v>104.2</v>
      </c>
      <c r="S2598">
        <v>108</v>
      </c>
      <c r="T2598">
        <v>104</v>
      </c>
      <c r="U2598">
        <v>195</v>
      </c>
      <c r="V2598">
        <v>-0.84</v>
      </c>
      <c r="W2598">
        <v>184</v>
      </c>
    </row>
    <row r="2599" spans="1:23" x14ac:dyDescent="0.25">
      <c r="A2599">
        <f>COUNTIF('Value Matchup'!$D$356:$D$423,D2599)</f>
        <v>0</v>
      </c>
      <c r="B2599" t="s">
        <v>1659</v>
      </c>
      <c r="C2599">
        <v>141</v>
      </c>
      <c r="D2599" t="s">
        <v>189</v>
      </c>
      <c r="E2599" t="s">
        <v>144</v>
      </c>
      <c r="F2599" s="79" t="s">
        <v>754</v>
      </c>
      <c r="G2599">
        <v>2.63</v>
      </c>
      <c r="H2599">
        <v>101.1</v>
      </c>
      <c r="I2599">
        <v>205</v>
      </c>
      <c r="J2599">
        <v>98.5</v>
      </c>
      <c r="K2599">
        <v>87</v>
      </c>
      <c r="L2599">
        <v>65.8</v>
      </c>
      <c r="M2599">
        <v>132</v>
      </c>
      <c r="N2599">
        <v>3.5999999999999997E-2</v>
      </c>
      <c r="O2599">
        <v>77</v>
      </c>
      <c r="P2599">
        <v>3.1</v>
      </c>
      <c r="Q2599">
        <v>98</v>
      </c>
      <c r="R2599">
        <v>104.7</v>
      </c>
      <c r="S2599">
        <v>88</v>
      </c>
      <c r="T2599">
        <v>101.6</v>
      </c>
      <c r="U2599">
        <v>113</v>
      </c>
      <c r="V2599">
        <v>-0.51</v>
      </c>
      <c r="W2599">
        <v>174</v>
      </c>
    </row>
    <row r="2600" spans="1:23" x14ac:dyDescent="0.25">
      <c r="A2600">
        <f>COUNTIF('Value Matchup'!$D$356:$D$423,D2600)</f>
        <v>0</v>
      </c>
      <c r="B2600" t="s">
        <v>1659</v>
      </c>
      <c r="C2600">
        <v>142</v>
      </c>
      <c r="D2600" t="s">
        <v>1654</v>
      </c>
      <c r="E2600" t="s">
        <v>118</v>
      </c>
      <c r="F2600" s="79" t="s">
        <v>571</v>
      </c>
      <c r="G2600">
        <v>2.6</v>
      </c>
      <c r="H2600">
        <v>103.5</v>
      </c>
      <c r="I2600">
        <v>158</v>
      </c>
      <c r="J2600">
        <v>100.9</v>
      </c>
      <c r="K2600">
        <v>133</v>
      </c>
      <c r="L2600">
        <v>61.4</v>
      </c>
      <c r="M2600">
        <v>315</v>
      </c>
      <c r="N2600">
        <v>0.02</v>
      </c>
      <c r="O2600">
        <v>122</v>
      </c>
      <c r="P2600">
        <v>-7.28</v>
      </c>
      <c r="Q2600">
        <v>328</v>
      </c>
      <c r="R2600">
        <v>98.9</v>
      </c>
      <c r="S2600">
        <v>323</v>
      </c>
      <c r="T2600">
        <v>106.2</v>
      </c>
      <c r="U2600">
        <v>312</v>
      </c>
      <c r="V2600">
        <v>-2.21</v>
      </c>
      <c r="W2600">
        <v>221</v>
      </c>
    </row>
    <row r="2601" spans="1:23" x14ac:dyDescent="0.25">
      <c r="A2601">
        <f>COUNTIF('Value Matchup'!$D$356:$D$423,D2601)</f>
        <v>0</v>
      </c>
      <c r="B2601" t="s">
        <v>1659</v>
      </c>
      <c r="C2601">
        <v>143</v>
      </c>
      <c r="D2601" t="s">
        <v>403</v>
      </c>
      <c r="E2601" t="s">
        <v>167</v>
      </c>
      <c r="F2601" s="79" t="s">
        <v>550</v>
      </c>
      <c r="G2601">
        <v>2.5499999999999998</v>
      </c>
      <c r="H2601">
        <v>102</v>
      </c>
      <c r="I2601">
        <v>186</v>
      </c>
      <c r="J2601">
        <v>99.4</v>
      </c>
      <c r="K2601">
        <v>101</v>
      </c>
      <c r="L2601">
        <v>61.4</v>
      </c>
      <c r="M2601">
        <v>318</v>
      </c>
      <c r="N2601">
        <v>-3.1E-2</v>
      </c>
      <c r="O2601">
        <v>253</v>
      </c>
      <c r="P2601">
        <v>2.19</v>
      </c>
      <c r="Q2601">
        <v>115</v>
      </c>
      <c r="R2601">
        <v>103.4</v>
      </c>
      <c r="S2601">
        <v>142</v>
      </c>
      <c r="T2601">
        <v>101.3</v>
      </c>
      <c r="U2601">
        <v>99</v>
      </c>
      <c r="V2601">
        <v>0.16</v>
      </c>
      <c r="W2601">
        <v>148</v>
      </c>
    </row>
    <row r="2602" spans="1:23" x14ac:dyDescent="0.25">
      <c r="A2602">
        <f>COUNTIF('Value Matchup'!$D$356:$D$423,D2602)</f>
        <v>0</v>
      </c>
      <c r="B2602" t="s">
        <v>1659</v>
      </c>
      <c r="C2602">
        <v>144</v>
      </c>
      <c r="D2602" t="s">
        <v>274</v>
      </c>
      <c r="E2602" t="s">
        <v>173</v>
      </c>
      <c r="F2602" s="79" t="s">
        <v>544</v>
      </c>
      <c r="G2602">
        <v>2.2999999999999998</v>
      </c>
      <c r="H2602">
        <v>100.6</v>
      </c>
      <c r="I2602">
        <v>220</v>
      </c>
      <c r="J2602">
        <v>98.3</v>
      </c>
      <c r="K2602">
        <v>84</v>
      </c>
      <c r="L2602">
        <v>65.2</v>
      </c>
      <c r="M2602">
        <v>166</v>
      </c>
      <c r="N2602">
        <v>3.3000000000000002E-2</v>
      </c>
      <c r="O2602">
        <v>84</v>
      </c>
      <c r="P2602">
        <v>0.23</v>
      </c>
      <c r="Q2602">
        <v>149</v>
      </c>
      <c r="R2602">
        <v>102.4</v>
      </c>
      <c r="S2602">
        <v>192</v>
      </c>
      <c r="T2602">
        <v>102.1</v>
      </c>
      <c r="U2602">
        <v>131</v>
      </c>
      <c r="V2602">
        <v>2.98</v>
      </c>
      <c r="W2602">
        <v>81</v>
      </c>
    </row>
    <row r="2603" spans="1:23" x14ac:dyDescent="0.25">
      <c r="A2603">
        <f>COUNTIF('Value Matchup'!$D$356:$D$423,D2603)</f>
        <v>0</v>
      </c>
      <c r="B2603" t="s">
        <v>1659</v>
      </c>
      <c r="C2603">
        <v>145</v>
      </c>
      <c r="D2603" t="s">
        <v>346</v>
      </c>
      <c r="E2603" t="s">
        <v>151</v>
      </c>
      <c r="F2603" s="79" t="s">
        <v>544</v>
      </c>
      <c r="G2603">
        <v>2.2799999999999998</v>
      </c>
      <c r="H2603">
        <v>109</v>
      </c>
      <c r="I2603">
        <v>70</v>
      </c>
      <c r="J2603">
        <v>106.7</v>
      </c>
      <c r="K2603">
        <v>256</v>
      </c>
      <c r="L2603">
        <v>67.900000000000006</v>
      </c>
      <c r="M2603">
        <v>44</v>
      </c>
      <c r="N2603">
        <v>-1E-3</v>
      </c>
      <c r="O2603">
        <v>175</v>
      </c>
      <c r="P2603">
        <v>-1.44</v>
      </c>
      <c r="Q2603">
        <v>187</v>
      </c>
      <c r="R2603">
        <v>102.3</v>
      </c>
      <c r="S2603">
        <v>194</v>
      </c>
      <c r="T2603">
        <v>103.8</v>
      </c>
      <c r="U2603">
        <v>185</v>
      </c>
      <c r="V2603">
        <v>-5.75</v>
      </c>
      <c r="W2603">
        <v>310</v>
      </c>
    </row>
    <row r="2604" spans="1:23" x14ac:dyDescent="0.25">
      <c r="A2604">
        <f>COUNTIF('Value Matchup'!$D$356:$D$423,D2604)</f>
        <v>0</v>
      </c>
      <c r="B2604" t="s">
        <v>1659</v>
      </c>
      <c r="C2604">
        <v>146</v>
      </c>
      <c r="D2604" t="s">
        <v>193</v>
      </c>
      <c r="E2604" t="s">
        <v>207</v>
      </c>
      <c r="F2604" s="79" t="s">
        <v>454</v>
      </c>
      <c r="G2604">
        <v>2.21</v>
      </c>
      <c r="H2604">
        <v>101.8</v>
      </c>
      <c r="I2604">
        <v>189</v>
      </c>
      <c r="J2604">
        <v>99.6</v>
      </c>
      <c r="K2604">
        <v>110</v>
      </c>
      <c r="L2604">
        <v>64.099999999999994</v>
      </c>
      <c r="M2604">
        <v>220</v>
      </c>
      <c r="N2604">
        <v>-1.7000000000000001E-2</v>
      </c>
      <c r="O2604">
        <v>210</v>
      </c>
      <c r="P2604">
        <v>-0.73</v>
      </c>
      <c r="Q2604">
        <v>171</v>
      </c>
      <c r="R2604">
        <v>104</v>
      </c>
      <c r="S2604">
        <v>119</v>
      </c>
      <c r="T2604">
        <v>104.7</v>
      </c>
      <c r="U2604">
        <v>243</v>
      </c>
      <c r="V2604">
        <v>0.1</v>
      </c>
      <c r="W2604">
        <v>151</v>
      </c>
    </row>
    <row r="2605" spans="1:23" x14ac:dyDescent="0.25">
      <c r="A2605">
        <f>COUNTIF('Value Matchup'!$D$356:$D$423,D2605)</f>
        <v>1</v>
      </c>
      <c r="B2605" t="s">
        <v>1659</v>
      </c>
      <c r="C2605">
        <v>147</v>
      </c>
      <c r="D2605" t="s">
        <v>130</v>
      </c>
      <c r="E2605" t="s">
        <v>114</v>
      </c>
      <c r="F2605" s="79" t="s">
        <v>452</v>
      </c>
      <c r="G2605">
        <v>2.1</v>
      </c>
      <c r="H2605">
        <v>99.6</v>
      </c>
      <c r="I2605">
        <v>236</v>
      </c>
      <c r="J2605">
        <v>97.5</v>
      </c>
      <c r="K2605">
        <v>70</v>
      </c>
      <c r="L2605">
        <v>64</v>
      </c>
      <c r="M2605">
        <v>224</v>
      </c>
      <c r="N2605">
        <v>2.7E-2</v>
      </c>
      <c r="O2605">
        <v>97</v>
      </c>
      <c r="P2605">
        <v>3.58</v>
      </c>
      <c r="Q2605">
        <v>90</v>
      </c>
      <c r="R2605">
        <v>104.7</v>
      </c>
      <c r="S2605">
        <v>91</v>
      </c>
      <c r="T2605">
        <v>101.1</v>
      </c>
      <c r="U2605">
        <v>86</v>
      </c>
      <c r="V2605">
        <v>-6.74</v>
      </c>
      <c r="W2605">
        <v>320</v>
      </c>
    </row>
    <row r="2606" spans="1:23" x14ac:dyDescent="0.25">
      <c r="A2606">
        <f>COUNTIF('Value Matchup'!$D$356:$D$423,D2606)</f>
        <v>0</v>
      </c>
      <c r="B2606" t="s">
        <v>1659</v>
      </c>
      <c r="C2606">
        <v>148</v>
      </c>
      <c r="D2606" t="s">
        <v>331</v>
      </c>
      <c r="E2606" t="s">
        <v>167</v>
      </c>
      <c r="F2606" s="79" t="s">
        <v>764</v>
      </c>
      <c r="G2606">
        <v>1.85</v>
      </c>
      <c r="H2606">
        <v>100.9</v>
      </c>
      <c r="I2606">
        <v>212</v>
      </c>
      <c r="J2606">
        <v>99</v>
      </c>
      <c r="K2606">
        <v>95</v>
      </c>
      <c r="L2606">
        <v>67.900000000000006</v>
      </c>
      <c r="M2606">
        <v>45</v>
      </c>
      <c r="N2606">
        <v>-7.0000000000000001E-3</v>
      </c>
      <c r="O2606">
        <v>191</v>
      </c>
      <c r="P2606">
        <v>0.91</v>
      </c>
      <c r="Q2606">
        <v>135</v>
      </c>
      <c r="R2606">
        <v>102.9</v>
      </c>
      <c r="S2606">
        <v>166</v>
      </c>
      <c r="T2606">
        <v>101.9</v>
      </c>
      <c r="U2606">
        <v>126</v>
      </c>
      <c r="V2606">
        <v>-2.72</v>
      </c>
      <c r="W2606">
        <v>238</v>
      </c>
    </row>
    <row r="2607" spans="1:23" x14ac:dyDescent="0.25">
      <c r="A2607">
        <f>COUNTIF('Value Matchup'!$D$356:$D$423,D2607)</f>
        <v>0</v>
      </c>
      <c r="B2607" t="s">
        <v>1659</v>
      </c>
      <c r="C2607">
        <v>149</v>
      </c>
      <c r="D2607" t="s">
        <v>314</v>
      </c>
      <c r="E2607" t="s">
        <v>186</v>
      </c>
      <c r="F2607" s="79" t="s">
        <v>1025</v>
      </c>
      <c r="G2607">
        <v>1.72</v>
      </c>
      <c r="H2607">
        <v>114.4</v>
      </c>
      <c r="I2607">
        <v>18</v>
      </c>
      <c r="J2607">
        <v>112.7</v>
      </c>
      <c r="K2607">
        <v>328</v>
      </c>
      <c r="L2607">
        <v>69.7</v>
      </c>
      <c r="M2607">
        <v>19</v>
      </c>
      <c r="N2607">
        <v>2.1000000000000001E-2</v>
      </c>
      <c r="O2607">
        <v>118</v>
      </c>
      <c r="P2607">
        <v>-0.16</v>
      </c>
      <c r="Q2607">
        <v>159</v>
      </c>
      <c r="R2607">
        <v>103.8</v>
      </c>
      <c r="S2607">
        <v>126</v>
      </c>
      <c r="T2607">
        <v>104</v>
      </c>
      <c r="U2607">
        <v>198</v>
      </c>
      <c r="V2607">
        <v>5.28</v>
      </c>
      <c r="W2607">
        <v>35</v>
      </c>
    </row>
    <row r="2608" spans="1:23" x14ac:dyDescent="0.25">
      <c r="A2608">
        <f>COUNTIF('Value Matchup'!$D$356:$D$423,D2608)</f>
        <v>0</v>
      </c>
      <c r="B2608" t="s">
        <v>1659</v>
      </c>
      <c r="C2608">
        <v>150</v>
      </c>
      <c r="D2608" t="s">
        <v>187</v>
      </c>
      <c r="E2608" t="s">
        <v>150</v>
      </c>
      <c r="F2608" s="79" t="s">
        <v>1660</v>
      </c>
      <c r="G2608">
        <v>1.69</v>
      </c>
      <c r="H2608">
        <v>108.5</v>
      </c>
      <c r="I2608">
        <v>77</v>
      </c>
      <c r="J2608">
        <v>106.9</v>
      </c>
      <c r="K2608">
        <v>261</v>
      </c>
      <c r="L2608">
        <v>71.400000000000006</v>
      </c>
      <c r="M2608">
        <v>8</v>
      </c>
      <c r="N2608">
        <v>-4.2000000000000003E-2</v>
      </c>
      <c r="O2608">
        <v>269</v>
      </c>
      <c r="P2608">
        <v>4.72</v>
      </c>
      <c r="Q2608">
        <v>65</v>
      </c>
      <c r="R2608">
        <v>104.2</v>
      </c>
      <c r="S2608">
        <v>106</v>
      </c>
      <c r="T2608">
        <v>99.5</v>
      </c>
      <c r="U2608">
        <v>31</v>
      </c>
      <c r="V2608">
        <v>-9.74</v>
      </c>
      <c r="W2608">
        <v>340</v>
      </c>
    </row>
    <row r="2609" spans="1:23" x14ac:dyDescent="0.25">
      <c r="A2609">
        <f>COUNTIF('Value Matchup'!$D$356:$D$423,D2609)</f>
        <v>0</v>
      </c>
      <c r="B2609" t="s">
        <v>1659</v>
      </c>
      <c r="C2609">
        <v>151</v>
      </c>
      <c r="D2609" t="s">
        <v>166</v>
      </c>
      <c r="E2609" t="s">
        <v>182</v>
      </c>
      <c r="F2609" s="79" t="s">
        <v>442</v>
      </c>
      <c r="G2609">
        <v>1.65</v>
      </c>
      <c r="H2609">
        <v>100</v>
      </c>
      <c r="I2609">
        <v>228</v>
      </c>
      <c r="J2609">
        <v>98.4</v>
      </c>
      <c r="K2609">
        <v>85</v>
      </c>
      <c r="L2609">
        <v>67.599999999999994</v>
      </c>
      <c r="M2609">
        <v>57</v>
      </c>
      <c r="N2609">
        <v>3.0000000000000001E-3</v>
      </c>
      <c r="O2609">
        <v>168</v>
      </c>
      <c r="P2609">
        <v>4.25</v>
      </c>
      <c r="Q2609">
        <v>72</v>
      </c>
      <c r="R2609">
        <v>105.8</v>
      </c>
      <c r="S2609">
        <v>55</v>
      </c>
      <c r="T2609">
        <v>101.6</v>
      </c>
      <c r="U2609">
        <v>111</v>
      </c>
      <c r="V2609">
        <v>-0.15</v>
      </c>
      <c r="W2609">
        <v>163</v>
      </c>
    </row>
    <row r="2610" spans="1:23" x14ac:dyDescent="0.25">
      <c r="A2610">
        <f>COUNTIF('Value Matchup'!$D$356:$D$423,D2610)</f>
        <v>0</v>
      </c>
      <c r="B2610" t="s">
        <v>1659</v>
      </c>
      <c r="C2610">
        <v>152</v>
      </c>
      <c r="D2610" t="s">
        <v>288</v>
      </c>
      <c r="E2610" t="s">
        <v>232</v>
      </c>
      <c r="F2610" s="79" t="s">
        <v>1660</v>
      </c>
      <c r="G2610">
        <v>1.62</v>
      </c>
      <c r="H2610">
        <v>103.4</v>
      </c>
      <c r="I2610">
        <v>162</v>
      </c>
      <c r="J2610">
        <v>101.7</v>
      </c>
      <c r="K2610">
        <v>148</v>
      </c>
      <c r="L2610">
        <v>61.5</v>
      </c>
      <c r="M2610">
        <v>314</v>
      </c>
      <c r="N2610">
        <v>3.4000000000000002E-2</v>
      </c>
      <c r="O2610">
        <v>81</v>
      </c>
      <c r="P2610">
        <v>8.58</v>
      </c>
      <c r="Q2610">
        <v>11</v>
      </c>
      <c r="R2610">
        <v>108.4</v>
      </c>
      <c r="S2610">
        <v>8</v>
      </c>
      <c r="T2610">
        <v>99.8</v>
      </c>
      <c r="U2610">
        <v>42</v>
      </c>
      <c r="V2610">
        <v>-4.92</v>
      </c>
      <c r="W2610">
        <v>294</v>
      </c>
    </row>
    <row r="2611" spans="1:23" x14ac:dyDescent="0.25">
      <c r="A2611">
        <f>COUNTIF('Value Matchup'!$D$356:$D$423,D2611)</f>
        <v>0</v>
      </c>
      <c r="B2611" t="s">
        <v>1659</v>
      </c>
      <c r="C2611">
        <v>153</v>
      </c>
      <c r="D2611" t="s">
        <v>329</v>
      </c>
      <c r="E2611" t="s">
        <v>148</v>
      </c>
      <c r="F2611" s="79" t="s">
        <v>515</v>
      </c>
      <c r="G2611">
        <v>1.44</v>
      </c>
      <c r="H2611">
        <v>104</v>
      </c>
      <c r="I2611">
        <v>149</v>
      </c>
      <c r="J2611">
        <v>102.5</v>
      </c>
      <c r="K2611">
        <v>162</v>
      </c>
      <c r="L2611">
        <v>65.599999999999994</v>
      </c>
      <c r="M2611">
        <v>137</v>
      </c>
      <c r="N2611">
        <v>-7.0999999999999994E-2</v>
      </c>
      <c r="O2611">
        <v>320</v>
      </c>
      <c r="P2611">
        <v>-4.68</v>
      </c>
      <c r="Q2611">
        <v>279</v>
      </c>
      <c r="R2611">
        <v>100.5</v>
      </c>
      <c r="S2611">
        <v>284</v>
      </c>
      <c r="T2611">
        <v>105.2</v>
      </c>
      <c r="U2611">
        <v>265</v>
      </c>
      <c r="V2611">
        <v>-2.2200000000000002</v>
      </c>
      <c r="W2611">
        <v>222</v>
      </c>
    </row>
    <row r="2612" spans="1:23" x14ac:dyDescent="0.25">
      <c r="A2612">
        <f>COUNTIF('Value Matchup'!$D$356:$D$423,D2612)</f>
        <v>0</v>
      </c>
      <c r="B2612" t="s">
        <v>1659</v>
      </c>
      <c r="C2612">
        <v>154</v>
      </c>
      <c r="D2612" t="s">
        <v>138</v>
      </c>
      <c r="E2612" t="s">
        <v>110</v>
      </c>
      <c r="F2612" s="79" t="s">
        <v>442</v>
      </c>
      <c r="G2612">
        <v>1.38</v>
      </c>
      <c r="H2612">
        <v>105.3</v>
      </c>
      <c r="I2612">
        <v>130</v>
      </c>
      <c r="J2612">
        <v>103.9</v>
      </c>
      <c r="K2612">
        <v>194</v>
      </c>
      <c r="L2612">
        <v>64.3</v>
      </c>
      <c r="M2612">
        <v>203</v>
      </c>
      <c r="N2612">
        <v>-8.1000000000000003E-2</v>
      </c>
      <c r="O2612">
        <v>330</v>
      </c>
      <c r="P2612">
        <v>2.77</v>
      </c>
      <c r="Q2612">
        <v>104</v>
      </c>
      <c r="R2612">
        <v>104.1</v>
      </c>
      <c r="S2612">
        <v>115</v>
      </c>
      <c r="T2612">
        <v>101.3</v>
      </c>
      <c r="U2612">
        <v>103</v>
      </c>
      <c r="V2612">
        <v>-4.3899999999999997</v>
      </c>
      <c r="W2612">
        <v>280</v>
      </c>
    </row>
    <row r="2613" spans="1:23" x14ac:dyDescent="0.25">
      <c r="A2613">
        <f>COUNTIF('Value Matchup'!$D$356:$D$423,D2613)</f>
        <v>0</v>
      </c>
      <c r="B2613" t="s">
        <v>1659</v>
      </c>
      <c r="C2613">
        <v>155</v>
      </c>
      <c r="D2613" t="s">
        <v>371</v>
      </c>
      <c r="E2613" t="s">
        <v>108</v>
      </c>
      <c r="F2613" s="79" t="s">
        <v>538</v>
      </c>
      <c r="G2613">
        <v>1.29</v>
      </c>
      <c r="H2613">
        <v>97.3</v>
      </c>
      <c r="I2613">
        <v>276</v>
      </c>
      <c r="J2613">
        <v>96</v>
      </c>
      <c r="K2613">
        <v>48</v>
      </c>
      <c r="L2613">
        <v>58.6</v>
      </c>
      <c r="M2613">
        <v>342</v>
      </c>
      <c r="N2613">
        <v>-5.8999999999999997E-2</v>
      </c>
      <c r="O2613">
        <v>303</v>
      </c>
      <c r="P2613">
        <v>-6.16</v>
      </c>
      <c r="Q2613">
        <v>309</v>
      </c>
      <c r="R2613">
        <v>98.2</v>
      </c>
      <c r="S2613">
        <v>329</v>
      </c>
      <c r="T2613">
        <v>104.4</v>
      </c>
      <c r="U2613">
        <v>217</v>
      </c>
      <c r="V2613">
        <v>-3.79</v>
      </c>
      <c r="W2613">
        <v>260</v>
      </c>
    </row>
    <row r="2614" spans="1:23" x14ac:dyDescent="0.25">
      <c r="A2614">
        <f>COUNTIF('Value Matchup'!$D$356:$D$423,D2614)</f>
        <v>0</v>
      </c>
      <c r="B2614" t="s">
        <v>1659</v>
      </c>
      <c r="C2614">
        <v>156</v>
      </c>
      <c r="D2614" t="s">
        <v>229</v>
      </c>
      <c r="E2614" t="s">
        <v>155</v>
      </c>
      <c r="F2614" s="79" t="s">
        <v>756</v>
      </c>
      <c r="G2614">
        <v>1.29</v>
      </c>
      <c r="H2614">
        <v>106.6</v>
      </c>
      <c r="I2614">
        <v>103</v>
      </c>
      <c r="J2614">
        <v>105.3</v>
      </c>
      <c r="K2614">
        <v>226</v>
      </c>
      <c r="L2614">
        <v>62.5</v>
      </c>
      <c r="M2614">
        <v>282</v>
      </c>
      <c r="N2614">
        <v>1.2E-2</v>
      </c>
      <c r="O2614">
        <v>141</v>
      </c>
      <c r="P2614">
        <v>-0.77</v>
      </c>
      <c r="Q2614">
        <v>172</v>
      </c>
      <c r="R2614">
        <v>103.7</v>
      </c>
      <c r="S2614">
        <v>131</v>
      </c>
      <c r="T2614">
        <v>104.5</v>
      </c>
      <c r="U2614">
        <v>221</v>
      </c>
      <c r="V2614">
        <v>-1.9</v>
      </c>
      <c r="W2614">
        <v>213</v>
      </c>
    </row>
    <row r="2615" spans="1:23" x14ac:dyDescent="0.25">
      <c r="A2615">
        <f>COUNTIF('Value Matchup'!$D$356:$D$423,D2615)</f>
        <v>1</v>
      </c>
      <c r="B2615" t="s">
        <v>1659</v>
      </c>
      <c r="C2615">
        <v>157</v>
      </c>
      <c r="D2615" t="s">
        <v>369</v>
      </c>
      <c r="E2615" t="s">
        <v>150</v>
      </c>
      <c r="F2615" s="79" t="s">
        <v>514</v>
      </c>
      <c r="G2615">
        <v>1.2</v>
      </c>
      <c r="H2615">
        <v>103.9</v>
      </c>
      <c r="I2615">
        <v>152</v>
      </c>
      <c r="J2615">
        <v>102.7</v>
      </c>
      <c r="K2615">
        <v>168</v>
      </c>
      <c r="L2615">
        <v>66.2</v>
      </c>
      <c r="M2615">
        <v>112</v>
      </c>
      <c r="N2615">
        <v>3.3000000000000002E-2</v>
      </c>
      <c r="O2615">
        <v>85</v>
      </c>
      <c r="P2615">
        <v>7.19</v>
      </c>
      <c r="Q2615">
        <v>33</v>
      </c>
      <c r="R2615">
        <v>106.7</v>
      </c>
      <c r="S2615">
        <v>38</v>
      </c>
      <c r="T2615">
        <v>99.5</v>
      </c>
      <c r="U2615">
        <v>30</v>
      </c>
      <c r="V2615">
        <v>-2.66</v>
      </c>
      <c r="W2615">
        <v>235</v>
      </c>
    </row>
    <row r="2616" spans="1:23" x14ac:dyDescent="0.25">
      <c r="A2616">
        <f>COUNTIF('Value Matchup'!$D$356:$D$423,D2616)</f>
        <v>1</v>
      </c>
      <c r="B2616" t="s">
        <v>1659</v>
      </c>
      <c r="C2616">
        <v>158</v>
      </c>
      <c r="D2616" t="s">
        <v>93</v>
      </c>
      <c r="E2616" t="s">
        <v>146</v>
      </c>
      <c r="F2616" s="79" t="s">
        <v>1406</v>
      </c>
      <c r="G2616">
        <v>1.0900000000000001</v>
      </c>
      <c r="H2616">
        <v>101.2</v>
      </c>
      <c r="I2616">
        <v>202</v>
      </c>
      <c r="J2616">
        <v>100.1</v>
      </c>
      <c r="K2616">
        <v>118</v>
      </c>
      <c r="L2616">
        <v>66.3</v>
      </c>
      <c r="M2616">
        <v>110</v>
      </c>
      <c r="N2616">
        <v>9.9000000000000005E-2</v>
      </c>
      <c r="O2616">
        <v>11</v>
      </c>
      <c r="P2616">
        <v>-1.39</v>
      </c>
      <c r="Q2616">
        <v>184</v>
      </c>
      <c r="R2616">
        <v>101.6</v>
      </c>
      <c r="S2616">
        <v>237</v>
      </c>
      <c r="T2616">
        <v>103</v>
      </c>
      <c r="U2616">
        <v>160</v>
      </c>
      <c r="V2616">
        <v>-1.53</v>
      </c>
      <c r="W2616">
        <v>200</v>
      </c>
    </row>
    <row r="2617" spans="1:23" x14ac:dyDescent="0.25">
      <c r="A2617">
        <f>COUNTIF('Value Matchup'!$D$356:$D$423,D2617)</f>
        <v>0</v>
      </c>
      <c r="B2617" t="s">
        <v>1659</v>
      </c>
      <c r="C2617">
        <v>159</v>
      </c>
      <c r="D2617" t="s">
        <v>156</v>
      </c>
      <c r="E2617" t="s">
        <v>153</v>
      </c>
      <c r="F2617" s="79" t="s">
        <v>510</v>
      </c>
      <c r="G2617">
        <v>0.9</v>
      </c>
      <c r="H2617">
        <v>109.1</v>
      </c>
      <c r="I2617">
        <v>69</v>
      </c>
      <c r="J2617">
        <v>108.2</v>
      </c>
      <c r="K2617">
        <v>276</v>
      </c>
      <c r="L2617">
        <v>68.3</v>
      </c>
      <c r="M2617">
        <v>36</v>
      </c>
      <c r="N2617">
        <v>6.0000000000000001E-3</v>
      </c>
      <c r="O2617">
        <v>156</v>
      </c>
      <c r="P2617">
        <v>-6.6</v>
      </c>
      <c r="Q2617">
        <v>316</v>
      </c>
      <c r="R2617">
        <v>100</v>
      </c>
      <c r="S2617">
        <v>302</v>
      </c>
      <c r="T2617">
        <v>106.6</v>
      </c>
      <c r="U2617">
        <v>327</v>
      </c>
      <c r="V2617">
        <v>-8.7200000000000006</v>
      </c>
      <c r="W2617">
        <v>334</v>
      </c>
    </row>
    <row r="2618" spans="1:23" x14ac:dyDescent="0.25">
      <c r="A2618">
        <f>COUNTIF('Value Matchup'!$D$356:$D$423,D2618)</f>
        <v>0</v>
      </c>
      <c r="B2618" t="s">
        <v>1659</v>
      </c>
      <c r="C2618">
        <v>160</v>
      </c>
      <c r="D2618" t="s">
        <v>1281</v>
      </c>
      <c r="E2618" t="s">
        <v>169</v>
      </c>
      <c r="F2618" s="79" t="s">
        <v>455</v>
      </c>
      <c r="G2618">
        <v>0.84</v>
      </c>
      <c r="H2618">
        <v>102.4</v>
      </c>
      <c r="I2618">
        <v>176</v>
      </c>
      <c r="J2618">
        <v>101.6</v>
      </c>
      <c r="K2618">
        <v>147</v>
      </c>
      <c r="L2618">
        <v>66.400000000000006</v>
      </c>
      <c r="M2618">
        <v>106</v>
      </c>
      <c r="N2618">
        <v>0.03</v>
      </c>
      <c r="O2618">
        <v>94</v>
      </c>
      <c r="P2618">
        <v>-3.23</v>
      </c>
      <c r="Q2618">
        <v>239</v>
      </c>
      <c r="R2618">
        <v>101.2</v>
      </c>
      <c r="S2618">
        <v>249</v>
      </c>
      <c r="T2618">
        <v>104.5</v>
      </c>
      <c r="U2618">
        <v>224</v>
      </c>
      <c r="V2618">
        <v>4.05</v>
      </c>
      <c r="W2618">
        <v>60</v>
      </c>
    </row>
    <row r="2619" spans="1:23" x14ac:dyDescent="0.25">
      <c r="A2619">
        <f>COUNTIF('Value Matchup'!$D$356:$D$423,D2619)</f>
        <v>0</v>
      </c>
      <c r="B2619" t="s">
        <v>1659</v>
      </c>
      <c r="C2619">
        <v>161</v>
      </c>
      <c r="D2619" t="s">
        <v>373</v>
      </c>
      <c r="E2619" t="s">
        <v>110</v>
      </c>
      <c r="F2619" s="79" t="s">
        <v>546</v>
      </c>
      <c r="G2619">
        <v>0.76</v>
      </c>
      <c r="H2619">
        <v>106.3</v>
      </c>
      <c r="I2619">
        <v>109</v>
      </c>
      <c r="J2619">
        <v>105.6</v>
      </c>
      <c r="K2619">
        <v>232</v>
      </c>
      <c r="L2619">
        <v>67.900000000000006</v>
      </c>
      <c r="M2619">
        <v>48</v>
      </c>
      <c r="N2619">
        <v>8.5000000000000006E-2</v>
      </c>
      <c r="O2619">
        <v>17</v>
      </c>
      <c r="P2619">
        <v>3</v>
      </c>
      <c r="Q2619">
        <v>100</v>
      </c>
      <c r="R2619">
        <v>103.7</v>
      </c>
      <c r="S2619">
        <v>128</v>
      </c>
      <c r="T2619">
        <v>100.7</v>
      </c>
      <c r="U2619">
        <v>73</v>
      </c>
      <c r="V2619">
        <v>-2.58</v>
      </c>
      <c r="W2619">
        <v>233</v>
      </c>
    </row>
    <row r="2620" spans="1:23" x14ac:dyDescent="0.25">
      <c r="A2620">
        <f>COUNTIF('Value Matchup'!$D$356:$D$423,D2620)</f>
        <v>0</v>
      </c>
      <c r="B2620" t="s">
        <v>1659</v>
      </c>
      <c r="C2620">
        <v>162</v>
      </c>
      <c r="D2620" t="s">
        <v>1084</v>
      </c>
      <c r="E2620" t="s">
        <v>148</v>
      </c>
      <c r="F2620" s="79" t="s">
        <v>750</v>
      </c>
      <c r="G2620">
        <v>0.75</v>
      </c>
      <c r="H2620">
        <v>108.7</v>
      </c>
      <c r="I2620">
        <v>75</v>
      </c>
      <c r="J2620">
        <v>107.9</v>
      </c>
      <c r="K2620">
        <v>272</v>
      </c>
      <c r="L2620">
        <v>73.400000000000006</v>
      </c>
      <c r="M2620">
        <v>2</v>
      </c>
      <c r="N2620">
        <v>0.11700000000000001</v>
      </c>
      <c r="O2620">
        <v>5</v>
      </c>
      <c r="P2620">
        <v>-5.25</v>
      </c>
      <c r="Q2620">
        <v>291</v>
      </c>
      <c r="R2620">
        <v>99.8</v>
      </c>
      <c r="S2620">
        <v>306</v>
      </c>
      <c r="T2620">
        <v>105</v>
      </c>
      <c r="U2620">
        <v>256</v>
      </c>
      <c r="V2620">
        <v>-2.27</v>
      </c>
      <c r="W2620">
        <v>225</v>
      </c>
    </row>
    <row r="2621" spans="1:23" x14ac:dyDescent="0.25">
      <c r="A2621">
        <f>COUNTIF('Value Matchup'!$D$356:$D$423,D2621)</f>
        <v>1</v>
      </c>
      <c r="B2621" t="s">
        <v>1659</v>
      </c>
      <c r="C2621">
        <v>163</v>
      </c>
      <c r="D2621" t="s">
        <v>304</v>
      </c>
      <c r="E2621" t="s">
        <v>186</v>
      </c>
      <c r="F2621" s="79" t="s">
        <v>454</v>
      </c>
      <c r="G2621">
        <v>0.69</v>
      </c>
      <c r="H2621">
        <v>106</v>
      </c>
      <c r="I2621">
        <v>116</v>
      </c>
      <c r="J2621">
        <v>105.4</v>
      </c>
      <c r="K2621">
        <v>228</v>
      </c>
      <c r="L2621">
        <v>66</v>
      </c>
      <c r="M2621">
        <v>124</v>
      </c>
      <c r="N2621">
        <v>-5.5E-2</v>
      </c>
      <c r="O2621">
        <v>297</v>
      </c>
      <c r="P2621">
        <v>-3.33</v>
      </c>
      <c r="Q2621">
        <v>243</v>
      </c>
      <c r="R2621">
        <v>102.6</v>
      </c>
      <c r="S2621">
        <v>178</v>
      </c>
      <c r="T2621">
        <v>105.9</v>
      </c>
      <c r="U2621">
        <v>300</v>
      </c>
      <c r="V2621">
        <v>-5.53</v>
      </c>
      <c r="W2621">
        <v>306</v>
      </c>
    </row>
    <row r="2622" spans="1:23" x14ac:dyDescent="0.25">
      <c r="A2622">
        <f>COUNTIF('Value Matchup'!$D$356:$D$423,D2622)</f>
        <v>0</v>
      </c>
      <c r="B2622" t="s">
        <v>1659</v>
      </c>
      <c r="C2622">
        <v>164</v>
      </c>
      <c r="D2622" t="s">
        <v>355</v>
      </c>
      <c r="E2622" t="s">
        <v>114</v>
      </c>
      <c r="F2622" s="79" t="s">
        <v>1662</v>
      </c>
      <c r="G2622">
        <v>0.63</v>
      </c>
      <c r="H2622">
        <v>103.5</v>
      </c>
      <c r="I2622">
        <v>157</v>
      </c>
      <c r="J2622">
        <v>102.9</v>
      </c>
      <c r="K2622">
        <v>174</v>
      </c>
      <c r="L2622">
        <v>61.7</v>
      </c>
      <c r="M2622">
        <v>308</v>
      </c>
      <c r="N2622">
        <v>-6.9000000000000006E-2</v>
      </c>
      <c r="O2622">
        <v>317</v>
      </c>
      <c r="P2622">
        <v>5.9</v>
      </c>
      <c r="Q2622">
        <v>50</v>
      </c>
      <c r="R2622">
        <v>105.5</v>
      </c>
      <c r="S2622">
        <v>63</v>
      </c>
      <c r="T2622">
        <v>99.6</v>
      </c>
      <c r="U2622">
        <v>34</v>
      </c>
      <c r="V2622">
        <v>-5.23</v>
      </c>
      <c r="W2622">
        <v>301</v>
      </c>
    </row>
    <row r="2623" spans="1:23" x14ac:dyDescent="0.25">
      <c r="A2623">
        <f>COUNTIF('Value Matchup'!$D$356:$D$423,D2623)</f>
        <v>0</v>
      </c>
      <c r="B2623" t="s">
        <v>1659</v>
      </c>
      <c r="C2623">
        <v>165</v>
      </c>
      <c r="D2623" t="s">
        <v>422</v>
      </c>
      <c r="E2623" t="s">
        <v>173</v>
      </c>
      <c r="F2623" s="79" t="s">
        <v>445</v>
      </c>
      <c r="G2623">
        <v>0.59</v>
      </c>
      <c r="H2623">
        <v>106.3</v>
      </c>
      <c r="I2623">
        <v>108</v>
      </c>
      <c r="J2623">
        <v>105.8</v>
      </c>
      <c r="K2623">
        <v>234</v>
      </c>
      <c r="L2623">
        <v>64.400000000000006</v>
      </c>
      <c r="M2623">
        <v>200</v>
      </c>
      <c r="N2623">
        <v>-2.3E-2</v>
      </c>
      <c r="O2623">
        <v>228</v>
      </c>
      <c r="P2623">
        <v>-0.23</v>
      </c>
      <c r="Q2623">
        <v>160</v>
      </c>
      <c r="R2623">
        <v>101.9</v>
      </c>
      <c r="S2623">
        <v>218</v>
      </c>
      <c r="T2623">
        <v>102.1</v>
      </c>
      <c r="U2623">
        <v>130</v>
      </c>
      <c r="V2623">
        <v>0.95</v>
      </c>
      <c r="W2623">
        <v>128</v>
      </c>
    </row>
    <row r="2624" spans="1:23" x14ac:dyDescent="0.25">
      <c r="A2624">
        <f>COUNTIF('Value Matchup'!$D$356:$D$423,D2624)</f>
        <v>0</v>
      </c>
      <c r="B2624" t="s">
        <v>1659</v>
      </c>
      <c r="C2624">
        <v>166</v>
      </c>
      <c r="D2624" t="s">
        <v>152</v>
      </c>
      <c r="E2624" t="s">
        <v>153</v>
      </c>
      <c r="F2624" s="79" t="s">
        <v>546</v>
      </c>
      <c r="G2624">
        <v>0.49</v>
      </c>
      <c r="H2624">
        <v>104.4</v>
      </c>
      <c r="I2624">
        <v>143</v>
      </c>
      <c r="J2624">
        <v>103.9</v>
      </c>
      <c r="K2624">
        <v>193</v>
      </c>
      <c r="L2624">
        <v>59.1</v>
      </c>
      <c r="M2624">
        <v>341</v>
      </c>
      <c r="N2624">
        <v>-7.0000000000000007E-2</v>
      </c>
      <c r="O2624">
        <v>318</v>
      </c>
      <c r="P2624">
        <v>-4.1399999999999997</v>
      </c>
      <c r="Q2624">
        <v>262</v>
      </c>
      <c r="R2624">
        <v>101.6</v>
      </c>
      <c r="S2624">
        <v>234</v>
      </c>
      <c r="T2624">
        <v>105.7</v>
      </c>
      <c r="U2624">
        <v>291</v>
      </c>
      <c r="V2624">
        <v>-2.58</v>
      </c>
      <c r="W2624">
        <v>232</v>
      </c>
    </row>
    <row r="2625" spans="1:23" x14ac:dyDescent="0.25">
      <c r="A2625">
        <f>COUNTIF('Value Matchup'!$D$356:$D$423,D2625)</f>
        <v>0</v>
      </c>
      <c r="B2625" t="s">
        <v>1659</v>
      </c>
      <c r="C2625">
        <v>167</v>
      </c>
      <c r="D2625" t="s">
        <v>306</v>
      </c>
      <c r="E2625" t="s">
        <v>123</v>
      </c>
      <c r="F2625" s="79" t="s">
        <v>515</v>
      </c>
      <c r="G2625">
        <v>0.41</v>
      </c>
      <c r="H2625">
        <v>100.7</v>
      </c>
      <c r="I2625">
        <v>215</v>
      </c>
      <c r="J2625">
        <v>100.3</v>
      </c>
      <c r="K2625">
        <v>123</v>
      </c>
      <c r="L2625">
        <v>67.8</v>
      </c>
      <c r="M2625">
        <v>51</v>
      </c>
      <c r="N2625">
        <v>-4.1000000000000002E-2</v>
      </c>
      <c r="O2625">
        <v>265</v>
      </c>
      <c r="P2625">
        <v>-2.66</v>
      </c>
      <c r="Q2625">
        <v>221</v>
      </c>
      <c r="R2625">
        <v>100.4</v>
      </c>
      <c r="S2625">
        <v>289</v>
      </c>
      <c r="T2625">
        <v>103</v>
      </c>
      <c r="U2625">
        <v>163</v>
      </c>
      <c r="V2625">
        <v>-1.36</v>
      </c>
      <c r="W2625">
        <v>196</v>
      </c>
    </row>
    <row r="2626" spans="1:23" x14ac:dyDescent="0.25">
      <c r="A2626">
        <f>COUNTIF('Value Matchup'!$D$356:$D$423,D2626)</f>
        <v>0</v>
      </c>
      <c r="B2626" t="s">
        <v>1659</v>
      </c>
      <c r="C2626">
        <v>168</v>
      </c>
      <c r="D2626" t="s">
        <v>377</v>
      </c>
      <c r="E2626" t="s">
        <v>132</v>
      </c>
      <c r="F2626" s="79" t="s">
        <v>539</v>
      </c>
      <c r="G2626">
        <v>0.12</v>
      </c>
      <c r="H2626">
        <v>101.1</v>
      </c>
      <c r="I2626">
        <v>206</v>
      </c>
      <c r="J2626">
        <v>101</v>
      </c>
      <c r="K2626">
        <v>136</v>
      </c>
      <c r="L2626">
        <v>65.3</v>
      </c>
      <c r="M2626">
        <v>155</v>
      </c>
      <c r="N2626">
        <v>8.6999999999999994E-2</v>
      </c>
      <c r="O2626">
        <v>16</v>
      </c>
      <c r="P2626">
        <v>-1.7</v>
      </c>
      <c r="Q2626">
        <v>193</v>
      </c>
      <c r="R2626">
        <v>102.3</v>
      </c>
      <c r="S2626">
        <v>196</v>
      </c>
      <c r="T2626">
        <v>104</v>
      </c>
      <c r="U2626">
        <v>197</v>
      </c>
      <c r="V2626">
        <v>2.81</v>
      </c>
      <c r="W2626">
        <v>84</v>
      </c>
    </row>
    <row r="2627" spans="1:23" x14ac:dyDescent="0.25">
      <c r="A2627">
        <f>COUNTIF('Value Matchup'!$D$356:$D$423,D2627)</f>
        <v>0</v>
      </c>
      <c r="B2627" t="s">
        <v>1659</v>
      </c>
      <c r="C2627">
        <v>169</v>
      </c>
      <c r="D2627" t="s">
        <v>183</v>
      </c>
      <c r="E2627" t="s">
        <v>176</v>
      </c>
      <c r="F2627" s="79" t="s">
        <v>515</v>
      </c>
      <c r="G2627">
        <v>-0.02</v>
      </c>
      <c r="H2627">
        <v>103.4</v>
      </c>
      <c r="I2627">
        <v>159</v>
      </c>
      <c r="J2627">
        <v>103.4</v>
      </c>
      <c r="K2627">
        <v>185</v>
      </c>
      <c r="L2627">
        <v>67.2</v>
      </c>
      <c r="M2627">
        <v>73</v>
      </c>
      <c r="N2627">
        <v>3.9E-2</v>
      </c>
      <c r="O2627">
        <v>73</v>
      </c>
      <c r="P2627">
        <v>-1.62</v>
      </c>
      <c r="Q2627">
        <v>192</v>
      </c>
      <c r="R2627">
        <v>100.6</v>
      </c>
      <c r="S2627">
        <v>282</v>
      </c>
      <c r="T2627">
        <v>102.2</v>
      </c>
      <c r="U2627">
        <v>133</v>
      </c>
      <c r="V2627">
        <v>-2.2799999999999998</v>
      </c>
      <c r="W2627">
        <v>226</v>
      </c>
    </row>
    <row r="2628" spans="1:23" x14ac:dyDescent="0.25">
      <c r="A2628">
        <f>COUNTIF('Value Matchup'!$D$356:$D$423,D2628)</f>
        <v>0</v>
      </c>
      <c r="B2628" t="s">
        <v>1659</v>
      </c>
      <c r="C2628">
        <v>170</v>
      </c>
      <c r="D2628" t="s">
        <v>417</v>
      </c>
      <c r="E2628" t="s">
        <v>112</v>
      </c>
      <c r="F2628" s="79" t="s">
        <v>760</v>
      </c>
      <c r="G2628">
        <v>-0.05</v>
      </c>
      <c r="H2628">
        <v>105.7</v>
      </c>
      <c r="I2628">
        <v>120</v>
      </c>
      <c r="J2628">
        <v>105.8</v>
      </c>
      <c r="K2628">
        <v>235</v>
      </c>
      <c r="L2628">
        <v>65.099999999999994</v>
      </c>
      <c r="M2628">
        <v>171</v>
      </c>
      <c r="N2628">
        <v>-7.0999999999999994E-2</v>
      </c>
      <c r="O2628">
        <v>319</v>
      </c>
      <c r="P2628">
        <v>0.93</v>
      </c>
      <c r="Q2628">
        <v>134</v>
      </c>
      <c r="R2628">
        <v>103.7</v>
      </c>
      <c r="S2628">
        <v>132</v>
      </c>
      <c r="T2628">
        <v>102.7</v>
      </c>
      <c r="U2628">
        <v>154</v>
      </c>
      <c r="V2628">
        <v>8.16</v>
      </c>
      <c r="W2628">
        <v>15</v>
      </c>
    </row>
    <row r="2629" spans="1:23" x14ac:dyDescent="0.25">
      <c r="A2629">
        <f>COUNTIF('Value Matchup'!$D$356:$D$423,D2629)</f>
        <v>0</v>
      </c>
      <c r="B2629" t="s">
        <v>1659</v>
      </c>
      <c r="C2629">
        <v>171</v>
      </c>
      <c r="D2629" t="s">
        <v>214</v>
      </c>
      <c r="E2629" t="s">
        <v>182</v>
      </c>
      <c r="F2629" s="79" t="s">
        <v>1662</v>
      </c>
      <c r="G2629">
        <v>-0.68</v>
      </c>
      <c r="H2629">
        <v>101.8</v>
      </c>
      <c r="I2629">
        <v>190</v>
      </c>
      <c r="J2629">
        <v>102.5</v>
      </c>
      <c r="K2629">
        <v>161</v>
      </c>
      <c r="L2629">
        <v>62.6</v>
      </c>
      <c r="M2629">
        <v>280</v>
      </c>
      <c r="N2629">
        <v>-3.7999999999999999E-2</v>
      </c>
      <c r="O2629">
        <v>261</v>
      </c>
      <c r="P2629">
        <v>5.43</v>
      </c>
      <c r="Q2629">
        <v>57</v>
      </c>
      <c r="R2629">
        <v>105.7</v>
      </c>
      <c r="S2629">
        <v>59</v>
      </c>
      <c r="T2629">
        <v>100.3</v>
      </c>
      <c r="U2629">
        <v>52</v>
      </c>
      <c r="V2629">
        <v>2.69</v>
      </c>
      <c r="W2629">
        <v>86</v>
      </c>
    </row>
    <row r="2630" spans="1:23" x14ac:dyDescent="0.25">
      <c r="A2630">
        <f>COUNTIF('Value Matchup'!$D$356:$D$423,D2630)</f>
        <v>0</v>
      </c>
      <c r="B2630" t="s">
        <v>1659</v>
      </c>
      <c r="C2630">
        <v>172</v>
      </c>
      <c r="D2630" t="s">
        <v>165</v>
      </c>
      <c r="E2630" t="s">
        <v>159</v>
      </c>
      <c r="F2630" s="79" t="s">
        <v>455</v>
      </c>
      <c r="G2630">
        <v>-0.71</v>
      </c>
      <c r="H2630">
        <v>104.5</v>
      </c>
      <c r="I2630">
        <v>142</v>
      </c>
      <c r="J2630">
        <v>105.2</v>
      </c>
      <c r="K2630">
        <v>225</v>
      </c>
      <c r="L2630">
        <v>69.5</v>
      </c>
      <c r="M2630">
        <v>22</v>
      </c>
      <c r="N2630">
        <v>8.0000000000000002E-3</v>
      </c>
      <c r="O2630">
        <v>149</v>
      </c>
      <c r="P2630">
        <v>-5.15</v>
      </c>
      <c r="Q2630">
        <v>289</v>
      </c>
      <c r="R2630">
        <v>101.6</v>
      </c>
      <c r="S2630">
        <v>232</v>
      </c>
      <c r="T2630">
        <v>106.8</v>
      </c>
      <c r="U2630">
        <v>331</v>
      </c>
      <c r="V2630">
        <v>4.05</v>
      </c>
      <c r="W2630">
        <v>61</v>
      </c>
    </row>
    <row r="2631" spans="1:23" x14ac:dyDescent="0.25">
      <c r="A2631">
        <f>COUNTIF('Value Matchup'!$D$356:$D$423,D2631)</f>
        <v>0</v>
      </c>
      <c r="B2631" t="s">
        <v>1659</v>
      </c>
      <c r="C2631">
        <v>173</v>
      </c>
      <c r="D2631" t="s">
        <v>404</v>
      </c>
      <c r="E2631" t="s">
        <v>108</v>
      </c>
      <c r="F2631" s="79" t="s">
        <v>515</v>
      </c>
      <c r="G2631">
        <v>-0.81</v>
      </c>
      <c r="H2631">
        <v>104</v>
      </c>
      <c r="I2631">
        <v>147</v>
      </c>
      <c r="J2631">
        <v>104.9</v>
      </c>
      <c r="K2631">
        <v>216</v>
      </c>
      <c r="L2631">
        <v>66.400000000000006</v>
      </c>
      <c r="M2631">
        <v>102</v>
      </c>
      <c r="N2631">
        <v>-5.0999999999999997E-2</v>
      </c>
      <c r="O2631">
        <v>288</v>
      </c>
      <c r="P2631">
        <v>-4.09</v>
      </c>
      <c r="Q2631">
        <v>260</v>
      </c>
      <c r="R2631">
        <v>99.9</v>
      </c>
      <c r="S2631">
        <v>304</v>
      </c>
      <c r="T2631">
        <v>104</v>
      </c>
      <c r="U2631">
        <v>200</v>
      </c>
      <c r="V2631">
        <v>0.72</v>
      </c>
      <c r="W2631">
        <v>137</v>
      </c>
    </row>
    <row r="2632" spans="1:23" x14ac:dyDescent="0.25">
      <c r="A2632">
        <f>COUNTIF('Value Matchup'!$D$356:$D$423,D2632)</f>
        <v>0</v>
      </c>
      <c r="B2632" t="s">
        <v>1659</v>
      </c>
      <c r="C2632">
        <v>174</v>
      </c>
      <c r="D2632" t="s">
        <v>217</v>
      </c>
      <c r="E2632" t="s">
        <v>140</v>
      </c>
      <c r="F2632" s="79" t="s">
        <v>1661</v>
      </c>
      <c r="G2632">
        <v>-0.86</v>
      </c>
      <c r="H2632">
        <v>98.5</v>
      </c>
      <c r="I2632">
        <v>250</v>
      </c>
      <c r="J2632">
        <v>99.3</v>
      </c>
      <c r="K2632">
        <v>98</v>
      </c>
      <c r="L2632">
        <v>62.2</v>
      </c>
      <c r="M2632">
        <v>293</v>
      </c>
      <c r="N2632">
        <v>-7.2999999999999995E-2</v>
      </c>
      <c r="O2632">
        <v>324</v>
      </c>
      <c r="P2632">
        <v>3.65</v>
      </c>
      <c r="Q2632">
        <v>87</v>
      </c>
      <c r="R2632">
        <v>104.1</v>
      </c>
      <c r="S2632">
        <v>117</v>
      </c>
      <c r="T2632">
        <v>100.4</v>
      </c>
      <c r="U2632">
        <v>60</v>
      </c>
      <c r="V2632">
        <v>-0.81</v>
      </c>
      <c r="W2632">
        <v>183</v>
      </c>
    </row>
    <row r="2633" spans="1:23" x14ac:dyDescent="0.25">
      <c r="A2633">
        <f>COUNTIF('Value Matchup'!$D$356:$D$423,D2633)</f>
        <v>0</v>
      </c>
      <c r="B2633" t="s">
        <v>1659</v>
      </c>
      <c r="C2633">
        <v>175</v>
      </c>
      <c r="D2633" t="s">
        <v>220</v>
      </c>
      <c r="E2633" t="s">
        <v>173</v>
      </c>
      <c r="F2633" s="79" t="s">
        <v>444</v>
      </c>
      <c r="G2633">
        <v>-0.88</v>
      </c>
      <c r="H2633">
        <v>101.3</v>
      </c>
      <c r="I2633">
        <v>198</v>
      </c>
      <c r="J2633">
        <v>102.2</v>
      </c>
      <c r="K2633">
        <v>154</v>
      </c>
      <c r="L2633">
        <v>66.099999999999994</v>
      </c>
      <c r="M2633">
        <v>118</v>
      </c>
      <c r="N2633">
        <v>6.8000000000000005E-2</v>
      </c>
      <c r="O2633">
        <v>26</v>
      </c>
      <c r="P2633">
        <v>2.44</v>
      </c>
      <c r="Q2633">
        <v>110</v>
      </c>
      <c r="R2633">
        <v>103</v>
      </c>
      <c r="S2633">
        <v>157</v>
      </c>
      <c r="T2633">
        <v>100.5</v>
      </c>
      <c r="U2633">
        <v>64</v>
      </c>
      <c r="V2633">
        <v>8.8699999999999992</v>
      </c>
      <c r="W2633">
        <v>10</v>
      </c>
    </row>
    <row r="2634" spans="1:23" x14ac:dyDescent="0.25">
      <c r="A2634">
        <f>COUNTIF('Value Matchup'!$D$356:$D$423,D2634)</f>
        <v>0</v>
      </c>
      <c r="B2634" t="s">
        <v>1659</v>
      </c>
      <c r="C2634">
        <v>176</v>
      </c>
      <c r="D2634" t="s">
        <v>206</v>
      </c>
      <c r="E2634" t="s">
        <v>207</v>
      </c>
      <c r="F2634" s="79" t="s">
        <v>550</v>
      </c>
      <c r="G2634">
        <v>-0.88</v>
      </c>
      <c r="H2634">
        <v>105.2</v>
      </c>
      <c r="I2634">
        <v>132</v>
      </c>
      <c r="J2634">
        <v>106.1</v>
      </c>
      <c r="K2634">
        <v>244</v>
      </c>
      <c r="L2634">
        <v>66.5</v>
      </c>
      <c r="M2634">
        <v>100</v>
      </c>
      <c r="N2634">
        <v>-2.8000000000000001E-2</v>
      </c>
      <c r="O2634">
        <v>247</v>
      </c>
      <c r="P2634">
        <v>-0.5</v>
      </c>
      <c r="Q2634">
        <v>166</v>
      </c>
      <c r="R2634">
        <v>103.4</v>
      </c>
      <c r="S2634">
        <v>147</v>
      </c>
      <c r="T2634">
        <v>103.9</v>
      </c>
      <c r="U2634">
        <v>190</v>
      </c>
      <c r="V2634">
        <v>-2.2200000000000002</v>
      </c>
      <c r="W2634">
        <v>223</v>
      </c>
    </row>
    <row r="2635" spans="1:23" x14ac:dyDescent="0.25">
      <c r="A2635">
        <f>COUNTIF('Value Matchup'!$D$356:$D$423,D2635)</f>
        <v>0</v>
      </c>
      <c r="B2635" t="s">
        <v>1659</v>
      </c>
      <c r="C2635">
        <v>177</v>
      </c>
      <c r="D2635" t="s">
        <v>120</v>
      </c>
      <c r="E2635" t="s">
        <v>121</v>
      </c>
      <c r="F2635" s="79" t="s">
        <v>538</v>
      </c>
      <c r="G2635">
        <v>-0.91</v>
      </c>
      <c r="H2635">
        <v>101.3</v>
      </c>
      <c r="I2635">
        <v>199</v>
      </c>
      <c r="J2635">
        <v>102.2</v>
      </c>
      <c r="K2635">
        <v>153</v>
      </c>
      <c r="L2635">
        <v>61.7</v>
      </c>
      <c r="M2635">
        <v>306</v>
      </c>
      <c r="N2635">
        <v>5.6000000000000001E-2</v>
      </c>
      <c r="O2635">
        <v>46</v>
      </c>
      <c r="P2635">
        <v>-5.45</v>
      </c>
      <c r="Q2635">
        <v>297</v>
      </c>
      <c r="R2635">
        <v>100.1</v>
      </c>
      <c r="S2635">
        <v>297</v>
      </c>
      <c r="T2635">
        <v>105.5</v>
      </c>
      <c r="U2635">
        <v>286</v>
      </c>
      <c r="V2635">
        <v>-4.6900000000000004</v>
      </c>
      <c r="W2635">
        <v>286</v>
      </c>
    </row>
    <row r="2636" spans="1:23" x14ac:dyDescent="0.25">
      <c r="A2636">
        <f>COUNTIF('Value Matchup'!$D$356:$D$423,D2636)</f>
        <v>0</v>
      </c>
      <c r="B2636" t="s">
        <v>1659</v>
      </c>
      <c r="C2636">
        <v>178</v>
      </c>
      <c r="D2636" t="s">
        <v>415</v>
      </c>
      <c r="E2636" t="s">
        <v>186</v>
      </c>
      <c r="F2636" s="79" t="s">
        <v>546</v>
      </c>
      <c r="G2636">
        <v>-1.3</v>
      </c>
      <c r="H2636">
        <v>97.1</v>
      </c>
      <c r="I2636">
        <v>278</v>
      </c>
      <c r="J2636">
        <v>98.4</v>
      </c>
      <c r="K2636">
        <v>86</v>
      </c>
      <c r="L2636">
        <v>57.8</v>
      </c>
      <c r="M2636">
        <v>344</v>
      </c>
      <c r="N2636">
        <v>2.4E-2</v>
      </c>
      <c r="O2636">
        <v>111</v>
      </c>
      <c r="P2636">
        <v>-1.72</v>
      </c>
      <c r="Q2636">
        <v>194</v>
      </c>
      <c r="R2636">
        <v>105.3</v>
      </c>
      <c r="S2636">
        <v>68</v>
      </c>
      <c r="T2636">
        <v>107</v>
      </c>
      <c r="U2636">
        <v>335</v>
      </c>
      <c r="V2636">
        <v>-4.87</v>
      </c>
      <c r="W2636">
        <v>292</v>
      </c>
    </row>
    <row r="2637" spans="1:23" x14ac:dyDescent="0.25">
      <c r="A2637">
        <f>COUNTIF('Value Matchup'!$D$356:$D$423,D2637)</f>
        <v>0</v>
      </c>
      <c r="B2637" t="s">
        <v>1659</v>
      </c>
      <c r="C2637">
        <v>179</v>
      </c>
      <c r="D2637" t="s">
        <v>210</v>
      </c>
      <c r="E2637" t="s">
        <v>155</v>
      </c>
      <c r="F2637" s="79" t="s">
        <v>551</v>
      </c>
      <c r="G2637">
        <v>-1.41</v>
      </c>
      <c r="H2637">
        <v>101.4</v>
      </c>
      <c r="I2637">
        <v>195</v>
      </c>
      <c r="J2637">
        <v>102.8</v>
      </c>
      <c r="K2637">
        <v>173</v>
      </c>
      <c r="L2637">
        <v>61.7</v>
      </c>
      <c r="M2637">
        <v>307</v>
      </c>
      <c r="N2637">
        <v>-0.09</v>
      </c>
      <c r="O2637">
        <v>334</v>
      </c>
      <c r="P2637">
        <v>0.63</v>
      </c>
      <c r="Q2637">
        <v>142</v>
      </c>
      <c r="R2637">
        <v>104.2</v>
      </c>
      <c r="S2637">
        <v>109</v>
      </c>
      <c r="T2637">
        <v>103.6</v>
      </c>
      <c r="U2637">
        <v>177</v>
      </c>
      <c r="V2637">
        <v>0.24</v>
      </c>
      <c r="W2637">
        <v>147</v>
      </c>
    </row>
    <row r="2638" spans="1:23" x14ac:dyDescent="0.25">
      <c r="A2638">
        <f>COUNTIF('Value Matchup'!$D$356:$D$423,D2638)</f>
        <v>0</v>
      </c>
      <c r="B2638" t="s">
        <v>1659</v>
      </c>
      <c r="C2638">
        <v>180</v>
      </c>
      <c r="D2638" t="s">
        <v>126</v>
      </c>
      <c r="E2638" t="s">
        <v>123</v>
      </c>
      <c r="F2638" s="79" t="s">
        <v>452</v>
      </c>
      <c r="G2638">
        <v>-1.56</v>
      </c>
      <c r="H2638">
        <v>98.3</v>
      </c>
      <c r="I2638">
        <v>251</v>
      </c>
      <c r="J2638">
        <v>99.9</v>
      </c>
      <c r="K2638">
        <v>113</v>
      </c>
      <c r="L2638">
        <v>63.7</v>
      </c>
      <c r="M2638">
        <v>245</v>
      </c>
      <c r="N2638">
        <v>2.4E-2</v>
      </c>
      <c r="O2638">
        <v>110</v>
      </c>
      <c r="P2638">
        <v>-0.56000000000000005</v>
      </c>
      <c r="Q2638">
        <v>167</v>
      </c>
      <c r="R2638">
        <v>102.2</v>
      </c>
      <c r="S2638">
        <v>204</v>
      </c>
      <c r="T2638">
        <v>102.7</v>
      </c>
      <c r="U2638">
        <v>153</v>
      </c>
      <c r="V2638">
        <v>3.17</v>
      </c>
      <c r="W2638">
        <v>75</v>
      </c>
    </row>
    <row r="2639" spans="1:23" x14ac:dyDescent="0.25">
      <c r="A2639">
        <f>COUNTIF('Value Matchup'!$D$356:$D$423,D2639)</f>
        <v>0</v>
      </c>
      <c r="B2639" t="s">
        <v>1659</v>
      </c>
      <c r="C2639">
        <v>181</v>
      </c>
      <c r="D2639" t="s">
        <v>141</v>
      </c>
      <c r="E2639" t="s">
        <v>118</v>
      </c>
      <c r="F2639" s="79" t="s">
        <v>517</v>
      </c>
      <c r="G2639">
        <v>-1.6</v>
      </c>
      <c r="H2639">
        <v>100</v>
      </c>
      <c r="I2639">
        <v>230</v>
      </c>
      <c r="J2639">
        <v>101.6</v>
      </c>
      <c r="K2639">
        <v>145</v>
      </c>
      <c r="L2639">
        <v>63.8</v>
      </c>
      <c r="M2639">
        <v>240</v>
      </c>
      <c r="N2639">
        <v>-1.4E-2</v>
      </c>
      <c r="O2639">
        <v>204</v>
      </c>
      <c r="P2639">
        <v>-3.1</v>
      </c>
      <c r="Q2639">
        <v>236</v>
      </c>
      <c r="R2639">
        <v>100.7</v>
      </c>
      <c r="S2639">
        <v>277</v>
      </c>
      <c r="T2639">
        <v>103.8</v>
      </c>
      <c r="U2639">
        <v>186</v>
      </c>
      <c r="V2639">
        <v>5.09</v>
      </c>
      <c r="W2639">
        <v>39</v>
      </c>
    </row>
    <row r="2640" spans="1:23" x14ac:dyDescent="0.25">
      <c r="A2640">
        <f>COUNTIF('Value Matchup'!$D$356:$D$423,D2640)</f>
        <v>0</v>
      </c>
      <c r="B2640" t="s">
        <v>1659</v>
      </c>
      <c r="C2640">
        <v>182</v>
      </c>
      <c r="D2640" t="s">
        <v>1655</v>
      </c>
      <c r="E2640" t="s">
        <v>136</v>
      </c>
      <c r="F2640" s="79" t="s">
        <v>547</v>
      </c>
      <c r="G2640">
        <v>-1.73</v>
      </c>
      <c r="H2640">
        <v>95.2</v>
      </c>
      <c r="I2640">
        <v>294</v>
      </c>
      <c r="J2640">
        <v>96.9</v>
      </c>
      <c r="K2640">
        <v>60</v>
      </c>
      <c r="L2640">
        <v>62.8</v>
      </c>
      <c r="M2640">
        <v>276</v>
      </c>
      <c r="N2640">
        <v>6.5000000000000002E-2</v>
      </c>
      <c r="O2640">
        <v>30</v>
      </c>
      <c r="P2640">
        <v>-7.51</v>
      </c>
      <c r="Q2640">
        <v>330</v>
      </c>
      <c r="R2640">
        <v>98.1</v>
      </c>
      <c r="S2640">
        <v>333</v>
      </c>
      <c r="T2640">
        <v>105.6</v>
      </c>
      <c r="U2640">
        <v>288</v>
      </c>
      <c r="V2640">
        <v>0.09</v>
      </c>
      <c r="W2640">
        <v>153</v>
      </c>
    </row>
    <row r="2641" spans="1:23" x14ac:dyDescent="0.25">
      <c r="A2641">
        <f>COUNTIF('Value Matchup'!$D$356:$D$423,D2641)</f>
        <v>0</v>
      </c>
      <c r="B2641" t="s">
        <v>1659</v>
      </c>
      <c r="C2641">
        <v>183</v>
      </c>
      <c r="D2641" t="s">
        <v>1656</v>
      </c>
      <c r="E2641" t="s">
        <v>136</v>
      </c>
      <c r="F2641" s="79" t="s">
        <v>1114</v>
      </c>
      <c r="G2641">
        <v>-1.82</v>
      </c>
      <c r="H2641">
        <v>100.9</v>
      </c>
      <c r="I2641">
        <v>211</v>
      </c>
      <c r="J2641">
        <v>102.7</v>
      </c>
      <c r="K2641">
        <v>165</v>
      </c>
      <c r="L2641">
        <v>66.599999999999994</v>
      </c>
      <c r="M2641">
        <v>93</v>
      </c>
      <c r="N2641">
        <v>0.189</v>
      </c>
      <c r="O2641">
        <v>1</v>
      </c>
      <c r="P2641">
        <v>-6.31</v>
      </c>
      <c r="Q2641">
        <v>313</v>
      </c>
      <c r="R2641">
        <v>100.3</v>
      </c>
      <c r="S2641">
        <v>292</v>
      </c>
      <c r="T2641">
        <v>106.6</v>
      </c>
      <c r="U2641">
        <v>324</v>
      </c>
      <c r="V2641">
        <v>1.39</v>
      </c>
      <c r="W2641">
        <v>112</v>
      </c>
    </row>
    <row r="2642" spans="1:23" x14ac:dyDescent="0.25">
      <c r="A2642">
        <f>COUNTIF('Value Matchup'!$D$356:$D$423,D2642)</f>
        <v>0</v>
      </c>
      <c r="B2642" t="s">
        <v>1659</v>
      </c>
      <c r="C2642">
        <v>184</v>
      </c>
      <c r="D2642" t="s">
        <v>178</v>
      </c>
      <c r="E2642" t="s">
        <v>146</v>
      </c>
      <c r="F2642" s="79" t="s">
        <v>444</v>
      </c>
      <c r="G2642">
        <v>-1.85</v>
      </c>
      <c r="H2642">
        <v>101.1</v>
      </c>
      <c r="I2642">
        <v>203</v>
      </c>
      <c r="J2642">
        <v>103</v>
      </c>
      <c r="K2642">
        <v>178</v>
      </c>
      <c r="L2642">
        <v>62.4</v>
      </c>
      <c r="M2642">
        <v>288</v>
      </c>
      <c r="N2642">
        <v>-4.8000000000000001E-2</v>
      </c>
      <c r="O2642">
        <v>282</v>
      </c>
      <c r="P2642">
        <v>-2.9</v>
      </c>
      <c r="Q2642">
        <v>227</v>
      </c>
      <c r="R2642">
        <v>100.8</v>
      </c>
      <c r="S2642">
        <v>273</v>
      </c>
      <c r="T2642">
        <v>103.7</v>
      </c>
      <c r="U2642">
        <v>183</v>
      </c>
      <c r="V2642">
        <v>-4</v>
      </c>
      <c r="W2642">
        <v>268</v>
      </c>
    </row>
    <row r="2643" spans="1:23" x14ac:dyDescent="0.25">
      <c r="A2643">
        <f>COUNTIF('Value Matchup'!$D$356:$D$423,D2643)</f>
        <v>0</v>
      </c>
      <c r="B2643" t="s">
        <v>1659</v>
      </c>
      <c r="C2643">
        <v>185</v>
      </c>
      <c r="D2643" t="s">
        <v>174</v>
      </c>
      <c r="E2643" t="s">
        <v>159</v>
      </c>
      <c r="F2643" s="79" t="s">
        <v>455</v>
      </c>
      <c r="G2643">
        <v>-1.91</v>
      </c>
      <c r="H2643">
        <v>102.8</v>
      </c>
      <c r="I2643">
        <v>169</v>
      </c>
      <c r="J2643">
        <v>104.7</v>
      </c>
      <c r="K2643">
        <v>212</v>
      </c>
      <c r="L2643">
        <v>63.8</v>
      </c>
      <c r="M2643">
        <v>237</v>
      </c>
      <c r="N2643">
        <v>-6.0000000000000001E-3</v>
      </c>
      <c r="O2643">
        <v>188</v>
      </c>
      <c r="P2643">
        <v>-4.95</v>
      </c>
      <c r="Q2643">
        <v>285</v>
      </c>
      <c r="R2643">
        <v>101.7</v>
      </c>
      <c r="S2643">
        <v>228</v>
      </c>
      <c r="T2643">
        <v>106.7</v>
      </c>
      <c r="U2643">
        <v>328</v>
      </c>
      <c r="V2643">
        <v>-0.77</v>
      </c>
      <c r="W2643">
        <v>182</v>
      </c>
    </row>
    <row r="2644" spans="1:23" x14ac:dyDescent="0.25">
      <c r="A2644">
        <f>COUNTIF('Value Matchup'!$D$356:$D$423,D2644)</f>
        <v>0</v>
      </c>
      <c r="B2644" t="s">
        <v>1659</v>
      </c>
      <c r="C2644">
        <v>186</v>
      </c>
      <c r="D2644" t="s">
        <v>305</v>
      </c>
      <c r="E2644" t="s">
        <v>207</v>
      </c>
      <c r="F2644" s="79" t="s">
        <v>517</v>
      </c>
      <c r="G2644">
        <v>-1.93</v>
      </c>
      <c r="H2644">
        <v>103.1</v>
      </c>
      <c r="I2644">
        <v>166</v>
      </c>
      <c r="J2644">
        <v>105.1</v>
      </c>
      <c r="K2644">
        <v>224</v>
      </c>
      <c r="L2644">
        <v>65.3</v>
      </c>
      <c r="M2644">
        <v>156</v>
      </c>
      <c r="N2644">
        <v>6.5000000000000002E-2</v>
      </c>
      <c r="O2644">
        <v>29</v>
      </c>
      <c r="P2644">
        <v>1.0900000000000001</v>
      </c>
      <c r="Q2644">
        <v>131</v>
      </c>
      <c r="R2644">
        <v>103.4</v>
      </c>
      <c r="S2644">
        <v>145</v>
      </c>
      <c r="T2644">
        <v>102.3</v>
      </c>
      <c r="U2644">
        <v>143</v>
      </c>
      <c r="V2644">
        <v>6.75</v>
      </c>
      <c r="W2644">
        <v>24</v>
      </c>
    </row>
    <row r="2645" spans="1:23" x14ac:dyDescent="0.25">
      <c r="A2645">
        <f>COUNTIF('Value Matchup'!$D$356:$D$423,D2645)</f>
        <v>0</v>
      </c>
      <c r="B2645" t="s">
        <v>1659</v>
      </c>
      <c r="C2645">
        <v>187</v>
      </c>
      <c r="D2645" t="s">
        <v>378</v>
      </c>
      <c r="E2645" t="s">
        <v>132</v>
      </c>
      <c r="F2645" s="79" t="s">
        <v>756</v>
      </c>
      <c r="G2645">
        <v>-2.0699999999999998</v>
      </c>
      <c r="H2645">
        <v>103.4</v>
      </c>
      <c r="I2645">
        <v>161</v>
      </c>
      <c r="J2645">
        <v>105.4</v>
      </c>
      <c r="K2645">
        <v>229</v>
      </c>
      <c r="L2645">
        <v>67.8</v>
      </c>
      <c r="M2645">
        <v>52</v>
      </c>
      <c r="N2645">
        <v>6.7000000000000004E-2</v>
      </c>
      <c r="O2645">
        <v>27</v>
      </c>
      <c r="P2645">
        <v>-2.21</v>
      </c>
      <c r="Q2645">
        <v>206</v>
      </c>
      <c r="R2645">
        <v>102.6</v>
      </c>
      <c r="S2645">
        <v>179</v>
      </c>
      <c r="T2645">
        <v>104.8</v>
      </c>
      <c r="U2645">
        <v>246</v>
      </c>
      <c r="V2645">
        <v>0</v>
      </c>
      <c r="W2645">
        <v>156</v>
      </c>
    </row>
    <row r="2646" spans="1:23" x14ac:dyDescent="0.25">
      <c r="A2646">
        <f>COUNTIF('Value Matchup'!$D$356:$D$423,D2646)</f>
        <v>0</v>
      </c>
      <c r="B2646" t="s">
        <v>1659</v>
      </c>
      <c r="C2646">
        <v>188</v>
      </c>
      <c r="D2646" t="s">
        <v>109</v>
      </c>
      <c r="E2646" t="s">
        <v>110</v>
      </c>
      <c r="F2646" s="79" t="s">
        <v>1078</v>
      </c>
      <c r="G2646">
        <v>-2.2000000000000002</v>
      </c>
      <c r="H2646">
        <v>100</v>
      </c>
      <c r="I2646">
        <v>229</v>
      </c>
      <c r="J2646">
        <v>102.2</v>
      </c>
      <c r="K2646">
        <v>155</v>
      </c>
      <c r="L2646">
        <v>61.1</v>
      </c>
      <c r="M2646">
        <v>319</v>
      </c>
      <c r="N2646">
        <v>-1.7000000000000001E-2</v>
      </c>
      <c r="O2646">
        <v>212</v>
      </c>
      <c r="P2646">
        <v>1.28</v>
      </c>
      <c r="Q2646">
        <v>126</v>
      </c>
      <c r="R2646">
        <v>102.5</v>
      </c>
      <c r="S2646">
        <v>185</v>
      </c>
      <c r="T2646">
        <v>101.2</v>
      </c>
      <c r="U2646">
        <v>94</v>
      </c>
      <c r="V2646">
        <v>-11.06</v>
      </c>
      <c r="W2646">
        <v>343</v>
      </c>
    </row>
    <row r="2647" spans="1:23" x14ac:dyDescent="0.25">
      <c r="A2647">
        <f>COUNTIF('Value Matchup'!$D$356:$D$423,D2647)</f>
        <v>1</v>
      </c>
      <c r="B2647" t="s">
        <v>1659</v>
      </c>
      <c r="C2647">
        <v>189</v>
      </c>
      <c r="D2647" t="s">
        <v>307</v>
      </c>
      <c r="E2647" t="s">
        <v>176</v>
      </c>
      <c r="F2647" s="79" t="s">
        <v>449</v>
      </c>
      <c r="G2647">
        <v>-2.2200000000000002</v>
      </c>
      <c r="H2647">
        <v>100.5</v>
      </c>
      <c r="I2647">
        <v>221</v>
      </c>
      <c r="J2647">
        <v>102.7</v>
      </c>
      <c r="K2647">
        <v>167</v>
      </c>
      <c r="L2647">
        <v>63.6</v>
      </c>
      <c r="M2647">
        <v>247</v>
      </c>
      <c r="N2647">
        <v>3.7999999999999999E-2</v>
      </c>
      <c r="O2647">
        <v>76</v>
      </c>
      <c r="P2647">
        <v>1.17</v>
      </c>
      <c r="Q2647">
        <v>128</v>
      </c>
      <c r="R2647">
        <v>102.4</v>
      </c>
      <c r="S2647">
        <v>190</v>
      </c>
      <c r="T2647">
        <v>101.2</v>
      </c>
      <c r="U2647">
        <v>98</v>
      </c>
      <c r="V2647">
        <v>5.08</v>
      </c>
      <c r="W2647">
        <v>40</v>
      </c>
    </row>
    <row r="2648" spans="1:23" x14ac:dyDescent="0.25">
      <c r="A2648">
        <f>COUNTIF('Value Matchup'!$D$356:$D$423,D2648)</f>
        <v>1</v>
      </c>
      <c r="B2648" t="s">
        <v>1659</v>
      </c>
      <c r="C2648">
        <v>190</v>
      </c>
      <c r="D2648" t="s">
        <v>226</v>
      </c>
      <c r="E2648" t="s">
        <v>167</v>
      </c>
      <c r="F2648" s="79" t="s">
        <v>444</v>
      </c>
      <c r="G2648">
        <v>-2.31</v>
      </c>
      <c r="H2648">
        <v>105.6</v>
      </c>
      <c r="I2648">
        <v>121</v>
      </c>
      <c r="J2648">
        <v>107.9</v>
      </c>
      <c r="K2648">
        <v>273</v>
      </c>
      <c r="L2648">
        <v>66.099999999999994</v>
      </c>
      <c r="M2648">
        <v>117</v>
      </c>
      <c r="N2648">
        <v>-1E-3</v>
      </c>
      <c r="O2648">
        <v>174</v>
      </c>
      <c r="P2648">
        <v>-1.35</v>
      </c>
      <c r="Q2648">
        <v>182</v>
      </c>
      <c r="R2648">
        <v>101.6</v>
      </c>
      <c r="S2648">
        <v>235</v>
      </c>
      <c r="T2648">
        <v>103</v>
      </c>
      <c r="U2648">
        <v>161</v>
      </c>
      <c r="V2648">
        <v>-8.74</v>
      </c>
      <c r="W2648">
        <v>335</v>
      </c>
    </row>
    <row r="2649" spans="1:23" x14ac:dyDescent="0.25">
      <c r="A2649">
        <f>COUNTIF('Value Matchup'!$D$356:$D$423,D2649)</f>
        <v>0</v>
      </c>
      <c r="B2649" t="s">
        <v>1659</v>
      </c>
      <c r="C2649">
        <v>191</v>
      </c>
      <c r="D2649" t="s">
        <v>271</v>
      </c>
      <c r="E2649" t="s">
        <v>112</v>
      </c>
      <c r="F2649" s="79" t="s">
        <v>1785</v>
      </c>
      <c r="G2649">
        <v>-2.61</v>
      </c>
      <c r="H2649">
        <v>102.4</v>
      </c>
      <c r="I2649">
        <v>175</v>
      </c>
      <c r="J2649">
        <v>105.1</v>
      </c>
      <c r="K2649">
        <v>223</v>
      </c>
      <c r="L2649">
        <v>59.5</v>
      </c>
      <c r="M2649">
        <v>335</v>
      </c>
      <c r="N2649">
        <v>-3.7999999999999999E-2</v>
      </c>
      <c r="O2649">
        <v>262</v>
      </c>
      <c r="P2649">
        <v>3.27</v>
      </c>
      <c r="Q2649">
        <v>95</v>
      </c>
      <c r="R2649">
        <v>105.1</v>
      </c>
      <c r="S2649">
        <v>74</v>
      </c>
      <c r="T2649">
        <v>101.8</v>
      </c>
      <c r="U2649">
        <v>119</v>
      </c>
      <c r="V2649">
        <v>5.56</v>
      </c>
      <c r="W2649">
        <v>33</v>
      </c>
    </row>
    <row r="2650" spans="1:23" x14ac:dyDescent="0.25">
      <c r="A2650">
        <f>COUNTIF('Value Matchup'!$D$356:$D$423,D2650)</f>
        <v>0</v>
      </c>
      <c r="B2650" t="s">
        <v>1659</v>
      </c>
      <c r="C2650">
        <v>192</v>
      </c>
      <c r="D2650" t="s">
        <v>257</v>
      </c>
      <c r="E2650" t="s">
        <v>155</v>
      </c>
      <c r="F2650" s="79" t="s">
        <v>754</v>
      </c>
      <c r="G2650">
        <v>-2.62</v>
      </c>
      <c r="H2650">
        <v>101.1</v>
      </c>
      <c r="I2650">
        <v>204</v>
      </c>
      <c r="J2650">
        <v>103.7</v>
      </c>
      <c r="K2650">
        <v>190</v>
      </c>
      <c r="L2650">
        <v>67.2</v>
      </c>
      <c r="M2650">
        <v>71</v>
      </c>
      <c r="N2650">
        <v>5.2999999999999999E-2</v>
      </c>
      <c r="O2650">
        <v>53</v>
      </c>
      <c r="P2650">
        <v>-1.38</v>
      </c>
      <c r="Q2650">
        <v>183</v>
      </c>
      <c r="R2650">
        <v>102.4</v>
      </c>
      <c r="S2650">
        <v>193</v>
      </c>
      <c r="T2650">
        <v>103.7</v>
      </c>
      <c r="U2650">
        <v>184</v>
      </c>
      <c r="V2650">
        <v>-5.21</v>
      </c>
      <c r="W2650">
        <v>300</v>
      </c>
    </row>
    <row r="2651" spans="1:23" x14ac:dyDescent="0.25">
      <c r="A2651">
        <f>COUNTIF('Value Matchup'!$D$356:$D$423,D2651)</f>
        <v>0</v>
      </c>
      <c r="B2651" t="s">
        <v>1659</v>
      </c>
      <c r="C2651">
        <v>193</v>
      </c>
      <c r="D2651" t="s">
        <v>1578</v>
      </c>
      <c r="E2651" t="s">
        <v>123</v>
      </c>
      <c r="F2651" s="79" t="s">
        <v>1657</v>
      </c>
      <c r="G2651">
        <v>-2.67</v>
      </c>
      <c r="H2651">
        <v>97.8</v>
      </c>
      <c r="I2651">
        <v>264</v>
      </c>
      <c r="J2651">
        <v>100.5</v>
      </c>
      <c r="K2651">
        <v>127</v>
      </c>
      <c r="L2651">
        <v>67.900000000000006</v>
      </c>
      <c r="M2651">
        <v>47</v>
      </c>
      <c r="N2651">
        <v>8.3000000000000004E-2</v>
      </c>
      <c r="O2651">
        <v>18</v>
      </c>
      <c r="P2651">
        <v>0</v>
      </c>
      <c r="Q2651">
        <v>156</v>
      </c>
      <c r="R2651">
        <v>102.3</v>
      </c>
      <c r="S2651">
        <v>198</v>
      </c>
      <c r="T2651">
        <v>102.3</v>
      </c>
      <c r="U2651">
        <v>140</v>
      </c>
      <c r="V2651">
        <v>2.63</v>
      </c>
      <c r="W2651">
        <v>87</v>
      </c>
    </row>
    <row r="2652" spans="1:23" x14ac:dyDescent="0.25">
      <c r="A2652">
        <f>COUNTIF('Value Matchup'!$D$356:$D$423,D2652)</f>
        <v>0</v>
      </c>
      <c r="B2652" t="s">
        <v>1659</v>
      </c>
      <c r="C2652">
        <v>194</v>
      </c>
      <c r="D2652" t="s">
        <v>128</v>
      </c>
      <c r="E2652" t="s">
        <v>123</v>
      </c>
      <c r="F2652" s="79" t="s">
        <v>760</v>
      </c>
      <c r="G2652">
        <v>-2.68</v>
      </c>
      <c r="H2652">
        <v>102.6</v>
      </c>
      <c r="I2652">
        <v>172</v>
      </c>
      <c r="J2652">
        <v>105.3</v>
      </c>
      <c r="K2652">
        <v>227</v>
      </c>
      <c r="L2652">
        <v>62</v>
      </c>
      <c r="M2652">
        <v>297</v>
      </c>
      <c r="N2652">
        <v>-2.4E-2</v>
      </c>
      <c r="O2652">
        <v>234</v>
      </c>
      <c r="P2652">
        <v>0.06</v>
      </c>
      <c r="Q2652">
        <v>154</v>
      </c>
      <c r="R2652">
        <v>102.3</v>
      </c>
      <c r="S2652">
        <v>195</v>
      </c>
      <c r="T2652">
        <v>102.2</v>
      </c>
      <c r="U2652">
        <v>136</v>
      </c>
      <c r="V2652">
        <v>3.4</v>
      </c>
      <c r="W2652">
        <v>72</v>
      </c>
    </row>
    <row r="2653" spans="1:23" x14ac:dyDescent="0.25">
      <c r="A2653">
        <f>COUNTIF('Value Matchup'!$D$356:$D$423,D2653)</f>
        <v>0</v>
      </c>
      <c r="B2653" t="s">
        <v>1659</v>
      </c>
      <c r="C2653">
        <v>195</v>
      </c>
      <c r="D2653" t="s">
        <v>133</v>
      </c>
      <c r="E2653" t="s">
        <v>112</v>
      </c>
      <c r="F2653" s="79" t="s">
        <v>444</v>
      </c>
      <c r="G2653">
        <v>-2.69</v>
      </c>
      <c r="H2653">
        <v>100.1</v>
      </c>
      <c r="I2653">
        <v>227</v>
      </c>
      <c r="J2653">
        <v>102.8</v>
      </c>
      <c r="K2653">
        <v>171</v>
      </c>
      <c r="L2653">
        <v>62.3</v>
      </c>
      <c r="M2653">
        <v>290</v>
      </c>
      <c r="N2653">
        <v>-5.3999999999999999E-2</v>
      </c>
      <c r="O2653">
        <v>295</v>
      </c>
      <c r="P2653">
        <v>-4.63</v>
      </c>
      <c r="Q2653">
        <v>277</v>
      </c>
      <c r="R2653">
        <v>100.1</v>
      </c>
      <c r="S2653">
        <v>300</v>
      </c>
      <c r="T2653">
        <v>104.7</v>
      </c>
      <c r="U2653">
        <v>241</v>
      </c>
      <c r="V2653">
        <v>-7.52</v>
      </c>
      <c r="W2653">
        <v>330</v>
      </c>
    </row>
    <row r="2654" spans="1:23" x14ac:dyDescent="0.25">
      <c r="A2654">
        <f>COUNTIF('Value Matchup'!$D$356:$D$423,D2654)</f>
        <v>0</v>
      </c>
      <c r="B2654" t="s">
        <v>1659</v>
      </c>
      <c r="C2654">
        <v>196</v>
      </c>
      <c r="D2654" t="s">
        <v>386</v>
      </c>
      <c r="E2654" t="s">
        <v>167</v>
      </c>
      <c r="F2654" s="79" t="s">
        <v>452</v>
      </c>
      <c r="G2654">
        <v>-2.7</v>
      </c>
      <c r="H2654">
        <v>97.9</v>
      </c>
      <c r="I2654">
        <v>261</v>
      </c>
      <c r="J2654">
        <v>100.6</v>
      </c>
      <c r="K2654">
        <v>131</v>
      </c>
      <c r="L2654">
        <v>64.7</v>
      </c>
      <c r="M2654">
        <v>190</v>
      </c>
      <c r="N2654">
        <v>-7.0999999999999994E-2</v>
      </c>
      <c r="O2654">
        <v>322</v>
      </c>
      <c r="P2654">
        <v>-2.91</v>
      </c>
      <c r="Q2654">
        <v>228</v>
      </c>
      <c r="R2654">
        <v>100.5</v>
      </c>
      <c r="S2654">
        <v>283</v>
      </c>
      <c r="T2654">
        <v>103.4</v>
      </c>
      <c r="U2654">
        <v>175</v>
      </c>
      <c r="V2654">
        <v>-14.36</v>
      </c>
      <c r="W2654">
        <v>345</v>
      </c>
    </row>
    <row r="2655" spans="1:23" x14ac:dyDescent="0.25">
      <c r="A2655">
        <f>COUNTIF('Value Matchup'!$D$356:$D$423,D2655)</f>
        <v>1</v>
      </c>
      <c r="B2655" t="s">
        <v>1659</v>
      </c>
      <c r="C2655">
        <v>197</v>
      </c>
      <c r="D2655" t="s">
        <v>42</v>
      </c>
      <c r="E2655" t="s">
        <v>169</v>
      </c>
      <c r="F2655" s="79" t="s">
        <v>756</v>
      </c>
      <c r="G2655">
        <v>-2.75</v>
      </c>
      <c r="H2655">
        <v>101.9</v>
      </c>
      <c r="I2655">
        <v>187</v>
      </c>
      <c r="J2655">
        <v>104.7</v>
      </c>
      <c r="K2655">
        <v>211</v>
      </c>
      <c r="L2655">
        <v>60.9</v>
      </c>
      <c r="M2655">
        <v>321</v>
      </c>
      <c r="N2655">
        <v>4.8000000000000001E-2</v>
      </c>
      <c r="O2655">
        <v>59</v>
      </c>
      <c r="P2655">
        <v>-4.25</v>
      </c>
      <c r="Q2655">
        <v>264</v>
      </c>
      <c r="R2655">
        <v>101</v>
      </c>
      <c r="S2655">
        <v>262</v>
      </c>
      <c r="T2655">
        <v>105.2</v>
      </c>
      <c r="U2655">
        <v>271</v>
      </c>
      <c r="V2655">
        <v>-1.18</v>
      </c>
      <c r="W2655">
        <v>191</v>
      </c>
    </row>
    <row r="2656" spans="1:23" x14ac:dyDescent="0.25">
      <c r="A2656">
        <f>COUNTIF('Value Matchup'!$D$356:$D$423,D2656)</f>
        <v>0</v>
      </c>
      <c r="B2656" t="s">
        <v>1659</v>
      </c>
      <c r="C2656">
        <v>198</v>
      </c>
      <c r="D2656" t="s">
        <v>283</v>
      </c>
      <c r="E2656" t="s">
        <v>132</v>
      </c>
      <c r="F2656" s="79" t="s">
        <v>546</v>
      </c>
      <c r="G2656">
        <v>-2.75</v>
      </c>
      <c r="H2656">
        <v>100.5</v>
      </c>
      <c r="I2656">
        <v>224</v>
      </c>
      <c r="J2656">
        <v>103.2</v>
      </c>
      <c r="K2656">
        <v>180</v>
      </c>
      <c r="L2656">
        <v>59.8</v>
      </c>
      <c r="M2656">
        <v>333</v>
      </c>
      <c r="N2656">
        <v>2.7E-2</v>
      </c>
      <c r="O2656">
        <v>98</v>
      </c>
      <c r="P2656">
        <v>-2.41</v>
      </c>
      <c r="Q2656">
        <v>213</v>
      </c>
      <c r="R2656">
        <v>102.1</v>
      </c>
      <c r="S2656">
        <v>206</v>
      </c>
      <c r="T2656">
        <v>104.5</v>
      </c>
      <c r="U2656">
        <v>225</v>
      </c>
      <c r="V2656">
        <v>3.82</v>
      </c>
      <c r="W2656">
        <v>66</v>
      </c>
    </row>
    <row r="2657" spans="1:23" x14ac:dyDescent="0.25">
      <c r="A2657">
        <f>COUNTIF('Value Matchup'!$D$356:$D$423,D2657)</f>
        <v>0</v>
      </c>
      <c r="B2657" t="s">
        <v>1659</v>
      </c>
      <c r="C2657">
        <v>199</v>
      </c>
      <c r="D2657" t="s">
        <v>59</v>
      </c>
      <c r="E2657" t="s">
        <v>118</v>
      </c>
      <c r="F2657" s="79" t="s">
        <v>753</v>
      </c>
      <c r="G2657">
        <v>-2.8</v>
      </c>
      <c r="H2657">
        <v>108.8</v>
      </c>
      <c r="I2657">
        <v>71</v>
      </c>
      <c r="J2657">
        <v>111.6</v>
      </c>
      <c r="K2657">
        <v>320</v>
      </c>
      <c r="L2657">
        <v>64.7</v>
      </c>
      <c r="M2657">
        <v>189</v>
      </c>
      <c r="N2657">
        <v>-1.9E-2</v>
      </c>
      <c r="O2657">
        <v>220</v>
      </c>
      <c r="P2657">
        <v>-8.11</v>
      </c>
      <c r="Q2657">
        <v>335</v>
      </c>
      <c r="R2657">
        <v>97.4</v>
      </c>
      <c r="S2657">
        <v>335</v>
      </c>
      <c r="T2657">
        <v>105.5</v>
      </c>
      <c r="U2657">
        <v>284</v>
      </c>
      <c r="V2657">
        <v>-5.75</v>
      </c>
      <c r="W2657">
        <v>311</v>
      </c>
    </row>
    <row r="2658" spans="1:23" x14ac:dyDescent="0.25">
      <c r="A2658">
        <f>COUNTIF('Value Matchup'!$D$356:$D$423,D2658)</f>
        <v>0</v>
      </c>
      <c r="B2658" t="s">
        <v>1659</v>
      </c>
      <c r="C2658">
        <v>200</v>
      </c>
      <c r="D2658" t="s">
        <v>353</v>
      </c>
      <c r="E2658" t="s">
        <v>167</v>
      </c>
      <c r="F2658" s="79" t="s">
        <v>514</v>
      </c>
      <c r="G2658">
        <v>-2.92</v>
      </c>
      <c r="H2658">
        <v>98</v>
      </c>
      <c r="I2658">
        <v>259</v>
      </c>
      <c r="J2658">
        <v>100.9</v>
      </c>
      <c r="K2658">
        <v>134</v>
      </c>
      <c r="L2658">
        <v>59.3</v>
      </c>
      <c r="M2658">
        <v>338</v>
      </c>
      <c r="N2658">
        <v>-0.03</v>
      </c>
      <c r="O2658">
        <v>251</v>
      </c>
      <c r="P2658">
        <v>0.88</v>
      </c>
      <c r="Q2658">
        <v>137</v>
      </c>
      <c r="R2658">
        <v>103.5</v>
      </c>
      <c r="S2658">
        <v>140</v>
      </c>
      <c r="T2658">
        <v>102.6</v>
      </c>
      <c r="U2658">
        <v>146</v>
      </c>
      <c r="V2658">
        <v>-3</v>
      </c>
      <c r="W2658">
        <v>243</v>
      </c>
    </row>
    <row r="2659" spans="1:23" x14ac:dyDescent="0.25">
      <c r="A2659">
        <f>COUNTIF('Value Matchup'!$D$356:$D$423,D2659)</f>
        <v>0</v>
      </c>
      <c r="B2659" t="s">
        <v>1659</v>
      </c>
      <c r="C2659">
        <v>201</v>
      </c>
      <c r="D2659" t="s">
        <v>205</v>
      </c>
      <c r="E2659" t="s">
        <v>123</v>
      </c>
      <c r="F2659" s="79" t="s">
        <v>1661</v>
      </c>
      <c r="G2659">
        <v>-2.99</v>
      </c>
      <c r="H2659">
        <v>101.5</v>
      </c>
      <c r="I2659">
        <v>193</v>
      </c>
      <c r="J2659">
        <v>104.4</v>
      </c>
      <c r="K2659">
        <v>206</v>
      </c>
      <c r="L2659">
        <v>63.4</v>
      </c>
      <c r="M2659">
        <v>255</v>
      </c>
      <c r="N2659">
        <v>-4.8000000000000001E-2</v>
      </c>
      <c r="O2659">
        <v>278</v>
      </c>
      <c r="P2659">
        <v>1.74</v>
      </c>
      <c r="Q2659">
        <v>120</v>
      </c>
      <c r="R2659">
        <v>103.3</v>
      </c>
      <c r="S2659">
        <v>150</v>
      </c>
      <c r="T2659">
        <v>101.6</v>
      </c>
      <c r="U2659">
        <v>112</v>
      </c>
      <c r="V2659">
        <v>8.65</v>
      </c>
      <c r="W2659">
        <v>13</v>
      </c>
    </row>
    <row r="2660" spans="1:23" x14ac:dyDescent="0.25">
      <c r="A2660">
        <f>COUNTIF('Value Matchup'!$D$356:$D$423,D2660)</f>
        <v>0</v>
      </c>
      <c r="B2660" t="s">
        <v>1659</v>
      </c>
      <c r="C2660">
        <v>202</v>
      </c>
      <c r="D2660" t="s">
        <v>239</v>
      </c>
      <c r="E2660" t="s">
        <v>186</v>
      </c>
      <c r="F2660" s="79" t="s">
        <v>518</v>
      </c>
      <c r="G2660">
        <v>-3.04</v>
      </c>
      <c r="H2660">
        <v>107.9</v>
      </c>
      <c r="I2660">
        <v>85</v>
      </c>
      <c r="J2660">
        <v>110.9</v>
      </c>
      <c r="K2660">
        <v>313</v>
      </c>
      <c r="L2660">
        <v>65.3</v>
      </c>
      <c r="M2660">
        <v>153</v>
      </c>
      <c r="N2660">
        <v>-2.8000000000000001E-2</v>
      </c>
      <c r="O2660">
        <v>245</v>
      </c>
      <c r="P2660">
        <v>-1.59</v>
      </c>
      <c r="Q2660">
        <v>191</v>
      </c>
      <c r="R2660">
        <v>102.8</v>
      </c>
      <c r="S2660">
        <v>169</v>
      </c>
      <c r="T2660">
        <v>104.4</v>
      </c>
      <c r="U2660">
        <v>218</v>
      </c>
      <c r="V2660">
        <v>-1.2</v>
      </c>
      <c r="W2660">
        <v>192</v>
      </c>
    </row>
    <row r="2661" spans="1:23" x14ac:dyDescent="0.25">
      <c r="A2661">
        <f>COUNTIF('Value Matchup'!$D$356:$D$423,D2661)</f>
        <v>0</v>
      </c>
      <c r="B2661" t="s">
        <v>1659</v>
      </c>
      <c r="C2661">
        <v>203</v>
      </c>
      <c r="D2661" t="s">
        <v>242</v>
      </c>
      <c r="E2661" t="s">
        <v>132</v>
      </c>
      <c r="F2661" s="79" t="s">
        <v>549</v>
      </c>
      <c r="G2661">
        <v>-3.24</v>
      </c>
      <c r="H2661">
        <v>98.6</v>
      </c>
      <c r="I2661">
        <v>248</v>
      </c>
      <c r="J2661">
        <v>101.8</v>
      </c>
      <c r="K2661">
        <v>150</v>
      </c>
      <c r="L2661">
        <v>63.3</v>
      </c>
      <c r="M2661">
        <v>260</v>
      </c>
      <c r="N2661">
        <v>-8.4000000000000005E-2</v>
      </c>
      <c r="O2661">
        <v>331</v>
      </c>
      <c r="P2661">
        <v>-4.72</v>
      </c>
      <c r="Q2661">
        <v>280</v>
      </c>
      <c r="R2661">
        <v>100.9</v>
      </c>
      <c r="S2661">
        <v>266</v>
      </c>
      <c r="T2661">
        <v>105.6</v>
      </c>
      <c r="U2661">
        <v>289</v>
      </c>
      <c r="V2661">
        <v>-1.53</v>
      </c>
      <c r="W2661">
        <v>199</v>
      </c>
    </row>
    <row r="2662" spans="1:23" x14ac:dyDescent="0.25">
      <c r="A2662">
        <f>COUNTIF('Value Matchup'!$D$356:$D$423,D2662)</f>
        <v>0</v>
      </c>
      <c r="B2662" t="s">
        <v>1659</v>
      </c>
      <c r="C2662">
        <v>204</v>
      </c>
      <c r="D2662" t="s">
        <v>255</v>
      </c>
      <c r="E2662" t="s">
        <v>123</v>
      </c>
      <c r="F2662" s="79" t="s">
        <v>517</v>
      </c>
      <c r="G2662">
        <v>-3.27</v>
      </c>
      <c r="H2662">
        <v>94.5</v>
      </c>
      <c r="I2662">
        <v>302</v>
      </c>
      <c r="J2662">
        <v>97.8</v>
      </c>
      <c r="K2662">
        <v>75</v>
      </c>
      <c r="L2662">
        <v>68.7</v>
      </c>
      <c r="M2662">
        <v>32</v>
      </c>
      <c r="N2662">
        <v>1.7999999999999999E-2</v>
      </c>
      <c r="O2662">
        <v>129</v>
      </c>
      <c r="P2662">
        <v>-2.19</v>
      </c>
      <c r="Q2662">
        <v>203</v>
      </c>
      <c r="R2662">
        <v>102.4</v>
      </c>
      <c r="S2662">
        <v>186</v>
      </c>
      <c r="T2662">
        <v>104.6</v>
      </c>
      <c r="U2662">
        <v>236</v>
      </c>
      <c r="V2662">
        <v>-1.21</v>
      </c>
      <c r="W2662">
        <v>193</v>
      </c>
    </row>
    <row r="2663" spans="1:23" x14ac:dyDescent="0.25">
      <c r="A2663">
        <f>COUNTIF('Value Matchup'!$D$356:$D$423,D2663)</f>
        <v>0</v>
      </c>
      <c r="B2663" t="s">
        <v>1659</v>
      </c>
      <c r="C2663">
        <v>205</v>
      </c>
      <c r="D2663" t="s">
        <v>326</v>
      </c>
      <c r="E2663" t="s">
        <v>198</v>
      </c>
      <c r="F2663" s="79" t="s">
        <v>542</v>
      </c>
      <c r="G2663">
        <v>-3.36</v>
      </c>
      <c r="H2663">
        <v>108</v>
      </c>
      <c r="I2663">
        <v>83</v>
      </c>
      <c r="J2663">
        <v>111.4</v>
      </c>
      <c r="K2663">
        <v>317</v>
      </c>
      <c r="L2663">
        <v>66.099999999999994</v>
      </c>
      <c r="M2663">
        <v>119</v>
      </c>
      <c r="N2663">
        <v>-4.0000000000000001E-3</v>
      </c>
      <c r="O2663">
        <v>182</v>
      </c>
      <c r="P2663">
        <v>-4.45</v>
      </c>
      <c r="Q2663">
        <v>273</v>
      </c>
      <c r="R2663">
        <v>101.9</v>
      </c>
      <c r="S2663">
        <v>209</v>
      </c>
      <c r="T2663">
        <v>106.4</v>
      </c>
      <c r="U2663">
        <v>319</v>
      </c>
      <c r="V2663">
        <v>1.72</v>
      </c>
      <c r="W2663">
        <v>104</v>
      </c>
    </row>
    <row r="2664" spans="1:23" x14ac:dyDescent="0.25">
      <c r="A2664">
        <f>COUNTIF('Value Matchup'!$D$356:$D$423,D2664)</f>
        <v>0</v>
      </c>
      <c r="B2664" t="s">
        <v>1659</v>
      </c>
      <c r="C2664">
        <v>206</v>
      </c>
      <c r="D2664" t="s">
        <v>383</v>
      </c>
      <c r="E2664" t="s">
        <v>112</v>
      </c>
      <c r="F2664" s="79" t="s">
        <v>1395</v>
      </c>
      <c r="G2664">
        <v>-3.41</v>
      </c>
      <c r="H2664">
        <v>103.4</v>
      </c>
      <c r="I2664">
        <v>160</v>
      </c>
      <c r="J2664">
        <v>106.8</v>
      </c>
      <c r="K2664">
        <v>260</v>
      </c>
      <c r="L2664">
        <v>65.7</v>
      </c>
      <c r="M2664">
        <v>136</v>
      </c>
      <c r="N2664">
        <v>-1.4E-2</v>
      </c>
      <c r="O2664">
        <v>203</v>
      </c>
      <c r="P2664">
        <v>-4.66</v>
      </c>
      <c r="Q2664">
        <v>278</v>
      </c>
      <c r="R2664">
        <v>99.8</v>
      </c>
      <c r="S2664">
        <v>305</v>
      </c>
      <c r="T2664">
        <v>104.5</v>
      </c>
      <c r="U2664">
        <v>223</v>
      </c>
      <c r="V2664">
        <v>-6.78</v>
      </c>
      <c r="W2664">
        <v>321</v>
      </c>
    </row>
    <row r="2665" spans="1:23" x14ac:dyDescent="0.25">
      <c r="A2665">
        <f>COUNTIF('Value Matchup'!$D$356:$D$423,D2665)</f>
        <v>0</v>
      </c>
      <c r="B2665" t="s">
        <v>1659</v>
      </c>
      <c r="C2665">
        <v>207</v>
      </c>
      <c r="D2665" t="s">
        <v>180</v>
      </c>
      <c r="E2665" t="s">
        <v>146</v>
      </c>
      <c r="F2665" s="79" t="s">
        <v>1660</v>
      </c>
      <c r="G2665">
        <v>-3.43</v>
      </c>
      <c r="H2665">
        <v>98.1</v>
      </c>
      <c r="I2665">
        <v>257</v>
      </c>
      <c r="J2665">
        <v>101.6</v>
      </c>
      <c r="K2665">
        <v>143</v>
      </c>
      <c r="L2665">
        <v>67.3</v>
      </c>
      <c r="M2665">
        <v>69</v>
      </c>
      <c r="N2665">
        <v>2.9000000000000001E-2</v>
      </c>
      <c r="O2665">
        <v>95</v>
      </c>
      <c r="P2665">
        <v>1.01</v>
      </c>
      <c r="Q2665">
        <v>132</v>
      </c>
      <c r="R2665">
        <v>102.9</v>
      </c>
      <c r="S2665">
        <v>158</v>
      </c>
      <c r="T2665">
        <v>101.9</v>
      </c>
      <c r="U2665">
        <v>125</v>
      </c>
      <c r="V2665">
        <v>3.66</v>
      </c>
      <c r="W2665">
        <v>68</v>
      </c>
    </row>
    <row r="2666" spans="1:23" x14ac:dyDescent="0.25">
      <c r="A2666">
        <f>COUNTIF('Value Matchup'!$D$356:$D$423,D2666)</f>
        <v>0</v>
      </c>
      <c r="B2666" t="s">
        <v>1659</v>
      </c>
      <c r="C2666">
        <v>208</v>
      </c>
      <c r="D2666" t="s">
        <v>197</v>
      </c>
      <c r="E2666" t="s">
        <v>198</v>
      </c>
      <c r="F2666" s="79" t="s">
        <v>550</v>
      </c>
      <c r="G2666">
        <v>-3.49</v>
      </c>
      <c r="H2666">
        <v>101.4</v>
      </c>
      <c r="I2666">
        <v>197</v>
      </c>
      <c r="J2666">
        <v>104.9</v>
      </c>
      <c r="K2666">
        <v>218</v>
      </c>
      <c r="L2666">
        <v>67.599999999999994</v>
      </c>
      <c r="M2666">
        <v>55</v>
      </c>
      <c r="N2666">
        <v>-4.7E-2</v>
      </c>
      <c r="O2666">
        <v>275</v>
      </c>
      <c r="P2666">
        <v>-3.05</v>
      </c>
      <c r="Q2666">
        <v>233</v>
      </c>
      <c r="R2666">
        <v>103.3</v>
      </c>
      <c r="S2666">
        <v>149</v>
      </c>
      <c r="T2666">
        <v>106.4</v>
      </c>
      <c r="U2666">
        <v>318</v>
      </c>
      <c r="V2666">
        <v>5.29</v>
      </c>
      <c r="W2666">
        <v>34</v>
      </c>
    </row>
    <row r="2667" spans="1:23" x14ac:dyDescent="0.25">
      <c r="A2667">
        <f>COUNTIF('Value Matchup'!$D$356:$D$423,D2667)</f>
        <v>0</v>
      </c>
      <c r="B2667" t="s">
        <v>1659</v>
      </c>
      <c r="C2667">
        <v>209</v>
      </c>
      <c r="D2667" t="s">
        <v>131</v>
      </c>
      <c r="E2667" t="s">
        <v>132</v>
      </c>
      <c r="F2667" s="79" t="s">
        <v>1660</v>
      </c>
      <c r="G2667">
        <v>-3.5</v>
      </c>
      <c r="H2667">
        <v>102.5</v>
      </c>
      <c r="I2667">
        <v>174</v>
      </c>
      <c r="J2667">
        <v>106</v>
      </c>
      <c r="K2667">
        <v>237</v>
      </c>
      <c r="L2667">
        <v>67.5</v>
      </c>
      <c r="M2667">
        <v>58</v>
      </c>
      <c r="N2667">
        <v>-0.03</v>
      </c>
      <c r="O2667">
        <v>252</v>
      </c>
      <c r="P2667">
        <v>0.84</v>
      </c>
      <c r="Q2667">
        <v>138</v>
      </c>
      <c r="R2667">
        <v>104.2</v>
      </c>
      <c r="S2667">
        <v>107</v>
      </c>
      <c r="T2667">
        <v>103.4</v>
      </c>
      <c r="U2667">
        <v>169</v>
      </c>
      <c r="V2667">
        <v>9.5399999999999991</v>
      </c>
      <c r="W2667">
        <v>6</v>
      </c>
    </row>
    <row r="2668" spans="1:23" x14ac:dyDescent="0.25">
      <c r="A2668">
        <f>COUNTIF('Value Matchup'!$D$356:$D$423,D2668)</f>
        <v>0</v>
      </c>
      <c r="B2668" t="s">
        <v>1659</v>
      </c>
      <c r="C2668">
        <v>210</v>
      </c>
      <c r="D2668" t="s">
        <v>354</v>
      </c>
      <c r="E2668" t="s">
        <v>123</v>
      </c>
      <c r="F2668" s="79" t="s">
        <v>1296</v>
      </c>
      <c r="G2668">
        <v>-3.57</v>
      </c>
      <c r="H2668">
        <v>101.1</v>
      </c>
      <c r="I2668">
        <v>207</v>
      </c>
      <c r="J2668">
        <v>104.6</v>
      </c>
      <c r="K2668">
        <v>210</v>
      </c>
      <c r="L2668">
        <v>64.8</v>
      </c>
      <c r="M2668">
        <v>181</v>
      </c>
      <c r="N2668">
        <v>0.104</v>
      </c>
      <c r="O2668">
        <v>9</v>
      </c>
      <c r="P2668">
        <v>-2.69</v>
      </c>
      <c r="Q2668">
        <v>222</v>
      </c>
      <c r="R2668">
        <v>101.2</v>
      </c>
      <c r="S2668">
        <v>250</v>
      </c>
      <c r="T2668">
        <v>103.9</v>
      </c>
      <c r="U2668">
        <v>193</v>
      </c>
      <c r="V2668">
        <v>-3.25</v>
      </c>
      <c r="W2668">
        <v>250</v>
      </c>
    </row>
    <row r="2669" spans="1:23" x14ac:dyDescent="0.25">
      <c r="A2669">
        <f>COUNTIF('Value Matchup'!$D$356:$D$423,D2669)</f>
        <v>0</v>
      </c>
      <c r="B2669" t="s">
        <v>1659</v>
      </c>
      <c r="C2669">
        <v>211</v>
      </c>
      <c r="D2669" t="s">
        <v>409</v>
      </c>
      <c r="E2669" t="s">
        <v>140</v>
      </c>
      <c r="F2669" s="79" t="s">
        <v>451</v>
      </c>
      <c r="G2669">
        <v>-3.85</v>
      </c>
      <c r="H2669">
        <v>102.2</v>
      </c>
      <c r="I2669">
        <v>177</v>
      </c>
      <c r="J2669">
        <v>106.1</v>
      </c>
      <c r="K2669">
        <v>240</v>
      </c>
      <c r="L2669">
        <v>66</v>
      </c>
      <c r="M2669">
        <v>120</v>
      </c>
      <c r="N2669">
        <v>5.8000000000000003E-2</v>
      </c>
      <c r="O2669">
        <v>43</v>
      </c>
      <c r="P2669">
        <v>2.88</v>
      </c>
      <c r="Q2669">
        <v>101</v>
      </c>
      <c r="R2669">
        <v>104.1</v>
      </c>
      <c r="S2669">
        <v>112</v>
      </c>
      <c r="T2669">
        <v>101.3</v>
      </c>
      <c r="U2669">
        <v>101</v>
      </c>
      <c r="V2669">
        <v>-3.99</v>
      </c>
      <c r="W2669">
        <v>267</v>
      </c>
    </row>
    <row r="2670" spans="1:23" x14ac:dyDescent="0.25">
      <c r="A2670">
        <f>COUNTIF('Value Matchup'!$D$356:$D$423,D2670)</f>
        <v>0</v>
      </c>
      <c r="B2670" t="s">
        <v>1659</v>
      </c>
      <c r="C2670">
        <v>212</v>
      </c>
      <c r="D2670" t="s">
        <v>251</v>
      </c>
      <c r="E2670" t="s">
        <v>207</v>
      </c>
      <c r="F2670" s="79" t="s">
        <v>451</v>
      </c>
      <c r="G2670">
        <v>-3.89</v>
      </c>
      <c r="H2670">
        <v>101</v>
      </c>
      <c r="I2670">
        <v>208</v>
      </c>
      <c r="J2670">
        <v>104.9</v>
      </c>
      <c r="K2670">
        <v>220</v>
      </c>
      <c r="L2670">
        <v>68.7</v>
      </c>
      <c r="M2670">
        <v>30</v>
      </c>
      <c r="N2670">
        <v>1.6E-2</v>
      </c>
      <c r="O2670">
        <v>135</v>
      </c>
      <c r="P2670">
        <v>0.34</v>
      </c>
      <c r="Q2670">
        <v>145</v>
      </c>
      <c r="R2670">
        <v>103.9</v>
      </c>
      <c r="S2670">
        <v>123</v>
      </c>
      <c r="T2670">
        <v>103.6</v>
      </c>
      <c r="U2670">
        <v>179</v>
      </c>
      <c r="V2670">
        <v>2.25</v>
      </c>
      <c r="W2670">
        <v>92</v>
      </c>
    </row>
    <row r="2671" spans="1:23" x14ac:dyDescent="0.25">
      <c r="A2671">
        <f>COUNTIF('Value Matchup'!$D$356:$D$423,D2671)</f>
        <v>0</v>
      </c>
      <c r="B2671" t="s">
        <v>1659</v>
      </c>
      <c r="C2671">
        <v>213</v>
      </c>
      <c r="D2671" t="s">
        <v>222</v>
      </c>
      <c r="E2671" t="s">
        <v>155</v>
      </c>
      <c r="F2671" s="79" t="s">
        <v>517</v>
      </c>
      <c r="G2671">
        <v>-4.03</v>
      </c>
      <c r="H2671">
        <v>103.3</v>
      </c>
      <c r="I2671">
        <v>164</v>
      </c>
      <c r="J2671">
        <v>107.3</v>
      </c>
      <c r="K2671">
        <v>266</v>
      </c>
      <c r="L2671">
        <v>69.599999999999994</v>
      </c>
      <c r="M2671">
        <v>20</v>
      </c>
      <c r="N2671">
        <v>3.5000000000000003E-2</v>
      </c>
      <c r="O2671">
        <v>79</v>
      </c>
      <c r="P2671">
        <v>-1.75</v>
      </c>
      <c r="Q2671">
        <v>195</v>
      </c>
      <c r="R2671">
        <v>102.4</v>
      </c>
      <c r="S2671">
        <v>187</v>
      </c>
      <c r="T2671">
        <v>104.2</v>
      </c>
      <c r="U2671">
        <v>207</v>
      </c>
      <c r="V2671">
        <v>-6.13</v>
      </c>
      <c r="W2671">
        <v>314</v>
      </c>
    </row>
    <row r="2672" spans="1:23" x14ac:dyDescent="0.25">
      <c r="A2672">
        <f>COUNTIF('Value Matchup'!$D$356:$D$423,D2672)</f>
        <v>0</v>
      </c>
      <c r="B2672" t="s">
        <v>1659</v>
      </c>
      <c r="C2672">
        <v>214</v>
      </c>
      <c r="D2672" t="s">
        <v>421</v>
      </c>
      <c r="E2672" t="s">
        <v>173</v>
      </c>
      <c r="F2672" s="79" t="s">
        <v>514</v>
      </c>
      <c r="G2672">
        <v>-4.0599999999999996</v>
      </c>
      <c r="H2672">
        <v>95.5</v>
      </c>
      <c r="I2672">
        <v>288</v>
      </c>
      <c r="J2672">
        <v>99.6</v>
      </c>
      <c r="K2672">
        <v>108</v>
      </c>
      <c r="L2672">
        <v>62.1</v>
      </c>
      <c r="M2672">
        <v>296</v>
      </c>
      <c r="N2672">
        <v>-1E-3</v>
      </c>
      <c r="O2672">
        <v>176</v>
      </c>
      <c r="P2672">
        <v>0.9</v>
      </c>
      <c r="Q2672">
        <v>136</v>
      </c>
      <c r="R2672">
        <v>102.8</v>
      </c>
      <c r="S2672">
        <v>168</v>
      </c>
      <c r="T2672">
        <v>101.9</v>
      </c>
      <c r="U2672">
        <v>123</v>
      </c>
      <c r="V2672">
        <v>1.72</v>
      </c>
      <c r="W2672">
        <v>105</v>
      </c>
    </row>
    <row r="2673" spans="1:23" x14ac:dyDescent="0.25">
      <c r="A2673">
        <f>COUNTIF('Value Matchup'!$D$356:$D$423,D2673)</f>
        <v>1</v>
      </c>
      <c r="B2673" t="s">
        <v>1659</v>
      </c>
      <c r="C2673">
        <v>215</v>
      </c>
      <c r="D2673" t="s">
        <v>301</v>
      </c>
      <c r="E2673" t="s">
        <v>136</v>
      </c>
      <c r="F2673" s="79" t="s">
        <v>542</v>
      </c>
      <c r="G2673">
        <v>-4.09</v>
      </c>
      <c r="H2673">
        <v>97.7</v>
      </c>
      <c r="I2673">
        <v>268</v>
      </c>
      <c r="J2673">
        <v>101.8</v>
      </c>
      <c r="K2673">
        <v>149</v>
      </c>
      <c r="L2673">
        <v>65.5</v>
      </c>
      <c r="M2673">
        <v>140</v>
      </c>
      <c r="N2673">
        <v>-6.3E-2</v>
      </c>
      <c r="O2673">
        <v>305</v>
      </c>
      <c r="P2673">
        <v>-6.31</v>
      </c>
      <c r="Q2673">
        <v>314</v>
      </c>
      <c r="R2673">
        <v>99</v>
      </c>
      <c r="S2673">
        <v>320</v>
      </c>
      <c r="T2673">
        <v>105.3</v>
      </c>
      <c r="U2673">
        <v>273</v>
      </c>
      <c r="V2673">
        <v>7.35</v>
      </c>
      <c r="W2673">
        <v>20</v>
      </c>
    </row>
    <row r="2674" spans="1:23" x14ac:dyDescent="0.25">
      <c r="A2674">
        <f>COUNTIF('Value Matchup'!$D$356:$D$423,D2674)</f>
        <v>0</v>
      </c>
      <c r="B2674" t="s">
        <v>1659</v>
      </c>
      <c r="C2674">
        <v>216</v>
      </c>
      <c r="D2674" t="s">
        <v>163</v>
      </c>
      <c r="E2674" t="s">
        <v>148</v>
      </c>
      <c r="F2674" s="79" t="s">
        <v>1078</v>
      </c>
      <c r="G2674">
        <v>-4.1100000000000003</v>
      </c>
      <c r="H2674">
        <v>99.7</v>
      </c>
      <c r="I2674">
        <v>233</v>
      </c>
      <c r="J2674">
        <v>103.8</v>
      </c>
      <c r="K2674">
        <v>192</v>
      </c>
      <c r="L2674">
        <v>67</v>
      </c>
      <c r="M2674">
        <v>84</v>
      </c>
      <c r="N2674">
        <v>-5.1999999999999998E-2</v>
      </c>
      <c r="O2674">
        <v>292</v>
      </c>
      <c r="P2674">
        <v>-4.8</v>
      </c>
      <c r="Q2674">
        <v>282</v>
      </c>
      <c r="R2674">
        <v>100.4</v>
      </c>
      <c r="S2674">
        <v>288</v>
      </c>
      <c r="T2674">
        <v>105.2</v>
      </c>
      <c r="U2674">
        <v>266</v>
      </c>
      <c r="V2674">
        <v>-1.81</v>
      </c>
      <c r="W2674">
        <v>209</v>
      </c>
    </row>
    <row r="2675" spans="1:23" x14ac:dyDescent="0.25">
      <c r="A2675">
        <f>COUNTIF('Value Matchup'!$D$356:$D$423,D2675)</f>
        <v>0</v>
      </c>
      <c r="B2675" t="s">
        <v>1659</v>
      </c>
      <c r="C2675">
        <v>217</v>
      </c>
      <c r="D2675" t="s">
        <v>367</v>
      </c>
      <c r="E2675" t="s">
        <v>148</v>
      </c>
      <c r="F2675" s="79" t="s">
        <v>444</v>
      </c>
      <c r="G2675">
        <v>-4.1100000000000003</v>
      </c>
      <c r="H2675">
        <v>97.5</v>
      </c>
      <c r="I2675">
        <v>271</v>
      </c>
      <c r="J2675">
        <v>101.6</v>
      </c>
      <c r="K2675">
        <v>144</v>
      </c>
      <c r="L2675">
        <v>68.099999999999994</v>
      </c>
      <c r="M2675">
        <v>40</v>
      </c>
      <c r="N2675">
        <v>-2.7E-2</v>
      </c>
      <c r="O2675">
        <v>243</v>
      </c>
      <c r="P2675">
        <v>-6.29</v>
      </c>
      <c r="Q2675">
        <v>312</v>
      </c>
      <c r="R2675">
        <v>100.1</v>
      </c>
      <c r="S2675">
        <v>299</v>
      </c>
      <c r="T2675">
        <v>106.3</v>
      </c>
      <c r="U2675">
        <v>317</v>
      </c>
      <c r="V2675">
        <v>-5.63</v>
      </c>
      <c r="W2675">
        <v>307</v>
      </c>
    </row>
    <row r="2676" spans="1:23" x14ac:dyDescent="0.25">
      <c r="A2676">
        <f>COUNTIF('Value Matchup'!$D$356:$D$423,D2676)</f>
        <v>0</v>
      </c>
      <c r="B2676" t="s">
        <v>1659</v>
      </c>
      <c r="C2676">
        <v>218</v>
      </c>
      <c r="D2676" t="s">
        <v>344</v>
      </c>
      <c r="E2676" t="s">
        <v>151</v>
      </c>
      <c r="F2676" s="79" t="s">
        <v>451</v>
      </c>
      <c r="G2676">
        <v>-4.29</v>
      </c>
      <c r="H2676">
        <v>102</v>
      </c>
      <c r="I2676">
        <v>185</v>
      </c>
      <c r="J2676">
        <v>106.3</v>
      </c>
      <c r="K2676">
        <v>249</v>
      </c>
      <c r="L2676">
        <v>65.3</v>
      </c>
      <c r="M2676">
        <v>154</v>
      </c>
      <c r="N2676">
        <v>4.0000000000000001E-3</v>
      </c>
      <c r="O2676">
        <v>164</v>
      </c>
      <c r="P2676">
        <v>0.24</v>
      </c>
      <c r="Q2676">
        <v>148</v>
      </c>
      <c r="R2676">
        <v>102.9</v>
      </c>
      <c r="S2676">
        <v>160</v>
      </c>
      <c r="T2676">
        <v>102.7</v>
      </c>
      <c r="U2676">
        <v>149</v>
      </c>
      <c r="V2676">
        <v>-2.3199999999999998</v>
      </c>
      <c r="W2676">
        <v>229</v>
      </c>
    </row>
    <row r="2677" spans="1:23" x14ac:dyDescent="0.25">
      <c r="A2677">
        <f>COUNTIF('Value Matchup'!$D$356:$D$423,D2677)</f>
        <v>0</v>
      </c>
      <c r="B2677" t="s">
        <v>1659</v>
      </c>
      <c r="C2677">
        <v>219</v>
      </c>
      <c r="D2677" t="s">
        <v>224</v>
      </c>
      <c r="E2677" t="s">
        <v>176</v>
      </c>
      <c r="F2677" s="79" t="s">
        <v>1662</v>
      </c>
      <c r="G2677">
        <v>-4.4800000000000004</v>
      </c>
      <c r="H2677">
        <v>99</v>
      </c>
      <c r="I2677">
        <v>245</v>
      </c>
      <c r="J2677">
        <v>103.5</v>
      </c>
      <c r="K2677">
        <v>186</v>
      </c>
      <c r="L2677">
        <v>65.400000000000006</v>
      </c>
      <c r="M2677">
        <v>149</v>
      </c>
      <c r="N2677">
        <v>-0.121</v>
      </c>
      <c r="O2677">
        <v>345</v>
      </c>
      <c r="P2677">
        <v>-1.1000000000000001</v>
      </c>
      <c r="Q2677">
        <v>179</v>
      </c>
      <c r="R2677">
        <v>101.9</v>
      </c>
      <c r="S2677">
        <v>210</v>
      </c>
      <c r="T2677">
        <v>103</v>
      </c>
      <c r="U2677">
        <v>162</v>
      </c>
      <c r="V2677">
        <v>-3.91</v>
      </c>
      <c r="W2677">
        <v>263</v>
      </c>
    </row>
    <row r="2678" spans="1:23" x14ac:dyDescent="0.25">
      <c r="A2678">
        <f>COUNTIF('Value Matchup'!$D$356:$D$423,D2678)</f>
        <v>0</v>
      </c>
      <c r="B2678" t="s">
        <v>1659</v>
      </c>
      <c r="C2678">
        <v>220</v>
      </c>
      <c r="D2678" t="s">
        <v>85</v>
      </c>
      <c r="E2678" t="s">
        <v>124</v>
      </c>
      <c r="F2678" s="79" t="s">
        <v>1782</v>
      </c>
      <c r="G2678">
        <v>-4.6900000000000004</v>
      </c>
      <c r="H2678">
        <v>91.2</v>
      </c>
      <c r="I2678">
        <v>321</v>
      </c>
      <c r="J2678">
        <v>95.9</v>
      </c>
      <c r="K2678">
        <v>45</v>
      </c>
      <c r="L2678">
        <v>59.8</v>
      </c>
      <c r="M2678">
        <v>332</v>
      </c>
      <c r="N2678">
        <v>-9.9000000000000005E-2</v>
      </c>
      <c r="O2678">
        <v>341</v>
      </c>
      <c r="P2678">
        <v>6.17</v>
      </c>
      <c r="Q2678">
        <v>44</v>
      </c>
      <c r="R2678">
        <v>105.9</v>
      </c>
      <c r="S2678">
        <v>50</v>
      </c>
      <c r="T2678">
        <v>99.7</v>
      </c>
      <c r="U2678">
        <v>38</v>
      </c>
      <c r="V2678">
        <v>2.16</v>
      </c>
      <c r="W2678">
        <v>94</v>
      </c>
    </row>
    <row r="2679" spans="1:23" x14ac:dyDescent="0.25">
      <c r="A2679">
        <f>COUNTIF('Value Matchup'!$D$356:$D$423,D2679)</f>
        <v>0</v>
      </c>
      <c r="B2679" t="s">
        <v>1659</v>
      </c>
      <c r="C2679">
        <v>221</v>
      </c>
      <c r="D2679" t="s">
        <v>267</v>
      </c>
      <c r="E2679" t="s">
        <v>108</v>
      </c>
      <c r="F2679" s="79" t="s">
        <v>541</v>
      </c>
      <c r="G2679">
        <v>-4.75</v>
      </c>
      <c r="H2679">
        <v>100.9</v>
      </c>
      <c r="I2679">
        <v>210</v>
      </c>
      <c r="J2679">
        <v>105.7</v>
      </c>
      <c r="K2679">
        <v>233</v>
      </c>
      <c r="L2679">
        <v>64.2</v>
      </c>
      <c r="M2679">
        <v>212</v>
      </c>
      <c r="N2679">
        <v>4.2999999999999997E-2</v>
      </c>
      <c r="O2679">
        <v>64</v>
      </c>
      <c r="P2679">
        <v>-2.44</v>
      </c>
      <c r="Q2679">
        <v>214</v>
      </c>
      <c r="R2679">
        <v>100.8</v>
      </c>
      <c r="S2679">
        <v>271</v>
      </c>
      <c r="T2679">
        <v>103.3</v>
      </c>
      <c r="U2679">
        <v>168</v>
      </c>
      <c r="V2679">
        <v>5.64</v>
      </c>
      <c r="W2679">
        <v>31</v>
      </c>
    </row>
    <row r="2680" spans="1:23" x14ac:dyDescent="0.25">
      <c r="A2680">
        <f>COUNTIF('Value Matchup'!$D$356:$D$423,D2680)</f>
        <v>0</v>
      </c>
      <c r="B2680" t="s">
        <v>1659</v>
      </c>
      <c r="C2680">
        <v>222</v>
      </c>
      <c r="D2680" t="s">
        <v>363</v>
      </c>
      <c r="E2680" t="s">
        <v>144</v>
      </c>
      <c r="F2680" s="79" t="s">
        <v>1784</v>
      </c>
      <c r="G2680">
        <v>-4.79</v>
      </c>
      <c r="H2680">
        <v>99.2</v>
      </c>
      <c r="I2680">
        <v>242</v>
      </c>
      <c r="J2680">
        <v>104</v>
      </c>
      <c r="K2680">
        <v>197</v>
      </c>
      <c r="L2680">
        <v>64.8</v>
      </c>
      <c r="M2680">
        <v>179</v>
      </c>
      <c r="N2680">
        <v>-0.05</v>
      </c>
      <c r="O2680">
        <v>285</v>
      </c>
      <c r="P2680">
        <v>4.1399999999999997</v>
      </c>
      <c r="Q2680">
        <v>74</v>
      </c>
      <c r="R2680">
        <v>104.9</v>
      </c>
      <c r="S2680">
        <v>82</v>
      </c>
      <c r="T2680">
        <v>100.7</v>
      </c>
      <c r="U2680">
        <v>74</v>
      </c>
      <c r="V2680">
        <v>-0.27</v>
      </c>
      <c r="W2680">
        <v>166</v>
      </c>
    </row>
    <row r="2681" spans="1:23" x14ac:dyDescent="0.25">
      <c r="A2681">
        <f>COUNTIF('Value Matchup'!$D$356:$D$423,D2681)</f>
        <v>0</v>
      </c>
      <c r="B2681" t="s">
        <v>1659</v>
      </c>
      <c r="C2681">
        <v>223</v>
      </c>
      <c r="D2681" t="s">
        <v>333</v>
      </c>
      <c r="E2681" t="s">
        <v>161</v>
      </c>
      <c r="F2681" s="79" t="s">
        <v>514</v>
      </c>
      <c r="G2681">
        <v>-4.96</v>
      </c>
      <c r="H2681">
        <v>104.3</v>
      </c>
      <c r="I2681">
        <v>144</v>
      </c>
      <c r="J2681">
        <v>109.3</v>
      </c>
      <c r="K2681">
        <v>287</v>
      </c>
      <c r="L2681">
        <v>67.400000000000006</v>
      </c>
      <c r="M2681">
        <v>62</v>
      </c>
      <c r="N2681">
        <v>-2E-3</v>
      </c>
      <c r="O2681">
        <v>177</v>
      </c>
      <c r="P2681">
        <v>-1.34</v>
      </c>
      <c r="Q2681">
        <v>181</v>
      </c>
      <c r="R2681">
        <v>102.4</v>
      </c>
      <c r="S2681">
        <v>189</v>
      </c>
      <c r="T2681">
        <v>103.8</v>
      </c>
      <c r="U2681">
        <v>187</v>
      </c>
      <c r="V2681">
        <v>2.06</v>
      </c>
      <c r="W2681">
        <v>95</v>
      </c>
    </row>
    <row r="2682" spans="1:23" x14ac:dyDescent="0.25">
      <c r="A2682">
        <f>COUNTIF('Value Matchup'!$D$356:$D$423,D2682)</f>
        <v>0</v>
      </c>
      <c r="B2682" t="s">
        <v>1659</v>
      </c>
      <c r="C2682">
        <v>224</v>
      </c>
      <c r="D2682" t="s">
        <v>225</v>
      </c>
      <c r="E2682" t="s">
        <v>121</v>
      </c>
      <c r="F2682" s="79" t="s">
        <v>1405</v>
      </c>
      <c r="G2682">
        <v>-5</v>
      </c>
      <c r="H2682">
        <v>99</v>
      </c>
      <c r="I2682">
        <v>244</v>
      </c>
      <c r="J2682">
        <v>104</v>
      </c>
      <c r="K2682">
        <v>198</v>
      </c>
      <c r="L2682">
        <v>65.3</v>
      </c>
      <c r="M2682">
        <v>157</v>
      </c>
      <c r="N2682">
        <v>5.5E-2</v>
      </c>
      <c r="O2682">
        <v>49</v>
      </c>
      <c r="P2682">
        <v>-4.25</v>
      </c>
      <c r="Q2682">
        <v>265</v>
      </c>
      <c r="R2682">
        <v>101</v>
      </c>
      <c r="S2682">
        <v>263</v>
      </c>
      <c r="T2682">
        <v>105.2</v>
      </c>
      <c r="U2682">
        <v>270</v>
      </c>
      <c r="V2682">
        <v>-1.3</v>
      </c>
      <c r="W2682">
        <v>194</v>
      </c>
    </row>
    <row r="2683" spans="1:23" x14ac:dyDescent="0.25">
      <c r="A2683">
        <f>COUNTIF('Value Matchup'!$D$356:$D$423,D2683)</f>
        <v>0</v>
      </c>
      <c r="B2683" t="s">
        <v>1659</v>
      </c>
      <c r="C2683">
        <v>225</v>
      </c>
      <c r="D2683" t="s">
        <v>96</v>
      </c>
      <c r="E2683" t="s">
        <v>182</v>
      </c>
      <c r="F2683" s="79" t="s">
        <v>1783</v>
      </c>
      <c r="G2683">
        <v>-5.13</v>
      </c>
      <c r="H2683">
        <v>102.7</v>
      </c>
      <c r="I2683">
        <v>171</v>
      </c>
      <c r="J2683">
        <v>107.8</v>
      </c>
      <c r="K2683">
        <v>268</v>
      </c>
      <c r="L2683">
        <v>66.5</v>
      </c>
      <c r="M2683">
        <v>98</v>
      </c>
      <c r="N2683">
        <v>-4.7E-2</v>
      </c>
      <c r="O2683">
        <v>277</v>
      </c>
      <c r="P2683">
        <v>3.63</v>
      </c>
      <c r="Q2683">
        <v>88</v>
      </c>
      <c r="R2683">
        <v>104.5</v>
      </c>
      <c r="S2683">
        <v>97</v>
      </c>
      <c r="T2683">
        <v>100.9</v>
      </c>
      <c r="U2683">
        <v>78</v>
      </c>
      <c r="V2683">
        <v>0.01</v>
      </c>
      <c r="W2683">
        <v>155</v>
      </c>
    </row>
    <row r="2684" spans="1:23" x14ac:dyDescent="0.25">
      <c r="A2684">
        <f>COUNTIF('Value Matchup'!$D$356:$D$423,D2684)</f>
        <v>0</v>
      </c>
      <c r="B2684" t="s">
        <v>1659</v>
      </c>
      <c r="C2684">
        <v>226</v>
      </c>
      <c r="D2684" t="s">
        <v>350</v>
      </c>
      <c r="E2684" t="s">
        <v>1399</v>
      </c>
      <c r="F2684" s="79" t="s">
        <v>1660</v>
      </c>
      <c r="G2684">
        <v>-5.25</v>
      </c>
      <c r="H2684">
        <v>98.7</v>
      </c>
      <c r="I2684">
        <v>247</v>
      </c>
      <c r="J2684">
        <v>104</v>
      </c>
      <c r="K2684">
        <v>195</v>
      </c>
      <c r="L2684">
        <v>74.400000000000006</v>
      </c>
      <c r="M2684">
        <v>1</v>
      </c>
      <c r="N2684">
        <v>-7.0999999999999994E-2</v>
      </c>
      <c r="O2684">
        <v>321</v>
      </c>
      <c r="P2684">
        <v>-4.76</v>
      </c>
      <c r="Q2684">
        <v>281</v>
      </c>
      <c r="R2684">
        <v>102.3</v>
      </c>
      <c r="S2684">
        <v>197</v>
      </c>
      <c r="T2684">
        <v>107.1</v>
      </c>
      <c r="U2684">
        <v>336</v>
      </c>
      <c r="V2684">
        <v>-2.17</v>
      </c>
      <c r="W2684">
        <v>218</v>
      </c>
    </row>
    <row r="2685" spans="1:23" x14ac:dyDescent="0.25">
      <c r="A2685">
        <f>COUNTIF('Value Matchup'!$D$356:$D$423,D2685)</f>
        <v>0</v>
      </c>
      <c r="B2685" t="s">
        <v>1659</v>
      </c>
      <c r="C2685">
        <v>227</v>
      </c>
      <c r="D2685" t="s">
        <v>313</v>
      </c>
      <c r="E2685" t="s">
        <v>108</v>
      </c>
      <c r="F2685" s="79" t="s">
        <v>517</v>
      </c>
      <c r="G2685">
        <v>-5.39</v>
      </c>
      <c r="H2685">
        <v>97.3</v>
      </c>
      <c r="I2685">
        <v>275</v>
      </c>
      <c r="J2685">
        <v>102.7</v>
      </c>
      <c r="K2685">
        <v>169</v>
      </c>
      <c r="L2685">
        <v>69.3</v>
      </c>
      <c r="M2685">
        <v>24</v>
      </c>
      <c r="N2685">
        <v>5.0000000000000001E-3</v>
      </c>
      <c r="O2685">
        <v>161</v>
      </c>
      <c r="P2685">
        <v>-3.69</v>
      </c>
      <c r="Q2685">
        <v>246</v>
      </c>
      <c r="R2685">
        <v>100.6</v>
      </c>
      <c r="S2685">
        <v>280</v>
      </c>
      <c r="T2685">
        <v>104.3</v>
      </c>
      <c r="U2685">
        <v>215</v>
      </c>
      <c r="V2685">
        <v>2.78</v>
      </c>
      <c r="W2685">
        <v>85</v>
      </c>
    </row>
    <row r="2686" spans="1:23" x14ac:dyDescent="0.25">
      <c r="A2686">
        <f>COUNTIF('Value Matchup'!$D$356:$D$423,D2686)</f>
        <v>0</v>
      </c>
      <c r="B2686" t="s">
        <v>1659</v>
      </c>
      <c r="C2686">
        <v>228</v>
      </c>
      <c r="D2686" t="s">
        <v>203</v>
      </c>
      <c r="E2686" t="s">
        <v>123</v>
      </c>
      <c r="F2686" s="79" t="s">
        <v>1784</v>
      </c>
      <c r="G2686">
        <v>-5.45</v>
      </c>
      <c r="H2686">
        <v>99.4</v>
      </c>
      <c r="I2686">
        <v>239</v>
      </c>
      <c r="J2686">
        <v>104.9</v>
      </c>
      <c r="K2686">
        <v>217</v>
      </c>
      <c r="L2686">
        <v>63.7</v>
      </c>
      <c r="M2686">
        <v>246</v>
      </c>
      <c r="N2686">
        <v>-6.8000000000000005E-2</v>
      </c>
      <c r="O2686">
        <v>316</v>
      </c>
      <c r="P2686">
        <v>-0.4</v>
      </c>
      <c r="Q2686">
        <v>164</v>
      </c>
      <c r="R2686">
        <v>102.3</v>
      </c>
      <c r="S2686">
        <v>199</v>
      </c>
      <c r="T2686">
        <v>102.7</v>
      </c>
      <c r="U2686">
        <v>151</v>
      </c>
      <c r="V2686">
        <v>3.01</v>
      </c>
      <c r="W2686">
        <v>80</v>
      </c>
    </row>
    <row r="2687" spans="1:23" x14ac:dyDescent="0.25">
      <c r="A2687">
        <f>COUNTIF('Value Matchup'!$D$356:$D$423,D2687)</f>
        <v>0</v>
      </c>
      <c r="B2687" t="s">
        <v>1659</v>
      </c>
      <c r="C2687">
        <v>229</v>
      </c>
      <c r="D2687" t="s">
        <v>360</v>
      </c>
      <c r="E2687" t="s">
        <v>132</v>
      </c>
      <c r="F2687" s="79" t="s">
        <v>452</v>
      </c>
      <c r="G2687">
        <v>-5.46</v>
      </c>
      <c r="H2687">
        <v>105.5</v>
      </c>
      <c r="I2687">
        <v>125</v>
      </c>
      <c r="J2687">
        <v>110.9</v>
      </c>
      <c r="K2687">
        <v>312</v>
      </c>
      <c r="L2687">
        <v>64.599999999999994</v>
      </c>
      <c r="M2687">
        <v>193</v>
      </c>
      <c r="N2687">
        <v>-3.5999999999999997E-2</v>
      </c>
      <c r="O2687">
        <v>257</v>
      </c>
      <c r="P2687">
        <v>-5.86</v>
      </c>
      <c r="Q2687">
        <v>305</v>
      </c>
      <c r="R2687">
        <v>100.3</v>
      </c>
      <c r="S2687">
        <v>290</v>
      </c>
      <c r="T2687">
        <v>106.2</v>
      </c>
      <c r="U2687">
        <v>311</v>
      </c>
      <c r="V2687">
        <v>-4.0599999999999996</v>
      </c>
      <c r="W2687">
        <v>269</v>
      </c>
    </row>
    <row r="2688" spans="1:23" x14ac:dyDescent="0.25">
      <c r="A2688">
        <f>COUNTIF('Value Matchup'!$D$356:$D$423,D2688)</f>
        <v>1</v>
      </c>
      <c r="B2688" t="s">
        <v>1659</v>
      </c>
      <c r="C2688">
        <v>230</v>
      </c>
      <c r="D2688" t="s">
        <v>125</v>
      </c>
      <c r="E2688" t="s">
        <v>124</v>
      </c>
      <c r="F2688" s="79" t="s">
        <v>1662</v>
      </c>
      <c r="G2688">
        <v>-5.55</v>
      </c>
      <c r="H2688">
        <v>100.6</v>
      </c>
      <c r="I2688">
        <v>219</v>
      </c>
      <c r="J2688">
        <v>106.1</v>
      </c>
      <c r="K2688">
        <v>245</v>
      </c>
      <c r="L2688">
        <v>62.5</v>
      </c>
      <c r="M2688">
        <v>285</v>
      </c>
      <c r="N2688">
        <v>6.0000000000000001E-3</v>
      </c>
      <c r="O2688">
        <v>157</v>
      </c>
      <c r="P2688">
        <v>2.84</v>
      </c>
      <c r="Q2688">
        <v>102</v>
      </c>
      <c r="R2688">
        <v>103.7</v>
      </c>
      <c r="S2688">
        <v>129</v>
      </c>
      <c r="T2688">
        <v>100.8</v>
      </c>
      <c r="U2688">
        <v>76</v>
      </c>
      <c r="V2688">
        <v>-3.67</v>
      </c>
      <c r="W2688">
        <v>256</v>
      </c>
    </row>
    <row r="2689" spans="1:23" x14ac:dyDescent="0.25">
      <c r="A2689">
        <f>COUNTIF('Value Matchup'!$D$356:$D$423,D2689)</f>
        <v>0</v>
      </c>
      <c r="B2689" t="s">
        <v>1659</v>
      </c>
      <c r="C2689">
        <v>231</v>
      </c>
      <c r="D2689" t="s">
        <v>351</v>
      </c>
      <c r="E2689" t="s">
        <v>161</v>
      </c>
      <c r="F2689" s="79" t="s">
        <v>449</v>
      </c>
      <c r="G2689">
        <v>-5.62</v>
      </c>
      <c r="H2689">
        <v>97.3</v>
      </c>
      <c r="I2689">
        <v>274</v>
      </c>
      <c r="J2689">
        <v>103</v>
      </c>
      <c r="K2689">
        <v>177</v>
      </c>
      <c r="L2689">
        <v>64.5</v>
      </c>
      <c r="M2689">
        <v>199</v>
      </c>
      <c r="N2689">
        <v>4.2999999999999997E-2</v>
      </c>
      <c r="O2689">
        <v>66</v>
      </c>
      <c r="P2689">
        <v>-2.61</v>
      </c>
      <c r="Q2689">
        <v>218</v>
      </c>
      <c r="R2689">
        <v>101.6</v>
      </c>
      <c r="S2689">
        <v>233</v>
      </c>
      <c r="T2689">
        <v>104.2</v>
      </c>
      <c r="U2689">
        <v>211</v>
      </c>
      <c r="V2689">
        <v>-1.51</v>
      </c>
      <c r="W2689">
        <v>197</v>
      </c>
    </row>
    <row r="2690" spans="1:23" x14ac:dyDescent="0.25">
      <c r="A2690">
        <f>COUNTIF('Value Matchup'!$D$356:$D$423,D2690)</f>
        <v>0</v>
      </c>
      <c r="B2690" t="s">
        <v>1659</v>
      </c>
      <c r="C2690">
        <v>232</v>
      </c>
      <c r="D2690" t="s">
        <v>337</v>
      </c>
      <c r="E2690" t="s">
        <v>148</v>
      </c>
      <c r="F2690" s="79" t="s">
        <v>518</v>
      </c>
      <c r="G2690">
        <v>-5.99</v>
      </c>
      <c r="H2690">
        <v>102.6</v>
      </c>
      <c r="I2690">
        <v>173</v>
      </c>
      <c r="J2690">
        <v>108.6</v>
      </c>
      <c r="K2690">
        <v>282</v>
      </c>
      <c r="L2690">
        <v>66</v>
      </c>
      <c r="M2690">
        <v>122</v>
      </c>
      <c r="N2690">
        <v>-2.7E-2</v>
      </c>
      <c r="O2690">
        <v>241</v>
      </c>
      <c r="P2690">
        <v>-5.27</v>
      </c>
      <c r="Q2690">
        <v>292</v>
      </c>
      <c r="R2690">
        <v>100</v>
      </c>
      <c r="S2690">
        <v>303</v>
      </c>
      <c r="T2690">
        <v>105.3</v>
      </c>
      <c r="U2690">
        <v>272</v>
      </c>
      <c r="V2690">
        <v>-3.97</v>
      </c>
      <c r="W2690">
        <v>266</v>
      </c>
    </row>
    <row r="2691" spans="1:23" x14ac:dyDescent="0.25">
      <c r="A2691">
        <f>COUNTIF('Value Matchup'!$D$356:$D$423,D2691)</f>
        <v>0</v>
      </c>
      <c r="B2691" t="s">
        <v>1659</v>
      </c>
      <c r="C2691">
        <v>233</v>
      </c>
      <c r="D2691" t="s">
        <v>158</v>
      </c>
      <c r="E2691" t="s">
        <v>159</v>
      </c>
      <c r="F2691" s="79" t="s">
        <v>542</v>
      </c>
      <c r="G2691">
        <v>-6</v>
      </c>
      <c r="H2691">
        <v>103.7</v>
      </c>
      <c r="I2691">
        <v>154</v>
      </c>
      <c r="J2691">
        <v>109.7</v>
      </c>
      <c r="K2691">
        <v>294</v>
      </c>
      <c r="L2691">
        <v>67.099999999999994</v>
      </c>
      <c r="M2691">
        <v>79</v>
      </c>
      <c r="N2691">
        <v>0.05</v>
      </c>
      <c r="O2691">
        <v>55</v>
      </c>
      <c r="P2691">
        <v>-5.07</v>
      </c>
      <c r="Q2691">
        <v>287</v>
      </c>
      <c r="R2691">
        <v>101.4</v>
      </c>
      <c r="S2691">
        <v>246</v>
      </c>
      <c r="T2691">
        <v>106.4</v>
      </c>
      <c r="U2691">
        <v>322</v>
      </c>
      <c r="V2691">
        <v>-1.74</v>
      </c>
      <c r="W2691">
        <v>206</v>
      </c>
    </row>
    <row r="2692" spans="1:23" x14ac:dyDescent="0.25">
      <c r="A2692">
        <f>COUNTIF('Value Matchup'!$D$356:$D$423,D2692)</f>
        <v>0</v>
      </c>
      <c r="B2692" t="s">
        <v>1659</v>
      </c>
      <c r="C2692">
        <v>234</v>
      </c>
      <c r="D2692" t="s">
        <v>223</v>
      </c>
      <c r="E2692" t="s">
        <v>159</v>
      </c>
      <c r="F2692" s="79" t="s">
        <v>451</v>
      </c>
      <c r="G2692">
        <v>-6.17</v>
      </c>
      <c r="H2692">
        <v>105.5</v>
      </c>
      <c r="I2692">
        <v>126</v>
      </c>
      <c r="J2692">
        <v>111.6</v>
      </c>
      <c r="K2692">
        <v>321</v>
      </c>
      <c r="L2692">
        <v>63.7</v>
      </c>
      <c r="M2692">
        <v>244</v>
      </c>
      <c r="N2692">
        <v>-6.6000000000000003E-2</v>
      </c>
      <c r="O2692">
        <v>312</v>
      </c>
      <c r="P2692">
        <v>-4.84</v>
      </c>
      <c r="Q2692">
        <v>283</v>
      </c>
      <c r="R2692">
        <v>101.1</v>
      </c>
      <c r="S2692">
        <v>256</v>
      </c>
      <c r="T2692">
        <v>105.9</v>
      </c>
      <c r="U2692">
        <v>299</v>
      </c>
      <c r="V2692">
        <v>-0.56999999999999995</v>
      </c>
      <c r="W2692">
        <v>176</v>
      </c>
    </row>
    <row r="2693" spans="1:23" x14ac:dyDescent="0.25">
      <c r="A2693">
        <f>COUNTIF('Value Matchup'!$D$356:$D$423,D2693)</f>
        <v>1</v>
      </c>
      <c r="B2693" t="s">
        <v>1659</v>
      </c>
      <c r="C2693">
        <v>235</v>
      </c>
      <c r="D2693" t="s">
        <v>92</v>
      </c>
      <c r="E2693" t="s">
        <v>134</v>
      </c>
      <c r="F2693" s="79" t="s">
        <v>1784</v>
      </c>
      <c r="G2693">
        <v>-6.18</v>
      </c>
      <c r="H2693">
        <v>95.1</v>
      </c>
      <c r="I2693">
        <v>295</v>
      </c>
      <c r="J2693">
        <v>101.3</v>
      </c>
      <c r="K2693">
        <v>139</v>
      </c>
      <c r="L2693">
        <v>64.099999999999994</v>
      </c>
      <c r="M2693">
        <v>223</v>
      </c>
      <c r="N2693">
        <v>-1.4E-2</v>
      </c>
      <c r="O2693">
        <v>205</v>
      </c>
      <c r="P2693">
        <v>6.8</v>
      </c>
      <c r="Q2693">
        <v>40</v>
      </c>
      <c r="R2693">
        <v>106.8</v>
      </c>
      <c r="S2693">
        <v>36</v>
      </c>
      <c r="T2693">
        <v>100</v>
      </c>
      <c r="U2693">
        <v>45</v>
      </c>
      <c r="V2693">
        <v>-6.94</v>
      </c>
      <c r="W2693">
        <v>323</v>
      </c>
    </row>
    <row r="2694" spans="1:23" x14ac:dyDescent="0.25">
      <c r="A2694">
        <f>COUNTIF('Value Matchup'!$D$356:$D$423,D2694)</f>
        <v>0</v>
      </c>
      <c r="B2694" t="s">
        <v>1659</v>
      </c>
      <c r="C2694">
        <v>236</v>
      </c>
      <c r="D2694" t="s">
        <v>365</v>
      </c>
      <c r="E2694" t="s">
        <v>186</v>
      </c>
      <c r="F2694" s="79" t="s">
        <v>449</v>
      </c>
      <c r="G2694">
        <v>-6.27</v>
      </c>
      <c r="H2694">
        <v>98.3</v>
      </c>
      <c r="I2694">
        <v>253</v>
      </c>
      <c r="J2694">
        <v>104.6</v>
      </c>
      <c r="K2694">
        <v>207</v>
      </c>
      <c r="L2694">
        <v>62.8</v>
      </c>
      <c r="M2694">
        <v>273</v>
      </c>
      <c r="N2694">
        <v>1.4999999999999999E-2</v>
      </c>
      <c r="O2694">
        <v>138</v>
      </c>
      <c r="P2694">
        <v>-2.77</v>
      </c>
      <c r="Q2694">
        <v>224</v>
      </c>
      <c r="R2694">
        <v>104.7</v>
      </c>
      <c r="S2694">
        <v>86</v>
      </c>
      <c r="T2694">
        <v>107.5</v>
      </c>
      <c r="U2694">
        <v>342</v>
      </c>
      <c r="V2694">
        <v>-6.72</v>
      </c>
      <c r="W2694">
        <v>319</v>
      </c>
    </row>
    <row r="2695" spans="1:23" x14ac:dyDescent="0.25">
      <c r="A2695">
        <f>COUNTIF('Value Matchup'!$D$356:$D$423,D2695)</f>
        <v>0</v>
      </c>
      <c r="B2695" t="s">
        <v>1659</v>
      </c>
      <c r="C2695">
        <v>237</v>
      </c>
      <c r="D2695" t="s">
        <v>1658</v>
      </c>
      <c r="E2695" t="s">
        <v>116</v>
      </c>
      <c r="F2695" s="79" t="s">
        <v>534</v>
      </c>
      <c r="G2695">
        <v>-6.3</v>
      </c>
      <c r="H2695">
        <v>98</v>
      </c>
      <c r="I2695">
        <v>260</v>
      </c>
      <c r="J2695">
        <v>104.2</v>
      </c>
      <c r="K2695">
        <v>200</v>
      </c>
      <c r="L2695">
        <v>68.900000000000006</v>
      </c>
      <c r="M2695">
        <v>29</v>
      </c>
      <c r="N2695">
        <v>0.125</v>
      </c>
      <c r="O2695">
        <v>3</v>
      </c>
      <c r="P2695">
        <v>-8.67</v>
      </c>
      <c r="Q2695">
        <v>336</v>
      </c>
      <c r="R2695">
        <v>96.5</v>
      </c>
      <c r="S2695">
        <v>337</v>
      </c>
      <c r="T2695">
        <v>105.2</v>
      </c>
      <c r="U2695">
        <v>268</v>
      </c>
      <c r="V2695">
        <v>14.37</v>
      </c>
      <c r="W2695">
        <v>3</v>
      </c>
    </row>
    <row r="2696" spans="1:23" x14ac:dyDescent="0.25">
      <c r="A2696">
        <f>COUNTIF('Value Matchup'!$D$356:$D$423,D2696)</f>
        <v>0</v>
      </c>
      <c r="B2696" t="s">
        <v>1659</v>
      </c>
      <c r="C2696">
        <v>238</v>
      </c>
      <c r="D2696" t="s">
        <v>396</v>
      </c>
      <c r="E2696" t="s">
        <v>176</v>
      </c>
      <c r="F2696" s="79" t="s">
        <v>1662</v>
      </c>
      <c r="G2696">
        <v>-6.33</v>
      </c>
      <c r="H2696">
        <v>100.3</v>
      </c>
      <c r="I2696">
        <v>225</v>
      </c>
      <c r="J2696">
        <v>106.7</v>
      </c>
      <c r="K2696">
        <v>253</v>
      </c>
      <c r="L2696">
        <v>65.8</v>
      </c>
      <c r="M2696">
        <v>129</v>
      </c>
      <c r="N2696">
        <v>0.01</v>
      </c>
      <c r="O2696">
        <v>148</v>
      </c>
      <c r="P2696">
        <v>1.1599999999999999</v>
      </c>
      <c r="Q2696">
        <v>130</v>
      </c>
      <c r="R2696">
        <v>103.4</v>
      </c>
      <c r="S2696">
        <v>146</v>
      </c>
      <c r="T2696">
        <v>102.3</v>
      </c>
      <c r="U2696">
        <v>138</v>
      </c>
      <c r="V2696">
        <v>2.31</v>
      </c>
      <c r="W2696">
        <v>91</v>
      </c>
    </row>
    <row r="2697" spans="1:23" x14ac:dyDescent="0.25">
      <c r="A2697">
        <f>COUNTIF('Value Matchup'!$D$356:$D$423,D2697)</f>
        <v>0</v>
      </c>
      <c r="B2697" t="s">
        <v>1659</v>
      </c>
      <c r="C2697">
        <v>239</v>
      </c>
      <c r="D2697" t="s">
        <v>51</v>
      </c>
      <c r="E2697" t="s">
        <v>121</v>
      </c>
      <c r="F2697" s="79" t="s">
        <v>451</v>
      </c>
      <c r="G2697">
        <v>-6.34</v>
      </c>
      <c r="H2697">
        <v>106.2</v>
      </c>
      <c r="I2697">
        <v>113</v>
      </c>
      <c r="J2697">
        <v>112.5</v>
      </c>
      <c r="K2697">
        <v>324</v>
      </c>
      <c r="L2697">
        <v>65.400000000000006</v>
      </c>
      <c r="M2697">
        <v>146</v>
      </c>
      <c r="N2697">
        <v>1.2E-2</v>
      </c>
      <c r="O2697">
        <v>142</v>
      </c>
      <c r="P2697">
        <v>-2.79</v>
      </c>
      <c r="Q2697">
        <v>225</v>
      </c>
      <c r="R2697">
        <v>101.4</v>
      </c>
      <c r="S2697">
        <v>242</v>
      </c>
      <c r="T2697">
        <v>104.2</v>
      </c>
      <c r="U2697">
        <v>209</v>
      </c>
      <c r="V2697">
        <v>-0.93</v>
      </c>
      <c r="W2697">
        <v>186</v>
      </c>
    </row>
    <row r="2698" spans="1:23" x14ac:dyDescent="0.25">
      <c r="A2698">
        <f>COUNTIF('Value Matchup'!$D$356:$D$423,D2698)</f>
        <v>0</v>
      </c>
      <c r="B2698" t="s">
        <v>1659</v>
      </c>
      <c r="C2698">
        <v>240</v>
      </c>
      <c r="D2698" t="s">
        <v>184</v>
      </c>
      <c r="E2698" t="s">
        <v>136</v>
      </c>
      <c r="F2698" s="79" t="s">
        <v>1405</v>
      </c>
      <c r="G2698">
        <v>-6.55</v>
      </c>
      <c r="H2698">
        <v>101.3</v>
      </c>
      <c r="I2698">
        <v>200</v>
      </c>
      <c r="J2698">
        <v>107.8</v>
      </c>
      <c r="K2698">
        <v>269</v>
      </c>
      <c r="L2698">
        <v>60.3</v>
      </c>
      <c r="M2698">
        <v>327</v>
      </c>
      <c r="N2698">
        <v>1.2E-2</v>
      </c>
      <c r="O2698">
        <v>143</v>
      </c>
      <c r="P2698">
        <v>-6.91</v>
      </c>
      <c r="Q2698">
        <v>321</v>
      </c>
      <c r="R2698">
        <v>98.3</v>
      </c>
      <c r="S2698">
        <v>328</v>
      </c>
      <c r="T2698">
        <v>105.2</v>
      </c>
      <c r="U2698">
        <v>263</v>
      </c>
      <c r="V2698">
        <v>4.0999999999999996</v>
      </c>
      <c r="W2698">
        <v>58</v>
      </c>
    </row>
    <row r="2699" spans="1:23" x14ac:dyDescent="0.25">
      <c r="A2699">
        <f>COUNTIF('Value Matchup'!$D$356:$D$423,D2699)</f>
        <v>0</v>
      </c>
      <c r="B2699" t="s">
        <v>1659</v>
      </c>
      <c r="C2699">
        <v>241</v>
      </c>
      <c r="D2699" t="s">
        <v>414</v>
      </c>
      <c r="E2699" t="s">
        <v>169</v>
      </c>
      <c r="F2699" s="79" t="s">
        <v>1404</v>
      </c>
      <c r="G2699">
        <v>-6.56</v>
      </c>
      <c r="H2699">
        <v>100.7</v>
      </c>
      <c r="I2699">
        <v>217</v>
      </c>
      <c r="J2699">
        <v>107.3</v>
      </c>
      <c r="K2699">
        <v>265</v>
      </c>
      <c r="L2699">
        <v>65.8</v>
      </c>
      <c r="M2699">
        <v>131</v>
      </c>
      <c r="N2699">
        <v>4.2999999999999997E-2</v>
      </c>
      <c r="O2699">
        <v>65</v>
      </c>
      <c r="P2699">
        <v>-4.03</v>
      </c>
      <c r="Q2699">
        <v>257</v>
      </c>
      <c r="R2699">
        <v>101.8</v>
      </c>
      <c r="S2699">
        <v>222</v>
      </c>
      <c r="T2699">
        <v>105.8</v>
      </c>
      <c r="U2699">
        <v>294</v>
      </c>
      <c r="V2699">
        <v>4.22</v>
      </c>
      <c r="W2699">
        <v>55</v>
      </c>
    </row>
    <row r="2700" spans="1:23" x14ac:dyDescent="0.25">
      <c r="A2700">
        <f>COUNTIF('Value Matchup'!$D$356:$D$423,D2700)</f>
        <v>0</v>
      </c>
      <c r="B2700" t="s">
        <v>1659</v>
      </c>
      <c r="C2700">
        <v>242</v>
      </c>
      <c r="D2700" t="s">
        <v>241</v>
      </c>
      <c r="E2700" t="s">
        <v>207</v>
      </c>
      <c r="F2700" s="79" t="s">
        <v>1784</v>
      </c>
      <c r="G2700">
        <v>-6.68</v>
      </c>
      <c r="H2700">
        <v>99.5</v>
      </c>
      <c r="I2700">
        <v>237</v>
      </c>
      <c r="J2700">
        <v>106.1</v>
      </c>
      <c r="K2700">
        <v>246</v>
      </c>
      <c r="L2700">
        <v>65.400000000000006</v>
      </c>
      <c r="M2700">
        <v>145</v>
      </c>
      <c r="N2700">
        <v>-1.9E-2</v>
      </c>
      <c r="O2700">
        <v>219</v>
      </c>
      <c r="P2700">
        <v>2.2999999999999998</v>
      </c>
      <c r="Q2700">
        <v>114</v>
      </c>
      <c r="R2700">
        <v>104.6</v>
      </c>
      <c r="S2700">
        <v>94</v>
      </c>
      <c r="T2700">
        <v>102.3</v>
      </c>
      <c r="U2700">
        <v>139</v>
      </c>
      <c r="V2700">
        <v>7.15</v>
      </c>
      <c r="W2700">
        <v>21</v>
      </c>
    </row>
    <row r="2701" spans="1:23" x14ac:dyDescent="0.25">
      <c r="A2701">
        <f>COUNTIF('Value Matchup'!$D$356:$D$423,D2701)</f>
        <v>0</v>
      </c>
      <c r="B2701" t="s">
        <v>1659</v>
      </c>
      <c r="C2701">
        <v>243</v>
      </c>
      <c r="D2701" t="s">
        <v>402</v>
      </c>
      <c r="E2701" t="s">
        <v>1585</v>
      </c>
      <c r="F2701" s="79" t="s">
        <v>539</v>
      </c>
      <c r="G2701">
        <v>-6.71</v>
      </c>
      <c r="H2701">
        <v>99.5</v>
      </c>
      <c r="I2701">
        <v>238</v>
      </c>
      <c r="J2701">
        <v>106.2</v>
      </c>
      <c r="K2701">
        <v>247</v>
      </c>
      <c r="L2701">
        <v>64.599999999999994</v>
      </c>
      <c r="M2701">
        <v>194</v>
      </c>
      <c r="N2701">
        <v>4.3999999999999997E-2</v>
      </c>
      <c r="O2701">
        <v>63</v>
      </c>
      <c r="P2701">
        <v>-7.93</v>
      </c>
      <c r="Q2701">
        <v>331</v>
      </c>
      <c r="R2701">
        <v>98.4</v>
      </c>
      <c r="S2701">
        <v>327</v>
      </c>
      <c r="T2701">
        <v>106.3</v>
      </c>
      <c r="U2701">
        <v>315</v>
      </c>
      <c r="V2701">
        <v>-3.11</v>
      </c>
      <c r="W2701">
        <v>248</v>
      </c>
    </row>
    <row r="2702" spans="1:23" x14ac:dyDescent="0.25">
      <c r="A2702">
        <f>COUNTIF('Value Matchup'!$D$356:$D$423,D2702)</f>
        <v>0</v>
      </c>
      <c r="B2702" t="s">
        <v>1659</v>
      </c>
      <c r="C2702">
        <v>244</v>
      </c>
      <c r="D2702" t="s">
        <v>154</v>
      </c>
      <c r="E2702" t="s">
        <v>1399</v>
      </c>
      <c r="F2702" s="79" t="s">
        <v>445</v>
      </c>
      <c r="G2702">
        <v>-6.72</v>
      </c>
      <c r="H2702">
        <v>101.9</v>
      </c>
      <c r="I2702">
        <v>188</v>
      </c>
      <c r="J2702">
        <v>108.6</v>
      </c>
      <c r="K2702">
        <v>281</v>
      </c>
      <c r="L2702">
        <v>65</v>
      </c>
      <c r="M2702">
        <v>175</v>
      </c>
      <c r="N2702">
        <v>5.3999999999999999E-2</v>
      </c>
      <c r="O2702">
        <v>52</v>
      </c>
      <c r="P2702">
        <v>-4.92</v>
      </c>
      <c r="Q2702">
        <v>284</v>
      </c>
      <c r="R2702">
        <v>101.7</v>
      </c>
      <c r="S2702">
        <v>231</v>
      </c>
      <c r="T2702">
        <v>106.6</v>
      </c>
      <c r="U2702">
        <v>325</v>
      </c>
      <c r="V2702">
        <v>-4.17</v>
      </c>
      <c r="W2702">
        <v>274</v>
      </c>
    </row>
    <row r="2703" spans="1:23" x14ac:dyDescent="0.25">
      <c r="A2703">
        <f>COUNTIF('Value Matchup'!$D$356:$D$423,D2703)</f>
        <v>0</v>
      </c>
      <c r="B2703" t="s">
        <v>1659</v>
      </c>
      <c r="C2703">
        <v>245</v>
      </c>
      <c r="D2703" t="s">
        <v>295</v>
      </c>
      <c r="E2703" t="s">
        <v>161</v>
      </c>
      <c r="F2703" s="79" t="s">
        <v>552</v>
      </c>
      <c r="G2703">
        <v>-6.79</v>
      </c>
      <c r="H2703">
        <v>103.1</v>
      </c>
      <c r="I2703">
        <v>165</v>
      </c>
      <c r="J2703">
        <v>109.9</v>
      </c>
      <c r="K2703">
        <v>299</v>
      </c>
      <c r="L2703">
        <v>67.3</v>
      </c>
      <c r="M2703">
        <v>67</v>
      </c>
      <c r="N2703">
        <v>4.1000000000000002E-2</v>
      </c>
      <c r="O2703">
        <v>69</v>
      </c>
      <c r="P2703">
        <v>-2.21</v>
      </c>
      <c r="Q2703">
        <v>205</v>
      </c>
      <c r="R2703">
        <v>101.8</v>
      </c>
      <c r="S2703">
        <v>223</v>
      </c>
      <c r="T2703">
        <v>104</v>
      </c>
      <c r="U2703">
        <v>199</v>
      </c>
      <c r="V2703">
        <v>1.1299999999999999</v>
      </c>
      <c r="W2703">
        <v>121</v>
      </c>
    </row>
    <row r="2704" spans="1:23" x14ac:dyDescent="0.25">
      <c r="A2704">
        <f>COUNTIF('Value Matchup'!$D$356:$D$423,D2704)</f>
        <v>0</v>
      </c>
      <c r="B2704" t="s">
        <v>1659</v>
      </c>
      <c r="C2704">
        <v>246</v>
      </c>
      <c r="D2704" t="s">
        <v>215</v>
      </c>
      <c r="E2704" t="s">
        <v>169</v>
      </c>
      <c r="F2704" s="79" t="s">
        <v>444</v>
      </c>
      <c r="G2704">
        <v>-6.82</v>
      </c>
      <c r="H2704">
        <v>97.8</v>
      </c>
      <c r="I2704">
        <v>266</v>
      </c>
      <c r="J2704">
        <v>104.6</v>
      </c>
      <c r="K2704">
        <v>209</v>
      </c>
      <c r="L2704">
        <v>65.2</v>
      </c>
      <c r="M2704">
        <v>163</v>
      </c>
      <c r="N2704">
        <v>7.0000000000000007E-2</v>
      </c>
      <c r="O2704">
        <v>25</v>
      </c>
      <c r="P2704">
        <v>-3.73</v>
      </c>
      <c r="Q2704">
        <v>247</v>
      </c>
      <c r="R2704">
        <v>101</v>
      </c>
      <c r="S2704">
        <v>265</v>
      </c>
      <c r="T2704">
        <v>104.7</v>
      </c>
      <c r="U2704">
        <v>242</v>
      </c>
      <c r="V2704">
        <v>4.47</v>
      </c>
      <c r="W2704">
        <v>50</v>
      </c>
    </row>
    <row r="2705" spans="1:23" x14ac:dyDescent="0.25">
      <c r="A2705">
        <f>COUNTIF('Value Matchup'!$D$356:$D$423,D2705)</f>
        <v>0</v>
      </c>
      <c r="B2705" t="s">
        <v>1659</v>
      </c>
      <c r="C2705">
        <v>247</v>
      </c>
      <c r="D2705" t="s">
        <v>211</v>
      </c>
      <c r="E2705" t="s">
        <v>169</v>
      </c>
      <c r="F2705" s="79" t="s">
        <v>452</v>
      </c>
      <c r="G2705">
        <v>-6.85</v>
      </c>
      <c r="H2705">
        <v>98.1</v>
      </c>
      <c r="I2705">
        <v>256</v>
      </c>
      <c r="J2705">
        <v>105</v>
      </c>
      <c r="K2705">
        <v>221</v>
      </c>
      <c r="L2705">
        <v>63.9</v>
      </c>
      <c r="M2705">
        <v>229</v>
      </c>
      <c r="N2705">
        <v>1.4E-2</v>
      </c>
      <c r="O2705">
        <v>140</v>
      </c>
      <c r="P2705">
        <v>-4.0599999999999996</v>
      </c>
      <c r="Q2705">
        <v>258</v>
      </c>
      <c r="R2705">
        <v>101.3</v>
      </c>
      <c r="S2705">
        <v>247</v>
      </c>
      <c r="T2705">
        <v>105.3</v>
      </c>
      <c r="U2705">
        <v>274</v>
      </c>
      <c r="V2705">
        <v>-0.06</v>
      </c>
      <c r="W2705">
        <v>158</v>
      </c>
    </row>
    <row r="2706" spans="1:23" x14ac:dyDescent="0.25">
      <c r="A2706">
        <f>COUNTIF('Value Matchup'!$D$356:$D$423,D2706)</f>
        <v>0</v>
      </c>
      <c r="B2706" t="s">
        <v>1659</v>
      </c>
      <c r="C2706">
        <v>248</v>
      </c>
      <c r="D2706" t="s">
        <v>243</v>
      </c>
      <c r="E2706" t="s">
        <v>176</v>
      </c>
      <c r="F2706" s="79" t="s">
        <v>1660</v>
      </c>
      <c r="G2706">
        <v>-7.01</v>
      </c>
      <c r="H2706">
        <v>101</v>
      </c>
      <c r="I2706">
        <v>209</v>
      </c>
      <c r="J2706">
        <v>108</v>
      </c>
      <c r="K2706">
        <v>274</v>
      </c>
      <c r="L2706">
        <v>65.5</v>
      </c>
      <c r="M2706">
        <v>144</v>
      </c>
      <c r="N2706">
        <v>1.0999999999999999E-2</v>
      </c>
      <c r="O2706">
        <v>146</v>
      </c>
      <c r="P2706">
        <v>-1.82</v>
      </c>
      <c r="Q2706">
        <v>197</v>
      </c>
      <c r="R2706">
        <v>101.1</v>
      </c>
      <c r="S2706">
        <v>252</v>
      </c>
      <c r="T2706">
        <v>102.9</v>
      </c>
      <c r="U2706">
        <v>159</v>
      </c>
      <c r="V2706">
        <v>-2.71</v>
      </c>
      <c r="W2706">
        <v>237</v>
      </c>
    </row>
    <row r="2707" spans="1:23" x14ac:dyDescent="0.25">
      <c r="A2707">
        <f>COUNTIF('Value Matchup'!$D$356:$D$423,D2707)</f>
        <v>1</v>
      </c>
      <c r="B2707" t="s">
        <v>1659</v>
      </c>
      <c r="C2707">
        <v>249</v>
      </c>
      <c r="D2707" t="s">
        <v>55</v>
      </c>
      <c r="E2707" t="s">
        <v>153</v>
      </c>
      <c r="F2707" s="79" t="s">
        <v>1660</v>
      </c>
      <c r="G2707">
        <v>-7.2</v>
      </c>
      <c r="H2707">
        <v>97.1</v>
      </c>
      <c r="I2707">
        <v>280</v>
      </c>
      <c r="J2707">
        <v>104.3</v>
      </c>
      <c r="K2707">
        <v>201</v>
      </c>
      <c r="L2707">
        <v>69.099999999999994</v>
      </c>
      <c r="M2707">
        <v>28</v>
      </c>
      <c r="N2707">
        <v>1E-3</v>
      </c>
      <c r="O2707">
        <v>170</v>
      </c>
      <c r="P2707">
        <v>-1.26</v>
      </c>
      <c r="Q2707">
        <v>180</v>
      </c>
      <c r="R2707">
        <v>103.3</v>
      </c>
      <c r="S2707">
        <v>151</v>
      </c>
      <c r="T2707">
        <v>104.5</v>
      </c>
      <c r="U2707">
        <v>230</v>
      </c>
      <c r="V2707">
        <v>1.88</v>
      </c>
      <c r="W2707">
        <v>101</v>
      </c>
    </row>
    <row r="2708" spans="1:23" x14ac:dyDescent="0.25">
      <c r="A2708">
        <f>COUNTIF('Value Matchup'!$D$356:$D$423,D2708)</f>
        <v>0</v>
      </c>
      <c r="B2708" t="s">
        <v>1659</v>
      </c>
      <c r="C2708">
        <v>250</v>
      </c>
      <c r="D2708" t="s">
        <v>372</v>
      </c>
      <c r="E2708" t="s">
        <v>207</v>
      </c>
      <c r="F2708" s="79" t="s">
        <v>1785</v>
      </c>
      <c r="G2708">
        <v>-7.5</v>
      </c>
      <c r="H2708">
        <v>100.7</v>
      </c>
      <c r="I2708">
        <v>214</v>
      </c>
      <c r="J2708">
        <v>108.2</v>
      </c>
      <c r="K2708">
        <v>277</v>
      </c>
      <c r="L2708">
        <v>70.400000000000006</v>
      </c>
      <c r="M2708">
        <v>12</v>
      </c>
      <c r="N2708">
        <v>-0.01</v>
      </c>
      <c r="O2708">
        <v>196</v>
      </c>
      <c r="P2708">
        <v>0.75</v>
      </c>
      <c r="Q2708">
        <v>140</v>
      </c>
      <c r="R2708">
        <v>104.3</v>
      </c>
      <c r="S2708">
        <v>105</v>
      </c>
      <c r="T2708">
        <v>103.5</v>
      </c>
      <c r="U2708">
        <v>176</v>
      </c>
      <c r="V2708">
        <v>4.1900000000000004</v>
      </c>
      <c r="W2708">
        <v>56</v>
      </c>
    </row>
    <row r="2709" spans="1:23" x14ac:dyDescent="0.25">
      <c r="A2709">
        <f>COUNTIF('Value Matchup'!$D$356:$D$423,D2709)</f>
        <v>0</v>
      </c>
      <c r="B2709" t="s">
        <v>1659</v>
      </c>
      <c r="C2709">
        <v>251</v>
      </c>
      <c r="D2709" t="s">
        <v>328</v>
      </c>
      <c r="E2709" t="s">
        <v>159</v>
      </c>
      <c r="F2709" s="79" t="s">
        <v>1194</v>
      </c>
      <c r="G2709">
        <v>-7.61</v>
      </c>
      <c r="H2709">
        <v>102.8</v>
      </c>
      <c r="I2709">
        <v>170</v>
      </c>
      <c r="J2709">
        <v>110.4</v>
      </c>
      <c r="K2709">
        <v>302</v>
      </c>
      <c r="L2709">
        <v>59.4</v>
      </c>
      <c r="M2709">
        <v>337</v>
      </c>
      <c r="N2709">
        <v>2.3E-2</v>
      </c>
      <c r="O2709">
        <v>114</v>
      </c>
      <c r="P2709">
        <v>-6.08</v>
      </c>
      <c r="Q2709">
        <v>306</v>
      </c>
      <c r="R2709">
        <v>100.9</v>
      </c>
      <c r="S2709">
        <v>269</v>
      </c>
      <c r="T2709">
        <v>107</v>
      </c>
      <c r="U2709">
        <v>334</v>
      </c>
      <c r="V2709">
        <v>-2.31</v>
      </c>
      <c r="W2709">
        <v>227</v>
      </c>
    </row>
    <row r="2710" spans="1:23" x14ac:dyDescent="0.25">
      <c r="A2710">
        <f>COUNTIF('Value Matchup'!$D$356:$D$423,D2710)</f>
        <v>0</v>
      </c>
      <c r="B2710" t="s">
        <v>1659</v>
      </c>
      <c r="C2710">
        <v>252</v>
      </c>
      <c r="D2710" t="s">
        <v>284</v>
      </c>
      <c r="E2710" t="s">
        <v>136</v>
      </c>
      <c r="F2710" s="79" t="s">
        <v>1785</v>
      </c>
      <c r="G2710">
        <v>-7.93</v>
      </c>
      <c r="H2710">
        <v>99.3</v>
      </c>
      <c r="I2710">
        <v>241</v>
      </c>
      <c r="J2710">
        <v>107.2</v>
      </c>
      <c r="K2710">
        <v>264</v>
      </c>
      <c r="L2710">
        <v>65.8</v>
      </c>
      <c r="M2710">
        <v>133</v>
      </c>
      <c r="N2710">
        <v>-0.106</v>
      </c>
      <c r="O2710">
        <v>342</v>
      </c>
      <c r="P2710">
        <v>-5.67</v>
      </c>
      <c r="Q2710">
        <v>302</v>
      </c>
      <c r="R2710">
        <v>99</v>
      </c>
      <c r="S2710">
        <v>321</v>
      </c>
      <c r="T2710">
        <v>104.6</v>
      </c>
      <c r="U2710">
        <v>237</v>
      </c>
      <c r="V2710">
        <v>4.4000000000000004</v>
      </c>
      <c r="W2710">
        <v>51</v>
      </c>
    </row>
    <row r="2711" spans="1:23" x14ac:dyDescent="0.25">
      <c r="A2711">
        <f>COUNTIF('Value Matchup'!$D$356:$D$423,D2711)</f>
        <v>0</v>
      </c>
      <c r="B2711" t="s">
        <v>1659</v>
      </c>
      <c r="C2711">
        <v>253</v>
      </c>
      <c r="D2711" t="s">
        <v>164</v>
      </c>
      <c r="E2711" t="s">
        <v>112</v>
      </c>
      <c r="F2711" s="79" t="s">
        <v>1661</v>
      </c>
      <c r="G2711">
        <v>-7.99</v>
      </c>
      <c r="H2711">
        <v>98.5</v>
      </c>
      <c r="I2711">
        <v>249</v>
      </c>
      <c r="J2711">
        <v>106.5</v>
      </c>
      <c r="K2711">
        <v>251</v>
      </c>
      <c r="L2711">
        <v>63.9</v>
      </c>
      <c r="M2711">
        <v>228</v>
      </c>
      <c r="N2711">
        <v>-5.0000000000000001E-3</v>
      </c>
      <c r="O2711">
        <v>185</v>
      </c>
      <c r="P2711">
        <v>-0.67</v>
      </c>
      <c r="Q2711">
        <v>170</v>
      </c>
      <c r="R2711">
        <v>101.5</v>
      </c>
      <c r="S2711">
        <v>238</v>
      </c>
      <c r="T2711">
        <v>102.2</v>
      </c>
      <c r="U2711">
        <v>132</v>
      </c>
      <c r="V2711">
        <v>1.0900000000000001</v>
      </c>
      <c r="W2711">
        <v>123</v>
      </c>
    </row>
    <row r="2712" spans="1:23" x14ac:dyDescent="0.25">
      <c r="A2712">
        <f>COUNTIF('Value Matchup'!$D$356:$D$423,D2712)</f>
        <v>0</v>
      </c>
      <c r="B2712" t="s">
        <v>1659</v>
      </c>
      <c r="C2712">
        <v>254</v>
      </c>
      <c r="D2712" t="s">
        <v>262</v>
      </c>
      <c r="E2712" t="s">
        <v>161</v>
      </c>
      <c r="F2712" s="79" t="s">
        <v>518</v>
      </c>
      <c r="G2712">
        <v>-8.0500000000000007</v>
      </c>
      <c r="H2712">
        <v>98.7</v>
      </c>
      <c r="I2712">
        <v>246</v>
      </c>
      <c r="J2712">
        <v>106.8</v>
      </c>
      <c r="K2712">
        <v>259</v>
      </c>
      <c r="L2712">
        <v>67.5</v>
      </c>
      <c r="M2712">
        <v>59</v>
      </c>
      <c r="N2712">
        <v>4.9000000000000002E-2</v>
      </c>
      <c r="O2712">
        <v>56</v>
      </c>
      <c r="P2712">
        <v>-3.85</v>
      </c>
      <c r="Q2712">
        <v>250</v>
      </c>
      <c r="R2712">
        <v>100.6</v>
      </c>
      <c r="S2712">
        <v>281</v>
      </c>
      <c r="T2712">
        <v>104.4</v>
      </c>
      <c r="U2712">
        <v>219</v>
      </c>
      <c r="V2712">
        <v>-4.5</v>
      </c>
      <c r="W2712">
        <v>282</v>
      </c>
    </row>
    <row r="2713" spans="1:23" x14ac:dyDescent="0.25">
      <c r="A2713">
        <f>COUNTIF('Value Matchup'!$D$356:$D$423,D2713)</f>
        <v>0</v>
      </c>
      <c r="B2713" t="s">
        <v>1659</v>
      </c>
      <c r="C2713">
        <v>255</v>
      </c>
      <c r="D2713" t="s">
        <v>199</v>
      </c>
      <c r="E2713" t="s">
        <v>169</v>
      </c>
      <c r="F2713" s="79" t="s">
        <v>452</v>
      </c>
      <c r="G2713">
        <v>-8.2200000000000006</v>
      </c>
      <c r="H2713">
        <v>97.9</v>
      </c>
      <c r="I2713">
        <v>262</v>
      </c>
      <c r="J2713">
        <v>106.1</v>
      </c>
      <c r="K2713">
        <v>241</v>
      </c>
      <c r="L2713">
        <v>68.3</v>
      </c>
      <c r="M2713">
        <v>37</v>
      </c>
      <c r="N2713">
        <v>7.1999999999999995E-2</v>
      </c>
      <c r="O2713">
        <v>23</v>
      </c>
      <c r="P2713">
        <v>-4</v>
      </c>
      <c r="Q2713">
        <v>255</v>
      </c>
      <c r="R2713">
        <v>101.1</v>
      </c>
      <c r="S2713">
        <v>253</v>
      </c>
      <c r="T2713">
        <v>105.1</v>
      </c>
      <c r="U2713">
        <v>261</v>
      </c>
      <c r="V2713">
        <v>5.98</v>
      </c>
      <c r="W2713">
        <v>29</v>
      </c>
    </row>
    <row r="2714" spans="1:23" x14ac:dyDescent="0.25">
      <c r="A2714">
        <f>COUNTIF('Value Matchup'!$D$356:$D$423,D2714)</f>
        <v>0</v>
      </c>
      <c r="B2714" t="s">
        <v>1659</v>
      </c>
      <c r="C2714">
        <v>256</v>
      </c>
      <c r="D2714" t="s">
        <v>135</v>
      </c>
      <c r="E2714" t="s">
        <v>136</v>
      </c>
      <c r="F2714" s="79" t="s">
        <v>1068</v>
      </c>
      <c r="G2714">
        <v>-8.23</v>
      </c>
      <c r="H2714">
        <v>101.4</v>
      </c>
      <c r="I2714">
        <v>194</v>
      </c>
      <c r="J2714">
        <v>109.7</v>
      </c>
      <c r="K2714">
        <v>293</v>
      </c>
      <c r="L2714">
        <v>62.4</v>
      </c>
      <c r="M2714">
        <v>289</v>
      </c>
      <c r="N2714">
        <v>5.5E-2</v>
      </c>
      <c r="O2714">
        <v>48</v>
      </c>
      <c r="P2714">
        <v>-7.14</v>
      </c>
      <c r="Q2714">
        <v>325</v>
      </c>
      <c r="R2714">
        <v>98.2</v>
      </c>
      <c r="S2714">
        <v>330</v>
      </c>
      <c r="T2714">
        <v>105.4</v>
      </c>
      <c r="U2714">
        <v>277</v>
      </c>
      <c r="V2714">
        <v>2.37</v>
      </c>
      <c r="W2714">
        <v>89</v>
      </c>
    </row>
    <row r="2715" spans="1:23" x14ac:dyDescent="0.25">
      <c r="A2715">
        <f>COUNTIF('Value Matchup'!$D$356:$D$423,D2715)</f>
        <v>0</v>
      </c>
      <c r="B2715" t="s">
        <v>1659</v>
      </c>
      <c r="C2715">
        <v>257</v>
      </c>
      <c r="D2715" t="s">
        <v>309</v>
      </c>
      <c r="E2715" t="s">
        <v>198</v>
      </c>
      <c r="F2715" s="79" t="s">
        <v>1785</v>
      </c>
      <c r="G2715">
        <v>-8.31</v>
      </c>
      <c r="H2715">
        <v>104.8</v>
      </c>
      <c r="I2715">
        <v>138</v>
      </c>
      <c r="J2715">
        <v>113.1</v>
      </c>
      <c r="K2715">
        <v>330</v>
      </c>
      <c r="L2715">
        <v>65.8</v>
      </c>
      <c r="M2715">
        <v>127</v>
      </c>
      <c r="N2715">
        <v>-5.5E-2</v>
      </c>
      <c r="O2715">
        <v>298</v>
      </c>
      <c r="P2715">
        <v>-3.05</v>
      </c>
      <c r="Q2715">
        <v>232</v>
      </c>
      <c r="R2715">
        <v>102.4</v>
      </c>
      <c r="S2715">
        <v>191</v>
      </c>
      <c r="T2715">
        <v>105.5</v>
      </c>
      <c r="U2715">
        <v>281</v>
      </c>
      <c r="V2715">
        <v>5.59</v>
      </c>
      <c r="W2715">
        <v>32</v>
      </c>
    </row>
    <row r="2716" spans="1:23" x14ac:dyDescent="0.25">
      <c r="A2716">
        <f>COUNTIF('Value Matchup'!$D$356:$D$423,D2716)</f>
        <v>0</v>
      </c>
      <c r="B2716" t="s">
        <v>1659</v>
      </c>
      <c r="C2716">
        <v>258</v>
      </c>
      <c r="D2716" t="s">
        <v>122</v>
      </c>
      <c r="E2716" t="s">
        <v>169</v>
      </c>
      <c r="F2716" s="79" t="s">
        <v>451</v>
      </c>
      <c r="G2716">
        <v>-8.4</v>
      </c>
      <c r="H2716">
        <v>99.6</v>
      </c>
      <c r="I2716">
        <v>235</v>
      </c>
      <c r="J2716">
        <v>108</v>
      </c>
      <c r="K2716">
        <v>275</v>
      </c>
      <c r="L2716">
        <v>65.5</v>
      </c>
      <c r="M2716">
        <v>142</v>
      </c>
      <c r="N2716">
        <v>5.0000000000000001E-3</v>
      </c>
      <c r="O2716">
        <v>160</v>
      </c>
      <c r="P2716">
        <v>-4.1399999999999997</v>
      </c>
      <c r="Q2716">
        <v>263</v>
      </c>
      <c r="R2716">
        <v>101</v>
      </c>
      <c r="S2716">
        <v>259</v>
      </c>
      <c r="T2716">
        <v>105.2</v>
      </c>
      <c r="U2716">
        <v>264</v>
      </c>
      <c r="V2716">
        <v>4.97</v>
      </c>
      <c r="W2716">
        <v>41</v>
      </c>
    </row>
    <row r="2717" spans="1:23" x14ac:dyDescent="0.25">
      <c r="A2717">
        <f>COUNTIF('Value Matchup'!$D$356:$D$423,D2717)</f>
        <v>0</v>
      </c>
      <c r="B2717" t="s">
        <v>1659</v>
      </c>
      <c r="C2717">
        <v>259</v>
      </c>
      <c r="D2717" t="s">
        <v>303</v>
      </c>
      <c r="E2717" t="s">
        <v>1585</v>
      </c>
      <c r="F2717" s="79" t="s">
        <v>542</v>
      </c>
      <c r="G2717">
        <v>-8.4499999999999993</v>
      </c>
      <c r="H2717">
        <v>95.9</v>
      </c>
      <c r="I2717">
        <v>286</v>
      </c>
      <c r="J2717">
        <v>104.3</v>
      </c>
      <c r="K2717">
        <v>203</v>
      </c>
      <c r="L2717">
        <v>66.599999999999994</v>
      </c>
      <c r="M2717">
        <v>94</v>
      </c>
      <c r="N2717">
        <v>2.5999999999999999E-2</v>
      </c>
      <c r="O2717">
        <v>105</v>
      </c>
      <c r="P2717">
        <v>-7.34</v>
      </c>
      <c r="Q2717">
        <v>329</v>
      </c>
      <c r="R2717">
        <v>98.9</v>
      </c>
      <c r="S2717">
        <v>322</v>
      </c>
      <c r="T2717">
        <v>106.3</v>
      </c>
      <c r="U2717">
        <v>314</v>
      </c>
      <c r="V2717">
        <v>-0.56000000000000005</v>
      </c>
      <c r="W2717">
        <v>175</v>
      </c>
    </row>
    <row r="2718" spans="1:23" x14ac:dyDescent="0.25">
      <c r="A2718">
        <f>COUNTIF('Value Matchup'!$D$356:$D$423,D2718)</f>
        <v>1</v>
      </c>
      <c r="B2718" t="s">
        <v>1659</v>
      </c>
      <c r="C2718">
        <v>260</v>
      </c>
      <c r="D2718" t="s">
        <v>143</v>
      </c>
      <c r="E2718" t="s">
        <v>144</v>
      </c>
      <c r="F2718" s="79" t="s">
        <v>1783</v>
      </c>
      <c r="G2718">
        <v>-8.4600000000000009</v>
      </c>
      <c r="H2718">
        <v>94.9</v>
      </c>
      <c r="I2718">
        <v>296</v>
      </c>
      <c r="J2718">
        <v>103.4</v>
      </c>
      <c r="K2718">
        <v>184</v>
      </c>
      <c r="L2718">
        <v>67.400000000000006</v>
      </c>
      <c r="M2718">
        <v>63</v>
      </c>
      <c r="N2718">
        <v>-1.2E-2</v>
      </c>
      <c r="O2718">
        <v>199</v>
      </c>
      <c r="P2718">
        <v>3.88</v>
      </c>
      <c r="Q2718">
        <v>80</v>
      </c>
      <c r="R2718">
        <v>105.3</v>
      </c>
      <c r="S2718">
        <v>67</v>
      </c>
      <c r="T2718">
        <v>101.5</v>
      </c>
      <c r="U2718">
        <v>108</v>
      </c>
      <c r="V2718">
        <v>-1.34</v>
      </c>
      <c r="W2718">
        <v>195</v>
      </c>
    </row>
    <row r="2719" spans="1:23" x14ac:dyDescent="0.25">
      <c r="A2719">
        <f>COUNTIF('Value Matchup'!$D$356:$D$423,D2719)</f>
        <v>0</v>
      </c>
      <c r="B2719" t="s">
        <v>1659</v>
      </c>
      <c r="C2719">
        <v>261</v>
      </c>
      <c r="D2719" t="s">
        <v>139</v>
      </c>
      <c r="E2719" t="s">
        <v>140</v>
      </c>
      <c r="F2719" s="79" t="s">
        <v>1785</v>
      </c>
      <c r="G2719">
        <v>-8.67</v>
      </c>
      <c r="H2719">
        <v>95.7</v>
      </c>
      <c r="I2719">
        <v>287</v>
      </c>
      <c r="J2719">
        <v>104.3</v>
      </c>
      <c r="K2719">
        <v>204</v>
      </c>
      <c r="L2719">
        <v>63.8</v>
      </c>
      <c r="M2719">
        <v>241</v>
      </c>
      <c r="N2719">
        <v>4.8000000000000001E-2</v>
      </c>
      <c r="O2719">
        <v>61</v>
      </c>
      <c r="P2719">
        <v>3.88</v>
      </c>
      <c r="Q2719">
        <v>81</v>
      </c>
      <c r="R2719">
        <v>104.5</v>
      </c>
      <c r="S2719">
        <v>99</v>
      </c>
      <c r="T2719">
        <v>100.6</v>
      </c>
      <c r="U2719">
        <v>68</v>
      </c>
      <c r="V2719">
        <v>-3.18</v>
      </c>
      <c r="W2719">
        <v>249</v>
      </c>
    </row>
    <row r="2720" spans="1:23" x14ac:dyDescent="0.25">
      <c r="A2720">
        <f>COUNTIF('Value Matchup'!$D$356:$D$423,D2720)</f>
        <v>0</v>
      </c>
      <c r="B2720" t="s">
        <v>1659</v>
      </c>
      <c r="C2720">
        <v>262</v>
      </c>
      <c r="D2720" t="s">
        <v>420</v>
      </c>
      <c r="E2720" t="s">
        <v>159</v>
      </c>
      <c r="F2720" s="79" t="s">
        <v>1660</v>
      </c>
      <c r="G2720">
        <v>-8.73</v>
      </c>
      <c r="H2720">
        <v>94.6</v>
      </c>
      <c r="I2720">
        <v>299</v>
      </c>
      <c r="J2720">
        <v>103.4</v>
      </c>
      <c r="K2720">
        <v>182</v>
      </c>
      <c r="L2720">
        <v>61.8</v>
      </c>
      <c r="M2720">
        <v>305</v>
      </c>
      <c r="N2720">
        <v>-2.3E-2</v>
      </c>
      <c r="O2720">
        <v>230</v>
      </c>
      <c r="P2720">
        <v>-3.28</v>
      </c>
      <c r="Q2720">
        <v>241</v>
      </c>
      <c r="R2720">
        <v>102.7</v>
      </c>
      <c r="S2720">
        <v>175</v>
      </c>
      <c r="T2720">
        <v>105.9</v>
      </c>
      <c r="U2720">
        <v>305</v>
      </c>
      <c r="V2720">
        <v>6.87</v>
      </c>
      <c r="W2720">
        <v>23</v>
      </c>
    </row>
    <row r="2721" spans="1:23" x14ac:dyDescent="0.25">
      <c r="A2721">
        <f>COUNTIF('Value Matchup'!$D$356:$D$423,D2721)</f>
        <v>0</v>
      </c>
      <c r="B2721" t="s">
        <v>1659</v>
      </c>
      <c r="C2721">
        <v>263</v>
      </c>
      <c r="D2721" t="s">
        <v>196</v>
      </c>
      <c r="E2721" t="s">
        <v>112</v>
      </c>
      <c r="F2721" s="79" t="s">
        <v>518</v>
      </c>
      <c r="G2721">
        <v>-8.83</v>
      </c>
      <c r="H2721">
        <v>90.5</v>
      </c>
      <c r="I2721">
        <v>326</v>
      </c>
      <c r="J2721">
        <v>99.4</v>
      </c>
      <c r="K2721">
        <v>99</v>
      </c>
      <c r="L2721">
        <v>59.2</v>
      </c>
      <c r="M2721">
        <v>340</v>
      </c>
      <c r="N2721">
        <v>9.6000000000000002E-2</v>
      </c>
      <c r="O2721">
        <v>13</v>
      </c>
      <c r="P2721">
        <v>-0.97</v>
      </c>
      <c r="Q2721">
        <v>177</v>
      </c>
      <c r="R2721">
        <v>102.4</v>
      </c>
      <c r="S2721">
        <v>188</v>
      </c>
      <c r="T2721">
        <v>103.4</v>
      </c>
      <c r="U2721">
        <v>172</v>
      </c>
      <c r="V2721">
        <v>2.54</v>
      </c>
      <c r="W2721">
        <v>88</v>
      </c>
    </row>
    <row r="2722" spans="1:23" x14ac:dyDescent="0.25">
      <c r="A2722">
        <f>COUNTIF('Value Matchup'!$D$356:$D$423,D2722)</f>
        <v>0</v>
      </c>
      <c r="B2722" t="s">
        <v>1659</v>
      </c>
      <c r="C2722">
        <v>264</v>
      </c>
      <c r="D2722" t="s">
        <v>168</v>
      </c>
      <c r="E2722" t="s">
        <v>169</v>
      </c>
      <c r="F2722" s="79" t="s">
        <v>1661</v>
      </c>
      <c r="G2722">
        <v>-8.93</v>
      </c>
      <c r="H2722">
        <v>97.7</v>
      </c>
      <c r="I2722">
        <v>267</v>
      </c>
      <c r="J2722">
        <v>106.7</v>
      </c>
      <c r="K2722">
        <v>255</v>
      </c>
      <c r="L2722">
        <v>67.3</v>
      </c>
      <c r="M2722">
        <v>68</v>
      </c>
      <c r="N2722">
        <v>-0.115</v>
      </c>
      <c r="O2722">
        <v>344</v>
      </c>
      <c r="P2722">
        <v>-5.0599999999999996</v>
      </c>
      <c r="Q2722">
        <v>286</v>
      </c>
      <c r="R2722">
        <v>100.9</v>
      </c>
      <c r="S2722">
        <v>270</v>
      </c>
      <c r="T2722">
        <v>105.9</v>
      </c>
      <c r="U2722">
        <v>301</v>
      </c>
      <c r="V2722">
        <v>0.78</v>
      </c>
      <c r="W2722">
        <v>134</v>
      </c>
    </row>
    <row r="2723" spans="1:23" x14ac:dyDescent="0.25">
      <c r="A2723">
        <f>COUNTIF('Value Matchup'!$D$356:$D$423,D2723)</f>
        <v>0</v>
      </c>
      <c r="B2723" t="s">
        <v>1659</v>
      </c>
      <c r="C2723">
        <v>265</v>
      </c>
      <c r="D2723" t="s">
        <v>195</v>
      </c>
      <c r="E2723" t="s">
        <v>132</v>
      </c>
      <c r="F2723" s="79" t="s">
        <v>517</v>
      </c>
      <c r="G2723">
        <v>-8.94</v>
      </c>
      <c r="H2723">
        <v>100.7</v>
      </c>
      <c r="I2723">
        <v>216</v>
      </c>
      <c r="J2723">
        <v>109.7</v>
      </c>
      <c r="K2723">
        <v>292</v>
      </c>
      <c r="L2723">
        <v>61.4</v>
      </c>
      <c r="M2723">
        <v>316</v>
      </c>
      <c r="N2723">
        <v>5.3999999999999999E-2</v>
      </c>
      <c r="O2723">
        <v>51</v>
      </c>
      <c r="P2723">
        <v>-5.51</v>
      </c>
      <c r="Q2723">
        <v>298</v>
      </c>
      <c r="R2723">
        <v>101.1</v>
      </c>
      <c r="S2723">
        <v>255</v>
      </c>
      <c r="T2723">
        <v>106.6</v>
      </c>
      <c r="U2723">
        <v>326</v>
      </c>
      <c r="V2723">
        <v>-4.33</v>
      </c>
      <c r="W2723">
        <v>278</v>
      </c>
    </row>
    <row r="2724" spans="1:23" x14ac:dyDescent="0.25">
      <c r="A2724">
        <f>COUNTIF('Value Matchup'!$D$356:$D$423,D2724)</f>
        <v>0</v>
      </c>
      <c r="B2724" t="s">
        <v>1659</v>
      </c>
      <c r="C2724">
        <v>266</v>
      </c>
      <c r="D2724" t="s">
        <v>381</v>
      </c>
      <c r="E2724" t="s">
        <v>108</v>
      </c>
      <c r="F2724" s="79" t="s">
        <v>442</v>
      </c>
      <c r="G2724">
        <v>-8.9499999999999993</v>
      </c>
      <c r="H2724">
        <v>100.5</v>
      </c>
      <c r="I2724">
        <v>223</v>
      </c>
      <c r="J2724">
        <v>109.4</v>
      </c>
      <c r="K2724">
        <v>288</v>
      </c>
      <c r="L2724">
        <v>71.900000000000006</v>
      </c>
      <c r="M2724">
        <v>6</v>
      </c>
      <c r="N2724">
        <v>-5.8000000000000003E-2</v>
      </c>
      <c r="O2724">
        <v>302</v>
      </c>
      <c r="P2724">
        <v>-5.19</v>
      </c>
      <c r="Q2724">
        <v>290</v>
      </c>
      <c r="R2724">
        <v>99.3</v>
      </c>
      <c r="S2724">
        <v>315</v>
      </c>
      <c r="T2724">
        <v>104.5</v>
      </c>
      <c r="U2724">
        <v>226</v>
      </c>
      <c r="V2724">
        <v>-3.05</v>
      </c>
      <c r="W2724">
        <v>246</v>
      </c>
    </row>
    <row r="2725" spans="1:23" x14ac:dyDescent="0.25">
      <c r="A2725">
        <f>COUNTIF('Value Matchup'!$D$356:$D$423,D2725)</f>
        <v>0</v>
      </c>
      <c r="B2725" t="s">
        <v>1659</v>
      </c>
      <c r="C2725">
        <v>267</v>
      </c>
      <c r="D2725" t="s">
        <v>380</v>
      </c>
      <c r="E2725" t="s">
        <v>116</v>
      </c>
      <c r="F2725" s="79" t="s">
        <v>549</v>
      </c>
      <c r="G2725">
        <v>-8.99</v>
      </c>
      <c r="H2725">
        <v>92.6</v>
      </c>
      <c r="I2725">
        <v>314</v>
      </c>
      <c r="J2725">
        <v>101.6</v>
      </c>
      <c r="K2725">
        <v>146</v>
      </c>
      <c r="L2725">
        <v>65.3</v>
      </c>
      <c r="M2725">
        <v>158</v>
      </c>
      <c r="N2725">
        <v>-1.4999999999999999E-2</v>
      </c>
      <c r="O2725">
        <v>206</v>
      </c>
      <c r="P2725">
        <v>-9.31</v>
      </c>
      <c r="Q2725">
        <v>339</v>
      </c>
      <c r="R2725">
        <v>96.2</v>
      </c>
      <c r="S2725">
        <v>339</v>
      </c>
      <c r="T2725">
        <v>105.5</v>
      </c>
      <c r="U2725">
        <v>282</v>
      </c>
      <c r="V2725">
        <v>12.76</v>
      </c>
      <c r="W2725">
        <v>4</v>
      </c>
    </row>
    <row r="2726" spans="1:23" x14ac:dyDescent="0.25">
      <c r="A2726">
        <f>COUNTIF('Value Matchup'!$D$356:$D$423,D2726)</f>
        <v>0</v>
      </c>
      <c r="B2726" t="s">
        <v>1659</v>
      </c>
      <c r="C2726">
        <v>268</v>
      </c>
      <c r="D2726" t="s">
        <v>385</v>
      </c>
      <c r="E2726" t="s">
        <v>123</v>
      </c>
      <c r="F2726" s="79" t="s">
        <v>1662</v>
      </c>
      <c r="G2726">
        <v>-9.08</v>
      </c>
      <c r="H2726">
        <v>105.1</v>
      </c>
      <c r="I2726">
        <v>135</v>
      </c>
      <c r="J2726">
        <v>114.2</v>
      </c>
      <c r="K2726">
        <v>334</v>
      </c>
      <c r="L2726">
        <v>67.099999999999994</v>
      </c>
      <c r="M2726">
        <v>80</v>
      </c>
      <c r="N2726">
        <v>1.7999999999999999E-2</v>
      </c>
      <c r="O2726">
        <v>128</v>
      </c>
      <c r="P2726">
        <v>-0.8</v>
      </c>
      <c r="Q2726">
        <v>173</v>
      </c>
      <c r="R2726">
        <v>101.8</v>
      </c>
      <c r="S2726">
        <v>219</v>
      </c>
      <c r="T2726">
        <v>102.6</v>
      </c>
      <c r="U2726">
        <v>148</v>
      </c>
      <c r="V2726">
        <v>1.38</v>
      </c>
      <c r="W2726">
        <v>113</v>
      </c>
    </row>
    <row r="2727" spans="1:23" x14ac:dyDescent="0.25">
      <c r="A2727">
        <f>COUNTIF('Value Matchup'!$D$356:$D$423,D2727)</f>
        <v>1</v>
      </c>
      <c r="B2727" t="s">
        <v>1659</v>
      </c>
      <c r="C2727">
        <v>269</v>
      </c>
      <c r="D2727" t="s">
        <v>212</v>
      </c>
      <c r="E2727" t="s">
        <v>159</v>
      </c>
      <c r="F2727" s="79" t="s">
        <v>1660</v>
      </c>
      <c r="G2727">
        <v>-9.1999999999999993</v>
      </c>
      <c r="H2727">
        <v>95.3</v>
      </c>
      <c r="I2727">
        <v>290</v>
      </c>
      <c r="J2727">
        <v>104.6</v>
      </c>
      <c r="K2727">
        <v>208</v>
      </c>
      <c r="L2727">
        <v>63.9</v>
      </c>
      <c r="M2727">
        <v>232</v>
      </c>
      <c r="N2727">
        <v>-3.1E-2</v>
      </c>
      <c r="O2727">
        <v>254</v>
      </c>
      <c r="P2727">
        <v>-4.46</v>
      </c>
      <c r="Q2727">
        <v>274</v>
      </c>
      <c r="R2727">
        <v>102</v>
      </c>
      <c r="S2727">
        <v>208</v>
      </c>
      <c r="T2727">
        <v>106.4</v>
      </c>
      <c r="U2727">
        <v>321</v>
      </c>
      <c r="V2727">
        <v>-0.43</v>
      </c>
      <c r="W2727">
        <v>171</v>
      </c>
    </row>
    <row r="2728" spans="1:23" x14ac:dyDescent="0.25">
      <c r="A2728">
        <f>COUNTIF('Value Matchup'!$D$356:$D$423,D2728)</f>
        <v>0</v>
      </c>
      <c r="B2728" t="s">
        <v>1659</v>
      </c>
      <c r="C2728">
        <v>270</v>
      </c>
      <c r="D2728" t="s">
        <v>209</v>
      </c>
      <c r="E2728" t="s">
        <v>182</v>
      </c>
      <c r="F2728" s="79" t="s">
        <v>1662</v>
      </c>
      <c r="G2728">
        <v>-9.2100000000000009</v>
      </c>
      <c r="H2728">
        <v>94.8</v>
      </c>
      <c r="I2728">
        <v>298</v>
      </c>
      <c r="J2728">
        <v>104</v>
      </c>
      <c r="K2728">
        <v>196</v>
      </c>
      <c r="L2728">
        <v>66.400000000000006</v>
      </c>
      <c r="M2728">
        <v>101</v>
      </c>
      <c r="N2728">
        <v>7.1999999999999995E-2</v>
      </c>
      <c r="O2728">
        <v>24</v>
      </c>
      <c r="P2728">
        <v>2.62</v>
      </c>
      <c r="Q2728">
        <v>107</v>
      </c>
      <c r="R2728">
        <v>104.5</v>
      </c>
      <c r="S2728">
        <v>96</v>
      </c>
      <c r="T2728">
        <v>101.9</v>
      </c>
      <c r="U2728">
        <v>124</v>
      </c>
      <c r="V2728">
        <v>-4.3899999999999997</v>
      </c>
      <c r="W2728">
        <v>279</v>
      </c>
    </row>
    <row r="2729" spans="1:23" x14ac:dyDescent="0.25">
      <c r="A2729">
        <f>COUNTIF('Value Matchup'!$D$356:$D$423,D2729)</f>
        <v>0</v>
      </c>
      <c r="B2729" t="s">
        <v>1659</v>
      </c>
      <c r="C2729">
        <v>271</v>
      </c>
      <c r="D2729" t="s">
        <v>261</v>
      </c>
      <c r="E2729" t="s">
        <v>118</v>
      </c>
      <c r="F2729" s="79" t="s">
        <v>1660</v>
      </c>
      <c r="G2729">
        <v>-9.32</v>
      </c>
      <c r="H2729">
        <v>96.9</v>
      </c>
      <c r="I2729">
        <v>284</v>
      </c>
      <c r="J2729">
        <v>106.2</v>
      </c>
      <c r="K2729">
        <v>248</v>
      </c>
      <c r="L2729">
        <v>66.900000000000006</v>
      </c>
      <c r="M2729">
        <v>89</v>
      </c>
      <c r="N2729">
        <v>-4.2000000000000003E-2</v>
      </c>
      <c r="O2729">
        <v>268</v>
      </c>
      <c r="P2729">
        <v>-6.96</v>
      </c>
      <c r="Q2729">
        <v>322</v>
      </c>
      <c r="R2729">
        <v>99.2</v>
      </c>
      <c r="S2729">
        <v>317</v>
      </c>
      <c r="T2729">
        <v>106.2</v>
      </c>
      <c r="U2729">
        <v>310</v>
      </c>
      <c r="V2729">
        <v>-3.94</v>
      </c>
      <c r="W2729">
        <v>264</v>
      </c>
    </row>
    <row r="2730" spans="1:23" x14ac:dyDescent="0.25">
      <c r="A2730">
        <f>COUNTIF('Value Matchup'!$D$356:$D$423,D2730)</f>
        <v>0</v>
      </c>
      <c r="B2730" t="s">
        <v>1659</v>
      </c>
      <c r="C2730">
        <v>272</v>
      </c>
      <c r="D2730" t="s">
        <v>1398</v>
      </c>
      <c r="E2730" t="s">
        <v>186</v>
      </c>
      <c r="F2730" s="79" t="s">
        <v>1661</v>
      </c>
      <c r="G2730">
        <v>-9.52</v>
      </c>
      <c r="H2730">
        <v>98.3</v>
      </c>
      <c r="I2730">
        <v>252</v>
      </c>
      <c r="J2730">
        <v>107.8</v>
      </c>
      <c r="K2730">
        <v>270</v>
      </c>
      <c r="L2730">
        <v>68.400000000000006</v>
      </c>
      <c r="M2730">
        <v>34</v>
      </c>
      <c r="N2730">
        <v>2.1999999999999999E-2</v>
      </c>
      <c r="O2730">
        <v>117</v>
      </c>
      <c r="P2730">
        <v>-2.84</v>
      </c>
      <c r="Q2730">
        <v>226</v>
      </c>
      <c r="R2730">
        <v>104.1</v>
      </c>
      <c r="S2730">
        <v>113</v>
      </c>
      <c r="T2730">
        <v>107</v>
      </c>
      <c r="U2730">
        <v>333</v>
      </c>
      <c r="V2730">
        <v>-6.51</v>
      </c>
      <c r="W2730">
        <v>318</v>
      </c>
    </row>
    <row r="2731" spans="1:23" x14ac:dyDescent="0.25">
      <c r="A2731">
        <f>COUNTIF('Value Matchup'!$D$356:$D$423,D2731)</f>
        <v>0</v>
      </c>
      <c r="B2731" t="s">
        <v>1659</v>
      </c>
      <c r="C2731">
        <v>273</v>
      </c>
      <c r="D2731" t="s">
        <v>179</v>
      </c>
      <c r="E2731" t="s">
        <v>136</v>
      </c>
      <c r="F2731" s="79" t="s">
        <v>447</v>
      </c>
      <c r="G2731">
        <v>-9.52</v>
      </c>
      <c r="H2731">
        <v>106.6</v>
      </c>
      <c r="I2731">
        <v>104</v>
      </c>
      <c r="J2731">
        <v>116.1</v>
      </c>
      <c r="K2731">
        <v>340</v>
      </c>
      <c r="L2731">
        <v>68.3</v>
      </c>
      <c r="M2731">
        <v>35</v>
      </c>
      <c r="N2731">
        <v>-4.0000000000000001E-3</v>
      </c>
      <c r="O2731">
        <v>181</v>
      </c>
      <c r="P2731">
        <v>-6.72</v>
      </c>
      <c r="Q2731">
        <v>319</v>
      </c>
      <c r="R2731">
        <v>98.2</v>
      </c>
      <c r="S2731">
        <v>331</v>
      </c>
      <c r="T2731">
        <v>104.9</v>
      </c>
      <c r="U2731">
        <v>251</v>
      </c>
      <c r="V2731">
        <v>5.68</v>
      </c>
      <c r="W2731">
        <v>30</v>
      </c>
    </row>
    <row r="2732" spans="1:23" x14ac:dyDescent="0.25">
      <c r="A2732">
        <f>COUNTIF('Value Matchup'!$D$356:$D$423,D2732)</f>
        <v>0</v>
      </c>
      <c r="B2732" t="s">
        <v>1659</v>
      </c>
      <c r="C2732">
        <v>274</v>
      </c>
      <c r="D2732" t="s">
        <v>407</v>
      </c>
      <c r="E2732" t="s">
        <v>159</v>
      </c>
      <c r="F2732" s="79" t="s">
        <v>541</v>
      </c>
      <c r="G2732">
        <v>-9.5299999999999994</v>
      </c>
      <c r="H2732">
        <v>102.1</v>
      </c>
      <c r="I2732">
        <v>179</v>
      </c>
      <c r="J2732">
        <v>111.7</v>
      </c>
      <c r="K2732">
        <v>322</v>
      </c>
      <c r="L2732">
        <v>72.7</v>
      </c>
      <c r="M2732">
        <v>4</v>
      </c>
      <c r="N2732">
        <v>7.2999999999999995E-2</v>
      </c>
      <c r="O2732">
        <v>22</v>
      </c>
      <c r="P2732">
        <v>-6.42</v>
      </c>
      <c r="Q2732">
        <v>315</v>
      </c>
      <c r="R2732">
        <v>100.5</v>
      </c>
      <c r="S2732">
        <v>285</v>
      </c>
      <c r="T2732">
        <v>106.9</v>
      </c>
      <c r="U2732">
        <v>332</v>
      </c>
      <c r="V2732">
        <v>-4.75</v>
      </c>
      <c r="W2732">
        <v>288</v>
      </c>
    </row>
    <row r="2733" spans="1:23" x14ac:dyDescent="0.25">
      <c r="A2733">
        <f>COUNTIF('Value Matchup'!$D$356:$D$423,D2733)</f>
        <v>0</v>
      </c>
      <c r="B2733" t="s">
        <v>1659</v>
      </c>
      <c r="C2733">
        <v>275</v>
      </c>
      <c r="D2733" t="s">
        <v>347</v>
      </c>
      <c r="E2733" t="s">
        <v>155</v>
      </c>
      <c r="F2733" s="79" t="s">
        <v>1785</v>
      </c>
      <c r="G2733">
        <v>-9.6</v>
      </c>
      <c r="H2733">
        <v>100.2</v>
      </c>
      <c r="I2733">
        <v>226</v>
      </c>
      <c r="J2733">
        <v>109.8</v>
      </c>
      <c r="K2733">
        <v>296</v>
      </c>
      <c r="L2733">
        <v>63.9</v>
      </c>
      <c r="M2733">
        <v>236</v>
      </c>
      <c r="N2733">
        <v>-4.4999999999999998E-2</v>
      </c>
      <c r="O2733">
        <v>272</v>
      </c>
      <c r="P2733">
        <v>-1.48</v>
      </c>
      <c r="Q2733">
        <v>189</v>
      </c>
      <c r="R2733">
        <v>103.5</v>
      </c>
      <c r="S2733">
        <v>139</v>
      </c>
      <c r="T2733">
        <v>105</v>
      </c>
      <c r="U2733">
        <v>255</v>
      </c>
      <c r="V2733">
        <v>-4.91</v>
      </c>
      <c r="W2733">
        <v>293</v>
      </c>
    </row>
    <row r="2734" spans="1:23" x14ac:dyDescent="0.25">
      <c r="A2734">
        <f>COUNTIF('Value Matchup'!$D$356:$D$423,D2734)</f>
        <v>0</v>
      </c>
      <c r="B2734" t="s">
        <v>1659</v>
      </c>
      <c r="C2734">
        <v>276</v>
      </c>
      <c r="D2734" t="s">
        <v>348</v>
      </c>
      <c r="E2734" t="s">
        <v>151</v>
      </c>
      <c r="F2734" s="79" t="s">
        <v>1784</v>
      </c>
      <c r="G2734">
        <v>-9.91</v>
      </c>
      <c r="H2734">
        <v>103.6</v>
      </c>
      <c r="I2734">
        <v>156</v>
      </c>
      <c r="J2734">
        <v>113.5</v>
      </c>
      <c r="K2734">
        <v>332</v>
      </c>
      <c r="L2734">
        <v>65.2</v>
      </c>
      <c r="M2734">
        <v>162</v>
      </c>
      <c r="N2734">
        <v>-7.4999999999999997E-2</v>
      </c>
      <c r="O2734">
        <v>327</v>
      </c>
      <c r="P2734">
        <v>0.28000000000000003</v>
      </c>
      <c r="Q2734">
        <v>146</v>
      </c>
      <c r="R2734">
        <v>103.5</v>
      </c>
      <c r="S2734">
        <v>138</v>
      </c>
      <c r="T2734">
        <v>103.3</v>
      </c>
      <c r="U2734">
        <v>167</v>
      </c>
      <c r="V2734">
        <v>-2.25</v>
      </c>
      <c r="W2734">
        <v>224</v>
      </c>
    </row>
    <row r="2735" spans="1:23" x14ac:dyDescent="0.25">
      <c r="A2735">
        <f>COUNTIF('Value Matchup'!$D$356:$D$423,D2735)</f>
        <v>0</v>
      </c>
      <c r="B2735" t="s">
        <v>1659</v>
      </c>
      <c r="C2735">
        <v>277</v>
      </c>
      <c r="D2735" t="s">
        <v>388</v>
      </c>
      <c r="E2735" t="s">
        <v>153</v>
      </c>
      <c r="F2735" s="79" t="s">
        <v>449</v>
      </c>
      <c r="G2735">
        <v>-10</v>
      </c>
      <c r="H2735">
        <v>90.5</v>
      </c>
      <c r="I2735">
        <v>325</v>
      </c>
      <c r="J2735">
        <v>100.5</v>
      </c>
      <c r="K2735">
        <v>130</v>
      </c>
      <c r="L2735">
        <v>62.6</v>
      </c>
      <c r="M2735">
        <v>281</v>
      </c>
      <c r="N2735">
        <v>0.12</v>
      </c>
      <c r="O2735">
        <v>4</v>
      </c>
      <c r="P2735">
        <v>-2.14</v>
      </c>
      <c r="Q2735">
        <v>202</v>
      </c>
      <c r="R2735">
        <v>102.8</v>
      </c>
      <c r="S2735">
        <v>170</v>
      </c>
      <c r="T2735">
        <v>104.9</v>
      </c>
      <c r="U2735">
        <v>252</v>
      </c>
      <c r="V2735">
        <v>0.5</v>
      </c>
      <c r="W2735">
        <v>141</v>
      </c>
    </row>
    <row r="2736" spans="1:23" x14ac:dyDescent="0.25">
      <c r="A2736">
        <f>COUNTIF('Value Matchup'!$D$356:$D$423,D2736)</f>
        <v>0</v>
      </c>
      <c r="B2736" t="s">
        <v>1659</v>
      </c>
      <c r="C2736">
        <v>278</v>
      </c>
      <c r="D2736" t="s">
        <v>321</v>
      </c>
      <c r="E2736" t="s">
        <v>153</v>
      </c>
      <c r="F2736" s="79" t="s">
        <v>1661</v>
      </c>
      <c r="G2736">
        <v>-10.07</v>
      </c>
      <c r="H2736">
        <v>97.8</v>
      </c>
      <c r="I2736">
        <v>265</v>
      </c>
      <c r="J2736">
        <v>107.8</v>
      </c>
      <c r="K2736">
        <v>271</v>
      </c>
      <c r="L2736">
        <v>61.5</v>
      </c>
      <c r="M2736">
        <v>311</v>
      </c>
      <c r="N2736">
        <v>-2.7E-2</v>
      </c>
      <c r="O2736">
        <v>240</v>
      </c>
      <c r="P2736">
        <v>-3.07</v>
      </c>
      <c r="Q2736">
        <v>235</v>
      </c>
      <c r="R2736">
        <v>102.9</v>
      </c>
      <c r="S2736">
        <v>163</v>
      </c>
      <c r="T2736">
        <v>105.9</v>
      </c>
      <c r="U2736">
        <v>302</v>
      </c>
      <c r="V2736">
        <v>-2.2000000000000002</v>
      </c>
      <c r="W2736">
        <v>220</v>
      </c>
    </row>
    <row r="2737" spans="1:23" x14ac:dyDescent="0.25">
      <c r="A2737">
        <f>COUNTIF('Value Matchup'!$D$356:$D$423,D2737)</f>
        <v>0</v>
      </c>
      <c r="B2737" t="s">
        <v>1659</v>
      </c>
      <c r="C2737">
        <v>279</v>
      </c>
      <c r="D2737" t="s">
        <v>325</v>
      </c>
      <c r="E2737" t="s">
        <v>151</v>
      </c>
      <c r="F2737" s="79" t="s">
        <v>1783</v>
      </c>
      <c r="G2737">
        <v>-10.210000000000001</v>
      </c>
      <c r="H2737">
        <v>99.3</v>
      </c>
      <c r="I2737">
        <v>240</v>
      </c>
      <c r="J2737">
        <v>109.5</v>
      </c>
      <c r="K2737">
        <v>290</v>
      </c>
      <c r="L2737">
        <v>66.400000000000006</v>
      </c>
      <c r="M2737">
        <v>107</v>
      </c>
      <c r="N2737">
        <v>1.7000000000000001E-2</v>
      </c>
      <c r="O2737">
        <v>132</v>
      </c>
      <c r="P2737">
        <v>4.57</v>
      </c>
      <c r="Q2737">
        <v>68</v>
      </c>
      <c r="R2737">
        <v>106.2</v>
      </c>
      <c r="S2737">
        <v>44</v>
      </c>
      <c r="T2737">
        <v>101.6</v>
      </c>
      <c r="U2737">
        <v>114</v>
      </c>
      <c r="V2737">
        <v>8.6999999999999993</v>
      </c>
      <c r="W2737">
        <v>12</v>
      </c>
    </row>
    <row r="2738" spans="1:23" x14ac:dyDescent="0.25">
      <c r="A2738">
        <f>COUNTIF('Value Matchup'!$D$356:$D$423,D2738)</f>
        <v>0</v>
      </c>
      <c r="B2738" t="s">
        <v>1659</v>
      </c>
      <c r="C2738">
        <v>280</v>
      </c>
      <c r="D2738" t="s">
        <v>395</v>
      </c>
      <c r="E2738" t="s">
        <v>169</v>
      </c>
      <c r="F2738" s="79" t="s">
        <v>514</v>
      </c>
      <c r="G2738">
        <v>-10.28</v>
      </c>
      <c r="H2738">
        <v>97.5</v>
      </c>
      <c r="I2738">
        <v>272</v>
      </c>
      <c r="J2738">
        <v>107.7</v>
      </c>
      <c r="K2738">
        <v>267</v>
      </c>
      <c r="L2738">
        <v>71.2</v>
      </c>
      <c r="M2738">
        <v>9</v>
      </c>
      <c r="N2738">
        <v>9.2999999999999999E-2</v>
      </c>
      <c r="O2738">
        <v>14</v>
      </c>
      <c r="P2738">
        <v>-2.3199999999999998</v>
      </c>
      <c r="Q2738">
        <v>208</v>
      </c>
      <c r="R2738">
        <v>101.9</v>
      </c>
      <c r="S2738">
        <v>217</v>
      </c>
      <c r="T2738">
        <v>104.2</v>
      </c>
      <c r="U2738">
        <v>205</v>
      </c>
      <c r="V2738">
        <v>11.15</v>
      </c>
      <c r="W2738">
        <v>5</v>
      </c>
    </row>
    <row r="2739" spans="1:23" x14ac:dyDescent="0.25">
      <c r="A2739">
        <f>COUNTIF('Value Matchup'!$D$356:$D$423,D2739)</f>
        <v>0</v>
      </c>
      <c r="B2739" t="s">
        <v>1659</v>
      </c>
      <c r="C2739">
        <v>281</v>
      </c>
      <c r="D2739" t="s">
        <v>324</v>
      </c>
      <c r="E2739" t="s">
        <v>151</v>
      </c>
      <c r="F2739" s="79" t="s">
        <v>1662</v>
      </c>
      <c r="G2739">
        <v>-10.41</v>
      </c>
      <c r="H2739">
        <v>94.6</v>
      </c>
      <c r="I2739">
        <v>300</v>
      </c>
      <c r="J2739">
        <v>105</v>
      </c>
      <c r="K2739">
        <v>222</v>
      </c>
      <c r="L2739">
        <v>60.8</v>
      </c>
      <c r="M2739">
        <v>323</v>
      </c>
      <c r="N2739">
        <v>1.6E-2</v>
      </c>
      <c r="O2739">
        <v>136</v>
      </c>
      <c r="P2739">
        <v>-0.67</v>
      </c>
      <c r="Q2739">
        <v>169</v>
      </c>
      <c r="R2739">
        <v>104</v>
      </c>
      <c r="S2739">
        <v>120</v>
      </c>
      <c r="T2739">
        <v>104.6</v>
      </c>
      <c r="U2739">
        <v>235</v>
      </c>
      <c r="V2739">
        <v>-5.03</v>
      </c>
      <c r="W2739">
        <v>296</v>
      </c>
    </row>
    <row r="2740" spans="1:23" x14ac:dyDescent="0.25">
      <c r="A2740">
        <f>COUNTIF('Value Matchup'!$D$356:$D$423,D2740)</f>
        <v>0</v>
      </c>
      <c r="B2740" t="s">
        <v>1659</v>
      </c>
      <c r="C2740">
        <v>282</v>
      </c>
      <c r="D2740" t="s">
        <v>233</v>
      </c>
      <c r="E2740" t="s">
        <v>173</v>
      </c>
      <c r="F2740" s="79" t="s">
        <v>1784</v>
      </c>
      <c r="G2740">
        <v>-10.42</v>
      </c>
      <c r="H2740">
        <v>97.9</v>
      </c>
      <c r="I2740">
        <v>263</v>
      </c>
      <c r="J2740">
        <v>108.3</v>
      </c>
      <c r="K2740">
        <v>279</v>
      </c>
      <c r="L2740">
        <v>64.3</v>
      </c>
      <c r="M2740">
        <v>206</v>
      </c>
      <c r="N2740">
        <v>8.0000000000000002E-3</v>
      </c>
      <c r="O2740">
        <v>150</v>
      </c>
      <c r="P2740">
        <v>0.15</v>
      </c>
      <c r="Q2740">
        <v>153</v>
      </c>
      <c r="R2740">
        <v>102.1</v>
      </c>
      <c r="S2740">
        <v>205</v>
      </c>
      <c r="T2740">
        <v>101.9</v>
      </c>
      <c r="U2740">
        <v>128</v>
      </c>
      <c r="V2740">
        <v>-1.68</v>
      </c>
      <c r="W2740">
        <v>205</v>
      </c>
    </row>
    <row r="2741" spans="1:23" x14ac:dyDescent="0.25">
      <c r="A2741">
        <f>COUNTIF('Value Matchup'!$D$356:$D$423,D2741)</f>
        <v>0</v>
      </c>
      <c r="B2741" t="s">
        <v>1659</v>
      </c>
      <c r="C2741">
        <v>283</v>
      </c>
      <c r="D2741" t="s">
        <v>357</v>
      </c>
      <c r="E2741" t="s">
        <v>186</v>
      </c>
      <c r="F2741" s="79" t="s">
        <v>1662</v>
      </c>
      <c r="G2741">
        <v>-10.47</v>
      </c>
      <c r="H2741">
        <v>99</v>
      </c>
      <c r="I2741">
        <v>243</v>
      </c>
      <c r="J2741">
        <v>109.5</v>
      </c>
      <c r="K2741">
        <v>289</v>
      </c>
      <c r="L2741">
        <v>68</v>
      </c>
      <c r="M2741">
        <v>43</v>
      </c>
      <c r="N2741">
        <v>-1.6E-2</v>
      </c>
      <c r="O2741">
        <v>208</v>
      </c>
      <c r="P2741">
        <v>-3.31</v>
      </c>
      <c r="Q2741">
        <v>242</v>
      </c>
      <c r="R2741">
        <v>103.4</v>
      </c>
      <c r="S2741">
        <v>143</v>
      </c>
      <c r="T2741">
        <v>106.7</v>
      </c>
      <c r="U2741">
        <v>330</v>
      </c>
      <c r="V2741">
        <v>-7.48</v>
      </c>
      <c r="W2741">
        <v>329</v>
      </c>
    </row>
    <row r="2742" spans="1:23" x14ac:dyDescent="0.25">
      <c r="A2742">
        <f>COUNTIF('Value Matchup'!$D$356:$D$423,D2742)</f>
        <v>0</v>
      </c>
      <c r="B2742" t="s">
        <v>1659</v>
      </c>
      <c r="C2742">
        <v>284</v>
      </c>
      <c r="D2742" t="s">
        <v>393</v>
      </c>
      <c r="E2742" t="s">
        <v>186</v>
      </c>
      <c r="F2742" s="79" t="s">
        <v>1662</v>
      </c>
      <c r="G2742">
        <v>-10.48</v>
      </c>
      <c r="H2742">
        <v>99.8</v>
      </c>
      <c r="I2742">
        <v>231</v>
      </c>
      <c r="J2742">
        <v>110.3</v>
      </c>
      <c r="K2742">
        <v>301</v>
      </c>
      <c r="L2742">
        <v>62.7</v>
      </c>
      <c r="M2742">
        <v>277</v>
      </c>
      <c r="N2742">
        <v>-2.1000000000000001E-2</v>
      </c>
      <c r="O2742">
        <v>224</v>
      </c>
      <c r="P2742">
        <v>-2.6</v>
      </c>
      <c r="Q2742">
        <v>216</v>
      </c>
      <c r="R2742">
        <v>103.5</v>
      </c>
      <c r="S2742">
        <v>141</v>
      </c>
      <c r="T2742">
        <v>106.1</v>
      </c>
      <c r="U2742">
        <v>307</v>
      </c>
      <c r="V2742">
        <v>-4.18</v>
      </c>
      <c r="W2742">
        <v>275</v>
      </c>
    </row>
    <row r="2743" spans="1:23" x14ac:dyDescent="0.25">
      <c r="A2743">
        <f>COUNTIF('Value Matchup'!$D$356:$D$423,D2743)</f>
        <v>0</v>
      </c>
      <c r="B2743" t="s">
        <v>1659</v>
      </c>
      <c r="C2743">
        <v>285</v>
      </c>
      <c r="D2743" t="s">
        <v>343</v>
      </c>
      <c r="E2743" t="s">
        <v>169</v>
      </c>
      <c r="F2743" s="79" t="s">
        <v>1661</v>
      </c>
      <c r="G2743">
        <v>-10.53</v>
      </c>
      <c r="H2743">
        <v>102.1</v>
      </c>
      <c r="I2743">
        <v>181</v>
      </c>
      <c r="J2743">
        <v>112.6</v>
      </c>
      <c r="K2743">
        <v>326</v>
      </c>
      <c r="L2743">
        <v>61.6</v>
      </c>
      <c r="M2743">
        <v>309</v>
      </c>
      <c r="N2743">
        <v>2.3E-2</v>
      </c>
      <c r="O2743">
        <v>113</v>
      </c>
      <c r="P2743">
        <v>-3.84</v>
      </c>
      <c r="Q2743">
        <v>249</v>
      </c>
      <c r="R2743">
        <v>100.9</v>
      </c>
      <c r="S2743">
        <v>267</v>
      </c>
      <c r="T2743">
        <v>104.8</v>
      </c>
      <c r="U2743">
        <v>245</v>
      </c>
      <c r="V2743">
        <v>2.98</v>
      </c>
      <c r="W2743">
        <v>82</v>
      </c>
    </row>
    <row r="2744" spans="1:23" x14ac:dyDescent="0.25">
      <c r="A2744">
        <f>COUNTIF('Value Matchup'!$D$356:$D$423,D2744)</f>
        <v>0</v>
      </c>
      <c r="B2744" t="s">
        <v>1659</v>
      </c>
      <c r="C2744">
        <v>286</v>
      </c>
      <c r="D2744" t="s">
        <v>27</v>
      </c>
      <c r="E2744" t="s">
        <v>136</v>
      </c>
      <c r="F2744" s="79" t="s">
        <v>1660</v>
      </c>
      <c r="G2744">
        <v>-10.53</v>
      </c>
      <c r="H2744">
        <v>92.1</v>
      </c>
      <c r="I2744">
        <v>317</v>
      </c>
      <c r="J2744">
        <v>102.6</v>
      </c>
      <c r="K2744">
        <v>163</v>
      </c>
      <c r="L2744">
        <v>67.099999999999994</v>
      </c>
      <c r="M2744">
        <v>81</v>
      </c>
      <c r="N2744">
        <v>-5.0999999999999997E-2</v>
      </c>
      <c r="O2744">
        <v>289</v>
      </c>
      <c r="P2744">
        <v>-8.07</v>
      </c>
      <c r="Q2744">
        <v>334</v>
      </c>
      <c r="R2744">
        <v>99.3</v>
      </c>
      <c r="S2744">
        <v>313</v>
      </c>
      <c r="T2744">
        <v>107.4</v>
      </c>
      <c r="U2744">
        <v>341</v>
      </c>
      <c r="V2744">
        <v>-4.16</v>
      </c>
      <c r="W2744">
        <v>272</v>
      </c>
    </row>
    <row r="2745" spans="1:23" x14ac:dyDescent="0.25">
      <c r="A2745">
        <f>COUNTIF('Value Matchup'!$D$356:$D$423,D2745)</f>
        <v>0</v>
      </c>
      <c r="B2745" t="s">
        <v>1659</v>
      </c>
      <c r="C2745">
        <v>287</v>
      </c>
      <c r="D2745" t="s">
        <v>342</v>
      </c>
      <c r="E2745" t="s">
        <v>108</v>
      </c>
      <c r="F2745" s="79" t="s">
        <v>514</v>
      </c>
      <c r="G2745">
        <v>-10.62</v>
      </c>
      <c r="H2745">
        <v>89.8</v>
      </c>
      <c r="I2745">
        <v>333</v>
      </c>
      <c r="J2745">
        <v>100.4</v>
      </c>
      <c r="K2745">
        <v>126</v>
      </c>
      <c r="L2745">
        <v>62.5</v>
      </c>
      <c r="M2745">
        <v>286</v>
      </c>
      <c r="N2745">
        <v>-1.2E-2</v>
      </c>
      <c r="O2745">
        <v>200</v>
      </c>
      <c r="P2745">
        <v>-2.61</v>
      </c>
      <c r="Q2745">
        <v>217</v>
      </c>
      <c r="R2745">
        <v>101</v>
      </c>
      <c r="S2745">
        <v>261</v>
      </c>
      <c r="T2745">
        <v>103.6</v>
      </c>
      <c r="U2745">
        <v>180</v>
      </c>
      <c r="V2745">
        <v>3.89</v>
      </c>
      <c r="W2745">
        <v>64</v>
      </c>
    </row>
    <row r="2746" spans="1:23" x14ac:dyDescent="0.25">
      <c r="A2746">
        <f>COUNTIF('Value Matchup'!$D$356:$D$423,D2746)</f>
        <v>0</v>
      </c>
      <c r="B2746" t="s">
        <v>1659</v>
      </c>
      <c r="C2746">
        <v>288</v>
      </c>
      <c r="D2746" t="s">
        <v>258</v>
      </c>
      <c r="E2746" t="s">
        <v>173</v>
      </c>
      <c r="F2746" s="79" t="s">
        <v>1783</v>
      </c>
      <c r="G2746">
        <v>-10.75</v>
      </c>
      <c r="H2746">
        <v>95.3</v>
      </c>
      <c r="I2746">
        <v>291</v>
      </c>
      <c r="J2746">
        <v>106.1</v>
      </c>
      <c r="K2746">
        <v>242</v>
      </c>
      <c r="L2746">
        <v>59.5</v>
      </c>
      <c r="M2746">
        <v>336</v>
      </c>
      <c r="N2746">
        <v>-5.5E-2</v>
      </c>
      <c r="O2746">
        <v>299</v>
      </c>
      <c r="P2746">
        <v>-0.46</v>
      </c>
      <c r="Q2746">
        <v>165</v>
      </c>
      <c r="R2746">
        <v>101.9</v>
      </c>
      <c r="S2746">
        <v>215</v>
      </c>
      <c r="T2746">
        <v>102.3</v>
      </c>
      <c r="U2746">
        <v>142</v>
      </c>
      <c r="V2746">
        <v>-3.72</v>
      </c>
      <c r="W2746">
        <v>257</v>
      </c>
    </row>
    <row r="2747" spans="1:23" x14ac:dyDescent="0.25">
      <c r="A2747">
        <f>COUNTIF('Value Matchup'!$D$356:$D$423,D2747)</f>
        <v>1</v>
      </c>
      <c r="B2747" t="s">
        <v>1659</v>
      </c>
      <c r="C2747">
        <v>289</v>
      </c>
      <c r="D2747" t="s">
        <v>250</v>
      </c>
      <c r="E2747" t="s">
        <v>159</v>
      </c>
      <c r="F2747" s="79" t="s">
        <v>518</v>
      </c>
      <c r="G2747">
        <v>-10.8</v>
      </c>
      <c r="H2747">
        <v>100.5</v>
      </c>
      <c r="I2747">
        <v>222</v>
      </c>
      <c r="J2747">
        <v>111.3</v>
      </c>
      <c r="K2747">
        <v>316</v>
      </c>
      <c r="L2747">
        <v>64.3</v>
      </c>
      <c r="M2747">
        <v>207</v>
      </c>
      <c r="N2747">
        <v>5.0999999999999997E-2</v>
      </c>
      <c r="O2747">
        <v>54</v>
      </c>
      <c r="P2747">
        <v>-5.54</v>
      </c>
      <c r="Q2747">
        <v>299</v>
      </c>
      <c r="R2747">
        <v>101</v>
      </c>
      <c r="S2747">
        <v>260</v>
      </c>
      <c r="T2747">
        <v>106.5</v>
      </c>
      <c r="U2747">
        <v>323</v>
      </c>
      <c r="V2747">
        <v>-3.86</v>
      </c>
      <c r="W2747">
        <v>261</v>
      </c>
    </row>
    <row r="2748" spans="1:23" x14ac:dyDescent="0.25">
      <c r="A2748">
        <f>COUNTIF('Value Matchup'!$D$356:$D$423,D2748)</f>
        <v>0</v>
      </c>
      <c r="B2748" t="s">
        <v>1659</v>
      </c>
      <c r="C2748">
        <v>290</v>
      </c>
      <c r="D2748" t="s">
        <v>280</v>
      </c>
      <c r="E2748" t="s">
        <v>148</v>
      </c>
      <c r="F2748" s="79" t="s">
        <v>1660</v>
      </c>
      <c r="G2748">
        <v>-11.29</v>
      </c>
      <c r="H2748">
        <v>97</v>
      </c>
      <c r="I2748">
        <v>282</v>
      </c>
      <c r="J2748">
        <v>108.3</v>
      </c>
      <c r="K2748">
        <v>278</v>
      </c>
      <c r="L2748">
        <v>68</v>
      </c>
      <c r="M2748">
        <v>42</v>
      </c>
      <c r="N2748">
        <v>6.0999999999999999E-2</v>
      </c>
      <c r="O2748">
        <v>35</v>
      </c>
      <c r="P2748">
        <v>-2.57</v>
      </c>
      <c r="Q2748">
        <v>215</v>
      </c>
      <c r="R2748">
        <v>101.8</v>
      </c>
      <c r="S2748">
        <v>226</v>
      </c>
      <c r="T2748">
        <v>104.3</v>
      </c>
      <c r="U2748">
        <v>216</v>
      </c>
      <c r="V2748">
        <v>3.05</v>
      </c>
      <c r="W2748">
        <v>78</v>
      </c>
    </row>
    <row r="2749" spans="1:23" x14ac:dyDescent="0.25">
      <c r="A2749">
        <f>COUNTIF('Value Matchup'!$D$356:$D$423,D2749)</f>
        <v>0</v>
      </c>
      <c r="B2749" t="s">
        <v>1659</v>
      </c>
      <c r="C2749">
        <v>291</v>
      </c>
      <c r="D2749" t="s">
        <v>282</v>
      </c>
      <c r="E2749" t="s">
        <v>198</v>
      </c>
      <c r="F2749" s="79" t="s">
        <v>1660</v>
      </c>
      <c r="G2749">
        <v>-11.84</v>
      </c>
      <c r="H2749">
        <v>97.3</v>
      </c>
      <c r="I2749">
        <v>277</v>
      </c>
      <c r="J2749">
        <v>109.1</v>
      </c>
      <c r="K2749">
        <v>286</v>
      </c>
      <c r="L2749">
        <v>66.2</v>
      </c>
      <c r="M2749">
        <v>113</v>
      </c>
      <c r="N2749">
        <v>2.8000000000000001E-2</v>
      </c>
      <c r="O2749">
        <v>96</v>
      </c>
      <c r="P2749">
        <v>-5.39</v>
      </c>
      <c r="Q2749">
        <v>295</v>
      </c>
      <c r="R2749">
        <v>101.7</v>
      </c>
      <c r="S2749">
        <v>229</v>
      </c>
      <c r="T2749">
        <v>107.1</v>
      </c>
      <c r="U2749">
        <v>337</v>
      </c>
      <c r="V2749">
        <v>-3.02</v>
      </c>
      <c r="W2749">
        <v>244</v>
      </c>
    </row>
    <row r="2750" spans="1:23" x14ac:dyDescent="0.25">
      <c r="A2750">
        <f>COUNTIF('Value Matchup'!$D$356:$D$423,D2750)</f>
        <v>0</v>
      </c>
      <c r="B2750" t="s">
        <v>1659</v>
      </c>
      <c r="C2750">
        <v>292</v>
      </c>
      <c r="D2750" t="s">
        <v>336</v>
      </c>
      <c r="E2750" t="s">
        <v>198</v>
      </c>
      <c r="F2750" s="79" t="s">
        <v>1662</v>
      </c>
      <c r="G2750">
        <v>-12.03</v>
      </c>
      <c r="H2750">
        <v>98.2</v>
      </c>
      <c r="I2750">
        <v>254</v>
      </c>
      <c r="J2750">
        <v>110.2</v>
      </c>
      <c r="K2750">
        <v>300</v>
      </c>
      <c r="L2750">
        <v>64.900000000000006</v>
      </c>
      <c r="M2750">
        <v>178</v>
      </c>
      <c r="N2750">
        <v>-8.6999999999999994E-2</v>
      </c>
      <c r="O2750">
        <v>332</v>
      </c>
      <c r="P2750">
        <v>-7.23</v>
      </c>
      <c r="Q2750">
        <v>326</v>
      </c>
      <c r="R2750">
        <v>101</v>
      </c>
      <c r="S2750">
        <v>258</v>
      </c>
      <c r="T2750">
        <v>108.3</v>
      </c>
      <c r="U2750">
        <v>345</v>
      </c>
      <c r="V2750">
        <v>-7.04</v>
      </c>
      <c r="W2750">
        <v>324</v>
      </c>
    </row>
    <row r="2751" spans="1:23" x14ac:dyDescent="0.25">
      <c r="A2751">
        <f>COUNTIF('Value Matchup'!$D$356:$D$423,D2751)</f>
        <v>0</v>
      </c>
      <c r="B2751" t="s">
        <v>1659</v>
      </c>
      <c r="C2751">
        <v>293</v>
      </c>
      <c r="D2751" t="s">
        <v>291</v>
      </c>
      <c r="E2751" t="s">
        <v>118</v>
      </c>
      <c r="F2751" s="79" t="s">
        <v>1078</v>
      </c>
      <c r="G2751">
        <v>-12.1</v>
      </c>
      <c r="H2751">
        <v>90.7</v>
      </c>
      <c r="I2751">
        <v>324</v>
      </c>
      <c r="J2751">
        <v>102.8</v>
      </c>
      <c r="K2751">
        <v>172</v>
      </c>
      <c r="L2751">
        <v>64.5</v>
      </c>
      <c r="M2751">
        <v>198</v>
      </c>
      <c r="N2751">
        <v>1.7000000000000001E-2</v>
      </c>
      <c r="O2751">
        <v>131</v>
      </c>
      <c r="P2751">
        <v>-9.01</v>
      </c>
      <c r="Q2751">
        <v>337</v>
      </c>
      <c r="R2751">
        <v>98.2</v>
      </c>
      <c r="S2751">
        <v>332</v>
      </c>
      <c r="T2751">
        <v>107.2</v>
      </c>
      <c r="U2751">
        <v>338</v>
      </c>
      <c r="V2751">
        <v>-8.89</v>
      </c>
      <c r="W2751">
        <v>336</v>
      </c>
    </row>
    <row r="2752" spans="1:23" x14ac:dyDescent="0.25">
      <c r="A2752">
        <f>COUNTIF('Value Matchup'!$D$356:$D$423,D2752)</f>
        <v>0</v>
      </c>
      <c r="B2752" t="s">
        <v>1659</v>
      </c>
      <c r="C2752">
        <v>294</v>
      </c>
      <c r="D2752" t="s">
        <v>285</v>
      </c>
      <c r="E2752" t="s">
        <v>148</v>
      </c>
      <c r="F2752" s="79" t="s">
        <v>1784</v>
      </c>
      <c r="G2752">
        <v>-12.21</v>
      </c>
      <c r="H2752">
        <v>93.4</v>
      </c>
      <c r="I2752">
        <v>308</v>
      </c>
      <c r="J2752">
        <v>105.6</v>
      </c>
      <c r="K2752">
        <v>231</v>
      </c>
      <c r="L2752">
        <v>62.6</v>
      </c>
      <c r="M2752">
        <v>279</v>
      </c>
      <c r="N2752">
        <v>-5.0999999999999997E-2</v>
      </c>
      <c r="O2752">
        <v>290</v>
      </c>
      <c r="P2752">
        <v>-4.5599999999999996</v>
      </c>
      <c r="Q2752">
        <v>276</v>
      </c>
      <c r="R2752">
        <v>100.2</v>
      </c>
      <c r="S2752">
        <v>295</v>
      </c>
      <c r="T2752">
        <v>104.8</v>
      </c>
      <c r="U2752">
        <v>244</v>
      </c>
      <c r="V2752">
        <v>0.43</v>
      </c>
      <c r="W2752">
        <v>142</v>
      </c>
    </row>
    <row r="2753" spans="1:23" x14ac:dyDescent="0.25">
      <c r="A2753">
        <f>COUNTIF('Value Matchup'!$D$356:$D$423,D2753)</f>
        <v>0</v>
      </c>
      <c r="B2753" t="s">
        <v>1659</v>
      </c>
      <c r="C2753">
        <v>295</v>
      </c>
      <c r="D2753" t="s">
        <v>419</v>
      </c>
      <c r="E2753" t="s">
        <v>176</v>
      </c>
      <c r="F2753" s="79" t="s">
        <v>1782</v>
      </c>
      <c r="G2753">
        <v>-12.55</v>
      </c>
      <c r="H2753">
        <v>98.1</v>
      </c>
      <c r="I2753">
        <v>258</v>
      </c>
      <c r="J2753">
        <v>110.6</v>
      </c>
      <c r="K2753">
        <v>309</v>
      </c>
      <c r="L2753">
        <v>62.3</v>
      </c>
      <c r="M2753">
        <v>291</v>
      </c>
      <c r="N2753">
        <v>-6.5000000000000002E-2</v>
      </c>
      <c r="O2753">
        <v>309</v>
      </c>
      <c r="P2753">
        <v>0.17</v>
      </c>
      <c r="Q2753">
        <v>152</v>
      </c>
      <c r="R2753">
        <v>102.9</v>
      </c>
      <c r="S2753">
        <v>159</v>
      </c>
      <c r="T2753">
        <v>102.8</v>
      </c>
      <c r="U2753">
        <v>155</v>
      </c>
      <c r="V2753">
        <v>-0.57999999999999996</v>
      </c>
      <c r="W2753">
        <v>177</v>
      </c>
    </row>
    <row r="2754" spans="1:23" x14ac:dyDescent="0.25">
      <c r="A2754">
        <f>COUNTIF('Value Matchup'!$D$356:$D$423,D2754)</f>
        <v>0</v>
      </c>
      <c r="B2754" t="s">
        <v>1659</v>
      </c>
      <c r="C2754">
        <v>296</v>
      </c>
      <c r="D2754" t="s">
        <v>181</v>
      </c>
      <c r="E2754" t="s">
        <v>146</v>
      </c>
      <c r="F2754" s="79" t="s">
        <v>1781</v>
      </c>
      <c r="G2754">
        <v>-12.92</v>
      </c>
      <c r="H2754">
        <v>91.2</v>
      </c>
      <c r="I2754">
        <v>322</v>
      </c>
      <c r="J2754">
        <v>104.1</v>
      </c>
      <c r="K2754">
        <v>199</v>
      </c>
      <c r="L2754">
        <v>62.6</v>
      </c>
      <c r="M2754">
        <v>278</v>
      </c>
      <c r="N2754">
        <v>-7.6999999999999999E-2</v>
      </c>
      <c r="O2754">
        <v>329</v>
      </c>
      <c r="P2754">
        <v>-3.27</v>
      </c>
      <c r="Q2754">
        <v>240</v>
      </c>
      <c r="R2754">
        <v>101.4</v>
      </c>
      <c r="S2754">
        <v>243</v>
      </c>
      <c r="T2754">
        <v>104.7</v>
      </c>
      <c r="U2754">
        <v>240</v>
      </c>
      <c r="V2754">
        <v>-6.23</v>
      </c>
      <c r="W2754">
        <v>316</v>
      </c>
    </row>
    <row r="2755" spans="1:23" x14ac:dyDescent="0.25">
      <c r="A2755">
        <f>COUNTIF('Value Matchup'!$D$356:$D$423,D2755)</f>
        <v>0</v>
      </c>
      <c r="B2755" t="s">
        <v>1659</v>
      </c>
      <c r="C2755">
        <v>297</v>
      </c>
      <c r="D2755" t="s">
        <v>129</v>
      </c>
      <c r="E2755" t="s">
        <v>121</v>
      </c>
      <c r="F2755" s="79" t="s">
        <v>1660</v>
      </c>
      <c r="G2755">
        <v>-12.92</v>
      </c>
      <c r="H2755">
        <v>93.7</v>
      </c>
      <c r="I2755">
        <v>306</v>
      </c>
      <c r="J2755">
        <v>106.7</v>
      </c>
      <c r="K2755">
        <v>254</v>
      </c>
      <c r="L2755">
        <v>68.2</v>
      </c>
      <c r="M2755">
        <v>38</v>
      </c>
      <c r="N2755">
        <v>-5.0000000000000001E-3</v>
      </c>
      <c r="O2755">
        <v>186</v>
      </c>
      <c r="P2755">
        <v>-8.01</v>
      </c>
      <c r="Q2755">
        <v>332</v>
      </c>
      <c r="R2755">
        <v>99.2</v>
      </c>
      <c r="S2755">
        <v>316</v>
      </c>
      <c r="T2755">
        <v>107.2</v>
      </c>
      <c r="U2755">
        <v>339</v>
      </c>
      <c r="V2755">
        <v>-11.94</v>
      </c>
      <c r="W2755">
        <v>344</v>
      </c>
    </row>
    <row r="2756" spans="1:23" x14ac:dyDescent="0.25">
      <c r="A2756">
        <f>COUNTIF('Value Matchup'!$D$356:$D$423,D2756)</f>
        <v>0</v>
      </c>
      <c r="B2756" t="s">
        <v>1659</v>
      </c>
      <c r="C2756">
        <v>298</v>
      </c>
      <c r="D2756" t="s">
        <v>194</v>
      </c>
      <c r="E2756" t="s">
        <v>132</v>
      </c>
      <c r="F2756" s="79" t="s">
        <v>1660</v>
      </c>
      <c r="G2756">
        <v>-13.07</v>
      </c>
      <c r="H2756">
        <v>97.6</v>
      </c>
      <c r="I2756">
        <v>270</v>
      </c>
      <c r="J2756">
        <v>110.6</v>
      </c>
      <c r="K2756">
        <v>308</v>
      </c>
      <c r="L2756">
        <v>63.1</v>
      </c>
      <c r="M2756">
        <v>263</v>
      </c>
      <c r="N2756">
        <v>1.7999999999999999E-2</v>
      </c>
      <c r="O2756">
        <v>126</v>
      </c>
      <c r="P2756">
        <v>-6.67</v>
      </c>
      <c r="Q2756">
        <v>317</v>
      </c>
      <c r="R2756">
        <v>99.7</v>
      </c>
      <c r="S2756">
        <v>309</v>
      </c>
      <c r="T2756">
        <v>106.3</v>
      </c>
      <c r="U2756">
        <v>316</v>
      </c>
      <c r="V2756">
        <v>-7.17</v>
      </c>
      <c r="W2756">
        <v>327</v>
      </c>
    </row>
    <row r="2757" spans="1:23" x14ac:dyDescent="0.25">
      <c r="A2757">
        <f>COUNTIF('Value Matchup'!$D$356:$D$423,D2757)</f>
        <v>0</v>
      </c>
      <c r="B2757" t="s">
        <v>1659</v>
      </c>
      <c r="C2757">
        <v>299</v>
      </c>
      <c r="D2757" t="s">
        <v>297</v>
      </c>
      <c r="E2757" t="s">
        <v>1585</v>
      </c>
      <c r="F2757" s="79" t="s">
        <v>550</v>
      </c>
      <c r="G2757">
        <v>-13.11</v>
      </c>
      <c r="H2757">
        <v>96.6</v>
      </c>
      <c r="I2757">
        <v>285</v>
      </c>
      <c r="J2757">
        <v>109.7</v>
      </c>
      <c r="K2757">
        <v>295</v>
      </c>
      <c r="L2757">
        <v>64.099999999999994</v>
      </c>
      <c r="M2757">
        <v>219</v>
      </c>
      <c r="N2757">
        <v>-2.5000000000000001E-2</v>
      </c>
      <c r="O2757">
        <v>238</v>
      </c>
      <c r="P2757">
        <v>-9.7100000000000009</v>
      </c>
      <c r="Q2757">
        <v>340</v>
      </c>
      <c r="R2757">
        <v>97.9</v>
      </c>
      <c r="S2757">
        <v>334</v>
      </c>
      <c r="T2757">
        <v>107.6</v>
      </c>
      <c r="U2757">
        <v>343</v>
      </c>
      <c r="V2757">
        <v>-4.54</v>
      </c>
      <c r="W2757">
        <v>284</v>
      </c>
    </row>
    <row r="2758" spans="1:23" x14ac:dyDescent="0.25">
      <c r="A2758">
        <f>COUNTIF('Value Matchup'!$D$356:$D$423,D2758)</f>
        <v>0</v>
      </c>
      <c r="B2758" t="s">
        <v>1659</v>
      </c>
      <c r="C2758">
        <v>300</v>
      </c>
      <c r="D2758" t="s">
        <v>300</v>
      </c>
      <c r="E2758" t="s">
        <v>136</v>
      </c>
      <c r="F2758" s="79" t="s">
        <v>1660</v>
      </c>
      <c r="G2758">
        <v>-13.18</v>
      </c>
      <c r="H2758">
        <v>94</v>
      </c>
      <c r="I2758">
        <v>305</v>
      </c>
      <c r="J2758">
        <v>107.2</v>
      </c>
      <c r="K2758">
        <v>263</v>
      </c>
      <c r="L2758">
        <v>68.099999999999994</v>
      </c>
      <c r="M2758">
        <v>41</v>
      </c>
      <c r="N2758">
        <v>-2.4E-2</v>
      </c>
      <c r="O2758">
        <v>233</v>
      </c>
      <c r="P2758">
        <v>-5.08</v>
      </c>
      <c r="Q2758">
        <v>288</v>
      </c>
      <c r="R2758">
        <v>100.7</v>
      </c>
      <c r="S2758">
        <v>275</v>
      </c>
      <c r="T2758">
        <v>105.8</v>
      </c>
      <c r="U2758">
        <v>293</v>
      </c>
      <c r="V2758">
        <v>6.39</v>
      </c>
      <c r="W2758">
        <v>26</v>
      </c>
    </row>
    <row r="2759" spans="1:23" x14ac:dyDescent="0.25">
      <c r="A2759">
        <f>COUNTIF('Value Matchup'!$D$356:$D$423,D2759)</f>
        <v>0</v>
      </c>
      <c r="B2759" t="s">
        <v>1659</v>
      </c>
      <c r="C2759">
        <v>301</v>
      </c>
      <c r="D2759" t="s">
        <v>361</v>
      </c>
      <c r="E2759" t="s">
        <v>108</v>
      </c>
      <c r="F2759" s="79" t="s">
        <v>1660</v>
      </c>
      <c r="G2759">
        <v>-13.46</v>
      </c>
      <c r="H2759">
        <v>86.5</v>
      </c>
      <c r="I2759">
        <v>343</v>
      </c>
      <c r="J2759">
        <v>99.9</v>
      </c>
      <c r="K2759">
        <v>115</v>
      </c>
      <c r="L2759">
        <v>63</v>
      </c>
      <c r="M2759">
        <v>267</v>
      </c>
      <c r="N2759">
        <v>1.0999999999999999E-2</v>
      </c>
      <c r="O2759">
        <v>145</v>
      </c>
      <c r="P2759">
        <v>-6.69</v>
      </c>
      <c r="Q2759">
        <v>318</v>
      </c>
      <c r="R2759">
        <v>99.3</v>
      </c>
      <c r="S2759">
        <v>314</v>
      </c>
      <c r="T2759">
        <v>106</v>
      </c>
      <c r="U2759">
        <v>306</v>
      </c>
      <c r="V2759">
        <v>-4.72</v>
      </c>
      <c r="W2759">
        <v>287</v>
      </c>
    </row>
    <row r="2760" spans="1:23" x14ac:dyDescent="0.25">
      <c r="A2760">
        <f>COUNTIF('Value Matchup'!$D$356:$D$423,D2760)</f>
        <v>0</v>
      </c>
      <c r="B2760" t="s">
        <v>1659</v>
      </c>
      <c r="C2760">
        <v>302</v>
      </c>
      <c r="D2760" t="s">
        <v>65</v>
      </c>
      <c r="E2760" t="s">
        <v>124</v>
      </c>
      <c r="F2760" s="79" t="s">
        <v>1782</v>
      </c>
      <c r="G2760">
        <v>-13.69</v>
      </c>
      <c r="H2760">
        <v>93.3</v>
      </c>
      <c r="I2760">
        <v>310</v>
      </c>
      <c r="J2760">
        <v>107</v>
      </c>
      <c r="K2760">
        <v>262</v>
      </c>
      <c r="L2760">
        <v>60.8</v>
      </c>
      <c r="M2760">
        <v>322</v>
      </c>
      <c r="N2760">
        <v>-0.01</v>
      </c>
      <c r="O2760">
        <v>195</v>
      </c>
      <c r="P2760">
        <v>5.41</v>
      </c>
      <c r="Q2760">
        <v>58</v>
      </c>
      <c r="R2760">
        <v>106.1</v>
      </c>
      <c r="S2760">
        <v>46</v>
      </c>
      <c r="T2760">
        <v>100.7</v>
      </c>
      <c r="U2760">
        <v>70</v>
      </c>
      <c r="V2760">
        <v>-0.12</v>
      </c>
      <c r="W2760">
        <v>162</v>
      </c>
    </row>
    <row r="2761" spans="1:23" x14ac:dyDescent="0.25">
      <c r="A2761">
        <f>COUNTIF('Value Matchup'!$D$356:$D$423,D2761)</f>
        <v>0</v>
      </c>
      <c r="B2761" t="s">
        <v>1659</v>
      </c>
      <c r="C2761">
        <v>303</v>
      </c>
      <c r="D2761" t="s">
        <v>157</v>
      </c>
      <c r="E2761" t="s">
        <v>153</v>
      </c>
      <c r="F2761" s="79" t="s">
        <v>1783</v>
      </c>
      <c r="G2761">
        <v>-13.77</v>
      </c>
      <c r="H2761">
        <v>98.2</v>
      </c>
      <c r="I2761">
        <v>255</v>
      </c>
      <c r="J2761">
        <v>112</v>
      </c>
      <c r="K2761">
        <v>323</v>
      </c>
      <c r="L2761">
        <v>67.900000000000006</v>
      </c>
      <c r="M2761">
        <v>49</v>
      </c>
      <c r="N2761">
        <v>-4.9000000000000002E-2</v>
      </c>
      <c r="O2761">
        <v>284</v>
      </c>
      <c r="P2761">
        <v>-2.3199999999999998</v>
      </c>
      <c r="Q2761">
        <v>207</v>
      </c>
      <c r="R2761">
        <v>102.2</v>
      </c>
      <c r="S2761">
        <v>203</v>
      </c>
      <c r="T2761">
        <v>104.5</v>
      </c>
      <c r="U2761">
        <v>228</v>
      </c>
      <c r="V2761">
        <v>-0.25</v>
      </c>
      <c r="W2761">
        <v>165</v>
      </c>
    </row>
    <row r="2762" spans="1:23" x14ac:dyDescent="0.25">
      <c r="A2762">
        <f>COUNTIF('Value Matchup'!$D$356:$D$423,D2762)</f>
        <v>0</v>
      </c>
      <c r="B2762" t="s">
        <v>1659</v>
      </c>
      <c r="C2762">
        <v>304</v>
      </c>
      <c r="D2762" t="s">
        <v>230</v>
      </c>
      <c r="E2762" t="s">
        <v>198</v>
      </c>
      <c r="F2762" s="79" t="s">
        <v>1785</v>
      </c>
      <c r="G2762">
        <v>-13.93</v>
      </c>
      <c r="H2762">
        <v>97.1</v>
      </c>
      <c r="I2762">
        <v>279</v>
      </c>
      <c r="J2762">
        <v>111</v>
      </c>
      <c r="K2762">
        <v>315</v>
      </c>
      <c r="L2762">
        <v>64.900000000000006</v>
      </c>
      <c r="M2762">
        <v>177</v>
      </c>
      <c r="N2762">
        <v>2.7E-2</v>
      </c>
      <c r="O2762">
        <v>100</v>
      </c>
      <c r="P2762">
        <v>-3.06</v>
      </c>
      <c r="Q2762">
        <v>234</v>
      </c>
      <c r="R2762">
        <v>101.9</v>
      </c>
      <c r="S2762">
        <v>216</v>
      </c>
      <c r="T2762">
        <v>104.9</v>
      </c>
      <c r="U2762">
        <v>253</v>
      </c>
      <c r="V2762">
        <v>2.0099999999999998</v>
      </c>
      <c r="W2762">
        <v>98</v>
      </c>
    </row>
    <row r="2763" spans="1:23" x14ac:dyDescent="0.25">
      <c r="A2763">
        <f>COUNTIF('Value Matchup'!$D$356:$D$423,D2763)</f>
        <v>0</v>
      </c>
      <c r="B2763" t="s">
        <v>1659</v>
      </c>
      <c r="C2763">
        <v>305</v>
      </c>
      <c r="D2763" t="s">
        <v>221</v>
      </c>
      <c r="E2763" t="s">
        <v>118</v>
      </c>
      <c r="F2763" s="79" t="s">
        <v>1785</v>
      </c>
      <c r="G2763">
        <v>-14.72</v>
      </c>
      <c r="H2763">
        <v>91.3</v>
      </c>
      <c r="I2763">
        <v>320</v>
      </c>
      <c r="J2763">
        <v>106</v>
      </c>
      <c r="K2763">
        <v>239</v>
      </c>
      <c r="L2763">
        <v>64.2</v>
      </c>
      <c r="M2763">
        <v>216</v>
      </c>
      <c r="N2763">
        <v>-1.9E-2</v>
      </c>
      <c r="O2763">
        <v>222</v>
      </c>
      <c r="P2763">
        <v>-6.2</v>
      </c>
      <c r="Q2763">
        <v>311</v>
      </c>
      <c r="R2763">
        <v>99.1</v>
      </c>
      <c r="S2763">
        <v>318</v>
      </c>
      <c r="T2763">
        <v>105.3</v>
      </c>
      <c r="U2763">
        <v>275</v>
      </c>
      <c r="V2763">
        <v>-3.04</v>
      </c>
      <c r="W2763">
        <v>245</v>
      </c>
    </row>
    <row r="2764" spans="1:23" x14ac:dyDescent="0.25">
      <c r="A2764">
        <f>COUNTIF('Value Matchup'!$D$356:$D$423,D2764)</f>
        <v>0</v>
      </c>
      <c r="B2764" t="s">
        <v>1659</v>
      </c>
      <c r="C2764">
        <v>306</v>
      </c>
      <c r="D2764" t="s">
        <v>379</v>
      </c>
      <c r="E2764" t="s">
        <v>108</v>
      </c>
      <c r="F2764" s="79" t="s">
        <v>1782</v>
      </c>
      <c r="G2764">
        <v>-14.94</v>
      </c>
      <c r="H2764">
        <v>89.9</v>
      </c>
      <c r="I2764">
        <v>331</v>
      </c>
      <c r="J2764">
        <v>104.8</v>
      </c>
      <c r="K2764">
        <v>215</v>
      </c>
      <c r="L2764">
        <v>64.8</v>
      </c>
      <c r="M2764">
        <v>180</v>
      </c>
      <c r="N2764">
        <v>2.5999999999999999E-2</v>
      </c>
      <c r="O2764">
        <v>104</v>
      </c>
      <c r="P2764">
        <v>-2.65</v>
      </c>
      <c r="Q2764">
        <v>220</v>
      </c>
      <c r="R2764">
        <v>100.7</v>
      </c>
      <c r="S2764">
        <v>274</v>
      </c>
      <c r="T2764">
        <v>103.4</v>
      </c>
      <c r="U2764">
        <v>171</v>
      </c>
      <c r="V2764">
        <v>1.26</v>
      </c>
      <c r="W2764">
        <v>117</v>
      </c>
    </row>
    <row r="2765" spans="1:23" x14ac:dyDescent="0.25">
      <c r="A2765">
        <f>COUNTIF('Value Matchup'!$D$356:$D$423,D2765)</f>
        <v>0</v>
      </c>
      <c r="B2765" t="s">
        <v>1659</v>
      </c>
      <c r="C2765">
        <v>307</v>
      </c>
      <c r="D2765" t="s">
        <v>352</v>
      </c>
      <c r="E2765" t="s">
        <v>132</v>
      </c>
      <c r="F2765" s="79" t="s">
        <v>1662</v>
      </c>
      <c r="G2765">
        <v>-15.1</v>
      </c>
      <c r="H2765">
        <v>95.4</v>
      </c>
      <c r="I2765">
        <v>289</v>
      </c>
      <c r="J2765">
        <v>110.5</v>
      </c>
      <c r="K2765">
        <v>303</v>
      </c>
      <c r="L2765">
        <v>67.7</v>
      </c>
      <c r="M2765">
        <v>53</v>
      </c>
      <c r="N2765">
        <v>0.06</v>
      </c>
      <c r="O2765">
        <v>38</v>
      </c>
      <c r="P2765">
        <v>-5.63</v>
      </c>
      <c r="Q2765">
        <v>301</v>
      </c>
      <c r="R2765">
        <v>100.3</v>
      </c>
      <c r="S2765">
        <v>291</v>
      </c>
      <c r="T2765">
        <v>105.9</v>
      </c>
      <c r="U2765">
        <v>304</v>
      </c>
      <c r="V2765">
        <v>-5.33</v>
      </c>
      <c r="W2765">
        <v>303</v>
      </c>
    </row>
    <row r="2766" spans="1:23" x14ac:dyDescent="0.25">
      <c r="A2766">
        <f>COUNTIF('Value Matchup'!$D$356:$D$423,D2766)</f>
        <v>0</v>
      </c>
      <c r="B2766" t="s">
        <v>1659</v>
      </c>
      <c r="C2766">
        <v>308</v>
      </c>
      <c r="D2766" t="s">
        <v>228</v>
      </c>
      <c r="E2766" t="s">
        <v>136</v>
      </c>
      <c r="F2766" s="79" t="s">
        <v>1662</v>
      </c>
      <c r="G2766">
        <v>-15.16</v>
      </c>
      <c r="H2766">
        <v>91</v>
      </c>
      <c r="I2766">
        <v>323</v>
      </c>
      <c r="J2766">
        <v>106.1</v>
      </c>
      <c r="K2766">
        <v>243</v>
      </c>
      <c r="L2766">
        <v>65.400000000000006</v>
      </c>
      <c r="M2766">
        <v>151</v>
      </c>
      <c r="N2766">
        <v>0.04</v>
      </c>
      <c r="O2766">
        <v>70</v>
      </c>
      <c r="P2766">
        <v>-3.99</v>
      </c>
      <c r="Q2766">
        <v>254</v>
      </c>
      <c r="R2766">
        <v>100.5</v>
      </c>
      <c r="S2766">
        <v>286</v>
      </c>
      <c r="T2766">
        <v>104.5</v>
      </c>
      <c r="U2766">
        <v>222</v>
      </c>
      <c r="V2766">
        <v>9.4</v>
      </c>
      <c r="W2766">
        <v>8</v>
      </c>
    </row>
    <row r="2767" spans="1:23" x14ac:dyDescent="0.25">
      <c r="A2767">
        <f>COUNTIF('Value Matchup'!$D$356:$D$423,D2767)</f>
        <v>0</v>
      </c>
      <c r="B2767" t="s">
        <v>1659</v>
      </c>
      <c r="C2767">
        <v>309</v>
      </c>
      <c r="D2767" t="s">
        <v>368</v>
      </c>
      <c r="E2767" t="s">
        <v>148</v>
      </c>
      <c r="F2767" s="79" t="s">
        <v>1782</v>
      </c>
      <c r="G2767">
        <v>-15.24</v>
      </c>
      <c r="H2767">
        <v>95.3</v>
      </c>
      <c r="I2767">
        <v>292</v>
      </c>
      <c r="J2767">
        <v>110.5</v>
      </c>
      <c r="K2767">
        <v>304</v>
      </c>
      <c r="L2767">
        <v>63</v>
      </c>
      <c r="M2767">
        <v>271</v>
      </c>
      <c r="N2767">
        <v>-4.9000000000000002E-2</v>
      </c>
      <c r="O2767">
        <v>283</v>
      </c>
      <c r="P2767">
        <v>-3.55</v>
      </c>
      <c r="Q2767">
        <v>244</v>
      </c>
      <c r="R2767">
        <v>101.9</v>
      </c>
      <c r="S2767">
        <v>214</v>
      </c>
      <c r="T2767">
        <v>105.4</v>
      </c>
      <c r="U2767">
        <v>279</v>
      </c>
      <c r="V2767">
        <v>4.3600000000000003</v>
      </c>
      <c r="W2767">
        <v>52</v>
      </c>
    </row>
    <row r="2768" spans="1:23" x14ac:dyDescent="0.25">
      <c r="A2768">
        <f>COUNTIF('Value Matchup'!$D$356:$D$423,D2768)</f>
        <v>0</v>
      </c>
      <c r="B2768" t="s">
        <v>1659</v>
      </c>
      <c r="C2768">
        <v>310</v>
      </c>
      <c r="D2768" t="s">
        <v>145</v>
      </c>
      <c r="E2768" t="s">
        <v>146</v>
      </c>
      <c r="F2768" s="79" t="s">
        <v>1784</v>
      </c>
      <c r="G2768">
        <v>-15.73</v>
      </c>
      <c r="H2768">
        <v>95.2</v>
      </c>
      <c r="I2768">
        <v>293</v>
      </c>
      <c r="J2768">
        <v>110.9</v>
      </c>
      <c r="K2768">
        <v>311</v>
      </c>
      <c r="L2768">
        <v>64.099999999999994</v>
      </c>
      <c r="M2768">
        <v>222</v>
      </c>
      <c r="N2768">
        <v>-6.0000000000000001E-3</v>
      </c>
      <c r="O2768">
        <v>190</v>
      </c>
      <c r="P2768">
        <v>-3.63</v>
      </c>
      <c r="Q2768">
        <v>245</v>
      </c>
      <c r="R2768">
        <v>100.8</v>
      </c>
      <c r="S2768">
        <v>272</v>
      </c>
      <c r="T2768">
        <v>104.4</v>
      </c>
      <c r="U2768">
        <v>220</v>
      </c>
      <c r="V2768">
        <v>-7.11</v>
      </c>
      <c r="W2768">
        <v>326</v>
      </c>
    </row>
    <row r="2769" spans="1:23" x14ac:dyDescent="0.25">
      <c r="A2769">
        <f>COUNTIF('Value Matchup'!$D$356:$D$423,D2769)</f>
        <v>0</v>
      </c>
      <c r="B2769" t="s">
        <v>1659</v>
      </c>
      <c r="C2769">
        <v>311</v>
      </c>
      <c r="D2769" t="s">
        <v>256</v>
      </c>
      <c r="E2769" t="s">
        <v>123</v>
      </c>
      <c r="F2769" s="79" t="s">
        <v>1779</v>
      </c>
      <c r="G2769">
        <v>-15.97</v>
      </c>
      <c r="H2769">
        <v>96.9</v>
      </c>
      <c r="I2769">
        <v>283</v>
      </c>
      <c r="J2769">
        <v>112.9</v>
      </c>
      <c r="K2769">
        <v>329</v>
      </c>
      <c r="L2769">
        <v>63.5</v>
      </c>
      <c r="M2769">
        <v>253</v>
      </c>
      <c r="N2769">
        <v>-8.7999999999999995E-2</v>
      </c>
      <c r="O2769">
        <v>333</v>
      </c>
      <c r="P2769">
        <v>-0.28999999999999998</v>
      </c>
      <c r="Q2769">
        <v>161</v>
      </c>
      <c r="R2769">
        <v>102</v>
      </c>
      <c r="S2769">
        <v>207</v>
      </c>
      <c r="T2769">
        <v>102.2</v>
      </c>
      <c r="U2769">
        <v>137</v>
      </c>
      <c r="V2769">
        <v>1.22</v>
      </c>
      <c r="W2769">
        <v>118</v>
      </c>
    </row>
    <row r="2770" spans="1:23" x14ac:dyDescent="0.25">
      <c r="A2770">
        <f>COUNTIF('Value Matchup'!$D$356:$D$423,D2770)</f>
        <v>0</v>
      </c>
      <c r="B2770" t="s">
        <v>1659</v>
      </c>
      <c r="C2770">
        <v>312</v>
      </c>
      <c r="D2770" t="s">
        <v>1407</v>
      </c>
      <c r="E2770" t="s">
        <v>1585</v>
      </c>
      <c r="F2770" s="79" t="s">
        <v>1661</v>
      </c>
      <c r="G2770">
        <v>-16.22</v>
      </c>
      <c r="H2770">
        <v>92.9</v>
      </c>
      <c r="I2770">
        <v>313</v>
      </c>
      <c r="J2770">
        <v>109.1</v>
      </c>
      <c r="K2770">
        <v>285</v>
      </c>
      <c r="L2770">
        <v>63.7</v>
      </c>
      <c r="M2770">
        <v>243</v>
      </c>
      <c r="N2770">
        <v>1.7000000000000001E-2</v>
      </c>
      <c r="O2770">
        <v>133</v>
      </c>
      <c r="P2770">
        <v>-4.55</v>
      </c>
      <c r="Q2770">
        <v>275</v>
      </c>
      <c r="R2770">
        <v>100.6</v>
      </c>
      <c r="S2770">
        <v>279</v>
      </c>
      <c r="T2770">
        <v>105.2</v>
      </c>
      <c r="U2770">
        <v>267</v>
      </c>
      <c r="V2770">
        <v>1.78</v>
      </c>
      <c r="W2770">
        <v>102</v>
      </c>
    </row>
    <row r="2771" spans="1:23" x14ac:dyDescent="0.25">
      <c r="A2771">
        <f>COUNTIF('Value Matchup'!$D$356:$D$423,D2771)</f>
        <v>0</v>
      </c>
      <c r="B2771" t="s">
        <v>1659</v>
      </c>
      <c r="C2771">
        <v>313</v>
      </c>
      <c r="D2771" t="s">
        <v>330</v>
      </c>
      <c r="E2771" t="s">
        <v>159</v>
      </c>
      <c r="F2771" s="79" t="s">
        <v>1782</v>
      </c>
      <c r="G2771">
        <v>-16.7</v>
      </c>
      <c r="H2771">
        <v>90.1</v>
      </c>
      <c r="I2771">
        <v>328</v>
      </c>
      <c r="J2771">
        <v>106.8</v>
      </c>
      <c r="K2771">
        <v>258</v>
      </c>
      <c r="L2771">
        <v>64.099999999999994</v>
      </c>
      <c r="M2771">
        <v>221</v>
      </c>
      <c r="N2771">
        <v>-6.4000000000000001E-2</v>
      </c>
      <c r="O2771">
        <v>308</v>
      </c>
      <c r="P2771">
        <v>-4.34</v>
      </c>
      <c r="Q2771">
        <v>266</v>
      </c>
      <c r="R2771">
        <v>101.9</v>
      </c>
      <c r="S2771">
        <v>212</v>
      </c>
      <c r="T2771">
        <v>106.3</v>
      </c>
      <c r="U2771">
        <v>313</v>
      </c>
      <c r="V2771">
        <v>-0.01</v>
      </c>
      <c r="W2771">
        <v>157</v>
      </c>
    </row>
    <row r="2772" spans="1:23" x14ac:dyDescent="0.25">
      <c r="A2772">
        <f>COUNTIF('Value Matchup'!$D$356:$D$423,D2772)</f>
        <v>0</v>
      </c>
      <c r="B2772" t="s">
        <v>1659</v>
      </c>
      <c r="C2772">
        <v>314</v>
      </c>
      <c r="D2772" t="s">
        <v>362</v>
      </c>
      <c r="E2772" t="s">
        <v>116</v>
      </c>
      <c r="F2772" s="79" t="s">
        <v>454</v>
      </c>
      <c r="G2772">
        <v>-16.73</v>
      </c>
      <c r="H2772">
        <v>90</v>
      </c>
      <c r="I2772">
        <v>330</v>
      </c>
      <c r="J2772">
        <v>106.7</v>
      </c>
      <c r="K2772">
        <v>257</v>
      </c>
      <c r="L2772">
        <v>63.4</v>
      </c>
      <c r="M2772">
        <v>256</v>
      </c>
      <c r="N2772">
        <v>0.113</v>
      </c>
      <c r="O2772">
        <v>7</v>
      </c>
      <c r="P2772">
        <v>-11.85</v>
      </c>
      <c r="Q2772">
        <v>345</v>
      </c>
      <c r="R2772">
        <v>94</v>
      </c>
      <c r="S2772">
        <v>344</v>
      </c>
      <c r="T2772">
        <v>105.8</v>
      </c>
      <c r="U2772">
        <v>296</v>
      </c>
      <c r="V2772">
        <v>1.64</v>
      </c>
      <c r="W2772">
        <v>109</v>
      </c>
    </row>
    <row r="2773" spans="1:23" x14ac:dyDescent="0.25">
      <c r="A2773">
        <f>COUNTIF('Value Matchup'!$D$356:$D$423,D2773)</f>
        <v>0</v>
      </c>
      <c r="B2773" t="s">
        <v>1659</v>
      </c>
      <c r="C2773">
        <v>315</v>
      </c>
      <c r="D2773" t="s">
        <v>117</v>
      </c>
      <c r="E2773" t="s">
        <v>116</v>
      </c>
      <c r="F2773" s="79" t="s">
        <v>1660</v>
      </c>
      <c r="G2773">
        <v>-16.87</v>
      </c>
      <c r="H2773">
        <v>87.8</v>
      </c>
      <c r="I2773">
        <v>338</v>
      </c>
      <c r="J2773">
        <v>104.7</v>
      </c>
      <c r="K2773">
        <v>213</v>
      </c>
      <c r="L2773">
        <v>63.5</v>
      </c>
      <c r="M2773">
        <v>252</v>
      </c>
      <c r="N2773">
        <v>2.5999999999999999E-2</v>
      </c>
      <c r="O2773">
        <v>102</v>
      </c>
      <c r="P2773">
        <v>-9.9600000000000009</v>
      </c>
      <c r="Q2773">
        <v>341</v>
      </c>
      <c r="R2773">
        <v>95.4</v>
      </c>
      <c r="S2773">
        <v>341</v>
      </c>
      <c r="T2773">
        <v>105.4</v>
      </c>
      <c r="U2773">
        <v>276</v>
      </c>
      <c r="V2773">
        <v>9.52</v>
      </c>
      <c r="W2773">
        <v>7</v>
      </c>
    </row>
    <row r="2774" spans="1:23" x14ac:dyDescent="0.25">
      <c r="A2774">
        <f>COUNTIF('Value Matchup'!$D$356:$D$423,D2774)</f>
        <v>0</v>
      </c>
      <c r="B2774" t="s">
        <v>1659</v>
      </c>
      <c r="C2774">
        <v>316</v>
      </c>
      <c r="D2774" t="s">
        <v>341</v>
      </c>
      <c r="E2774" t="s">
        <v>161</v>
      </c>
      <c r="F2774" s="79" t="s">
        <v>1781</v>
      </c>
      <c r="G2774">
        <v>-17.05</v>
      </c>
      <c r="H2774">
        <v>89.6</v>
      </c>
      <c r="I2774">
        <v>334</v>
      </c>
      <c r="J2774">
        <v>106.7</v>
      </c>
      <c r="K2774">
        <v>252</v>
      </c>
      <c r="L2774">
        <v>63.3</v>
      </c>
      <c r="M2774">
        <v>259</v>
      </c>
      <c r="N2774">
        <v>-4.3999999999999997E-2</v>
      </c>
      <c r="O2774">
        <v>271</v>
      </c>
      <c r="P2774">
        <v>-1.4</v>
      </c>
      <c r="Q2774">
        <v>185</v>
      </c>
      <c r="R2774">
        <v>102.5</v>
      </c>
      <c r="S2774">
        <v>184</v>
      </c>
      <c r="T2774">
        <v>103.9</v>
      </c>
      <c r="U2774">
        <v>191</v>
      </c>
      <c r="V2774">
        <v>1.64</v>
      </c>
      <c r="W2774">
        <v>108</v>
      </c>
    </row>
    <row r="2775" spans="1:23" x14ac:dyDescent="0.25">
      <c r="A2775">
        <f>COUNTIF('Value Matchup'!$D$356:$D$423,D2775)</f>
        <v>0</v>
      </c>
      <c r="B2775" t="s">
        <v>1659</v>
      </c>
      <c r="C2775">
        <v>317</v>
      </c>
      <c r="D2775" t="s">
        <v>204</v>
      </c>
      <c r="E2775" t="s">
        <v>136</v>
      </c>
      <c r="F2775" s="79" t="s">
        <v>1662</v>
      </c>
      <c r="G2775">
        <v>-17.29</v>
      </c>
      <c r="H2775">
        <v>93.4</v>
      </c>
      <c r="I2775">
        <v>309</v>
      </c>
      <c r="J2775">
        <v>110.6</v>
      </c>
      <c r="K2775">
        <v>307</v>
      </c>
      <c r="L2775">
        <v>67.8</v>
      </c>
      <c r="M2775">
        <v>50</v>
      </c>
      <c r="N2775">
        <v>3.9E-2</v>
      </c>
      <c r="O2775">
        <v>75</v>
      </c>
      <c r="P2775">
        <v>-6.08</v>
      </c>
      <c r="Q2775">
        <v>307</v>
      </c>
      <c r="R2775">
        <v>98.9</v>
      </c>
      <c r="S2775">
        <v>324</v>
      </c>
      <c r="T2775">
        <v>104.9</v>
      </c>
      <c r="U2775">
        <v>254</v>
      </c>
      <c r="V2775">
        <v>1.42</v>
      </c>
      <c r="W2775">
        <v>111</v>
      </c>
    </row>
    <row r="2776" spans="1:23" x14ac:dyDescent="0.25">
      <c r="A2776">
        <f>COUNTIF('Value Matchup'!$D$356:$D$423,D2776)</f>
        <v>0</v>
      </c>
      <c r="B2776" t="s">
        <v>1659</v>
      </c>
      <c r="C2776">
        <v>318</v>
      </c>
      <c r="D2776" t="s">
        <v>245</v>
      </c>
      <c r="E2776" t="s">
        <v>207</v>
      </c>
      <c r="F2776" s="79" t="s">
        <v>1779</v>
      </c>
      <c r="G2776">
        <v>-17.399999999999999</v>
      </c>
      <c r="H2776">
        <v>97.4</v>
      </c>
      <c r="I2776">
        <v>273</v>
      </c>
      <c r="J2776">
        <v>114.8</v>
      </c>
      <c r="K2776">
        <v>336</v>
      </c>
      <c r="L2776">
        <v>62</v>
      </c>
      <c r="M2776">
        <v>299</v>
      </c>
      <c r="N2776">
        <v>-9.8000000000000004E-2</v>
      </c>
      <c r="O2776">
        <v>340</v>
      </c>
      <c r="P2776">
        <v>1.54</v>
      </c>
      <c r="Q2776">
        <v>122</v>
      </c>
      <c r="R2776">
        <v>104.2</v>
      </c>
      <c r="S2776">
        <v>111</v>
      </c>
      <c r="T2776">
        <v>102.6</v>
      </c>
      <c r="U2776">
        <v>147</v>
      </c>
      <c r="V2776">
        <v>4.75</v>
      </c>
      <c r="W2776">
        <v>43</v>
      </c>
    </row>
    <row r="2777" spans="1:23" x14ac:dyDescent="0.25">
      <c r="A2777">
        <f>COUNTIF('Value Matchup'!$D$356:$D$423,D2777)</f>
        <v>0</v>
      </c>
      <c r="B2777" t="s">
        <v>1659</v>
      </c>
      <c r="C2777">
        <v>319</v>
      </c>
      <c r="D2777" t="s">
        <v>227</v>
      </c>
      <c r="E2777" t="s">
        <v>1585</v>
      </c>
      <c r="F2777" s="79" t="s">
        <v>1662</v>
      </c>
      <c r="G2777">
        <v>-17.48</v>
      </c>
      <c r="H2777">
        <v>93.2</v>
      </c>
      <c r="I2777">
        <v>311</v>
      </c>
      <c r="J2777">
        <v>110.7</v>
      </c>
      <c r="K2777">
        <v>310</v>
      </c>
      <c r="L2777">
        <v>70.2</v>
      </c>
      <c r="M2777">
        <v>14</v>
      </c>
      <c r="N2777">
        <v>1.4999999999999999E-2</v>
      </c>
      <c r="O2777">
        <v>137</v>
      </c>
      <c r="P2777">
        <v>-7.25</v>
      </c>
      <c r="Q2777">
        <v>327</v>
      </c>
      <c r="R2777">
        <v>100.1</v>
      </c>
      <c r="S2777">
        <v>301</v>
      </c>
      <c r="T2777">
        <v>107.3</v>
      </c>
      <c r="U2777">
        <v>340</v>
      </c>
      <c r="V2777">
        <v>-2.02</v>
      </c>
      <c r="W2777">
        <v>214</v>
      </c>
    </row>
    <row r="2778" spans="1:23" x14ac:dyDescent="0.25">
      <c r="A2778">
        <f>COUNTIF('Value Matchup'!$D$356:$D$423,D2778)</f>
        <v>0</v>
      </c>
      <c r="B2778" t="s">
        <v>1659</v>
      </c>
      <c r="C2778">
        <v>320</v>
      </c>
      <c r="D2778" t="s">
        <v>162</v>
      </c>
      <c r="E2778" t="s">
        <v>108</v>
      </c>
      <c r="F2778" s="79" t="s">
        <v>1784</v>
      </c>
      <c r="G2778">
        <v>-17.91</v>
      </c>
      <c r="H2778">
        <v>93.1</v>
      </c>
      <c r="I2778">
        <v>312</v>
      </c>
      <c r="J2778">
        <v>111</v>
      </c>
      <c r="K2778">
        <v>314</v>
      </c>
      <c r="L2778">
        <v>71.7</v>
      </c>
      <c r="M2778">
        <v>7</v>
      </c>
      <c r="N2778">
        <v>3.0000000000000001E-3</v>
      </c>
      <c r="O2778">
        <v>167</v>
      </c>
      <c r="P2778">
        <v>-4.3600000000000003</v>
      </c>
      <c r="Q2778">
        <v>269</v>
      </c>
      <c r="R2778">
        <v>100.2</v>
      </c>
      <c r="S2778">
        <v>294</v>
      </c>
      <c r="T2778">
        <v>104.6</v>
      </c>
      <c r="U2778">
        <v>234</v>
      </c>
      <c r="V2778">
        <v>0.77</v>
      </c>
      <c r="W2778">
        <v>135</v>
      </c>
    </row>
    <row r="2779" spans="1:23" x14ac:dyDescent="0.25">
      <c r="A2779">
        <f>COUNTIF('Value Matchup'!$D$356:$D$423,D2779)</f>
        <v>0</v>
      </c>
      <c r="B2779" t="s">
        <v>1659</v>
      </c>
      <c r="C2779">
        <v>321</v>
      </c>
      <c r="D2779" t="s">
        <v>127</v>
      </c>
      <c r="E2779" t="s">
        <v>116</v>
      </c>
      <c r="F2779" s="79" t="s">
        <v>1661</v>
      </c>
      <c r="G2779">
        <v>-17.97</v>
      </c>
      <c r="H2779">
        <v>93.5</v>
      </c>
      <c r="I2779">
        <v>307</v>
      </c>
      <c r="J2779">
        <v>111.5</v>
      </c>
      <c r="K2779">
        <v>319</v>
      </c>
      <c r="L2779">
        <v>65.2</v>
      </c>
      <c r="M2779">
        <v>165</v>
      </c>
      <c r="N2779">
        <v>6.2E-2</v>
      </c>
      <c r="O2779">
        <v>34</v>
      </c>
      <c r="P2779">
        <v>-8.0500000000000007</v>
      </c>
      <c r="Q2779">
        <v>333</v>
      </c>
      <c r="R2779">
        <v>96.2</v>
      </c>
      <c r="S2779">
        <v>338</v>
      </c>
      <c r="T2779">
        <v>104.2</v>
      </c>
      <c r="U2779">
        <v>210</v>
      </c>
      <c r="V2779">
        <v>8.51</v>
      </c>
      <c r="W2779">
        <v>14</v>
      </c>
    </row>
    <row r="2780" spans="1:23" x14ac:dyDescent="0.25">
      <c r="A2780">
        <f>COUNTIF('Value Matchup'!$D$356:$D$423,D2780)</f>
        <v>1</v>
      </c>
      <c r="B2780" t="s">
        <v>1659</v>
      </c>
      <c r="C2780">
        <v>322</v>
      </c>
      <c r="D2780" t="s">
        <v>327</v>
      </c>
      <c r="E2780" t="s">
        <v>116</v>
      </c>
      <c r="F2780" s="79" t="s">
        <v>518</v>
      </c>
      <c r="G2780">
        <v>-18.010000000000002</v>
      </c>
      <c r="H2780">
        <v>85.5</v>
      </c>
      <c r="I2780">
        <v>344</v>
      </c>
      <c r="J2780">
        <v>103.5</v>
      </c>
      <c r="K2780">
        <v>187</v>
      </c>
      <c r="L2780">
        <v>70</v>
      </c>
      <c r="M2780">
        <v>16</v>
      </c>
      <c r="N2780">
        <v>4.4999999999999998E-2</v>
      </c>
      <c r="O2780">
        <v>62</v>
      </c>
      <c r="P2780">
        <v>-11.52</v>
      </c>
      <c r="Q2780">
        <v>344</v>
      </c>
      <c r="R2780">
        <v>95.2</v>
      </c>
      <c r="S2780">
        <v>342</v>
      </c>
      <c r="T2780">
        <v>106.7</v>
      </c>
      <c r="U2780">
        <v>329</v>
      </c>
      <c r="V2780">
        <v>7.38</v>
      </c>
      <c r="W2780">
        <v>19</v>
      </c>
    </row>
    <row r="2781" spans="1:23" x14ac:dyDescent="0.25">
      <c r="A2781">
        <f>COUNTIF('Value Matchup'!$D$356:$D$423,D2781)</f>
        <v>0</v>
      </c>
      <c r="B2781" t="s">
        <v>1659</v>
      </c>
      <c r="C2781">
        <v>323</v>
      </c>
      <c r="D2781" t="s">
        <v>382</v>
      </c>
      <c r="E2781" t="s">
        <v>169</v>
      </c>
      <c r="F2781" s="79" t="s">
        <v>1782</v>
      </c>
      <c r="G2781">
        <v>-18.010000000000002</v>
      </c>
      <c r="H2781">
        <v>92.6</v>
      </c>
      <c r="I2781">
        <v>315</v>
      </c>
      <c r="J2781">
        <v>110.6</v>
      </c>
      <c r="K2781">
        <v>306</v>
      </c>
      <c r="L2781">
        <v>63.4</v>
      </c>
      <c r="M2781">
        <v>257</v>
      </c>
      <c r="N2781">
        <v>-4.2000000000000003E-2</v>
      </c>
      <c r="O2781">
        <v>267</v>
      </c>
      <c r="P2781">
        <v>-4.34</v>
      </c>
      <c r="Q2781">
        <v>268</v>
      </c>
      <c r="R2781">
        <v>101.4</v>
      </c>
      <c r="S2781">
        <v>244</v>
      </c>
      <c r="T2781">
        <v>105.7</v>
      </c>
      <c r="U2781">
        <v>290</v>
      </c>
      <c r="V2781">
        <v>-1.64</v>
      </c>
      <c r="W2781">
        <v>203</v>
      </c>
    </row>
    <row r="2782" spans="1:23" x14ac:dyDescent="0.25">
      <c r="A2782">
        <f>COUNTIF('Value Matchup'!$D$356:$D$423,D2782)</f>
        <v>1</v>
      </c>
      <c r="B2782" t="s">
        <v>1659</v>
      </c>
      <c r="C2782">
        <v>324</v>
      </c>
      <c r="D2782" t="s">
        <v>175</v>
      </c>
      <c r="E2782" t="s">
        <v>121</v>
      </c>
      <c r="F2782" s="79" t="s">
        <v>1784</v>
      </c>
      <c r="G2782">
        <v>-18.21</v>
      </c>
      <c r="H2782">
        <v>97.7</v>
      </c>
      <c r="I2782">
        <v>269</v>
      </c>
      <c r="J2782">
        <v>115.9</v>
      </c>
      <c r="K2782">
        <v>339</v>
      </c>
      <c r="L2782">
        <v>64.8</v>
      </c>
      <c r="M2782">
        <v>187</v>
      </c>
      <c r="N2782">
        <v>6.4000000000000001E-2</v>
      </c>
      <c r="O2782">
        <v>32</v>
      </c>
      <c r="P2782">
        <v>-4.45</v>
      </c>
      <c r="Q2782">
        <v>272</v>
      </c>
      <c r="R2782">
        <v>100.1</v>
      </c>
      <c r="S2782">
        <v>296</v>
      </c>
      <c r="T2782">
        <v>104.5</v>
      </c>
      <c r="U2782">
        <v>231</v>
      </c>
      <c r="V2782">
        <v>-5.74</v>
      </c>
      <c r="W2782">
        <v>309</v>
      </c>
    </row>
    <row r="2783" spans="1:23" x14ac:dyDescent="0.25">
      <c r="A2783">
        <f>COUNTIF('Value Matchup'!$D$356:$D$423,D2783)</f>
        <v>0</v>
      </c>
      <c r="B2783" t="s">
        <v>1659</v>
      </c>
      <c r="C2783">
        <v>325</v>
      </c>
      <c r="D2783" t="s">
        <v>296</v>
      </c>
      <c r="E2783" t="s">
        <v>108</v>
      </c>
      <c r="F2783" s="79" t="s">
        <v>1662</v>
      </c>
      <c r="G2783">
        <v>-18.45</v>
      </c>
      <c r="H2783">
        <v>100.8</v>
      </c>
      <c r="I2783">
        <v>213</v>
      </c>
      <c r="J2783">
        <v>119.2</v>
      </c>
      <c r="K2783">
        <v>344</v>
      </c>
      <c r="L2783">
        <v>64.8</v>
      </c>
      <c r="M2783">
        <v>184</v>
      </c>
      <c r="N2783">
        <v>4.8000000000000001E-2</v>
      </c>
      <c r="O2783">
        <v>60</v>
      </c>
      <c r="P2783">
        <v>-3.73</v>
      </c>
      <c r="Q2783">
        <v>248</v>
      </c>
      <c r="R2783">
        <v>99.7</v>
      </c>
      <c r="S2783">
        <v>307</v>
      </c>
      <c r="T2783">
        <v>103.4</v>
      </c>
      <c r="U2783">
        <v>174</v>
      </c>
      <c r="V2783">
        <v>0.86</v>
      </c>
      <c r="W2783">
        <v>130</v>
      </c>
    </row>
    <row r="2784" spans="1:23" x14ac:dyDescent="0.25">
      <c r="A2784">
        <f>COUNTIF('Value Matchup'!$D$356:$D$423,D2784)</f>
        <v>0</v>
      </c>
      <c r="B2784" t="s">
        <v>1659</v>
      </c>
      <c r="C2784">
        <v>326</v>
      </c>
      <c r="D2784" t="s">
        <v>160</v>
      </c>
      <c r="E2784" t="s">
        <v>161</v>
      </c>
      <c r="F2784" s="79" t="s">
        <v>1781</v>
      </c>
      <c r="G2784">
        <v>-18.63</v>
      </c>
      <c r="H2784">
        <v>94.9</v>
      </c>
      <c r="I2784">
        <v>297</v>
      </c>
      <c r="J2784">
        <v>113.5</v>
      </c>
      <c r="K2784">
        <v>333</v>
      </c>
      <c r="L2784">
        <v>65.3</v>
      </c>
      <c r="M2784">
        <v>159</v>
      </c>
      <c r="N2784">
        <v>3.0000000000000001E-3</v>
      </c>
      <c r="O2784">
        <v>166</v>
      </c>
      <c r="P2784">
        <v>-4.34</v>
      </c>
      <c r="Q2784">
        <v>267</v>
      </c>
      <c r="R2784">
        <v>101.2</v>
      </c>
      <c r="S2784">
        <v>248</v>
      </c>
      <c r="T2784">
        <v>105.6</v>
      </c>
      <c r="U2784">
        <v>287</v>
      </c>
      <c r="V2784">
        <v>-7.7</v>
      </c>
      <c r="W2784">
        <v>331</v>
      </c>
    </row>
    <row r="2785" spans="1:23" x14ac:dyDescent="0.25">
      <c r="A2785">
        <f>COUNTIF('Value Matchup'!$D$356:$D$423,D2785)</f>
        <v>0</v>
      </c>
      <c r="B2785" t="s">
        <v>1659</v>
      </c>
      <c r="C2785">
        <v>327</v>
      </c>
      <c r="D2785" t="s">
        <v>265</v>
      </c>
      <c r="E2785" t="s">
        <v>136</v>
      </c>
      <c r="F2785" s="79" t="s">
        <v>1783</v>
      </c>
      <c r="G2785">
        <v>-18.739999999999998</v>
      </c>
      <c r="H2785">
        <v>87.1</v>
      </c>
      <c r="I2785">
        <v>341</v>
      </c>
      <c r="J2785">
        <v>105.9</v>
      </c>
      <c r="K2785">
        <v>236</v>
      </c>
      <c r="L2785">
        <v>66.900000000000006</v>
      </c>
      <c r="M2785">
        <v>87</v>
      </c>
      <c r="N2785">
        <v>4.0000000000000001E-3</v>
      </c>
      <c r="O2785">
        <v>162</v>
      </c>
      <c r="P2785">
        <v>-4.0599999999999996</v>
      </c>
      <c r="Q2785">
        <v>259</v>
      </c>
      <c r="R2785">
        <v>100.1</v>
      </c>
      <c r="S2785">
        <v>298</v>
      </c>
      <c r="T2785">
        <v>104.1</v>
      </c>
      <c r="U2785">
        <v>202</v>
      </c>
      <c r="V2785">
        <v>4.3099999999999996</v>
      </c>
      <c r="W2785">
        <v>53</v>
      </c>
    </row>
    <row r="2786" spans="1:23" x14ac:dyDescent="0.25">
      <c r="A2786">
        <f>COUNTIF('Value Matchup'!$D$356:$D$423,D2786)</f>
        <v>0</v>
      </c>
      <c r="B2786" t="s">
        <v>1659</v>
      </c>
      <c r="C2786">
        <v>328</v>
      </c>
      <c r="D2786" t="s">
        <v>387</v>
      </c>
      <c r="E2786" t="s">
        <v>153</v>
      </c>
      <c r="F2786" s="79" t="s">
        <v>1781</v>
      </c>
      <c r="G2786">
        <v>-18.82</v>
      </c>
      <c r="H2786">
        <v>94.6</v>
      </c>
      <c r="I2786">
        <v>301</v>
      </c>
      <c r="J2786">
        <v>113.4</v>
      </c>
      <c r="K2786">
        <v>331</v>
      </c>
      <c r="L2786">
        <v>64.8</v>
      </c>
      <c r="M2786">
        <v>185</v>
      </c>
      <c r="N2786">
        <v>-3.9E-2</v>
      </c>
      <c r="O2786">
        <v>263</v>
      </c>
      <c r="P2786">
        <v>-2.4</v>
      </c>
      <c r="Q2786">
        <v>211</v>
      </c>
      <c r="R2786">
        <v>102.2</v>
      </c>
      <c r="S2786">
        <v>201</v>
      </c>
      <c r="T2786">
        <v>104.7</v>
      </c>
      <c r="U2786">
        <v>239</v>
      </c>
      <c r="V2786">
        <v>-2.73</v>
      </c>
      <c r="W2786">
        <v>239</v>
      </c>
    </row>
    <row r="2787" spans="1:23" x14ac:dyDescent="0.25">
      <c r="A2787">
        <f>COUNTIF('Value Matchup'!$D$356:$D$423,D2787)</f>
        <v>0</v>
      </c>
      <c r="B2787" t="s">
        <v>1659</v>
      </c>
      <c r="C2787">
        <v>329</v>
      </c>
      <c r="D2787" t="s">
        <v>287</v>
      </c>
      <c r="E2787" t="s">
        <v>121</v>
      </c>
      <c r="F2787" s="79" t="s">
        <v>1779</v>
      </c>
      <c r="G2787">
        <v>-19.149999999999999</v>
      </c>
      <c r="H2787">
        <v>91.4</v>
      </c>
      <c r="I2787">
        <v>318</v>
      </c>
      <c r="J2787">
        <v>110.6</v>
      </c>
      <c r="K2787">
        <v>305</v>
      </c>
      <c r="L2787">
        <v>59.5</v>
      </c>
      <c r="M2787">
        <v>334</v>
      </c>
      <c r="N2787">
        <v>-5.5E-2</v>
      </c>
      <c r="O2787">
        <v>296</v>
      </c>
      <c r="P2787">
        <v>-4.03</v>
      </c>
      <c r="Q2787">
        <v>256</v>
      </c>
      <c r="R2787">
        <v>101.8</v>
      </c>
      <c r="S2787">
        <v>220</v>
      </c>
      <c r="T2787">
        <v>105.8</v>
      </c>
      <c r="U2787">
        <v>297</v>
      </c>
      <c r="V2787">
        <v>-4.8499999999999996</v>
      </c>
      <c r="W2787">
        <v>290</v>
      </c>
    </row>
    <row r="2788" spans="1:23" x14ac:dyDescent="0.25">
      <c r="A2788">
        <f>COUNTIF('Value Matchup'!$D$356:$D$423,D2788)</f>
        <v>0</v>
      </c>
      <c r="B2788" t="s">
        <v>1659</v>
      </c>
      <c r="C2788">
        <v>330</v>
      </c>
      <c r="D2788" t="s">
        <v>310</v>
      </c>
      <c r="E2788" t="s">
        <v>112</v>
      </c>
      <c r="F2788" s="79" t="s">
        <v>1781</v>
      </c>
      <c r="G2788">
        <v>-19.579999999999998</v>
      </c>
      <c r="H2788">
        <v>90.3</v>
      </c>
      <c r="I2788">
        <v>327</v>
      </c>
      <c r="J2788">
        <v>109.9</v>
      </c>
      <c r="K2788">
        <v>298</v>
      </c>
      <c r="L2788">
        <v>62.1</v>
      </c>
      <c r="M2788">
        <v>295</v>
      </c>
      <c r="N2788">
        <v>-2.1999999999999999E-2</v>
      </c>
      <c r="O2788">
        <v>227</v>
      </c>
      <c r="P2788">
        <v>-2.39</v>
      </c>
      <c r="Q2788">
        <v>210</v>
      </c>
      <c r="R2788">
        <v>101.9</v>
      </c>
      <c r="S2788">
        <v>211</v>
      </c>
      <c r="T2788">
        <v>104.3</v>
      </c>
      <c r="U2788">
        <v>214</v>
      </c>
      <c r="V2788">
        <v>-4.21</v>
      </c>
      <c r="W2788">
        <v>276</v>
      </c>
    </row>
    <row r="2789" spans="1:23" x14ac:dyDescent="0.25">
      <c r="A2789">
        <f>COUNTIF('Value Matchup'!$D$356:$D$423,D2789)</f>
        <v>0</v>
      </c>
      <c r="B2789" t="s">
        <v>1659</v>
      </c>
      <c r="C2789">
        <v>331</v>
      </c>
      <c r="D2789" t="s">
        <v>119</v>
      </c>
      <c r="E2789" t="s">
        <v>116</v>
      </c>
      <c r="F2789" s="79" t="s">
        <v>1785</v>
      </c>
      <c r="G2789">
        <v>-20.18</v>
      </c>
      <c r="H2789">
        <v>88.4</v>
      </c>
      <c r="I2789">
        <v>337</v>
      </c>
      <c r="J2789">
        <v>108.6</v>
      </c>
      <c r="K2789">
        <v>280</v>
      </c>
      <c r="L2789">
        <v>67.400000000000006</v>
      </c>
      <c r="M2789">
        <v>61</v>
      </c>
      <c r="N2789">
        <v>-4.5999999999999999E-2</v>
      </c>
      <c r="O2789">
        <v>273</v>
      </c>
      <c r="P2789">
        <v>-11.22</v>
      </c>
      <c r="Q2789">
        <v>343</v>
      </c>
      <c r="R2789">
        <v>94.2</v>
      </c>
      <c r="S2789">
        <v>343</v>
      </c>
      <c r="T2789">
        <v>105.4</v>
      </c>
      <c r="U2789">
        <v>280</v>
      </c>
      <c r="V2789">
        <v>7.42</v>
      </c>
      <c r="W2789">
        <v>18</v>
      </c>
    </row>
    <row r="2790" spans="1:23" x14ac:dyDescent="0.25">
      <c r="A2790">
        <f>COUNTIF('Value Matchup'!$D$356:$D$423,D2790)</f>
        <v>0</v>
      </c>
      <c r="B2790" t="s">
        <v>1659</v>
      </c>
      <c r="C2790">
        <v>332</v>
      </c>
      <c r="D2790" t="s">
        <v>240</v>
      </c>
      <c r="E2790" t="s">
        <v>116</v>
      </c>
      <c r="F2790" s="79" t="s">
        <v>1783</v>
      </c>
      <c r="G2790">
        <v>-20.45</v>
      </c>
      <c r="H2790">
        <v>88.5</v>
      </c>
      <c r="I2790">
        <v>336</v>
      </c>
      <c r="J2790">
        <v>108.9</v>
      </c>
      <c r="K2790">
        <v>283</v>
      </c>
      <c r="L2790">
        <v>60.7</v>
      </c>
      <c r="M2790">
        <v>324</v>
      </c>
      <c r="N2790">
        <v>-2.7E-2</v>
      </c>
      <c r="O2790">
        <v>242</v>
      </c>
      <c r="P2790">
        <v>-7.13</v>
      </c>
      <c r="Q2790">
        <v>324</v>
      </c>
      <c r="R2790">
        <v>97</v>
      </c>
      <c r="S2790">
        <v>336</v>
      </c>
      <c r="T2790">
        <v>104.2</v>
      </c>
      <c r="U2790">
        <v>204</v>
      </c>
      <c r="V2790">
        <v>15.79</v>
      </c>
      <c r="W2790">
        <v>1</v>
      </c>
    </row>
    <row r="2791" spans="1:23" x14ac:dyDescent="0.25">
      <c r="A2791">
        <f>COUNTIF('Value Matchup'!$D$356:$D$423,D2791)</f>
        <v>0</v>
      </c>
      <c r="B2791" t="s">
        <v>1659</v>
      </c>
      <c r="C2791">
        <v>333</v>
      </c>
      <c r="D2791" t="s">
        <v>289</v>
      </c>
      <c r="E2791" t="s">
        <v>1399</v>
      </c>
      <c r="F2791" s="79" t="s">
        <v>1661</v>
      </c>
      <c r="G2791">
        <v>-20.56</v>
      </c>
      <c r="H2791">
        <v>97.1</v>
      </c>
      <c r="I2791">
        <v>281</v>
      </c>
      <c r="J2791">
        <v>117.6</v>
      </c>
      <c r="K2791">
        <v>343</v>
      </c>
      <c r="L2791">
        <v>70.400000000000006</v>
      </c>
      <c r="M2791">
        <v>13</v>
      </c>
      <c r="N2791">
        <v>-5.3999999999999999E-2</v>
      </c>
      <c r="O2791">
        <v>294</v>
      </c>
      <c r="P2791">
        <v>-1.49</v>
      </c>
      <c r="Q2791">
        <v>190</v>
      </c>
      <c r="R2791">
        <v>102.5</v>
      </c>
      <c r="S2791">
        <v>182</v>
      </c>
      <c r="T2791">
        <v>104</v>
      </c>
      <c r="U2791">
        <v>201</v>
      </c>
      <c r="V2791">
        <v>-0.42</v>
      </c>
      <c r="W2791">
        <v>170</v>
      </c>
    </row>
    <row r="2792" spans="1:23" x14ac:dyDescent="0.25">
      <c r="A2792">
        <f>COUNTIF('Value Matchup'!$D$356:$D$423,D2792)</f>
        <v>0</v>
      </c>
      <c r="B2792" t="s">
        <v>1659</v>
      </c>
      <c r="C2792">
        <v>334</v>
      </c>
      <c r="D2792" t="s">
        <v>170</v>
      </c>
      <c r="E2792" t="s">
        <v>1585</v>
      </c>
      <c r="F2792" s="79" t="s">
        <v>1780</v>
      </c>
      <c r="G2792">
        <v>-20.89</v>
      </c>
      <c r="H2792">
        <v>88.7</v>
      </c>
      <c r="I2792">
        <v>335</v>
      </c>
      <c r="J2792">
        <v>109.6</v>
      </c>
      <c r="K2792">
        <v>291</v>
      </c>
      <c r="L2792">
        <v>69.2</v>
      </c>
      <c r="M2792">
        <v>25</v>
      </c>
      <c r="N2792">
        <v>-4.8000000000000001E-2</v>
      </c>
      <c r="O2792">
        <v>279</v>
      </c>
      <c r="P2792">
        <v>-3.11</v>
      </c>
      <c r="Q2792">
        <v>237</v>
      </c>
      <c r="R2792">
        <v>101.7</v>
      </c>
      <c r="S2792">
        <v>230</v>
      </c>
      <c r="T2792">
        <v>104.8</v>
      </c>
      <c r="U2792">
        <v>248</v>
      </c>
      <c r="V2792">
        <v>3.58</v>
      </c>
      <c r="W2792">
        <v>70</v>
      </c>
    </row>
    <row r="2793" spans="1:23" x14ac:dyDescent="0.25">
      <c r="A2793">
        <f>COUNTIF('Value Matchup'!$D$356:$D$423,D2793)</f>
        <v>1</v>
      </c>
      <c r="B2793" t="s">
        <v>1659</v>
      </c>
      <c r="C2793">
        <v>335</v>
      </c>
      <c r="D2793" t="s">
        <v>202</v>
      </c>
      <c r="E2793" t="s">
        <v>148</v>
      </c>
      <c r="F2793" s="79" t="s">
        <v>1779</v>
      </c>
      <c r="G2793">
        <v>-21.19</v>
      </c>
      <c r="H2793">
        <v>87.8</v>
      </c>
      <c r="I2793">
        <v>339</v>
      </c>
      <c r="J2793">
        <v>109</v>
      </c>
      <c r="K2793">
        <v>284</v>
      </c>
      <c r="L2793">
        <v>66.5</v>
      </c>
      <c r="M2793">
        <v>99</v>
      </c>
      <c r="N2793">
        <v>3.4000000000000002E-2</v>
      </c>
      <c r="O2793">
        <v>82</v>
      </c>
      <c r="P2793">
        <v>-3.99</v>
      </c>
      <c r="Q2793">
        <v>253</v>
      </c>
      <c r="R2793">
        <v>101.5</v>
      </c>
      <c r="S2793">
        <v>241</v>
      </c>
      <c r="T2793">
        <v>105.5</v>
      </c>
      <c r="U2793">
        <v>283</v>
      </c>
      <c r="V2793">
        <v>-0.61</v>
      </c>
      <c r="W2793">
        <v>178</v>
      </c>
    </row>
    <row r="2794" spans="1:23" x14ac:dyDescent="0.25">
      <c r="A2794">
        <f>COUNTIF('Value Matchup'!$D$356:$D$423,D2794)</f>
        <v>0</v>
      </c>
      <c r="B2794" t="s">
        <v>1659</v>
      </c>
      <c r="C2794">
        <v>336</v>
      </c>
      <c r="D2794" t="s">
        <v>376</v>
      </c>
      <c r="E2794" t="s">
        <v>132</v>
      </c>
      <c r="F2794" s="79" t="s">
        <v>1780</v>
      </c>
      <c r="G2794">
        <v>-21.2</v>
      </c>
      <c r="H2794">
        <v>94.1</v>
      </c>
      <c r="I2794">
        <v>303</v>
      </c>
      <c r="J2794">
        <v>115.3</v>
      </c>
      <c r="K2794">
        <v>337</v>
      </c>
      <c r="L2794">
        <v>65.099999999999994</v>
      </c>
      <c r="M2794">
        <v>169</v>
      </c>
      <c r="N2794">
        <v>-1.2E-2</v>
      </c>
      <c r="O2794">
        <v>201</v>
      </c>
      <c r="P2794">
        <v>-1.78</v>
      </c>
      <c r="Q2794">
        <v>196</v>
      </c>
      <c r="R2794">
        <v>101.8</v>
      </c>
      <c r="S2794">
        <v>225</v>
      </c>
      <c r="T2794">
        <v>103.6</v>
      </c>
      <c r="U2794">
        <v>178</v>
      </c>
      <c r="V2794">
        <v>1.32</v>
      </c>
      <c r="W2794">
        <v>114</v>
      </c>
    </row>
    <row r="2795" spans="1:23" x14ac:dyDescent="0.25">
      <c r="A2795">
        <f>COUNTIF('Value Matchup'!$D$356:$D$423,D2795)</f>
        <v>0</v>
      </c>
      <c r="B2795" t="s">
        <v>1659</v>
      </c>
      <c r="C2795">
        <v>337</v>
      </c>
      <c r="D2795" t="s">
        <v>115</v>
      </c>
      <c r="E2795" t="s">
        <v>116</v>
      </c>
      <c r="F2795" s="79" t="s">
        <v>1783</v>
      </c>
      <c r="G2795">
        <v>-21.42</v>
      </c>
      <c r="H2795">
        <v>90</v>
      </c>
      <c r="I2795">
        <v>329</v>
      </c>
      <c r="J2795">
        <v>111.4</v>
      </c>
      <c r="K2795">
        <v>318</v>
      </c>
      <c r="L2795">
        <v>66.8</v>
      </c>
      <c r="M2795">
        <v>91</v>
      </c>
      <c r="N2795">
        <v>-6.3E-2</v>
      </c>
      <c r="O2795">
        <v>306</v>
      </c>
      <c r="P2795">
        <v>-11.19</v>
      </c>
      <c r="Q2795">
        <v>342</v>
      </c>
      <c r="R2795">
        <v>93.6</v>
      </c>
      <c r="S2795">
        <v>345</v>
      </c>
      <c r="T2795">
        <v>104.8</v>
      </c>
      <c r="U2795">
        <v>247</v>
      </c>
      <c r="V2795">
        <v>9.08</v>
      </c>
      <c r="W2795">
        <v>9</v>
      </c>
    </row>
    <row r="2796" spans="1:23" x14ac:dyDescent="0.25">
      <c r="A2796">
        <f>COUNTIF('Value Matchup'!$D$356:$D$423,D2796)</f>
        <v>0</v>
      </c>
      <c r="B2796" t="s">
        <v>1659</v>
      </c>
      <c r="C2796">
        <v>338</v>
      </c>
      <c r="D2796" t="s">
        <v>147</v>
      </c>
      <c r="E2796" t="s">
        <v>148</v>
      </c>
      <c r="F2796" s="79" t="s">
        <v>1778</v>
      </c>
      <c r="G2796">
        <v>-22.37</v>
      </c>
      <c r="H2796">
        <v>94</v>
      </c>
      <c r="I2796">
        <v>304</v>
      </c>
      <c r="J2796">
        <v>116.4</v>
      </c>
      <c r="K2796">
        <v>341</v>
      </c>
      <c r="L2796">
        <v>64.599999999999994</v>
      </c>
      <c r="M2796">
        <v>196</v>
      </c>
      <c r="N2796">
        <v>-3.6999999999999998E-2</v>
      </c>
      <c r="O2796">
        <v>259</v>
      </c>
      <c r="P2796">
        <v>-3.04</v>
      </c>
      <c r="Q2796">
        <v>231</v>
      </c>
      <c r="R2796">
        <v>100.9</v>
      </c>
      <c r="S2796">
        <v>268</v>
      </c>
      <c r="T2796">
        <v>104</v>
      </c>
      <c r="U2796">
        <v>194</v>
      </c>
      <c r="V2796">
        <v>0.4</v>
      </c>
      <c r="W2796">
        <v>144</v>
      </c>
    </row>
    <row r="2797" spans="1:23" x14ac:dyDescent="0.25">
      <c r="A2797">
        <f>COUNTIF('Value Matchup'!$D$356:$D$423,D2797)</f>
        <v>0</v>
      </c>
      <c r="B2797" t="s">
        <v>1659</v>
      </c>
      <c r="C2797">
        <v>339</v>
      </c>
      <c r="D2797" t="s">
        <v>384</v>
      </c>
      <c r="E2797" t="s">
        <v>176</v>
      </c>
      <c r="F2797" s="79" t="s">
        <v>1777</v>
      </c>
      <c r="G2797">
        <v>-22.63</v>
      </c>
      <c r="H2797">
        <v>87.3</v>
      </c>
      <c r="I2797">
        <v>340</v>
      </c>
      <c r="J2797">
        <v>109.9</v>
      </c>
      <c r="K2797">
        <v>297</v>
      </c>
      <c r="L2797">
        <v>61.5</v>
      </c>
      <c r="M2797">
        <v>312</v>
      </c>
      <c r="N2797">
        <v>-3.5999999999999997E-2</v>
      </c>
      <c r="O2797">
        <v>258</v>
      </c>
      <c r="P2797">
        <v>2.73</v>
      </c>
      <c r="Q2797">
        <v>105</v>
      </c>
      <c r="R2797">
        <v>103.9</v>
      </c>
      <c r="S2797">
        <v>125</v>
      </c>
      <c r="T2797">
        <v>101.1</v>
      </c>
      <c r="U2797">
        <v>90</v>
      </c>
      <c r="V2797">
        <v>4.62</v>
      </c>
      <c r="W2797">
        <v>46</v>
      </c>
    </row>
    <row r="2798" spans="1:23" x14ac:dyDescent="0.25">
      <c r="A2798">
        <f>COUNTIF('Value Matchup'!$D$356:$D$423,D2798)</f>
        <v>0</v>
      </c>
      <c r="B2798" t="s">
        <v>1659</v>
      </c>
      <c r="C2798">
        <v>340</v>
      </c>
      <c r="D2798" t="s">
        <v>308</v>
      </c>
      <c r="E2798" t="s">
        <v>198</v>
      </c>
      <c r="F2798" s="79" t="s">
        <v>1781</v>
      </c>
      <c r="G2798">
        <v>-22.81</v>
      </c>
      <c r="H2798">
        <v>89.8</v>
      </c>
      <c r="I2798">
        <v>332</v>
      </c>
      <c r="J2798">
        <v>112.6</v>
      </c>
      <c r="K2798">
        <v>327</v>
      </c>
      <c r="L2798">
        <v>64.599999999999994</v>
      </c>
      <c r="M2798">
        <v>192</v>
      </c>
      <c r="N2798">
        <v>-2E-3</v>
      </c>
      <c r="O2798">
        <v>178</v>
      </c>
      <c r="P2798">
        <v>-4.42</v>
      </c>
      <c r="Q2798">
        <v>271</v>
      </c>
      <c r="R2798">
        <v>101.7</v>
      </c>
      <c r="S2798">
        <v>227</v>
      </c>
      <c r="T2798">
        <v>106.1</v>
      </c>
      <c r="U2798">
        <v>309</v>
      </c>
      <c r="V2798">
        <v>-1.63</v>
      </c>
      <c r="W2798">
        <v>202</v>
      </c>
    </row>
    <row r="2799" spans="1:23" x14ac:dyDescent="0.25">
      <c r="A2799">
        <f>COUNTIF('Value Matchup'!$D$356:$D$423,D2799)</f>
        <v>0</v>
      </c>
      <c r="B2799" t="s">
        <v>1659</v>
      </c>
      <c r="C2799">
        <v>341</v>
      </c>
      <c r="D2799" t="s">
        <v>254</v>
      </c>
      <c r="E2799" t="s">
        <v>1399</v>
      </c>
      <c r="F2799" s="79" t="s">
        <v>1662</v>
      </c>
      <c r="G2799">
        <v>-22.94</v>
      </c>
      <c r="H2799">
        <v>99.7</v>
      </c>
      <c r="I2799">
        <v>234</v>
      </c>
      <c r="J2799">
        <v>122.6</v>
      </c>
      <c r="K2799">
        <v>345</v>
      </c>
      <c r="L2799">
        <v>69.099999999999994</v>
      </c>
      <c r="M2799">
        <v>26</v>
      </c>
      <c r="N2799">
        <v>0.01</v>
      </c>
      <c r="O2799">
        <v>147</v>
      </c>
      <c r="P2799">
        <v>-6.78</v>
      </c>
      <c r="Q2799">
        <v>320</v>
      </c>
      <c r="R2799">
        <v>98.6</v>
      </c>
      <c r="S2799">
        <v>326</v>
      </c>
      <c r="T2799">
        <v>105.4</v>
      </c>
      <c r="U2799">
        <v>278</v>
      </c>
      <c r="V2799">
        <v>-6.87</v>
      </c>
      <c r="W2799">
        <v>322</v>
      </c>
    </row>
    <row r="2800" spans="1:23" x14ac:dyDescent="0.25">
      <c r="A2800">
        <f>COUNTIF('Value Matchup'!$D$356:$D$423,D2800)</f>
        <v>0</v>
      </c>
      <c r="B2800" t="s">
        <v>1659</v>
      </c>
      <c r="C2800">
        <v>342</v>
      </c>
      <c r="D2800" t="s">
        <v>392</v>
      </c>
      <c r="E2800" t="s">
        <v>118</v>
      </c>
      <c r="F2800" s="79" t="s">
        <v>1780</v>
      </c>
      <c r="G2800">
        <v>-23.39</v>
      </c>
      <c r="H2800">
        <v>91.4</v>
      </c>
      <c r="I2800">
        <v>319</v>
      </c>
      <c r="J2800">
        <v>114.8</v>
      </c>
      <c r="K2800">
        <v>335</v>
      </c>
      <c r="L2800">
        <v>67.900000000000006</v>
      </c>
      <c r="M2800">
        <v>46</v>
      </c>
      <c r="N2800">
        <v>-2.9000000000000001E-2</v>
      </c>
      <c r="O2800">
        <v>248</v>
      </c>
      <c r="P2800">
        <v>-6.12</v>
      </c>
      <c r="Q2800">
        <v>308</v>
      </c>
      <c r="R2800">
        <v>99.4</v>
      </c>
      <c r="S2800">
        <v>312</v>
      </c>
      <c r="T2800">
        <v>105.5</v>
      </c>
      <c r="U2800">
        <v>285</v>
      </c>
      <c r="V2800">
        <v>-2.37</v>
      </c>
      <c r="W2800">
        <v>230</v>
      </c>
    </row>
    <row r="2801" spans="1:23" x14ac:dyDescent="0.25">
      <c r="A2801">
        <f>COUNTIF('Value Matchup'!$D$356:$D$423,D2801)</f>
        <v>0</v>
      </c>
      <c r="B2801" t="s">
        <v>1659</v>
      </c>
      <c r="C2801">
        <v>343</v>
      </c>
      <c r="D2801" t="s">
        <v>356</v>
      </c>
      <c r="E2801" t="s">
        <v>136</v>
      </c>
      <c r="F2801" s="79" t="s">
        <v>1781</v>
      </c>
      <c r="G2801">
        <v>-24.49</v>
      </c>
      <c r="H2801">
        <v>92.4</v>
      </c>
      <c r="I2801">
        <v>316</v>
      </c>
      <c r="J2801">
        <v>116.9</v>
      </c>
      <c r="K2801">
        <v>342</v>
      </c>
      <c r="L2801">
        <v>68.5</v>
      </c>
      <c r="M2801">
        <v>33</v>
      </c>
      <c r="N2801">
        <v>-2.9000000000000001E-2</v>
      </c>
      <c r="O2801">
        <v>249</v>
      </c>
      <c r="P2801">
        <v>-6.2</v>
      </c>
      <c r="Q2801">
        <v>310</v>
      </c>
      <c r="R2801">
        <v>99.7</v>
      </c>
      <c r="S2801">
        <v>308</v>
      </c>
      <c r="T2801">
        <v>105.9</v>
      </c>
      <c r="U2801">
        <v>298</v>
      </c>
      <c r="V2801">
        <v>0.3</v>
      </c>
      <c r="W2801">
        <v>146</v>
      </c>
    </row>
    <row r="2802" spans="1:23" x14ac:dyDescent="0.25">
      <c r="A2802">
        <f>COUNTIF('Value Matchup'!$D$356:$D$423,D2802)</f>
        <v>0</v>
      </c>
      <c r="B2802" t="s">
        <v>1659</v>
      </c>
      <c r="C2802">
        <v>344</v>
      </c>
      <c r="D2802" t="s">
        <v>137</v>
      </c>
      <c r="E2802" t="s">
        <v>118</v>
      </c>
      <c r="F2802" s="79" t="s">
        <v>1774</v>
      </c>
      <c r="G2802">
        <v>-25.99</v>
      </c>
      <c r="H2802">
        <v>86.5</v>
      </c>
      <c r="I2802">
        <v>342</v>
      </c>
      <c r="J2802">
        <v>112.5</v>
      </c>
      <c r="K2802">
        <v>325</v>
      </c>
      <c r="L2802">
        <v>64.599999999999994</v>
      </c>
      <c r="M2802">
        <v>195</v>
      </c>
      <c r="N2802">
        <v>-2.1000000000000001E-2</v>
      </c>
      <c r="O2802">
        <v>225</v>
      </c>
      <c r="P2802">
        <v>-7.02</v>
      </c>
      <c r="Q2802">
        <v>323</v>
      </c>
      <c r="R2802">
        <v>98.8</v>
      </c>
      <c r="S2802">
        <v>325</v>
      </c>
      <c r="T2802">
        <v>105.8</v>
      </c>
      <c r="U2802">
        <v>292</v>
      </c>
      <c r="V2802">
        <v>-5.28</v>
      </c>
      <c r="W2802">
        <v>302</v>
      </c>
    </row>
    <row r="2803" spans="1:23" x14ac:dyDescent="0.25">
      <c r="A2803">
        <f>COUNTIF('Value Matchup'!$D$356:$D$423,D2803)</f>
        <v>0</v>
      </c>
      <c r="B2803" t="s">
        <v>1659</v>
      </c>
      <c r="C2803">
        <v>345</v>
      </c>
      <c r="D2803" t="s">
        <v>218</v>
      </c>
      <c r="E2803" t="s">
        <v>116</v>
      </c>
      <c r="F2803" s="79" t="s">
        <v>1780</v>
      </c>
      <c r="G2803">
        <v>-30.22</v>
      </c>
      <c r="H2803">
        <v>85.3</v>
      </c>
      <c r="I2803">
        <v>345</v>
      </c>
      <c r="J2803">
        <v>115.5</v>
      </c>
      <c r="K2803">
        <v>338</v>
      </c>
      <c r="L2803">
        <v>64.3</v>
      </c>
      <c r="M2803">
        <v>208</v>
      </c>
      <c r="N2803">
        <v>2.4E-2</v>
      </c>
      <c r="O2803">
        <v>108</v>
      </c>
      <c r="P2803">
        <v>-9.08</v>
      </c>
      <c r="Q2803">
        <v>338</v>
      </c>
      <c r="R2803">
        <v>96</v>
      </c>
      <c r="S2803">
        <v>340</v>
      </c>
      <c r="T2803">
        <v>105.1</v>
      </c>
      <c r="U2803">
        <v>260</v>
      </c>
      <c r="V2803">
        <v>5.28</v>
      </c>
      <c r="W2803">
        <v>36</v>
      </c>
    </row>
    <row r="2804" spans="1:23" x14ac:dyDescent="0.25">
      <c r="A2804">
        <f>COUNTIF('Value Matchup'!$D$356:$D$423,D2804)</f>
        <v>0</v>
      </c>
      <c r="B2804" t="s">
        <v>1775</v>
      </c>
      <c r="C2804">
        <v>1</v>
      </c>
      <c r="D2804" t="s">
        <v>1305</v>
      </c>
      <c r="E2804" t="s">
        <v>140</v>
      </c>
      <c r="F2804" s="79" t="s">
        <v>1200</v>
      </c>
      <c r="G2804">
        <v>33.29</v>
      </c>
      <c r="H2804">
        <v>121</v>
      </c>
      <c r="I2804">
        <v>1</v>
      </c>
      <c r="J2804">
        <v>87.7</v>
      </c>
      <c r="K2804">
        <v>5</v>
      </c>
      <c r="L2804">
        <v>64.7</v>
      </c>
      <c r="M2804">
        <v>229</v>
      </c>
      <c r="N2804">
        <v>8.9999999999999993E-3</v>
      </c>
      <c r="O2804">
        <v>145</v>
      </c>
      <c r="P2804">
        <v>11.53</v>
      </c>
      <c r="Q2804">
        <v>4</v>
      </c>
      <c r="R2804">
        <v>107.9</v>
      </c>
      <c r="S2804">
        <v>19</v>
      </c>
      <c r="T2804">
        <v>96.4</v>
      </c>
      <c r="U2804">
        <v>1</v>
      </c>
      <c r="V2804">
        <v>2.5</v>
      </c>
      <c r="W2804">
        <v>94</v>
      </c>
    </row>
    <row r="2805" spans="1:23" x14ac:dyDescent="0.25">
      <c r="A2805">
        <f>COUNTIF('Value Matchup'!$D$356:$D$423,D2805)</f>
        <v>0</v>
      </c>
      <c r="B2805" t="s">
        <v>1775</v>
      </c>
      <c r="C2805">
        <v>2</v>
      </c>
      <c r="D2805" t="s">
        <v>960</v>
      </c>
      <c r="E2805" t="s">
        <v>134</v>
      </c>
      <c r="F2805" s="79" t="s">
        <v>1308</v>
      </c>
      <c r="G2805">
        <v>31.85</v>
      </c>
      <c r="H2805">
        <v>120.4</v>
      </c>
      <c r="I2805">
        <v>2</v>
      </c>
      <c r="J2805">
        <v>88.5</v>
      </c>
      <c r="K2805">
        <v>8</v>
      </c>
      <c r="L2805">
        <v>67.2</v>
      </c>
      <c r="M2805">
        <v>105</v>
      </c>
      <c r="N2805">
        <v>3.7999999999999999E-2</v>
      </c>
      <c r="O2805">
        <v>83</v>
      </c>
      <c r="P2805">
        <v>9.5299999999999994</v>
      </c>
      <c r="Q2805">
        <v>16</v>
      </c>
      <c r="R2805">
        <v>108.2</v>
      </c>
      <c r="S2805">
        <v>16</v>
      </c>
      <c r="T2805">
        <v>98.7</v>
      </c>
      <c r="U2805">
        <v>32</v>
      </c>
      <c r="V2805">
        <v>1.1299999999999999</v>
      </c>
      <c r="W2805">
        <v>125</v>
      </c>
    </row>
    <row r="2806" spans="1:23" x14ac:dyDescent="0.25">
      <c r="A2806">
        <f>COUNTIF('Value Matchup'!$D$356:$D$423,D2806)</f>
        <v>0</v>
      </c>
      <c r="B2806" t="s">
        <v>1775</v>
      </c>
      <c r="C2806">
        <v>3</v>
      </c>
      <c r="D2806" t="s">
        <v>1143</v>
      </c>
      <c r="E2806" t="s">
        <v>150</v>
      </c>
      <c r="F2806" s="79" t="s">
        <v>758</v>
      </c>
      <c r="G2806">
        <v>27.62</v>
      </c>
      <c r="H2806">
        <v>118.5</v>
      </c>
      <c r="I2806">
        <v>6</v>
      </c>
      <c r="J2806">
        <v>90.9</v>
      </c>
      <c r="K2806">
        <v>14</v>
      </c>
      <c r="L2806">
        <v>68.7</v>
      </c>
      <c r="M2806">
        <v>59</v>
      </c>
      <c r="N2806">
        <v>-8.0000000000000002E-3</v>
      </c>
      <c r="O2806">
        <v>191</v>
      </c>
      <c r="P2806">
        <v>8.6199999999999992</v>
      </c>
      <c r="Q2806">
        <v>36</v>
      </c>
      <c r="R2806">
        <v>108.5</v>
      </c>
      <c r="S2806">
        <v>10</v>
      </c>
      <c r="T2806">
        <v>99.8</v>
      </c>
      <c r="U2806">
        <v>67</v>
      </c>
      <c r="V2806">
        <v>-2.96</v>
      </c>
      <c r="W2806">
        <v>246</v>
      </c>
    </row>
    <row r="2807" spans="1:23" x14ac:dyDescent="0.25">
      <c r="A2807">
        <f>COUNTIF('Value Matchup'!$D$356:$D$423,D2807)</f>
        <v>0</v>
      </c>
      <c r="B2807" t="s">
        <v>1775</v>
      </c>
      <c r="C2807">
        <v>4</v>
      </c>
      <c r="D2807" t="s">
        <v>1302</v>
      </c>
      <c r="E2807" t="s">
        <v>114</v>
      </c>
      <c r="F2807" s="79" t="s">
        <v>1311</v>
      </c>
      <c r="G2807">
        <v>26.54</v>
      </c>
      <c r="H2807">
        <v>114.9</v>
      </c>
      <c r="I2807">
        <v>22</v>
      </c>
      <c r="J2807">
        <v>88.3</v>
      </c>
      <c r="K2807">
        <v>6</v>
      </c>
      <c r="L2807">
        <v>68.3</v>
      </c>
      <c r="M2807">
        <v>66</v>
      </c>
      <c r="N2807">
        <v>0.06</v>
      </c>
      <c r="O2807">
        <v>43</v>
      </c>
      <c r="P2807">
        <v>7.06</v>
      </c>
      <c r="Q2807">
        <v>55</v>
      </c>
      <c r="R2807">
        <v>106.5</v>
      </c>
      <c r="S2807">
        <v>50</v>
      </c>
      <c r="T2807">
        <v>99.5</v>
      </c>
      <c r="U2807">
        <v>57</v>
      </c>
      <c r="V2807">
        <v>-1.28</v>
      </c>
      <c r="W2807">
        <v>194</v>
      </c>
    </row>
    <row r="2808" spans="1:23" x14ac:dyDescent="0.25">
      <c r="A2808">
        <f>COUNTIF('Value Matchup'!$D$356:$D$423,D2808)</f>
        <v>0</v>
      </c>
      <c r="B2808" t="s">
        <v>1775</v>
      </c>
      <c r="C2808">
        <v>5</v>
      </c>
      <c r="D2808" t="s">
        <v>1663</v>
      </c>
      <c r="E2808" t="s">
        <v>150</v>
      </c>
      <c r="F2808" s="79" t="s">
        <v>1209</v>
      </c>
      <c r="G2808">
        <v>25.54</v>
      </c>
      <c r="H2808">
        <v>117.2</v>
      </c>
      <c r="I2808">
        <v>12</v>
      </c>
      <c r="J2808">
        <v>91.7</v>
      </c>
      <c r="K2808">
        <v>21</v>
      </c>
      <c r="L2808">
        <v>62.6</v>
      </c>
      <c r="M2808">
        <v>296</v>
      </c>
      <c r="N2808">
        <v>5.7000000000000002E-2</v>
      </c>
      <c r="O2808">
        <v>45</v>
      </c>
      <c r="P2808">
        <v>12.58</v>
      </c>
      <c r="Q2808">
        <v>1</v>
      </c>
      <c r="R2808">
        <v>110</v>
      </c>
      <c r="S2808">
        <v>1</v>
      </c>
      <c r="T2808">
        <v>97.5</v>
      </c>
      <c r="U2808">
        <v>7</v>
      </c>
      <c r="V2808">
        <v>5.45</v>
      </c>
      <c r="W2808">
        <v>50</v>
      </c>
    </row>
    <row r="2809" spans="1:23" x14ac:dyDescent="0.25">
      <c r="A2809">
        <f>COUNTIF('Value Matchup'!$D$356:$D$423,D2809)</f>
        <v>0</v>
      </c>
      <c r="B2809" t="s">
        <v>1775</v>
      </c>
      <c r="C2809">
        <v>6</v>
      </c>
      <c r="D2809" t="s">
        <v>1664</v>
      </c>
      <c r="E2809" t="s">
        <v>134</v>
      </c>
      <c r="F2809" s="79" t="s">
        <v>950</v>
      </c>
      <c r="G2809">
        <v>25.52</v>
      </c>
      <c r="H2809">
        <v>116.1</v>
      </c>
      <c r="I2809">
        <v>15</v>
      </c>
      <c r="J2809">
        <v>90.6</v>
      </c>
      <c r="K2809">
        <v>12</v>
      </c>
      <c r="L2809">
        <v>69.400000000000006</v>
      </c>
      <c r="M2809">
        <v>36</v>
      </c>
      <c r="N2809">
        <v>-8.0000000000000002E-3</v>
      </c>
      <c r="O2809">
        <v>192</v>
      </c>
      <c r="P2809">
        <v>11.99</v>
      </c>
      <c r="Q2809">
        <v>2</v>
      </c>
      <c r="R2809">
        <v>109.5</v>
      </c>
      <c r="S2809">
        <v>2</v>
      </c>
      <c r="T2809">
        <v>97.5</v>
      </c>
      <c r="U2809">
        <v>10</v>
      </c>
      <c r="V2809">
        <v>2.37</v>
      </c>
      <c r="W2809">
        <v>96</v>
      </c>
    </row>
    <row r="2810" spans="1:23" x14ac:dyDescent="0.25">
      <c r="A2810">
        <f>COUNTIF('Value Matchup'!$D$356:$D$423,D2810)</f>
        <v>0</v>
      </c>
      <c r="B2810" t="s">
        <v>1775</v>
      </c>
      <c r="C2810">
        <v>7</v>
      </c>
      <c r="D2810" t="s">
        <v>1504</v>
      </c>
      <c r="E2810" t="s">
        <v>232</v>
      </c>
      <c r="F2810" s="79" t="s">
        <v>950</v>
      </c>
      <c r="G2810">
        <v>24.99</v>
      </c>
      <c r="H2810">
        <v>117.5</v>
      </c>
      <c r="I2810">
        <v>8</v>
      </c>
      <c r="J2810">
        <v>92.5</v>
      </c>
      <c r="K2810">
        <v>26</v>
      </c>
      <c r="L2810">
        <v>64.599999999999994</v>
      </c>
      <c r="M2810">
        <v>232</v>
      </c>
      <c r="N2810">
        <v>7.0000000000000001E-3</v>
      </c>
      <c r="O2810">
        <v>152</v>
      </c>
      <c r="P2810">
        <v>7.88</v>
      </c>
      <c r="Q2810">
        <v>49</v>
      </c>
      <c r="R2810">
        <v>106.3</v>
      </c>
      <c r="S2810">
        <v>60</v>
      </c>
      <c r="T2810">
        <v>98.4</v>
      </c>
      <c r="U2810">
        <v>26</v>
      </c>
      <c r="V2810">
        <v>-2.92</v>
      </c>
      <c r="W2810">
        <v>243</v>
      </c>
    </row>
    <row r="2811" spans="1:23" x14ac:dyDescent="0.25">
      <c r="A2811">
        <f>COUNTIF('Value Matchup'!$D$356:$D$423,D2811)</f>
        <v>0</v>
      </c>
      <c r="B2811" t="s">
        <v>1775</v>
      </c>
      <c r="C2811">
        <v>8</v>
      </c>
      <c r="D2811" t="s">
        <v>1100</v>
      </c>
      <c r="E2811" t="s">
        <v>134</v>
      </c>
      <c r="F2811" s="79" t="s">
        <v>1219</v>
      </c>
      <c r="G2811">
        <v>24.95</v>
      </c>
      <c r="H2811">
        <v>119.2</v>
      </c>
      <c r="I2811">
        <v>5</v>
      </c>
      <c r="J2811">
        <v>94.3</v>
      </c>
      <c r="K2811">
        <v>43</v>
      </c>
      <c r="L2811">
        <v>64.5</v>
      </c>
      <c r="M2811">
        <v>235</v>
      </c>
      <c r="N2811">
        <v>-2.1000000000000001E-2</v>
      </c>
      <c r="O2811">
        <v>234</v>
      </c>
      <c r="P2811">
        <v>10.59</v>
      </c>
      <c r="Q2811">
        <v>8</v>
      </c>
      <c r="R2811">
        <v>108.3</v>
      </c>
      <c r="S2811">
        <v>13</v>
      </c>
      <c r="T2811">
        <v>97.7</v>
      </c>
      <c r="U2811">
        <v>14</v>
      </c>
      <c r="V2811">
        <v>-2.79</v>
      </c>
      <c r="W2811">
        <v>237</v>
      </c>
    </row>
    <row r="2812" spans="1:23" x14ac:dyDescent="0.25">
      <c r="A2812">
        <f>COUNTIF('Value Matchup'!$D$356:$D$423,D2812)</f>
        <v>0</v>
      </c>
      <c r="B2812" t="s">
        <v>1775</v>
      </c>
      <c r="C2812">
        <v>9</v>
      </c>
      <c r="D2812" t="s">
        <v>1595</v>
      </c>
      <c r="E2812" t="s">
        <v>232</v>
      </c>
      <c r="F2812" s="79" t="s">
        <v>536</v>
      </c>
      <c r="G2812">
        <v>23.56</v>
      </c>
      <c r="H2812">
        <v>115.2</v>
      </c>
      <c r="I2812">
        <v>20</v>
      </c>
      <c r="J2812">
        <v>91.6</v>
      </c>
      <c r="K2812">
        <v>19</v>
      </c>
      <c r="L2812">
        <v>59.2</v>
      </c>
      <c r="M2812">
        <v>339</v>
      </c>
      <c r="N2812">
        <v>-1.2999999999999999E-2</v>
      </c>
      <c r="O2812">
        <v>202</v>
      </c>
      <c r="P2812">
        <v>8.69</v>
      </c>
      <c r="Q2812">
        <v>33</v>
      </c>
      <c r="R2812">
        <v>107.9</v>
      </c>
      <c r="S2812">
        <v>18</v>
      </c>
      <c r="T2812">
        <v>99.2</v>
      </c>
      <c r="U2812">
        <v>49</v>
      </c>
      <c r="V2812">
        <v>1.01</v>
      </c>
      <c r="W2812">
        <v>128</v>
      </c>
    </row>
    <row r="2813" spans="1:23" x14ac:dyDescent="0.25">
      <c r="A2813">
        <f>COUNTIF('Value Matchup'!$D$356:$D$423,D2813)</f>
        <v>0</v>
      </c>
      <c r="B2813" t="s">
        <v>1775</v>
      </c>
      <c r="C2813">
        <v>10</v>
      </c>
      <c r="D2813" t="s">
        <v>1665</v>
      </c>
      <c r="E2813" t="s">
        <v>110</v>
      </c>
      <c r="F2813" s="79" t="s">
        <v>994</v>
      </c>
      <c r="G2813">
        <v>23.27</v>
      </c>
      <c r="H2813">
        <v>117.3</v>
      </c>
      <c r="I2813">
        <v>10</v>
      </c>
      <c r="J2813">
        <v>94</v>
      </c>
      <c r="K2813">
        <v>37</v>
      </c>
      <c r="L2813">
        <v>71.099999999999994</v>
      </c>
      <c r="M2813">
        <v>15</v>
      </c>
      <c r="N2813">
        <v>1.2E-2</v>
      </c>
      <c r="O2813">
        <v>130</v>
      </c>
      <c r="P2813">
        <v>3.88</v>
      </c>
      <c r="Q2813">
        <v>98</v>
      </c>
      <c r="R2813">
        <v>104.9</v>
      </c>
      <c r="S2813">
        <v>96</v>
      </c>
      <c r="T2813">
        <v>101</v>
      </c>
      <c r="U2813">
        <v>99</v>
      </c>
      <c r="V2813">
        <v>-0.03</v>
      </c>
      <c r="W2813">
        <v>148</v>
      </c>
    </row>
    <row r="2814" spans="1:23" x14ac:dyDescent="0.25">
      <c r="A2814">
        <f>COUNTIF('Value Matchup'!$D$356:$D$423,D2814)</f>
        <v>0</v>
      </c>
      <c r="B2814" t="s">
        <v>1775</v>
      </c>
      <c r="C2814">
        <v>11</v>
      </c>
      <c r="D2814" t="s">
        <v>1600</v>
      </c>
      <c r="E2814" t="s">
        <v>150</v>
      </c>
      <c r="F2814" s="79" t="s">
        <v>545</v>
      </c>
      <c r="G2814">
        <v>22.64</v>
      </c>
      <c r="H2814">
        <v>116.8</v>
      </c>
      <c r="I2814">
        <v>13</v>
      </c>
      <c r="J2814">
        <v>94.2</v>
      </c>
      <c r="K2814">
        <v>42</v>
      </c>
      <c r="L2814">
        <v>65.8</v>
      </c>
      <c r="M2814">
        <v>182</v>
      </c>
      <c r="N2814">
        <v>-3.5000000000000003E-2</v>
      </c>
      <c r="O2814">
        <v>266</v>
      </c>
      <c r="P2814">
        <v>11.55</v>
      </c>
      <c r="Q2814">
        <v>3</v>
      </c>
      <c r="R2814">
        <v>109</v>
      </c>
      <c r="S2814">
        <v>4</v>
      </c>
      <c r="T2814">
        <v>97.4</v>
      </c>
      <c r="U2814">
        <v>6</v>
      </c>
      <c r="V2814">
        <v>3.35</v>
      </c>
      <c r="W2814">
        <v>79</v>
      </c>
    </row>
    <row r="2815" spans="1:23" x14ac:dyDescent="0.25">
      <c r="A2815">
        <f>COUNTIF('Value Matchup'!$D$356:$D$423,D2815)</f>
        <v>0</v>
      </c>
      <c r="B2815" t="s">
        <v>1775</v>
      </c>
      <c r="C2815">
        <v>12</v>
      </c>
      <c r="D2815" t="s">
        <v>1666</v>
      </c>
      <c r="E2815" t="s">
        <v>173</v>
      </c>
      <c r="F2815" s="79" t="s">
        <v>1201</v>
      </c>
      <c r="G2815">
        <v>22.45</v>
      </c>
      <c r="H2815">
        <v>111</v>
      </c>
      <c r="I2815">
        <v>49</v>
      </c>
      <c r="J2815">
        <v>88.5</v>
      </c>
      <c r="K2815">
        <v>7</v>
      </c>
      <c r="L2815">
        <v>63</v>
      </c>
      <c r="M2815">
        <v>286</v>
      </c>
      <c r="N2815">
        <v>3.2000000000000001E-2</v>
      </c>
      <c r="O2815">
        <v>91</v>
      </c>
      <c r="P2815">
        <v>6.85</v>
      </c>
      <c r="Q2815">
        <v>60</v>
      </c>
      <c r="R2815">
        <v>106.7</v>
      </c>
      <c r="S2815">
        <v>45</v>
      </c>
      <c r="T2815">
        <v>99.9</v>
      </c>
      <c r="U2815">
        <v>68</v>
      </c>
      <c r="V2815">
        <v>11.11</v>
      </c>
      <c r="W2815">
        <v>4</v>
      </c>
    </row>
    <row r="2816" spans="1:23" x14ac:dyDescent="0.25">
      <c r="A2816">
        <f>COUNTIF('Value Matchup'!$D$356:$D$423,D2816)</f>
        <v>0</v>
      </c>
      <c r="B2816" t="s">
        <v>1775</v>
      </c>
      <c r="C2816">
        <v>13</v>
      </c>
      <c r="D2816" t="s">
        <v>1335</v>
      </c>
      <c r="E2816" t="s">
        <v>140</v>
      </c>
      <c r="F2816" s="79" t="s">
        <v>536</v>
      </c>
      <c r="G2816">
        <v>22.37</v>
      </c>
      <c r="H2816">
        <v>118.3</v>
      </c>
      <c r="I2816">
        <v>7</v>
      </c>
      <c r="J2816">
        <v>95.9</v>
      </c>
      <c r="K2816">
        <v>57</v>
      </c>
      <c r="L2816">
        <v>68.7</v>
      </c>
      <c r="M2816">
        <v>53</v>
      </c>
      <c r="N2816">
        <v>-2.3E-2</v>
      </c>
      <c r="O2816">
        <v>241</v>
      </c>
      <c r="P2816">
        <v>8.8699999999999992</v>
      </c>
      <c r="Q2816">
        <v>28</v>
      </c>
      <c r="R2816">
        <v>106.7</v>
      </c>
      <c r="S2816">
        <v>46</v>
      </c>
      <c r="T2816">
        <v>97.8</v>
      </c>
      <c r="U2816">
        <v>15</v>
      </c>
      <c r="V2816">
        <v>-4.3499999999999996</v>
      </c>
      <c r="W2816">
        <v>276</v>
      </c>
    </row>
    <row r="2817" spans="1:23" x14ac:dyDescent="0.25">
      <c r="A2817">
        <f>COUNTIF('Value Matchup'!$D$356:$D$423,D2817)</f>
        <v>0</v>
      </c>
      <c r="B2817" t="s">
        <v>1775</v>
      </c>
      <c r="C2817">
        <v>14</v>
      </c>
      <c r="D2817" t="s">
        <v>1667</v>
      </c>
      <c r="E2817" t="s">
        <v>1668</v>
      </c>
      <c r="F2817" s="79" t="s">
        <v>1039</v>
      </c>
      <c r="G2817">
        <v>22.15</v>
      </c>
      <c r="H2817">
        <v>119.6</v>
      </c>
      <c r="I2817">
        <v>3</v>
      </c>
      <c r="J2817">
        <v>97.4</v>
      </c>
      <c r="K2817">
        <v>76</v>
      </c>
      <c r="L2817">
        <v>67.099999999999994</v>
      </c>
      <c r="M2817">
        <v>107</v>
      </c>
      <c r="N2817">
        <v>-4.2999999999999997E-2</v>
      </c>
      <c r="O2817">
        <v>282</v>
      </c>
      <c r="P2817">
        <v>9.0299999999999994</v>
      </c>
      <c r="Q2817">
        <v>25</v>
      </c>
      <c r="R2817">
        <v>106.5</v>
      </c>
      <c r="S2817">
        <v>53</v>
      </c>
      <c r="T2817">
        <v>97.5</v>
      </c>
      <c r="U2817">
        <v>8</v>
      </c>
      <c r="V2817">
        <v>8.4600000000000009</v>
      </c>
      <c r="W2817">
        <v>16</v>
      </c>
    </row>
    <row r="2818" spans="1:23" x14ac:dyDescent="0.25">
      <c r="A2818">
        <f>COUNTIF('Value Matchup'!$D$356:$D$423,D2818)</f>
        <v>0</v>
      </c>
      <c r="B2818" t="s">
        <v>1775</v>
      </c>
      <c r="C2818">
        <v>15</v>
      </c>
      <c r="D2818" t="s">
        <v>1105</v>
      </c>
      <c r="E2818" t="s">
        <v>232</v>
      </c>
      <c r="F2818" s="79" t="s">
        <v>972</v>
      </c>
      <c r="G2818">
        <v>22.05</v>
      </c>
      <c r="H2818">
        <v>109.8</v>
      </c>
      <c r="I2818">
        <v>65</v>
      </c>
      <c r="J2818">
        <v>87.7</v>
      </c>
      <c r="K2818">
        <v>4</v>
      </c>
      <c r="L2818">
        <v>66.2</v>
      </c>
      <c r="M2818">
        <v>161</v>
      </c>
      <c r="N2818">
        <v>7.0000000000000007E-2</v>
      </c>
      <c r="O2818">
        <v>33</v>
      </c>
      <c r="P2818">
        <v>8.81</v>
      </c>
      <c r="Q2818">
        <v>30</v>
      </c>
      <c r="R2818">
        <v>107.8</v>
      </c>
      <c r="S2818">
        <v>21</v>
      </c>
      <c r="T2818">
        <v>99</v>
      </c>
      <c r="U2818">
        <v>45</v>
      </c>
      <c r="V2818">
        <v>-1.26</v>
      </c>
      <c r="W2818">
        <v>193</v>
      </c>
    </row>
    <row r="2819" spans="1:23" x14ac:dyDescent="0.25">
      <c r="A2819">
        <f>COUNTIF('Value Matchup'!$D$356:$D$423,D2819)</f>
        <v>0</v>
      </c>
      <c r="B2819" t="s">
        <v>1775</v>
      </c>
      <c r="C2819">
        <v>16</v>
      </c>
      <c r="D2819" t="s">
        <v>1669</v>
      </c>
      <c r="E2819" t="s">
        <v>134</v>
      </c>
      <c r="F2819" s="79" t="s">
        <v>652</v>
      </c>
      <c r="G2819">
        <v>21.33</v>
      </c>
      <c r="H2819">
        <v>112.6</v>
      </c>
      <c r="I2819">
        <v>37</v>
      </c>
      <c r="J2819">
        <v>91.2</v>
      </c>
      <c r="K2819">
        <v>17</v>
      </c>
      <c r="L2819">
        <v>64.3</v>
      </c>
      <c r="M2819">
        <v>243</v>
      </c>
      <c r="N2819">
        <v>-5.0000000000000001E-3</v>
      </c>
      <c r="O2819">
        <v>182</v>
      </c>
      <c r="P2819">
        <v>11.51</v>
      </c>
      <c r="Q2819">
        <v>5</v>
      </c>
      <c r="R2819">
        <v>109.4</v>
      </c>
      <c r="S2819">
        <v>3</v>
      </c>
      <c r="T2819">
        <v>97.9</v>
      </c>
      <c r="U2819">
        <v>16</v>
      </c>
      <c r="V2819">
        <v>0.15</v>
      </c>
      <c r="W2819">
        <v>141</v>
      </c>
    </row>
    <row r="2820" spans="1:23" x14ac:dyDescent="0.25">
      <c r="A2820">
        <f>COUNTIF('Value Matchup'!$D$356:$D$423,D2820)</f>
        <v>0</v>
      </c>
      <c r="B2820" t="s">
        <v>1775</v>
      </c>
      <c r="C2820">
        <v>17</v>
      </c>
      <c r="D2820" t="s">
        <v>1199</v>
      </c>
      <c r="E2820" t="s">
        <v>150</v>
      </c>
      <c r="F2820" s="79" t="s">
        <v>752</v>
      </c>
      <c r="G2820">
        <v>21.24</v>
      </c>
      <c r="H2820">
        <v>117.2</v>
      </c>
      <c r="I2820">
        <v>11</v>
      </c>
      <c r="J2820">
        <v>96</v>
      </c>
      <c r="K2820">
        <v>59</v>
      </c>
      <c r="L2820">
        <v>71.2</v>
      </c>
      <c r="M2820">
        <v>12</v>
      </c>
      <c r="N2820">
        <v>2.5000000000000001E-2</v>
      </c>
      <c r="O2820">
        <v>103</v>
      </c>
      <c r="P2820">
        <v>10.029999999999999</v>
      </c>
      <c r="Q2820">
        <v>12</v>
      </c>
      <c r="R2820">
        <v>108.7</v>
      </c>
      <c r="S2820">
        <v>7</v>
      </c>
      <c r="T2820">
        <v>98.7</v>
      </c>
      <c r="U2820">
        <v>33</v>
      </c>
      <c r="V2820">
        <v>-0.91</v>
      </c>
      <c r="W2820">
        <v>171</v>
      </c>
    </row>
    <row r="2821" spans="1:23" x14ac:dyDescent="0.25">
      <c r="A2821">
        <f>COUNTIF('Value Matchup'!$D$356:$D$423,D2821)</f>
        <v>0</v>
      </c>
      <c r="B2821" t="s">
        <v>1775</v>
      </c>
      <c r="C2821">
        <v>18</v>
      </c>
      <c r="D2821" t="s">
        <v>1326</v>
      </c>
      <c r="E2821" t="s">
        <v>182</v>
      </c>
      <c r="F2821" s="79" t="s">
        <v>968</v>
      </c>
      <c r="G2821">
        <v>20.87</v>
      </c>
      <c r="H2821">
        <v>115.5</v>
      </c>
      <c r="I2821">
        <v>18</v>
      </c>
      <c r="J2821">
        <v>94.6</v>
      </c>
      <c r="K2821">
        <v>47</v>
      </c>
      <c r="L2821">
        <v>68.900000000000006</v>
      </c>
      <c r="M2821">
        <v>47</v>
      </c>
      <c r="N2821">
        <v>0.01</v>
      </c>
      <c r="O2821">
        <v>139</v>
      </c>
      <c r="P2821">
        <v>8.0399999999999991</v>
      </c>
      <c r="Q2821">
        <v>46</v>
      </c>
      <c r="R2821">
        <v>106.2</v>
      </c>
      <c r="S2821">
        <v>64</v>
      </c>
      <c r="T2821">
        <v>98.2</v>
      </c>
      <c r="U2821">
        <v>19</v>
      </c>
      <c r="V2821">
        <v>7.27</v>
      </c>
      <c r="W2821">
        <v>30</v>
      </c>
    </row>
    <row r="2822" spans="1:23" x14ac:dyDescent="0.25">
      <c r="A2822">
        <f>COUNTIF('Value Matchup'!$D$356:$D$423,D2822)</f>
        <v>0</v>
      </c>
      <c r="B2822" t="s">
        <v>1775</v>
      </c>
      <c r="C2822">
        <v>19</v>
      </c>
      <c r="D2822" t="s">
        <v>1670</v>
      </c>
      <c r="E2822" t="s">
        <v>134</v>
      </c>
      <c r="F2822" s="79" t="s">
        <v>652</v>
      </c>
      <c r="G2822">
        <v>20.75</v>
      </c>
      <c r="H2822">
        <v>113.9</v>
      </c>
      <c r="I2822">
        <v>24</v>
      </c>
      <c r="J2822">
        <v>93.1</v>
      </c>
      <c r="K2822">
        <v>30</v>
      </c>
      <c r="L2822">
        <v>71.5</v>
      </c>
      <c r="M2822">
        <v>11</v>
      </c>
      <c r="N2822">
        <v>-1.4E-2</v>
      </c>
      <c r="O2822">
        <v>209</v>
      </c>
      <c r="P2822">
        <v>9.01</v>
      </c>
      <c r="Q2822">
        <v>27</v>
      </c>
      <c r="R2822">
        <v>107.2</v>
      </c>
      <c r="S2822">
        <v>35</v>
      </c>
      <c r="T2822">
        <v>98.2</v>
      </c>
      <c r="U2822">
        <v>18</v>
      </c>
      <c r="V2822">
        <v>-1.32</v>
      </c>
      <c r="W2822">
        <v>195</v>
      </c>
    </row>
    <row r="2823" spans="1:23" x14ac:dyDescent="0.25">
      <c r="A2823">
        <f>COUNTIF('Value Matchup'!$D$356:$D$423,D2823)</f>
        <v>0</v>
      </c>
      <c r="B2823" t="s">
        <v>1775</v>
      </c>
      <c r="C2823">
        <v>20</v>
      </c>
      <c r="D2823" t="s">
        <v>1671</v>
      </c>
      <c r="E2823" t="s">
        <v>232</v>
      </c>
      <c r="F2823" s="79" t="s">
        <v>1095</v>
      </c>
      <c r="G2823">
        <v>20.13</v>
      </c>
      <c r="H2823">
        <v>112.8</v>
      </c>
      <c r="I2823">
        <v>33</v>
      </c>
      <c r="J2823">
        <v>92.7</v>
      </c>
      <c r="K2823">
        <v>27</v>
      </c>
      <c r="L2823">
        <v>65.3</v>
      </c>
      <c r="M2823">
        <v>203</v>
      </c>
      <c r="N2823">
        <v>2.7E-2</v>
      </c>
      <c r="O2823">
        <v>96</v>
      </c>
      <c r="P2823">
        <v>9.0299999999999994</v>
      </c>
      <c r="Q2823">
        <v>24</v>
      </c>
      <c r="R2823">
        <v>107.5</v>
      </c>
      <c r="S2823">
        <v>26</v>
      </c>
      <c r="T2823">
        <v>98.5</v>
      </c>
      <c r="U2823">
        <v>29</v>
      </c>
      <c r="V2823">
        <v>-0.94</v>
      </c>
      <c r="W2823">
        <v>173</v>
      </c>
    </row>
    <row r="2824" spans="1:23" x14ac:dyDescent="0.25">
      <c r="A2824">
        <f>COUNTIF('Value Matchup'!$D$356:$D$423,D2824)</f>
        <v>0</v>
      </c>
      <c r="B2824" t="s">
        <v>1775</v>
      </c>
      <c r="C2824">
        <v>21</v>
      </c>
      <c r="D2824" t="s">
        <v>1047</v>
      </c>
      <c r="E2824" t="s">
        <v>182</v>
      </c>
      <c r="F2824" s="79" t="s">
        <v>972</v>
      </c>
      <c r="G2824">
        <v>20.12</v>
      </c>
      <c r="H2824">
        <v>107.8</v>
      </c>
      <c r="I2824">
        <v>93</v>
      </c>
      <c r="J2824">
        <v>87.7</v>
      </c>
      <c r="K2824">
        <v>3</v>
      </c>
      <c r="L2824">
        <v>60.4</v>
      </c>
      <c r="M2824">
        <v>332</v>
      </c>
      <c r="N2824">
        <v>7.5999999999999998E-2</v>
      </c>
      <c r="O2824">
        <v>26</v>
      </c>
      <c r="P2824">
        <v>6.07</v>
      </c>
      <c r="Q2824">
        <v>67</v>
      </c>
      <c r="R2824">
        <v>106.4</v>
      </c>
      <c r="S2824">
        <v>57</v>
      </c>
      <c r="T2824">
        <v>100.3</v>
      </c>
      <c r="U2824">
        <v>86</v>
      </c>
      <c r="V2824">
        <v>5.68</v>
      </c>
      <c r="W2824">
        <v>49</v>
      </c>
    </row>
    <row r="2825" spans="1:23" x14ac:dyDescent="0.25">
      <c r="A2825">
        <f>COUNTIF('Value Matchup'!$D$356:$D$423,D2825)</f>
        <v>0</v>
      </c>
      <c r="B2825" t="s">
        <v>1775</v>
      </c>
      <c r="C2825">
        <v>22</v>
      </c>
      <c r="D2825" t="s">
        <v>1672</v>
      </c>
      <c r="E2825" t="s">
        <v>134</v>
      </c>
      <c r="F2825" s="79" t="s">
        <v>545</v>
      </c>
      <c r="G2825">
        <v>19.989999999999998</v>
      </c>
      <c r="H2825">
        <v>111.5</v>
      </c>
      <c r="I2825">
        <v>46</v>
      </c>
      <c r="J2825">
        <v>91.5</v>
      </c>
      <c r="K2825">
        <v>18</v>
      </c>
      <c r="L2825">
        <v>68.8</v>
      </c>
      <c r="M2825">
        <v>51</v>
      </c>
      <c r="N2825">
        <v>-3.5000000000000003E-2</v>
      </c>
      <c r="O2825">
        <v>264</v>
      </c>
      <c r="P2825">
        <v>8.17</v>
      </c>
      <c r="Q2825">
        <v>44</v>
      </c>
      <c r="R2825">
        <v>107.1</v>
      </c>
      <c r="S2825">
        <v>39</v>
      </c>
      <c r="T2825">
        <v>98.9</v>
      </c>
      <c r="U2825">
        <v>43</v>
      </c>
      <c r="V2825">
        <v>-6.1</v>
      </c>
      <c r="W2825">
        <v>306</v>
      </c>
    </row>
    <row r="2826" spans="1:23" x14ac:dyDescent="0.25">
      <c r="A2826">
        <f>COUNTIF('Value Matchup'!$D$356:$D$423,D2826)</f>
        <v>0</v>
      </c>
      <c r="B2826" t="s">
        <v>1775</v>
      </c>
      <c r="C2826">
        <v>23</v>
      </c>
      <c r="D2826" t="s">
        <v>1673</v>
      </c>
      <c r="E2826" t="s">
        <v>155</v>
      </c>
      <c r="F2826" s="79" t="s">
        <v>976</v>
      </c>
      <c r="G2826">
        <v>19.899999999999999</v>
      </c>
      <c r="H2826">
        <v>116</v>
      </c>
      <c r="I2826">
        <v>16</v>
      </c>
      <c r="J2826">
        <v>96.1</v>
      </c>
      <c r="K2826">
        <v>62</v>
      </c>
      <c r="L2826">
        <v>59.8</v>
      </c>
      <c r="M2826">
        <v>336</v>
      </c>
      <c r="N2826">
        <v>-2.5999999999999999E-2</v>
      </c>
      <c r="O2826">
        <v>244</v>
      </c>
      <c r="P2826">
        <v>1.81</v>
      </c>
      <c r="Q2826">
        <v>136</v>
      </c>
      <c r="R2826">
        <v>105</v>
      </c>
      <c r="S2826">
        <v>91</v>
      </c>
      <c r="T2826">
        <v>103.2</v>
      </c>
      <c r="U2826">
        <v>181</v>
      </c>
      <c r="V2826">
        <v>0.16</v>
      </c>
      <c r="W2826">
        <v>140</v>
      </c>
    </row>
    <row r="2827" spans="1:23" x14ac:dyDescent="0.25">
      <c r="A2827">
        <f>COUNTIF('Value Matchup'!$D$356:$D$423,D2827)</f>
        <v>0</v>
      </c>
      <c r="B2827" t="s">
        <v>1775</v>
      </c>
      <c r="C2827">
        <v>24</v>
      </c>
      <c r="D2827" t="s">
        <v>1674</v>
      </c>
      <c r="E2827" t="s">
        <v>150</v>
      </c>
      <c r="F2827" s="79" t="s">
        <v>761</v>
      </c>
      <c r="G2827">
        <v>19.649999999999999</v>
      </c>
      <c r="H2827">
        <v>115.1</v>
      </c>
      <c r="I2827">
        <v>21</v>
      </c>
      <c r="J2827">
        <v>95.5</v>
      </c>
      <c r="K2827">
        <v>55</v>
      </c>
      <c r="L2827">
        <v>62.3</v>
      </c>
      <c r="M2827">
        <v>305</v>
      </c>
      <c r="N2827">
        <v>-6.4000000000000001E-2</v>
      </c>
      <c r="O2827">
        <v>312</v>
      </c>
      <c r="P2827">
        <v>9.0500000000000007</v>
      </c>
      <c r="Q2827">
        <v>23</v>
      </c>
      <c r="R2827">
        <v>108</v>
      </c>
      <c r="S2827">
        <v>17</v>
      </c>
      <c r="T2827">
        <v>98.9</v>
      </c>
      <c r="U2827">
        <v>44</v>
      </c>
      <c r="V2827">
        <v>-6.52</v>
      </c>
      <c r="W2827">
        <v>311</v>
      </c>
    </row>
    <row r="2828" spans="1:23" x14ac:dyDescent="0.25">
      <c r="A2828">
        <f>COUNTIF('Value Matchup'!$D$356:$D$423,D2828)</f>
        <v>0</v>
      </c>
      <c r="B2828" t="s">
        <v>1775</v>
      </c>
      <c r="C2828">
        <v>25</v>
      </c>
      <c r="D2828" t="s">
        <v>1675</v>
      </c>
      <c r="E2828" t="s">
        <v>140</v>
      </c>
      <c r="F2828" s="79" t="s">
        <v>516</v>
      </c>
      <c r="G2828">
        <v>19.28</v>
      </c>
      <c r="H2828">
        <v>110.9</v>
      </c>
      <c r="I2828">
        <v>50</v>
      </c>
      <c r="J2828">
        <v>91.6</v>
      </c>
      <c r="K2828">
        <v>20</v>
      </c>
      <c r="L2828">
        <v>67.599999999999994</v>
      </c>
      <c r="M2828">
        <v>87</v>
      </c>
      <c r="N2828">
        <v>-4.1000000000000002E-2</v>
      </c>
      <c r="O2828">
        <v>277</v>
      </c>
      <c r="P2828">
        <v>8.76</v>
      </c>
      <c r="Q2828">
        <v>31</v>
      </c>
      <c r="R2828">
        <v>106.3</v>
      </c>
      <c r="S2828">
        <v>61</v>
      </c>
      <c r="T2828">
        <v>97.6</v>
      </c>
      <c r="U2828">
        <v>11</v>
      </c>
      <c r="V2828">
        <v>-2.85</v>
      </c>
      <c r="W2828">
        <v>239</v>
      </c>
    </row>
    <row r="2829" spans="1:23" x14ac:dyDescent="0.25">
      <c r="A2829">
        <f>COUNTIF('Value Matchup'!$D$356:$D$423,D2829)</f>
        <v>0</v>
      </c>
      <c r="B2829" t="s">
        <v>1775</v>
      </c>
      <c r="C2829">
        <v>26</v>
      </c>
      <c r="D2829" t="s">
        <v>1676</v>
      </c>
      <c r="E2829" t="s">
        <v>182</v>
      </c>
      <c r="F2829" s="79" t="s">
        <v>1007</v>
      </c>
      <c r="G2829">
        <v>18.920000000000002</v>
      </c>
      <c r="H2829">
        <v>108.1</v>
      </c>
      <c r="I2829">
        <v>86</v>
      </c>
      <c r="J2829">
        <v>89.1</v>
      </c>
      <c r="K2829">
        <v>9</v>
      </c>
      <c r="L2829">
        <v>65.5</v>
      </c>
      <c r="M2829">
        <v>195</v>
      </c>
      <c r="N2829">
        <v>-9.7000000000000003E-2</v>
      </c>
      <c r="O2829">
        <v>340</v>
      </c>
      <c r="P2829">
        <v>6.43</v>
      </c>
      <c r="Q2829">
        <v>64</v>
      </c>
      <c r="R2829">
        <v>105.8</v>
      </c>
      <c r="S2829">
        <v>71</v>
      </c>
      <c r="T2829">
        <v>99.3</v>
      </c>
      <c r="U2829">
        <v>53</v>
      </c>
      <c r="V2829">
        <v>3.5</v>
      </c>
      <c r="W2829">
        <v>74</v>
      </c>
    </row>
    <row r="2830" spans="1:23" x14ac:dyDescent="0.25">
      <c r="A2830">
        <f>COUNTIF('Value Matchup'!$D$356:$D$423,D2830)</f>
        <v>0</v>
      </c>
      <c r="B2830" t="s">
        <v>1775</v>
      </c>
      <c r="C2830">
        <v>27</v>
      </c>
      <c r="D2830" t="s">
        <v>1677</v>
      </c>
      <c r="E2830" t="s">
        <v>144</v>
      </c>
      <c r="F2830" s="79" t="s">
        <v>758</v>
      </c>
      <c r="G2830">
        <v>18.87</v>
      </c>
      <c r="H2830">
        <v>109.6</v>
      </c>
      <c r="I2830">
        <v>67</v>
      </c>
      <c r="J2830">
        <v>90.8</v>
      </c>
      <c r="K2830">
        <v>13</v>
      </c>
      <c r="L2830">
        <v>58.9</v>
      </c>
      <c r="M2830">
        <v>340</v>
      </c>
      <c r="N2830">
        <v>3.4000000000000002E-2</v>
      </c>
      <c r="O2830">
        <v>85</v>
      </c>
      <c r="P2830">
        <v>4.08</v>
      </c>
      <c r="Q2830">
        <v>92</v>
      </c>
      <c r="R2830">
        <v>105.7</v>
      </c>
      <c r="S2830">
        <v>73</v>
      </c>
      <c r="T2830">
        <v>101.6</v>
      </c>
      <c r="U2830">
        <v>115</v>
      </c>
      <c r="V2830">
        <v>-1.58</v>
      </c>
      <c r="W2830">
        <v>200</v>
      </c>
    </row>
    <row r="2831" spans="1:23" x14ac:dyDescent="0.25">
      <c r="A2831">
        <f>COUNTIF('Value Matchup'!$D$356:$D$423,D2831)</f>
        <v>0</v>
      </c>
      <c r="B2831" t="s">
        <v>1775</v>
      </c>
      <c r="C2831">
        <v>28</v>
      </c>
      <c r="D2831" t="s">
        <v>1678</v>
      </c>
      <c r="E2831" t="s">
        <v>150</v>
      </c>
      <c r="F2831" s="79" t="s">
        <v>750</v>
      </c>
      <c r="G2831">
        <v>18.66</v>
      </c>
      <c r="H2831">
        <v>111.4</v>
      </c>
      <c r="I2831">
        <v>47</v>
      </c>
      <c r="J2831">
        <v>92.8</v>
      </c>
      <c r="K2831">
        <v>28</v>
      </c>
      <c r="L2831">
        <v>61.3</v>
      </c>
      <c r="M2831">
        <v>319</v>
      </c>
      <c r="N2831">
        <v>4.1000000000000002E-2</v>
      </c>
      <c r="O2831">
        <v>76</v>
      </c>
      <c r="P2831">
        <v>7.87</v>
      </c>
      <c r="Q2831">
        <v>50</v>
      </c>
      <c r="R2831">
        <v>107.7</v>
      </c>
      <c r="S2831">
        <v>23</v>
      </c>
      <c r="T2831">
        <v>99.8</v>
      </c>
      <c r="U2831">
        <v>66</v>
      </c>
      <c r="V2831">
        <v>-2.76</v>
      </c>
      <c r="W2831">
        <v>233</v>
      </c>
    </row>
    <row r="2832" spans="1:23" x14ac:dyDescent="0.25">
      <c r="A2832">
        <f>COUNTIF('Value Matchup'!$D$356:$D$423,D2832)</f>
        <v>0</v>
      </c>
      <c r="B2832" t="s">
        <v>1775</v>
      </c>
      <c r="C2832">
        <v>29</v>
      </c>
      <c r="D2832" t="s">
        <v>1679</v>
      </c>
      <c r="E2832" t="s">
        <v>151</v>
      </c>
      <c r="F2832" s="79" t="s">
        <v>648</v>
      </c>
      <c r="G2832">
        <v>18.59</v>
      </c>
      <c r="H2832">
        <v>116.5</v>
      </c>
      <c r="I2832">
        <v>14</v>
      </c>
      <c r="J2832">
        <v>97.9</v>
      </c>
      <c r="K2832">
        <v>85</v>
      </c>
      <c r="L2832">
        <v>66.2</v>
      </c>
      <c r="M2832">
        <v>158</v>
      </c>
      <c r="N2832">
        <v>3.7999999999999999E-2</v>
      </c>
      <c r="O2832">
        <v>82</v>
      </c>
      <c r="P2832">
        <v>2.72</v>
      </c>
      <c r="Q2832">
        <v>115</v>
      </c>
      <c r="R2832">
        <v>105.4</v>
      </c>
      <c r="S2832">
        <v>81</v>
      </c>
      <c r="T2832">
        <v>102.7</v>
      </c>
      <c r="U2832">
        <v>166</v>
      </c>
      <c r="V2832">
        <v>1.18</v>
      </c>
      <c r="W2832">
        <v>123</v>
      </c>
    </row>
    <row r="2833" spans="1:23" x14ac:dyDescent="0.25">
      <c r="A2833">
        <f>COUNTIF('Value Matchup'!$D$356:$D$423,D2833)</f>
        <v>0</v>
      </c>
      <c r="B2833" t="s">
        <v>1775</v>
      </c>
      <c r="C2833">
        <v>30</v>
      </c>
      <c r="D2833" t="s">
        <v>1680</v>
      </c>
      <c r="E2833" t="s">
        <v>114</v>
      </c>
      <c r="F2833" s="79" t="s">
        <v>1095</v>
      </c>
      <c r="G2833">
        <v>18.5</v>
      </c>
      <c r="H2833">
        <v>108.9</v>
      </c>
      <c r="I2833">
        <v>75</v>
      </c>
      <c r="J2833">
        <v>90.4</v>
      </c>
      <c r="K2833">
        <v>11</v>
      </c>
      <c r="L2833">
        <v>67.5</v>
      </c>
      <c r="M2833">
        <v>91</v>
      </c>
      <c r="N2833">
        <v>8.2000000000000003E-2</v>
      </c>
      <c r="O2833">
        <v>20</v>
      </c>
      <c r="P2833">
        <v>8.67</v>
      </c>
      <c r="Q2833">
        <v>34</v>
      </c>
      <c r="R2833">
        <v>107.4</v>
      </c>
      <c r="S2833">
        <v>32</v>
      </c>
      <c r="T2833">
        <v>98.7</v>
      </c>
      <c r="U2833">
        <v>35</v>
      </c>
      <c r="V2833">
        <v>-0.48</v>
      </c>
      <c r="W2833">
        <v>160</v>
      </c>
    </row>
    <row r="2834" spans="1:23" x14ac:dyDescent="0.25">
      <c r="A2834">
        <f>COUNTIF('Value Matchup'!$D$356:$D$423,D2834)</f>
        <v>0</v>
      </c>
      <c r="B2834" t="s">
        <v>1775</v>
      </c>
      <c r="C2834">
        <v>31</v>
      </c>
      <c r="D2834" t="s">
        <v>1681</v>
      </c>
      <c r="E2834" t="s">
        <v>140</v>
      </c>
      <c r="F2834" s="79" t="s">
        <v>1041</v>
      </c>
      <c r="G2834">
        <v>18.22</v>
      </c>
      <c r="H2834">
        <v>109.2</v>
      </c>
      <c r="I2834">
        <v>71</v>
      </c>
      <c r="J2834">
        <v>91</v>
      </c>
      <c r="K2834">
        <v>15</v>
      </c>
      <c r="L2834">
        <v>68.2</v>
      </c>
      <c r="M2834">
        <v>67</v>
      </c>
      <c r="N2834">
        <v>-3.4000000000000002E-2</v>
      </c>
      <c r="O2834">
        <v>262</v>
      </c>
      <c r="P2834">
        <v>10.94</v>
      </c>
      <c r="Q2834">
        <v>7</v>
      </c>
      <c r="R2834">
        <v>107.4</v>
      </c>
      <c r="S2834">
        <v>31</v>
      </c>
      <c r="T2834">
        <v>96.4</v>
      </c>
      <c r="U2834">
        <v>2</v>
      </c>
      <c r="V2834">
        <v>-2.46</v>
      </c>
      <c r="W2834">
        <v>229</v>
      </c>
    </row>
    <row r="2835" spans="1:23" x14ac:dyDescent="0.25">
      <c r="A2835">
        <f>COUNTIF('Value Matchup'!$D$356:$D$423,D2835)</f>
        <v>0</v>
      </c>
      <c r="B2835" t="s">
        <v>1775</v>
      </c>
      <c r="C2835">
        <v>32</v>
      </c>
      <c r="D2835" t="s">
        <v>1682</v>
      </c>
      <c r="E2835" t="s">
        <v>1668</v>
      </c>
      <c r="F2835" s="79" t="s">
        <v>1114</v>
      </c>
      <c r="G2835">
        <v>18.190000000000001</v>
      </c>
      <c r="H2835">
        <v>111.7</v>
      </c>
      <c r="I2835">
        <v>44</v>
      </c>
      <c r="J2835">
        <v>93.6</v>
      </c>
      <c r="K2835">
        <v>33</v>
      </c>
      <c r="L2835">
        <v>71.7</v>
      </c>
      <c r="M2835">
        <v>10</v>
      </c>
      <c r="N2835">
        <v>2.9000000000000001E-2</v>
      </c>
      <c r="O2835">
        <v>94</v>
      </c>
      <c r="P2835">
        <v>6.97</v>
      </c>
      <c r="Q2835">
        <v>57</v>
      </c>
      <c r="R2835">
        <v>106.7</v>
      </c>
      <c r="S2835">
        <v>44</v>
      </c>
      <c r="T2835">
        <v>99.7</v>
      </c>
      <c r="U2835">
        <v>62</v>
      </c>
      <c r="V2835">
        <v>1.1299999999999999</v>
      </c>
      <c r="W2835">
        <v>126</v>
      </c>
    </row>
    <row r="2836" spans="1:23" x14ac:dyDescent="0.25">
      <c r="A2836">
        <f>COUNTIF('Value Matchup'!$D$356:$D$423,D2836)</f>
        <v>0</v>
      </c>
      <c r="B2836" t="s">
        <v>1775</v>
      </c>
      <c r="C2836">
        <v>33</v>
      </c>
      <c r="D2836" t="s">
        <v>986</v>
      </c>
      <c r="E2836" t="s">
        <v>140</v>
      </c>
      <c r="F2836" s="79" t="s">
        <v>571</v>
      </c>
      <c r="G2836">
        <v>18.02</v>
      </c>
      <c r="H2836">
        <v>105</v>
      </c>
      <c r="I2836">
        <v>145</v>
      </c>
      <c r="J2836">
        <v>87</v>
      </c>
      <c r="K2836">
        <v>2</v>
      </c>
      <c r="L2836">
        <v>65.3</v>
      </c>
      <c r="M2836">
        <v>208</v>
      </c>
      <c r="N2836">
        <v>8.9999999999999993E-3</v>
      </c>
      <c r="O2836">
        <v>142</v>
      </c>
      <c r="P2836">
        <v>9.01</v>
      </c>
      <c r="Q2836">
        <v>26</v>
      </c>
      <c r="R2836">
        <v>107.3</v>
      </c>
      <c r="S2836">
        <v>34</v>
      </c>
      <c r="T2836">
        <v>98.3</v>
      </c>
      <c r="U2836">
        <v>21</v>
      </c>
      <c r="V2836">
        <v>-2.88</v>
      </c>
      <c r="W2836">
        <v>241</v>
      </c>
    </row>
    <row r="2837" spans="1:23" x14ac:dyDescent="0.25">
      <c r="A2837">
        <f>COUNTIF('Value Matchup'!$D$356:$D$423,D2837)</f>
        <v>0</v>
      </c>
      <c r="B2837" t="s">
        <v>1775</v>
      </c>
      <c r="C2837">
        <v>34</v>
      </c>
      <c r="D2837" t="s">
        <v>1514</v>
      </c>
      <c r="E2837" t="s">
        <v>232</v>
      </c>
      <c r="F2837" s="79" t="s">
        <v>649</v>
      </c>
      <c r="G2837">
        <v>17.97</v>
      </c>
      <c r="H2837">
        <v>112</v>
      </c>
      <c r="I2837">
        <v>41</v>
      </c>
      <c r="J2837">
        <v>94.1</v>
      </c>
      <c r="K2837">
        <v>41</v>
      </c>
      <c r="L2837">
        <v>65.599999999999994</v>
      </c>
      <c r="M2837">
        <v>190</v>
      </c>
      <c r="N2837">
        <v>-5.5E-2</v>
      </c>
      <c r="O2837">
        <v>302</v>
      </c>
      <c r="P2837">
        <v>8.3699999999999992</v>
      </c>
      <c r="Q2837">
        <v>40</v>
      </c>
      <c r="R2837">
        <v>107.7</v>
      </c>
      <c r="S2837">
        <v>24</v>
      </c>
      <c r="T2837">
        <v>99.3</v>
      </c>
      <c r="U2837">
        <v>52</v>
      </c>
      <c r="V2837">
        <v>-3.72</v>
      </c>
      <c r="W2837">
        <v>261</v>
      </c>
    </row>
    <row r="2838" spans="1:23" x14ac:dyDescent="0.25">
      <c r="A2838">
        <f>COUNTIF('Value Matchup'!$D$356:$D$423,D2838)</f>
        <v>0</v>
      </c>
      <c r="B2838" t="s">
        <v>1775</v>
      </c>
      <c r="C2838">
        <v>35</v>
      </c>
      <c r="D2838" t="s">
        <v>1232</v>
      </c>
      <c r="E2838" t="s">
        <v>150</v>
      </c>
      <c r="F2838" s="79" t="s">
        <v>755</v>
      </c>
      <c r="G2838">
        <v>17.71</v>
      </c>
      <c r="H2838">
        <v>119.4</v>
      </c>
      <c r="I2838">
        <v>4</v>
      </c>
      <c r="J2838">
        <v>101.7</v>
      </c>
      <c r="K2838">
        <v>153</v>
      </c>
      <c r="L2838">
        <v>62.4</v>
      </c>
      <c r="M2838">
        <v>302</v>
      </c>
      <c r="N2838">
        <v>-6.8000000000000005E-2</v>
      </c>
      <c r="O2838">
        <v>320</v>
      </c>
      <c r="P2838">
        <v>6.28</v>
      </c>
      <c r="Q2838">
        <v>66</v>
      </c>
      <c r="R2838">
        <v>106.5</v>
      </c>
      <c r="S2838">
        <v>51</v>
      </c>
      <c r="T2838">
        <v>100.2</v>
      </c>
      <c r="U2838">
        <v>84</v>
      </c>
      <c r="V2838">
        <v>-9.08</v>
      </c>
      <c r="W2838">
        <v>341</v>
      </c>
    </row>
    <row r="2839" spans="1:23" x14ac:dyDescent="0.25">
      <c r="A2839">
        <f>COUNTIF('Value Matchup'!$D$356:$D$423,D2839)</f>
        <v>0</v>
      </c>
      <c r="B2839" t="s">
        <v>1775</v>
      </c>
      <c r="C2839">
        <v>36</v>
      </c>
      <c r="D2839" t="s">
        <v>1683</v>
      </c>
      <c r="E2839" t="s">
        <v>114</v>
      </c>
      <c r="F2839" s="79" t="s">
        <v>536</v>
      </c>
      <c r="G2839">
        <v>17.54</v>
      </c>
      <c r="H2839">
        <v>113.7</v>
      </c>
      <c r="I2839">
        <v>25</v>
      </c>
      <c r="J2839">
        <v>96.2</v>
      </c>
      <c r="K2839">
        <v>64</v>
      </c>
      <c r="L2839">
        <v>68.7</v>
      </c>
      <c r="M2839">
        <v>56</v>
      </c>
      <c r="N2839">
        <v>1.9E-2</v>
      </c>
      <c r="O2839">
        <v>115</v>
      </c>
      <c r="P2839">
        <v>8.14</v>
      </c>
      <c r="Q2839">
        <v>45</v>
      </c>
      <c r="R2839">
        <v>107.1</v>
      </c>
      <c r="S2839">
        <v>37</v>
      </c>
      <c r="T2839">
        <v>99</v>
      </c>
      <c r="U2839">
        <v>47</v>
      </c>
      <c r="V2839">
        <v>1.5</v>
      </c>
      <c r="W2839">
        <v>117</v>
      </c>
    </row>
    <row r="2840" spans="1:23" x14ac:dyDescent="0.25">
      <c r="A2840">
        <f>COUNTIF('Value Matchup'!$D$356:$D$423,D2840)</f>
        <v>0</v>
      </c>
      <c r="B2840" t="s">
        <v>1775</v>
      </c>
      <c r="C2840">
        <v>37</v>
      </c>
      <c r="D2840" t="s">
        <v>1684</v>
      </c>
      <c r="E2840" t="s">
        <v>176</v>
      </c>
      <c r="F2840" s="79" t="s">
        <v>1034</v>
      </c>
      <c r="G2840">
        <v>17.510000000000002</v>
      </c>
      <c r="H2840">
        <v>107.8</v>
      </c>
      <c r="I2840">
        <v>90</v>
      </c>
      <c r="J2840">
        <v>90.3</v>
      </c>
      <c r="K2840">
        <v>10</v>
      </c>
      <c r="L2840">
        <v>62.6</v>
      </c>
      <c r="M2840">
        <v>295</v>
      </c>
      <c r="N2840">
        <v>8.9999999999999993E-3</v>
      </c>
      <c r="O2840">
        <v>141</v>
      </c>
      <c r="P2840">
        <v>3.17</v>
      </c>
      <c r="Q2840">
        <v>108</v>
      </c>
      <c r="R2840">
        <v>105</v>
      </c>
      <c r="S2840">
        <v>90</v>
      </c>
      <c r="T2840">
        <v>101.9</v>
      </c>
      <c r="U2840">
        <v>127</v>
      </c>
      <c r="V2840">
        <v>6.16</v>
      </c>
      <c r="W2840">
        <v>44</v>
      </c>
    </row>
    <row r="2841" spans="1:23" x14ac:dyDescent="0.25">
      <c r="A2841">
        <f>COUNTIF('Value Matchup'!$D$356:$D$423,D2841)</f>
        <v>0</v>
      </c>
      <c r="B2841" t="s">
        <v>1775</v>
      </c>
      <c r="C2841">
        <v>38</v>
      </c>
      <c r="D2841" t="s">
        <v>1685</v>
      </c>
      <c r="E2841" t="s">
        <v>150</v>
      </c>
      <c r="F2841" s="79" t="s">
        <v>539</v>
      </c>
      <c r="G2841">
        <v>16.91</v>
      </c>
      <c r="H2841">
        <v>114.5</v>
      </c>
      <c r="I2841">
        <v>23</v>
      </c>
      <c r="J2841">
        <v>97.6</v>
      </c>
      <c r="K2841">
        <v>78</v>
      </c>
      <c r="L2841">
        <v>66.3</v>
      </c>
      <c r="M2841">
        <v>151</v>
      </c>
      <c r="N2841">
        <v>-3.7999999999999999E-2</v>
      </c>
      <c r="O2841">
        <v>271</v>
      </c>
      <c r="P2841">
        <v>8.8699999999999992</v>
      </c>
      <c r="Q2841">
        <v>29</v>
      </c>
      <c r="R2841">
        <v>107.8</v>
      </c>
      <c r="S2841">
        <v>20</v>
      </c>
      <c r="T2841">
        <v>99</v>
      </c>
      <c r="U2841">
        <v>46</v>
      </c>
      <c r="V2841">
        <v>-1.62</v>
      </c>
      <c r="W2841">
        <v>203</v>
      </c>
    </row>
    <row r="2842" spans="1:23" x14ac:dyDescent="0.25">
      <c r="A2842">
        <f>COUNTIF('Value Matchup'!$D$356:$D$423,D2842)</f>
        <v>0</v>
      </c>
      <c r="B2842" t="s">
        <v>1775</v>
      </c>
      <c r="C2842">
        <v>39</v>
      </c>
      <c r="D2842" t="s">
        <v>1686</v>
      </c>
      <c r="E2842" t="s">
        <v>134</v>
      </c>
      <c r="F2842" s="79" t="s">
        <v>537</v>
      </c>
      <c r="G2842">
        <v>16.72</v>
      </c>
      <c r="H2842">
        <v>112.2</v>
      </c>
      <c r="I2842">
        <v>40</v>
      </c>
      <c r="J2842">
        <v>95.4</v>
      </c>
      <c r="K2842">
        <v>54</v>
      </c>
      <c r="L2842">
        <v>66.2</v>
      </c>
      <c r="M2842">
        <v>159</v>
      </c>
      <c r="N2842">
        <v>1.0999999999999999E-2</v>
      </c>
      <c r="O2842">
        <v>136</v>
      </c>
      <c r="P2842">
        <v>8.4700000000000006</v>
      </c>
      <c r="Q2842">
        <v>38</v>
      </c>
      <c r="R2842">
        <v>107.2</v>
      </c>
      <c r="S2842">
        <v>36</v>
      </c>
      <c r="T2842">
        <v>98.7</v>
      </c>
      <c r="U2842">
        <v>36</v>
      </c>
      <c r="V2842">
        <v>-4.33</v>
      </c>
      <c r="W2842">
        <v>274</v>
      </c>
    </row>
    <row r="2843" spans="1:23" x14ac:dyDescent="0.25">
      <c r="A2843">
        <f>COUNTIF('Value Matchup'!$D$356:$D$423,D2843)</f>
        <v>0</v>
      </c>
      <c r="B2843" t="s">
        <v>1775</v>
      </c>
      <c r="C2843">
        <v>40</v>
      </c>
      <c r="D2843" t="s">
        <v>1016</v>
      </c>
      <c r="E2843" t="s">
        <v>110</v>
      </c>
      <c r="F2843" s="79" t="s">
        <v>750</v>
      </c>
      <c r="G2843">
        <v>16.579999999999998</v>
      </c>
      <c r="H2843">
        <v>111.4</v>
      </c>
      <c r="I2843">
        <v>48</v>
      </c>
      <c r="J2843">
        <v>94.9</v>
      </c>
      <c r="K2843">
        <v>51</v>
      </c>
      <c r="L2843">
        <v>63.1</v>
      </c>
      <c r="M2843">
        <v>284</v>
      </c>
      <c r="N2843">
        <v>6.0000000000000001E-3</v>
      </c>
      <c r="O2843">
        <v>155</v>
      </c>
      <c r="P2843">
        <v>5.4</v>
      </c>
      <c r="Q2843">
        <v>76</v>
      </c>
      <c r="R2843">
        <v>105.3</v>
      </c>
      <c r="S2843">
        <v>84</v>
      </c>
      <c r="T2843">
        <v>99.9</v>
      </c>
      <c r="U2843">
        <v>69</v>
      </c>
      <c r="V2843">
        <v>2.2400000000000002</v>
      </c>
      <c r="W2843">
        <v>99</v>
      </c>
    </row>
    <row r="2844" spans="1:23" x14ac:dyDescent="0.25">
      <c r="A2844">
        <f>COUNTIF('Value Matchup'!$D$356:$D$423,D2844)</f>
        <v>0</v>
      </c>
      <c r="B2844" t="s">
        <v>1775</v>
      </c>
      <c r="C2844">
        <v>41</v>
      </c>
      <c r="D2844" t="s">
        <v>1687</v>
      </c>
      <c r="E2844" t="s">
        <v>110</v>
      </c>
      <c r="F2844" s="79" t="s">
        <v>750</v>
      </c>
      <c r="G2844">
        <v>16.559999999999999</v>
      </c>
      <c r="H2844">
        <v>110.6</v>
      </c>
      <c r="I2844">
        <v>55</v>
      </c>
      <c r="J2844">
        <v>94</v>
      </c>
      <c r="K2844">
        <v>40</v>
      </c>
      <c r="L2844">
        <v>66.3</v>
      </c>
      <c r="M2844">
        <v>156</v>
      </c>
      <c r="N2844">
        <v>-1.2999999999999999E-2</v>
      </c>
      <c r="O2844">
        <v>205</v>
      </c>
      <c r="P2844">
        <v>4.08</v>
      </c>
      <c r="Q2844">
        <v>91</v>
      </c>
      <c r="R2844">
        <v>104.8</v>
      </c>
      <c r="S2844">
        <v>104</v>
      </c>
      <c r="T2844">
        <v>100.7</v>
      </c>
      <c r="U2844">
        <v>93</v>
      </c>
      <c r="V2844">
        <v>0.67</v>
      </c>
      <c r="W2844">
        <v>135</v>
      </c>
    </row>
    <row r="2845" spans="1:23" x14ac:dyDescent="0.25">
      <c r="A2845">
        <f>COUNTIF('Value Matchup'!$D$356:$D$423,D2845)</f>
        <v>0</v>
      </c>
      <c r="B2845" t="s">
        <v>1775</v>
      </c>
      <c r="C2845">
        <v>42</v>
      </c>
      <c r="D2845" t="s">
        <v>1688</v>
      </c>
      <c r="E2845" t="s">
        <v>167</v>
      </c>
      <c r="F2845" s="79" t="s">
        <v>1177</v>
      </c>
      <c r="G2845">
        <v>16.53</v>
      </c>
      <c r="H2845">
        <v>107.7</v>
      </c>
      <c r="I2845">
        <v>95</v>
      </c>
      <c r="J2845">
        <v>91.2</v>
      </c>
      <c r="K2845">
        <v>16</v>
      </c>
      <c r="L2845">
        <v>67.900000000000006</v>
      </c>
      <c r="M2845">
        <v>76</v>
      </c>
      <c r="N2845">
        <v>2.4E-2</v>
      </c>
      <c r="O2845">
        <v>104</v>
      </c>
      <c r="P2845">
        <v>2.62</v>
      </c>
      <c r="Q2845">
        <v>120</v>
      </c>
      <c r="R2845">
        <v>104.1</v>
      </c>
      <c r="S2845">
        <v>129</v>
      </c>
      <c r="T2845">
        <v>101.5</v>
      </c>
      <c r="U2845">
        <v>112</v>
      </c>
      <c r="V2845">
        <v>-4.26</v>
      </c>
      <c r="W2845">
        <v>270</v>
      </c>
    </row>
    <row r="2846" spans="1:23" x14ac:dyDescent="0.25">
      <c r="A2846">
        <f>COUNTIF('Value Matchup'!$D$356:$D$423,D2846)</f>
        <v>0</v>
      </c>
      <c r="B2846" t="s">
        <v>1775</v>
      </c>
      <c r="C2846">
        <v>43</v>
      </c>
      <c r="D2846" t="s">
        <v>1517</v>
      </c>
      <c r="E2846" t="s">
        <v>110</v>
      </c>
      <c r="F2846" s="79" t="s">
        <v>758</v>
      </c>
      <c r="G2846">
        <v>16.18</v>
      </c>
      <c r="H2846">
        <v>113.6</v>
      </c>
      <c r="I2846">
        <v>26</v>
      </c>
      <c r="J2846">
        <v>97.4</v>
      </c>
      <c r="K2846">
        <v>74</v>
      </c>
      <c r="L2846">
        <v>67.400000000000006</v>
      </c>
      <c r="M2846">
        <v>98</v>
      </c>
      <c r="N2846">
        <v>9.6000000000000002E-2</v>
      </c>
      <c r="O2846">
        <v>13</v>
      </c>
      <c r="P2846">
        <v>4.09</v>
      </c>
      <c r="Q2846">
        <v>90</v>
      </c>
      <c r="R2846">
        <v>105</v>
      </c>
      <c r="S2846">
        <v>92</v>
      </c>
      <c r="T2846">
        <v>100.9</v>
      </c>
      <c r="U2846">
        <v>96</v>
      </c>
      <c r="V2846">
        <v>1.85</v>
      </c>
      <c r="W2846">
        <v>109</v>
      </c>
    </row>
    <row r="2847" spans="1:23" x14ac:dyDescent="0.25">
      <c r="A2847">
        <f>COUNTIF('Value Matchup'!$D$356:$D$423,D2847)</f>
        <v>0</v>
      </c>
      <c r="B2847" t="s">
        <v>1775</v>
      </c>
      <c r="C2847">
        <v>44</v>
      </c>
      <c r="D2847" t="s">
        <v>1433</v>
      </c>
      <c r="E2847" t="s">
        <v>151</v>
      </c>
      <c r="F2847" s="79" t="s">
        <v>650</v>
      </c>
      <c r="G2847">
        <v>16.14</v>
      </c>
      <c r="H2847">
        <v>112.3</v>
      </c>
      <c r="I2847">
        <v>38</v>
      </c>
      <c r="J2847">
        <v>96.1</v>
      </c>
      <c r="K2847">
        <v>63</v>
      </c>
      <c r="L2847">
        <v>67.5</v>
      </c>
      <c r="M2847">
        <v>95</v>
      </c>
      <c r="N2847">
        <v>7.9000000000000001E-2</v>
      </c>
      <c r="O2847">
        <v>23</v>
      </c>
      <c r="P2847">
        <v>3.42</v>
      </c>
      <c r="Q2847">
        <v>104</v>
      </c>
      <c r="R2847">
        <v>105.5</v>
      </c>
      <c r="S2847">
        <v>79</v>
      </c>
      <c r="T2847">
        <v>102.1</v>
      </c>
      <c r="U2847">
        <v>137</v>
      </c>
      <c r="V2847">
        <v>4.43</v>
      </c>
      <c r="W2847">
        <v>61</v>
      </c>
    </row>
    <row r="2848" spans="1:23" x14ac:dyDescent="0.25">
      <c r="A2848">
        <f>COUNTIF('Value Matchup'!$D$356:$D$423,D2848)</f>
        <v>0</v>
      </c>
      <c r="B2848" t="s">
        <v>1775</v>
      </c>
      <c r="C2848">
        <v>45</v>
      </c>
      <c r="D2848" t="s">
        <v>1689</v>
      </c>
      <c r="E2848" t="s">
        <v>114</v>
      </c>
      <c r="F2848" s="79" t="s">
        <v>1018</v>
      </c>
      <c r="G2848">
        <v>15.98</v>
      </c>
      <c r="H2848">
        <v>109.7</v>
      </c>
      <c r="I2848">
        <v>66</v>
      </c>
      <c r="J2848">
        <v>93.7</v>
      </c>
      <c r="K2848">
        <v>34</v>
      </c>
      <c r="L2848">
        <v>66.5</v>
      </c>
      <c r="M2848">
        <v>141</v>
      </c>
      <c r="N2848">
        <v>-4.9000000000000002E-2</v>
      </c>
      <c r="O2848">
        <v>297</v>
      </c>
      <c r="P2848">
        <v>5.51</v>
      </c>
      <c r="Q2848">
        <v>74</v>
      </c>
      <c r="R2848">
        <v>105.5</v>
      </c>
      <c r="S2848">
        <v>77</v>
      </c>
      <c r="T2848">
        <v>100</v>
      </c>
      <c r="U2848">
        <v>75</v>
      </c>
      <c r="V2848">
        <v>-2.76</v>
      </c>
      <c r="W2848">
        <v>234</v>
      </c>
    </row>
    <row r="2849" spans="1:23" x14ac:dyDescent="0.25">
      <c r="A2849">
        <f>COUNTIF('Value Matchup'!$D$356:$D$423,D2849)</f>
        <v>0</v>
      </c>
      <c r="B2849" t="s">
        <v>1775</v>
      </c>
      <c r="C2849">
        <v>46</v>
      </c>
      <c r="D2849" t="s">
        <v>1690</v>
      </c>
      <c r="E2849" t="s">
        <v>146</v>
      </c>
      <c r="F2849" s="79" t="s">
        <v>746</v>
      </c>
      <c r="G2849">
        <v>15.92</v>
      </c>
      <c r="H2849">
        <v>117.4</v>
      </c>
      <c r="I2849">
        <v>9</v>
      </c>
      <c r="J2849">
        <v>101.5</v>
      </c>
      <c r="K2849">
        <v>149</v>
      </c>
      <c r="L2849">
        <v>63.9</v>
      </c>
      <c r="M2849">
        <v>261</v>
      </c>
      <c r="N2849">
        <v>6.8000000000000005E-2</v>
      </c>
      <c r="O2849">
        <v>36</v>
      </c>
      <c r="P2849">
        <v>-0.66</v>
      </c>
      <c r="Q2849">
        <v>173</v>
      </c>
      <c r="R2849">
        <v>101.2</v>
      </c>
      <c r="S2849">
        <v>218</v>
      </c>
      <c r="T2849">
        <v>101.9</v>
      </c>
      <c r="U2849">
        <v>130</v>
      </c>
      <c r="V2849">
        <v>4.12</v>
      </c>
      <c r="W2849">
        <v>65</v>
      </c>
    </row>
    <row r="2850" spans="1:23" x14ac:dyDescent="0.25">
      <c r="A2850">
        <f>COUNTIF('Value Matchup'!$D$356:$D$423,D2850)</f>
        <v>0</v>
      </c>
      <c r="B2850" t="s">
        <v>1775</v>
      </c>
      <c r="C2850">
        <v>47</v>
      </c>
      <c r="D2850" t="s">
        <v>1691</v>
      </c>
      <c r="E2850" t="s">
        <v>140</v>
      </c>
      <c r="F2850" s="79" t="s">
        <v>750</v>
      </c>
      <c r="G2850">
        <v>15.86</v>
      </c>
      <c r="H2850">
        <v>108.3</v>
      </c>
      <c r="I2850">
        <v>84</v>
      </c>
      <c r="J2850">
        <v>92.4</v>
      </c>
      <c r="K2850">
        <v>24</v>
      </c>
      <c r="L2850">
        <v>67.8</v>
      </c>
      <c r="M2850">
        <v>80</v>
      </c>
      <c r="N2850">
        <v>3.4000000000000002E-2</v>
      </c>
      <c r="O2850">
        <v>86</v>
      </c>
      <c r="P2850">
        <v>5.72</v>
      </c>
      <c r="Q2850">
        <v>69</v>
      </c>
      <c r="R2850">
        <v>105.8</v>
      </c>
      <c r="S2850">
        <v>70</v>
      </c>
      <c r="T2850">
        <v>100.1</v>
      </c>
      <c r="U2850">
        <v>78</v>
      </c>
      <c r="V2850">
        <v>-8.51</v>
      </c>
      <c r="W2850">
        <v>336</v>
      </c>
    </row>
    <row r="2851" spans="1:23" x14ac:dyDescent="0.25">
      <c r="A2851">
        <f>COUNTIF('Value Matchup'!$D$356:$D$423,D2851)</f>
        <v>0</v>
      </c>
      <c r="B2851" t="s">
        <v>1775</v>
      </c>
      <c r="C2851">
        <v>48</v>
      </c>
      <c r="D2851" t="s">
        <v>1643</v>
      </c>
      <c r="E2851" t="s">
        <v>114</v>
      </c>
      <c r="F2851" s="79" t="s">
        <v>1039</v>
      </c>
      <c r="G2851">
        <v>15.77</v>
      </c>
      <c r="H2851">
        <v>112.9</v>
      </c>
      <c r="I2851">
        <v>32</v>
      </c>
      <c r="J2851">
        <v>97.2</v>
      </c>
      <c r="K2851">
        <v>70</v>
      </c>
      <c r="L2851">
        <v>68.7</v>
      </c>
      <c r="M2851">
        <v>55</v>
      </c>
      <c r="N2851">
        <v>-3.4000000000000002E-2</v>
      </c>
      <c r="O2851">
        <v>261</v>
      </c>
      <c r="P2851">
        <v>5.66</v>
      </c>
      <c r="Q2851">
        <v>71</v>
      </c>
      <c r="R2851">
        <v>105.6</v>
      </c>
      <c r="S2851">
        <v>75</v>
      </c>
      <c r="T2851">
        <v>100</v>
      </c>
      <c r="U2851">
        <v>71</v>
      </c>
      <c r="V2851">
        <v>-2.73</v>
      </c>
      <c r="W2851">
        <v>232</v>
      </c>
    </row>
    <row r="2852" spans="1:23" x14ac:dyDescent="0.25">
      <c r="A2852">
        <f>COUNTIF('Value Matchup'!$D$356:$D$423,D2852)</f>
        <v>0</v>
      </c>
      <c r="B2852" t="s">
        <v>1775</v>
      </c>
      <c r="C2852">
        <v>49</v>
      </c>
      <c r="D2852" t="s">
        <v>1692</v>
      </c>
      <c r="E2852" t="s">
        <v>167</v>
      </c>
      <c r="F2852" s="79" t="s">
        <v>652</v>
      </c>
      <c r="G2852">
        <v>15.24</v>
      </c>
      <c r="H2852">
        <v>115.3</v>
      </c>
      <c r="I2852">
        <v>19</v>
      </c>
      <c r="J2852">
        <v>100.1</v>
      </c>
      <c r="K2852">
        <v>118</v>
      </c>
      <c r="L2852">
        <v>65.2</v>
      </c>
      <c r="M2852">
        <v>211</v>
      </c>
      <c r="N2852">
        <v>-3.7999999999999999E-2</v>
      </c>
      <c r="O2852">
        <v>273</v>
      </c>
      <c r="P2852">
        <v>1.87</v>
      </c>
      <c r="Q2852">
        <v>134</v>
      </c>
      <c r="R2852">
        <v>103.8</v>
      </c>
      <c r="S2852">
        <v>139</v>
      </c>
      <c r="T2852">
        <v>102</v>
      </c>
      <c r="U2852">
        <v>135</v>
      </c>
      <c r="V2852">
        <v>-4.79</v>
      </c>
      <c r="W2852">
        <v>283</v>
      </c>
    </row>
    <row r="2853" spans="1:23" x14ac:dyDescent="0.25">
      <c r="A2853">
        <f>COUNTIF('Value Matchup'!$D$356:$D$423,D2853)</f>
        <v>0</v>
      </c>
      <c r="B2853" t="s">
        <v>1775</v>
      </c>
      <c r="C2853">
        <v>50</v>
      </c>
      <c r="D2853" t="s">
        <v>1693</v>
      </c>
      <c r="E2853" t="s">
        <v>114</v>
      </c>
      <c r="F2853" s="79" t="s">
        <v>534</v>
      </c>
      <c r="G2853">
        <v>15.23</v>
      </c>
      <c r="H2853">
        <v>113</v>
      </c>
      <c r="I2853">
        <v>31</v>
      </c>
      <c r="J2853">
        <v>97.8</v>
      </c>
      <c r="K2853">
        <v>83</v>
      </c>
      <c r="L2853">
        <v>63.9</v>
      </c>
      <c r="M2853">
        <v>262</v>
      </c>
      <c r="N2853">
        <v>-6.0999999999999999E-2</v>
      </c>
      <c r="O2853">
        <v>309</v>
      </c>
      <c r="P2853">
        <v>7.75</v>
      </c>
      <c r="Q2853">
        <v>51</v>
      </c>
      <c r="R2853">
        <v>106.6</v>
      </c>
      <c r="S2853">
        <v>48</v>
      </c>
      <c r="T2853">
        <v>98.8</v>
      </c>
      <c r="U2853">
        <v>42</v>
      </c>
      <c r="V2853">
        <v>-1.96</v>
      </c>
      <c r="W2853">
        <v>216</v>
      </c>
    </row>
    <row r="2854" spans="1:23" x14ac:dyDescent="0.25">
      <c r="A2854">
        <f>COUNTIF('Value Matchup'!$D$356:$D$423,D2854)</f>
        <v>0</v>
      </c>
      <c r="B2854" t="s">
        <v>1775</v>
      </c>
      <c r="C2854">
        <v>51</v>
      </c>
      <c r="D2854" t="s">
        <v>1370</v>
      </c>
      <c r="E2854" t="s">
        <v>150</v>
      </c>
      <c r="F2854" s="79" t="s">
        <v>754</v>
      </c>
      <c r="G2854">
        <v>15.19</v>
      </c>
      <c r="H2854">
        <v>107.7</v>
      </c>
      <c r="I2854">
        <v>96</v>
      </c>
      <c r="J2854">
        <v>92.5</v>
      </c>
      <c r="K2854">
        <v>25</v>
      </c>
      <c r="L2854">
        <v>67.5</v>
      </c>
      <c r="M2854">
        <v>94</v>
      </c>
      <c r="N2854">
        <v>-7.8E-2</v>
      </c>
      <c r="O2854">
        <v>329</v>
      </c>
      <c r="P2854">
        <v>10.27</v>
      </c>
      <c r="Q2854">
        <v>10</v>
      </c>
      <c r="R2854">
        <v>108.5</v>
      </c>
      <c r="S2854">
        <v>9</v>
      </c>
      <c r="T2854">
        <v>98.2</v>
      </c>
      <c r="U2854">
        <v>20</v>
      </c>
      <c r="V2854">
        <v>2.59</v>
      </c>
      <c r="W2854">
        <v>92</v>
      </c>
    </row>
    <row r="2855" spans="1:23" x14ac:dyDescent="0.25">
      <c r="A2855">
        <f>COUNTIF('Value Matchup'!$D$356:$D$423,D2855)</f>
        <v>0</v>
      </c>
      <c r="B2855" t="s">
        <v>1775</v>
      </c>
      <c r="C2855">
        <v>52</v>
      </c>
      <c r="D2855" t="s">
        <v>1694</v>
      </c>
      <c r="E2855" t="s">
        <v>1668</v>
      </c>
      <c r="F2855" s="79" t="s">
        <v>537</v>
      </c>
      <c r="G2855">
        <v>15.18</v>
      </c>
      <c r="H2855">
        <v>110</v>
      </c>
      <c r="I2855">
        <v>61</v>
      </c>
      <c r="J2855">
        <v>94.8</v>
      </c>
      <c r="K2855">
        <v>50</v>
      </c>
      <c r="L2855">
        <v>61</v>
      </c>
      <c r="M2855">
        <v>326</v>
      </c>
      <c r="N2855">
        <v>-1.2999999999999999E-2</v>
      </c>
      <c r="O2855">
        <v>201</v>
      </c>
      <c r="P2855">
        <v>4.1100000000000003</v>
      </c>
      <c r="Q2855">
        <v>89</v>
      </c>
      <c r="R2855">
        <v>104.1</v>
      </c>
      <c r="S2855">
        <v>131</v>
      </c>
      <c r="T2855">
        <v>100</v>
      </c>
      <c r="U2855">
        <v>72</v>
      </c>
      <c r="V2855">
        <v>-3.16</v>
      </c>
      <c r="W2855">
        <v>252</v>
      </c>
    </row>
    <row r="2856" spans="1:23" x14ac:dyDescent="0.25">
      <c r="A2856">
        <f>COUNTIF('Value Matchup'!$D$356:$D$423,D2856)</f>
        <v>0</v>
      </c>
      <c r="B2856" t="s">
        <v>1775</v>
      </c>
      <c r="C2856">
        <v>53</v>
      </c>
      <c r="D2856" t="s">
        <v>1695</v>
      </c>
      <c r="E2856" t="s">
        <v>132</v>
      </c>
      <c r="F2856" s="79" t="s">
        <v>952</v>
      </c>
      <c r="G2856">
        <v>15.06</v>
      </c>
      <c r="H2856">
        <v>109</v>
      </c>
      <c r="I2856">
        <v>74</v>
      </c>
      <c r="J2856">
        <v>94</v>
      </c>
      <c r="K2856">
        <v>36</v>
      </c>
      <c r="L2856">
        <v>65.599999999999994</v>
      </c>
      <c r="M2856">
        <v>192</v>
      </c>
      <c r="N2856">
        <v>-1.0999999999999999E-2</v>
      </c>
      <c r="O2856">
        <v>200</v>
      </c>
      <c r="P2856">
        <v>-5.78</v>
      </c>
      <c r="Q2856">
        <v>272</v>
      </c>
      <c r="R2856">
        <v>100.2</v>
      </c>
      <c r="S2856">
        <v>252</v>
      </c>
      <c r="T2856">
        <v>106</v>
      </c>
      <c r="U2856">
        <v>311</v>
      </c>
      <c r="V2856">
        <v>-5.24</v>
      </c>
      <c r="W2856">
        <v>288</v>
      </c>
    </row>
    <row r="2857" spans="1:23" x14ac:dyDescent="0.25">
      <c r="A2857">
        <f>COUNTIF('Value Matchup'!$D$356:$D$423,D2857)</f>
        <v>0</v>
      </c>
      <c r="B2857" t="s">
        <v>1775</v>
      </c>
      <c r="C2857">
        <v>54</v>
      </c>
      <c r="D2857" t="s">
        <v>1696</v>
      </c>
      <c r="E2857" t="s">
        <v>182</v>
      </c>
      <c r="F2857" s="79" t="s">
        <v>968</v>
      </c>
      <c r="G2857">
        <v>15.01</v>
      </c>
      <c r="H2857">
        <v>108.8</v>
      </c>
      <c r="I2857">
        <v>77</v>
      </c>
      <c r="J2857">
        <v>93.8</v>
      </c>
      <c r="K2857">
        <v>35</v>
      </c>
      <c r="L2857">
        <v>62.5</v>
      </c>
      <c r="M2857">
        <v>301</v>
      </c>
      <c r="N2857">
        <v>4.7E-2</v>
      </c>
      <c r="O2857">
        <v>64</v>
      </c>
      <c r="P2857">
        <v>5.7</v>
      </c>
      <c r="Q2857">
        <v>70</v>
      </c>
      <c r="R2857">
        <v>105.4</v>
      </c>
      <c r="S2857">
        <v>80</v>
      </c>
      <c r="T2857">
        <v>99.7</v>
      </c>
      <c r="U2857">
        <v>63</v>
      </c>
      <c r="V2857">
        <v>2.39</v>
      </c>
      <c r="W2857">
        <v>95</v>
      </c>
    </row>
    <row r="2858" spans="1:23" x14ac:dyDescent="0.25">
      <c r="A2858">
        <f>COUNTIF('Value Matchup'!$D$356:$D$423,D2858)</f>
        <v>0</v>
      </c>
      <c r="B2858" t="s">
        <v>1775</v>
      </c>
      <c r="C2858">
        <v>55</v>
      </c>
      <c r="D2858" t="s">
        <v>270</v>
      </c>
      <c r="E2858" t="s">
        <v>140</v>
      </c>
      <c r="F2858" s="79" t="s">
        <v>539</v>
      </c>
      <c r="G2858">
        <v>14.79</v>
      </c>
      <c r="H2858">
        <v>112.2</v>
      </c>
      <c r="I2858">
        <v>39</v>
      </c>
      <c r="J2858">
        <v>97.4</v>
      </c>
      <c r="K2858">
        <v>75</v>
      </c>
      <c r="L2858">
        <v>65.3</v>
      </c>
      <c r="M2858">
        <v>204</v>
      </c>
      <c r="N2858">
        <v>-6.9000000000000006E-2</v>
      </c>
      <c r="O2858">
        <v>321</v>
      </c>
      <c r="P2858">
        <v>6.02</v>
      </c>
      <c r="Q2858">
        <v>68</v>
      </c>
      <c r="R2858">
        <v>104.3</v>
      </c>
      <c r="S2858">
        <v>120</v>
      </c>
      <c r="T2858">
        <v>98.3</v>
      </c>
      <c r="U2858">
        <v>23</v>
      </c>
      <c r="V2858">
        <v>-11.44</v>
      </c>
      <c r="W2858">
        <v>346</v>
      </c>
    </row>
    <row r="2859" spans="1:23" x14ac:dyDescent="0.25">
      <c r="A2859">
        <f>COUNTIF('Value Matchup'!$D$356:$D$423,D2859)</f>
        <v>1</v>
      </c>
      <c r="B2859" t="s">
        <v>1775</v>
      </c>
      <c r="C2859">
        <v>56</v>
      </c>
      <c r="D2859" t="s">
        <v>47</v>
      </c>
      <c r="E2859" t="s">
        <v>176</v>
      </c>
      <c r="F2859" s="79" t="s">
        <v>1034</v>
      </c>
      <c r="G2859">
        <v>14.39</v>
      </c>
      <c r="H2859">
        <v>113.2</v>
      </c>
      <c r="I2859">
        <v>28</v>
      </c>
      <c r="J2859">
        <v>98.8</v>
      </c>
      <c r="K2859">
        <v>98</v>
      </c>
      <c r="L2859">
        <v>68.2</v>
      </c>
      <c r="M2859">
        <v>69</v>
      </c>
      <c r="N2859">
        <v>-1.6E-2</v>
      </c>
      <c r="O2859">
        <v>221</v>
      </c>
      <c r="P2859">
        <v>0.84</v>
      </c>
      <c r="Q2859">
        <v>151</v>
      </c>
      <c r="R2859">
        <v>102.5</v>
      </c>
      <c r="S2859">
        <v>175</v>
      </c>
      <c r="T2859">
        <v>101.7</v>
      </c>
      <c r="U2859">
        <v>118</v>
      </c>
      <c r="V2859">
        <v>-0.39</v>
      </c>
      <c r="W2859">
        <v>157</v>
      </c>
    </row>
    <row r="2860" spans="1:23" x14ac:dyDescent="0.25">
      <c r="A2860">
        <f>COUNTIF('Value Matchup'!$D$356:$D$423,D2860)</f>
        <v>0</v>
      </c>
      <c r="B2860" t="s">
        <v>1775</v>
      </c>
      <c r="C2860">
        <v>57</v>
      </c>
      <c r="D2860" t="s">
        <v>1697</v>
      </c>
      <c r="E2860" t="s">
        <v>232</v>
      </c>
      <c r="F2860" s="79" t="s">
        <v>998</v>
      </c>
      <c r="G2860">
        <v>14.38</v>
      </c>
      <c r="H2860">
        <v>109.2</v>
      </c>
      <c r="I2860">
        <v>73</v>
      </c>
      <c r="J2860">
        <v>94.8</v>
      </c>
      <c r="K2860">
        <v>49</v>
      </c>
      <c r="L2860">
        <v>66.599999999999994</v>
      </c>
      <c r="M2860">
        <v>136</v>
      </c>
      <c r="N2860">
        <v>-2.9000000000000001E-2</v>
      </c>
      <c r="O2860">
        <v>249</v>
      </c>
      <c r="P2860">
        <v>9.09</v>
      </c>
      <c r="Q2860">
        <v>22</v>
      </c>
      <c r="R2860">
        <v>107.5</v>
      </c>
      <c r="S2860">
        <v>27</v>
      </c>
      <c r="T2860">
        <v>98.4</v>
      </c>
      <c r="U2860">
        <v>24</v>
      </c>
      <c r="V2860">
        <v>2.0099999999999998</v>
      </c>
      <c r="W2860">
        <v>103</v>
      </c>
    </row>
    <row r="2861" spans="1:23" x14ac:dyDescent="0.25">
      <c r="A2861">
        <f>COUNTIF('Value Matchup'!$D$356:$D$423,D2861)</f>
        <v>0</v>
      </c>
      <c r="B2861" t="s">
        <v>1775</v>
      </c>
      <c r="C2861">
        <v>58</v>
      </c>
      <c r="D2861" t="s">
        <v>1698</v>
      </c>
      <c r="E2861" t="s">
        <v>140</v>
      </c>
      <c r="F2861" s="79" t="s">
        <v>456</v>
      </c>
      <c r="G2861">
        <v>14.12</v>
      </c>
      <c r="H2861">
        <v>107.1</v>
      </c>
      <c r="I2861">
        <v>106</v>
      </c>
      <c r="J2861">
        <v>93</v>
      </c>
      <c r="K2861">
        <v>29</v>
      </c>
      <c r="L2861">
        <v>68.7</v>
      </c>
      <c r="M2861">
        <v>58</v>
      </c>
      <c r="N2861">
        <v>6.7000000000000004E-2</v>
      </c>
      <c r="O2861">
        <v>39</v>
      </c>
      <c r="P2861">
        <v>10.51</v>
      </c>
      <c r="Q2861">
        <v>9</v>
      </c>
      <c r="R2861">
        <v>107.4</v>
      </c>
      <c r="S2861">
        <v>28</v>
      </c>
      <c r="T2861">
        <v>96.9</v>
      </c>
      <c r="U2861">
        <v>3</v>
      </c>
      <c r="V2861">
        <v>-0.82</v>
      </c>
      <c r="W2861">
        <v>165</v>
      </c>
    </row>
    <row r="2862" spans="1:23" x14ac:dyDescent="0.25">
      <c r="A2862">
        <f>COUNTIF('Value Matchup'!$D$356:$D$423,D2862)</f>
        <v>0</v>
      </c>
      <c r="B2862" t="s">
        <v>1775</v>
      </c>
      <c r="C2862">
        <v>59</v>
      </c>
      <c r="D2862" t="s">
        <v>1699</v>
      </c>
      <c r="E2862" t="s">
        <v>161</v>
      </c>
      <c r="F2862" s="79" t="s">
        <v>650</v>
      </c>
      <c r="G2862">
        <v>13.86</v>
      </c>
      <c r="H2862">
        <v>109.4</v>
      </c>
      <c r="I2862">
        <v>69</v>
      </c>
      <c r="J2862">
        <v>95.5</v>
      </c>
      <c r="K2862">
        <v>56</v>
      </c>
      <c r="L2862">
        <v>69.2</v>
      </c>
      <c r="M2862">
        <v>43</v>
      </c>
      <c r="N2862">
        <v>2.7E-2</v>
      </c>
      <c r="O2862">
        <v>99</v>
      </c>
      <c r="P2862">
        <v>-0.51</v>
      </c>
      <c r="Q2862">
        <v>170</v>
      </c>
      <c r="R2862">
        <v>100.9</v>
      </c>
      <c r="S2862">
        <v>228</v>
      </c>
      <c r="T2862">
        <v>101.4</v>
      </c>
      <c r="U2862">
        <v>108</v>
      </c>
      <c r="V2862">
        <v>3.22</v>
      </c>
      <c r="W2862">
        <v>80</v>
      </c>
    </row>
    <row r="2863" spans="1:23" x14ac:dyDescent="0.25">
      <c r="A2863">
        <f>COUNTIF('Value Matchup'!$D$356:$D$423,D2863)</f>
        <v>0</v>
      </c>
      <c r="B2863" t="s">
        <v>1775</v>
      </c>
      <c r="C2863">
        <v>60</v>
      </c>
      <c r="D2863" t="s">
        <v>1700</v>
      </c>
      <c r="E2863" t="s">
        <v>182</v>
      </c>
      <c r="F2863" s="79" t="s">
        <v>1114</v>
      </c>
      <c r="G2863">
        <v>13.54</v>
      </c>
      <c r="H2863">
        <v>112.6</v>
      </c>
      <c r="I2863">
        <v>36</v>
      </c>
      <c r="J2863">
        <v>99.1</v>
      </c>
      <c r="K2863">
        <v>101</v>
      </c>
      <c r="L2863">
        <v>67.599999999999994</v>
      </c>
      <c r="M2863">
        <v>86</v>
      </c>
      <c r="N2863">
        <v>3.3000000000000002E-2</v>
      </c>
      <c r="O2863">
        <v>87</v>
      </c>
      <c r="P2863">
        <v>4.83</v>
      </c>
      <c r="Q2863">
        <v>81</v>
      </c>
      <c r="R2863">
        <v>105</v>
      </c>
      <c r="S2863">
        <v>89</v>
      </c>
      <c r="T2863">
        <v>100.2</v>
      </c>
      <c r="U2863">
        <v>81</v>
      </c>
      <c r="V2863">
        <v>2.98</v>
      </c>
      <c r="W2863">
        <v>82</v>
      </c>
    </row>
    <row r="2864" spans="1:23" x14ac:dyDescent="0.25">
      <c r="A2864">
        <f>COUNTIF('Value Matchup'!$D$356:$D$423,D2864)</f>
        <v>0</v>
      </c>
      <c r="B2864" t="s">
        <v>1775</v>
      </c>
      <c r="C2864">
        <v>61</v>
      </c>
      <c r="D2864" t="s">
        <v>1314</v>
      </c>
      <c r="E2864" t="s">
        <v>140</v>
      </c>
      <c r="F2864" s="79" t="s">
        <v>1584</v>
      </c>
      <c r="G2864">
        <v>13.39</v>
      </c>
      <c r="H2864">
        <v>107.4</v>
      </c>
      <c r="I2864">
        <v>102</v>
      </c>
      <c r="J2864">
        <v>94</v>
      </c>
      <c r="K2864">
        <v>38</v>
      </c>
      <c r="L2864">
        <v>70.400000000000006</v>
      </c>
      <c r="M2864">
        <v>23</v>
      </c>
      <c r="N2864">
        <v>-1.2999999999999999E-2</v>
      </c>
      <c r="O2864">
        <v>206</v>
      </c>
      <c r="P2864">
        <v>11.36</v>
      </c>
      <c r="Q2864">
        <v>6</v>
      </c>
      <c r="R2864">
        <v>108.4</v>
      </c>
      <c r="S2864">
        <v>11</v>
      </c>
      <c r="T2864">
        <v>97.1</v>
      </c>
      <c r="U2864">
        <v>4</v>
      </c>
      <c r="V2864">
        <v>0.18</v>
      </c>
      <c r="W2864">
        <v>139</v>
      </c>
    </row>
    <row r="2865" spans="1:23" x14ac:dyDescent="0.25">
      <c r="A2865">
        <f>COUNTIF('Value Matchup'!$D$356:$D$423,D2865)</f>
        <v>0</v>
      </c>
      <c r="B2865" t="s">
        <v>1775</v>
      </c>
      <c r="C2865">
        <v>62</v>
      </c>
      <c r="D2865" t="s">
        <v>1701</v>
      </c>
      <c r="E2865" t="s">
        <v>167</v>
      </c>
      <c r="F2865" s="79" t="s">
        <v>750</v>
      </c>
      <c r="G2865">
        <v>12.73</v>
      </c>
      <c r="H2865">
        <v>104.6</v>
      </c>
      <c r="I2865">
        <v>148</v>
      </c>
      <c r="J2865">
        <v>91.8</v>
      </c>
      <c r="K2865">
        <v>22</v>
      </c>
      <c r="L2865">
        <v>64.099999999999994</v>
      </c>
      <c r="M2865">
        <v>257</v>
      </c>
      <c r="N2865">
        <v>1.7000000000000001E-2</v>
      </c>
      <c r="O2865">
        <v>119</v>
      </c>
      <c r="P2865">
        <v>3.09</v>
      </c>
      <c r="Q2865">
        <v>109</v>
      </c>
      <c r="R2865">
        <v>104</v>
      </c>
      <c r="S2865">
        <v>134</v>
      </c>
      <c r="T2865">
        <v>100.9</v>
      </c>
      <c r="U2865">
        <v>95</v>
      </c>
      <c r="V2865">
        <v>0.4</v>
      </c>
      <c r="W2865">
        <v>136</v>
      </c>
    </row>
    <row r="2866" spans="1:23" x14ac:dyDescent="0.25">
      <c r="A2866">
        <f>COUNTIF('Value Matchup'!$D$356:$D$423,D2866)</f>
        <v>0</v>
      </c>
      <c r="B2866" t="s">
        <v>1775</v>
      </c>
      <c r="C2866">
        <v>63</v>
      </c>
      <c r="D2866" t="s">
        <v>113</v>
      </c>
      <c r="E2866" t="s">
        <v>114</v>
      </c>
      <c r="F2866" s="79" t="s">
        <v>542</v>
      </c>
      <c r="G2866">
        <v>12.55</v>
      </c>
      <c r="H2866">
        <v>107.9</v>
      </c>
      <c r="I2866">
        <v>88</v>
      </c>
      <c r="J2866">
        <v>95.3</v>
      </c>
      <c r="K2866">
        <v>53</v>
      </c>
      <c r="L2866">
        <v>64.2</v>
      </c>
      <c r="M2866">
        <v>247</v>
      </c>
      <c r="N2866">
        <v>-9.9000000000000005E-2</v>
      </c>
      <c r="O2866">
        <v>341</v>
      </c>
      <c r="P2866">
        <v>6.75</v>
      </c>
      <c r="Q2866">
        <v>61</v>
      </c>
      <c r="R2866">
        <v>106.5</v>
      </c>
      <c r="S2866">
        <v>49</v>
      </c>
      <c r="T2866">
        <v>99.8</v>
      </c>
      <c r="U2866">
        <v>64</v>
      </c>
      <c r="V2866">
        <v>-0.93</v>
      </c>
      <c r="W2866">
        <v>172</v>
      </c>
    </row>
    <row r="2867" spans="1:23" x14ac:dyDescent="0.25">
      <c r="A2867">
        <f>COUNTIF('Value Matchup'!$D$356:$D$423,D2867)</f>
        <v>0</v>
      </c>
      <c r="B2867" t="s">
        <v>1775</v>
      </c>
      <c r="C2867">
        <v>64</v>
      </c>
      <c r="D2867" t="s">
        <v>1702</v>
      </c>
      <c r="E2867" t="s">
        <v>144</v>
      </c>
      <c r="F2867" s="79" t="s">
        <v>970</v>
      </c>
      <c r="G2867">
        <v>12.26</v>
      </c>
      <c r="H2867">
        <v>108.9</v>
      </c>
      <c r="I2867">
        <v>76</v>
      </c>
      <c r="J2867">
        <v>96.6</v>
      </c>
      <c r="K2867">
        <v>69</v>
      </c>
      <c r="L2867">
        <v>64.5</v>
      </c>
      <c r="M2867">
        <v>238</v>
      </c>
      <c r="N2867">
        <v>2E-3</v>
      </c>
      <c r="O2867">
        <v>165</v>
      </c>
      <c r="P2867">
        <v>2.06</v>
      </c>
      <c r="Q2867">
        <v>130</v>
      </c>
      <c r="R2867">
        <v>104.2</v>
      </c>
      <c r="S2867">
        <v>123</v>
      </c>
      <c r="T2867">
        <v>102.2</v>
      </c>
      <c r="U2867">
        <v>142</v>
      </c>
      <c r="V2867">
        <v>-6.8</v>
      </c>
      <c r="W2867">
        <v>313</v>
      </c>
    </row>
    <row r="2868" spans="1:23" x14ac:dyDescent="0.25">
      <c r="A2868">
        <f>COUNTIF('Value Matchup'!$D$356:$D$423,D2868)</f>
        <v>0</v>
      </c>
      <c r="B2868" t="s">
        <v>1775</v>
      </c>
      <c r="C2868">
        <v>65</v>
      </c>
      <c r="D2868" t="s">
        <v>421</v>
      </c>
      <c r="E2868" t="s">
        <v>173</v>
      </c>
      <c r="F2868" s="79" t="s">
        <v>538</v>
      </c>
      <c r="G2868">
        <v>12.1</v>
      </c>
      <c r="H2868">
        <v>108.6</v>
      </c>
      <c r="I2868">
        <v>80</v>
      </c>
      <c r="J2868">
        <v>96.5</v>
      </c>
      <c r="K2868">
        <v>68</v>
      </c>
      <c r="L2868">
        <v>61.8</v>
      </c>
      <c r="M2868">
        <v>313</v>
      </c>
      <c r="N2868">
        <v>-4.7E-2</v>
      </c>
      <c r="O2868">
        <v>294</v>
      </c>
      <c r="P2868">
        <v>1.93</v>
      </c>
      <c r="Q2868">
        <v>132</v>
      </c>
      <c r="R2868">
        <v>104.1</v>
      </c>
      <c r="S2868">
        <v>130</v>
      </c>
      <c r="T2868">
        <v>102.2</v>
      </c>
      <c r="U2868">
        <v>141</v>
      </c>
      <c r="V2868">
        <v>1.97</v>
      </c>
      <c r="W2868">
        <v>105</v>
      </c>
    </row>
    <row r="2869" spans="1:23" x14ac:dyDescent="0.25">
      <c r="A2869">
        <f>COUNTIF('Value Matchup'!$D$356:$D$423,D2869)</f>
        <v>0</v>
      </c>
      <c r="B2869" t="s">
        <v>1775</v>
      </c>
      <c r="C2869">
        <v>66</v>
      </c>
      <c r="D2869" t="s">
        <v>1703</v>
      </c>
      <c r="E2869" t="s">
        <v>150</v>
      </c>
      <c r="F2869" s="79" t="s">
        <v>535</v>
      </c>
      <c r="G2869">
        <v>12.05</v>
      </c>
      <c r="H2869">
        <v>112.7</v>
      </c>
      <c r="I2869">
        <v>35</v>
      </c>
      <c r="J2869">
        <v>100.7</v>
      </c>
      <c r="K2869">
        <v>128</v>
      </c>
      <c r="L2869">
        <v>69.5</v>
      </c>
      <c r="M2869">
        <v>34</v>
      </c>
      <c r="N2869">
        <v>-8.9999999999999993E-3</v>
      </c>
      <c r="O2869">
        <v>193</v>
      </c>
      <c r="P2869">
        <v>7.65</v>
      </c>
      <c r="Q2869">
        <v>52</v>
      </c>
      <c r="R2869">
        <v>107.6</v>
      </c>
      <c r="S2869">
        <v>25</v>
      </c>
      <c r="T2869">
        <v>99.9</v>
      </c>
      <c r="U2869">
        <v>70</v>
      </c>
      <c r="V2869">
        <v>-9.2799999999999994</v>
      </c>
      <c r="W2869">
        <v>342</v>
      </c>
    </row>
    <row r="2870" spans="1:23" x14ac:dyDescent="0.25">
      <c r="A2870">
        <f>COUNTIF('Value Matchup'!$D$356:$D$423,D2870)</f>
        <v>0</v>
      </c>
      <c r="B2870" t="s">
        <v>1775</v>
      </c>
      <c r="C2870">
        <v>67</v>
      </c>
      <c r="D2870" t="s">
        <v>1704</v>
      </c>
      <c r="E2870" t="s">
        <v>150</v>
      </c>
      <c r="F2870" s="79" t="s">
        <v>541</v>
      </c>
      <c r="G2870">
        <v>11.97</v>
      </c>
      <c r="H2870">
        <v>106.5</v>
      </c>
      <c r="I2870">
        <v>115</v>
      </c>
      <c r="J2870">
        <v>94.5</v>
      </c>
      <c r="K2870">
        <v>46</v>
      </c>
      <c r="L2870">
        <v>64.2</v>
      </c>
      <c r="M2870">
        <v>249</v>
      </c>
      <c r="N2870">
        <v>-3.2000000000000001E-2</v>
      </c>
      <c r="O2870">
        <v>257</v>
      </c>
      <c r="P2870">
        <v>9.3800000000000008</v>
      </c>
      <c r="Q2870">
        <v>19</v>
      </c>
      <c r="R2870">
        <v>108.5</v>
      </c>
      <c r="S2870">
        <v>8</v>
      </c>
      <c r="T2870">
        <v>99.1</v>
      </c>
      <c r="U2870">
        <v>48</v>
      </c>
      <c r="V2870">
        <v>-1.66</v>
      </c>
      <c r="W2870">
        <v>207</v>
      </c>
    </row>
    <row r="2871" spans="1:23" x14ac:dyDescent="0.25">
      <c r="A2871">
        <f>COUNTIF('Value Matchup'!$D$356:$D$423,D2871)</f>
        <v>0</v>
      </c>
      <c r="B2871" t="s">
        <v>1775</v>
      </c>
      <c r="C2871">
        <v>68</v>
      </c>
      <c r="D2871" t="s">
        <v>951</v>
      </c>
      <c r="E2871" t="s">
        <v>150</v>
      </c>
      <c r="F2871" s="79" t="s">
        <v>764</v>
      </c>
      <c r="G2871">
        <v>11.92</v>
      </c>
      <c r="H2871">
        <v>106.3</v>
      </c>
      <c r="I2871">
        <v>120</v>
      </c>
      <c r="J2871">
        <v>94.4</v>
      </c>
      <c r="K2871">
        <v>44</v>
      </c>
      <c r="L2871">
        <v>65.3</v>
      </c>
      <c r="M2871">
        <v>206</v>
      </c>
      <c r="N2871">
        <v>-1.2999999999999999E-2</v>
      </c>
      <c r="O2871">
        <v>207</v>
      </c>
      <c r="P2871">
        <v>9.77</v>
      </c>
      <c r="Q2871">
        <v>14</v>
      </c>
      <c r="R2871">
        <v>108.3</v>
      </c>
      <c r="S2871">
        <v>14</v>
      </c>
      <c r="T2871">
        <v>98.5</v>
      </c>
      <c r="U2871">
        <v>30</v>
      </c>
      <c r="V2871">
        <v>-1.1599999999999999</v>
      </c>
      <c r="W2871">
        <v>185</v>
      </c>
    </row>
    <row r="2872" spans="1:23" x14ac:dyDescent="0.25">
      <c r="A2872">
        <f>COUNTIF('Value Matchup'!$D$356:$D$423,D2872)</f>
        <v>0</v>
      </c>
      <c r="B2872" t="s">
        <v>1775</v>
      </c>
      <c r="C2872">
        <v>69</v>
      </c>
      <c r="D2872" t="s">
        <v>1705</v>
      </c>
      <c r="E2872" t="s">
        <v>140</v>
      </c>
      <c r="F2872" s="79" t="s">
        <v>1025</v>
      </c>
      <c r="G2872">
        <v>11.49</v>
      </c>
      <c r="H2872">
        <v>106.1</v>
      </c>
      <c r="I2872">
        <v>125</v>
      </c>
      <c r="J2872">
        <v>94.6</v>
      </c>
      <c r="K2872">
        <v>48</v>
      </c>
      <c r="L2872">
        <v>64.5</v>
      </c>
      <c r="M2872">
        <v>240</v>
      </c>
      <c r="N2872">
        <v>-7.0000000000000001E-3</v>
      </c>
      <c r="O2872">
        <v>188</v>
      </c>
      <c r="P2872">
        <v>8.66</v>
      </c>
      <c r="Q2872">
        <v>35</v>
      </c>
      <c r="R2872">
        <v>106.4</v>
      </c>
      <c r="S2872">
        <v>58</v>
      </c>
      <c r="T2872">
        <v>97.7</v>
      </c>
      <c r="U2872">
        <v>13</v>
      </c>
      <c r="V2872">
        <v>-5.32</v>
      </c>
      <c r="W2872">
        <v>292</v>
      </c>
    </row>
    <row r="2873" spans="1:23" x14ac:dyDescent="0.25">
      <c r="A2873">
        <f>COUNTIF('Value Matchup'!$D$356:$D$423,D2873)</f>
        <v>1</v>
      </c>
      <c r="B2873" t="s">
        <v>1775</v>
      </c>
      <c r="C2873">
        <v>70</v>
      </c>
      <c r="D2873" t="s">
        <v>82</v>
      </c>
      <c r="E2873" t="s">
        <v>232</v>
      </c>
      <c r="F2873" s="79" t="s">
        <v>550</v>
      </c>
      <c r="G2873">
        <v>11.48</v>
      </c>
      <c r="H2873">
        <v>107.4</v>
      </c>
      <c r="I2873">
        <v>101</v>
      </c>
      <c r="J2873">
        <v>95.9</v>
      </c>
      <c r="K2873">
        <v>58</v>
      </c>
      <c r="L2873">
        <v>61.8</v>
      </c>
      <c r="M2873">
        <v>314</v>
      </c>
      <c r="N2873">
        <v>-7.9000000000000001E-2</v>
      </c>
      <c r="O2873">
        <v>331</v>
      </c>
      <c r="P2873">
        <v>9.27</v>
      </c>
      <c r="Q2873">
        <v>21</v>
      </c>
      <c r="R2873">
        <v>107.7</v>
      </c>
      <c r="S2873">
        <v>22</v>
      </c>
      <c r="T2873">
        <v>98.4</v>
      </c>
      <c r="U2873">
        <v>25</v>
      </c>
      <c r="V2873">
        <v>2.62</v>
      </c>
      <c r="W2873">
        <v>90</v>
      </c>
    </row>
    <row r="2874" spans="1:23" x14ac:dyDescent="0.25">
      <c r="A2874">
        <f>COUNTIF('Value Matchup'!$D$356:$D$423,D2874)</f>
        <v>0</v>
      </c>
      <c r="B2874" t="s">
        <v>1775</v>
      </c>
      <c r="C2874">
        <v>71</v>
      </c>
      <c r="D2874" t="s">
        <v>1706</v>
      </c>
      <c r="E2874" t="s">
        <v>176</v>
      </c>
      <c r="F2874" s="79" t="s">
        <v>539</v>
      </c>
      <c r="G2874">
        <v>11.32</v>
      </c>
      <c r="H2874">
        <v>106.5</v>
      </c>
      <c r="I2874">
        <v>113</v>
      </c>
      <c r="J2874">
        <v>95.2</v>
      </c>
      <c r="K2874">
        <v>52</v>
      </c>
      <c r="L2874">
        <v>60.3</v>
      </c>
      <c r="M2874">
        <v>333</v>
      </c>
      <c r="N2874">
        <v>-5.7000000000000002E-2</v>
      </c>
      <c r="O2874">
        <v>304</v>
      </c>
      <c r="P2874">
        <v>3.89</v>
      </c>
      <c r="Q2874">
        <v>97</v>
      </c>
      <c r="R2874">
        <v>105</v>
      </c>
      <c r="S2874">
        <v>88</v>
      </c>
      <c r="T2874">
        <v>101.1</v>
      </c>
      <c r="U2874">
        <v>101</v>
      </c>
      <c r="V2874">
        <v>7.58</v>
      </c>
      <c r="W2874">
        <v>26</v>
      </c>
    </row>
    <row r="2875" spans="1:23" x14ac:dyDescent="0.25">
      <c r="A2875">
        <f>COUNTIF('Value Matchup'!$D$356:$D$423,D2875)</f>
        <v>0</v>
      </c>
      <c r="B2875" t="s">
        <v>1775</v>
      </c>
      <c r="C2875">
        <v>72</v>
      </c>
      <c r="D2875" t="s">
        <v>1707</v>
      </c>
      <c r="E2875" t="s">
        <v>134</v>
      </c>
      <c r="F2875" s="79" t="s">
        <v>764</v>
      </c>
      <c r="G2875">
        <v>11.14</v>
      </c>
      <c r="H2875">
        <v>108.8</v>
      </c>
      <c r="I2875">
        <v>78</v>
      </c>
      <c r="J2875">
        <v>97.6</v>
      </c>
      <c r="K2875">
        <v>80</v>
      </c>
      <c r="L2875">
        <v>70.7</v>
      </c>
      <c r="M2875">
        <v>19</v>
      </c>
      <c r="N2875">
        <v>2.5999999999999999E-2</v>
      </c>
      <c r="O2875">
        <v>101</v>
      </c>
      <c r="P2875">
        <v>10.08</v>
      </c>
      <c r="Q2875">
        <v>11</v>
      </c>
      <c r="R2875">
        <v>108.8</v>
      </c>
      <c r="S2875">
        <v>5</v>
      </c>
      <c r="T2875">
        <v>98.8</v>
      </c>
      <c r="U2875">
        <v>38</v>
      </c>
      <c r="V2875">
        <v>-1.93</v>
      </c>
      <c r="W2875">
        <v>214</v>
      </c>
    </row>
    <row r="2876" spans="1:23" x14ac:dyDescent="0.25">
      <c r="A2876">
        <f>COUNTIF('Value Matchup'!$D$356:$D$423,D2876)</f>
        <v>1</v>
      </c>
      <c r="B2876" t="s">
        <v>1775</v>
      </c>
      <c r="C2876">
        <v>73</v>
      </c>
      <c r="D2876" t="s">
        <v>238</v>
      </c>
      <c r="E2876" t="s">
        <v>134</v>
      </c>
      <c r="F2876" s="79" t="s">
        <v>550</v>
      </c>
      <c r="G2876">
        <v>11.09</v>
      </c>
      <c r="H2876">
        <v>107.2</v>
      </c>
      <c r="I2876">
        <v>105</v>
      </c>
      <c r="J2876">
        <v>96.1</v>
      </c>
      <c r="K2876">
        <v>61</v>
      </c>
      <c r="L2876">
        <v>67.5</v>
      </c>
      <c r="M2876">
        <v>93</v>
      </c>
      <c r="N2876">
        <v>-8.1000000000000003E-2</v>
      </c>
      <c r="O2876">
        <v>333</v>
      </c>
      <c r="P2876">
        <v>9.52</v>
      </c>
      <c r="Q2876">
        <v>17</v>
      </c>
      <c r="R2876">
        <v>108.8</v>
      </c>
      <c r="S2876">
        <v>6</v>
      </c>
      <c r="T2876">
        <v>99.3</v>
      </c>
      <c r="U2876">
        <v>50</v>
      </c>
      <c r="V2876">
        <v>-3.7</v>
      </c>
      <c r="W2876">
        <v>260</v>
      </c>
    </row>
    <row r="2877" spans="1:23" x14ac:dyDescent="0.25">
      <c r="A2877">
        <f>COUNTIF('Value Matchup'!$D$356:$D$423,D2877)</f>
        <v>0</v>
      </c>
      <c r="B2877" t="s">
        <v>1775</v>
      </c>
      <c r="C2877">
        <v>74</v>
      </c>
      <c r="D2877" t="s">
        <v>139</v>
      </c>
      <c r="E2877" t="s">
        <v>140</v>
      </c>
      <c r="F2877" s="79" t="s">
        <v>452</v>
      </c>
      <c r="G2877">
        <v>10.87</v>
      </c>
      <c r="H2877">
        <v>110.7</v>
      </c>
      <c r="I2877">
        <v>51</v>
      </c>
      <c r="J2877">
        <v>99.8</v>
      </c>
      <c r="K2877">
        <v>114</v>
      </c>
      <c r="L2877">
        <v>64.099999999999994</v>
      </c>
      <c r="M2877">
        <v>256</v>
      </c>
      <c r="N2877">
        <v>-8.5999999999999993E-2</v>
      </c>
      <c r="O2877">
        <v>337</v>
      </c>
      <c r="P2877">
        <v>8.2200000000000006</v>
      </c>
      <c r="Q2877">
        <v>43</v>
      </c>
      <c r="R2877">
        <v>105.6</v>
      </c>
      <c r="S2877">
        <v>74</v>
      </c>
      <c r="T2877">
        <v>97.4</v>
      </c>
      <c r="U2877">
        <v>5</v>
      </c>
      <c r="V2877">
        <v>-5.29</v>
      </c>
      <c r="W2877">
        <v>290</v>
      </c>
    </row>
    <row r="2878" spans="1:23" x14ac:dyDescent="0.25">
      <c r="A2878">
        <f>COUNTIF('Value Matchup'!$D$356:$D$423,D2878)</f>
        <v>0</v>
      </c>
      <c r="B2878" t="s">
        <v>1775</v>
      </c>
      <c r="C2878">
        <v>75</v>
      </c>
      <c r="D2878" t="s">
        <v>279</v>
      </c>
      <c r="E2878" t="s">
        <v>144</v>
      </c>
      <c r="F2878" s="79" t="s">
        <v>1018</v>
      </c>
      <c r="G2878">
        <v>10.85</v>
      </c>
      <c r="H2878">
        <v>111.8</v>
      </c>
      <c r="I2878">
        <v>43</v>
      </c>
      <c r="J2878">
        <v>100.9</v>
      </c>
      <c r="K2878">
        <v>134</v>
      </c>
      <c r="L2878">
        <v>64.5</v>
      </c>
      <c r="M2878">
        <v>241</v>
      </c>
      <c r="N2878">
        <v>-0.05</v>
      </c>
      <c r="O2878">
        <v>298</v>
      </c>
      <c r="P2878">
        <v>1.07</v>
      </c>
      <c r="Q2878">
        <v>148</v>
      </c>
      <c r="R2878">
        <v>103.3</v>
      </c>
      <c r="S2878">
        <v>154</v>
      </c>
      <c r="T2878">
        <v>102.3</v>
      </c>
      <c r="U2878">
        <v>147</v>
      </c>
      <c r="V2878">
        <v>-4.4400000000000004</v>
      </c>
      <c r="W2878">
        <v>279</v>
      </c>
    </row>
    <row r="2879" spans="1:23" x14ac:dyDescent="0.25">
      <c r="A2879">
        <f>COUNTIF('Value Matchup'!$D$356:$D$423,D2879)</f>
        <v>1</v>
      </c>
      <c r="B2879" t="s">
        <v>1775</v>
      </c>
      <c r="C2879">
        <v>76</v>
      </c>
      <c r="D2879" t="s">
        <v>61</v>
      </c>
      <c r="E2879" t="s">
        <v>140</v>
      </c>
      <c r="F2879" s="79" t="s">
        <v>452</v>
      </c>
      <c r="G2879">
        <v>10.76</v>
      </c>
      <c r="H2879">
        <v>108</v>
      </c>
      <c r="I2879">
        <v>87</v>
      </c>
      <c r="J2879">
        <v>97.2</v>
      </c>
      <c r="K2879">
        <v>71</v>
      </c>
      <c r="L2879">
        <v>61.7</v>
      </c>
      <c r="M2879">
        <v>316</v>
      </c>
      <c r="N2879">
        <v>-6.7000000000000004E-2</v>
      </c>
      <c r="O2879">
        <v>318</v>
      </c>
      <c r="P2879">
        <v>8.3800000000000008</v>
      </c>
      <c r="Q2879">
        <v>39</v>
      </c>
      <c r="R2879">
        <v>106.3</v>
      </c>
      <c r="S2879">
        <v>63</v>
      </c>
      <c r="T2879">
        <v>97.9</v>
      </c>
      <c r="U2879">
        <v>17</v>
      </c>
      <c r="V2879">
        <v>-5.39</v>
      </c>
      <c r="W2879">
        <v>295</v>
      </c>
    </row>
    <row r="2880" spans="1:23" x14ac:dyDescent="0.25">
      <c r="A2880">
        <f>COUNTIF('Value Matchup'!$D$356:$D$423,D2880)</f>
        <v>0</v>
      </c>
      <c r="B2880" t="s">
        <v>1775</v>
      </c>
      <c r="C2880">
        <v>77</v>
      </c>
      <c r="D2880" t="s">
        <v>85</v>
      </c>
      <c r="E2880" t="s">
        <v>1668</v>
      </c>
      <c r="F2880" s="79" t="s">
        <v>441</v>
      </c>
      <c r="G2880">
        <v>10.63</v>
      </c>
      <c r="H2880">
        <v>96.7</v>
      </c>
      <c r="I2880">
        <v>267</v>
      </c>
      <c r="J2880">
        <v>86.1</v>
      </c>
      <c r="K2880">
        <v>1</v>
      </c>
      <c r="L2880">
        <v>62.2</v>
      </c>
      <c r="M2880">
        <v>307</v>
      </c>
      <c r="N2880">
        <v>-4.2999999999999997E-2</v>
      </c>
      <c r="O2880">
        <v>283</v>
      </c>
      <c r="P2880">
        <v>6.53</v>
      </c>
      <c r="Q2880">
        <v>63</v>
      </c>
      <c r="R2880">
        <v>106.7</v>
      </c>
      <c r="S2880">
        <v>47</v>
      </c>
      <c r="T2880">
        <v>100.2</v>
      </c>
      <c r="U2880">
        <v>79</v>
      </c>
      <c r="V2880">
        <v>1.54</v>
      </c>
      <c r="W2880">
        <v>113</v>
      </c>
    </row>
    <row r="2881" spans="1:23" x14ac:dyDescent="0.25">
      <c r="A2881">
        <f>COUNTIF('Value Matchup'!$D$356:$D$423,D2881)</f>
        <v>0</v>
      </c>
      <c r="B2881" t="s">
        <v>1775</v>
      </c>
      <c r="C2881">
        <v>78</v>
      </c>
      <c r="D2881" t="s">
        <v>1708</v>
      </c>
      <c r="E2881" t="s">
        <v>150</v>
      </c>
      <c r="F2881" s="79" t="s">
        <v>539</v>
      </c>
      <c r="G2881">
        <v>10.52</v>
      </c>
      <c r="H2881">
        <v>107.8</v>
      </c>
      <c r="I2881">
        <v>92</v>
      </c>
      <c r="J2881">
        <v>97.3</v>
      </c>
      <c r="K2881">
        <v>72</v>
      </c>
      <c r="L2881">
        <v>63.6</v>
      </c>
      <c r="M2881">
        <v>270</v>
      </c>
      <c r="N2881">
        <v>6.0999999999999999E-2</v>
      </c>
      <c r="O2881">
        <v>42</v>
      </c>
      <c r="P2881">
        <v>7.33</v>
      </c>
      <c r="Q2881">
        <v>54</v>
      </c>
      <c r="R2881">
        <v>107.4</v>
      </c>
      <c r="S2881">
        <v>30</v>
      </c>
      <c r="T2881">
        <v>100.1</v>
      </c>
      <c r="U2881">
        <v>77</v>
      </c>
      <c r="V2881">
        <v>-2.58</v>
      </c>
      <c r="W2881">
        <v>230</v>
      </c>
    </row>
    <row r="2882" spans="1:23" x14ac:dyDescent="0.25">
      <c r="A2882">
        <f>COUNTIF('Value Matchup'!$D$356:$D$423,D2882)</f>
        <v>0</v>
      </c>
      <c r="B2882" t="s">
        <v>1775</v>
      </c>
      <c r="C2882">
        <v>79</v>
      </c>
      <c r="D2882" t="s">
        <v>325</v>
      </c>
      <c r="E2882" t="s">
        <v>151</v>
      </c>
      <c r="F2882" s="79" t="s">
        <v>516</v>
      </c>
      <c r="G2882">
        <v>10.28</v>
      </c>
      <c r="H2882">
        <v>110.6</v>
      </c>
      <c r="I2882">
        <v>54</v>
      </c>
      <c r="J2882">
        <v>100.4</v>
      </c>
      <c r="K2882">
        <v>122</v>
      </c>
      <c r="L2882">
        <v>63.1</v>
      </c>
      <c r="M2882">
        <v>283</v>
      </c>
      <c r="N2882">
        <v>0.02</v>
      </c>
      <c r="O2882">
        <v>114</v>
      </c>
      <c r="P2882">
        <v>2.15</v>
      </c>
      <c r="Q2882">
        <v>128</v>
      </c>
      <c r="R2882">
        <v>104.9</v>
      </c>
      <c r="S2882">
        <v>95</v>
      </c>
      <c r="T2882">
        <v>102.8</v>
      </c>
      <c r="U2882">
        <v>167</v>
      </c>
      <c r="V2882">
        <v>2.98</v>
      </c>
      <c r="W2882">
        <v>84</v>
      </c>
    </row>
    <row r="2883" spans="1:23" x14ac:dyDescent="0.25">
      <c r="A2883">
        <f>COUNTIF('Value Matchup'!$D$356:$D$423,D2883)</f>
        <v>0</v>
      </c>
      <c r="B2883" t="s">
        <v>1775</v>
      </c>
      <c r="C2883">
        <v>80</v>
      </c>
      <c r="D2883" t="s">
        <v>1709</v>
      </c>
      <c r="E2883" t="s">
        <v>155</v>
      </c>
      <c r="F2883" s="79" t="s">
        <v>534</v>
      </c>
      <c r="G2883">
        <v>10.199999999999999</v>
      </c>
      <c r="H2883">
        <v>112.8</v>
      </c>
      <c r="I2883">
        <v>34</v>
      </c>
      <c r="J2883">
        <v>102.6</v>
      </c>
      <c r="K2883">
        <v>169</v>
      </c>
      <c r="L2883">
        <v>68.7</v>
      </c>
      <c r="M2883">
        <v>54</v>
      </c>
      <c r="N2883">
        <v>-0.03</v>
      </c>
      <c r="O2883">
        <v>253</v>
      </c>
      <c r="P2883">
        <v>4.33</v>
      </c>
      <c r="Q2883">
        <v>86</v>
      </c>
      <c r="R2883">
        <v>106.8</v>
      </c>
      <c r="S2883">
        <v>43</v>
      </c>
      <c r="T2883">
        <v>102.4</v>
      </c>
      <c r="U2883">
        <v>153</v>
      </c>
      <c r="V2883">
        <v>6</v>
      </c>
      <c r="W2883">
        <v>45</v>
      </c>
    </row>
    <row r="2884" spans="1:23" x14ac:dyDescent="0.25">
      <c r="A2884">
        <f>COUNTIF('Value Matchup'!$D$356:$D$423,D2884)</f>
        <v>0</v>
      </c>
      <c r="B2884" t="s">
        <v>1775</v>
      </c>
      <c r="C2884">
        <v>81</v>
      </c>
      <c r="D2884" t="s">
        <v>264</v>
      </c>
      <c r="E2884" t="s">
        <v>167</v>
      </c>
      <c r="F2884" s="79" t="s">
        <v>652</v>
      </c>
      <c r="G2884">
        <v>10.18</v>
      </c>
      <c r="H2884">
        <v>110.1</v>
      </c>
      <c r="I2884">
        <v>59</v>
      </c>
      <c r="J2884">
        <v>99.9</v>
      </c>
      <c r="K2884">
        <v>115</v>
      </c>
      <c r="L2884">
        <v>68.5</v>
      </c>
      <c r="M2884">
        <v>65</v>
      </c>
      <c r="N2884">
        <v>2.1999999999999999E-2</v>
      </c>
      <c r="O2884">
        <v>109</v>
      </c>
      <c r="P2884">
        <v>1.63</v>
      </c>
      <c r="Q2884">
        <v>139</v>
      </c>
      <c r="R2884">
        <v>103.5</v>
      </c>
      <c r="S2884">
        <v>149</v>
      </c>
      <c r="T2884">
        <v>101.8</v>
      </c>
      <c r="U2884">
        <v>124</v>
      </c>
      <c r="V2884">
        <v>-1.18</v>
      </c>
      <c r="W2884">
        <v>188</v>
      </c>
    </row>
    <row r="2885" spans="1:23" x14ac:dyDescent="0.25">
      <c r="A2885">
        <f>COUNTIF('Value Matchup'!$D$356:$D$423,D2885)</f>
        <v>0</v>
      </c>
      <c r="B2885" t="s">
        <v>1775</v>
      </c>
      <c r="C2885">
        <v>82</v>
      </c>
      <c r="D2885" t="s">
        <v>1710</v>
      </c>
      <c r="E2885" t="s">
        <v>169</v>
      </c>
      <c r="F2885" s="79" t="s">
        <v>968</v>
      </c>
      <c r="G2885">
        <v>10.119999999999999</v>
      </c>
      <c r="H2885">
        <v>104.6</v>
      </c>
      <c r="I2885">
        <v>147</v>
      </c>
      <c r="J2885">
        <v>94.4</v>
      </c>
      <c r="K2885">
        <v>45</v>
      </c>
      <c r="L2885">
        <v>63.5</v>
      </c>
      <c r="M2885">
        <v>273</v>
      </c>
      <c r="N2885">
        <v>-2.3E-2</v>
      </c>
      <c r="O2885">
        <v>242</v>
      </c>
      <c r="P2885">
        <v>-1.55</v>
      </c>
      <c r="Q2885">
        <v>193</v>
      </c>
      <c r="R2885">
        <v>102.2</v>
      </c>
      <c r="S2885">
        <v>183</v>
      </c>
      <c r="T2885">
        <v>103.8</v>
      </c>
      <c r="U2885">
        <v>203</v>
      </c>
      <c r="V2885">
        <v>4.2300000000000004</v>
      </c>
      <c r="W2885">
        <v>63</v>
      </c>
    </row>
    <row r="2886" spans="1:23" x14ac:dyDescent="0.25">
      <c r="A2886">
        <f>COUNTIF('Value Matchup'!$D$356:$D$423,D2886)</f>
        <v>0</v>
      </c>
      <c r="B2886" t="s">
        <v>1775</v>
      </c>
      <c r="C2886">
        <v>83</v>
      </c>
      <c r="D2886" t="s">
        <v>1711</v>
      </c>
      <c r="E2886" t="s">
        <v>167</v>
      </c>
      <c r="F2886" s="79" t="s">
        <v>755</v>
      </c>
      <c r="G2886">
        <v>9.8699999999999992</v>
      </c>
      <c r="H2886">
        <v>107.6</v>
      </c>
      <c r="I2886">
        <v>97</v>
      </c>
      <c r="J2886">
        <v>97.7</v>
      </c>
      <c r="K2886">
        <v>82</v>
      </c>
      <c r="L2886">
        <v>66</v>
      </c>
      <c r="M2886">
        <v>172</v>
      </c>
      <c r="N2886">
        <v>2.3E-2</v>
      </c>
      <c r="O2886">
        <v>105</v>
      </c>
      <c r="P2886">
        <v>2.99</v>
      </c>
      <c r="Q2886">
        <v>110</v>
      </c>
      <c r="R2886">
        <v>104.8</v>
      </c>
      <c r="S2886">
        <v>105</v>
      </c>
      <c r="T2886">
        <v>101.8</v>
      </c>
      <c r="U2886">
        <v>122</v>
      </c>
      <c r="V2886">
        <v>-1.56</v>
      </c>
      <c r="W2886">
        <v>199</v>
      </c>
    </row>
    <row r="2887" spans="1:23" x14ac:dyDescent="0.25">
      <c r="A2887">
        <f>COUNTIF('Value Matchup'!$D$356:$D$423,D2887)</f>
        <v>0</v>
      </c>
      <c r="B2887" t="s">
        <v>1775</v>
      </c>
      <c r="C2887">
        <v>84</v>
      </c>
      <c r="D2887" t="s">
        <v>1712</v>
      </c>
      <c r="E2887" t="s">
        <v>232</v>
      </c>
      <c r="F2887" s="79" t="s">
        <v>544</v>
      </c>
      <c r="G2887">
        <v>9.77</v>
      </c>
      <c r="H2887">
        <v>113</v>
      </c>
      <c r="I2887">
        <v>30</v>
      </c>
      <c r="J2887">
        <v>103.2</v>
      </c>
      <c r="K2887">
        <v>180</v>
      </c>
      <c r="L2887">
        <v>62.8</v>
      </c>
      <c r="M2887">
        <v>294</v>
      </c>
      <c r="N2887">
        <v>2E-3</v>
      </c>
      <c r="O2887">
        <v>167</v>
      </c>
      <c r="P2887">
        <v>5.19</v>
      </c>
      <c r="Q2887">
        <v>77</v>
      </c>
      <c r="R2887">
        <v>104.8</v>
      </c>
      <c r="S2887">
        <v>101</v>
      </c>
      <c r="T2887">
        <v>99.6</v>
      </c>
      <c r="U2887">
        <v>60</v>
      </c>
      <c r="V2887">
        <v>-9.74</v>
      </c>
      <c r="W2887">
        <v>344</v>
      </c>
    </row>
    <row r="2888" spans="1:23" x14ac:dyDescent="0.25">
      <c r="A2888">
        <f>COUNTIF('Value Matchup'!$D$356:$D$423,D2888)</f>
        <v>0</v>
      </c>
      <c r="B2888" t="s">
        <v>1775</v>
      </c>
      <c r="C2888">
        <v>85</v>
      </c>
      <c r="D2888" t="s">
        <v>355</v>
      </c>
      <c r="E2888" t="s">
        <v>114</v>
      </c>
      <c r="F2888" s="79" t="s">
        <v>452</v>
      </c>
      <c r="G2888">
        <v>9.06</v>
      </c>
      <c r="H2888">
        <v>106.5</v>
      </c>
      <c r="I2888">
        <v>114</v>
      </c>
      <c r="J2888">
        <v>97.4</v>
      </c>
      <c r="K2888">
        <v>77</v>
      </c>
      <c r="L2888">
        <v>68.7</v>
      </c>
      <c r="M2888">
        <v>57</v>
      </c>
      <c r="N2888">
        <v>-3.6999999999999998E-2</v>
      </c>
      <c r="O2888">
        <v>270</v>
      </c>
      <c r="P2888">
        <v>8.69</v>
      </c>
      <c r="Q2888">
        <v>32</v>
      </c>
      <c r="R2888">
        <v>107.4</v>
      </c>
      <c r="S2888">
        <v>29</v>
      </c>
      <c r="T2888">
        <v>98.8</v>
      </c>
      <c r="U2888">
        <v>39</v>
      </c>
      <c r="V2888">
        <v>1.22</v>
      </c>
      <c r="W2888">
        <v>122</v>
      </c>
    </row>
    <row r="2889" spans="1:23" x14ac:dyDescent="0.25">
      <c r="A2889">
        <f>COUNTIF('Value Matchup'!$D$356:$D$423,D2889)</f>
        <v>0</v>
      </c>
      <c r="B2889" t="s">
        <v>1775</v>
      </c>
      <c r="C2889">
        <v>86</v>
      </c>
      <c r="D2889" t="s">
        <v>1713</v>
      </c>
      <c r="E2889" t="s">
        <v>112</v>
      </c>
      <c r="F2889" s="79" t="s">
        <v>652</v>
      </c>
      <c r="G2889">
        <v>8.84</v>
      </c>
      <c r="H2889">
        <v>106.6</v>
      </c>
      <c r="I2889">
        <v>111</v>
      </c>
      <c r="J2889">
        <v>97.8</v>
      </c>
      <c r="K2889">
        <v>84</v>
      </c>
      <c r="L2889">
        <v>66.8</v>
      </c>
      <c r="M2889">
        <v>128</v>
      </c>
      <c r="N2889">
        <v>7.0999999999999994E-2</v>
      </c>
      <c r="O2889">
        <v>31</v>
      </c>
      <c r="P2889">
        <v>2.1</v>
      </c>
      <c r="Q2889">
        <v>129</v>
      </c>
      <c r="R2889">
        <v>103.4</v>
      </c>
      <c r="S2889">
        <v>150</v>
      </c>
      <c r="T2889">
        <v>101.3</v>
      </c>
      <c r="U2889">
        <v>107</v>
      </c>
      <c r="V2889">
        <v>3.99</v>
      </c>
      <c r="W2889">
        <v>67</v>
      </c>
    </row>
    <row r="2890" spans="1:23" x14ac:dyDescent="0.25">
      <c r="A2890">
        <f>COUNTIF('Value Matchup'!$D$356:$D$423,D2890)</f>
        <v>0</v>
      </c>
      <c r="B2890" t="s">
        <v>1775</v>
      </c>
      <c r="C2890">
        <v>87</v>
      </c>
      <c r="D2890" t="s">
        <v>48</v>
      </c>
      <c r="E2890" t="s">
        <v>1668</v>
      </c>
      <c r="F2890" s="79" t="s">
        <v>445</v>
      </c>
      <c r="G2890">
        <v>8.83</v>
      </c>
      <c r="H2890">
        <v>108.4</v>
      </c>
      <c r="I2890">
        <v>83</v>
      </c>
      <c r="J2890">
        <v>99.5</v>
      </c>
      <c r="K2890">
        <v>108</v>
      </c>
      <c r="L2890">
        <v>67.599999999999994</v>
      </c>
      <c r="M2890">
        <v>88</v>
      </c>
      <c r="N2890">
        <v>2.7E-2</v>
      </c>
      <c r="O2890">
        <v>98</v>
      </c>
      <c r="P2890">
        <v>8.32</v>
      </c>
      <c r="Q2890">
        <v>41</v>
      </c>
      <c r="R2890">
        <v>107.1</v>
      </c>
      <c r="S2890">
        <v>38</v>
      </c>
      <c r="T2890">
        <v>98.8</v>
      </c>
      <c r="U2890">
        <v>41</v>
      </c>
      <c r="V2890">
        <v>6.93</v>
      </c>
      <c r="W2890">
        <v>32</v>
      </c>
    </row>
    <row r="2891" spans="1:23" x14ac:dyDescent="0.25">
      <c r="A2891">
        <f>COUNTIF('Value Matchup'!$D$356:$D$423,D2891)</f>
        <v>0</v>
      </c>
      <c r="B2891" t="s">
        <v>1775</v>
      </c>
      <c r="C2891">
        <v>88</v>
      </c>
      <c r="D2891" t="s">
        <v>1714</v>
      </c>
      <c r="E2891" t="s">
        <v>167</v>
      </c>
      <c r="F2891" s="79" t="s">
        <v>764</v>
      </c>
      <c r="G2891">
        <v>8.7899999999999991</v>
      </c>
      <c r="H2891">
        <v>112</v>
      </c>
      <c r="I2891">
        <v>42</v>
      </c>
      <c r="J2891">
        <v>103.2</v>
      </c>
      <c r="K2891">
        <v>179</v>
      </c>
      <c r="L2891">
        <v>71.099999999999994</v>
      </c>
      <c r="M2891">
        <v>14</v>
      </c>
      <c r="N2891">
        <v>-8.3000000000000004E-2</v>
      </c>
      <c r="O2891">
        <v>335</v>
      </c>
      <c r="P2891">
        <v>3.76</v>
      </c>
      <c r="Q2891">
        <v>100</v>
      </c>
      <c r="R2891">
        <v>105</v>
      </c>
      <c r="S2891">
        <v>93</v>
      </c>
      <c r="T2891">
        <v>101.2</v>
      </c>
      <c r="U2891">
        <v>104</v>
      </c>
      <c r="V2891">
        <v>0.68</v>
      </c>
      <c r="W2891">
        <v>134</v>
      </c>
    </row>
    <row r="2892" spans="1:23" x14ac:dyDescent="0.25">
      <c r="A2892">
        <f>COUNTIF('Value Matchup'!$D$356:$D$423,D2892)</f>
        <v>0</v>
      </c>
      <c r="B2892" t="s">
        <v>1775</v>
      </c>
      <c r="C2892">
        <v>89</v>
      </c>
      <c r="D2892" t="s">
        <v>1715</v>
      </c>
      <c r="E2892" t="s">
        <v>144</v>
      </c>
      <c r="F2892" s="79" t="s">
        <v>537</v>
      </c>
      <c r="G2892">
        <v>8.77</v>
      </c>
      <c r="H2892">
        <v>107.5</v>
      </c>
      <c r="I2892">
        <v>100</v>
      </c>
      <c r="J2892">
        <v>98.7</v>
      </c>
      <c r="K2892">
        <v>96</v>
      </c>
      <c r="L2892">
        <v>64.599999999999994</v>
      </c>
      <c r="M2892">
        <v>234</v>
      </c>
      <c r="N2892">
        <v>2.3E-2</v>
      </c>
      <c r="O2892">
        <v>106</v>
      </c>
      <c r="P2892">
        <v>1.25</v>
      </c>
      <c r="Q2892">
        <v>143</v>
      </c>
      <c r="R2892">
        <v>103.2</v>
      </c>
      <c r="S2892">
        <v>160</v>
      </c>
      <c r="T2892">
        <v>102</v>
      </c>
      <c r="U2892">
        <v>134</v>
      </c>
      <c r="V2892">
        <v>-8.5</v>
      </c>
      <c r="W2892">
        <v>335</v>
      </c>
    </row>
    <row r="2893" spans="1:23" x14ac:dyDescent="0.25">
      <c r="A2893">
        <f>COUNTIF('Value Matchup'!$D$356:$D$423,D2893)</f>
        <v>0</v>
      </c>
      <c r="B2893" t="s">
        <v>1775</v>
      </c>
      <c r="C2893">
        <v>90</v>
      </c>
      <c r="D2893" t="s">
        <v>56</v>
      </c>
      <c r="E2893" t="s">
        <v>150</v>
      </c>
      <c r="F2893" s="79" t="s">
        <v>1660</v>
      </c>
      <c r="G2893">
        <v>8.6999999999999993</v>
      </c>
      <c r="H2893">
        <v>116</v>
      </c>
      <c r="I2893">
        <v>17</v>
      </c>
      <c r="J2893">
        <v>107.3</v>
      </c>
      <c r="K2893">
        <v>266</v>
      </c>
      <c r="L2893">
        <v>73.3</v>
      </c>
      <c r="M2893">
        <v>5</v>
      </c>
      <c r="N2893">
        <v>-0.111</v>
      </c>
      <c r="O2893">
        <v>345</v>
      </c>
      <c r="P2893">
        <v>9.6</v>
      </c>
      <c r="Q2893">
        <v>15</v>
      </c>
      <c r="R2893">
        <v>108.3</v>
      </c>
      <c r="S2893">
        <v>15</v>
      </c>
      <c r="T2893">
        <v>98.7</v>
      </c>
      <c r="U2893">
        <v>34</v>
      </c>
      <c r="V2893">
        <v>-2.0499999999999998</v>
      </c>
      <c r="W2893">
        <v>219</v>
      </c>
    </row>
    <row r="2894" spans="1:23" x14ac:dyDescent="0.25">
      <c r="A2894">
        <f>COUNTIF('Value Matchup'!$D$356:$D$423,D2894)</f>
        <v>0</v>
      </c>
      <c r="B2894" t="s">
        <v>1775</v>
      </c>
      <c r="C2894">
        <v>91</v>
      </c>
      <c r="D2894" t="s">
        <v>60</v>
      </c>
      <c r="E2894" t="s">
        <v>114</v>
      </c>
      <c r="F2894" s="79" t="s">
        <v>449</v>
      </c>
      <c r="G2894">
        <v>8.68</v>
      </c>
      <c r="H2894">
        <v>109.8</v>
      </c>
      <c r="I2894">
        <v>64</v>
      </c>
      <c r="J2894">
        <v>101.1</v>
      </c>
      <c r="K2894">
        <v>137</v>
      </c>
      <c r="L2894">
        <v>64.099999999999994</v>
      </c>
      <c r="M2894">
        <v>252</v>
      </c>
      <c r="N2894">
        <v>-2.1000000000000001E-2</v>
      </c>
      <c r="O2894">
        <v>236</v>
      </c>
      <c r="P2894">
        <v>9.32</v>
      </c>
      <c r="Q2894">
        <v>20</v>
      </c>
      <c r="R2894">
        <v>106.8</v>
      </c>
      <c r="S2894">
        <v>42</v>
      </c>
      <c r="T2894">
        <v>97.5</v>
      </c>
      <c r="U2894">
        <v>9</v>
      </c>
      <c r="V2894">
        <v>1.89</v>
      </c>
      <c r="W2894">
        <v>108</v>
      </c>
    </row>
    <row r="2895" spans="1:23" x14ac:dyDescent="0.25">
      <c r="A2895">
        <f>COUNTIF('Value Matchup'!$D$356:$D$423,D2895)</f>
        <v>0</v>
      </c>
      <c r="B2895" t="s">
        <v>1775</v>
      </c>
      <c r="C2895">
        <v>92</v>
      </c>
      <c r="D2895" t="s">
        <v>95</v>
      </c>
      <c r="E2895" t="s">
        <v>134</v>
      </c>
      <c r="F2895" s="79" t="s">
        <v>452</v>
      </c>
      <c r="G2895">
        <v>8.6300000000000008</v>
      </c>
      <c r="H2895">
        <v>113.1</v>
      </c>
      <c r="I2895">
        <v>29</v>
      </c>
      <c r="J2895">
        <v>104.5</v>
      </c>
      <c r="K2895">
        <v>211</v>
      </c>
      <c r="L2895">
        <v>67</v>
      </c>
      <c r="M2895">
        <v>118</v>
      </c>
      <c r="N2895">
        <v>-3.5999999999999997E-2</v>
      </c>
      <c r="O2895">
        <v>268</v>
      </c>
      <c r="P2895">
        <v>9.3800000000000008</v>
      </c>
      <c r="Q2895">
        <v>18</v>
      </c>
      <c r="R2895">
        <v>107</v>
      </c>
      <c r="S2895">
        <v>40</v>
      </c>
      <c r="T2895">
        <v>97.6</v>
      </c>
      <c r="U2895">
        <v>12</v>
      </c>
      <c r="V2895">
        <v>-3.9</v>
      </c>
      <c r="W2895">
        <v>265</v>
      </c>
    </row>
    <row r="2896" spans="1:23" x14ac:dyDescent="0.25">
      <c r="A2896">
        <f>COUNTIF('Value Matchup'!$D$356:$D$423,D2896)</f>
        <v>0</v>
      </c>
      <c r="B2896" t="s">
        <v>1775</v>
      </c>
      <c r="C2896">
        <v>93</v>
      </c>
      <c r="D2896" t="s">
        <v>288</v>
      </c>
      <c r="E2896" t="s">
        <v>134</v>
      </c>
      <c r="F2896" s="79" t="s">
        <v>549</v>
      </c>
      <c r="G2896">
        <v>8.2799999999999994</v>
      </c>
      <c r="H2896">
        <v>107</v>
      </c>
      <c r="I2896">
        <v>107</v>
      </c>
      <c r="J2896">
        <v>98.7</v>
      </c>
      <c r="K2896">
        <v>97</v>
      </c>
      <c r="L2896">
        <v>62.8</v>
      </c>
      <c r="M2896">
        <v>293</v>
      </c>
      <c r="N2896">
        <v>-6.7000000000000004E-2</v>
      </c>
      <c r="O2896">
        <v>317</v>
      </c>
      <c r="P2896">
        <v>8.0299999999999994</v>
      </c>
      <c r="Q2896">
        <v>47</v>
      </c>
      <c r="R2896">
        <v>106.3</v>
      </c>
      <c r="S2896">
        <v>62</v>
      </c>
      <c r="T2896">
        <v>98.3</v>
      </c>
      <c r="U2896">
        <v>22</v>
      </c>
      <c r="V2896">
        <v>-8.83</v>
      </c>
      <c r="W2896">
        <v>339</v>
      </c>
    </row>
    <row r="2897" spans="1:23" x14ac:dyDescent="0.25">
      <c r="A2897">
        <f>COUNTIF('Value Matchup'!$D$356:$D$423,D2897)</f>
        <v>0</v>
      </c>
      <c r="B2897" t="s">
        <v>1775</v>
      </c>
      <c r="C2897">
        <v>94</v>
      </c>
      <c r="D2897" t="s">
        <v>1716</v>
      </c>
      <c r="E2897" t="s">
        <v>112</v>
      </c>
      <c r="F2897" s="79" t="s">
        <v>1076</v>
      </c>
      <c r="G2897">
        <v>8.25</v>
      </c>
      <c r="H2897">
        <v>107.3</v>
      </c>
      <c r="I2897">
        <v>103</v>
      </c>
      <c r="J2897">
        <v>99</v>
      </c>
      <c r="K2897">
        <v>100</v>
      </c>
      <c r="L2897">
        <v>68.8</v>
      </c>
      <c r="M2897">
        <v>50</v>
      </c>
      <c r="N2897">
        <v>-6.8000000000000005E-2</v>
      </c>
      <c r="O2897">
        <v>319</v>
      </c>
      <c r="P2897">
        <v>0.76</v>
      </c>
      <c r="Q2897">
        <v>155</v>
      </c>
      <c r="R2897">
        <v>103.1</v>
      </c>
      <c r="S2897">
        <v>163</v>
      </c>
      <c r="T2897">
        <v>102.3</v>
      </c>
      <c r="U2897">
        <v>152</v>
      </c>
      <c r="V2897">
        <v>-0.9</v>
      </c>
      <c r="W2897">
        <v>170</v>
      </c>
    </row>
    <row r="2898" spans="1:23" x14ac:dyDescent="0.25">
      <c r="A2898">
        <f>COUNTIF('Value Matchup'!$D$356:$D$423,D2898)</f>
        <v>0</v>
      </c>
      <c r="B2898" t="s">
        <v>1775</v>
      </c>
      <c r="C2898">
        <v>95</v>
      </c>
      <c r="D2898" t="s">
        <v>1037</v>
      </c>
      <c r="E2898" t="s">
        <v>198</v>
      </c>
      <c r="F2898" s="79" t="s">
        <v>571</v>
      </c>
      <c r="G2898">
        <v>8.08</v>
      </c>
      <c r="H2898">
        <v>106.5</v>
      </c>
      <c r="I2898">
        <v>116</v>
      </c>
      <c r="J2898">
        <v>98.4</v>
      </c>
      <c r="K2898">
        <v>92</v>
      </c>
      <c r="L2898">
        <v>62</v>
      </c>
      <c r="M2898">
        <v>312</v>
      </c>
      <c r="N2898">
        <v>-4.2000000000000003E-2</v>
      </c>
      <c r="O2898">
        <v>278</v>
      </c>
      <c r="P2898">
        <v>-2.21</v>
      </c>
      <c r="Q2898">
        <v>205</v>
      </c>
      <c r="R2898">
        <v>103.4</v>
      </c>
      <c r="S2898">
        <v>153</v>
      </c>
      <c r="T2898">
        <v>105.6</v>
      </c>
      <c r="U2898">
        <v>289</v>
      </c>
      <c r="V2898">
        <v>-0.86</v>
      </c>
      <c r="W2898">
        <v>168</v>
      </c>
    </row>
    <row r="2899" spans="1:23" x14ac:dyDescent="0.25">
      <c r="A2899">
        <f>COUNTIF('Value Matchup'!$D$356:$D$423,D2899)</f>
        <v>0</v>
      </c>
      <c r="B2899" t="s">
        <v>1775</v>
      </c>
      <c r="C2899">
        <v>96</v>
      </c>
      <c r="D2899" t="s">
        <v>166</v>
      </c>
      <c r="E2899" t="s">
        <v>182</v>
      </c>
      <c r="F2899" s="79" t="s">
        <v>455</v>
      </c>
      <c r="G2899">
        <v>7.91</v>
      </c>
      <c r="H2899">
        <v>108.7</v>
      </c>
      <c r="I2899">
        <v>79</v>
      </c>
      <c r="J2899">
        <v>100.8</v>
      </c>
      <c r="K2899">
        <v>130</v>
      </c>
      <c r="L2899">
        <v>67.099999999999994</v>
      </c>
      <c r="M2899">
        <v>110</v>
      </c>
      <c r="N2899">
        <v>6.8000000000000005E-2</v>
      </c>
      <c r="O2899">
        <v>38</v>
      </c>
      <c r="P2899">
        <v>3.85</v>
      </c>
      <c r="Q2899">
        <v>99</v>
      </c>
      <c r="R2899">
        <v>103.7</v>
      </c>
      <c r="S2899">
        <v>142</v>
      </c>
      <c r="T2899">
        <v>99.8</v>
      </c>
      <c r="U2899">
        <v>65</v>
      </c>
      <c r="V2899">
        <v>-0.61</v>
      </c>
      <c r="W2899">
        <v>162</v>
      </c>
    </row>
    <row r="2900" spans="1:23" x14ac:dyDescent="0.25">
      <c r="A2900">
        <f>COUNTIF('Value Matchup'!$D$356:$D$423,D2900)</f>
        <v>0</v>
      </c>
      <c r="B2900" t="s">
        <v>1775</v>
      </c>
      <c r="C2900">
        <v>97</v>
      </c>
      <c r="D2900" t="s">
        <v>321</v>
      </c>
      <c r="E2900" t="s">
        <v>153</v>
      </c>
      <c r="F2900" s="79" t="s">
        <v>755</v>
      </c>
      <c r="G2900">
        <v>7.84</v>
      </c>
      <c r="H2900">
        <v>106.2</v>
      </c>
      <c r="I2900">
        <v>124</v>
      </c>
      <c r="J2900">
        <v>98.3</v>
      </c>
      <c r="K2900">
        <v>91</v>
      </c>
      <c r="L2900">
        <v>60.2</v>
      </c>
      <c r="M2900">
        <v>334</v>
      </c>
      <c r="N2900">
        <v>1.0999999999999999E-2</v>
      </c>
      <c r="O2900">
        <v>137</v>
      </c>
      <c r="P2900">
        <v>-0.53</v>
      </c>
      <c r="Q2900">
        <v>171</v>
      </c>
      <c r="R2900">
        <v>103.3</v>
      </c>
      <c r="S2900">
        <v>159</v>
      </c>
      <c r="T2900">
        <v>103.8</v>
      </c>
      <c r="U2900">
        <v>204</v>
      </c>
      <c r="V2900">
        <v>1.48</v>
      </c>
      <c r="W2900">
        <v>118</v>
      </c>
    </row>
    <row r="2901" spans="1:23" x14ac:dyDescent="0.25">
      <c r="A2901">
        <f>COUNTIF('Value Matchup'!$D$356:$D$423,D2901)</f>
        <v>1</v>
      </c>
      <c r="B2901" t="s">
        <v>1775</v>
      </c>
      <c r="C2901">
        <v>98</v>
      </c>
      <c r="D2901" t="s">
        <v>339</v>
      </c>
      <c r="E2901" t="s">
        <v>182</v>
      </c>
      <c r="F2901" s="79" t="s">
        <v>1041</v>
      </c>
      <c r="G2901">
        <v>7.72</v>
      </c>
      <c r="H2901">
        <v>100.1</v>
      </c>
      <c r="I2901">
        <v>211</v>
      </c>
      <c r="J2901">
        <v>92.4</v>
      </c>
      <c r="K2901">
        <v>23</v>
      </c>
      <c r="L2901">
        <v>62.4</v>
      </c>
      <c r="M2901">
        <v>304</v>
      </c>
      <c r="N2901">
        <v>3.9E-2</v>
      </c>
      <c r="O2901">
        <v>81</v>
      </c>
      <c r="P2901">
        <v>3.2</v>
      </c>
      <c r="Q2901">
        <v>106</v>
      </c>
      <c r="R2901">
        <v>104.5</v>
      </c>
      <c r="S2901">
        <v>115</v>
      </c>
      <c r="T2901">
        <v>101.3</v>
      </c>
      <c r="U2901">
        <v>105</v>
      </c>
      <c r="V2901">
        <v>-4.13</v>
      </c>
      <c r="W2901">
        <v>267</v>
      </c>
    </row>
    <row r="2902" spans="1:23" x14ac:dyDescent="0.25">
      <c r="A2902">
        <f>COUNTIF('Value Matchup'!$D$356:$D$423,D2902)</f>
        <v>0</v>
      </c>
      <c r="B2902" t="s">
        <v>1775</v>
      </c>
      <c r="C2902">
        <v>99</v>
      </c>
      <c r="D2902" t="s">
        <v>364</v>
      </c>
      <c r="E2902" t="s">
        <v>167</v>
      </c>
      <c r="F2902" s="79" t="s">
        <v>544</v>
      </c>
      <c r="G2902">
        <v>7.6</v>
      </c>
      <c r="H2902">
        <v>103.7</v>
      </c>
      <c r="I2902">
        <v>158</v>
      </c>
      <c r="J2902">
        <v>96.1</v>
      </c>
      <c r="K2902">
        <v>60</v>
      </c>
      <c r="L2902">
        <v>61</v>
      </c>
      <c r="M2902">
        <v>327</v>
      </c>
      <c r="N2902">
        <v>-5.0999999999999997E-2</v>
      </c>
      <c r="O2902">
        <v>300</v>
      </c>
      <c r="P2902">
        <v>2.64</v>
      </c>
      <c r="Q2902">
        <v>119</v>
      </c>
      <c r="R2902">
        <v>103.4</v>
      </c>
      <c r="S2902">
        <v>151</v>
      </c>
      <c r="T2902">
        <v>100.8</v>
      </c>
      <c r="U2902">
        <v>94</v>
      </c>
      <c r="V2902">
        <v>-3.1</v>
      </c>
      <c r="W2902">
        <v>250</v>
      </c>
    </row>
    <row r="2903" spans="1:23" x14ac:dyDescent="0.25">
      <c r="A2903">
        <f>COUNTIF('Value Matchup'!$D$356:$D$423,D2903)</f>
        <v>0</v>
      </c>
      <c r="B2903" t="s">
        <v>1775</v>
      </c>
      <c r="C2903">
        <v>100</v>
      </c>
      <c r="D2903" t="s">
        <v>1717</v>
      </c>
      <c r="E2903" t="s">
        <v>108</v>
      </c>
      <c r="F2903" s="79" t="s">
        <v>752</v>
      </c>
      <c r="G2903">
        <v>7.42</v>
      </c>
      <c r="H2903">
        <v>110.2</v>
      </c>
      <c r="I2903">
        <v>57</v>
      </c>
      <c r="J2903">
        <v>102.7</v>
      </c>
      <c r="K2903">
        <v>172</v>
      </c>
      <c r="L2903">
        <v>69.3</v>
      </c>
      <c r="M2903">
        <v>37</v>
      </c>
      <c r="N2903">
        <v>5.1999999999999998E-2</v>
      </c>
      <c r="O2903">
        <v>54</v>
      </c>
      <c r="P2903">
        <v>-3.33</v>
      </c>
      <c r="Q2903">
        <v>230</v>
      </c>
      <c r="R2903">
        <v>101.3</v>
      </c>
      <c r="S2903">
        <v>216</v>
      </c>
      <c r="T2903">
        <v>104.6</v>
      </c>
      <c r="U2903">
        <v>244</v>
      </c>
      <c r="V2903">
        <v>4.67</v>
      </c>
      <c r="W2903">
        <v>56</v>
      </c>
    </row>
    <row r="2904" spans="1:23" x14ac:dyDescent="0.25">
      <c r="A2904">
        <f>COUNTIF('Value Matchup'!$D$356:$D$423,D2904)</f>
        <v>0</v>
      </c>
      <c r="B2904" t="s">
        <v>1775</v>
      </c>
      <c r="C2904">
        <v>101</v>
      </c>
      <c r="D2904" t="s">
        <v>323</v>
      </c>
      <c r="E2904" t="s">
        <v>232</v>
      </c>
      <c r="F2904" s="79" t="s">
        <v>1718</v>
      </c>
      <c r="G2904">
        <v>7.04</v>
      </c>
      <c r="H2904">
        <v>107.9</v>
      </c>
      <c r="I2904">
        <v>89</v>
      </c>
      <c r="J2904">
        <v>100.8</v>
      </c>
      <c r="K2904">
        <v>131</v>
      </c>
      <c r="L2904">
        <v>62.2</v>
      </c>
      <c r="M2904">
        <v>306</v>
      </c>
      <c r="N2904">
        <v>-0.14000000000000001</v>
      </c>
      <c r="O2904">
        <v>346</v>
      </c>
      <c r="P2904">
        <v>7.55</v>
      </c>
      <c r="Q2904">
        <v>53</v>
      </c>
      <c r="R2904">
        <v>106.3</v>
      </c>
      <c r="S2904">
        <v>59</v>
      </c>
      <c r="T2904">
        <v>98.8</v>
      </c>
      <c r="U2904">
        <v>40</v>
      </c>
      <c r="V2904">
        <v>-8.17</v>
      </c>
      <c r="W2904">
        <v>333</v>
      </c>
    </row>
    <row r="2905" spans="1:23" x14ac:dyDescent="0.25">
      <c r="A2905">
        <f>COUNTIF('Value Matchup'!$D$356:$D$423,D2905)</f>
        <v>0</v>
      </c>
      <c r="B2905" t="s">
        <v>1775</v>
      </c>
      <c r="C2905">
        <v>102</v>
      </c>
      <c r="D2905" t="s">
        <v>283</v>
      </c>
      <c r="E2905" t="s">
        <v>132</v>
      </c>
      <c r="F2905" s="79" t="s">
        <v>1039</v>
      </c>
      <c r="G2905">
        <v>7</v>
      </c>
      <c r="H2905">
        <v>105.1</v>
      </c>
      <c r="I2905">
        <v>143</v>
      </c>
      <c r="J2905">
        <v>98.1</v>
      </c>
      <c r="K2905">
        <v>88</v>
      </c>
      <c r="L2905">
        <v>64.7</v>
      </c>
      <c r="M2905">
        <v>227</v>
      </c>
      <c r="N2905">
        <v>-1.7000000000000001E-2</v>
      </c>
      <c r="O2905">
        <v>226</v>
      </c>
      <c r="P2905">
        <v>-4.33</v>
      </c>
      <c r="Q2905">
        <v>248</v>
      </c>
      <c r="R2905">
        <v>101.3</v>
      </c>
      <c r="S2905">
        <v>214</v>
      </c>
      <c r="T2905">
        <v>105.6</v>
      </c>
      <c r="U2905">
        <v>291</v>
      </c>
      <c r="V2905">
        <v>1.84</v>
      </c>
      <c r="W2905">
        <v>110</v>
      </c>
    </row>
    <row r="2906" spans="1:23" x14ac:dyDescent="0.25">
      <c r="A2906">
        <f>COUNTIF('Value Matchup'!$D$356:$D$423,D2906)</f>
        <v>1</v>
      </c>
      <c r="B2906" t="s">
        <v>1775</v>
      </c>
      <c r="C2906">
        <v>103</v>
      </c>
      <c r="D2906" t="s">
        <v>130</v>
      </c>
      <c r="E2906" t="s">
        <v>114</v>
      </c>
      <c r="F2906" s="79" t="s">
        <v>550</v>
      </c>
      <c r="G2906">
        <v>6.98</v>
      </c>
      <c r="H2906">
        <v>109.9</v>
      </c>
      <c r="I2906">
        <v>63</v>
      </c>
      <c r="J2906">
        <v>102.9</v>
      </c>
      <c r="K2906">
        <v>174</v>
      </c>
      <c r="L2906">
        <v>69</v>
      </c>
      <c r="M2906">
        <v>45</v>
      </c>
      <c r="N2906">
        <v>-7.4999999999999997E-2</v>
      </c>
      <c r="O2906">
        <v>327</v>
      </c>
      <c r="P2906">
        <v>5.52</v>
      </c>
      <c r="Q2906">
        <v>73</v>
      </c>
      <c r="R2906">
        <v>105.5</v>
      </c>
      <c r="S2906">
        <v>78</v>
      </c>
      <c r="T2906">
        <v>100</v>
      </c>
      <c r="U2906">
        <v>73</v>
      </c>
      <c r="V2906">
        <v>-3.37</v>
      </c>
      <c r="W2906">
        <v>254</v>
      </c>
    </row>
    <row r="2907" spans="1:23" x14ac:dyDescent="0.25">
      <c r="A2907">
        <f>COUNTIF('Value Matchup'!$D$356:$D$423,D2907)</f>
        <v>1</v>
      </c>
      <c r="B2907" t="s">
        <v>1775</v>
      </c>
      <c r="C2907">
        <v>104</v>
      </c>
      <c r="D2907" t="s">
        <v>58</v>
      </c>
      <c r="E2907" t="s">
        <v>134</v>
      </c>
      <c r="F2907" s="79" t="s">
        <v>451</v>
      </c>
      <c r="G2907">
        <v>6.98</v>
      </c>
      <c r="H2907">
        <v>110.2</v>
      </c>
      <c r="I2907">
        <v>56</v>
      </c>
      <c r="J2907">
        <v>103.2</v>
      </c>
      <c r="K2907">
        <v>181</v>
      </c>
      <c r="L2907">
        <v>65.3</v>
      </c>
      <c r="M2907">
        <v>205</v>
      </c>
      <c r="N2907">
        <v>-3.6999999999999998E-2</v>
      </c>
      <c r="O2907">
        <v>269</v>
      </c>
      <c r="P2907">
        <v>9.92</v>
      </c>
      <c r="Q2907">
        <v>13</v>
      </c>
      <c r="R2907">
        <v>108.4</v>
      </c>
      <c r="S2907">
        <v>12</v>
      </c>
      <c r="T2907">
        <v>98.5</v>
      </c>
      <c r="U2907">
        <v>28</v>
      </c>
      <c r="V2907">
        <v>-1.19</v>
      </c>
      <c r="W2907">
        <v>189</v>
      </c>
    </row>
    <row r="2908" spans="1:23" x14ac:dyDescent="0.25">
      <c r="A2908">
        <f>COUNTIF('Value Matchup'!$D$356:$D$423,D2908)</f>
        <v>0</v>
      </c>
      <c r="B2908" t="s">
        <v>1775</v>
      </c>
      <c r="C2908">
        <v>105</v>
      </c>
      <c r="D2908" t="s">
        <v>1719</v>
      </c>
      <c r="E2908" t="s">
        <v>198</v>
      </c>
      <c r="F2908" s="79" t="s">
        <v>456</v>
      </c>
      <c r="G2908">
        <v>6.96</v>
      </c>
      <c r="H2908">
        <v>109.2</v>
      </c>
      <c r="I2908">
        <v>72</v>
      </c>
      <c r="J2908">
        <v>102.2</v>
      </c>
      <c r="K2908">
        <v>163</v>
      </c>
      <c r="L2908">
        <v>67.7</v>
      </c>
      <c r="M2908">
        <v>85</v>
      </c>
      <c r="N2908">
        <v>-1.2999999999999999E-2</v>
      </c>
      <c r="O2908">
        <v>203</v>
      </c>
      <c r="P2908">
        <v>-0.16</v>
      </c>
      <c r="Q2908">
        <v>164</v>
      </c>
      <c r="R2908">
        <v>103.9</v>
      </c>
      <c r="S2908">
        <v>136</v>
      </c>
      <c r="T2908">
        <v>104.1</v>
      </c>
      <c r="U2908">
        <v>219</v>
      </c>
      <c r="V2908">
        <v>7.28</v>
      </c>
      <c r="W2908">
        <v>29</v>
      </c>
    </row>
    <row r="2909" spans="1:23" x14ac:dyDescent="0.25">
      <c r="A2909">
        <f>COUNTIF('Value Matchup'!$D$356:$D$423,D2909)</f>
        <v>0</v>
      </c>
      <c r="B2909" t="s">
        <v>1775</v>
      </c>
      <c r="C2909">
        <v>106</v>
      </c>
      <c r="D2909" t="s">
        <v>370</v>
      </c>
      <c r="E2909" t="s">
        <v>1668</v>
      </c>
      <c r="F2909" s="79" t="s">
        <v>518</v>
      </c>
      <c r="G2909">
        <v>6.75</v>
      </c>
      <c r="H2909">
        <v>106.5</v>
      </c>
      <c r="I2909">
        <v>117</v>
      </c>
      <c r="J2909">
        <v>99.7</v>
      </c>
      <c r="K2909">
        <v>113</v>
      </c>
      <c r="L2909">
        <v>66.3</v>
      </c>
      <c r="M2909">
        <v>152</v>
      </c>
      <c r="N2909">
        <v>-4.7E-2</v>
      </c>
      <c r="O2909">
        <v>293</v>
      </c>
      <c r="P2909">
        <v>6.91</v>
      </c>
      <c r="Q2909">
        <v>58</v>
      </c>
      <c r="R2909">
        <v>106.5</v>
      </c>
      <c r="S2909">
        <v>54</v>
      </c>
      <c r="T2909">
        <v>99.6</v>
      </c>
      <c r="U2909">
        <v>59</v>
      </c>
      <c r="V2909">
        <v>0.15</v>
      </c>
      <c r="W2909">
        <v>142</v>
      </c>
    </row>
    <row r="2910" spans="1:23" x14ac:dyDescent="0.25">
      <c r="A2910">
        <f>COUNTIF('Value Matchup'!$D$356:$D$423,D2910)</f>
        <v>0</v>
      </c>
      <c r="B2910" t="s">
        <v>1775</v>
      </c>
      <c r="C2910">
        <v>107</v>
      </c>
      <c r="D2910" t="s">
        <v>1720</v>
      </c>
      <c r="E2910" t="s">
        <v>176</v>
      </c>
      <c r="F2910" s="79" t="s">
        <v>537</v>
      </c>
      <c r="G2910">
        <v>6.58</v>
      </c>
      <c r="H2910">
        <v>110</v>
      </c>
      <c r="I2910">
        <v>60</v>
      </c>
      <c r="J2910">
        <v>103.4</v>
      </c>
      <c r="K2910">
        <v>185</v>
      </c>
      <c r="L2910">
        <v>60.2</v>
      </c>
      <c r="M2910">
        <v>335</v>
      </c>
      <c r="N2910">
        <v>0.11600000000000001</v>
      </c>
      <c r="O2910">
        <v>7</v>
      </c>
      <c r="P2910">
        <v>4.28</v>
      </c>
      <c r="Q2910">
        <v>87</v>
      </c>
      <c r="R2910">
        <v>103.7</v>
      </c>
      <c r="S2910">
        <v>140</v>
      </c>
      <c r="T2910">
        <v>99.4</v>
      </c>
      <c r="U2910">
        <v>54</v>
      </c>
      <c r="V2910">
        <v>7.35</v>
      </c>
      <c r="W2910">
        <v>28</v>
      </c>
    </row>
    <row r="2911" spans="1:23" x14ac:dyDescent="0.25">
      <c r="A2911">
        <f>COUNTIF('Value Matchup'!$D$356:$D$423,D2911)</f>
        <v>0</v>
      </c>
      <c r="B2911" t="s">
        <v>1775</v>
      </c>
      <c r="C2911">
        <v>108</v>
      </c>
      <c r="D2911" t="s">
        <v>239</v>
      </c>
      <c r="E2911" t="s">
        <v>186</v>
      </c>
      <c r="F2911" s="79" t="s">
        <v>1055</v>
      </c>
      <c r="G2911">
        <v>6.34</v>
      </c>
      <c r="H2911">
        <v>108.5</v>
      </c>
      <c r="I2911">
        <v>81</v>
      </c>
      <c r="J2911">
        <v>102.2</v>
      </c>
      <c r="K2911">
        <v>161</v>
      </c>
      <c r="L2911">
        <v>64.7</v>
      </c>
      <c r="M2911">
        <v>225</v>
      </c>
      <c r="N2911">
        <v>1.4E-2</v>
      </c>
      <c r="O2911">
        <v>126</v>
      </c>
      <c r="P2911">
        <v>-2.81</v>
      </c>
      <c r="Q2911">
        <v>224</v>
      </c>
      <c r="R2911">
        <v>101.4</v>
      </c>
      <c r="S2911">
        <v>212</v>
      </c>
      <c r="T2911">
        <v>104.2</v>
      </c>
      <c r="U2911">
        <v>223</v>
      </c>
      <c r="V2911">
        <v>6.88</v>
      </c>
      <c r="W2911">
        <v>34</v>
      </c>
    </row>
    <row r="2912" spans="1:23" x14ac:dyDescent="0.25">
      <c r="A2912">
        <f>COUNTIF('Value Matchup'!$D$356:$D$423,D2912)</f>
        <v>0</v>
      </c>
      <c r="B2912" t="s">
        <v>1775</v>
      </c>
      <c r="C2912">
        <v>109</v>
      </c>
      <c r="D2912" t="s">
        <v>122</v>
      </c>
      <c r="E2912" t="s">
        <v>169</v>
      </c>
      <c r="F2912" s="79" t="s">
        <v>1341</v>
      </c>
      <c r="G2912">
        <v>6.18</v>
      </c>
      <c r="H2912">
        <v>110.1</v>
      </c>
      <c r="I2912">
        <v>58</v>
      </c>
      <c r="J2912">
        <v>104</v>
      </c>
      <c r="K2912">
        <v>202</v>
      </c>
      <c r="L2912">
        <v>65.3</v>
      </c>
      <c r="M2912">
        <v>207</v>
      </c>
      <c r="N2912">
        <v>1.2E-2</v>
      </c>
      <c r="O2912">
        <v>131</v>
      </c>
      <c r="P2912">
        <v>-1.96</v>
      </c>
      <c r="Q2912">
        <v>202</v>
      </c>
      <c r="R2912">
        <v>101.7</v>
      </c>
      <c r="S2912">
        <v>199</v>
      </c>
      <c r="T2912">
        <v>103.7</v>
      </c>
      <c r="U2912">
        <v>196</v>
      </c>
      <c r="V2912">
        <v>2.75</v>
      </c>
      <c r="W2912">
        <v>87</v>
      </c>
    </row>
    <row r="2913" spans="1:23" x14ac:dyDescent="0.25">
      <c r="A2913">
        <f>COUNTIF('Value Matchup'!$D$356:$D$423,D2913)</f>
        <v>1</v>
      </c>
      <c r="B2913" t="s">
        <v>1775</v>
      </c>
      <c r="C2913">
        <v>110</v>
      </c>
      <c r="D2913" t="s">
        <v>237</v>
      </c>
      <c r="E2913" t="s">
        <v>161</v>
      </c>
      <c r="F2913" s="79" t="s">
        <v>510</v>
      </c>
      <c r="G2913">
        <v>6.11</v>
      </c>
      <c r="H2913">
        <v>100.1</v>
      </c>
      <c r="I2913">
        <v>209</v>
      </c>
      <c r="J2913">
        <v>94</v>
      </c>
      <c r="K2913">
        <v>39</v>
      </c>
      <c r="L2913">
        <v>64.7</v>
      </c>
      <c r="M2913">
        <v>230</v>
      </c>
      <c r="N2913">
        <v>0.04</v>
      </c>
      <c r="O2913">
        <v>77</v>
      </c>
      <c r="P2913">
        <v>-0.81</v>
      </c>
      <c r="Q2913">
        <v>178</v>
      </c>
      <c r="R2913">
        <v>101.8</v>
      </c>
      <c r="S2913">
        <v>195</v>
      </c>
      <c r="T2913">
        <v>102.6</v>
      </c>
      <c r="U2913">
        <v>158</v>
      </c>
      <c r="V2913">
        <v>0.37</v>
      </c>
      <c r="W2913">
        <v>137</v>
      </c>
    </row>
    <row r="2914" spans="1:23" x14ac:dyDescent="0.25">
      <c r="A2914">
        <f>COUNTIF('Value Matchup'!$D$356:$D$423,D2914)</f>
        <v>0</v>
      </c>
      <c r="B2914" t="s">
        <v>1775</v>
      </c>
      <c r="C2914">
        <v>111</v>
      </c>
      <c r="D2914" t="s">
        <v>43</v>
      </c>
      <c r="E2914" t="s">
        <v>146</v>
      </c>
      <c r="F2914" s="79" t="s">
        <v>1721</v>
      </c>
      <c r="G2914">
        <v>6.06</v>
      </c>
      <c r="H2914">
        <v>107.5</v>
      </c>
      <c r="I2914">
        <v>99</v>
      </c>
      <c r="J2914">
        <v>101.4</v>
      </c>
      <c r="K2914">
        <v>145</v>
      </c>
      <c r="L2914">
        <v>67</v>
      </c>
      <c r="M2914">
        <v>119</v>
      </c>
      <c r="N2914">
        <v>5.0999999999999997E-2</v>
      </c>
      <c r="O2914">
        <v>56</v>
      </c>
      <c r="P2914">
        <v>-4.12</v>
      </c>
      <c r="Q2914">
        <v>243</v>
      </c>
      <c r="R2914">
        <v>99.5</v>
      </c>
      <c r="S2914">
        <v>272</v>
      </c>
      <c r="T2914">
        <v>103.6</v>
      </c>
      <c r="U2914">
        <v>193</v>
      </c>
      <c r="V2914">
        <v>0.21</v>
      </c>
      <c r="W2914">
        <v>138</v>
      </c>
    </row>
    <row r="2915" spans="1:23" x14ac:dyDescent="0.25">
      <c r="A2915">
        <f>COUNTIF('Value Matchup'!$D$356:$D$423,D2915)</f>
        <v>0</v>
      </c>
      <c r="B2915" t="s">
        <v>1775</v>
      </c>
      <c r="C2915">
        <v>112</v>
      </c>
      <c r="D2915" t="s">
        <v>1028</v>
      </c>
      <c r="E2915" t="s">
        <v>155</v>
      </c>
      <c r="F2915" s="79" t="s">
        <v>761</v>
      </c>
      <c r="G2915">
        <v>6.03</v>
      </c>
      <c r="H2915">
        <v>111.6</v>
      </c>
      <c r="I2915">
        <v>45</v>
      </c>
      <c r="J2915">
        <v>105.5</v>
      </c>
      <c r="K2915">
        <v>231</v>
      </c>
      <c r="L2915">
        <v>70.3</v>
      </c>
      <c r="M2915">
        <v>24</v>
      </c>
      <c r="N2915">
        <v>0.122</v>
      </c>
      <c r="O2915">
        <v>5</v>
      </c>
      <c r="P2915">
        <v>4.03</v>
      </c>
      <c r="Q2915">
        <v>94</v>
      </c>
      <c r="R2915">
        <v>105.8</v>
      </c>
      <c r="S2915">
        <v>72</v>
      </c>
      <c r="T2915">
        <v>101.7</v>
      </c>
      <c r="U2915">
        <v>120</v>
      </c>
      <c r="V2915">
        <v>2.09</v>
      </c>
      <c r="W2915">
        <v>102</v>
      </c>
    </row>
    <row r="2916" spans="1:23" x14ac:dyDescent="0.25">
      <c r="A2916">
        <f>COUNTIF('Value Matchup'!$D$356:$D$423,D2916)</f>
        <v>0</v>
      </c>
      <c r="B2916" t="s">
        <v>1775</v>
      </c>
      <c r="C2916">
        <v>113</v>
      </c>
      <c r="D2916" t="s">
        <v>257</v>
      </c>
      <c r="E2916" t="s">
        <v>155</v>
      </c>
      <c r="F2916" s="79" t="s">
        <v>1039</v>
      </c>
      <c r="G2916">
        <v>5.99</v>
      </c>
      <c r="H2916">
        <v>105.4</v>
      </c>
      <c r="I2916">
        <v>139</v>
      </c>
      <c r="J2916">
        <v>99.4</v>
      </c>
      <c r="K2916">
        <v>103</v>
      </c>
      <c r="L2916">
        <v>67.599999999999994</v>
      </c>
      <c r="M2916">
        <v>89</v>
      </c>
      <c r="N2916">
        <v>0.109</v>
      </c>
      <c r="O2916">
        <v>9</v>
      </c>
      <c r="P2916">
        <v>1.1499999999999999</v>
      </c>
      <c r="Q2916">
        <v>145</v>
      </c>
      <c r="R2916">
        <v>104.9</v>
      </c>
      <c r="S2916">
        <v>94</v>
      </c>
      <c r="T2916">
        <v>103.8</v>
      </c>
      <c r="U2916">
        <v>206</v>
      </c>
      <c r="V2916">
        <v>-3.87</v>
      </c>
      <c r="W2916">
        <v>262</v>
      </c>
    </row>
    <row r="2917" spans="1:23" x14ac:dyDescent="0.25">
      <c r="A2917">
        <f>COUNTIF('Value Matchup'!$D$356:$D$423,D2917)</f>
        <v>1</v>
      </c>
      <c r="B2917" t="s">
        <v>1775</v>
      </c>
      <c r="C2917">
        <v>114</v>
      </c>
      <c r="D2917" t="s">
        <v>143</v>
      </c>
      <c r="E2917" t="s">
        <v>144</v>
      </c>
      <c r="F2917" s="79" t="s">
        <v>445</v>
      </c>
      <c r="G2917">
        <v>5.69</v>
      </c>
      <c r="H2917">
        <v>106.3</v>
      </c>
      <c r="I2917">
        <v>119</v>
      </c>
      <c r="J2917">
        <v>100.6</v>
      </c>
      <c r="K2917">
        <v>125</v>
      </c>
      <c r="L2917">
        <v>64.900000000000006</v>
      </c>
      <c r="M2917">
        <v>222</v>
      </c>
      <c r="N2917">
        <v>1.6E-2</v>
      </c>
      <c r="O2917">
        <v>121</v>
      </c>
      <c r="P2917">
        <v>4.53</v>
      </c>
      <c r="Q2917">
        <v>84</v>
      </c>
      <c r="R2917">
        <v>105.6</v>
      </c>
      <c r="S2917">
        <v>76</v>
      </c>
      <c r="T2917">
        <v>101.1</v>
      </c>
      <c r="U2917">
        <v>100</v>
      </c>
      <c r="V2917">
        <v>0.99</v>
      </c>
      <c r="W2917">
        <v>129</v>
      </c>
    </row>
    <row r="2918" spans="1:23" x14ac:dyDescent="0.25">
      <c r="A2918">
        <f>COUNTIF('Value Matchup'!$D$356:$D$423,D2918)</f>
        <v>0</v>
      </c>
      <c r="B2918" t="s">
        <v>1775</v>
      </c>
      <c r="C2918">
        <v>115</v>
      </c>
      <c r="D2918" t="s">
        <v>411</v>
      </c>
      <c r="E2918" t="s">
        <v>1668</v>
      </c>
      <c r="F2918" s="79" t="s">
        <v>445</v>
      </c>
      <c r="G2918">
        <v>5.67</v>
      </c>
      <c r="H2918">
        <v>108.2</v>
      </c>
      <c r="I2918">
        <v>85</v>
      </c>
      <c r="J2918">
        <v>102.5</v>
      </c>
      <c r="K2918">
        <v>167</v>
      </c>
      <c r="L2918">
        <v>66.099999999999994</v>
      </c>
      <c r="M2918">
        <v>165</v>
      </c>
      <c r="N2918">
        <v>-2.1000000000000001E-2</v>
      </c>
      <c r="O2918">
        <v>235</v>
      </c>
      <c r="P2918">
        <v>4.4400000000000004</v>
      </c>
      <c r="Q2918">
        <v>85</v>
      </c>
      <c r="R2918">
        <v>104.8</v>
      </c>
      <c r="S2918">
        <v>106</v>
      </c>
      <c r="T2918">
        <v>100.3</v>
      </c>
      <c r="U2918">
        <v>87</v>
      </c>
      <c r="V2918">
        <v>-6.16</v>
      </c>
      <c r="W2918">
        <v>308</v>
      </c>
    </row>
    <row r="2919" spans="1:23" x14ac:dyDescent="0.25">
      <c r="A2919">
        <f>COUNTIF('Value Matchup'!$D$356:$D$423,D2919)</f>
        <v>0</v>
      </c>
      <c r="B2919" t="s">
        <v>1775</v>
      </c>
      <c r="C2919">
        <v>116</v>
      </c>
      <c r="D2919" t="s">
        <v>88</v>
      </c>
      <c r="E2919" t="s">
        <v>144</v>
      </c>
      <c r="F2919" s="79" t="s">
        <v>754</v>
      </c>
      <c r="G2919">
        <v>5.56</v>
      </c>
      <c r="H2919">
        <v>107.8</v>
      </c>
      <c r="I2919">
        <v>94</v>
      </c>
      <c r="J2919">
        <v>102.2</v>
      </c>
      <c r="K2919">
        <v>162</v>
      </c>
      <c r="L2919">
        <v>65.5</v>
      </c>
      <c r="M2919">
        <v>198</v>
      </c>
      <c r="N2919">
        <v>-1.4E-2</v>
      </c>
      <c r="O2919">
        <v>213</v>
      </c>
      <c r="P2919">
        <v>3.19</v>
      </c>
      <c r="Q2919">
        <v>107</v>
      </c>
      <c r="R2919">
        <v>104.7</v>
      </c>
      <c r="S2919">
        <v>110</v>
      </c>
      <c r="T2919">
        <v>101.5</v>
      </c>
      <c r="U2919">
        <v>111</v>
      </c>
      <c r="V2919">
        <v>-0.98</v>
      </c>
      <c r="W2919">
        <v>177</v>
      </c>
    </row>
    <row r="2920" spans="1:23" x14ac:dyDescent="0.25">
      <c r="A2920">
        <f>COUNTIF('Value Matchup'!$D$356:$D$423,D2920)</f>
        <v>0</v>
      </c>
      <c r="B2920" t="s">
        <v>1775</v>
      </c>
      <c r="C2920">
        <v>117</v>
      </c>
      <c r="D2920" t="s">
        <v>67</v>
      </c>
      <c r="E2920" t="s">
        <v>1668</v>
      </c>
      <c r="F2920" s="79" t="s">
        <v>518</v>
      </c>
      <c r="G2920">
        <v>5.48</v>
      </c>
      <c r="H2920">
        <v>106.4</v>
      </c>
      <c r="I2920">
        <v>118</v>
      </c>
      <c r="J2920">
        <v>100.9</v>
      </c>
      <c r="K2920">
        <v>133</v>
      </c>
      <c r="L2920">
        <v>64.3</v>
      </c>
      <c r="M2920">
        <v>246</v>
      </c>
      <c r="N2920">
        <v>-1.6E-2</v>
      </c>
      <c r="O2920">
        <v>220</v>
      </c>
      <c r="P2920">
        <v>7.01</v>
      </c>
      <c r="Q2920">
        <v>56</v>
      </c>
      <c r="R2920">
        <v>106.5</v>
      </c>
      <c r="S2920">
        <v>55</v>
      </c>
      <c r="T2920">
        <v>99.4</v>
      </c>
      <c r="U2920">
        <v>55</v>
      </c>
      <c r="V2920">
        <v>1.1499999999999999</v>
      </c>
      <c r="W2920">
        <v>124</v>
      </c>
    </row>
    <row r="2921" spans="1:23" x14ac:dyDescent="0.25">
      <c r="A2921">
        <f>COUNTIF('Value Matchup'!$D$356:$D$423,D2921)</f>
        <v>0</v>
      </c>
      <c r="B2921" t="s">
        <v>1775</v>
      </c>
      <c r="C2921">
        <v>118</v>
      </c>
      <c r="D2921" t="s">
        <v>201</v>
      </c>
      <c r="E2921" t="s">
        <v>161</v>
      </c>
      <c r="F2921" s="79" t="s">
        <v>545</v>
      </c>
      <c r="G2921">
        <v>5.36</v>
      </c>
      <c r="H2921">
        <v>106.7</v>
      </c>
      <c r="I2921">
        <v>110</v>
      </c>
      <c r="J2921">
        <v>101.3</v>
      </c>
      <c r="K2921">
        <v>144</v>
      </c>
      <c r="L2921">
        <v>65.7</v>
      </c>
      <c r="M2921">
        <v>187</v>
      </c>
      <c r="N2921">
        <v>4.4999999999999998E-2</v>
      </c>
      <c r="O2921">
        <v>68</v>
      </c>
      <c r="P2921">
        <v>-1.59</v>
      </c>
      <c r="Q2921">
        <v>194</v>
      </c>
      <c r="R2921">
        <v>100.7</v>
      </c>
      <c r="S2921">
        <v>235</v>
      </c>
      <c r="T2921">
        <v>102.3</v>
      </c>
      <c r="U2921">
        <v>149</v>
      </c>
      <c r="V2921">
        <v>-7.06</v>
      </c>
      <c r="W2921">
        <v>315</v>
      </c>
    </row>
    <row r="2922" spans="1:23" x14ac:dyDescent="0.25">
      <c r="A2922">
        <f>COUNTIF('Value Matchup'!$D$356:$D$423,D2922)</f>
        <v>0</v>
      </c>
      <c r="B2922" t="s">
        <v>1775</v>
      </c>
      <c r="C2922">
        <v>119</v>
      </c>
      <c r="D2922" t="s">
        <v>41</v>
      </c>
      <c r="E2922" t="s">
        <v>114</v>
      </c>
      <c r="F2922" s="79" t="s">
        <v>518</v>
      </c>
      <c r="G2922">
        <v>5.3</v>
      </c>
      <c r="H2922">
        <v>105.9</v>
      </c>
      <c r="I2922">
        <v>129</v>
      </c>
      <c r="J2922">
        <v>100.6</v>
      </c>
      <c r="K2922">
        <v>124</v>
      </c>
      <c r="L2922">
        <v>69.7</v>
      </c>
      <c r="M2922">
        <v>31</v>
      </c>
      <c r="N2922">
        <v>-7.4999999999999997E-2</v>
      </c>
      <c r="O2922">
        <v>326</v>
      </c>
      <c r="P2922">
        <v>5.5</v>
      </c>
      <c r="Q2922">
        <v>75</v>
      </c>
      <c r="R2922">
        <v>105.9</v>
      </c>
      <c r="S2922">
        <v>69</v>
      </c>
      <c r="T2922">
        <v>100.3</v>
      </c>
      <c r="U2922">
        <v>88</v>
      </c>
      <c r="V2922">
        <v>-2.77</v>
      </c>
      <c r="W2922">
        <v>236</v>
      </c>
    </row>
    <row r="2923" spans="1:23" x14ac:dyDescent="0.25">
      <c r="A2923">
        <f>COUNTIF('Value Matchup'!$D$356:$D$423,D2923)</f>
        <v>0</v>
      </c>
      <c r="B2923" t="s">
        <v>1775</v>
      </c>
      <c r="C2923">
        <v>120</v>
      </c>
      <c r="D2923" t="s">
        <v>91</v>
      </c>
      <c r="E2923" t="s">
        <v>146</v>
      </c>
      <c r="F2923" s="79" t="s">
        <v>1059</v>
      </c>
      <c r="G2923">
        <v>5.29</v>
      </c>
      <c r="H2923">
        <v>98.6</v>
      </c>
      <c r="I2923">
        <v>236</v>
      </c>
      <c r="J2923">
        <v>93.3</v>
      </c>
      <c r="K2923">
        <v>32</v>
      </c>
      <c r="L2923">
        <v>58.7</v>
      </c>
      <c r="M2923">
        <v>343</v>
      </c>
      <c r="N2923">
        <v>8.0000000000000002E-3</v>
      </c>
      <c r="O2923">
        <v>150</v>
      </c>
      <c r="P2923">
        <v>-5.24</v>
      </c>
      <c r="Q2923">
        <v>261</v>
      </c>
      <c r="R2923">
        <v>99.4</v>
      </c>
      <c r="S2923">
        <v>276</v>
      </c>
      <c r="T2923">
        <v>104.6</v>
      </c>
      <c r="U2923">
        <v>246</v>
      </c>
      <c r="V2923">
        <v>-4.42</v>
      </c>
      <c r="W2923">
        <v>277</v>
      </c>
    </row>
    <row r="2924" spans="1:23" x14ac:dyDescent="0.25">
      <c r="A2924">
        <f>COUNTIF('Value Matchup'!$D$356:$D$423,D2924)</f>
        <v>0</v>
      </c>
      <c r="B2924" t="s">
        <v>1775</v>
      </c>
      <c r="C2924">
        <v>121</v>
      </c>
      <c r="D2924" t="s">
        <v>111</v>
      </c>
      <c r="E2924" t="s">
        <v>112</v>
      </c>
      <c r="F2924" s="79" t="s">
        <v>1039</v>
      </c>
      <c r="G2924">
        <v>5.2</v>
      </c>
      <c r="H2924">
        <v>105.3</v>
      </c>
      <c r="I2924">
        <v>141</v>
      </c>
      <c r="J2924">
        <v>100.1</v>
      </c>
      <c r="K2924">
        <v>116</v>
      </c>
      <c r="L2924">
        <v>65.099999999999994</v>
      </c>
      <c r="M2924">
        <v>214</v>
      </c>
      <c r="N2924">
        <v>4.7E-2</v>
      </c>
      <c r="O2924">
        <v>65</v>
      </c>
      <c r="P2924">
        <v>-1.52</v>
      </c>
      <c r="Q2924">
        <v>190</v>
      </c>
      <c r="R2924">
        <v>102.2</v>
      </c>
      <c r="S2924">
        <v>185</v>
      </c>
      <c r="T2924">
        <v>103.7</v>
      </c>
      <c r="U2924">
        <v>197</v>
      </c>
      <c r="V2924">
        <v>-4.29</v>
      </c>
      <c r="W2924">
        <v>272</v>
      </c>
    </row>
    <row r="2925" spans="1:23" x14ac:dyDescent="0.25">
      <c r="A2925">
        <f>COUNTIF('Value Matchup'!$D$356:$D$423,D2925)</f>
        <v>0</v>
      </c>
      <c r="B2925" t="s">
        <v>1775</v>
      </c>
      <c r="C2925">
        <v>122</v>
      </c>
      <c r="D2925" t="s">
        <v>214</v>
      </c>
      <c r="E2925" t="s">
        <v>182</v>
      </c>
      <c r="F2925" s="79" t="s">
        <v>445</v>
      </c>
      <c r="G2925">
        <v>5.15</v>
      </c>
      <c r="H2925">
        <v>103.4</v>
      </c>
      <c r="I2925">
        <v>162</v>
      </c>
      <c r="J2925">
        <v>98.3</v>
      </c>
      <c r="K2925">
        <v>89</v>
      </c>
      <c r="L2925">
        <v>67</v>
      </c>
      <c r="M2925">
        <v>115</v>
      </c>
      <c r="N2925">
        <v>-4.3999999999999997E-2</v>
      </c>
      <c r="O2925">
        <v>284</v>
      </c>
      <c r="P2925">
        <v>2.48</v>
      </c>
      <c r="Q2925">
        <v>125</v>
      </c>
      <c r="R2925">
        <v>103.9</v>
      </c>
      <c r="S2925">
        <v>135</v>
      </c>
      <c r="T2925">
        <v>101.5</v>
      </c>
      <c r="U2925">
        <v>110</v>
      </c>
      <c r="V2925">
        <v>-4.3</v>
      </c>
      <c r="W2925">
        <v>273</v>
      </c>
    </row>
    <row r="2926" spans="1:23" x14ac:dyDescent="0.25">
      <c r="A2926">
        <f>COUNTIF('Value Matchup'!$D$356:$D$423,D2926)</f>
        <v>0</v>
      </c>
      <c r="B2926" t="s">
        <v>1775</v>
      </c>
      <c r="C2926">
        <v>123</v>
      </c>
      <c r="D2926" t="s">
        <v>363</v>
      </c>
      <c r="E2926" t="s">
        <v>144</v>
      </c>
      <c r="F2926" s="79" t="s">
        <v>444</v>
      </c>
      <c r="G2926">
        <v>5.14</v>
      </c>
      <c r="H2926">
        <v>106.1</v>
      </c>
      <c r="I2926">
        <v>127</v>
      </c>
      <c r="J2926">
        <v>101</v>
      </c>
      <c r="K2926">
        <v>135</v>
      </c>
      <c r="L2926">
        <v>66.2</v>
      </c>
      <c r="M2926">
        <v>160</v>
      </c>
      <c r="N2926">
        <v>-8.5999999999999993E-2</v>
      </c>
      <c r="O2926">
        <v>336</v>
      </c>
      <c r="P2926">
        <v>1.79</v>
      </c>
      <c r="Q2926">
        <v>137</v>
      </c>
      <c r="R2926">
        <v>103.7</v>
      </c>
      <c r="S2926">
        <v>141</v>
      </c>
      <c r="T2926">
        <v>101.9</v>
      </c>
      <c r="U2926">
        <v>131</v>
      </c>
      <c r="V2926">
        <v>-5.92</v>
      </c>
      <c r="W2926">
        <v>302</v>
      </c>
    </row>
    <row r="2927" spans="1:23" x14ac:dyDescent="0.25">
      <c r="A2927">
        <f>COUNTIF('Value Matchup'!$D$356:$D$423,D2927)</f>
        <v>0</v>
      </c>
      <c r="B2927" t="s">
        <v>1775</v>
      </c>
      <c r="C2927">
        <v>124</v>
      </c>
      <c r="D2927" t="s">
        <v>65</v>
      </c>
      <c r="E2927" t="s">
        <v>110</v>
      </c>
      <c r="F2927" s="79" t="s">
        <v>449</v>
      </c>
      <c r="G2927">
        <v>4.8600000000000003</v>
      </c>
      <c r="H2927">
        <v>102.9</v>
      </c>
      <c r="I2927">
        <v>170</v>
      </c>
      <c r="J2927">
        <v>98</v>
      </c>
      <c r="K2927">
        <v>87</v>
      </c>
      <c r="L2927">
        <v>64.8</v>
      </c>
      <c r="M2927">
        <v>224</v>
      </c>
      <c r="N2927">
        <v>-6.3E-2</v>
      </c>
      <c r="O2927">
        <v>311</v>
      </c>
      <c r="P2927">
        <v>4.05</v>
      </c>
      <c r="Q2927">
        <v>93</v>
      </c>
      <c r="R2927">
        <v>105.4</v>
      </c>
      <c r="S2927">
        <v>82</v>
      </c>
      <c r="T2927">
        <v>101.3</v>
      </c>
      <c r="U2927">
        <v>106</v>
      </c>
      <c r="V2927">
        <v>-0.37</v>
      </c>
      <c r="W2927">
        <v>156</v>
      </c>
    </row>
    <row r="2928" spans="1:23" x14ac:dyDescent="0.25">
      <c r="A2928">
        <f>COUNTIF('Value Matchup'!$D$356:$D$423,D2928)</f>
        <v>0</v>
      </c>
      <c r="B2928" t="s">
        <v>1775</v>
      </c>
      <c r="C2928">
        <v>125</v>
      </c>
      <c r="D2928" t="s">
        <v>309</v>
      </c>
      <c r="E2928" t="s">
        <v>198</v>
      </c>
      <c r="F2928" s="79" t="s">
        <v>752</v>
      </c>
      <c r="G2928">
        <v>4.82</v>
      </c>
      <c r="H2928">
        <v>105.5</v>
      </c>
      <c r="I2928">
        <v>138</v>
      </c>
      <c r="J2928">
        <v>100.7</v>
      </c>
      <c r="K2928">
        <v>127</v>
      </c>
      <c r="L2928">
        <v>66.8</v>
      </c>
      <c r="M2928">
        <v>127</v>
      </c>
      <c r="N2928">
        <v>2.5000000000000001E-2</v>
      </c>
      <c r="O2928">
        <v>102</v>
      </c>
      <c r="P2928">
        <v>-4.9400000000000004</v>
      </c>
      <c r="Q2928">
        <v>255</v>
      </c>
      <c r="R2928">
        <v>101.9</v>
      </c>
      <c r="S2928">
        <v>193</v>
      </c>
      <c r="T2928">
        <v>106.8</v>
      </c>
      <c r="U2928">
        <v>331</v>
      </c>
      <c r="V2928">
        <v>-7.64</v>
      </c>
      <c r="W2928">
        <v>323</v>
      </c>
    </row>
    <row r="2929" spans="1:23" x14ac:dyDescent="0.25">
      <c r="A2929">
        <f>COUNTIF('Value Matchup'!$D$356:$D$423,D2929)</f>
        <v>0</v>
      </c>
      <c r="B2929" t="s">
        <v>1775</v>
      </c>
      <c r="C2929">
        <v>126</v>
      </c>
      <c r="D2929" t="s">
        <v>188</v>
      </c>
      <c r="E2929" t="s">
        <v>173</v>
      </c>
      <c r="F2929" s="79" t="s">
        <v>544</v>
      </c>
      <c r="G2929">
        <v>4.58</v>
      </c>
      <c r="H2929">
        <v>101</v>
      </c>
      <c r="I2929">
        <v>196</v>
      </c>
      <c r="J2929">
        <v>96.4</v>
      </c>
      <c r="K2929">
        <v>66</v>
      </c>
      <c r="L2929">
        <v>67.5</v>
      </c>
      <c r="M2929">
        <v>92</v>
      </c>
      <c r="N2929">
        <v>-8.9999999999999993E-3</v>
      </c>
      <c r="O2929">
        <v>195</v>
      </c>
      <c r="P2929">
        <v>-0.68</v>
      </c>
      <c r="Q2929">
        <v>174</v>
      </c>
      <c r="R2929">
        <v>103.1</v>
      </c>
      <c r="S2929">
        <v>165</v>
      </c>
      <c r="T2929">
        <v>103.7</v>
      </c>
      <c r="U2929">
        <v>199</v>
      </c>
      <c r="V2929">
        <v>-6.43</v>
      </c>
      <c r="W2929">
        <v>310</v>
      </c>
    </row>
    <row r="2930" spans="1:23" x14ac:dyDescent="0.25">
      <c r="A2930">
        <f>COUNTIF('Value Matchup'!$D$356:$D$423,D2930)</f>
        <v>0</v>
      </c>
      <c r="B2930" t="s">
        <v>1775</v>
      </c>
      <c r="C2930">
        <v>127</v>
      </c>
      <c r="D2930" t="s">
        <v>416</v>
      </c>
      <c r="E2930" t="s">
        <v>123</v>
      </c>
      <c r="F2930" s="79" t="s">
        <v>534</v>
      </c>
      <c r="G2930">
        <v>4.3899999999999997</v>
      </c>
      <c r="H2930">
        <v>105.9</v>
      </c>
      <c r="I2930">
        <v>128</v>
      </c>
      <c r="J2930">
        <v>101.5</v>
      </c>
      <c r="K2930">
        <v>150</v>
      </c>
      <c r="L2930">
        <v>64.5</v>
      </c>
      <c r="M2930">
        <v>237</v>
      </c>
      <c r="N2930">
        <v>-1.9E-2</v>
      </c>
      <c r="O2930">
        <v>232</v>
      </c>
      <c r="P2930">
        <v>-2.84</v>
      </c>
      <c r="Q2930">
        <v>225</v>
      </c>
      <c r="R2930">
        <v>101.4</v>
      </c>
      <c r="S2930">
        <v>211</v>
      </c>
      <c r="T2930">
        <v>104.2</v>
      </c>
      <c r="U2930">
        <v>226</v>
      </c>
      <c r="V2930">
        <v>4.17</v>
      </c>
      <c r="W2930">
        <v>64</v>
      </c>
    </row>
    <row r="2931" spans="1:23" x14ac:dyDescent="0.25">
      <c r="A2931">
        <f>COUNTIF('Value Matchup'!$D$356:$D$423,D2931)</f>
        <v>0</v>
      </c>
      <c r="B2931" t="s">
        <v>1775</v>
      </c>
      <c r="C2931">
        <v>128</v>
      </c>
      <c r="D2931" t="s">
        <v>295</v>
      </c>
      <c r="E2931" t="s">
        <v>161</v>
      </c>
      <c r="F2931" s="79" t="s">
        <v>546</v>
      </c>
      <c r="G2931">
        <v>4.0599999999999996</v>
      </c>
      <c r="H2931">
        <v>105.7</v>
      </c>
      <c r="I2931">
        <v>132</v>
      </c>
      <c r="J2931">
        <v>101.6</v>
      </c>
      <c r="K2931">
        <v>152</v>
      </c>
      <c r="L2931">
        <v>68</v>
      </c>
      <c r="M2931">
        <v>73</v>
      </c>
      <c r="N2931">
        <v>-6.2E-2</v>
      </c>
      <c r="O2931">
        <v>310</v>
      </c>
      <c r="P2931">
        <v>-0.51</v>
      </c>
      <c r="Q2931">
        <v>169</v>
      </c>
      <c r="R2931">
        <v>101.2</v>
      </c>
      <c r="S2931">
        <v>220</v>
      </c>
      <c r="T2931">
        <v>101.7</v>
      </c>
      <c r="U2931">
        <v>117</v>
      </c>
      <c r="V2931">
        <v>-0.54</v>
      </c>
      <c r="W2931">
        <v>161</v>
      </c>
    </row>
    <row r="2932" spans="1:23" x14ac:dyDescent="0.25">
      <c r="A2932">
        <f>COUNTIF('Value Matchup'!$D$356:$D$423,D2932)</f>
        <v>1</v>
      </c>
      <c r="B2932" t="s">
        <v>1775</v>
      </c>
      <c r="C2932">
        <v>129</v>
      </c>
      <c r="D2932" t="s">
        <v>40</v>
      </c>
      <c r="E2932" t="s">
        <v>1668</v>
      </c>
      <c r="F2932" s="79" t="s">
        <v>517</v>
      </c>
      <c r="G2932">
        <v>3.99</v>
      </c>
      <c r="H2932">
        <v>105.8</v>
      </c>
      <c r="I2932">
        <v>131</v>
      </c>
      <c r="J2932">
        <v>101.8</v>
      </c>
      <c r="K2932">
        <v>155</v>
      </c>
      <c r="L2932">
        <v>65.7</v>
      </c>
      <c r="M2932">
        <v>188</v>
      </c>
      <c r="N2932">
        <v>8.9999999999999993E-3</v>
      </c>
      <c r="O2932">
        <v>147</v>
      </c>
      <c r="P2932">
        <v>5.0999999999999996</v>
      </c>
      <c r="Q2932">
        <v>78</v>
      </c>
      <c r="R2932">
        <v>105.3</v>
      </c>
      <c r="S2932">
        <v>83</v>
      </c>
      <c r="T2932">
        <v>100.2</v>
      </c>
      <c r="U2932">
        <v>83</v>
      </c>
      <c r="V2932">
        <v>-5.66</v>
      </c>
      <c r="W2932">
        <v>299</v>
      </c>
    </row>
    <row r="2933" spans="1:23" x14ac:dyDescent="0.25">
      <c r="A2933">
        <f>COUNTIF('Value Matchup'!$D$356:$D$423,D2933)</f>
        <v>0</v>
      </c>
      <c r="B2933" t="s">
        <v>1775</v>
      </c>
      <c r="C2933">
        <v>130</v>
      </c>
      <c r="D2933" t="s">
        <v>274</v>
      </c>
      <c r="E2933" t="s">
        <v>173</v>
      </c>
      <c r="F2933" s="79" t="s">
        <v>544</v>
      </c>
      <c r="G2933">
        <v>3.89</v>
      </c>
      <c r="H2933">
        <v>105.5</v>
      </c>
      <c r="I2933">
        <v>136</v>
      </c>
      <c r="J2933">
        <v>101.6</v>
      </c>
      <c r="K2933">
        <v>151</v>
      </c>
      <c r="L2933">
        <v>66.3</v>
      </c>
      <c r="M2933">
        <v>154</v>
      </c>
      <c r="N2933">
        <v>3.2000000000000001E-2</v>
      </c>
      <c r="O2933">
        <v>90</v>
      </c>
      <c r="P2933">
        <v>1.07</v>
      </c>
      <c r="Q2933">
        <v>147</v>
      </c>
      <c r="R2933">
        <v>103.5</v>
      </c>
      <c r="S2933">
        <v>147</v>
      </c>
      <c r="T2933">
        <v>102.5</v>
      </c>
      <c r="U2933">
        <v>154</v>
      </c>
      <c r="V2933">
        <v>-0.14000000000000001</v>
      </c>
      <c r="W2933">
        <v>151</v>
      </c>
    </row>
    <row r="2934" spans="1:23" x14ac:dyDescent="0.25">
      <c r="A2934">
        <f>COUNTIF('Value Matchup'!$D$356:$D$423,D2934)</f>
        <v>0</v>
      </c>
      <c r="B2934" t="s">
        <v>1775</v>
      </c>
      <c r="C2934">
        <v>131</v>
      </c>
      <c r="D2934" t="s">
        <v>224</v>
      </c>
      <c r="E2934" t="s">
        <v>176</v>
      </c>
      <c r="F2934" s="79" t="s">
        <v>753</v>
      </c>
      <c r="G2934">
        <v>3.77</v>
      </c>
      <c r="H2934">
        <v>101.1</v>
      </c>
      <c r="I2934">
        <v>194</v>
      </c>
      <c r="J2934">
        <v>97.4</v>
      </c>
      <c r="K2934">
        <v>73</v>
      </c>
      <c r="L2934">
        <v>69.2</v>
      </c>
      <c r="M2934">
        <v>41</v>
      </c>
      <c r="N2934">
        <v>-1E-3</v>
      </c>
      <c r="O2934">
        <v>175</v>
      </c>
      <c r="P2934">
        <v>0</v>
      </c>
      <c r="Q2934">
        <v>162</v>
      </c>
      <c r="R2934">
        <v>102.6</v>
      </c>
      <c r="S2934">
        <v>174</v>
      </c>
      <c r="T2934">
        <v>102.6</v>
      </c>
      <c r="U2934">
        <v>160</v>
      </c>
      <c r="V2934">
        <v>-0.84</v>
      </c>
      <c r="W2934">
        <v>167</v>
      </c>
    </row>
    <row r="2935" spans="1:23" x14ac:dyDescent="0.25">
      <c r="A2935">
        <f>COUNTIF('Value Matchup'!$D$356:$D$423,D2935)</f>
        <v>1</v>
      </c>
      <c r="B2935" t="s">
        <v>1775</v>
      </c>
      <c r="C2935">
        <v>132</v>
      </c>
      <c r="D2935" t="s">
        <v>62</v>
      </c>
      <c r="E2935" t="s">
        <v>207</v>
      </c>
      <c r="F2935" s="79" t="s">
        <v>455</v>
      </c>
      <c r="G2935">
        <v>3.67</v>
      </c>
      <c r="H2935">
        <v>103.3</v>
      </c>
      <c r="I2935">
        <v>166</v>
      </c>
      <c r="J2935">
        <v>99.6</v>
      </c>
      <c r="K2935">
        <v>110</v>
      </c>
      <c r="L2935">
        <v>68.8</v>
      </c>
      <c r="M2935">
        <v>52</v>
      </c>
      <c r="N2935">
        <v>-1.2999999999999999E-2</v>
      </c>
      <c r="O2935">
        <v>208</v>
      </c>
      <c r="P2935">
        <v>-3.95</v>
      </c>
      <c r="Q2935">
        <v>241</v>
      </c>
      <c r="R2935">
        <v>100.6</v>
      </c>
      <c r="S2935">
        <v>241</v>
      </c>
      <c r="T2935">
        <v>104.5</v>
      </c>
      <c r="U2935">
        <v>239</v>
      </c>
      <c r="V2935">
        <v>3.56</v>
      </c>
      <c r="W2935">
        <v>73</v>
      </c>
    </row>
    <row r="2936" spans="1:23" x14ac:dyDescent="0.25">
      <c r="A2936">
        <f>COUNTIF('Value Matchup'!$D$356:$D$423,D2936)</f>
        <v>0</v>
      </c>
      <c r="B2936" t="s">
        <v>1775</v>
      </c>
      <c r="C2936">
        <v>133</v>
      </c>
      <c r="D2936" t="s">
        <v>141</v>
      </c>
      <c r="E2936" t="s">
        <v>118</v>
      </c>
      <c r="F2936" s="79" t="s">
        <v>649</v>
      </c>
      <c r="G2936">
        <v>3.51</v>
      </c>
      <c r="H2936">
        <v>103.8</v>
      </c>
      <c r="I2936">
        <v>155</v>
      </c>
      <c r="J2936">
        <v>100.3</v>
      </c>
      <c r="K2936">
        <v>120</v>
      </c>
      <c r="L2936">
        <v>69.8</v>
      </c>
      <c r="M2936">
        <v>28</v>
      </c>
      <c r="N2936">
        <v>8.0000000000000002E-3</v>
      </c>
      <c r="O2936">
        <v>149</v>
      </c>
      <c r="P2936">
        <v>-2.66</v>
      </c>
      <c r="Q2936">
        <v>219</v>
      </c>
      <c r="R2936">
        <v>100.3</v>
      </c>
      <c r="S2936">
        <v>250</v>
      </c>
      <c r="T2936">
        <v>102.9</v>
      </c>
      <c r="U2936">
        <v>174</v>
      </c>
      <c r="V2936">
        <v>4.04</v>
      </c>
      <c r="W2936">
        <v>66</v>
      </c>
    </row>
    <row r="2937" spans="1:23" x14ac:dyDescent="0.25">
      <c r="A2937">
        <f>COUNTIF('Value Matchup'!$D$356:$D$423,D2937)</f>
        <v>0</v>
      </c>
      <c r="B2937" t="s">
        <v>1775</v>
      </c>
      <c r="C2937">
        <v>134</v>
      </c>
      <c r="D2937" t="s">
        <v>366</v>
      </c>
      <c r="E2937" t="s">
        <v>182</v>
      </c>
      <c r="F2937" s="79" t="s">
        <v>452</v>
      </c>
      <c r="G2937">
        <v>3.5</v>
      </c>
      <c r="H2937">
        <v>106.2</v>
      </c>
      <c r="I2937">
        <v>123</v>
      </c>
      <c r="J2937">
        <v>102.7</v>
      </c>
      <c r="K2937">
        <v>171</v>
      </c>
      <c r="L2937">
        <v>66.599999999999994</v>
      </c>
      <c r="M2937">
        <v>135</v>
      </c>
      <c r="N2937">
        <v>-1.7999999999999999E-2</v>
      </c>
      <c r="O2937">
        <v>227</v>
      </c>
      <c r="P2937">
        <v>3.57</v>
      </c>
      <c r="Q2937">
        <v>103</v>
      </c>
      <c r="R2937">
        <v>103.6</v>
      </c>
      <c r="S2937">
        <v>144</v>
      </c>
      <c r="T2937">
        <v>100</v>
      </c>
      <c r="U2937">
        <v>74</v>
      </c>
      <c r="V2937">
        <v>1.02</v>
      </c>
      <c r="W2937">
        <v>127</v>
      </c>
    </row>
    <row r="2938" spans="1:23" x14ac:dyDescent="0.25">
      <c r="A2938">
        <f>COUNTIF('Value Matchup'!$D$356:$D$423,D2938)</f>
        <v>0</v>
      </c>
      <c r="B2938" t="s">
        <v>1775</v>
      </c>
      <c r="C2938">
        <v>135</v>
      </c>
      <c r="D2938" t="s">
        <v>1722</v>
      </c>
      <c r="E2938" t="s">
        <v>186</v>
      </c>
      <c r="F2938" s="79" t="s">
        <v>968</v>
      </c>
      <c r="G2938">
        <v>3.19</v>
      </c>
      <c r="H2938">
        <v>107.5</v>
      </c>
      <c r="I2938">
        <v>98</v>
      </c>
      <c r="J2938">
        <v>104.3</v>
      </c>
      <c r="K2938">
        <v>209</v>
      </c>
      <c r="L2938">
        <v>69.5</v>
      </c>
      <c r="M2938">
        <v>33</v>
      </c>
      <c r="N2938">
        <v>0.17299999999999999</v>
      </c>
      <c r="O2938">
        <v>1</v>
      </c>
      <c r="P2938">
        <v>-2.75</v>
      </c>
      <c r="Q2938">
        <v>221</v>
      </c>
      <c r="R2938">
        <v>101.6</v>
      </c>
      <c r="S2938">
        <v>205</v>
      </c>
      <c r="T2938">
        <v>104.4</v>
      </c>
      <c r="U2938">
        <v>232</v>
      </c>
      <c r="V2938">
        <v>10.65</v>
      </c>
      <c r="W2938">
        <v>5</v>
      </c>
    </row>
    <row r="2939" spans="1:23" x14ac:dyDescent="0.25">
      <c r="A2939">
        <f>COUNTIF('Value Matchup'!$D$356:$D$423,D2939)</f>
        <v>0</v>
      </c>
      <c r="B2939" t="s">
        <v>1775</v>
      </c>
      <c r="C2939">
        <v>136</v>
      </c>
      <c r="D2939" t="s">
        <v>1651</v>
      </c>
      <c r="E2939" t="s">
        <v>118</v>
      </c>
      <c r="F2939" s="79" t="s">
        <v>970</v>
      </c>
      <c r="G2939">
        <v>3.08</v>
      </c>
      <c r="H2939">
        <v>104.1</v>
      </c>
      <c r="I2939">
        <v>151</v>
      </c>
      <c r="J2939">
        <v>101</v>
      </c>
      <c r="K2939">
        <v>136</v>
      </c>
      <c r="L2939">
        <v>66.099999999999994</v>
      </c>
      <c r="M2939">
        <v>167</v>
      </c>
      <c r="N2939">
        <v>6.8000000000000005E-2</v>
      </c>
      <c r="O2939">
        <v>35</v>
      </c>
      <c r="P2939">
        <v>-6.32</v>
      </c>
      <c r="Q2939">
        <v>284</v>
      </c>
      <c r="R2939">
        <v>98.8</v>
      </c>
      <c r="S2939">
        <v>287</v>
      </c>
      <c r="T2939">
        <v>105.1</v>
      </c>
      <c r="U2939">
        <v>261</v>
      </c>
      <c r="V2939">
        <v>-3.11</v>
      </c>
      <c r="W2939">
        <v>251</v>
      </c>
    </row>
    <row r="2940" spans="1:23" x14ac:dyDescent="0.25">
      <c r="A2940">
        <f>COUNTIF('Value Matchup'!$D$356:$D$423,D2940)</f>
        <v>0</v>
      </c>
      <c r="B2940" t="s">
        <v>1775</v>
      </c>
      <c r="C2940">
        <v>137</v>
      </c>
      <c r="D2940" t="s">
        <v>417</v>
      </c>
      <c r="E2940" t="s">
        <v>112</v>
      </c>
      <c r="F2940" s="79" t="s">
        <v>546</v>
      </c>
      <c r="G2940">
        <v>3.07</v>
      </c>
      <c r="H2940">
        <v>106.7</v>
      </c>
      <c r="I2940">
        <v>108</v>
      </c>
      <c r="J2940">
        <v>103.7</v>
      </c>
      <c r="K2940">
        <v>194</v>
      </c>
      <c r="L2940">
        <v>65.900000000000006</v>
      </c>
      <c r="M2940">
        <v>179</v>
      </c>
      <c r="N2940">
        <v>-0.03</v>
      </c>
      <c r="O2940">
        <v>251</v>
      </c>
      <c r="P2940">
        <v>-0.27</v>
      </c>
      <c r="Q2940">
        <v>166</v>
      </c>
      <c r="R2940">
        <v>101.8</v>
      </c>
      <c r="S2940">
        <v>194</v>
      </c>
      <c r="T2940">
        <v>102.1</v>
      </c>
      <c r="U2940">
        <v>138</v>
      </c>
      <c r="V2940">
        <v>4.45</v>
      </c>
      <c r="W2940">
        <v>59</v>
      </c>
    </row>
    <row r="2941" spans="1:23" x14ac:dyDescent="0.25">
      <c r="A2941">
        <f>COUNTIF('Value Matchup'!$D$356:$D$423,D2941)</f>
        <v>0</v>
      </c>
      <c r="B2941" t="s">
        <v>1775</v>
      </c>
      <c r="C2941">
        <v>138</v>
      </c>
      <c r="D2941" t="s">
        <v>236</v>
      </c>
      <c r="E2941" t="s">
        <v>144</v>
      </c>
      <c r="F2941" s="79" t="s">
        <v>542</v>
      </c>
      <c r="G2941">
        <v>3.02</v>
      </c>
      <c r="H2941">
        <v>104.5</v>
      </c>
      <c r="I2941">
        <v>149</v>
      </c>
      <c r="J2941">
        <v>101.5</v>
      </c>
      <c r="K2941">
        <v>148</v>
      </c>
      <c r="L2941">
        <v>64.2</v>
      </c>
      <c r="M2941">
        <v>250</v>
      </c>
      <c r="N2941">
        <v>6.8000000000000005E-2</v>
      </c>
      <c r="O2941">
        <v>34</v>
      </c>
      <c r="P2941">
        <v>3.93</v>
      </c>
      <c r="Q2941">
        <v>95</v>
      </c>
      <c r="R2941">
        <v>104.6</v>
      </c>
      <c r="S2941">
        <v>113</v>
      </c>
      <c r="T2941">
        <v>100.7</v>
      </c>
      <c r="U2941">
        <v>91</v>
      </c>
      <c r="V2941">
        <v>-0.41</v>
      </c>
      <c r="W2941">
        <v>158</v>
      </c>
    </row>
    <row r="2942" spans="1:23" x14ac:dyDescent="0.25">
      <c r="A2942">
        <f>COUNTIF('Value Matchup'!$D$356:$D$423,D2942)</f>
        <v>0</v>
      </c>
      <c r="B2942" t="s">
        <v>1775</v>
      </c>
      <c r="C2942">
        <v>139</v>
      </c>
      <c r="D2942" t="s">
        <v>220</v>
      </c>
      <c r="E2942" t="s">
        <v>173</v>
      </c>
      <c r="F2942" s="79" t="s">
        <v>989</v>
      </c>
      <c r="G2942">
        <v>3</v>
      </c>
      <c r="H2942">
        <v>106.7</v>
      </c>
      <c r="I2942">
        <v>109</v>
      </c>
      <c r="J2942">
        <v>103.7</v>
      </c>
      <c r="K2942">
        <v>195</v>
      </c>
      <c r="L2942">
        <v>63.4</v>
      </c>
      <c r="M2942">
        <v>278</v>
      </c>
      <c r="N2942">
        <v>8.7999999999999995E-2</v>
      </c>
      <c r="O2942">
        <v>16</v>
      </c>
      <c r="P2942">
        <v>0.98</v>
      </c>
      <c r="Q2942">
        <v>150</v>
      </c>
      <c r="R2942">
        <v>103.2</v>
      </c>
      <c r="S2942">
        <v>162</v>
      </c>
      <c r="T2942">
        <v>102.2</v>
      </c>
      <c r="U2942">
        <v>144</v>
      </c>
      <c r="V2942">
        <v>-1.0900000000000001</v>
      </c>
      <c r="W2942">
        <v>183</v>
      </c>
    </row>
    <row r="2943" spans="1:23" x14ac:dyDescent="0.25">
      <c r="A2943">
        <f>COUNTIF('Value Matchup'!$D$356:$D$423,D2943)</f>
        <v>0</v>
      </c>
      <c r="B2943" t="s">
        <v>1775</v>
      </c>
      <c r="C2943">
        <v>140</v>
      </c>
      <c r="D2943" t="s">
        <v>319</v>
      </c>
      <c r="E2943" t="s">
        <v>186</v>
      </c>
      <c r="F2943" s="79" t="s">
        <v>539</v>
      </c>
      <c r="G2943">
        <v>2.84</v>
      </c>
      <c r="H2943">
        <v>102.3</v>
      </c>
      <c r="I2943">
        <v>180</v>
      </c>
      <c r="J2943">
        <v>99.4</v>
      </c>
      <c r="K2943">
        <v>104</v>
      </c>
      <c r="L2943">
        <v>65.599999999999994</v>
      </c>
      <c r="M2943">
        <v>194</v>
      </c>
      <c r="N2943">
        <v>4.0000000000000001E-3</v>
      </c>
      <c r="O2943">
        <v>158</v>
      </c>
      <c r="P2943">
        <v>-2.5499999999999998</v>
      </c>
      <c r="Q2943">
        <v>217</v>
      </c>
      <c r="R2943">
        <v>102</v>
      </c>
      <c r="S2943">
        <v>189</v>
      </c>
      <c r="T2943">
        <v>104.5</v>
      </c>
      <c r="U2943">
        <v>241</v>
      </c>
      <c r="V2943">
        <v>7.58</v>
      </c>
      <c r="W2943">
        <v>27</v>
      </c>
    </row>
    <row r="2944" spans="1:23" x14ac:dyDescent="0.25">
      <c r="A2944">
        <f>COUNTIF('Value Matchup'!$D$356:$D$423,D2944)</f>
        <v>0</v>
      </c>
      <c r="B2944" t="s">
        <v>1775</v>
      </c>
      <c r="C2944">
        <v>141</v>
      </c>
      <c r="D2944" t="s">
        <v>177</v>
      </c>
      <c r="E2944" t="s">
        <v>110</v>
      </c>
      <c r="F2944" s="79" t="s">
        <v>517</v>
      </c>
      <c r="G2944">
        <v>2.83</v>
      </c>
      <c r="H2944">
        <v>101.5</v>
      </c>
      <c r="I2944">
        <v>188</v>
      </c>
      <c r="J2944">
        <v>98.7</v>
      </c>
      <c r="K2944">
        <v>95</v>
      </c>
      <c r="L2944">
        <v>66</v>
      </c>
      <c r="M2944">
        <v>171</v>
      </c>
      <c r="N2944">
        <v>0.02</v>
      </c>
      <c r="O2944">
        <v>113</v>
      </c>
      <c r="P2944">
        <v>3.67</v>
      </c>
      <c r="Q2944">
        <v>101</v>
      </c>
      <c r="R2944">
        <v>104.9</v>
      </c>
      <c r="S2944">
        <v>97</v>
      </c>
      <c r="T2944">
        <v>101.2</v>
      </c>
      <c r="U2944">
        <v>103</v>
      </c>
      <c r="V2944">
        <v>-2.08</v>
      </c>
      <c r="W2944">
        <v>220</v>
      </c>
    </row>
    <row r="2945" spans="1:23" x14ac:dyDescent="0.25">
      <c r="A2945">
        <f>COUNTIF('Value Matchup'!$D$356:$D$423,D2945)</f>
        <v>0</v>
      </c>
      <c r="B2945" t="s">
        <v>1775</v>
      </c>
      <c r="C2945">
        <v>142</v>
      </c>
      <c r="D2945" t="s">
        <v>191</v>
      </c>
      <c r="E2945" t="s">
        <v>182</v>
      </c>
      <c r="F2945" s="79" t="s">
        <v>517</v>
      </c>
      <c r="G2945">
        <v>2.82</v>
      </c>
      <c r="H2945">
        <v>102.5</v>
      </c>
      <c r="I2945">
        <v>176</v>
      </c>
      <c r="J2945">
        <v>99.7</v>
      </c>
      <c r="K2945">
        <v>111</v>
      </c>
      <c r="L2945">
        <v>69.599999999999994</v>
      </c>
      <c r="M2945">
        <v>32</v>
      </c>
      <c r="N2945">
        <v>2.7E-2</v>
      </c>
      <c r="O2945">
        <v>100</v>
      </c>
      <c r="P2945">
        <v>4.26</v>
      </c>
      <c r="Q2945">
        <v>88</v>
      </c>
      <c r="R2945">
        <v>103.9</v>
      </c>
      <c r="S2945">
        <v>137</v>
      </c>
      <c r="T2945">
        <v>99.7</v>
      </c>
      <c r="U2945">
        <v>61</v>
      </c>
      <c r="V2945">
        <v>-1.64</v>
      </c>
      <c r="W2945">
        <v>206</v>
      </c>
    </row>
    <row r="2946" spans="1:23" x14ac:dyDescent="0.25">
      <c r="A2946">
        <f>COUNTIF('Value Matchup'!$D$356:$D$423,D2946)</f>
        <v>0</v>
      </c>
      <c r="B2946" t="s">
        <v>1775</v>
      </c>
      <c r="C2946">
        <v>143</v>
      </c>
      <c r="D2946" t="s">
        <v>271</v>
      </c>
      <c r="E2946" t="s">
        <v>112</v>
      </c>
      <c r="F2946" s="79" t="s">
        <v>518</v>
      </c>
      <c r="G2946">
        <v>2.79</v>
      </c>
      <c r="H2946">
        <v>103.9</v>
      </c>
      <c r="I2946">
        <v>152</v>
      </c>
      <c r="J2946">
        <v>101.1</v>
      </c>
      <c r="K2946">
        <v>138</v>
      </c>
      <c r="L2946">
        <v>59.7</v>
      </c>
      <c r="M2946">
        <v>337</v>
      </c>
      <c r="N2946">
        <v>-2.8000000000000001E-2</v>
      </c>
      <c r="O2946">
        <v>247</v>
      </c>
      <c r="P2946">
        <v>3.57</v>
      </c>
      <c r="Q2946">
        <v>102</v>
      </c>
      <c r="R2946">
        <v>104.5</v>
      </c>
      <c r="S2946">
        <v>114</v>
      </c>
      <c r="T2946">
        <v>101</v>
      </c>
      <c r="U2946">
        <v>98</v>
      </c>
      <c r="V2946">
        <v>8.08</v>
      </c>
      <c r="W2946">
        <v>23</v>
      </c>
    </row>
    <row r="2947" spans="1:23" x14ac:dyDescent="0.25">
      <c r="A2947">
        <f>COUNTIF('Value Matchup'!$D$356:$D$423,D2947)</f>
        <v>0</v>
      </c>
      <c r="B2947" t="s">
        <v>1775</v>
      </c>
      <c r="C2947">
        <v>144</v>
      </c>
      <c r="D2947" t="s">
        <v>1723</v>
      </c>
      <c r="E2947" t="s">
        <v>207</v>
      </c>
      <c r="F2947" s="79" t="s">
        <v>539</v>
      </c>
      <c r="G2947">
        <v>2.75</v>
      </c>
      <c r="H2947">
        <v>102.2</v>
      </c>
      <c r="I2947">
        <v>183</v>
      </c>
      <c r="J2947">
        <v>99.5</v>
      </c>
      <c r="K2947">
        <v>106</v>
      </c>
      <c r="L2947">
        <v>68</v>
      </c>
      <c r="M2947">
        <v>71</v>
      </c>
      <c r="N2947">
        <v>4.2999999999999997E-2</v>
      </c>
      <c r="O2947">
        <v>71</v>
      </c>
      <c r="P2947">
        <v>-2.0699999999999998</v>
      </c>
      <c r="Q2947">
        <v>203</v>
      </c>
      <c r="R2947">
        <v>101.2</v>
      </c>
      <c r="S2947">
        <v>217</v>
      </c>
      <c r="T2947">
        <v>103.3</v>
      </c>
      <c r="U2947">
        <v>183</v>
      </c>
      <c r="V2947">
        <v>6.53</v>
      </c>
      <c r="W2947">
        <v>39</v>
      </c>
    </row>
    <row r="2948" spans="1:23" x14ac:dyDescent="0.25">
      <c r="A2948">
        <f>COUNTIF('Value Matchup'!$D$356:$D$423,D2948)</f>
        <v>0</v>
      </c>
      <c r="B2948" t="s">
        <v>1775</v>
      </c>
      <c r="C2948">
        <v>145</v>
      </c>
      <c r="D2948" t="s">
        <v>190</v>
      </c>
      <c r="E2948" t="s">
        <v>176</v>
      </c>
      <c r="F2948" s="79" t="s">
        <v>517</v>
      </c>
      <c r="G2948">
        <v>2.74</v>
      </c>
      <c r="H2948">
        <v>100.5</v>
      </c>
      <c r="I2948">
        <v>205</v>
      </c>
      <c r="J2948">
        <v>97.7</v>
      </c>
      <c r="K2948">
        <v>81</v>
      </c>
      <c r="L2948">
        <v>63.6</v>
      </c>
      <c r="M2948">
        <v>269</v>
      </c>
      <c r="N2948">
        <v>1E-3</v>
      </c>
      <c r="O2948">
        <v>169</v>
      </c>
      <c r="P2948">
        <v>1.82</v>
      </c>
      <c r="Q2948">
        <v>135</v>
      </c>
      <c r="R2948">
        <v>104.3</v>
      </c>
      <c r="S2948">
        <v>122</v>
      </c>
      <c r="T2948">
        <v>102.5</v>
      </c>
      <c r="U2948">
        <v>156</v>
      </c>
      <c r="V2948">
        <v>3.67</v>
      </c>
      <c r="W2948">
        <v>71</v>
      </c>
    </row>
    <row r="2949" spans="1:23" x14ac:dyDescent="0.25">
      <c r="A2949">
        <f>COUNTIF('Value Matchup'!$D$356:$D$423,D2949)</f>
        <v>0</v>
      </c>
      <c r="B2949" t="s">
        <v>1775</v>
      </c>
      <c r="C2949">
        <v>146</v>
      </c>
      <c r="D2949" t="s">
        <v>229</v>
      </c>
      <c r="E2949" t="s">
        <v>155</v>
      </c>
      <c r="F2949" s="79" t="s">
        <v>452</v>
      </c>
      <c r="G2949">
        <v>2.67</v>
      </c>
      <c r="H2949">
        <v>105.6</v>
      </c>
      <c r="I2949">
        <v>133</v>
      </c>
      <c r="J2949">
        <v>102.9</v>
      </c>
      <c r="K2949">
        <v>175</v>
      </c>
      <c r="L2949">
        <v>64.900000000000006</v>
      </c>
      <c r="M2949">
        <v>221</v>
      </c>
      <c r="N2949">
        <v>-4.4999999999999998E-2</v>
      </c>
      <c r="O2949">
        <v>288</v>
      </c>
      <c r="P2949">
        <v>1.97</v>
      </c>
      <c r="Q2949">
        <v>131</v>
      </c>
      <c r="R2949">
        <v>104.8</v>
      </c>
      <c r="S2949">
        <v>102</v>
      </c>
      <c r="T2949">
        <v>102.8</v>
      </c>
      <c r="U2949">
        <v>172</v>
      </c>
      <c r="V2949">
        <v>-1.18</v>
      </c>
      <c r="W2949">
        <v>186</v>
      </c>
    </row>
    <row r="2950" spans="1:23" x14ac:dyDescent="0.25">
      <c r="A2950">
        <f>COUNTIF('Value Matchup'!$D$356:$D$423,D2950)</f>
        <v>0</v>
      </c>
      <c r="B2950" t="s">
        <v>1775</v>
      </c>
      <c r="C2950">
        <v>147</v>
      </c>
      <c r="D2950" t="s">
        <v>320</v>
      </c>
      <c r="E2950" t="s">
        <v>1668</v>
      </c>
      <c r="F2950" s="79" t="s">
        <v>518</v>
      </c>
      <c r="G2950">
        <v>2.54</v>
      </c>
      <c r="H2950">
        <v>99</v>
      </c>
      <c r="I2950">
        <v>233</v>
      </c>
      <c r="J2950">
        <v>96.4</v>
      </c>
      <c r="K2950">
        <v>67</v>
      </c>
      <c r="L2950">
        <v>61.3</v>
      </c>
      <c r="M2950">
        <v>320</v>
      </c>
      <c r="N2950">
        <v>-1.7999999999999999E-2</v>
      </c>
      <c r="O2950">
        <v>228</v>
      </c>
      <c r="P2950">
        <v>4.78</v>
      </c>
      <c r="Q2950">
        <v>82</v>
      </c>
      <c r="R2950">
        <v>104.8</v>
      </c>
      <c r="S2950">
        <v>100</v>
      </c>
      <c r="T2950">
        <v>100.1</v>
      </c>
      <c r="U2950">
        <v>76</v>
      </c>
      <c r="V2950">
        <v>-4.18</v>
      </c>
      <c r="W2950">
        <v>268</v>
      </c>
    </row>
    <row r="2951" spans="1:23" x14ac:dyDescent="0.25">
      <c r="A2951">
        <f>COUNTIF('Value Matchup'!$D$356:$D$423,D2951)</f>
        <v>0</v>
      </c>
      <c r="B2951" t="s">
        <v>1775</v>
      </c>
      <c r="C2951">
        <v>148</v>
      </c>
      <c r="D2951" t="s">
        <v>1724</v>
      </c>
      <c r="E2951" t="s">
        <v>159</v>
      </c>
      <c r="F2951" s="79" t="s">
        <v>1045</v>
      </c>
      <c r="G2951">
        <v>2.5099999999999998</v>
      </c>
      <c r="H2951">
        <v>101.8</v>
      </c>
      <c r="I2951">
        <v>185</v>
      </c>
      <c r="J2951">
        <v>99.3</v>
      </c>
      <c r="K2951">
        <v>102</v>
      </c>
      <c r="L2951">
        <v>63.1</v>
      </c>
      <c r="M2951">
        <v>281</v>
      </c>
      <c r="N2951">
        <v>2.1999999999999999E-2</v>
      </c>
      <c r="O2951">
        <v>108</v>
      </c>
      <c r="P2951">
        <v>-12.29</v>
      </c>
      <c r="Q2951">
        <v>340</v>
      </c>
      <c r="R2951">
        <v>95.7</v>
      </c>
      <c r="S2951">
        <v>332</v>
      </c>
      <c r="T2951">
        <v>108</v>
      </c>
      <c r="U2951">
        <v>346</v>
      </c>
      <c r="V2951">
        <v>-8.0299999999999994</v>
      </c>
      <c r="W2951">
        <v>331</v>
      </c>
    </row>
    <row r="2952" spans="1:23" x14ac:dyDescent="0.25">
      <c r="A2952">
        <f>COUNTIF('Value Matchup'!$D$356:$D$423,D2952)</f>
        <v>0</v>
      </c>
      <c r="B2952" t="s">
        <v>1775</v>
      </c>
      <c r="C2952">
        <v>149</v>
      </c>
      <c r="D2952" t="s">
        <v>353</v>
      </c>
      <c r="E2952" t="s">
        <v>167</v>
      </c>
      <c r="F2952" s="79" t="s">
        <v>449</v>
      </c>
      <c r="G2952">
        <v>2.4900000000000002</v>
      </c>
      <c r="H2952">
        <v>106.1</v>
      </c>
      <c r="I2952">
        <v>126</v>
      </c>
      <c r="J2952">
        <v>103.6</v>
      </c>
      <c r="K2952">
        <v>190</v>
      </c>
      <c r="L2952">
        <v>60.8</v>
      </c>
      <c r="M2952">
        <v>329</v>
      </c>
      <c r="N2952">
        <v>-0.107</v>
      </c>
      <c r="O2952">
        <v>342</v>
      </c>
      <c r="P2952">
        <v>1.04</v>
      </c>
      <c r="Q2952">
        <v>149</v>
      </c>
      <c r="R2952">
        <v>102.9</v>
      </c>
      <c r="S2952">
        <v>168</v>
      </c>
      <c r="T2952">
        <v>101.8</v>
      </c>
      <c r="U2952">
        <v>125</v>
      </c>
      <c r="V2952">
        <v>-6.06</v>
      </c>
      <c r="W2952">
        <v>305</v>
      </c>
    </row>
    <row r="2953" spans="1:23" x14ac:dyDescent="0.25">
      <c r="A2953">
        <f>COUNTIF('Value Matchup'!$D$356:$D$423,D2953)</f>
        <v>0</v>
      </c>
      <c r="B2953" t="s">
        <v>1775</v>
      </c>
      <c r="C2953">
        <v>150</v>
      </c>
      <c r="D2953" t="s">
        <v>1725</v>
      </c>
      <c r="E2953" t="s">
        <v>207</v>
      </c>
      <c r="F2953" s="79" t="s">
        <v>1063</v>
      </c>
      <c r="G2953">
        <v>2.4700000000000002</v>
      </c>
      <c r="H2953">
        <v>100.9</v>
      </c>
      <c r="I2953">
        <v>199</v>
      </c>
      <c r="J2953">
        <v>98.4</v>
      </c>
      <c r="K2953">
        <v>93</v>
      </c>
      <c r="L2953">
        <v>66.8</v>
      </c>
      <c r="M2953">
        <v>125</v>
      </c>
      <c r="N2953">
        <v>-4.0000000000000001E-3</v>
      </c>
      <c r="O2953">
        <v>179</v>
      </c>
      <c r="P2953">
        <v>-1.26</v>
      </c>
      <c r="Q2953">
        <v>186</v>
      </c>
      <c r="R2953">
        <v>102.1</v>
      </c>
      <c r="S2953">
        <v>187</v>
      </c>
      <c r="T2953">
        <v>103.3</v>
      </c>
      <c r="U2953">
        <v>185</v>
      </c>
      <c r="V2953">
        <v>8.9700000000000006</v>
      </c>
      <c r="W2953">
        <v>13</v>
      </c>
    </row>
    <row r="2954" spans="1:23" x14ac:dyDescent="0.25">
      <c r="A2954">
        <f>COUNTIF('Value Matchup'!$D$356:$D$423,D2954)</f>
        <v>0</v>
      </c>
      <c r="B2954" t="s">
        <v>1775</v>
      </c>
      <c r="C2954">
        <v>151</v>
      </c>
      <c r="D2954" t="s">
        <v>1281</v>
      </c>
      <c r="E2954" t="s">
        <v>169</v>
      </c>
      <c r="F2954" s="79" t="s">
        <v>761</v>
      </c>
      <c r="G2954">
        <v>2.2999999999999998</v>
      </c>
      <c r="H2954">
        <v>109.4</v>
      </c>
      <c r="I2954">
        <v>68</v>
      </c>
      <c r="J2954">
        <v>107.1</v>
      </c>
      <c r="K2954">
        <v>257</v>
      </c>
      <c r="L2954">
        <v>68.599999999999994</v>
      </c>
      <c r="M2954">
        <v>61</v>
      </c>
      <c r="N2954">
        <v>0.1</v>
      </c>
      <c r="O2954">
        <v>11</v>
      </c>
      <c r="P2954">
        <v>-1.36</v>
      </c>
      <c r="Q2954">
        <v>189</v>
      </c>
      <c r="R2954">
        <v>102</v>
      </c>
      <c r="S2954">
        <v>190</v>
      </c>
      <c r="T2954">
        <v>103.3</v>
      </c>
      <c r="U2954">
        <v>184</v>
      </c>
      <c r="V2954">
        <v>2.6</v>
      </c>
      <c r="W2954">
        <v>91</v>
      </c>
    </row>
    <row r="2955" spans="1:23" x14ac:dyDescent="0.25">
      <c r="A2955">
        <f>COUNTIF('Value Matchup'!$D$356:$D$423,D2955)</f>
        <v>0</v>
      </c>
      <c r="B2955" t="s">
        <v>1775</v>
      </c>
      <c r="C2955">
        <v>152</v>
      </c>
      <c r="D2955" t="s">
        <v>172</v>
      </c>
      <c r="E2955" t="s">
        <v>173</v>
      </c>
      <c r="F2955" s="79" t="s">
        <v>543</v>
      </c>
      <c r="G2955">
        <v>2.16</v>
      </c>
      <c r="H2955">
        <v>105.9</v>
      </c>
      <c r="I2955">
        <v>130</v>
      </c>
      <c r="J2955">
        <v>103.7</v>
      </c>
      <c r="K2955">
        <v>197</v>
      </c>
      <c r="L2955">
        <v>64.5</v>
      </c>
      <c r="M2955">
        <v>242</v>
      </c>
      <c r="N2955">
        <v>-0.01</v>
      </c>
      <c r="O2955">
        <v>198</v>
      </c>
      <c r="P2955">
        <v>2.99</v>
      </c>
      <c r="Q2955">
        <v>111</v>
      </c>
      <c r="R2955">
        <v>104.7</v>
      </c>
      <c r="S2955">
        <v>111</v>
      </c>
      <c r="T2955">
        <v>101.7</v>
      </c>
      <c r="U2955">
        <v>116</v>
      </c>
      <c r="V2955">
        <v>7.65</v>
      </c>
      <c r="W2955">
        <v>25</v>
      </c>
    </row>
    <row r="2956" spans="1:23" x14ac:dyDescent="0.25">
      <c r="A2956">
        <f>COUNTIF('Value Matchup'!$D$356:$D$423,D2956)</f>
        <v>0</v>
      </c>
      <c r="B2956" t="s">
        <v>1775</v>
      </c>
      <c r="C2956">
        <v>153</v>
      </c>
      <c r="D2956" t="s">
        <v>1726</v>
      </c>
      <c r="E2956" t="s">
        <v>153</v>
      </c>
      <c r="F2956" s="79" t="s">
        <v>1540</v>
      </c>
      <c r="G2956">
        <v>2.11</v>
      </c>
      <c r="H2956">
        <v>100</v>
      </c>
      <c r="I2956">
        <v>212</v>
      </c>
      <c r="J2956">
        <v>97.9</v>
      </c>
      <c r="K2956">
        <v>86</v>
      </c>
      <c r="L2956">
        <v>66.3</v>
      </c>
      <c r="M2956">
        <v>150</v>
      </c>
      <c r="N2956">
        <v>0.125</v>
      </c>
      <c r="O2956">
        <v>3</v>
      </c>
      <c r="P2956">
        <v>-1</v>
      </c>
      <c r="Q2956">
        <v>182</v>
      </c>
      <c r="R2956">
        <v>102.8</v>
      </c>
      <c r="S2956">
        <v>170</v>
      </c>
      <c r="T2956">
        <v>103.8</v>
      </c>
      <c r="U2956">
        <v>202</v>
      </c>
      <c r="V2956">
        <v>3.46</v>
      </c>
      <c r="W2956">
        <v>77</v>
      </c>
    </row>
    <row r="2957" spans="1:23" x14ac:dyDescent="0.25">
      <c r="A2957">
        <f>COUNTIF('Value Matchup'!$D$356:$D$423,D2957)</f>
        <v>0</v>
      </c>
      <c r="B2957" t="s">
        <v>1775</v>
      </c>
      <c r="C2957">
        <v>154</v>
      </c>
      <c r="D2957" t="s">
        <v>253</v>
      </c>
      <c r="E2957" t="s">
        <v>153</v>
      </c>
      <c r="F2957" s="79" t="s">
        <v>541</v>
      </c>
      <c r="G2957">
        <v>2</v>
      </c>
      <c r="H2957">
        <v>100.6</v>
      </c>
      <c r="I2957">
        <v>201</v>
      </c>
      <c r="J2957">
        <v>98.6</v>
      </c>
      <c r="K2957">
        <v>94</v>
      </c>
      <c r="L2957">
        <v>69.3</v>
      </c>
      <c r="M2957">
        <v>39</v>
      </c>
      <c r="N2957">
        <v>3.3000000000000002E-2</v>
      </c>
      <c r="O2957">
        <v>88</v>
      </c>
      <c r="P2957">
        <v>2.82</v>
      </c>
      <c r="Q2957">
        <v>113</v>
      </c>
      <c r="R2957">
        <v>105.1</v>
      </c>
      <c r="S2957">
        <v>85</v>
      </c>
      <c r="T2957">
        <v>102.3</v>
      </c>
      <c r="U2957">
        <v>148</v>
      </c>
      <c r="V2957">
        <v>15.55</v>
      </c>
      <c r="W2957">
        <v>2</v>
      </c>
    </row>
    <row r="2958" spans="1:23" x14ac:dyDescent="0.25">
      <c r="A2958">
        <f>COUNTIF('Value Matchup'!$D$356:$D$423,D2958)</f>
        <v>0</v>
      </c>
      <c r="B2958" t="s">
        <v>1775</v>
      </c>
      <c r="C2958">
        <v>155</v>
      </c>
      <c r="D2958" t="s">
        <v>414</v>
      </c>
      <c r="E2958" t="s">
        <v>169</v>
      </c>
      <c r="F2958" s="79" t="s">
        <v>761</v>
      </c>
      <c r="G2958">
        <v>1.76</v>
      </c>
      <c r="H2958">
        <v>105.3</v>
      </c>
      <c r="I2958">
        <v>140</v>
      </c>
      <c r="J2958">
        <v>103.6</v>
      </c>
      <c r="K2958">
        <v>187</v>
      </c>
      <c r="L2958">
        <v>69.2</v>
      </c>
      <c r="M2958">
        <v>42</v>
      </c>
      <c r="N2958">
        <v>5.6000000000000001E-2</v>
      </c>
      <c r="O2958">
        <v>47</v>
      </c>
      <c r="P2958">
        <v>-2.35</v>
      </c>
      <c r="Q2958">
        <v>209</v>
      </c>
      <c r="R2958">
        <v>101.7</v>
      </c>
      <c r="S2958">
        <v>197</v>
      </c>
      <c r="T2958">
        <v>104.1</v>
      </c>
      <c r="U2958">
        <v>218</v>
      </c>
      <c r="V2958">
        <v>3.45</v>
      </c>
      <c r="W2958">
        <v>78</v>
      </c>
    </row>
    <row r="2959" spans="1:23" x14ac:dyDescent="0.25">
      <c r="A2959">
        <f>COUNTIF('Value Matchup'!$D$356:$D$423,D2959)</f>
        <v>0</v>
      </c>
      <c r="B2959" t="s">
        <v>1775</v>
      </c>
      <c r="C2959">
        <v>156</v>
      </c>
      <c r="D2959" t="s">
        <v>1727</v>
      </c>
      <c r="E2959" t="s">
        <v>136</v>
      </c>
      <c r="F2959" s="79" t="s">
        <v>965</v>
      </c>
      <c r="G2959">
        <v>1.58</v>
      </c>
      <c r="H2959">
        <v>105.5</v>
      </c>
      <c r="I2959">
        <v>135</v>
      </c>
      <c r="J2959">
        <v>104</v>
      </c>
      <c r="K2959">
        <v>203</v>
      </c>
      <c r="L2959">
        <v>68.599999999999994</v>
      </c>
      <c r="M2959">
        <v>62</v>
      </c>
      <c r="N2959">
        <v>7.8E-2</v>
      </c>
      <c r="O2959">
        <v>24</v>
      </c>
      <c r="P2959">
        <v>-7.71</v>
      </c>
      <c r="Q2959">
        <v>302</v>
      </c>
      <c r="R2959">
        <v>98.2</v>
      </c>
      <c r="S2959">
        <v>300</v>
      </c>
      <c r="T2959">
        <v>105.9</v>
      </c>
      <c r="U2959">
        <v>301</v>
      </c>
      <c r="V2959">
        <v>0.13</v>
      </c>
      <c r="W2959">
        <v>143</v>
      </c>
    </row>
    <row r="2960" spans="1:23" x14ac:dyDescent="0.25">
      <c r="A2960">
        <f>COUNTIF('Value Matchup'!$D$356:$D$423,D2960)</f>
        <v>0</v>
      </c>
      <c r="B2960" t="s">
        <v>1775</v>
      </c>
      <c r="C2960">
        <v>157</v>
      </c>
      <c r="D2960" t="s">
        <v>371</v>
      </c>
      <c r="E2960" t="s">
        <v>108</v>
      </c>
      <c r="F2960" s="79" t="s">
        <v>644</v>
      </c>
      <c r="G2960">
        <v>1.47</v>
      </c>
      <c r="H2960">
        <v>103</v>
      </c>
      <c r="I2960">
        <v>169</v>
      </c>
      <c r="J2960">
        <v>101.5</v>
      </c>
      <c r="K2960">
        <v>147</v>
      </c>
      <c r="L2960">
        <v>58.7</v>
      </c>
      <c r="M2960">
        <v>342</v>
      </c>
      <c r="N2960">
        <v>4.2999999999999997E-2</v>
      </c>
      <c r="O2960">
        <v>73</v>
      </c>
      <c r="P2960">
        <v>-7.8</v>
      </c>
      <c r="Q2960">
        <v>304</v>
      </c>
      <c r="R2960">
        <v>98.5</v>
      </c>
      <c r="S2960">
        <v>295</v>
      </c>
      <c r="T2960">
        <v>106.3</v>
      </c>
      <c r="U2960">
        <v>318</v>
      </c>
      <c r="V2960">
        <v>-7.74</v>
      </c>
      <c r="W2960">
        <v>327</v>
      </c>
    </row>
    <row r="2961" spans="1:23" x14ac:dyDescent="0.25">
      <c r="A2961">
        <f>COUNTIF('Value Matchup'!$D$356:$D$423,D2961)</f>
        <v>1</v>
      </c>
      <c r="B2961" t="s">
        <v>1775</v>
      </c>
      <c r="C2961">
        <v>158</v>
      </c>
      <c r="D2961" t="s">
        <v>30</v>
      </c>
      <c r="E2961" t="s">
        <v>112</v>
      </c>
      <c r="F2961" s="79" t="s">
        <v>465</v>
      </c>
      <c r="G2961">
        <v>1.47</v>
      </c>
      <c r="H2961">
        <v>106.6</v>
      </c>
      <c r="I2961">
        <v>112</v>
      </c>
      <c r="J2961">
        <v>105.1</v>
      </c>
      <c r="K2961">
        <v>226</v>
      </c>
      <c r="L2961">
        <v>68.2</v>
      </c>
      <c r="M2961">
        <v>68</v>
      </c>
      <c r="N2961">
        <v>6.5000000000000002E-2</v>
      </c>
      <c r="O2961">
        <v>41</v>
      </c>
      <c r="P2961">
        <v>-0.92</v>
      </c>
      <c r="Q2961">
        <v>181</v>
      </c>
      <c r="R2961">
        <v>101.2</v>
      </c>
      <c r="S2961">
        <v>219</v>
      </c>
      <c r="T2961">
        <v>102.1</v>
      </c>
      <c r="U2961">
        <v>139</v>
      </c>
      <c r="V2961">
        <v>-0.72</v>
      </c>
      <c r="W2961">
        <v>164</v>
      </c>
    </row>
    <row r="2962" spans="1:23" x14ac:dyDescent="0.25">
      <c r="A2962">
        <f>COUNTIF('Value Matchup'!$D$356:$D$423,D2962)</f>
        <v>0</v>
      </c>
      <c r="B2962" t="s">
        <v>1775</v>
      </c>
      <c r="C2962">
        <v>159</v>
      </c>
      <c r="D2962" t="s">
        <v>335</v>
      </c>
      <c r="E2962" t="s">
        <v>150</v>
      </c>
      <c r="F2962" s="79" t="s">
        <v>550</v>
      </c>
      <c r="G2962">
        <v>1.37</v>
      </c>
      <c r="H2962">
        <v>103.4</v>
      </c>
      <c r="I2962">
        <v>163</v>
      </c>
      <c r="J2962">
        <v>102</v>
      </c>
      <c r="K2962">
        <v>158</v>
      </c>
      <c r="L2962">
        <v>67.5</v>
      </c>
      <c r="M2962">
        <v>96</v>
      </c>
      <c r="N2962">
        <v>7.0999999999999994E-2</v>
      </c>
      <c r="O2962">
        <v>32</v>
      </c>
      <c r="P2962">
        <v>6.89</v>
      </c>
      <c r="Q2962">
        <v>59</v>
      </c>
      <c r="R2962">
        <v>106.2</v>
      </c>
      <c r="S2962">
        <v>65</v>
      </c>
      <c r="T2962">
        <v>99.3</v>
      </c>
      <c r="U2962">
        <v>51</v>
      </c>
      <c r="V2962">
        <v>-7.67</v>
      </c>
      <c r="W2962">
        <v>325</v>
      </c>
    </row>
    <row r="2963" spans="1:23" x14ac:dyDescent="0.25">
      <c r="A2963">
        <f>COUNTIF('Value Matchup'!$D$356:$D$423,D2963)</f>
        <v>0</v>
      </c>
      <c r="B2963" t="s">
        <v>1775</v>
      </c>
      <c r="C2963">
        <v>160</v>
      </c>
      <c r="D2963" t="s">
        <v>247</v>
      </c>
      <c r="E2963" t="s">
        <v>182</v>
      </c>
      <c r="F2963" s="79" t="s">
        <v>1728</v>
      </c>
      <c r="G2963">
        <v>1.18</v>
      </c>
      <c r="H2963">
        <v>106.2</v>
      </c>
      <c r="I2963">
        <v>121</v>
      </c>
      <c r="J2963">
        <v>105.1</v>
      </c>
      <c r="K2963">
        <v>224</v>
      </c>
      <c r="L2963">
        <v>67.3</v>
      </c>
      <c r="M2963">
        <v>102</v>
      </c>
      <c r="N2963">
        <v>-1.4999999999999999E-2</v>
      </c>
      <c r="O2963">
        <v>215</v>
      </c>
      <c r="P2963">
        <v>3.91</v>
      </c>
      <c r="Q2963">
        <v>96</v>
      </c>
      <c r="R2963">
        <v>104.5</v>
      </c>
      <c r="S2963">
        <v>117</v>
      </c>
      <c r="T2963">
        <v>100.6</v>
      </c>
      <c r="U2963">
        <v>90</v>
      </c>
      <c r="V2963">
        <v>-0.03</v>
      </c>
      <c r="W2963">
        <v>149</v>
      </c>
    </row>
    <row r="2964" spans="1:23" x14ac:dyDescent="0.25">
      <c r="A2964">
        <f>COUNTIF('Value Matchup'!$D$356:$D$423,D2964)</f>
        <v>0</v>
      </c>
      <c r="B2964" t="s">
        <v>1775</v>
      </c>
      <c r="C2964">
        <v>161</v>
      </c>
      <c r="D2964" t="s">
        <v>138</v>
      </c>
      <c r="E2964" t="s">
        <v>155</v>
      </c>
      <c r="F2964" s="79" t="s">
        <v>550</v>
      </c>
      <c r="G2964">
        <v>0.94</v>
      </c>
      <c r="H2964">
        <v>102.2</v>
      </c>
      <c r="I2964">
        <v>182</v>
      </c>
      <c r="J2964">
        <v>101.3</v>
      </c>
      <c r="K2964">
        <v>142</v>
      </c>
      <c r="L2964">
        <v>69.5</v>
      </c>
      <c r="M2964">
        <v>35</v>
      </c>
      <c r="N2964">
        <v>-6.4000000000000001E-2</v>
      </c>
      <c r="O2964">
        <v>313</v>
      </c>
      <c r="P2964">
        <v>-0.68</v>
      </c>
      <c r="Q2964">
        <v>175</v>
      </c>
      <c r="R2964">
        <v>104.7</v>
      </c>
      <c r="S2964">
        <v>108</v>
      </c>
      <c r="T2964">
        <v>105.4</v>
      </c>
      <c r="U2964">
        <v>281</v>
      </c>
      <c r="V2964">
        <v>-7.53</v>
      </c>
      <c r="W2964">
        <v>322</v>
      </c>
    </row>
    <row r="2965" spans="1:23" x14ac:dyDescent="0.25">
      <c r="A2965">
        <f>COUNTIF('Value Matchup'!$D$356:$D$423,D2965)</f>
        <v>0</v>
      </c>
      <c r="B2965" t="s">
        <v>1775</v>
      </c>
      <c r="C2965">
        <v>162</v>
      </c>
      <c r="D2965" t="s">
        <v>213</v>
      </c>
      <c r="E2965" t="s">
        <v>176</v>
      </c>
      <c r="F2965" s="79" t="s">
        <v>542</v>
      </c>
      <c r="G2965">
        <v>0.91</v>
      </c>
      <c r="H2965">
        <v>102.8</v>
      </c>
      <c r="I2965">
        <v>171</v>
      </c>
      <c r="J2965">
        <v>101.9</v>
      </c>
      <c r="K2965">
        <v>156</v>
      </c>
      <c r="L2965">
        <v>64.599999999999994</v>
      </c>
      <c r="M2965">
        <v>233</v>
      </c>
      <c r="N2965">
        <v>4.9000000000000002E-2</v>
      </c>
      <c r="O2965">
        <v>60</v>
      </c>
      <c r="P2965">
        <v>0.72</v>
      </c>
      <c r="Q2965">
        <v>156</v>
      </c>
      <c r="R2965">
        <v>102.7</v>
      </c>
      <c r="S2965">
        <v>173</v>
      </c>
      <c r="T2965">
        <v>101.9</v>
      </c>
      <c r="U2965">
        <v>133</v>
      </c>
      <c r="V2965">
        <v>-1.22</v>
      </c>
      <c r="W2965">
        <v>192</v>
      </c>
    </row>
    <row r="2966" spans="1:23" x14ac:dyDescent="0.25">
      <c r="A2966">
        <f>COUNTIF('Value Matchup'!$D$356:$D$423,D2966)</f>
        <v>0</v>
      </c>
      <c r="B2966" t="s">
        <v>1775</v>
      </c>
      <c r="C2966">
        <v>163</v>
      </c>
      <c r="D2966" t="s">
        <v>158</v>
      </c>
      <c r="E2966" t="s">
        <v>207</v>
      </c>
      <c r="F2966" s="79" t="s">
        <v>446</v>
      </c>
      <c r="G2966">
        <v>0.85</v>
      </c>
      <c r="H2966">
        <v>100.5</v>
      </c>
      <c r="I2966">
        <v>202</v>
      </c>
      <c r="J2966">
        <v>99.7</v>
      </c>
      <c r="K2966">
        <v>112</v>
      </c>
      <c r="L2966">
        <v>64.2</v>
      </c>
      <c r="M2966">
        <v>251</v>
      </c>
      <c r="N2966">
        <v>2E-3</v>
      </c>
      <c r="O2966">
        <v>164</v>
      </c>
      <c r="P2966">
        <v>-5.22</v>
      </c>
      <c r="Q2966">
        <v>260</v>
      </c>
      <c r="R2966">
        <v>99.9</v>
      </c>
      <c r="S2966">
        <v>260</v>
      </c>
      <c r="T2966">
        <v>105.1</v>
      </c>
      <c r="U2966">
        <v>259</v>
      </c>
      <c r="V2966">
        <v>-1.95</v>
      </c>
      <c r="W2966">
        <v>215</v>
      </c>
    </row>
    <row r="2967" spans="1:23" x14ac:dyDescent="0.25">
      <c r="A2967">
        <f>COUNTIF('Value Matchup'!$D$356:$D$423,D2967)</f>
        <v>0</v>
      </c>
      <c r="B2967" t="s">
        <v>1775</v>
      </c>
      <c r="C2967">
        <v>164</v>
      </c>
      <c r="D2967" t="s">
        <v>273</v>
      </c>
      <c r="E2967" t="s">
        <v>123</v>
      </c>
      <c r="F2967" s="79" t="s">
        <v>756</v>
      </c>
      <c r="G2967">
        <v>0.65</v>
      </c>
      <c r="H2967">
        <v>101.4</v>
      </c>
      <c r="I2967">
        <v>189</v>
      </c>
      <c r="J2967">
        <v>100.7</v>
      </c>
      <c r="K2967">
        <v>129</v>
      </c>
      <c r="L2967">
        <v>64.7</v>
      </c>
      <c r="M2967">
        <v>231</v>
      </c>
      <c r="N2967">
        <v>-4.3999999999999997E-2</v>
      </c>
      <c r="O2967">
        <v>286</v>
      </c>
      <c r="P2967">
        <v>-4.83</v>
      </c>
      <c r="Q2967">
        <v>254</v>
      </c>
      <c r="R2967">
        <v>100.6</v>
      </c>
      <c r="S2967">
        <v>239</v>
      </c>
      <c r="T2967">
        <v>105.4</v>
      </c>
      <c r="U2967">
        <v>280</v>
      </c>
      <c r="V2967">
        <v>-1.97</v>
      </c>
      <c r="W2967">
        <v>217</v>
      </c>
    </row>
    <row r="2968" spans="1:23" x14ac:dyDescent="0.25">
      <c r="A2968">
        <f>COUNTIF('Value Matchup'!$D$356:$D$423,D2968)</f>
        <v>0</v>
      </c>
      <c r="B2968" t="s">
        <v>1775</v>
      </c>
      <c r="C2968">
        <v>165</v>
      </c>
      <c r="D2968" t="s">
        <v>210</v>
      </c>
      <c r="E2968" t="s">
        <v>155</v>
      </c>
      <c r="F2968" s="79" t="s">
        <v>549</v>
      </c>
      <c r="G2968">
        <v>0.57999999999999996</v>
      </c>
      <c r="H2968">
        <v>100.1</v>
      </c>
      <c r="I2968">
        <v>210</v>
      </c>
      <c r="J2968">
        <v>99.5</v>
      </c>
      <c r="K2968">
        <v>109</v>
      </c>
      <c r="L2968">
        <v>65.400000000000006</v>
      </c>
      <c r="M2968">
        <v>199</v>
      </c>
      <c r="N2968">
        <v>-3.2000000000000001E-2</v>
      </c>
      <c r="O2968">
        <v>258</v>
      </c>
      <c r="P2968">
        <v>1.36</v>
      </c>
      <c r="Q2968">
        <v>141</v>
      </c>
      <c r="R2968">
        <v>104.4</v>
      </c>
      <c r="S2968">
        <v>118</v>
      </c>
      <c r="T2968">
        <v>103</v>
      </c>
      <c r="U2968">
        <v>177</v>
      </c>
      <c r="V2968">
        <v>-1.61</v>
      </c>
      <c r="W2968">
        <v>202</v>
      </c>
    </row>
    <row r="2969" spans="1:23" x14ac:dyDescent="0.25">
      <c r="A2969">
        <f>COUNTIF('Value Matchup'!$D$356:$D$423,D2969)</f>
        <v>1</v>
      </c>
      <c r="B2969" t="s">
        <v>1775</v>
      </c>
      <c r="C2969">
        <v>166</v>
      </c>
      <c r="D2969" t="s">
        <v>390</v>
      </c>
      <c r="E2969" t="s">
        <v>167</v>
      </c>
      <c r="F2969" s="79" t="s">
        <v>550</v>
      </c>
      <c r="G2969">
        <v>0.33</v>
      </c>
      <c r="H2969">
        <v>102.6</v>
      </c>
      <c r="I2969">
        <v>173</v>
      </c>
      <c r="J2969">
        <v>102.3</v>
      </c>
      <c r="K2969">
        <v>164</v>
      </c>
      <c r="L2969">
        <v>63.4</v>
      </c>
      <c r="M2969">
        <v>279</v>
      </c>
      <c r="N2969">
        <v>8.9999999999999993E-3</v>
      </c>
      <c r="O2969">
        <v>146</v>
      </c>
      <c r="P2969">
        <v>2.52</v>
      </c>
      <c r="Q2969">
        <v>123</v>
      </c>
      <c r="R2969">
        <v>104.5</v>
      </c>
      <c r="S2969">
        <v>116</v>
      </c>
      <c r="T2969">
        <v>102</v>
      </c>
      <c r="U2969">
        <v>136</v>
      </c>
      <c r="V2969">
        <v>-1.43</v>
      </c>
      <c r="W2969">
        <v>197</v>
      </c>
    </row>
    <row r="2970" spans="1:23" x14ac:dyDescent="0.25">
      <c r="A2970">
        <f>COUNTIF('Value Matchup'!$D$356:$D$423,D2970)</f>
        <v>0</v>
      </c>
      <c r="B2970" t="s">
        <v>1775</v>
      </c>
      <c r="C2970">
        <v>167</v>
      </c>
      <c r="D2970" t="s">
        <v>266</v>
      </c>
      <c r="E2970" t="s">
        <v>182</v>
      </c>
      <c r="F2970" s="79" t="s">
        <v>1729</v>
      </c>
      <c r="G2970">
        <v>0.12</v>
      </c>
      <c r="H2970">
        <v>102.7</v>
      </c>
      <c r="I2970">
        <v>172</v>
      </c>
      <c r="J2970">
        <v>102.6</v>
      </c>
      <c r="K2970">
        <v>168</v>
      </c>
      <c r="L2970">
        <v>68.599999999999994</v>
      </c>
      <c r="M2970">
        <v>63</v>
      </c>
      <c r="N2970">
        <v>4.0000000000000001E-3</v>
      </c>
      <c r="O2970">
        <v>159</v>
      </c>
      <c r="P2970">
        <v>6.34</v>
      </c>
      <c r="Q2970">
        <v>65</v>
      </c>
      <c r="R2970">
        <v>106.5</v>
      </c>
      <c r="S2970">
        <v>52</v>
      </c>
      <c r="T2970">
        <v>100.2</v>
      </c>
      <c r="U2970">
        <v>80</v>
      </c>
      <c r="V2970">
        <v>4.6100000000000003</v>
      </c>
      <c r="W2970">
        <v>58</v>
      </c>
    </row>
    <row r="2971" spans="1:23" x14ac:dyDescent="0.25">
      <c r="A2971">
        <f>COUNTIF('Value Matchup'!$D$356:$D$423,D2971)</f>
        <v>0</v>
      </c>
      <c r="B2971" t="s">
        <v>1775</v>
      </c>
      <c r="C2971">
        <v>168</v>
      </c>
      <c r="D2971" t="s">
        <v>259</v>
      </c>
      <c r="E2971" t="s">
        <v>151</v>
      </c>
      <c r="F2971" s="79" t="s">
        <v>754</v>
      </c>
      <c r="G2971">
        <v>-0.01</v>
      </c>
      <c r="H2971">
        <v>108.4</v>
      </c>
      <c r="I2971">
        <v>82</v>
      </c>
      <c r="J2971">
        <v>108.4</v>
      </c>
      <c r="K2971">
        <v>281</v>
      </c>
      <c r="L2971">
        <v>69</v>
      </c>
      <c r="M2971">
        <v>46</v>
      </c>
      <c r="N2971">
        <v>4.1000000000000002E-2</v>
      </c>
      <c r="O2971">
        <v>75</v>
      </c>
      <c r="P2971">
        <v>-0.34</v>
      </c>
      <c r="Q2971">
        <v>167</v>
      </c>
      <c r="R2971">
        <v>102.5</v>
      </c>
      <c r="S2971">
        <v>177</v>
      </c>
      <c r="T2971">
        <v>102.8</v>
      </c>
      <c r="U2971">
        <v>171</v>
      </c>
      <c r="V2971">
        <v>-2.12</v>
      </c>
      <c r="W2971">
        <v>221</v>
      </c>
    </row>
    <row r="2972" spans="1:23" x14ac:dyDescent="0.25">
      <c r="A2972">
        <f>COUNTIF('Value Matchup'!$D$356:$D$423,D2972)</f>
        <v>0</v>
      </c>
      <c r="B2972" t="s">
        <v>1775</v>
      </c>
      <c r="C2972">
        <v>169</v>
      </c>
      <c r="D2972" t="s">
        <v>189</v>
      </c>
      <c r="E2972" t="s">
        <v>144</v>
      </c>
      <c r="F2972" s="79" t="s">
        <v>552</v>
      </c>
      <c r="G2972">
        <v>-0.01</v>
      </c>
      <c r="H2972">
        <v>107.2</v>
      </c>
      <c r="I2972">
        <v>104</v>
      </c>
      <c r="J2972">
        <v>107.2</v>
      </c>
      <c r="K2972">
        <v>265</v>
      </c>
      <c r="L2972">
        <v>63</v>
      </c>
      <c r="M2972">
        <v>287</v>
      </c>
      <c r="N2972">
        <v>1.2E-2</v>
      </c>
      <c r="O2972">
        <v>132</v>
      </c>
      <c r="P2972">
        <v>2.4300000000000002</v>
      </c>
      <c r="Q2972">
        <v>126</v>
      </c>
      <c r="R2972">
        <v>104.2</v>
      </c>
      <c r="S2972">
        <v>128</v>
      </c>
      <c r="T2972">
        <v>101.8</v>
      </c>
      <c r="U2972">
        <v>121</v>
      </c>
      <c r="V2972">
        <v>-4.71</v>
      </c>
      <c r="W2972">
        <v>280</v>
      </c>
    </row>
    <row r="2973" spans="1:23" x14ac:dyDescent="0.25">
      <c r="A2973">
        <f>COUNTIF('Value Matchup'!$D$356:$D$423,D2973)</f>
        <v>0</v>
      </c>
      <c r="B2973" t="s">
        <v>1775</v>
      </c>
      <c r="C2973">
        <v>170</v>
      </c>
      <c r="D2973" t="s">
        <v>187</v>
      </c>
      <c r="E2973" t="s">
        <v>150</v>
      </c>
      <c r="F2973" s="79" t="s">
        <v>1730</v>
      </c>
      <c r="G2973">
        <v>-0.08</v>
      </c>
      <c r="H2973">
        <v>100</v>
      </c>
      <c r="I2973">
        <v>213</v>
      </c>
      <c r="J2973">
        <v>100.1</v>
      </c>
      <c r="K2973">
        <v>119</v>
      </c>
      <c r="L2973">
        <v>61.8</v>
      </c>
      <c r="M2973">
        <v>315</v>
      </c>
      <c r="N2973">
        <v>-3.7999999999999999E-2</v>
      </c>
      <c r="O2973">
        <v>275</v>
      </c>
      <c r="P2973">
        <v>8.58</v>
      </c>
      <c r="Q2973">
        <v>37</v>
      </c>
      <c r="R2973">
        <v>107.3</v>
      </c>
      <c r="S2973">
        <v>33</v>
      </c>
      <c r="T2973">
        <v>98.7</v>
      </c>
      <c r="U2973">
        <v>37</v>
      </c>
      <c r="V2973">
        <v>-3.01</v>
      </c>
      <c r="W2973">
        <v>248</v>
      </c>
    </row>
    <row r="2974" spans="1:23" x14ac:dyDescent="0.25">
      <c r="A2974">
        <f>COUNTIF('Value Matchup'!$D$356:$D$423,D2974)</f>
        <v>0</v>
      </c>
      <c r="B2974" t="s">
        <v>1775</v>
      </c>
      <c r="C2974">
        <v>171</v>
      </c>
      <c r="D2974" t="s">
        <v>379</v>
      </c>
      <c r="E2974" t="s">
        <v>108</v>
      </c>
      <c r="F2974" s="79" t="s">
        <v>542</v>
      </c>
      <c r="G2974">
        <v>-0.09</v>
      </c>
      <c r="H2974">
        <v>99.4</v>
      </c>
      <c r="I2974">
        <v>226</v>
      </c>
      <c r="J2974">
        <v>99.5</v>
      </c>
      <c r="K2974">
        <v>105</v>
      </c>
      <c r="L2974">
        <v>64.7</v>
      </c>
      <c r="M2974">
        <v>228</v>
      </c>
      <c r="N2974">
        <v>-3.5000000000000003E-2</v>
      </c>
      <c r="O2974">
        <v>263</v>
      </c>
      <c r="P2974">
        <v>-2.37</v>
      </c>
      <c r="Q2974">
        <v>210</v>
      </c>
      <c r="R2974">
        <v>101.3</v>
      </c>
      <c r="S2974">
        <v>215</v>
      </c>
      <c r="T2974">
        <v>103.7</v>
      </c>
      <c r="U2974">
        <v>195</v>
      </c>
      <c r="V2974">
        <v>6.29</v>
      </c>
      <c r="W2974">
        <v>41</v>
      </c>
    </row>
    <row r="2975" spans="1:23" x14ac:dyDescent="0.25">
      <c r="A2975">
        <f>COUNTIF('Value Matchup'!$D$356:$D$423,D2975)</f>
        <v>0</v>
      </c>
      <c r="B2975" t="s">
        <v>1775</v>
      </c>
      <c r="C2975">
        <v>172</v>
      </c>
      <c r="D2975" t="s">
        <v>251</v>
      </c>
      <c r="E2975" t="s">
        <v>207</v>
      </c>
      <c r="F2975" s="79" t="s">
        <v>1080</v>
      </c>
      <c r="G2975">
        <v>-0.12</v>
      </c>
      <c r="H2975">
        <v>109.3</v>
      </c>
      <c r="I2975">
        <v>70</v>
      </c>
      <c r="J2975">
        <v>109.4</v>
      </c>
      <c r="K2975">
        <v>292</v>
      </c>
      <c r="L2975">
        <v>69.3</v>
      </c>
      <c r="M2975">
        <v>38</v>
      </c>
      <c r="N2975">
        <v>-3.3000000000000002E-2</v>
      </c>
      <c r="O2975">
        <v>260</v>
      </c>
      <c r="P2975">
        <v>-5.8</v>
      </c>
      <c r="Q2975">
        <v>274</v>
      </c>
      <c r="R2975">
        <v>99</v>
      </c>
      <c r="S2975">
        <v>283</v>
      </c>
      <c r="T2975">
        <v>104.8</v>
      </c>
      <c r="U2975">
        <v>251</v>
      </c>
      <c r="V2975">
        <v>0.06</v>
      </c>
      <c r="W2975">
        <v>145</v>
      </c>
    </row>
    <row r="2976" spans="1:23" x14ac:dyDescent="0.25">
      <c r="A2976">
        <f>COUNTIF('Value Matchup'!$D$356:$D$423,D2976)</f>
        <v>0</v>
      </c>
      <c r="B2976" t="s">
        <v>1775</v>
      </c>
      <c r="C2976">
        <v>173</v>
      </c>
      <c r="D2976" t="s">
        <v>338</v>
      </c>
      <c r="E2976" t="s">
        <v>182</v>
      </c>
      <c r="F2976" s="79" t="s">
        <v>1718</v>
      </c>
      <c r="G2976">
        <v>-0.17</v>
      </c>
      <c r="H2976">
        <v>102.6</v>
      </c>
      <c r="I2976">
        <v>174</v>
      </c>
      <c r="J2976">
        <v>102.7</v>
      </c>
      <c r="K2976">
        <v>173</v>
      </c>
      <c r="L2976">
        <v>68.7</v>
      </c>
      <c r="M2976">
        <v>60</v>
      </c>
      <c r="N2976">
        <v>1.6E-2</v>
      </c>
      <c r="O2976">
        <v>122</v>
      </c>
      <c r="P2976">
        <v>6.55</v>
      </c>
      <c r="Q2976">
        <v>62</v>
      </c>
      <c r="R2976">
        <v>106</v>
      </c>
      <c r="S2976">
        <v>67</v>
      </c>
      <c r="T2976">
        <v>99.5</v>
      </c>
      <c r="U2976">
        <v>56</v>
      </c>
      <c r="V2976">
        <v>4.66</v>
      </c>
      <c r="W2976">
        <v>57</v>
      </c>
    </row>
    <row r="2977" spans="1:23" x14ac:dyDescent="0.25">
      <c r="A2977">
        <f>COUNTIF('Value Matchup'!$D$356:$D$423,D2977)</f>
        <v>1</v>
      </c>
      <c r="B2977" t="s">
        <v>1775</v>
      </c>
      <c r="C2977">
        <v>174</v>
      </c>
      <c r="D2977" t="s">
        <v>69</v>
      </c>
      <c r="E2977" t="s">
        <v>232</v>
      </c>
      <c r="F2977" s="79" t="s">
        <v>1731</v>
      </c>
      <c r="G2977">
        <v>-0.36</v>
      </c>
      <c r="H2977">
        <v>103.4</v>
      </c>
      <c r="I2977">
        <v>165</v>
      </c>
      <c r="J2977">
        <v>103.7</v>
      </c>
      <c r="K2977">
        <v>196</v>
      </c>
      <c r="L2977">
        <v>61.2</v>
      </c>
      <c r="M2977">
        <v>322</v>
      </c>
      <c r="N2977">
        <v>-3.5000000000000003E-2</v>
      </c>
      <c r="O2977">
        <v>265</v>
      </c>
      <c r="P2977">
        <v>7.92</v>
      </c>
      <c r="Q2977">
        <v>48</v>
      </c>
      <c r="R2977">
        <v>106.4</v>
      </c>
      <c r="S2977">
        <v>56</v>
      </c>
      <c r="T2977">
        <v>98.5</v>
      </c>
      <c r="U2977">
        <v>27</v>
      </c>
      <c r="V2977">
        <v>-2.98</v>
      </c>
      <c r="W2977">
        <v>247</v>
      </c>
    </row>
    <row r="2978" spans="1:23" x14ac:dyDescent="0.25">
      <c r="A2978">
        <f>COUNTIF('Value Matchup'!$D$356:$D$423,D2978)</f>
        <v>0</v>
      </c>
      <c r="B2978" t="s">
        <v>1775</v>
      </c>
      <c r="C2978">
        <v>175</v>
      </c>
      <c r="D2978" t="s">
        <v>1732</v>
      </c>
      <c r="E2978" t="s">
        <v>123</v>
      </c>
      <c r="F2978" s="79" t="s">
        <v>536</v>
      </c>
      <c r="G2978">
        <v>-0.47</v>
      </c>
      <c r="H2978">
        <v>103.4</v>
      </c>
      <c r="I2978">
        <v>164</v>
      </c>
      <c r="J2978">
        <v>103.8</v>
      </c>
      <c r="K2978">
        <v>199</v>
      </c>
      <c r="L2978">
        <v>67.400000000000006</v>
      </c>
      <c r="M2978">
        <v>99</v>
      </c>
      <c r="N2978">
        <v>0.113</v>
      </c>
      <c r="O2978">
        <v>8</v>
      </c>
      <c r="P2978">
        <v>-5.87</v>
      </c>
      <c r="Q2978">
        <v>275</v>
      </c>
      <c r="R2978">
        <v>99.9</v>
      </c>
      <c r="S2978">
        <v>261</v>
      </c>
      <c r="T2978">
        <v>105.7</v>
      </c>
      <c r="U2978">
        <v>294</v>
      </c>
      <c r="V2978">
        <v>-2.96</v>
      </c>
      <c r="W2978">
        <v>245</v>
      </c>
    </row>
    <row r="2979" spans="1:23" x14ac:dyDescent="0.25">
      <c r="A2979">
        <f>COUNTIF('Value Matchup'!$D$356:$D$423,D2979)</f>
        <v>0</v>
      </c>
      <c r="B2979" t="s">
        <v>1775</v>
      </c>
      <c r="C2979">
        <v>176</v>
      </c>
      <c r="D2979" t="s">
        <v>341</v>
      </c>
      <c r="E2979" t="s">
        <v>161</v>
      </c>
      <c r="F2979" s="79" t="s">
        <v>441</v>
      </c>
      <c r="G2979">
        <v>-0.49</v>
      </c>
      <c r="H2979">
        <v>92.8</v>
      </c>
      <c r="I2979">
        <v>304</v>
      </c>
      <c r="J2979">
        <v>93.3</v>
      </c>
      <c r="K2979">
        <v>31</v>
      </c>
      <c r="L2979">
        <v>64.099999999999994</v>
      </c>
      <c r="M2979">
        <v>254</v>
      </c>
      <c r="N2979">
        <v>-1.4999999999999999E-2</v>
      </c>
      <c r="O2979">
        <v>218</v>
      </c>
      <c r="P2979">
        <v>-3.38</v>
      </c>
      <c r="Q2979">
        <v>232</v>
      </c>
      <c r="R2979">
        <v>100.6</v>
      </c>
      <c r="S2979">
        <v>238</v>
      </c>
      <c r="T2979">
        <v>104</v>
      </c>
      <c r="U2979">
        <v>210</v>
      </c>
      <c r="V2979">
        <v>-8.1300000000000008</v>
      </c>
      <c r="W2979">
        <v>332</v>
      </c>
    </row>
    <row r="2980" spans="1:23" x14ac:dyDescent="0.25">
      <c r="A2980">
        <f>COUNTIF('Value Matchup'!$D$356:$D$423,D2980)</f>
        <v>0</v>
      </c>
      <c r="B2980" t="s">
        <v>1775</v>
      </c>
      <c r="C2980">
        <v>177</v>
      </c>
      <c r="D2980" t="s">
        <v>350</v>
      </c>
      <c r="E2980" t="s">
        <v>1399</v>
      </c>
      <c r="F2980" s="79" t="s">
        <v>454</v>
      </c>
      <c r="G2980">
        <v>-0.57999999999999996</v>
      </c>
      <c r="H2980">
        <v>100.6</v>
      </c>
      <c r="I2980">
        <v>200</v>
      </c>
      <c r="J2980">
        <v>101.2</v>
      </c>
      <c r="K2980">
        <v>141</v>
      </c>
      <c r="L2980">
        <v>77.7</v>
      </c>
      <c r="M2980">
        <v>2</v>
      </c>
      <c r="N2980">
        <v>2.9000000000000001E-2</v>
      </c>
      <c r="O2980">
        <v>92</v>
      </c>
      <c r="P2980">
        <v>-2.93</v>
      </c>
      <c r="Q2980">
        <v>228</v>
      </c>
      <c r="R2980">
        <v>102.2</v>
      </c>
      <c r="S2980">
        <v>182</v>
      </c>
      <c r="T2980">
        <v>105.2</v>
      </c>
      <c r="U2980">
        <v>263</v>
      </c>
      <c r="V2980">
        <v>-2.39</v>
      </c>
      <c r="W2980">
        <v>228</v>
      </c>
    </row>
    <row r="2981" spans="1:23" x14ac:dyDescent="0.25">
      <c r="A2981">
        <f>COUNTIF('Value Matchup'!$D$356:$D$423,D2981)</f>
        <v>0</v>
      </c>
      <c r="B2981" t="s">
        <v>1775</v>
      </c>
      <c r="C2981">
        <v>178</v>
      </c>
      <c r="D2981" t="s">
        <v>195</v>
      </c>
      <c r="E2981" t="s">
        <v>132</v>
      </c>
      <c r="F2981" s="79" t="s">
        <v>539</v>
      </c>
      <c r="G2981">
        <v>-0.6</v>
      </c>
      <c r="H2981">
        <v>110.7</v>
      </c>
      <c r="I2981">
        <v>52</v>
      </c>
      <c r="J2981">
        <v>111.3</v>
      </c>
      <c r="K2981">
        <v>318</v>
      </c>
      <c r="L2981">
        <v>61.2</v>
      </c>
      <c r="M2981">
        <v>323</v>
      </c>
      <c r="N2981">
        <v>-1.2999999999999999E-2</v>
      </c>
      <c r="O2981">
        <v>204</v>
      </c>
      <c r="P2981">
        <v>-6.28</v>
      </c>
      <c r="Q2981">
        <v>281</v>
      </c>
      <c r="R2981">
        <v>99.7</v>
      </c>
      <c r="S2981">
        <v>264</v>
      </c>
      <c r="T2981">
        <v>106</v>
      </c>
      <c r="U2981">
        <v>307</v>
      </c>
      <c r="V2981">
        <v>-5.99</v>
      </c>
      <c r="W2981">
        <v>303</v>
      </c>
    </row>
    <row r="2982" spans="1:23" x14ac:dyDescent="0.25">
      <c r="A2982">
        <f>COUNTIF('Value Matchup'!$D$356:$D$423,D2982)</f>
        <v>0</v>
      </c>
      <c r="B2982" t="s">
        <v>1775</v>
      </c>
      <c r="C2982">
        <v>179</v>
      </c>
      <c r="D2982" t="s">
        <v>347</v>
      </c>
      <c r="E2982" t="s">
        <v>155</v>
      </c>
      <c r="F2982" s="79" t="s">
        <v>449</v>
      </c>
      <c r="G2982">
        <v>-0.62</v>
      </c>
      <c r="H2982">
        <v>109.9</v>
      </c>
      <c r="I2982">
        <v>62</v>
      </c>
      <c r="J2982">
        <v>110.5</v>
      </c>
      <c r="K2982">
        <v>307</v>
      </c>
      <c r="L2982">
        <v>66</v>
      </c>
      <c r="M2982">
        <v>174</v>
      </c>
      <c r="N2982">
        <v>3.0000000000000001E-3</v>
      </c>
      <c r="O2982">
        <v>162</v>
      </c>
      <c r="P2982">
        <v>1.93</v>
      </c>
      <c r="Q2982">
        <v>133</v>
      </c>
      <c r="R2982">
        <v>104.9</v>
      </c>
      <c r="S2982">
        <v>98</v>
      </c>
      <c r="T2982">
        <v>102.9</v>
      </c>
      <c r="U2982">
        <v>173</v>
      </c>
      <c r="V2982">
        <v>-1.02</v>
      </c>
      <c r="W2982">
        <v>181</v>
      </c>
    </row>
    <row r="2983" spans="1:23" x14ac:dyDescent="0.25">
      <c r="A2983">
        <f>COUNTIF('Value Matchup'!$D$356:$D$423,D2983)</f>
        <v>0</v>
      </c>
      <c r="B2983" t="s">
        <v>1775</v>
      </c>
      <c r="C2983">
        <v>180</v>
      </c>
      <c r="D2983" t="s">
        <v>1733</v>
      </c>
      <c r="E2983" t="s">
        <v>123</v>
      </c>
      <c r="F2983" s="79" t="s">
        <v>539</v>
      </c>
      <c r="G2983">
        <v>-0.69</v>
      </c>
      <c r="H2983">
        <v>105.1</v>
      </c>
      <c r="I2983">
        <v>144</v>
      </c>
      <c r="J2983">
        <v>105.8</v>
      </c>
      <c r="K2983">
        <v>236</v>
      </c>
      <c r="L2983">
        <v>66</v>
      </c>
      <c r="M2983">
        <v>175</v>
      </c>
      <c r="N2983">
        <v>8.2000000000000003E-2</v>
      </c>
      <c r="O2983">
        <v>18</v>
      </c>
      <c r="P2983">
        <v>-1.33</v>
      </c>
      <c r="Q2983">
        <v>187</v>
      </c>
      <c r="R2983">
        <v>103.2</v>
      </c>
      <c r="S2983">
        <v>161</v>
      </c>
      <c r="T2983">
        <v>104.5</v>
      </c>
      <c r="U2983">
        <v>240</v>
      </c>
      <c r="V2983">
        <v>8.99</v>
      </c>
      <c r="W2983">
        <v>12</v>
      </c>
    </row>
    <row r="2984" spans="1:23" x14ac:dyDescent="0.25">
      <c r="A2984">
        <f>COUNTIF('Value Matchup'!$D$356:$D$423,D2984)</f>
        <v>0</v>
      </c>
      <c r="B2984" t="s">
        <v>1775</v>
      </c>
      <c r="C2984">
        <v>181</v>
      </c>
      <c r="D2984" t="s">
        <v>373</v>
      </c>
      <c r="E2984" t="s">
        <v>110</v>
      </c>
      <c r="F2984" s="79" t="s">
        <v>514</v>
      </c>
      <c r="G2984">
        <v>-0.72</v>
      </c>
      <c r="H2984">
        <v>105.2</v>
      </c>
      <c r="I2984">
        <v>142</v>
      </c>
      <c r="J2984">
        <v>105.9</v>
      </c>
      <c r="K2984">
        <v>237</v>
      </c>
      <c r="L2984">
        <v>63.1</v>
      </c>
      <c r="M2984">
        <v>285</v>
      </c>
      <c r="N2984">
        <v>-1E-3</v>
      </c>
      <c r="O2984">
        <v>173</v>
      </c>
      <c r="P2984">
        <v>4.8600000000000003</v>
      </c>
      <c r="Q2984">
        <v>80</v>
      </c>
      <c r="R2984">
        <v>105.1</v>
      </c>
      <c r="S2984">
        <v>86</v>
      </c>
      <c r="T2984">
        <v>100.2</v>
      </c>
      <c r="U2984">
        <v>85</v>
      </c>
      <c r="V2984">
        <v>-0.28000000000000003</v>
      </c>
      <c r="W2984">
        <v>153</v>
      </c>
    </row>
    <row r="2985" spans="1:23" x14ac:dyDescent="0.25">
      <c r="A2985">
        <f>COUNTIF('Value Matchup'!$D$356:$D$423,D2985)</f>
        <v>0</v>
      </c>
      <c r="B2985" t="s">
        <v>1775</v>
      </c>
      <c r="C2985">
        <v>182</v>
      </c>
      <c r="D2985" t="s">
        <v>285</v>
      </c>
      <c r="E2985" t="s">
        <v>148</v>
      </c>
      <c r="F2985" s="79" t="s">
        <v>445</v>
      </c>
      <c r="G2985">
        <v>-0.83</v>
      </c>
      <c r="H2985">
        <v>96.8</v>
      </c>
      <c r="I2985">
        <v>266</v>
      </c>
      <c r="J2985">
        <v>97.6</v>
      </c>
      <c r="K2985">
        <v>79</v>
      </c>
      <c r="L2985">
        <v>65.900000000000006</v>
      </c>
      <c r="M2985">
        <v>178</v>
      </c>
      <c r="N2985">
        <v>-6.5000000000000002E-2</v>
      </c>
      <c r="O2985">
        <v>315</v>
      </c>
      <c r="P2985">
        <v>-6.81</v>
      </c>
      <c r="Q2985">
        <v>288</v>
      </c>
      <c r="R2985">
        <v>98.6</v>
      </c>
      <c r="S2985">
        <v>291</v>
      </c>
      <c r="T2985">
        <v>105.4</v>
      </c>
      <c r="U2985">
        <v>282</v>
      </c>
      <c r="V2985">
        <v>6.94</v>
      </c>
      <c r="W2985">
        <v>31</v>
      </c>
    </row>
    <row r="2986" spans="1:23" x14ac:dyDescent="0.25">
      <c r="A2986">
        <f>COUNTIF('Value Matchup'!$D$356:$D$423,D2986)</f>
        <v>0</v>
      </c>
      <c r="B2986" t="s">
        <v>1775</v>
      </c>
      <c r="C2986">
        <v>183</v>
      </c>
      <c r="D2986" t="s">
        <v>32</v>
      </c>
      <c r="E2986" t="s">
        <v>173</v>
      </c>
      <c r="F2986" s="79" t="s">
        <v>550</v>
      </c>
      <c r="G2986">
        <v>-0.92</v>
      </c>
      <c r="H2986">
        <v>110.7</v>
      </c>
      <c r="I2986">
        <v>53</v>
      </c>
      <c r="J2986">
        <v>111.6</v>
      </c>
      <c r="K2986">
        <v>326</v>
      </c>
      <c r="L2986">
        <v>67</v>
      </c>
      <c r="M2986">
        <v>116</v>
      </c>
      <c r="N2986">
        <v>1.4999999999999999E-2</v>
      </c>
      <c r="O2986">
        <v>125</v>
      </c>
      <c r="P2986">
        <v>2.62</v>
      </c>
      <c r="Q2986">
        <v>121</v>
      </c>
      <c r="R2986">
        <v>103.3</v>
      </c>
      <c r="S2986">
        <v>156</v>
      </c>
      <c r="T2986">
        <v>100.7</v>
      </c>
      <c r="U2986">
        <v>92</v>
      </c>
      <c r="V2986">
        <v>4.4400000000000004</v>
      </c>
      <c r="W2986">
        <v>60</v>
      </c>
    </row>
    <row r="2987" spans="1:23" x14ac:dyDescent="0.25">
      <c r="A2987">
        <f>COUNTIF('Value Matchup'!$D$356:$D$423,D2987)</f>
        <v>0</v>
      </c>
      <c r="B2987" t="s">
        <v>1775</v>
      </c>
      <c r="C2987">
        <v>184</v>
      </c>
      <c r="D2987" t="s">
        <v>326</v>
      </c>
      <c r="E2987" t="s">
        <v>198</v>
      </c>
      <c r="F2987" s="79" t="s">
        <v>514</v>
      </c>
      <c r="G2987">
        <v>-0.94</v>
      </c>
      <c r="H2987">
        <v>113.3</v>
      </c>
      <c r="I2987">
        <v>27</v>
      </c>
      <c r="J2987">
        <v>114.2</v>
      </c>
      <c r="K2987">
        <v>343</v>
      </c>
      <c r="L2987">
        <v>65.900000000000006</v>
      </c>
      <c r="M2987">
        <v>177</v>
      </c>
      <c r="N2987">
        <v>-7.3999999999999996E-2</v>
      </c>
      <c r="O2987">
        <v>325</v>
      </c>
      <c r="P2987">
        <v>1.08</v>
      </c>
      <c r="Q2987">
        <v>146</v>
      </c>
      <c r="R2987">
        <v>104.2</v>
      </c>
      <c r="S2987">
        <v>126</v>
      </c>
      <c r="T2987">
        <v>103.1</v>
      </c>
      <c r="U2987">
        <v>179</v>
      </c>
      <c r="V2987">
        <v>6.23</v>
      </c>
      <c r="W2987">
        <v>42</v>
      </c>
    </row>
    <row r="2988" spans="1:23" x14ac:dyDescent="0.25">
      <c r="A2988">
        <f>COUNTIF('Value Matchup'!$D$356:$D$423,D2988)</f>
        <v>0</v>
      </c>
      <c r="B2988" t="s">
        <v>1775</v>
      </c>
      <c r="C2988">
        <v>185</v>
      </c>
      <c r="D2988" t="s">
        <v>1734</v>
      </c>
      <c r="E2988" t="s">
        <v>148</v>
      </c>
      <c r="F2988" s="79" t="s">
        <v>755</v>
      </c>
      <c r="G2988">
        <v>-0.97</v>
      </c>
      <c r="H2988">
        <v>99.9</v>
      </c>
      <c r="I2988">
        <v>216</v>
      </c>
      <c r="J2988">
        <v>100.8</v>
      </c>
      <c r="K2988">
        <v>132</v>
      </c>
      <c r="L2988">
        <v>66.099999999999994</v>
      </c>
      <c r="M2988">
        <v>170</v>
      </c>
      <c r="N2988">
        <v>7.3999999999999996E-2</v>
      </c>
      <c r="O2988">
        <v>27</v>
      </c>
      <c r="P2988">
        <v>-7.18</v>
      </c>
      <c r="Q2988">
        <v>293</v>
      </c>
      <c r="R2988">
        <v>98.1</v>
      </c>
      <c r="S2988">
        <v>305</v>
      </c>
      <c r="T2988">
        <v>105.3</v>
      </c>
      <c r="U2988">
        <v>272</v>
      </c>
      <c r="V2988">
        <v>3.47</v>
      </c>
      <c r="W2988">
        <v>75</v>
      </c>
    </row>
    <row r="2989" spans="1:23" x14ac:dyDescent="0.25">
      <c r="A2989">
        <f>COUNTIF('Value Matchup'!$D$356:$D$423,D2989)</f>
        <v>0</v>
      </c>
      <c r="B2989" t="s">
        <v>1775</v>
      </c>
      <c r="C2989">
        <v>186</v>
      </c>
      <c r="D2989" t="s">
        <v>1735</v>
      </c>
      <c r="E2989" t="s">
        <v>121</v>
      </c>
      <c r="F2989" s="79" t="s">
        <v>537</v>
      </c>
      <c r="G2989">
        <v>-0.97</v>
      </c>
      <c r="H2989">
        <v>105.6</v>
      </c>
      <c r="I2989">
        <v>134</v>
      </c>
      <c r="J2989">
        <v>106.6</v>
      </c>
      <c r="K2989">
        <v>249</v>
      </c>
      <c r="L2989">
        <v>68.900000000000006</v>
      </c>
      <c r="M2989">
        <v>48</v>
      </c>
      <c r="N2989">
        <v>1.7999999999999999E-2</v>
      </c>
      <c r="O2989">
        <v>116</v>
      </c>
      <c r="P2989">
        <v>-10.02</v>
      </c>
      <c r="Q2989">
        <v>326</v>
      </c>
      <c r="R2989">
        <v>96.8</v>
      </c>
      <c r="S2989">
        <v>322</v>
      </c>
      <c r="T2989">
        <v>106.8</v>
      </c>
      <c r="U2989">
        <v>330</v>
      </c>
      <c r="V2989">
        <v>-8.9499999999999993</v>
      </c>
      <c r="W2989">
        <v>340</v>
      </c>
    </row>
    <row r="2990" spans="1:23" x14ac:dyDescent="0.25">
      <c r="A2990">
        <f>COUNTIF('Value Matchup'!$D$356:$D$423,D2990)</f>
        <v>0</v>
      </c>
      <c r="B2990" t="s">
        <v>1775</v>
      </c>
      <c r="C2990">
        <v>187</v>
      </c>
      <c r="D2990" t="s">
        <v>1736</v>
      </c>
      <c r="E2990" t="s">
        <v>148</v>
      </c>
      <c r="F2990" s="79" t="s">
        <v>540</v>
      </c>
      <c r="G2990">
        <v>-1.01</v>
      </c>
      <c r="H2990">
        <v>103.5</v>
      </c>
      <c r="I2990">
        <v>160</v>
      </c>
      <c r="J2990">
        <v>104.5</v>
      </c>
      <c r="K2990">
        <v>212</v>
      </c>
      <c r="L2990">
        <v>67.7</v>
      </c>
      <c r="M2990">
        <v>81</v>
      </c>
      <c r="N2990">
        <v>-2.3E-2</v>
      </c>
      <c r="O2990">
        <v>240</v>
      </c>
      <c r="P2990">
        <v>-11.77</v>
      </c>
      <c r="Q2990">
        <v>338</v>
      </c>
      <c r="R2990">
        <v>95</v>
      </c>
      <c r="S2990">
        <v>338</v>
      </c>
      <c r="T2990">
        <v>106.8</v>
      </c>
      <c r="U2990">
        <v>329</v>
      </c>
      <c r="V2990">
        <v>-5.63</v>
      </c>
      <c r="W2990">
        <v>298</v>
      </c>
    </row>
    <row r="2991" spans="1:23" x14ac:dyDescent="0.25">
      <c r="A2991">
        <f>COUNTIF('Value Matchup'!$D$356:$D$423,D2991)</f>
        <v>0</v>
      </c>
      <c r="B2991" t="s">
        <v>1775</v>
      </c>
      <c r="C2991">
        <v>188</v>
      </c>
      <c r="D2991" t="s">
        <v>1654</v>
      </c>
      <c r="E2991" t="s">
        <v>118</v>
      </c>
      <c r="F2991" s="79" t="s">
        <v>571</v>
      </c>
      <c r="G2991">
        <v>-1.1200000000000001</v>
      </c>
      <c r="H2991">
        <v>102.3</v>
      </c>
      <c r="I2991">
        <v>179</v>
      </c>
      <c r="J2991">
        <v>103.4</v>
      </c>
      <c r="K2991">
        <v>183</v>
      </c>
      <c r="L2991">
        <v>65.099999999999994</v>
      </c>
      <c r="M2991">
        <v>217</v>
      </c>
      <c r="N2991">
        <v>5.1999999999999998E-2</v>
      </c>
      <c r="O2991">
        <v>55</v>
      </c>
      <c r="P2991">
        <v>-7.82</v>
      </c>
      <c r="Q2991">
        <v>306</v>
      </c>
      <c r="R2991">
        <v>97.8</v>
      </c>
      <c r="S2991">
        <v>308</v>
      </c>
      <c r="T2991">
        <v>105.6</v>
      </c>
      <c r="U2991">
        <v>286</v>
      </c>
      <c r="V2991">
        <v>-7.89</v>
      </c>
      <c r="W2991">
        <v>330</v>
      </c>
    </row>
    <row r="2992" spans="1:23" x14ac:dyDescent="0.25">
      <c r="A2992">
        <f>COUNTIF('Value Matchup'!$D$356:$D$423,D2992)</f>
        <v>0</v>
      </c>
      <c r="B2992" t="s">
        <v>1775</v>
      </c>
      <c r="C2992">
        <v>189</v>
      </c>
      <c r="D2992" t="s">
        <v>196</v>
      </c>
      <c r="E2992" t="s">
        <v>112</v>
      </c>
      <c r="F2992" s="79" t="s">
        <v>542</v>
      </c>
      <c r="G2992">
        <v>-1.19</v>
      </c>
      <c r="H2992">
        <v>100.3</v>
      </c>
      <c r="I2992">
        <v>207</v>
      </c>
      <c r="J2992">
        <v>101.4</v>
      </c>
      <c r="K2992">
        <v>146</v>
      </c>
      <c r="L2992">
        <v>65.2</v>
      </c>
      <c r="M2992">
        <v>209</v>
      </c>
      <c r="N2992">
        <v>-0.01</v>
      </c>
      <c r="O2992">
        <v>197</v>
      </c>
      <c r="P2992">
        <v>-3.23</v>
      </c>
      <c r="Q2992">
        <v>229</v>
      </c>
      <c r="R2992">
        <v>100.5</v>
      </c>
      <c r="S2992">
        <v>242</v>
      </c>
      <c r="T2992">
        <v>103.8</v>
      </c>
      <c r="U2992">
        <v>201</v>
      </c>
      <c r="V2992">
        <v>-3.46</v>
      </c>
      <c r="W2992">
        <v>256</v>
      </c>
    </row>
    <row r="2993" spans="1:23" x14ac:dyDescent="0.25">
      <c r="A2993">
        <f>COUNTIF('Value Matchup'!$D$356:$D$423,D2993)</f>
        <v>0</v>
      </c>
      <c r="B2993" t="s">
        <v>1775</v>
      </c>
      <c r="C2993">
        <v>190</v>
      </c>
      <c r="D2993" t="s">
        <v>70</v>
      </c>
      <c r="E2993" t="s">
        <v>169</v>
      </c>
      <c r="F2993" s="79" t="s">
        <v>445</v>
      </c>
      <c r="G2993">
        <v>-1.31</v>
      </c>
      <c r="H2993">
        <v>103.6</v>
      </c>
      <c r="I2993">
        <v>159</v>
      </c>
      <c r="J2993">
        <v>104.9</v>
      </c>
      <c r="K2993">
        <v>221</v>
      </c>
      <c r="L2993">
        <v>65.2</v>
      </c>
      <c r="M2993">
        <v>210</v>
      </c>
      <c r="N2993">
        <v>1.2E-2</v>
      </c>
      <c r="O2993">
        <v>129</v>
      </c>
      <c r="P2993">
        <v>-0.44</v>
      </c>
      <c r="Q2993">
        <v>168</v>
      </c>
      <c r="R2993">
        <v>103.3</v>
      </c>
      <c r="S2993">
        <v>155</v>
      </c>
      <c r="T2993">
        <v>103.8</v>
      </c>
      <c r="U2993">
        <v>200</v>
      </c>
      <c r="V2993">
        <v>6.56</v>
      </c>
      <c r="W2993">
        <v>38</v>
      </c>
    </row>
    <row r="2994" spans="1:23" x14ac:dyDescent="0.25">
      <c r="A2994">
        <f>COUNTIF('Value Matchup'!$D$356:$D$423,D2994)</f>
        <v>1</v>
      </c>
      <c r="B2994" t="s">
        <v>1775</v>
      </c>
      <c r="C2994">
        <v>191</v>
      </c>
      <c r="D2994" t="s">
        <v>52</v>
      </c>
      <c r="E2994" t="s">
        <v>114</v>
      </c>
      <c r="F2994" s="79" t="s">
        <v>1718</v>
      </c>
      <c r="G2994">
        <v>-1.42</v>
      </c>
      <c r="H2994">
        <v>99.7</v>
      </c>
      <c r="I2994">
        <v>219</v>
      </c>
      <c r="J2994">
        <v>101.2</v>
      </c>
      <c r="K2994">
        <v>139</v>
      </c>
      <c r="L2994">
        <v>61.2</v>
      </c>
      <c r="M2994">
        <v>324</v>
      </c>
      <c r="N2994">
        <v>-6.0000000000000001E-3</v>
      </c>
      <c r="O2994">
        <v>185</v>
      </c>
      <c r="P2994">
        <v>5.54</v>
      </c>
      <c r="Q2994">
        <v>72</v>
      </c>
      <c r="R2994">
        <v>106</v>
      </c>
      <c r="S2994">
        <v>68</v>
      </c>
      <c r="T2994">
        <v>100.4</v>
      </c>
      <c r="U2994">
        <v>89</v>
      </c>
      <c r="V2994">
        <v>-5.27</v>
      </c>
      <c r="W2994">
        <v>289</v>
      </c>
    </row>
    <row r="2995" spans="1:23" x14ac:dyDescent="0.25">
      <c r="A2995">
        <f>COUNTIF('Value Matchup'!$D$356:$D$423,D2995)</f>
        <v>0</v>
      </c>
      <c r="B2995" t="s">
        <v>1775</v>
      </c>
      <c r="C2995">
        <v>192</v>
      </c>
      <c r="D2995" t="s">
        <v>185</v>
      </c>
      <c r="E2995" t="s">
        <v>123</v>
      </c>
      <c r="F2995" s="79" t="s">
        <v>535</v>
      </c>
      <c r="G2995">
        <v>-1.43</v>
      </c>
      <c r="H2995">
        <v>106.2</v>
      </c>
      <c r="I2995">
        <v>122</v>
      </c>
      <c r="J2995">
        <v>107.7</v>
      </c>
      <c r="K2995">
        <v>269</v>
      </c>
      <c r="L2995">
        <v>58.5</v>
      </c>
      <c r="M2995">
        <v>344</v>
      </c>
      <c r="N2995">
        <v>1.7000000000000001E-2</v>
      </c>
      <c r="O2995">
        <v>118</v>
      </c>
      <c r="P2995">
        <v>-5.78</v>
      </c>
      <c r="Q2995">
        <v>273</v>
      </c>
      <c r="R2995">
        <v>99.5</v>
      </c>
      <c r="S2995">
        <v>269</v>
      </c>
      <c r="T2995">
        <v>105.3</v>
      </c>
      <c r="U2995">
        <v>275</v>
      </c>
      <c r="V2995">
        <v>-2.34</v>
      </c>
      <c r="W2995">
        <v>227</v>
      </c>
    </row>
    <row r="2996" spans="1:23" x14ac:dyDescent="0.25">
      <c r="A2996">
        <f>COUNTIF('Value Matchup'!$D$356:$D$423,D2996)</f>
        <v>0</v>
      </c>
      <c r="B2996" t="s">
        <v>1775</v>
      </c>
      <c r="C2996">
        <v>193</v>
      </c>
      <c r="D2996" t="s">
        <v>333</v>
      </c>
      <c r="E2996" t="s">
        <v>161</v>
      </c>
      <c r="F2996" s="79" t="s">
        <v>541</v>
      </c>
      <c r="G2996">
        <v>-1.45</v>
      </c>
      <c r="H2996">
        <v>103.1</v>
      </c>
      <c r="I2996">
        <v>168</v>
      </c>
      <c r="J2996">
        <v>104.6</v>
      </c>
      <c r="K2996">
        <v>216</v>
      </c>
      <c r="L2996">
        <v>67.099999999999994</v>
      </c>
      <c r="M2996">
        <v>109</v>
      </c>
      <c r="N2996">
        <v>7.3999999999999996E-2</v>
      </c>
      <c r="O2996">
        <v>29</v>
      </c>
      <c r="P2996">
        <v>0.11</v>
      </c>
      <c r="Q2996">
        <v>159</v>
      </c>
      <c r="R2996">
        <v>101.5</v>
      </c>
      <c r="S2996">
        <v>208</v>
      </c>
      <c r="T2996">
        <v>101.4</v>
      </c>
      <c r="U2996">
        <v>109</v>
      </c>
      <c r="V2996">
        <v>-0.16</v>
      </c>
      <c r="W2996">
        <v>152</v>
      </c>
    </row>
    <row r="2997" spans="1:23" x14ac:dyDescent="0.25">
      <c r="A2997">
        <f>COUNTIF('Value Matchup'!$D$356:$D$423,D2997)</f>
        <v>0</v>
      </c>
      <c r="B2997" t="s">
        <v>1775</v>
      </c>
      <c r="C2997">
        <v>194</v>
      </c>
      <c r="D2997" t="s">
        <v>36</v>
      </c>
      <c r="E2997" t="s">
        <v>232</v>
      </c>
      <c r="F2997" s="79" t="s">
        <v>1737</v>
      </c>
      <c r="G2997">
        <v>-1.64</v>
      </c>
      <c r="H2997">
        <v>101.4</v>
      </c>
      <c r="I2997">
        <v>190</v>
      </c>
      <c r="J2997">
        <v>103</v>
      </c>
      <c r="K2997">
        <v>176</v>
      </c>
      <c r="L2997">
        <v>67.3</v>
      </c>
      <c r="M2997">
        <v>101</v>
      </c>
      <c r="N2997">
        <v>-4.5999999999999999E-2</v>
      </c>
      <c r="O2997">
        <v>290</v>
      </c>
      <c r="P2997">
        <v>8.25</v>
      </c>
      <c r="Q2997">
        <v>42</v>
      </c>
      <c r="R2997">
        <v>106.8</v>
      </c>
      <c r="S2997">
        <v>41</v>
      </c>
      <c r="T2997">
        <v>98.6</v>
      </c>
      <c r="U2997">
        <v>31</v>
      </c>
      <c r="V2997">
        <v>-5.79</v>
      </c>
      <c r="W2997">
        <v>300</v>
      </c>
    </row>
    <row r="2998" spans="1:23" x14ac:dyDescent="0.25">
      <c r="A2998">
        <f>COUNTIF('Value Matchup'!$D$356:$D$423,D2998)</f>
        <v>0</v>
      </c>
      <c r="B2998" t="s">
        <v>1775</v>
      </c>
      <c r="C2998">
        <v>195</v>
      </c>
      <c r="D2998" t="s">
        <v>282</v>
      </c>
      <c r="E2998" t="s">
        <v>198</v>
      </c>
      <c r="F2998" s="79" t="s">
        <v>1405</v>
      </c>
      <c r="G2998">
        <v>-1.78</v>
      </c>
      <c r="H2998">
        <v>103.4</v>
      </c>
      <c r="I2998">
        <v>161</v>
      </c>
      <c r="J2998">
        <v>105.2</v>
      </c>
      <c r="K2998">
        <v>227</v>
      </c>
      <c r="L2998">
        <v>63.4</v>
      </c>
      <c r="M2998">
        <v>277</v>
      </c>
      <c r="N2998">
        <v>1.7999999999999999E-2</v>
      </c>
      <c r="O2998">
        <v>117</v>
      </c>
      <c r="P2998">
        <v>-1.33</v>
      </c>
      <c r="Q2998">
        <v>188</v>
      </c>
      <c r="R2998">
        <v>104.2</v>
      </c>
      <c r="S2998">
        <v>127</v>
      </c>
      <c r="T2998">
        <v>105.5</v>
      </c>
      <c r="U2998">
        <v>284</v>
      </c>
      <c r="V2998">
        <v>2.86</v>
      </c>
      <c r="W2998">
        <v>86</v>
      </c>
    </row>
    <row r="2999" spans="1:23" x14ac:dyDescent="0.25">
      <c r="A2999">
        <f>COUNTIF('Value Matchup'!$D$356:$D$423,D2999)</f>
        <v>0</v>
      </c>
      <c r="B2999" t="s">
        <v>1775</v>
      </c>
      <c r="C2999">
        <v>196</v>
      </c>
      <c r="D2999" t="s">
        <v>164</v>
      </c>
      <c r="E2999" t="s">
        <v>112</v>
      </c>
      <c r="F2999" s="79" t="s">
        <v>444</v>
      </c>
      <c r="G2999">
        <v>-1.85</v>
      </c>
      <c r="H2999">
        <v>101.6</v>
      </c>
      <c r="I2999">
        <v>187</v>
      </c>
      <c r="J2999">
        <v>103.4</v>
      </c>
      <c r="K2999">
        <v>184</v>
      </c>
      <c r="L2999">
        <v>63.5</v>
      </c>
      <c r="M2999">
        <v>272</v>
      </c>
      <c r="N2999">
        <v>-1.6E-2</v>
      </c>
      <c r="O2999">
        <v>222</v>
      </c>
      <c r="P2999">
        <v>-2.2400000000000002</v>
      </c>
      <c r="Q2999">
        <v>206</v>
      </c>
      <c r="R2999">
        <v>100.4</v>
      </c>
      <c r="S2999">
        <v>245</v>
      </c>
      <c r="T2999">
        <v>102.6</v>
      </c>
      <c r="U2999">
        <v>162</v>
      </c>
      <c r="V2999">
        <v>-1.74</v>
      </c>
      <c r="W2999">
        <v>208</v>
      </c>
    </row>
    <row r="3000" spans="1:23" x14ac:dyDescent="0.25">
      <c r="A3000">
        <f>COUNTIF('Value Matchup'!$D$356:$D$423,D3000)</f>
        <v>0</v>
      </c>
      <c r="B3000" t="s">
        <v>1775</v>
      </c>
      <c r="C3000">
        <v>197</v>
      </c>
      <c r="D3000" t="s">
        <v>382</v>
      </c>
      <c r="E3000" t="s">
        <v>169</v>
      </c>
      <c r="F3000" s="79" t="s">
        <v>517</v>
      </c>
      <c r="G3000">
        <v>-1.96</v>
      </c>
      <c r="H3000">
        <v>100.3</v>
      </c>
      <c r="I3000">
        <v>206</v>
      </c>
      <c r="J3000">
        <v>102.3</v>
      </c>
      <c r="K3000">
        <v>165</v>
      </c>
      <c r="L3000">
        <v>59.4</v>
      </c>
      <c r="M3000">
        <v>338</v>
      </c>
      <c r="N3000">
        <v>-0.02</v>
      </c>
      <c r="O3000">
        <v>233</v>
      </c>
      <c r="P3000">
        <v>-2.33</v>
      </c>
      <c r="Q3000">
        <v>208</v>
      </c>
      <c r="R3000">
        <v>102.1</v>
      </c>
      <c r="S3000">
        <v>186</v>
      </c>
      <c r="T3000">
        <v>104.4</v>
      </c>
      <c r="U3000">
        <v>236</v>
      </c>
      <c r="V3000">
        <v>2.94</v>
      </c>
      <c r="W3000">
        <v>85</v>
      </c>
    </row>
    <row r="3001" spans="1:23" x14ac:dyDescent="0.25">
      <c r="A3001">
        <f>COUNTIF('Value Matchup'!$D$356:$D$423,D3001)</f>
        <v>0</v>
      </c>
      <c r="B3001" t="s">
        <v>1775</v>
      </c>
      <c r="C3001">
        <v>198</v>
      </c>
      <c r="D3001" t="s">
        <v>404</v>
      </c>
      <c r="E3001" t="s">
        <v>108</v>
      </c>
      <c r="F3001" s="79" t="s">
        <v>446</v>
      </c>
      <c r="G3001">
        <v>-2.1</v>
      </c>
      <c r="H3001">
        <v>103.9</v>
      </c>
      <c r="I3001">
        <v>153</v>
      </c>
      <c r="J3001">
        <v>106</v>
      </c>
      <c r="K3001">
        <v>240</v>
      </c>
      <c r="L3001">
        <v>62.9</v>
      </c>
      <c r="M3001">
        <v>290</v>
      </c>
      <c r="N3001">
        <v>0.02</v>
      </c>
      <c r="O3001">
        <v>112</v>
      </c>
      <c r="P3001">
        <v>-5.66</v>
      </c>
      <c r="Q3001">
        <v>269</v>
      </c>
      <c r="R3001">
        <v>99.6</v>
      </c>
      <c r="S3001">
        <v>265</v>
      </c>
      <c r="T3001">
        <v>105.3</v>
      </c>
      <c r="U3001">
        <v>273</v>
      </c>
      <c r="V3001">
        <v>-4.29</v>
      </c>
      <c r="W3001">
        <v>271</v>
      </c>
    </row>
    <row r="3002" spans="1:23" x14ac:dyDescent="0.25">
      <c r="A3002">
        <f>COUNTIF('Value Matchup'!$D$356:$D$423,D3002)</f>
        <v>0</v>
      </c>
      <c r="B3002" t="s">
        <v>1775</v>
      </c>
      <c r="C3002">
        <v>199</v>
      </c>
      <c r="D3002" t="s">
        <v>73</v>
      </c>
      <c r="E3002" t="s">
        <v>161</v>
      </c>
      <c r="F3002" s="79" t="s">
        <v>1718</v>
      </c>
      <c r="G3002">
        <v>-2.38</v>
      </c>
      <c r="H3002">
        <v>99.3</v>
      </c>
      <c r="I3002">
        <v>227</v>
      </c>
      <c r="J3002">
        <v>101.7</v>
      </c>
      <c r="K3002">
        <v>154</v>
      </c>
      <c r="L3002">
        <v>66.099999999999994</v>
      </c>
      <c r="M3002">
        <v>164</v>
      </c>
      <c r="N3002">
        <v>-0.11</v>
      </c>
      <c r="O3002">
        <v>343</v>
      </c>
      <c r="P3002">
        <v>-1.18</v>
      </c>
      <c r="Q3002">
        <v>184</v>
      </c>
      <c r="R3002">
        <v>101</v>
      </c>
      <c r="S3002">
        <v>224</v>
      </c>
      <c r="T3002">
        <v>102.2</v>
      </c>
      <c r="U3002">
        <v>143</v>
      </c>
      <c r="V3002">
        <v>-3.9</v>
      </c>
      <c r="W3002">
        <v>264</v>
      </c>
    </row>
    <row r="3003" spans="1:23" x14ac:dyDescent="0.25">
      <c r="A3003">
        <f>COUNTIF('Value Matchup'!$D$356:$D$423,D3003)</f>
        <v>0</v>
      </c>
      <c r="B3003" t="s">
        <v>1775</v>
      </c>
      <c r="C3003">
        <v>200</v>
      </c>
      <c r="D3003" t="s">
        <v>142</v>
      </c>
      <c r="E3003" t="s">
        <v>112</v>
      </c>
      <c r="F3003" s="79" t="s">
        <v>447</v>
      </c>
      <c r="G3003">
        <v>-2.9</v>
      </c>
      <c r="H3003">
        <v>101.3</v>
      </c>
      <c r="I3003">
        <v>191</v>
      </c>
      <c r="J3003">
        <v>104.2</v>
      </c>
      <c r="K3003">
        <v>206</v>
      </c>
      <c r="L3003">
        <v>63.1</v>
      </c>
      <c r="M3003">
        <v>282</v>
      </c>
      <c r="N3003">
        <v>5.1999999999999998E-2</v>
      </c>
      <c r="O3003">
        <v>52</v>
      </c>
      <c r="P3003">
        <v>0.77</v>
      </c>
      <c r="Q3003">
        <v>154</v>
      </c>
      <c r="R3003">
        <v>102.9</v>
      </c>
      <c r="S3003">
        <v>167</v>
      </c>
      <c r="T3003">
        <v>102.2</v>
      </c>
      <c r="U3003">
        <v>140</v>
      </c>
      <c r="V3003">
        <v>-0.33</v>
      </c>
      <c r="W3003">
        <v>154</v>
      </c>
    </row>
    <row r="3004" spans="1:23" x14ac:dyDescent="0.25">
      <c r="A3004">
        <f>COUNTIF('Value Matchup'!$D$356:$D$423,D3004)</f>
        <v>0</v>
      </c>
      <c r="B3004" t="s">
        <v>1775</v>
      </c>
      <c r="C3004">
        <v>201</v>
      </c>
      <c r="D3004" t="s">
        <v>160</v>
      </c>
      <c r="E3004" t="s">
        <v>161</v>
      </c>
      <c r="F3004" s="79" t="s">
        <v>550</v>
      </c>
      <c r="G3004">
        <v>-2.93</v>
      </c>
      <c r="H3004">
        <v>100.1</v>
      </c>
      <c r="I3004">
        <v>208</v>
      </c>
      <c r="J3004">
        <v>103.1</v>
      </c>
      <c r="K3004">
        <v>178</v>
      </c>
      <c r="L3004">
        <v>65.599999999999994</v>
      </c>
      <c r="M3004">
        <v>193</v>
      </c>
      <c r="N3004">
        <v>-2E-3</v>
      </c>
      <c r="O3004">
        <v>176</v>
      </c>
      <c r="P3004">
        <v>-2.12</v>
      </c>
      <c r="Q3004">
        <v>204</v>
      </c>
      <c r="R3004">
        <v>100.1</v>
      </c>
      <c r="S3004">
        <v>256</v>
      </c>
      <c r="T3004">
        <v>102.2</v>
      </c>
      <c r="U3004">
        <v>145</v>
      </c>
      <c r="V3004">
        <v>-3.67</v>
      </c>
      <c r="W3004">
        <v>259</v>
      </c>
    </row>
    <row r="3005" spans="1:23" x14ac:dyDescent="0.25">
      <c r="A3005">
        <f>COUNTIF('Value Matchup'!$D$356:$D$423,D3005)</f>
        <v>0</v>
      </c>
      <c r="B3005" t="s">
        <v>1775</v>
      </c>
      <c r="C3005">
        <v>202</v>
      </c>
      <c r="D3005" t="s">
        <v>128</v>
      </c>
      <c r="E3005" t="s">
        <v>123</v>
      </c>
      <c r="F3005" s="79" t="s">
        <v>454</v>
      </c>
      <c r="G3005">
        <v>-2.95</v>
      </c>
      <c r="H3005">
        <v>99.1</v>
      </c>
      <c r="I3005">
        <v>229</v>
      </c>
      <c r="J3005">
        <v>102</v>
      </c>
      <c r="K3005">
        <v>157</v>
      </c>
      <c r="L3005">
        <v>66.5</v>
      </c>
      <c r="M3005">
        <v>144</v>
      </c>
      <c r="N3005">
        <v>2E-3</v>
      </c>
      <c r="O3005">
        <v>166</v>
      </c>
      <c r="P3005">
        <v>-5</v>
      </c>
      <c r="Q3005">
        <v>257</v>
      </c>
      <c r="R3005">
        <v>100.8</v>
      </c>
      <c r="S3005">
        <v>230</v>
      </c>
      <c r="T3005">
        <v>105.8</v>
      </c>
      <c r="U3005">
        <v>299</v>
      </c>
      <c r="V3005">
        <v>-1.6</v>
      </c>
      <c r="W3005">
        <v>201</v>
      </c>
    </row>
    <row r="3006" spans="1:23" x14ac:dyDescent="0.25">
      <c r="A3006">
        <f>COUNTIF('Value Matchup'!$D$356:$D$423,D3006)</f>
        <v>0</v>
      </c>
      <c r="B3006" t="s">
        <v>1775</v>
      </c>
      <c r="C3006">
        <v>203</v>
      </c>
      <c r="D3006" t="s">
        <v>361</v>
      </c>
      <c r="E3006" t="s">
        <v>108</v>
      </c>
      <c r="F3006" s="79" t="s">
        <v>455</v>
      </c>
      <c r="G3006">
        <v>-3.09</v>
      </c>
      <c r="H3006">
        <v>100.9</v>
      </c>
      <c r="I3006">
        <v>198</v>
      </c>
      <c r="J3006">
        <v>104</v>
      </c>
      <c r="K3006">
        <v>204</v>
      </c>
      <c r="L3006">
        <v>66.5</v>
      </c>
      <c r="M3006">
        <v>140</v>
      </c>
      <c r="N3006">
        <v>-6.0000000000000001E-3</v>
      </c>
      <c r="O3006">
        <v>186</v>
      </c>
      <c r="P3006">
        <v>-6.53</v>
      </c>
      <c r="Q3006">
        <v>285</v>
      </c>
      <c r="R3006">
        <v>99.2</v>
      </c>
      <c r="S3006">
        <v>278</v>
      </c>
      <c r="T3006">
        <v>105.7</v>
      </c>
      <c r="U3006">
        <v>295</v>
      </c>
      <c r="V3006">
        <v>-3.88</v>
      </c>
      <c r="W3006">
        <v>263</v>
      </c>
    </row>
    <row r="3007" spans="1:23" x14ac:dyDescent="0.25">
      <c r="A3007">
        <f>COUNTIF('Value Matchup'!$D$356:$D$423,D3007)</f>
        <v>0</v>
      </c>
      <c r="B3007" t="s">
        <v>1775</v>
      </c>
      <c r="C3007">
        <v>204</v>
      </c>
      <c r="D3007" t="s">
        <v>346</v>
      </c>
      <c r="E3007" t="s">
        <v>151</v>
      </c>
      <c r="F3007" s="79" t="s">
        <v>1728</v>
      </c>
      <c r="G3007">
        <v>-3.14</v>
      </c>
      <c r="H3007">
        <v>100.5</v>
      </c>
      <c r="I3007">
        <v>204</v>
      </c>
      <c r="J3007">
        <v>103.6</v>
      </c>
      <c r="K3007">
        <v>192</v>
      </c>
      <c r="L3007">
        <v>66.099999999999994</v>
      </c>
      <c r="M3007">
        <v>166</v>
      </c>
      <c r="N3007">
        <v>7.0000000000000001E-3</v>
      </c>
      <c r="O3007">
        <v>154</v>
      </c>
      <c r="P3007">
        <v>3.35</v>
      </c>
      <c r="Q3007">
        <v>105</v>
      </c>
      <c r="R3007">
        <v>106</v>
      </c>
      <c r="S3007">
        <v>66</v>
      </c>
      <c r="T3007">
        <v>102.7</v>
      </c>
      <c r="U3007">
        <v>163</v>
      </c>
      <c r="V3007">
        <v>5.1100000000000003</v>
      </c>
      <c r="W3007">
        <v>54</v>
      </c>
    </row>
    <row r="3008" spans="1:23" x14ac:dyDescent="0.25">
      <c r="A3008">
        <f>COUNTIF('Value Matchup'!$D$356:$D$423,D3008)</f>
        <v>0</v>
      </c>
      <c r="B3008" t="s">
        <v>1775</v>
      </c>
      <c r="C3008">
        <v>205</v>
      </c>
      <c r="D3008" t="s">
        <v>269</v>
      </c>
      <c r="E3008" t="s">
        <v>207</v>
      </c>
      <c r="F3008" s="79" t="s">
        <v>543</v>
      </c>
      <c r="G3008">
        <v>-3.33</v>
      </c>
      <c r="H3008">
        <v>107.8</v>
      </c>
      <c r="I3008">
        <v>91</v>
      </c>
      <c r="J3008">
        <v>111.2</v>
      </c>
      <c r="K3008">
        <v>317</v>
      </c>
      <c r="L3008">
        <v>68.099999999999994</v>
      </c>
      <c r="M3008">
        <v>70</v>
      </c>
      <c r="N3008">
        <v>-1.4E-2</v>
      </c>
      <c r="O3008">
        <v>210</v>
      </c>
      <c r="P3008">
        <v>-2.54</v>
      </c>
      <c r="Q3008">
        <v>215</v>
      </c>
      <c r="R3008">
        <v>100.2</v>
      </c>
      <c r="S3008">
        <v>254</v>
      </c>
      <c r="T3008">
        <v>102.7</v>
      </c>
      <c r="U3008">
        <v>164</v>
      </c>
      <c r="V3008">
        <v>10.38</v>
      </c>
      <c r="W3008">
        <v>6</v>
      </c>
    </row>
    <row r="3009" spans="1:23" x14ac:dyDescent="0.25">
      <c r="A3009">
        <f>COUNTIF('Value Matchup'!$D$356:$D$423,D3009)</f>
        <v>0</v>
      </c>
      <c r="B3009" t="s">
        <v>1775</v>
      </c>
      <c r="C3009">
        <v>206</v>
      </c>
      <c r="D3009" t="s">
        <v>205</v>
      </c>
      <c r="E3009" t="s">
        <v>123</v>
      </c>
      <c r="F3009" s="79" t="s">
        <v>447</v>
      </c>
      <c r="G3009">
        <v>-3.36</v>
      </c>
      <c r="H3009">
        <v>103.8</v>
      </c>
      <c r="I3009">
        <v>154</v>
      </c>
      <c r="J3009">
        <v>107.2</v>
      </c>
      <c r="K3009">
        <v>260</v>
      </c>
      <c r="L3009">
        <v>67.7</v>
      </c>
      <c r="M3009">
        <v>84</v>
      </c>
      <c r="N3009">
        <v>-3.7999999999999999E-2</v>
      </c>
      <c r="O3009">
        <v>272</v>
      </c>
      <c r="P3009">
        <v>-2.84</v>
      </c>
      <c r="Q3009">
        <v>226</v>
      </c>
      <c r="R3009">
        <v>101.5</v>
      </c>
      <c r="S3009">
        <v>207</v>
      </c>
      <c r="T3009">
        <v>104.4</v>
      </c>
      <c r="U3009">
        <v>233</v>
      </c>
      <c r="V3009">
        <v>5.41</v>
      </c>
      <c r="W3009">
        <v>51</v>
      </c>
    </row>
    <row r="3010" spans="1:23" x14ac:dyDescent="0.25">
      <c r="A3010">
        <f>COUNTIF('Value Matchup'!$D$356:$D$423,D3010)</f>
        <v>0</v>
      </c>
      <c r="B3010" t="s">
        <v>1775</v>
      </c>
      <c r="C3010">
        <v>207</v>
      </c>
      <c r="D3010" t="s">
        <v>131</v>
      </c>
      <c r="E3010" t="s">
        <v>132</v>
      </c>
      <c r="F3010" s="79" t="s">
        <v>542</v>
      </c>
      <c r="G3010">
        <v>-3.52</v>
      </c>
      <c r="H3010">
        <v>103.7</v>
      </c>
      <c r="I3010">
        <v>157</v>
      </c>
      <c r="J3010">
        <v>107.2</v>
      </c>
      <c r="K3010">
        <v>261</v>
      </c>
      <c r="L3010">
        <v>66</v>
      </c>
      <c r="M3010">
        <v>173</v>
      </c>
      <c r="N3010">
        <v>8.2000000000000003E-2</v>
      </c>
      <c r="O3010">
        <v>19</v>
      </c>
      <c r="P3010">
        <v>-1.53</v>
      </c>
      <c r="Q3010">
        <v>191</v>
      </c>
      <c r="R3010">
        <v>102.5</v>
      </c>
      <c r="S3010">
        <v>176</v>
      </c>
      <c r="T3010">
        <v>104</v>
      </c>
      <c r="U3010">
        <v>212</v>
      </c>
      <c r="V3010">
        <v>9.0399999999999991</v>
      </c>
      <c r="W3010">
        <v>11</v>
      </c>
    </row>
    <row r="3011" spans="1:23" x14ac:dyDescent="0.25">
      <c r="A3011">
        <f>COUNTIF('Value Matchup'!$D$356:$D$423,D3011)</f>
        <v>0</v>
      </c>
      <c r="B3011" t="s">
        <v>1775</v>
      </c>
      <c r="C3011">
        <v>208</v>
      </c>
      <c r="D3011" t="s">
        <v>344</v>
      </c>
      <c r="E3011" t="s">
        <v>151</v>
      </c>
      <c r="F3011" s="79" t="s">
        <v>1738</v>
      </c>
      <c r="G3011">
        <v>-3.68</v>
      </c>
      <c r="H3011">
        <v>98.4</v>
      </c>
      <c r="I3011">
        <v>239</v>
      </c>
      <c r="J3011">
        <v>102.1</v>
      </c>
      <c r="K3011">
        <v>160</v>
      </c>
      <c r="L3011">
        <v>62</v>
      </c>
      <c r="M3011">
        <v>311</v>
      </c>
      <c r="N3011">
        <v>-4.4999999999999998E-2</v>
      </c>
      <c r="O3011">
        <v>287</v>
      </c>
      <c r="P3011">
        <v>2.72</v>
      </c>
      <c r="Q3011">
        <v>114</v>
      </c>
      <c r="R3011">
        <v>105.1</v>
      </c>
      <c r="S3011">
        <v>87</v>
      </c>
      <c r="T3011">
        <v>102.3</v>
      </c>
      <c r="U3011">
        <v>151</v>
      </c>
      <c r="V3011">
        <v>3.46</v>
      </c>
      <c r="W3011">
        <v>76</v>
      </c>
    </row>
    <row r="3012" spans="1:23" x14ac:dyDescent="0.25">
      <c r="A3012">
        <f>COUNTIF('Value Matchup'!$D$356:$D$423,D3012)</f>
        <v>1</v>
      </c>
      <c r="B3012" t="s">
        <v>1775</v>
      </c>
      <c r="C3012">
        <v>209</v>
      </c>
      <c r="D3012" t="s">
        <v>216</v>
      </c>
      <c r="E3012" t="s">
        <v>176</v>
      </c>
      <c r="F3012" s="79" t="s">
        <v>1729</v>
      </c>
      <c r="G3012">
        <v>-3.71</v>
      </c>
      <c r="H3012">
        <v>99.8</v>
      </c>
      <c r="I3012">
        <v>218</v>
      </c>
      <c r="J3012">
        <v>103.5</v>
      </c>
      <c r="K3012">
        <v>186</v>
      </c>
      <c r="L3012">
        <v>61.6</v>
      </c>
      <c r="M3012">
        <v>317</v>
      </c>
      <c r="N3012">
        <v>-5.7000000000000002E-2</v>
      </c>
      <c r="O3012">
        <v>305</v>
      </c>
      <c r="P3012">
        <v>-0.88</v>
      </c>
      <c r="Q3012">
        <v>179</v>
      </c>
      <c r="R3012">
        <v>101.7</v>
      </c>
      <c r="S3012">
        <v>196</v>
      </c>
      <c r="T3012">
        <v>102.6</v>
      </c>
      <c r="U3012">
        <v>159</v>
      </c>
      <c r="V3012">
        <v>-6.38</v>
      </c>
      <c r="W3012">
        <v>309</v>
      </c>
    </row>
    <row r="3013" spans="1:23" x14ac:dyDescent="0.25">
      <c r="A3013">
        <f>COUNTIF('Value Matchup'!$D$356:$D$423,D3013)</f>
        <v>0</v>
      </c>
      <c r="B3013" t="s">
        <v>1775</v>
      </c>
      <c r="C3013">
        <v>210</v>
      </c>
      <c r="D3013" t="s">
        <v>156</v>
      </c>
      <c r="E3013" t="s">
        <v>153</v>
      </c>
      <c r="F3013" s="79" t="s">
        <v>445</v>
      </c>
      <c r="G3013">
        <v>-3.79</v>
      </c>
      <c r="H3013">
        <v>102.5</v>
      </c>
      <c r="I3013">
        <v>177</v>
      </c>
      <c r="J3013">
        <v>106.2</v>
      </c>
      <c r="K3013">
        <v>244</v>
      </c>
      <c r="L3013">
        <v>67.900000000000006</v>
      </c>
      <c r="M3013">
        <v>77</v>
      </c>
      <c r="N3013">
        <v>0.04</v>
      </c>
      <c r="O3013">
        <v>79</v>
      </c>
      <c r="P3013">
        <v>-2.5499999999999998</v>
      </c>
      <c r="Q3013">
        <v>216</v>
      </c>
      <c r="R3013">
        <v>101.4</v>
      </c>
      <c r="S3013">
        <v>210</v>
      </c>
      <c r="T3013">
        <v>104</v>
      </c>
      <c r="U3013">
        <v>211</v>
      </c>
      <c r="V3013">
        <v>0.78</v>
      </c>
      <c r="W3013">
        <v>132</v>
      </c>
    </row>
    <row r="3014" spans="1:23" x14ac:dyDescent="0.25">
      <c r="A3014">
        <f>COUNTIF('Value Matchup'!$D$356:$D$423,D3014)</f>
        <v>0</v>
      </c>
      <c r="B3014" t="s">
        <v>1775</v>
      </c>
      <c r="C3014">
        <v>211</v>
      </c>
      <c r="D3014" t="s">
        <v>194</v>
      </c>
      <c r="E3014" t="s">
        <v>132</v>
      </c>
      <c r="F3014" s="79" t="s">
        <v>455</v>
      </c>
      <c r="G3014">
        <v>-3.9</v>
      </c>
      <c r="H3014">
        <v>100</v>
      </c>
      <c r="I3014">
        <v>214</v>
      </c>
      <c r="J3014">
        <v>103.9</v>
      </c>
      <c r="K3014">
        <v>201</v>
      </c>
      <c r="L3014">
        <v>63.3</v>
      </c>
      <c r="M3014">
        <v>280</v>
      </c>
      <c r="N3014">
        <v>8.8999999999999996E-2</v>
      </c>
      <c r="O3014">
        <v>15</v>
      </c>
      <c r="P3014">
        <v>-5.26</v>
      </c>
      <c r="Q3014">
        <v>263</v>
      </c>
      <c r="R3014">
        <v>100.3</v>
      </c>
      <c r="S3014">
        <v>247</v>
      </c>
      <c r="T3014">
        <v>105.6</v>
      </c>
      <c r="U3014">
        <v>290</v>
      </c>
      <c r="V3014">
        <v>-4.34</v>
      </c>
      <c r="W3014">
        <v>275</v>
      </c>
    </row>
    <row r="3015" spans="1:23" x14ac:dyDescent="0.25">
      <c r="A3015">
        <f>COUNTIF('Value Matchup'!$D$356:$D$423,D3015)</f>
        <v>0</v>
      </c>
      <c r="B3015" t="s">
        <v>1775</v>
      </c>
      <c r="C3015">
        <v>212</v>
      </c>
      <c r="D3015" t="s">
        <v>396</v>
      </c>
      <c r="E3015" t="s">
        <v>176</v>
      </c>
      <c r="F3015" s="79" t="s">
        <v>1739</v>
      </c>
      <c r="G3015">
        <v>-4.0199999999999996</v>
      </c>
      <c r="H3015">
        <v>98.6</v>
      </c>
      <c r="I3015">
        <v>237</v>
      </c>
      <c r="J3015">
        <v>102.6</v>
      </c>
      <c r="K3015">
        <v>170</v>
      </c>
      <c r="L3015">
        <v>67.8</v>
      </c>
      <c r="M3015">
        <v>79</v>
      </c>
      <c r="N3015">
        <v>-0.06</v>
      </c>
      <c r="O3015">
        <v>308</v>
      </c>
      <c r="P3015">
        <v>2.65</v>
      </c>
      <c r="Q3015">
        <v>118</v>
      </c>
      <c r="R3015">
        <v>104.4</v>
      </c>
      <c r="S3015">
        <v>119</v>
      </c>
      <c r="T3015">
        <v>101.7</v>
      </c>
      <c r="U3015">
        <v>119</v>
      </c>
      <c r="V3015">
        <v>4.3499999999999996</v>
      </c>
      <c r="W3015">
        <v>62</v>
      </c>
    </row>
    <row r="3016" spans="1:23" x14ac:dyDescent="0.25">
      <c r="A3016">
        <f>COUNTIF('Value Matchup'!$D$356:$D$423,D3016)</f>
        <v>0</v>
      </c>
      <c r="B3016" t="s">
        <v>1775</v>
      </c>
      <c r="C3016">
        <v>213</v>
      </c>
      <c r="D3016" t="s">
        <v>261</v>
      </c>
      <c r="E3016" t="s">
        <v>118</v>
      </c>
      <c r="F3016" s="79" t="s">
        <v>446</v>
      </c>
      <c r="G3016">
        <v>-4.07</v>
      </c>
      <c r="H3016">
        <v>94.2</v>
      </c>
      <c r="I3016">
        <v>292</v>
      </c>
      <c r="J3016">
        <v>98.3</v>
      </c>
      <c r="K3016">
        <v>90</v>
      </c>
      <c r="L3016">
        <v>64.5</v>
      </c>
      <c r="M3016">
        <v>236</v>
      </c>
      <c r="N3016">
        <v>0.122</v>
      </c>
      <c r="O3016">
        <v>4</v>
      </c>
      <c r="P3016">
        <v>-6.05</v>
      </c>
      <c r="Q3016">
        <v>277</v>
      </c>
      <c r="R3016">
        <v>99.2</v>
      </c>
      <c r="S3016">
        <v>280</v>
      </c>
      <c r="T3016">
        <v>105.2</v>
      </c>
      <c r="U3016">
        <v>271</v>
      </c>
      <c r="V3016">
        <v>-1.76</v>
      </c>
      <c r="W3016">
        <v>209</v>
      </c>
    </row>
    <row r="3017" spans="1:23" x14ac:dyDescent="0.25">
      <c r="A3017">
        <f>COUNTIF('Value Matchup'!$D$356:$D$423,D3017)</f>
        <v>0</v>
      </c>
      <c r="B3017" t="s">
        <v>1775</v>
      </c>
      <c r="C3017">
        <v>214</v>
      </c>
      <c r="D3017" t="s">
        <v>260</v>
      </c>
      <c r="E3017" t="s">
        <v>161</v>
      </c>
      <c r="F3017" s="79" t="s">
        <v>442</v>
      </c>
      <c r="G3017">
        <v>-4.12</v>
      </c>
      <c r="H3017">
        <v>99.5</v>
      </c>
      <c r="I3017">
        <v>223</v>
      </c>
      <c r="J3017">
        <v>103.6</v>
      </c>
      <c r="K3017">
        <v>189</v>
      </c>
      <c r="L3017">
        <v>65.2</v>
      </c>
      <c r="M3017">
        <v>213</v>
      </c>
      <c r="N3017">
        <v>-3.3000000000000002E-2</v>
      </c>
      <c r="O3017">
        <v>259</v>
      </c>
      <c r="P3017">
        <v>-2.77</v>
      </c>
      <c r="Q3017">
        <v>223</v>
      </c>
      <c r="R3017">
        <v>99.5</v>
      </c>
      <c r="S3017">
        <v>273</v>
      </c>
      <c r="T3017">
        <v>102.2</v>
      </c>
      <c r="U3017">
        <v>146</v>
      </c>
      <c r="V3017">
        <v>-7.06</v>
      </c>
      <c r="W3017">
        <v>314</v>
      </c>
    </row>
    <row r="3018" spans="1:23" x14ac:dyDescent="0.25">
      <c r="A3018">
        <f>COUNTIF('Value Matchup'!$D$356:$D$423,D3018)</f>
        <v>0</v>
      </c>
      <c r="B3018" t="s">
        <v>1775</v>
      </c>
      <c r="C3018">
        <v>215</v>
      </c>
      <c r="D3018" t="s">
        <v>243</v>
      </c>
      <c r="E3018" t="s">
        <v>176</v>
      </c>
      <c r="F3018" s="79" t="s">
        <v>551</v>
      </c>
      <c r="G3018">
        <v>-4.25</v>
      </c>
      <c r="H3018">
        <v>101.1</v>
      </c>
      <c r="I3018">
        <v>193</v>
      </c>
      <c r="J3018">
        <v>105.4</v>
      </c>
      <c r="K3018">
        <v>228</v>
      </c>
      <c r="L3018">
        <v>66.8</v>
      </c>
      <c r="M3018">
        <v>126</v>
      </c>
      <c r="N3018">
        <v>1E-3</v>
      </c>
      <c r="O3018">
        <v>171</v>
      </c>
      <c r="P3018">
        <v>-1.1399999999999999</v>
      </c>
      <c r="Q3018">
        <v>183</v>
      </c>
      <c r="R3018">
        <v>101.9</v>
      </c>
      <c r="S3018">
        <v>192</v>
      </c>
      <c r="T3018">
        <v>103</v>
      </c>
      <c r="U3018">
        <v>175</v>
      </c>
      <c r="V3018">
        <v>-8.2200000000000006</v>
      </c>
      <c r="W3018">
        <v>334</v>
      </c>
    </row>
    <row r="3019" spans="1:23" x14ac:dyDescent="0.25">
      <c r="A3019">
        <f>COUNTIF('Value Matchup'!$D$356:$D$423,D3019)</f>
        <v>0</v>
      </c>
      <c r="B3019" t="s">
        <v>1775</v>
      </c>
      <c r="C3019">
        <v>216</v>
      </c>
      <c r="D3019" t="s">
        <v>258</v>
      </c>
      <c r="E3019" t="s">
        <v>173</v>
      </c>
      <c r="F3019" s="79" t="s">
        <v>447</v>
      </c>
      <c r="G3019">
        <v>-4.29</v>
      </c>
      <c r="H3019">
        <v>101.8</v>
      </c>
      <c r="I3019">
        <v>186</v>
      </c>
      <c r="J3019">
        <v>106.1</v>
      </c>
      <c r="K3019">
        <v>241</v>
      </c>
      <c r="L3019">
        <v>62.9</v>
      </c>
      <c r="M3019">
        <v>289</v>
      </c>
      <c r="N3019">
        <v>0.06</v>
      </c>
      <c r="O3019">
        <v>44</v>
      </c>
      <c r="P3019">
        <v>1.26</v>
      </c>
      <c r="Q3019">
        <v>142</v>
      </c>
      <c r="R3019">
        <v>104</v>
      </c>
      <c r="S3019">
        <v>133</v>
      </c>
      <c r="T3019">
        <v>102.7</v>
      </c>
      <c r="U3019">
        <v>165</v>
      </c>
      <c r="V3019">
        <v>-2.3199999999999998</v>
      </c>
      <c r="W3019">
        <v>225</v>
      </c>
    </row>
    <row r="3020" spans="1:23" x14ac:dyDescent="0.25">
      <c r="A3020">
        <f>COUNTIF('Value Matchup'!$D$356:$D$423,D3020)</f>
        <v>0</v>
      </c>
      <c r="B3020" t="s">
        <v>1775</v>
      </c>
      <c r="C3020">
        <v>217</v>
      </c>
      <c r="D3020" t="s">
        <v>255</v>
      </c>
      <c r="E3020" t="s">
        <v>123</v>
      </c>
      <c r="F3020" s="79" t="s">
        <v>442</v>
      </c>
      <c r="G3020">
        <v>-4.3099999999999996</v>
      </c>
      <c r="H3020">
        <v>99.4</v>
      </c>
      <c r="I3020">
        <v>225</v>
      </c>
      <c r="J3020">
        <v>103.7</v>
      </c>
      <c r="K3020">
        <v>198</v>
      </c>
      <c r="L3020">
        <v>65.8</v>
      </c>
      <c r="M3020">
        <v>181</v>
      </c>
      <c r="N3020">
        <v>-6.5000000000000002E-2</v>
      </c>
      <c r="O3020">
        <v>314</v>
      </c>
      <c r="P3020">
        <v>-4.79</v>
      </c>
      <c r="Q3020">
        <v>253</v>
      </c>
      <c r="R3020">
        <v>101</v>
      </c>
      <c r="S3020">
        <v>225</v>
      </c>
      <c r="T3020">
        <v>105.8</v>
      </c>
      <c r="U3020">
        <v>297</v>
      </c>
      <c r="V3020">
        <v>-0.02</v>
      </c>
      <c r="W3020">
        <v>147</v>
      </c>
    </row>
    <row r="3021" spans="1:23" x14ac:dyDescent="0.25">
      <c r="A3021">
        <f>COUNTIF('Value Matchup'!$D$356:$D$423,D3021)</f>
        <v>0</v>
      </c>
      <c r="B3021" t="s">
        <v>1775</v>
      </c>
      <c r="C3021">
        <v>218</v>
      </c>
      <c r="D3021" t="s">
        <v>330</v>
      </c>
      <c r="E3021" t="s">
        <v>159</v>
      </c>
      <c r="F3021" s="79" t="s">
        <v>455</v>
      </c>
      <c r="G3021">
        <v>-5.01</v>
      </c>
      <c r="H3021">
        <v>95.5</v>
      </c>
      <c r="I3021">
        <v>284</v>
      </c>
      <c r="J3021">
        <v>100.5</v>
      </c>
      <c r="K3021">
        <v>123</v>
      </c>
      <c r="L3021">
        <v>67.900000000000006</v>
      </c>
      <c r="M3021">
        <v>75</v>
      </c>
      <c r="N3021">
        <v>6.6000000000000003E-2</v>
      </c>
      <c r="O3021">
        <v>40</v>
      </c>
      <c r="P3021">
        <v>-8.9</v>
      </c>
      <c r="Q3021">
        <v>315</v>
      </c>
      <c r="R3021">
        <v>97.7</v>
      </c>
      <c r="S3021">
        <v>309</v>
      </c>
      <c r="T3021">
        <v>106.6</v>
      </c>
      <c r="U3021">
        <v>326</v>
      </c>
      <c r="V3021">
        <v>5.83</v>
      </c>
      <c r="W3021">
        <v>47</v>
      </c>
    </row>
    <row r="3022" spans="1:23" x14ac:dyDescent="0.25">
      <c r="A3022">
        <f>COUNTIF('Value Matchup'!$D$356:$D$423,D3022)</f>
        <v>0</v>
      </c>
      <c r="B3022" t="s">
        <v>1775</v>
      </c>
      <c r="C3022">
        <v>219</v>
      </c>
      <c r="D3022" t="s">
        <v>358</v>
      </c>
      <c r="E3022" t="s">
        <v>186</v>
      </c>
      <c r="F3022" s="79" t="s">
        <v>447</v>
      </c>
      <c r="G3022">
        <v>-5.15</v>
      </c>
      <c r="H3022">
        <v>105.5</v>
      </c>
      <c r="I3022">
        <v>137</v>
      </c>
      <c r="J3022">
        <v>110.6</v>
      </c>
      <c r="K3022">
        <v>309</v>
      </c>
      <c r="L3022">
        <v>66.900000000000006</v>
      </c>
      <c r="M3022">
        <v>124</v>
      </c>
      <c r="N3022">
        <v>-4.8000000000000001E-2</v>
      </c>
      <c r="O3022">
        <v>295</v>
      </c>
      <c r="P3022">
        <v>-4.9800000000000004</v>
      </c>
      <c r="Q3022">
        <v>256</v>
      </c>
      <c r="R3022">
        <v>100.3</v>
      </c>
      <c r="S3022">
        <v>251</v>
      </c>
      <c r="T3022">
        <v>105.2</v>
      </c>
      <c r="U3022">
        <v>268</v>
      </c>
      <c r="V3022">
        <v>2.69</v>
      </c>
      <c r="W3022">
        <v>89</v>
      </c>
    </row>
    <row r="3023" spans="1:23" x14ac:dyDescent="0.25">
      <c r="A3023">
        <f>COUNTIF('Value Matchup'!$D$356:$D$423,D3023)</f>
        <v>0</v>
      </c>
      <c r="B3023" t="s">
        <v>1775</v>
      </c>
      <c r="C3023">
        <v>220</v>
      </c>
      <c r="D3023" t="s">
        <v>200</v>
      </c>
      <c r="E3023" t="s">
        <v>144</v>
      </c>
      <c r="F3023" s="79" t="s">
        <v>1740</v>
      </c>
      <c r="G3023">
        <v>-5.31</v>
      </c>
      <c r="H3023">
        <v>97.8</v>
      </c>
      <c r="I3023">
        <v>253</v>
      </c>
      <c r="J3023">
        <v>103.1</v>
      </c>
      <c r="K3023">
        <v>177</v>
      </c>
      <c r="L3023">
        <v>65.400000000000006</v>
      </c>
      <c r="M3023">
        <v>200</v>
      </c>
      <c r="N3023">
        <v>-5.7000000000000002E-2</v>
      </c>
      <c r="O3023">
        <v>303</v>
      </c>
      <c r="P3023">
        <v>2.54</v>
      </c>
      <c r="Q3023">
        <v>122</v>
      </c>
      <c r="R3023">
        <v>104.8</v>
      </c>
      <c r="S3023">
        <v>99</v>
      </c>
      <c r="T3023">
        <v>102.3</v>
      </c>
      <c r="U3023">
        <v>150</v>
      </c>
      <c r="V3023">
        <v>-8.66</v>
      </c>
      <c r="W3023">
        <v>338</v>
      </c>
    </row>
    <row r="3024" spans="1:23" x14ac:dyDescent="0.25">
      <c r="A3024">
        <f>COUNTIF('Value Matchup'!$D$356:$D$423,D3024)</f>
        <v>0</v>
      </c>
      <c r="B3024" t="s">
        <v>1775</v>
      </c>
      <c r="C3024">
        <v>221</v>
      </c>
      <c r="D3024" t="s">
        <v>308</v>
      </c>
      <c r="E3024" t="s">
        <v>198</v>
      </c>
      <c r="F3024" s="79" t="s">
        <v>1741</v>
      </c>
      <c r="G3024">
        <v>-5.42</v>
      </c>
      <c r="H3024">
        <v>99.1</v>
      </c>
      <c r="I3024">
        <v>228</v>
      </c>
      <c r="J3024">
        <v>104.5</v>
      </c>
      <c r="K3024">
        <v>214</v>
      </c>
      <c r="L3024">
        <v>66.2</v>
      </c>
      <c r="M3024">
        <v>163</v>
      </c>
      <c r="N3024">
        <v>8.6999999999999994E-2</v>
      </c>
      <c r="O3024">
        <v>17</v>
      </c>
      <c r="P3024">
        <v>-0.56999999999999995</v>
      </c>
      <c r="Q3024">
        <v>172</v>
      </c>
      <c r="R3024">
        <v>103.5</v>
      </c>
      <c r="S3024">
        <v>148</v>
      </c>
      <c r="T3024">
        <v>104</v>
      </c>
      <c r="U3024">
        <v>216</v>
      </c>
      <c r="V3024">
        <v>2.7</v>
      </c>
      <c r="W3024">
        <v>88</v>
      </c>
    </row>
    <row r="3025" spans="1:23" x14ac:dyDescent="0.25">
      <c r="A3025">
        <f>COUNTIF('Value Matchup'!$D$356:$D$423,D3025)</f>
        <v>0</v>
      </c>
      <c r="B3025" t="s">
        <v>1775</v>
      </c>
      <c r="C3025">
        <v>222</v>
      </c>
      <c r="D3025" t="s">
        <v>133</v>
      </c>
      <c r="E3025" t="s">
        <v>112</v>
      </c>
      <c r="F3025" s="79" t="s">
        <v>444</v>
      </c>
      <c r="G3025">
        <v>-5.45</v>
      </c>
      <c r="H3025">
        <v>94.6</v>
      </c>
      <c r="I3025">
        <v>291</v>
      </c>
      <c r="J3025">
        <v>100.1</v>
      </c>
      <c r="K3025">
        <v>117</v>
      </c>
      <c r="L3025">
        <v>62</v>
      </c>
      <c r="M3025">
        <v>309</v>
      </c>
      <c r="N3025">
        <v>5.1999999999999998E-2</v>
      </c>
      <c r="O3025">
        <v>53</v>
      </c>
      <c r="P3025">
        <v>-2.85</v>
      </c>
      <c r="Q3025">
        <v>227</v>
      </c>
      <c r="R3025">
        <v>100.8</v>
      </c>
      <c r="S3025">
        <v>232</v>
      </c>
      <c r="T3025">
        <v>103.6</v>
      </c>
      <c r="U3025">
        <v>194</v>
      </c>
      <c r="V3025">
        <v>-4.22</v>
      </c>
      <c r="W3025">
        <v>269</v>
      </c>
    </row>
    <row r="3026" spans="1:23" x14ac:dyDescent="0.25">
      <c r="A3026">
        <f>COUNTIF('Value Matchup'!$D$356:$D$423,D3026)</f>
        <v>0</v>
      </c>
      <c r="B3026" t="s">
        <v>1775</v>
      </c>
      <c r="C3026">
        <v>223</v>
      </c>
      <c r="D3026" t="s">
        <v>157</v>
      </c>
      <c r="E3026" t="s">
        <v>153</v>
      </c>
      <c r="F3026" s="79" t="s">
        <v>1738</v>
      </c>
      <c r="G3026">
        <v>-5.57</v>
      </c>
      <c r="H3026">
        <v>97.8</v>
      </c>
      <c r="I3026">
        <v>251</v>
      </c>
      <c r="J3026">
        <v>103.4</v>
      </c>
      <c r="K3026">
        <v>182</v>
      </c>
      <c r="L3026">
        <v>70.7</v>
      </c>
      <c r="M3026">
        <v>18</v>
      </c>
      <c r="N3026">
        <v>-1.7000000000000001E-2</v>
      </c>
      <c r="O3026">
        <v>224</v>
      </c>
      <c r="P3026">
        <v>-1.54</v>
      </c>
      <c r="Q3026">
        <v>192</v>
      </c>
      <c r="R3026">
        <v>102.3</v>
      </c>
      <c r="S3026">
        <v>180</v>
      </c>
      <c r="T3026">
        <v>103.8</v>
      </c>
      <c r="U3026">
        <v>205</v>
      </c>
      <c r="V3026">
        <v>0.97</v>
      </c>
      <c r="W3026">
        <v>130</v>
      </c>
    </row>
    <row r="3027" spans="1:23" x14ac:dyDescent="0.25">
      <c r="A3027">
        <f>COUNTIF('Value Matchup'!$D$356:$D$423,D3027)</f>
        <v>0</v>
      </c>
      <c r="B3027" t="s">
        <v>1775</v>
      </c>
      <c r="C3027">
        <v>224</v>
      </c>
      <c r="D3027" t="s">
        <v>386</v>
      </c>
      <c r="E3027" t="s">
        <v>167</v>
      </c>
      <c r="F3027" s="79" t="s">
        <v>1742</v>
      </c>
      <c r="G3027">
        <v>-5.58</v>
      </c>
      <c r="H3027">
        <v>95.1</v>
      </c>
      <c r="I3027">
        <v>287</v>
      </c>
      <c r="J3027">
        <v>100.7</v>
      </c>
      <c r="K3027">
        <v>126</v>
      </c>
      <c r="L3027">
        <v>65.400000000000006</v>
      </c>
      <c r="M3027">
        <v>201</v>
      </c>
      <c r="N3027">
        <v>-7.0000000000000007E-2</v>
      </c>
      <c r="O3027">
        <v>322</v>
      </c>
      <c r="P3027">
        <v>1.61</v>
      </c>
      <c r="Q3027">
        <v>140</v>
      </c>
      <c r="R3027">
        <v>103.5</v>
      </c>
      <c r="S3027">
        <v>145</v>
      </c>
      <c r="T3027">
        <v>101.9</v>
      </c>
      <c r="U3027">
        <v>132</v>
      </c>
      <c r="V3027">
        <v>-2.88</v>
      </c>
      <c r="W3027">
        <v>242</v>
      </c>
    </row>
    <row r="3028" spans="1:23" x14ac:dyDescent="0.25">
      <c r="A3028">
        <f>COUNTIF('Value Matchup'!$D$356:$D$423,D3028)</f>
        <v>0</v>
      </c>
      <c r="B3028" t="s">
        <v>1775</v>
      </c>
      <c r="C3028">
        <v>225</v>
      </c>
      <c r="D3028" t="s">
        <v>1743</v>
      </c>
      <c r="E3028" t="s">
        <v>159</v>
      </c>
      <c r="F3028" s="79" t="s">
        <v>756</v>
      </c>
      <c r="G3028">
        <v>-5.63</v>
      </c>
      <c r="H3028">
        <v>90.7</v>
      </c>
      <c r="I3028">
        <v>320</v>
      </c>
      <c r="J3028">
        <v>96.3</v>
      </c>
      <c r="K3028">
        <v>65</v>
      </c>
      <c r="L3028">
        <v>64</v>
      </c>
      <c r="M3028">
        <v>259</v>
      </c>
      <c r="N3028">
        <v>4.9000000000000002E-2</v>
      </c>
      <c r="O3028">
        <v>59</v>
      </c>
      <c r="P3028">
        <v>-7.35</v>
      </c>
      <c r="Q3028">
        <v>297</v>
      </c>
      <c r="R3028">
        <v>98.6</v>
      </c>
      <c r="S3028">
        <v>290</v>
      </c>
      <c r="T3028">
        <v>106</v>
      </c>
      <c r="U3028">
        <v>309</v>
      </c>
      <c r="V3028">
        <v>6.9</v>
      </c>
      <c r="W3028">
        <v>33</v>
      </c>
    </row>
    <row r="3029" spans="1:23" x14ac:dyDescent="0.25">
      <c r="A3029">
        <f>COUNTIF('Value Matchup'!$D$356:$D$423,D3029)</f>
        <v>0</v>
      </c>
      <c r="B3029" t="s">
        <v>1775</v>
      </c>
      <c r="C3029">
        <v>226</v>
      </c>
      <c r="D3029" t="s">
        <v>387</v>
      </c>
      <c r="E3029" t="s">
        <v>153</v>
      </c>
      <c r="F3029" s="79" t="s">
        <v>518</v>
      </c>
      <c r="G3029">
        <v>-5.77</v>
      </c>
      <c r="H3029">
        <v>101</v>
      </c>
      <c r="I3029">
        <v>197</v>
      </c>
      <c r="J3029">
        <v>106.7</v>
      </c>
      <c r="K3029">
        <v>251</v>
      </c>
      <c r="L3029">
        <v>66.400000000000006</v>
      </c>
      <c r="M3029">
        <v>148</v>
      </c>
      <c r="N3029">
        <v>-4.0000000000000001E-3</v>
      </c>
      <c r="O3029">
        <v>180</v>
      </c>
      <c r="P3029">
        <v>-2.74</v>
      </c>
      <c r="Q3029">
        <v>220</v>
      </c>
      <c r="R3029">
        <v>100.3</v>
      </c>
      <c r="S3029">
        <v>248</v>
      </c>
      <c r="T3029">
        <v>103</v>
      </c>
      <c r="U3029">
        <v>176</v>
      </c>
      <c r="V3029">
        <v>-1.89</v>
      </c>
      <c r="W3029">
        <v>212</v>
      </c>
    </row>
    <row r="3030" spans="1:23" x14ac:dyDescent="0.25">
      <c r="A3030">
        <f>COUNTIF('Value Matchup'!$D$356:$D$423,D3030)</f>
        <v>0</v>
      </c>
      <c r="B3030" t="s">
        <v>1775</v>
      </c>
      <c r="C3030">
        <v>227</v>
      </c>
      <c r="D3030" t="s">
        <v>422</v>
      </c>
      <c r="E3030" t="s">
        <v>173</v>
      </c>
      <c r="F3030" s="79" t="s">
        <v>1742</v>
      </c>
      <c r="G3030">
        <v>-6.2</v>
      </c>
      <c r="H3030">
        <v>99.4</v>
      </c>
      <c r="I3030">
        <v>224</v>
      </c>
      <c r="J3030">
        <v>105.6</v>
      </c>
      <c r="K3030">
        <v>232</v>
      </c>
      <c r="L3030">
        <v>67.099999999999994</v>
      </c>
      <c r="M3030">
        <v>114</v>
      </c>
      <c r="N3030">
        <v>-7.8E-2</v>
      </c>
      <c r="O3030">
        <v>330</v>
      </c>
      <c r="P3030">
        <v>1.68</v>
      </c>
      <c r="Q3030">
        <v>138</v>
      </c>
      <c r="R3030">
        <v>103.5</v>
      </c>
      <c r="S3030">
        <v>146</v>
      </c>
      <c r="T3030">
        <v>101.9</v>
      </c>
      <c r="U3030">
        <v>128</v>
      </c>
      <c r="V3030">
        <v>-1.88</v>
      </c>
      <c r="W3030">
        <v>211</v>
      </c>
    </row>
    <row r="3031" spans="1:23" x14ac:dyDescent="0.25">
      <c r="A3031">
        <f>COUNTIF('Value Matchup'!$D$356:$D$423,D3031)</f>
        <v>0</v>
      </c>
      <c r="B3031" t="s">
        <v>1775</v>
      </c>
      <c r="C3031">
        <v>228</v>
      </c>
      <c r="D3031" t="s">
        <v>27</v>
      </c>
      <c r="E3031" t="s">
        <v>136</v>
      </c>
      <c r="F3031" s="79" t="s">
        <v>518</v>
      </c>
      <c r="G3031">
        <v>-6.21</v>
      </c>
      <c r="H3031">
        <v>94.1</v>
      </c>
      <c r="I3031">
        <v>293</v>
      </c>
      <c r="J3031">
        <v>100.4</v>
      </c>
      <c r="K3031">
        <v>121</v>
      </c>
      <c r="L3031">
        <v>66.7</v>
      </c>
      <c r="M3031">
        <v>130</v>
      </c>
      <c r="N3031">
        <v>-0.11</v>
      </c>
      <c r="O3031">
        <v>344</v>
      </c>
      <c r="P3031">
        <v>-9.65</v>
      </c>
      <c r="Q3031">
        <v>322</v>
      </c>
      <c r="R3031">
        <v>97.3</v>
      </c>
      <c r="S3031">
        <v>312</v>
      </c>
      <c r="T3031">
        <v>106.9</v>
      </c>
      <c r="U3031">
        <v>334</v>
      </c>
      <c r="V3031">
        <v>-3.02</v>
      </c>
      <c r="W3031">
        <v>249</v>
      </c>
    </row>
    <row r="3032" spans="1:23" x14ac:dyDescent="0.25">
      <c r="A3032">
        <f>COUNTIF('Value Matchup'!$D$356:$D$423,D3032)</f>
        <v>0</v>
      </c>
      <c r="B3032" t="s">
        <v>1775</v>
      </c>
      <c r="C3032">
        <v>229</v>
      </c>
      <c r="D3032" t="s">
        <v>381</v>
      </c>
      <c r="E3032" t="s">
        <v>108</v>
      </c>
      <c r="F3032" s="79" t="s">
        <v>452</v>
      </c>
      <c r="G3032">
        <v>-6.32</v>
      </c>
      <c r="H3032">
        <v>98.5</v>
      </c>
      <c r="I3032">
        <v>238</v>
      </c>
      <c r="J3032">
        <v>104.8</v>
      </c>
      <c r="K3032">
        <v>218</v>
      </c>
      <c r="L3032">
        <v>74.900000000000006</v>
      </c>
      <c r="M3032">
        <v>3</v>
      </c>
      <c r="N3032">
        <v>2.7E-2</v>
      </c>
      <c r="O3032">
        <v>97</v>
      </c>
      <c r="P3032">
        <v>-3.53</v>
      </c>
      <c r="Q3032">
        <v>236</v>
      </c>
      <c r="R3032">
        <v>100.8</v>
      </c>
      <c r="S3032">
        <v>231</v>
      </c>
      <c r="T3032">
        <v>104.3</v>
      </c>
      <c r="U3032">
        <v>231</v>
      </c>
      <c r="V3032">
        <v>1.54</v>
      </c>
      <c r="W3032">
        <v>114</v>
      </c>
    </row>
    <row r="3033" spans="1:23" x14ac:dyDescent="0.25">
      <c r="A3033">
        <f>COUNTIF('Value Matchup'!$D$356:$D$423,D3033)</f>
        <v>0</v>
      </c>
      <c r="B3033" t="s">
        <v>1775</v>
      </c>
      <c r="C3033">
        <v>230</v>
      </c>
      <c r="D3033" t="s">
        <v>388</v>
      </c>
      <c r="E3033" t="s">
        <v>153</v>
      </c>
      <c r="F3033" s="79" t="s">
        <v>1744</v>
      </c>
      <c r="G3033">
        <v>-6.38</v>
      </c>
      <c r="H3033">
        <v>98.2</v>
      </c>
      <c r="I3033">
        <v>242</v>
      </c>
      <c r="J3033">
        <v>104.5</v>
      </c>
      <c r="K3033">
        <v>213</v>
      </c>
      <c r="L3033">
        <v>60.9</v>
      </c>
      <c r="M3033">
        <v>328</v>
      </c>
      <c r="N3033">
        <v>-3.9E-2</v>
      </c>
      <c r="O3033">
        <v>276</v>
      </c>
      <c r="P3033">
        <v>-2.46</v>
      </c>
      <c r="Q3033">
        <v>213</v>
      </c>
      <c r="R3033">
        <v>101.1</v>
      </c>
      <c r="S3033">
        <v>221</v>
      </c>
      <c r="T3033">
        <v>103.6</v>
      </c>
      <c r="U3033">
        <v>192</v>
      </c>
      <c r="V3033">
        <v>-0.71</v>
      </c>
      <c r="W3033">
        <v>163</v>
      </c>
    </row>
    <row r="3034" spans="1:23" x14ac:dyDescent="0.25">
      <c r="A3034">
        <f>COUNTIF('Value Matchup'!$D$356:$D$423,D3034)</f>
        <v>0</v>
      </c>
      <c r="B3034" t="s">
        <v>1775</v>
      </c>
      <c r="C3034">
        <v>231</v>
      </c>
      <c r="D3034" t="s">
        <v>1745</v>
      </c>
      <c r="E3034" t="s">
        <v>116</v>
      </c>
      <c r="F3034" s="79" t="s">
        <v>754</v>
      </c>
      <c r="G3034">
        <v>-6.44</v>
      </c>
      <c r="H3034">
        <v>93.1</v>
      </c>
      <c r="I3034">
        <v>303</v>
      </c>
      <c r="J3034">
        <v>99.5</v>
      </c>
      <c r="K3034">
        <v>107</v>
      </c>
      <c r="L3034">
        <v>65.099999999999994</v>
      </c>
      <c r="M3034">
        <v>215</v>
      </c>
      <c r="N3034">
        <v>5.2999999999999999E-2</v>
      </c>
      <c r="O3034">
        <v>50</v>
      </c>
      <c r="P3034">
        <v>-7.62</v>
      </c>
      <c r="Q3034">
        <v>300</v>
      </c>
      <c r="R3034">
        <v>96.4</v>
      </c>
      <c r="S3034">
        <v>324</v>
      </c>
      <c r="T3034">
        <v>104</v>
      </c>
      <c r="U3034">
        <v>213</v>
      </c>
      <c r="V3034">
        <v>17.98</v>
      </c>
      <c r="W3034">
        <v>1</v>
      </c>
    </row>
    <row r="3035" spans="1:23" x14ac:dyDescent="0.25">
      <c r="A3035">
        <f>COUNTIF('Value Matchup'!$D$356:$D$423,D3035)</f>
        <v>0</v>
      </c>
      <c r="B3035" t="s">
        <v>1775</v>
      </c>
      <c r="C3035">
        <v>232</v>
      </c>
      <c r="D3035" t="s">
        <v>192</v>
      </c>
      <c r="E3035" t="s">
        <v>167</v>
      </c>
      <c r="F3035" s="79" t="s">
        <v>1737</v>
      </c>
      <c r="G3035">
        <v>-6.53</v>
      </c>
      <c r="H3035">
        <v>101.9</v>
      </c>
      <c r="I3035">
        <v>184</v>
      </c>
      <c r="J3035">
        <v>108.4</v>
      </c>
      <c r="K3035">
        <v>280</v>
      </c>
      <c r="L3035">
        <v>66.900000000000006</v>
      </c>
      <c r="M3035">
        <v>123</v>
      </c>
      <c r="N3035">
        <v>-1.6E-2</v>
      </c>
      <c r="O3035">
        <v>223</v>
      </c>
      <c r="P3035">
        <v>5.04</v>
      </c>
      <c r="Q3035">
        <v>79</v>
      </c>
      <c r="R3035">
        <v>104.6</v>
      </c>
      <c r="S3035">
        <v>112</v>
      </c>
      <c r="T3035">
        <v>99.6</v>
      </c>
      <c r="U3035">
        <v>58</v>
      </c>
      <c r="V3035">
        <v>6.66</v>
      </c>
      <c r="W3035">
        <v>37</v>
      </c>
    </row>
    <row r="3036" spans="1:23" x14ac:dyDescent="0.25">
      <c r="A3036">
        <f>COUNTIF('Value Matchup'!$D$356:$D$423,D3036)</f>
        <v>0</v>
      </c>
      <c r="B3036" t="s">
        <v>1775</v>
      </c>
      <c r="C3036">
        <v>233</v>
      </c>
      <c r="D3036" t="s">
        <v>222</v>
      </c>
      <c r="E3036" t="s">
        <v>155</v>
      </c>
      <c r="F3036" s="79" t="s">
        <v>1746</v>
      </c>
      <c r="G3036">
        <v>-6.78</v>
      </c>
      <c r="H3036">
        <v>101.3</v>
      </c>
      <c r="I3036">
        <v>192</v>
      </c>
      <c r="J3036">
        <v>108</v>
      </c>
      <c r="K3036">
        <v>275</v>
      </c>
      <c r="L3036">
        <v>64</v>
      </c>
      <c r="M3036">
        <v>260</v>
      </c>
      <c r="N3036">
        <v>-5.2999999999999999E-2</v>
      </c>
      <c r="O3036">
        <v>301</v>
      </c>
      <c r="P3036">
        <v>0.03</v>
      </c>
      <c r="Q3036">
        <v>160</v>
      </c>
      <c r="R3036">
        <v>104.7</v>
      </c>
      <c r="S3036">
        <v>109</v>
      </c>
      <c r="T3036">
        <v>104.7</v>
      </c>
      <c r="U3036">
        <v>248</v>
      </c>
      <c r="V3036">
        <v>-7.14</v>
      </c>
      <c r="W3036">
        <v>318</v>
      </c>
    </row>
    <row r="3037" spans="1:23" x14ac:dyDescent="0.25">
      <c r="A3037">
        <f>COUNTIF('Value Matchup'!$D$356:$D$423,D3037)</f>
        <v>0</v>
      </c>
      <c r="B3037" t="s">
        <v>1775</v>
      </c>
      <c r="C3037">
        <v>234</v>
      </c>
      <c r="D3037" t="s">
        <v>211</v>
      </c>
      <c r="E3037" t="s">
        <v>169</v>
      </c>
      <c r="F3037" s="79" t="s">
        <v>442</v>
      </c>
      <c r="G3037">
        <v>-6.86</v>
      </c>
      <c r="H3037">
        <v>98</v>
      </c>
      <c r="I3037">
        <v>248</v>
      </c>
      <c r="J3037">
        <v>104.8</v>
      </c>
      <c r="K3037">
        <v>220</v>
      </c>
      <c r="L3037">
        <v>67.5</v>
      </c>
      <c r="M3037">
        <v>90</v>
      </c>
      <c r="N3037">
        <v>-4.5999999999999999E-2</v>
      </c>
      <c r="O3037">
        <v>291</v>
      </c>
      <c r="P3037">
        <v>-5.36</v>
      </c>
      <c r="Q3037">
        <v>266</v>
      </c>
      <c r="R3037">
        <v>99.5</v>
      </c>
      <c r="S3037">
        <v>270</v>
      </c>
      <c r="T3037">
        <v>104.9</v>
      </c>
      <c r="U3037">
        <v>253</v>
      </c>
      <c r="V3037">
        <v>-7.87</v>
      </c>
      <c r="W3037">
        <v>328</v>
      </c>
    </row>
    <row r="3038" spans="1:23" x14ac:dyDescent="0.25">
      <c r="A3038">
        <f>COUNTIF('Value Matchup'!$D$356:$D$423,D3038)</f>
        <v>0</v>
      </c>
      <c r="B3038" t="s">
        <v>1775</v>
      </c>
      <c r="C3038">
        <v>235</v>
      </c>
      <c r="D3038" t="s">
        <v>225</v>
      </c>
      <c r="E3038" t="s">
        <v>121</v>
      </c>
      <c r="F3038" s="79" t="s">
        <v>1739</v>
      </c>
      <c r="G3038">
        <v>-7.21</v>
      </c>
      <c r="H3038">
        <v>102.2</v>
      </c>
      <c r="I3038">
        <v>181</v>
      </c>
      <c r="J3038">
        <v>109.4</v>
      </c>
      <c r="K3038">
        <v>294</v>
      </c>
      <c r="L3038">
        <v>65</v>
      </c>
      <c r="M3038">
        <v>219</v>
      </c>
      <c r="N3038">
        <v>-0.14299999999999999</v>
      </c>
      <c r="O3038">
        <v>347</v>
      </c>
      <c r="P3038">
        <v>-5.09</v>
      </c>
      <c r="Q3038">
        <v>258</v>
      </c>
      <c r="R3038">
        <v>100.5</v>
      </c>
      <c r="S3038">
        <v>243</v>
      </c>
      <c r="T3038">
        <v>105.6</v>
      </c>
      <c r="U3038">
        <v>287</v>
      </c>
      <c r="V3038">
        <v>0.12</v>
      </c>
      <c r="W3038">
        <v>144</v>
      </c>
    </row>
    <row r="3039" spans="1:23" x14ac:dyDescent="0.25">
      <c r="A3039">
        <f>COUNTIF('Value Matchup'!$D$356:$D$423,D3039)</f>
        <v>0</v>
      </c>
      <c r="B3039" t="s">
        <v>1775</v>
      </c>
      <c r="C3039">
        <v>236</v>
      </c>
      <c r="D3039" t="s">
        <v>1398</v>
      </c>
      <c r="E3039" t="s">
        <v>186</v>
      </c>
      <c r="F3039" s="79" t="s">
        <v>445</v>
      </c>
      <c r="G3039">
        <v>-7.33</v>
      </c>
      <c r="H3039">
        <v>96.9</v>
      </c>
      <c r="I3039">
        <v>263</v>
      </c>
      <c r="J3039">
        <v>104.2</v>
      </c>
      <c r="K3039">
        <v>205</v>
      </c>
      <c r="L3039">
        <v>65.8</v>
      </c>
      <c r="M3039">
        <v>183</v>
      </c>
      <c r="N3039">
        <v>0.04</v>
      </c>
      <c r="O3039">
        <v>78</v>
      </c>
      <c r="P3039">
        <v>-6.15</v>
      </c>
      <c r="Q3039">
        <v>279</v>
      </c>
      <c r="R3039">
        <v>100.3</v>
      </c>
      <c r="S3039">
        <v>249</v>
      </c>
      <c r="T3039">
        <v>106.5</v>
      </c>
      <c r="U3039">
        <v>322</v>
      </c>
      <c r="V3039">
        <v>-2.34</v>
      </c>
      <c r="W3039">
        <v>226</v>
      </c>
    </row>
    <row r="3040" spans="1:23" x14ac:dyDescent="0.25">
      <c r="A3040">
        <f>COUNTIF('Value Matchup'!$D$356:$D$423,D3040)</f>
        <v>0</v>
      </c>
      <c r="B3040" t="s">
        <v>1775</v>
      </c>
      <c r="C3040">
        <v>237</v>
      </c>
      <c r="D3040" t="s">
        <v>310</v>
      </c>
      <c r="E3040" t="s">
        <v>112</v>
      </c>
      <c r="F3040" s="79" t="s">
        <v>1746</v>
      </c>
      <c r="G3040">
        <v>-7.38</v>
      </c>
      <c r="H3040">
        <v>99</v>
      </c>
      <c r="I3040">
        <v>231</v>
      </c>
      <c r="J3040">
        <v>106.4</v>
      </c>
      <c r="K3040">
        <v>247</v>
      </c>
      <c r="L3040">
        <v>69.2</v>
      </c>
      <c r="M3040">
        <v>40</v>
      </c>
      <c r="N3040">
        <v>-4.2000000000000003E-2</v>
      </c>
      <c r="O3040">
        <v>280</v>
      </c>
      <c r="P3040">
        <v>-1.78</v>
      </c>
      <c r="Q3040">
        <v>197</v>
      </c>
      <c r="R3040">
        <v>100.9</v>
      </c>
      <c r="S3040">
        <v>229</v>
      </c>
      <c r="T3040">
        <v>102.6</v>
      </c>
      <c r="U3040">
        <v>161</v>
      </c>
      <c r="V3040">
        <v>-1.91</v>
      </c>
      <c r="W3040">
        <v>213</v>
      </c>
    </row>
    <row r="3041" spans="1:23" x14ac:dyDescent="0.25">
      <c r="A3041">
        <f>COUNTIF('Value Matchup'!$D$356:$D$423,D3041)</f>
        <v>0</v>
      </c>
      <c r="B3041" t="s">
        <v>1775</v>
      </c>
      <c r="C3041">
        <v>238</v>
      </c>
      <c r="D3041" t="s">
        <v>348</v>
      </c>
      <c r="E3041" t="s">
        <v>151</v>
      </c>
      <c r="F3041" s="79" t="s">
        <v>1738</v>
      </c>
      <c r="G3041">
        <v>-7.41</v>
      </c>
      <c r="H3041">
        <v>96.2</v>
      </c>
      <c r="I3041">
        <v>275</v>
      </c>
      <c r="J3041">
        <v>103.6</v>
      </c>
      <c r="K3041">
        <v>191</v>
      </c>
      <c r="L3041">
        <v>65.900000000000006</v>
      </c>
      <c r="M3041">
        <v>180</v>
      </c>
      <c r="N3041">
        <v>1.4999999999999999E-2</v>
      </c>
      <c r="O3041">
        <v>124</v>
      </c>
      <c r="P3041">
        <v>0.63</v>
      </c>
      <c r="Q3041">
        <v>157</v>
      </c>
      <c r="R3041">
        <v>103.4</v>
      </c>
      <c r="S3041">
        <v>152</v>
      </c>
      <c r="T3041">
        <v>102.8</v>
      </c>
      <c r="U3041">
        <v>169</v>
      </c>
      <c r="V3041">
        <v>-0.94</v>
      </c>
      <c r="W3041">
        <v>174</v>
      </c>
    </row>
    <row r="3042" spans="1:23" x14ac:dyDescent="0.25">
      <c r="A3042">
        <f>COUNTIF('Value Matchup'!$D$356:$D$423,D3042)</f>
        <v>0</v>
      </c>
      <c r="B3042" t="s">
        <v>1775</v>
      </c>
      <c r="C3042">
        <v>239</v>
      </c>
      <c r="D3042" t="s">
        <v>53</v>
      </c>
      <c r="E3042" t="s">
        <v>110</v>
      </c>
      <c r="F3042" s="79" t="s">
        <v>1737</v>
      </c>
      <c r="G3042">
        <v>-7.5</v>
      </c>
      <c r="H3042">
        <v>97.4</v>
      </c>
      <c r="I3042">
        <v>255</v>
      </c>
      <c r="J3042">
        <v>104.9</v>
      </c>
      <c r="K3042">
        <v>222</v>
      </c>
      <c r="L3042">
        <v>70.099999999999994</v>
      </c>
      <c r="M3042">
        <v>26</v>
      </c>
      <c r="N3042">
        <v>4.0000000000000001E-3</v>
      </c>
      <c r="O3042">
        <v>157</v>
      </c>
      <c r="P3042">
        <v>2.66</v>
      </c>
      <c r="Q3042">
        <v>116</v>
      </c>
      <c r="R3042">
        <v>104.2</v>
      </c>
      <c r="S3042">
        <v>124</v>
      </c>
      <c r="T3042">
        <v>101.6</v>
      </c>
      <c r="U3042">
        <v>113</v>
      </c>
      <c r="V3042">
        <v>-4.43</v>
      </c>
      <c r="W3042">
        <v>278</v>
      </c>
    </row>
    <row r="3043" spans="1:23" x14ac:dyDescent="0.25">
      <c r="A3043">
        <f>COUNTIF('Value Matchup'!$D$356:$D$423,D3043)</f>
        <v>0</v>
      </c>
      <c r="B3043" t="s">
        <v>1775</v>
      </c>
      <c r="C3043">
        <v>240</v>
      </c>
      <c r="D3043" t="s">
        <v>51</v>
      </c>
      <c r="E3043" t="s">
        <v>121</v>
      </c>
      <c r="F3043" s="79" t="s">
        <v>535</v>
      </c>
      <c r="G3043">
        <v>-7.69</v>
      </c>
      <c r="H3043">
        <v>104.1</v>
      </c>
      <c r="I3043">
        <v>150</v>
      </c>
      <c r="J3043">
        <v>111.8</v>
      </c>
      <c r="K3043">
        <v>328</v>
      </c>
      <c r="L3043">
        <v>66.599999999999994</v>
      </c>
      <c r="M3043">
        <v>133</v>
      </c>
      <c r="N3043">
        <v>7.2999999999999995E-2</v>
      </c>
      <c r="O3043">
        <v>30</v>
      </c>
      <c r="P3043">
        <v>-10.55</v>
      </c>
      <c r="Q3043">
        <v>330</v>
      </c>
      <c r="R3043">
        <v>96.9</v>
      </c>
      <c r="S3043">
        <v>320</v>
      </c>
      <c r="T3043">
        <v>107.4</v>
      </c>
      <c r="U3043">
        <v>342</v>
      </c>
      <c r="V3043">
        <v>-11.24</v>
      </c>
      <c r="W3043">
        <v>345</v>
      </c>
    </row>
    <row r="3044" spans="1:23" x14ac:dyDescent="0.25">
      <c r="A3044">
        <f>COUNTIF('Value Matchup'!$D$356:$D$423,D3044)</f>
        <v>0</v>
      </c>
      <c r="B3044" t="s">
        <v>1775</v>
      </c>
      <c r="C3044">
        <v>241</v>
      </c>
      <c r="D3044" t="s">
        <v>399</v>
      </c>
      <c r="E3044" t="s">
        <v>108</v>
      </c>
      <c r="F3044" s="79" t="s">
        <v>441</v>
      </c>
      <c r="G3044">
        <v>-7.73</v>
      </c>
      <c r="H3044">
        <v>95.9</v>
      </c>
      <c r="I3044">
        <v>282</v>
      </c>
      <c r="J3044">
        <v>103.6</v>
      </c>
      <c r="K3044">
        <v>193</v>
      </c>
      <c r="L3044">
        <v>70.900000000000006</v>
      </c>
      <c r="M3044">
        <v>16</v>
      </c>
      <c r="N3044">
        <v>1.0999999999999999E-2</v>
      </c>
      <c r="O3044">
        <v>135</v>
      </c>
      <c r="P3044">
        <v>-7.88</v>
      </c>
      <c r="Q3044">
        <v>309</v>
      </c>
      <c r="R3044">
        <v>99</v>
      </c>
      <c r="S3044">
        <v>282</v>
      </c>
      <c r="T3044">
        <v>106.9</v>
      </c>
      <c r="U3044">
        <v>333</v>
      </c>
      <c r="V3044">
        <v>-13.85</v>
      </c>
      <c r="W3044">
        <v>347</v>
      </c>
    </row>
    <row r="3045" spans="1:23" x14ac:dyDescent="0.25">
      <c r="A3045">
        <f>COUNTIF('Value Matchup'!$D$356:$D$423,D3045)</f>
        <v>1</v>
      </c>
      <c r="B3045" t="s">
        <v>1775</v>
      </c>
      <c r="C3045">
        <v>242</v>
      </c>
      <c r="D3045" t="s">
        <v>304</v>
      </c>
      <c r="E3045" t="s">
        <v>186</v>
      </c>
      <c r="F3045" s="79" t="s">
        <v>1747</v>
      </c>
      <c r="G3045">
        <v>-7.74</v>
      </c>
      <c r="H3045">
        <v>96.6</v>
      </c>
      <c r="I3045">
        <v>269</v>
      </c>
      <c r="J3045">
        <v>104.3</v>
      </c>
      <c r="K3045">
        <v>207</v>
      </c>
      <c r="L3045">
        <v>67.3</v>
      </c>
      <c r="M3045">
        <v>103</v>
      </c>
      <c r="N3045">
        <v>-5.0999999999999997E-2</v>
      </c>
      <c r="O3045">
        <v>299</v>
      </c>
      <c r="P3045">
        <v>-4.63</v>
      </c>
      <c r="Q3045">
        <v>251</v>
      </c>
      <c r="R3045">
        <v>100.5</v>
      </c>
      <c r="S3045">
        <v>244</v>
      </c>
      <c r="T3045">
        <v>105.1</v>
      </c>
      <c r="U3045">
        <v>260</v>
      </c>
      <c r="V3045">
        <v>1.53</v>
      </c>
      <c r="W3045">
        <v>115</v>
      </c>
    </row>
    <row r="3046" spans="1:23" x14ac:dyDescent="0.25">
      <c r="A3046">
        <f>COUNTIF('Value Matchup'!$D$356:$D$423,D3046)</f>
        <v>0</v>
      </c>
      <c r="B3046" t="s">
        <v>1775</v>
      </c>
      <c r="C3046">
        <v>243</v>
      </c>
      <c r="D3046" t="s">
        <v>152</v>
      </c>
      <c r="E3046" t="s">
        <v>153</v>
      </c>
      <c r="F3046" s="79" t="s">
        <v>1660</v>
      </c>
      <c r="G3046">
        <v>-7.76</v>
      </c>
      <c r="H3046">
        <v>103.2</v>
      </c>
      <c r="I3046">
        <v>167</v>
      </c>
      <c r="J3046">
        <v>111</v>
      </c>
      <c r="K3046">
        <v>315</v>
      </c>
      <c r="L3046">
        <v>66.400000000000006</v>
      </c>
      <c r="M3046">
        <v>145</v>
      </c>
      <c r="N3046">
        <v>4.8000000000000001E-2</v>
      </c>
      <c r="O3046">
        <v>63</v>
      </c>
      <c r="P3046">
        <v>-2.41</v>
      </c>
      <c r="Q3046">
        <v>211</v>
      </c>
      <c r="R3046">
        <v>102</v>
      </c>
      <c r="S3046">
        <v>188</v>
      </c>
      <c r="T3046">
        <v>104.4</v>
      </c>
      <c r="U3046">
        <v>238</v>
      </c>
      <c r="V3046">
        <v>-1</v>
      </c>
      <c r="W3046">
        <v>180</v>
      </c>
    </row>
    <row r="3047" spans="1:23" x14ac:dyDescent="0.25">
      <c r="A3047">
        <f>COUNTIF('Value Matchup'!$D$356:$D$423,D3047)</f>
        <v>0</v>
      </c>
      <c r="B3047" t="s">
        <v>1775</v>
      </c>
      <c r="C3047">
        <v>244</v>
      </c>
      <c r="D3047" t="s">
        <v>384</v>
      </c>
      <c r="E3047" t="s">
        <v>176</v>
      </c>
      <c r="F3047" s="79" t="s">
        <v>1737</v>
      </c>
      <c r="G3047">
        <v>-7.91</v>
      </c>
      <c r="H3047">
        <v>102.5</v>
      </c>
      <c r="I3047">
        <v>175</v>
      </c>
      <c r="J3047">
        <v>110.5</v>
      </c>
      <c r="K3047">
        <v>304</v>
      </c>
      <c r="L3047">
        <v>67.8</v>
      </c>
      <c r="M3047">
        <v>78</v>
      </c>
      <c r="N3047">
        <v>0.01</v>
      </c>
      <c r="O3047">
        <v>140</v>
      </c>
      <c r="P3047">
        <v>-0.11</v>
      </c>
      <c r="Q3047">
        <v>163</v>
      </c>
      <c r="R3047">
        <v>101.7</v>
      </c>
      <c r="S3047">
        <v>198</v>
      </c>
      <c r="T3047">
        <v>101.8</v>
      </c>
      <c r="U3047">
        <v>123</v>
      </c>
      <c r="V3047">
        <v>-2.93</v>
      </c>
      <c r="W3047">
        <v>244</v>
      </c>
    </row>
    <row r="3048" spans="1:23" x14ac:dyDescent="0.25">
      <c r="A3048">
        <f>COUNTIF('Value Matchup'!$D$356:$D$423,D3048)</f>
        <v>0</v>
      </c>
      <c r="B3048" t="s">
        <v>1775</v>
      </c>
      <c r="C3048">
        <v>245</v>
      </c>
      <c r="D3048" t="s">
        <v>233</v>
      </c>
      <c r="E3048" t="s">
        <v>173</v>
      </c>
      <c r="F3048" s="79" t="s">
        <v>1742</v>
      </c>
      <c r="G3048">
        <v>-7.94</v>
      </c>
      <c r="H3048">
        <v>96.6</v>
      </c>
      <c r="I3048">
        <v>268</v>
      </c>
      <c r="J3048">
        <v>104.5</v>
      </c>
      <c r="K3048">
        <v>215</v>
      </c>
      <c r="L3048">
        <v>67.3</v>
      </c>
      <c r="M3048">
        <v>104</v>
      </c>
      <c r="N3048">
        <v>-2.9000000000000001E-2</v>
      </c>
      <c r="O3048">
        <v>250</v>
      </c>
      <c r="P3048">
        <v>2.66</v>
      </c>
      <c r="Q3048">
        <v>117</v>
      </c>
      <c r="R3048">
        <v>104.2</v>
      </c>
      <c r="S3048">
        <v>125</v>
      </c>
      <c r="T3048">
        <v>101.6</v>
      </c>
      <c r="U3048">
        <v>114</v>
      </c>
      <c r="V3048">
        <v>1.52</v>
      </c>
      <c r="W3048">
        <v>116</v>
      </c>
    </row>
    <row r="3049" spans="1:23" x14ac:dyDescent="0.25">
      <c r="A3049">
        <f>COUNTIF('Value Matchup'!$D$356:$D$423,D3049)</f>
        <v>0</v>
      </c>
      <c r="B3049" t="s">
        <v>1775</v>
      </c>
      <c r="C3049">
        <v>246</v>
      </c>
      <c r="D3049" t="s">
        <v>149</v>
      </c>
      <c r="E3049" t="s">
        <v>121</v>
      </c>
      <c r="F3049" s="79" t="s">
        <v>449</v>
      </c>
      <c r="G3049">
        <v>-7.96</v>
      </c>
      <c r="H3049">
        <v>98</v>
      </c>
      <c r="I3049">
        <v>249</v>
      </c>
      <c r="J3049">
        <v>105.9</v>
      </c>
      <c r="K3049">
        <v>239</v>
      </c>
      <c r="L3049">
        <v>63.8</v>
      </c>
      <c r="M3049">
        <v>265</v>
      </c>
      <c r="N3049">
        <v>-1.7999999999999999E-2</v>
      </c>
      <c r="O3049">
        <v>230</v>
      </c>
      <c r="P3049">
        <v>-7.86</v>
      </c>
      <c r="Q3049">
        <v>308</v>
      </c>
      <c r="R3049">
        <v>99.4</v>
      </c>
      <c r="S3049">
        <v>274</v>
      </c>
      <c r="T3049">
        <v>107.3</v>
      </c>
      <c r="U3049">
        <v>341</v>
      </c>
      <c r="V3049">
        <v>-4.96</v>
      </c>
      <c r="W3049">
        <v>284</v>
      </c>
    </row>
    <row r="3050" spans="1:23" x14ac:dyDescent="0.25">
      <c r="A3050">
        <f>COUNTIF('Value Matchup'!$D$356:$D$423,D3050)</f>
        <v>0</v>
      </c>
      <c r="B3050" t="s">
        <v>1775</v>
      </c>
      <c r="C3050">
        <v>247</v>
      </c>
      <c r="D3050" t="s">
        <v>357</v>
      </c>
      <c r="E3050" t="s">
        <v>1585</v>
      </c>
      <c r="F3050" s="79" t="s">
        <v>571</v>
      </c>
      <c r="G3050">
        <v>-8.11</v>
      </c>
      <c r="H3050">
        <v>98.6</v>
      </c>
      <c r="I3050">
        <v>235</v>
      </c>
      <c r="J3050">
        <v>106.8</v>
      </c>
      <c r="K3050">
        <v>252</v>
      </c>
      <c r="L3050">
        <v>72.900000000000006</v>
      </c>
      <c r="M3050">
        <v>6</v>
      </c>
      <c r="N3050">
        <v>0.109</v>
      </c>
      <c r="O3050">
        <v>10</v>
      </c>
      <c r="P3050">
        <v>-12.57</v>
      </c>
      <c r="Q3050">
        <v>342</v>
      </c>
      <c r="R3050">
        <v>95.3</v>
      </c>
      <c r="S3050">
        <v>336</v>
      </c>
      <c r="T3050">
        <v>107.9</v>
      </c>
      <c r="U3050">
        <v>344</v>
      </c>
      <c r="V3050">
        <v>0</v>
      </c>
      <c r="W3050">
        <v>146</v>
      </c>
    </row>
    <row r="3051" spans="1:23" x14ac:dyDescent="0.25">
      <c r="A3051">
        <f>COUNTIF('Value Matchup'!$D$356:$D$423,D3051)</f>
        <v>0</v>
      </c>
      <c r="B3051" t="s">
        <v>1775</v>
      </c>
      <c r="C3051">
        <v>248</v>
      </c>
      <c r="D3051" t="s">
        <v>168</v>
      </c>
      <c r="E3051" t="s">
        <v>169</v>
      </c>
      <c r="F3051" s="79" t="s">
        <v>549</v>
      </c>
      <c r="G3051">
        <v>-8.19</v>
      </c>
      <c r="H3051">
        <v>96.9</v>
      </c>
      <c r="I3051">
        <v>261</v>
      </c>
      <c r="J3051">
        <v>105.1</v>
      </c>
      <c r="K3051">
        <v>225</v>
      </c>
      <c r="L3051">
        <v>68.900000000000006</v>
      </c>
      <c r="M3051">
        <v>49</v>
      </c>
      <c r="N3051">
        <v>3.3000000000000002E-2</v>
      </c>
      <c r="O3051">
        <v>89</v>
      </c>
      <c r="P3051">
        <v>-3.67</v>
      </c>
      <c r="Q3051">
        <v>238</v>
      </c>
      <c r="R3051">
        <v>101.7</v>
      </c>
      <c r="S3051">
        <v>202</v>
      </c>
      <c r="T3051">
        <v>105.3</v>
      </c>
      <c r="U3051">
        <v>276</v>
      </c>
      <c r="V3051">
        <v>-2.66</v>
      </c>
      <c r="W3051">
        <v>231</v>
      </c>
    </row>
    <row r="3052" spans="1:23" x14ac:dyDescent="0.25">
      <c r="A3052">
        <f>COUNTIF('Value Matchup'!$D$356:$D$423,D3052)</f>
        <v>0</v>
      </c>
      <c r="B3052" t="s">
        <v>1775</v>
      </c>
      <c r="C3052">
        <v>249</v>
      </c>
      <c r="D3052" t="s">
        <v>331</v>
      </c>
      <c r="E3052" t="s">
        <v>167</v>
      </c>
      <c r="F3052" s="79" t="s">
        <v>1730</v>
      </c>
      <c r="G3052">
        <v>-8.48</v>
      </c>
      <c r="H3052">
        <v>95.9</v>
      </c>
      <c r="I3052">
        <v>281</v>
      </c>
      <c r="J3052">
        <v>104.4</v>
      </c>
      <c r="K3052">
        <v>210</v>
      </c>
      <c r="L3052">
        <v>65.7</v>
      </c>
      <c r="M3052">
        <v>184</v>
      </c>
      <c r="N3052">
        <v>-8.1000000000000003E-2</v>
      </c>
      <c r="O3052">
        <v>334</v>
      </c>
      <c r="P3052">
        <v>0.15</v>
      </c>
      <c r="Q3052">
        <v>158</v>
      </c>
      <c r="R3052">
        <v>103</v>
      </c>
      <c r="S3052">
        <v>166</v>
      </c>
      <c r="T3052">
        <v>102.8</v>
      </c>
      <c r="U3052">
        <v>170</v>
      </c>
      <c r="V3052">
        <v>-5.99</v>
      </c>
      <c r="W3052">
        <v>304</v>
      </c>
    </row>
    <row r="3053" spans="1:23" x14ac:dyDescent="0.25">
      <c r="A3053">
        <f>COUNTIF('Value Matchup'!$D$356:$D$423,D3053)</f>
        <v>0</v>
      </c>
      <c r="B3053" t="s">
        <v>1775</v>
      </c>
      <c r="C3053">
        <v>250</v>
      </c>
      <c r="D3053" t="s">
        <v>343</v>
      </c>
      <c r="E3053" t="s">
        <v>169</v>
      </c>
      <c r="F3053" s="79" t="s">
        <v>1718</v>
      </c>
      <c r="G3053">
        <v>-8.5</v>
      </c>
      <c r="H3053">
        <v>100.5</v>
      </c>
      <c r="I3053">
        <v>203</v>
      </c>
      <c r="J3053">
        <v>109</v>
      </c>
      <c r="K3053">
        <v>288</v>
      </c>
      <c r="L3053">
        <v>56.2</v>
      </c>
      <c r="M3053">
        <v>347</v>
      </c>
      <c r="N3053">
        <v>-7.6999999999999999E-2</v>
      </c>
      <c r="O3053">
        <v>328</v>
      </c>
      <c r="P3053">
        <v>-0.73</v>
      </c>
      <c r="Q3053">
        <v>177</v>
      </c>
      <c r="R3053">
        <v>102.4</v>
      </c>
      <c r="S3053">
        <v>179</v>
      </c>
      <c r="T3053">
        <v>103.1</v>
      </c>
      <c r="U3053">
        <v>178</v>
      </c>
      <c r="V3053">
        <v>6.84</v>
      </c>
      <c r="W3053">
        <v>35</v>
      </c>
    </row>
    <row r="3054" spans="1:23" x14ac:dyDescent="0.25">
      <c r="A3054">
        <f>COUNTIF('Value Matchup'!$D$356:$D$423,D3054)</f>
        <v>0</v>
      </c>
      <c r="B3054" t="s">
        <v>1775</v>
      </c>
      <c r="C3054">
        <v>251</v>
      </c>
      <c r="D3054" t="s">
        <v>354</v>
      </c>
      <c r="E3054" t="s">
        <v>123</v>
      </c>
      <c r="F3054" s="79" t="s">
        <v>542</v>
      </c>
      <c r="G3054">
        <v>-8.52</v>
      </c>
      <c r="H3054">
        <v>96.2</v>
      </c>
      <c r="I3054">
        <v>276</v>
      </c>
      <c r="J3054">
        <v>104.7</v>
      </c>
      <c r="K3054">
        <v>217</v>
      </c>
      <c r="L3054">
        <v>64.7</v>
      </c>
      <c r="M3054">
        <v>226</v>
      </c>
      <c r="N3054">
        <v>0.11700000000000001</v>
      </c>
      <c r="O3054">
        <v>6</v>
      </c>
      <c r="P3054">
        <v>-4.1900000000000004</v>
      </c>
      <c r="Q3054">
        <v>244</v>
      </c>
      <c r="R3054">
        <v>101.1</v>
      </c>
      <c r="S3054">
        <v>223</v>
      </c>
      <c r="T3054">
        <v>105.2</v>
      </c>
      <c r="U3054">
        <v>270</v>
      </c>
      <c r="V3054">
        <v>-2.15</v>
      </c>
      <c r="W3054">
        <v>222</v>
      </c>
    </row>
    <row r="3055" spans="1:23" x14ac:dyDescent="0.25">
      <c r="A3055">
        <f>COUNTIF('Value Matchup'!$D$356:$D$423,D3055)</f>
        <v>1</v>
      </c>
      <c r="B3055" t="s">
        <v>1775</v>
      </c>
      <c r="C3055">
        <v>252</v>
      </c>
      <c r="D3055" t="s">
        <v>55</v>
      </c>
      <c r="E3055" t="s">
        <v>153</v>
      </c>
      <c r="F3055" s="79" t="s">
        <v>518</v>
      </c>
      <c r="G3055">
        <v>-8.52</v>
      </c>
      <c r="H3055">
        <v>101.1</v>
      </c>
      <c r="I3055">
        <v>195</v>
      </c>
      <c r="J3055">
        <v>109.6</v>
      </c>
      <c r="K3055">
        <v>297</v>
      </c>
      <c r="L3055">
        <v>63.4</v>
      </c>
      <c r="M3055">
        <v>275</v>
      </c>
      <c r="N3055">
        <v>1.6E-2</v>
      </c>
      <c r="O3055">
        <v>123</v>
      </c>
      <c r="P3055">
        <v>-4.43</v>
      </c>
      <c r="Q3055">
        <v>249</v>
      </c>
      <c r="R3055">
        <v>101.4</v>
      </c>
      <c r="S3055">
        <v>209</v>
      </c>
      <c r="T3055">
        <v>105.9</v>
      </c>
      <c r="U3055">
        <v>304</v>
      </c>
      <c r="V3055">
        <v>-5.84</v>
      </c>
      <c r="W3055">
        <v>301</v>
      </c>
    </row>
    <row r="3056" spans="1:23" x14ac:dyDescent="0.25">
      <c r="A3056">
        <f>COUNTIF('Value Matchup'!$D$356:$D$423,D3056)</f>
        <v>0</v>
      </c>
      <c r="B3056" t="s">
        <v>1775</v>
      </c>
      <c r="C3056">
        <v>253</v>
      </c>
      <c r="D3056" t="s">
        <v>395</v>
      </c>
      <c r="E3056" t="s">
        <v>169</v>
      </c>
      <c r="F3056" s="79" t="s">
        <v>1730</v>
      </c>
      <c r="G3056">
        <v>-8.61</v>
      </c>
      <c r="H3056">
        <v>96.2</v>
      </c>
      <c r="I3056">
        <v>277</v>
      </c>
      <c r="J3056">
        <v>104.8</v>
      </c>
      <c r="K3056">
        <v>219</v>
      </c>
      <c r="L3056">
        <v>66.599999999999994</v>
      </c>
      <c r="M3056">
        <v>132</v>
      </c>
      <c r="N3056">
        <v>-0.03</v>
      </c>
      <c r="O3056">
        <v>252</v>
      </c>
      <c r="P3056">
        <v>1.18</v>
      </c>
      <c r="Q3056">
        <v>144</v>
      </c>
      <c r="R3056">
        <v>103.1</v>
      </c>
      <c r="S3056">
        <v>164</v>
      </c>
      <c r="T3056">
        <v>101.9</v>
      </c>
      <c r="U3056">
        <v>129</v>
      </c>
      <c r="V3056">
        <v>9.81</v>
      </c>
      <c r="W3056">
        <v>8</v>
      </c>
    </row>
    <row r="3057" spans="1:23" x14ac:dyDescent="0.25">
      <c r="A3057">
        <f>COUNTIF('Value Matchup'!$D$356:$D$423,D3057)</f>
        <v>0</v>
      </c>
      <c r="B3057" t="s">
        <v>1775</v>
      </c>
      <c r="C3057">
        <v>254</v>
      </c>
      <c r="D3057" t="s">
        <v>109</v>
      </c>
      <c r="E3057" t="s">
        <v>110</v>
      </c>
      <c r="F3057" s="79" t="s">
        <v>1737</v>
      </c>
      <c r="G3057">
        <v>-8.64</v>
      </c>
      <c r="H3057">
        <v>96.8</v>
      </c>
      <c r="I3057">
        <v>265</v>
      </c>
      <c r="J3057">
        <v>105.5</v>
      </c>
      <c r="K3057">
        <v>229</v>
      </c>
      <c r="L3057">
        <v>57.3</v>
      </c>
      <c r="M3057">
        <v>346</v>
      </c>
      <c r="N3057">
        <v>-4.5999999999999999E-2</v>
      </c>
      <c r="O3057">
        <v>292</v>
      </c>
      <c r="P3057">
        <v>2.52</v>
      </c>
      <c r="Q3057">
        <v>124</v>
      </c>
      <c r="R3057">
        <v>103.7</v>
      </c>
      <c r="S3057">
        <v>143</v>
      </c>
      <c r="T3057">
        <v>101.1</v>
      </c>
      <c r="U3057">
        <v>102</v>
      </c>
      <c r="V3057">
        <v>-7.67</v>
      </c>
      <c r="W3057">
        <v>324</v>
      </c>
    </row>
    <row r="3058" spans="1:23" x14ac:dyDescent="0.25">
      <c r="A3058">
        <f>COUNTIF('Value Matchup'!$D$356:$D$423,D3058)</f>
        <v>0</v>
      </c>
      <c r="B3058" t="s">
        <v>1775</v>
      </c>
      <c r="C3058">
        <v>255</v>
      </c>
      <c r="D3058" t="s">
        <v>356</v>
      </c>
      <c r="E3058" t="s">
        <v>136</v>
      </c>
      <c r="F3058" s="79" t="s">
        <v>515</v>
      </c>
      <c r="G3058">
        <v>-8.8800000000000008</v>
      </c>
      <c r="H3058">
        <v>97.4</v>
      </c>
      <c r="I3058">
        <v>256</v>
      </c>
      <c r="J3058">
        <v>106.2</v>
      </c>
      <c r="K3058">
        <v>243</v>
      </c>
      <c r="L3058">
        <v>68</v>
      </c>
      <c r="M3058">
        <v>72</v>
      </c>
      <c r="N3058">
        <v>2.9000000000000001E-2</v>
      </c>
      <c r="O3058">
        <v>93</v>
      </c>
      <c r="P3058">
        <v>-9.7100000000000009</v>
      </c>
      <c r="Q3058">
        <v>324</v>
      </c>
      <c r="R3058">
        <v>96.9</v>
      </c>
      <c r="S3058">
        <v>319</v>
      </c>
      <c r="T3058">
        <v>106.6</v>
      </c>
      <c r="U3058">
        <v>325</v>
      </c>
      <c r="V3058">
        <v>-1.77</v>
      </c>
      <c r="W3058">
        <v>210</v>
      </c>
    </row>
    <row r="3059" spans="1:23" x14ac:dyDescent="0.25">
      <c r="A3059">
        <f>COUNTIF('Value Matchup'!$D$356:$D$423,D3059)</f>
        <v>0</v>
      </c>
      <c r="B3059" t="s">
        <v>1775</v>
      </c>
      <c r="C3059">
        <v>256</v>
      </c>
      <c r="D3059" t="s">
        <v>378</v>
      </c>
      <c r="E3059" t="s">
        <v>132</v>
      </c>
      <c r="F3059" s="79" t="s">
        <v>550</v>
      </c>
      <c r="G3059">
        <v>-9.08</v>
      </c>
      <c r="H3059">
        <v>104.7</v>
      </c>
      <c r="I3059">
        <v>146</v>
      </c>
      <c r="J3059">
        <v>113.8</v>
      </c>
      <c r="K3059">
        <v>340</v>
      </c>
      <c r="L3059">
        <v>66.599999999999994</v>
      </c>
      <c r="M3059">
        <v>137</v>
      </c>
      <c r="N3059">
        <v>9.8000000000000004E-2</v>
      </c>
      <c r="O3059">
        <v>12</v>
      </c>
      <c r="P3059">
        <v>-2.48</v>
      </c>
      <c r="Q3059">
        <v>214</v>
      </c>
      <c r="R3059">
        <v>101.9</v>
      </c>
      <c r="S3059">
        <v>191</v>
      </c>
      <c r="T3059">
        <v>104.4</v>
      </c>
      <c r="U3059">
        <v>234</v>
      </c>
      <c r="V3059">
        <v>3.21</v>
      </c>
      <c r="W3059">
        <v>81</v>
      </c>
    </row>
    <row r="3060" spans="1:23" x14ac:dyDescent="0.25">
      <c r="A3060">
        <f>COUNTIF('Value Matchup'!$D$356:$D$423,D3060)</f>
        <v>0</v>
      </c>
      <c r="B3060" t="s">
        <v>1775</v>
      </c>
      <c r="C3060">
        <v>257</v>
      </c>
      <c r="D3060" t="s">
        <v>183</v>
      </c>
      <c r="E3060" t="s">
        <v>176</v>
      </c>
      <c r="F3060" s="79" t="s">
        <v>1748</v>
      </c>
      <c r="G3060">
        <v>-9.3000000000000007</v>
      </c>
      <c r="H3060">
        <v>99.5</v>
      </c>
      <c r="I3060">
        <v>222</v>
      </c>
      <c r="J3060">
        <v>108.8</v>
      </c>
      <c r="K3060">
        <v>287</v>
      </c>
      <c r="L3060">
        <v>63.9</v>
      </c>
      <c r="M3060">
        <v>264</v>
      </c>
      <c r="N3060">
        <v>3.5000000000000003E-2</v>
      </c>
      <c r="O3060">
        <v>84</v>
      </c>
      <c r="P3060">
        <v>2.99</v>
      </c>
      <c r="Q3060">
        <v>112</v>
      </c>
      <c r="R3060">
        <v>103.9</v>
      </c>
      <c r="S3060">
        <v>138</v>
      </c>
      <c r="T3060">
        <v>100.9</v>
      </c>
      <c r="U3060">
        <v>97</v>
      </c>
      <c r="V3060">
        <v>1.77</v>
      </c>
      <c r="W3060">
        <v>111</v>
      </c>
    </row>
    <row r="3061" spans="1:23" x14ac:dyDescent="0.25">
      <c r="A3061">
        <f>COUNTIF('Value Matchup'!$D$356:$D$423,D3061)</f>
        <v>0</v>
      </c>
      <c r="B3061" t="s">
        <v>1775</v>
      </c>
      <c r="C3061">
        <v>258</v>
      </c>
      <c r="D3061" t="s">
        <v>377</v>
      </c>
      <c r="E3061" t="s">
        <v>132</v>
      </c>
      <c r="F3061" s="79" t="s">
        <v>1749</v>
      </c>
      <c r="G3061">
        <v>-9.44</v>
      </c>
      <c r="H3061">
        <v>97.8</v>
      </c>
      <c r="I3061">
        <v>252</v>
      </c>
      <c r="J3061">
        <v>107.2</v>
      </c>
      <c r="K3061">
        <v>263</v>
      </c>
      <c r="L3061">
        <v>67.099999999999994</v>
      </c>
      <c r="M3061">
        <v>108</v>
      </c>
      <c r="N3061">
        <v>-8.9999999999999993E-3</v>
      </c>
      <c r="O3061">
        <v>196</v>
      </c>
      <c r="P3061">
        <v>-0.91</v>
      </c>
      <c r="Q3061">
        <v>180</v>
      </c>
      <c r="R3061">
        <v>102.7</v>
      </c>
      <c r="S3061">
        <v>171</v>
      </c>
      <c r="T3061">
        <v>103.6</v>
      </c>
      <c r="U3061">
        <v>190</v>
      </c>
      <c r="V3061">
        <v>4.7</v>
      </c>
      <c r="W3061">
        <v>55</v>
      </c>
    </row>
    <row r="3062" spans="1:23" x14ac:dyDescent="0.25">
      <c r="A3062">
        <f>COUNTIF('Value Matchup'!$D$356:$D$423,D3062)</f>
        <v>0</v>
      </c>
      <c r="B3062" t="s">
        <v>1775</v>
      </c>
      <c r="C3062">
        <v>259</v>
      </c>
      <c r="D3062" t="s">
        <v>129</v>
      </c>
      <c r="E3062" t="s">
        <v>121</v>
      </c>
      <c r="F3062" s="79" t="s">
        <v>1194</v>
      </c>
      <c r="G3062">
        <v>-9.68</v>
      </c>
      <c r="H3062">
        <v>89.3</v>
      </c>
      <c r="I3062">
        <v>330</v>
      </c>
      <c r="J3062">
        <v>99</v>
      </c>
      <c r="K3062">
        <v>99</v>
      </c>
      <c r="L3062">
        <v>62.8</v>
      </c>
      <c r="M3062">
        <v>291</v>
      </c>
      <c r="N3062">
        <v>-1.7999999999999999E-2</v>
      </c>
      <c r="O3062">
        <v>231</v>
      </c>
      <c r="P3062">
        <v>-9.01</v>
      </c>
      <c r="Q3062">
        <v>316</v>
      </c>
      <c r="R3062">
        <v>98.9</v>
      </c>
      <c r="S3062">
        <v>286</v>
      </c>
      <c r="T3062">
        <v>107.9</v>
      </c>
      <c r="U3062">
        <v>343</v>
      </c>
      <c r="V3062">
        <v>-9.2799999999999994</v>
      </c>
      <c r="W3062">
        <v>343</v>
      </c>
    </row>
    <row r="3063" spans="1:23" x14ac:dyDescent="0.25">
      <c r="A3063">
        <f>COUNTIF('Value Matchup'!$D$356:$D$423,D3063)</f>
        <v>0</v>
      </c>
      <c r="B3063" t="s">
        <v>1775</v>
      </c>
      <c r="C3063">
        <v>260</v>
      </c>
      <c r="D3063" t="s">
        <v>291</v>
      </c>
      <c r="E3063" t="s">
        <v>118</v>
      </c>
      <c r="F3063" s="79" t="s">
        <v>442</v>
      </c>
      <c r="G3063">
        <v>-9.76</v>
      </c>
      <c r="H3063">
        <v>91.5</v>
      </c>
      <c r="I3063">
        <v>316</v>
      </c>
      <c r="J3063">
        <v>101.3</v>
      </c>
      <c r="K3063">
        <v>143</v>
      </c>
      <c r="L3063">
        <v>64.5</v>
      </c>
      <c r="M3063">
        <v>239</v>
      </c>
      <c r="N3063">
        <v>4.0000000000000001E-3</v>
      </c>
      <c r="O3063">
        <v>160</v>
      </c>
      <c r="P3063">
        <v>-5.94</v>
      </c>
      <c r="Q3063">
        <v>276</v>
      </c>
      <c r="R3063">
        <v>98.7</v>
      </c>
      <c r="S3063">
        <v>289</v>
      </c>
      <c r="T3063">
        <v>104.6</v>
      </c>
      <c r="U3063">
        <v>247</v>
      </c>
      <c r="V3063">
        <v>-3.25</v>
      </c>
      <c r="W3063">
        <v>253</v>
      </c>
    </row>
    <row r="3064" spans="1:23" x14ac:dyDescent="0.25">
      <c r="A3064">
        <f>COUNTIF('Value Matchup'!$D$356:$D$423,D3064)</f>
        <v>0</v>
      </c>
      <c r="B3064" t="s">
        <v>1775</v>
      </c>
      <c r="C3064">
        <v>261</v>
      </c>
      <c r="D3064" t="s">
        <v>199</v>
      </c>
      <c r="E3064" t="s">
        <v>169</v>
      </c>
      <c r="F3064" s="79" t="s">
        <v>1749</v>
      </c>
      <c r="G3064">
        <v>-10.06</v>
      </c>
      <c r="H3064">
        <v>96.2</v>
      </c>
      <c r="I3064">
        <v>274</v>
      </c>
      <c r="J3064">
        <v>106.3</v>
      </c>
      <c r="K3064">
        <v>245</v>
      </c>
      <c r="L3064">
        <v>66.900000000000006</v>
      </c>
      <c r="M3064">
        <v>122</v>
      </c>
      <c r="N3064">
        <v>-2.1999999999999999E-2</v>
      </c>
      <c r="O3064">
        <v>237</v>
      </c>
      <c r="P3064">
        <v>-1.23</v>
      </c>
      <c r="Q3064">
        <v>185</v>
      </c>
      <c r="R3064">
        <v>102.3</v>
      </c>
      <c r="S3064">
        <v>181</v>
      </c>
      <c r="T3064">
        <v>103.5</v>
      </c>
      <c r="U3064">
        <v>188</v>
      </c>
      <c r="V3064">
        <v>2.1800000000000002</v>
      </c>
      <c r="W3064">
        <v>101</v>
      </c>
    </row>
    <row r="3065" spans="1:23" x14ac:dyDescent="0.25">
      <c r="A3065">
        <f>COUNTIF('Value Matchup'!$D$356:$D$423,D3065)</f>
        <v>0</v>
      </c>
      <c r="B3065" t="s">
        <v>1775</v>
      </c>
      <c r="C3065">
        <v>262</v>
      </c>
      <c r="D3065" t="s">
        <v>184</v>
      </c>
      <c r="E3065" t="s">
        <v>136</v>
      </c>
      <c r="F3065" s="79" t="s">
        <v>1296</v>
      </c>
      <c r="G3065">
        <v>-10.199999999999999</v>
      </c>
      <c r="H3065">
        <v>96.9</v>
      </c>
      <c r="I3065">
        <v>264</v>
      </c>
      <c r="J3065">
        <v>107.1</v>
      </c>
      <c r="K3065">
        <v>258</v>
      </c>
      <c r="L3065">
        <v>58.2</v>
      </c>
      <c r="M3065">
        <v>345</v>
      </c>
      <c r="N3065">
        <v>0.08</v>
      </c>
      <c r="O3065">
        <v>22</v>
      </c>
      <c r="P3065">
        <v>-10.3</v>
      </c>
      <c r="Q3065">
        <v>328</v>
      </c>
      <c r="R3065">
        <v>96.2</v>
      </c>
      <c r="S3065">
        <v>327</v>
      </c>
      <c r="T3065">
        <v>106.5</v>
      </c>
      <c r="U3065">
        <v>323</v>
      </c>
      <c r="V3065">
        <v>0.91</v>
      </c>
      <c r="W3065">
        <v>131</v>
      </c>
    </row>
    <row r="3066" spans="1:23" x14ac:dyDescent="0.25">
      <c r="A3066">
        <f>COUNTIF('Value Matchup'!$D$356:$D$423,D3066)</f>
        <v>1</v>
      </c>
      <c r="B3066" t="s">
        <v>1775</v>
      </c>
      <c r="C3066">
        <v>263</v>
      </c>
      <c r="D3066" t="s">
        <v>93</v>
      </c>
      <c r="E3066" t="s">
        <v>146</v>
      </c>
      <c r="F3066" s="79" t="s">
        <v>1660</v>
      </c>
      <c r="G3066">
        <v>-10.34</v>
      </c>
      <c r="H3066">
        <v>96.1</v>
      </c>
      <c r="I3066">
        <v>279</v>
      </c>
      <c r="J3066">
        <v>106.5</v>
      </c>
      <c r="K3066">
        <v>248</v>
      </c>
      <c r="L3066">
        <v>66.400000000000006</v>
      </c>
      <c r="M3066">
        <v>149</v>
      </c>
      <c r="N3066">
        <v>-3.5999999999999997E-2</v>
      </c>
      <c r="O3066">
        <v>267</v>
      </c>
      <c r="P3066">
        <v>-5.55</v>
      </c>
      <c r="Q3066">
        <v>268</v>
      </c>
      <c r="R3066">
        <v>99.5</v>
      </c>
      <c r="S3066">
        <v>268</v>
      </c>
      <c r="T3066">
        <v>105.1</v>
      </c>
      <c r="U3066">
        <v>258</v>
      </c>
      <c r="V3066">
        <v>-4.76</v>
      </c>
      <c r="W3066">
        <v>282</v>
      </c>
    </row>
    <row r="3067" spans="1:23" x14ac:dyDescent="0.25">
      <c r="A3067">
        <f>COUNTIF('Value Matchup'!$D$356:$D$423,D3067)</f>
        <v>0</v>
      </c>
      <c r="B3067" t="s">
        <v>1775</v>
      </c>
      <c r="C3067">
        <v>264</v>
      </c>
      <c r="D3067" t="s">
        <v>242</v>
      </c>
      <c r="E3067" t="s">
        <v>132</v>
      </c>
      <c r="F3067" s="79" t="s">
        <v>1661</v>
      </c>
      <c r="G3067">
        <v>-10.35</v>
      </c>
      <c r="H3067">
        <v>97.5</v>
      </c>
      <c r="I3067">
        <v>254</v>
      </c>
      <c r="J3067">
        <v>107.9</v>
      </c>
      <c r="K3067">
        <v>273</v>
      </c>
      <c r="L3067">
        <v>66.7</v>
      </c>
      <c r="M3067">
        <v>129</v>
      </c>
      <c r="N3067">
        <v>-0.06</v>
      </c>
      <c r="O3067">
        <v>307</v>
      </c>
      <c r="P3067">
        <v>-5.52</v>
      </c>
      <c r="Q3067">
        <v>267</v>
      </c>
      <c r="R3067">
        <v>100.6</v>
      </c>
      <c r="S3067">
        <v>236</v>
      </c>
      <c r="T3067">
        <v>106.1</v>
      </c>
      <c r="U3067">
        <v>313</v>
      </c>
      <c r="V3067">
        <v>-7.09</v>
      </c>
      <c r="W3067">
        <v>316</v>
      </c>
    </row>
    <row r="3068" spans="1:23" x14ac:dyDescent="0.25">
      <c r="A3068">
        <f>COUNTIF('Value Matchup'!$D$356:$D$423,D3068)</f>
        <v>0</v>
      </c>
      <c r="B3068" t="s">
        <v>1775</v>
      </c>
      <c r="C3068">
        <v>265</v>
      </c>
      <c r="D3068" t="s">
        <v>197</v>
      </c>
      <c r="E3068" t="s">
        <v>198</v>
      </c>
      <c r="F3068" s="79" t="s">
        <v>1740</v>
      </c>
      <c r="G3068">
        <v>-10.36</v>
      </c>
      <c r="H3068">
        <v>96.4</v>
      </c>
      <c r="I3068">
        <v>270</v>
      </c>
      <c r="J3068">
        <v>106.8</v>
      </c>
      <c r="K3068">
        <v>253</v>
      </c>
      <c r="L3068">
        <v>67.900000000000006</v>
      </c>
      <c r="M3068">
        <v>74</v>
      </c>
      <c r="N3068">
        <v>-0.01</v>
      </c>
      <c r="O3068">
        <v>199</v>
      </c>
      <c r="P3068">
        <v>-0.21</v>
      </c>
      <c r="Q3068">
        <v>165</v>
      </c>
      <c r="R3068">
        <v>104</v>
      </c>
      <c r="S3068">
        <v>132</v>
      </c>
      <c r="T3068">
        <v>104.2</v>
      </c>
      <c r="U3068">
        <v>225</v>
      </c>
      <c r="V3068">
        <v>2.98</v>
      </c>
      <c r="W3068">
        <v>83</v>
      </c>
    </row>
    <row r="3069" spans="1:23" x14ac:dyDescent="0.25">
      <c r="A3069">
        <f>COUNTIF('Value Matchup'!$D$356:$D$423,D3069)</f>
        <v>0</v>
      </c>
      <c r="B3069" t="s">
        <v>1775</v>
      </c>
      <c r="C3069">
        <v>266</v>
      </c>
      <c r="D3069" t="s">
        <v>305</v>
      </c>
      <c r="E3069" t="s">
        <v>207</v>
      </c>
      <c r="F3069" s="79" t="s">
        <v>451</v>
      </c>
      <c r="G3069">
        <v>-10.47</v>
      </c>
      <c r="H3069">
        <v>91.8</v>
      </c>
      <c r="I3069">
        <v>313</v>
      </c>
      <c r="J3069">
        <v>102.3</v>
      </c>
      <c r="K3069">
        <v>166</v>
      </c>
      <c r="L3069">
        <v>62.9</v>
      </c>
      <c r="M3069">
        <v>288</v>
      </c>
      <c r="N3069">
        <v>9.5000000000000001E-2</v>
      </c>
      <c r="O3069">
        <v>14</v>
      </c>
      <c r="P3069">
        <v>-1.87</v>
      </c>
      <c r="Q3069">
        <v>200</v>
      </c>
      <c r="R3069">
        <v>101.6</v>
      </c>
      <c r="S3069">
        <v>206</v>
      </c>
      <c r="T3069">
        <v>103.5</v>
      </c>
      <c r="U3069">
        <v>187</v>
      </c>
      <c r="V3069">
        <v>8.44</v>
      </c>
      <c r="W3069">
        <v>18</v>
      </c>
    </row>
    <row r="3070" spans="1:23" x14ac:dyDescent="0.25">
      <c r="A3070">
        <f>COUNTIF('Value Matchup'!$D$356:$D$423,D3070)</f>
        <v>0</v>
      </c>
      <c r="B3070" t="s">
        <v>1775</v>
      </c>
      <c r="C3070">
        <v>267</v>
      </c>
      <c r="D3070" t="s">
        <v>380</v>
      </c>
      <c r="E3070" t="s">
        <v>116</v>
      </c>
      <c r="F3070" s="79" t="s">
        <v>541</v>
      </c>
      <c r="G3070">
        <v>-10.52</v>
      </c>
      <c r="H3070">
        <v>93.4</v>
      </c>
      <c r="I3070">
        <v>300</v>
      </c>
      <c r="J3070">
        <v>103.9</v>
      </c>
      <c r="K3070">
        <v>200</v>
      </c>
      <c r="L3070">
        <v>66.400000000000006</v>
      </c>
      <c r="M3070">
        <v>147</v>
      </c>
      <c r="N3070">
        <v>-7.0000000000000001E-3</v>
      </c>
      <c r="O3070">
        <v>189</v>
      </c>
      <c r="P3070">
        <v>-11.25</v>
      </c>
      <c r="Q3070">
        <v>333</v>
      </c>
      <c r="R3070">
        <v>94.4</v>
      </c>
      <c r="S3070">
        <v>342</v>
      </c>
      <c r="T3070">
        <v>105.6</v>
      </c>
      <c r="U3070">
        <v>288</v>
      </c>
      <c r="V3070">
        <v>8.2799999999999994</v>
      </c>
      <c r="W3070">
        <v>19</v>
      </c>
    </row>
    <row r="3071" spans="1:23" x14ac:dyDescent="0.25">
      <c r="A3071">
        <f>COUNTIF('Value Matchup'!$D$356:$D$423,D3071)</f>
        <v>0</v>
      </c>
      <c r="B3071" t="s">
        <v>1775</v>
      </c>
      <c r="C3071">
        <v>268</v>
      </c>
      <c r="D3071" t="s">
        <v>245</v>
      </c>
      <c r="E3071" t="s">
        <v>207</v>
      </c>
      <c r="F3071" s="79" t="s">
        <v>551</v>
      </c>
      <c r="G3071">
        <v>-10.59</v>
      </c>
      <c r="H3071">
        <v>98.1</v>
      </c>
      <c r="I3071">
        <v>245</v>
      </c>
      <c r="J3071">
        <v>108.7</v>
      </c>
      <c r="K3071">
        <v>284</v>
      </c>
      <c r="L3071">
        <v>64.2</v>
      </c>
      <c r="M3071">
        <v>248</v>
      </c>
      <c r="N3071">
        <v>1.2E-2</v>
      </c>
      <c r="O3071">
        <v>128</v>
      </c>
      <c r="P3071">
        <v>-4.29</v>
      </c>
      <c r="Q3071">
        <v>246</v>
      </c>
      <c r="R3071">
        <v>99.8</v>
      </c>
      <c r="S3071">
        <v>263</v>
      </c>
      <c r="T3071">
        <v>104.1</v>
      </c>
      <c r="U3071">
        <v>217</v>
      </c>
      <c r="V3071">
        <v>-1.64</v>
      </c>
      <c r="W3071">
        <v>205</v>
      </c>
    </row>
    <row r="3072" spans="1:23" x14ac:dyDescent="0.25">
      <c r="A3072">
        <f>COUNTIF('Value Matchup'!$D$356:$D$423,D3072)</f>
        <v>0</v>
      </c>
      <c r="B3072" t="s">
        <v>1775</v>
      </c>
      <c r="C3072">
        <v>269</v>
      </c>
      <c r="D3072" t="s">
        <v>415</v>
      </c>
      <c r="E3072" t="s">
        <v>186</v>
      </c>
      <c r="F3072" s="79" t="s">
        <v>442</v>
      </c>
      <c r="G3072">
        <v>-10.65</v>
      </c>
      <c r="H3072">
        <v>91.4</v>
      </c>
      <c r="I3072">
        <v>317</v>
      </c>
      <c r="J3072">
        <v>102</v>
      </c>
      <c r="K3072">
        <v>159</v>
      </c>
      <c r="L3072">
        <v>60.7</v>
      </c>
      <c r="M3072">
        <v>330</v>
      </c>
      <c r="N3072">
        <v>-1.7000000000000001E-2</v>
      </c>
      <c r="O3072">
        <v>225</v>
      </c>
      <c r="P3072">
        <v>-6.89</v>
      </c>
      <c r="Q3072">
        <v>291</v>
      </c>
      <c r="R3072">
        <v>98.9</v>
      </c>
      <c r="S3072">
        <v>284</v>
      </c>
      <c r="T3072">
        <v>105.8</v>
      </c>
      <c r="U3072">
        <v>298</v>
      </c>
      <c r="V3072">
        <v>-7.2</v>
      </c>
      <c r="W3072">
        <v>320</v>
      </c>
    </row>
    <row r="3073" spans="1:23" x14ac:dyDescent="0.25">
      <c r="A3073">
        <f>COUNTIF('Value Matchup'!$D$356:$D$423,D3073)</f>
        <v>0</v>
      </c>
      <c r="B3073" t="s">
        <v>1775</v>
      </c>
      <c r="C3073">
        <v>270</v>
      </c>
      <c r="D3073" t="s">
        <v>252</v>
      </c>
      <c r="E3073" t="s">
        <v>148</v>
      </c>
      <c r="F3073" s="79" t="s">
        <v>449</v>
      </c>
      <c r="G3073">
        <v>-10.97</v>
      </c>
      <c r="H3073">
        <v>99.8</v>
      </c>
      <c r="I3073">
        <v>217</v>
      </c>
      <c r="J3073">
        <v>110.8</v>
      </c>
      <c r="K3073">
        <v>311</v>
      </c>
      <c r="L3073">
        <v>67.099999999999994</v>
      </c>
      <c r="M3073">
        <v>111</v>
      </c>
      <c r="N3073">
        <v>8.9999999999999993E-3</v>
      </c>
      <c r="O3073">
        <v>143</v>
      </c>
      <c r="P3073">
        <v>-9.49</v>
      </c>
      <c r="Q3073">
        <v>321</v>
      </c>
      <c r="R3073">
        <v>95.7</v>
      </c>
      <c r="S3073">
        <v>333</v>
      </c>
      <c r="T3073">
        <v>105.2</v>
      </c>
      <c r="U3073">
        <v>265</v>
      </c>
      <c r="V3073">
        <v>-1.06</v>
      </c>
      <c r="W3073">
        <v>182</v>
      </c>
    </row>
    <row r="3074" spans="1:23" x14ac:dyDescent="0.25">
      <c r="A3074">
        <f>COUNTIF('Value Matchup'!$D$356:$D$423,D3074)</f>
        <v>0</v>
      </c>
      <c r="B3074" t="s">
        <v>1775</v>
      </c>
      <c r="C3074">
        <v>271</v>
      </c>
      <c r="D3074" t="s">
        <v>298</v>
      </c>
      <c r="E3074" t="s">
        <v>136</v>
      </c>
      <c r="F3074" s="79" t="s">
        <v>1661</v>
      </c>
      <c r="G3074">
        <v>-11.06</v>
      </c>
      <c r="H3074">
        <v>96.2</v>
      </c>
      <c r="I3074">
        <v>278</v>
      </c>
      <c r="J3074">
        <v>107.2</v>
      </c>
      <c r="K3074">
        <v>262</v>
      </c>
      <c r="L3074">
        <v>71.2</v>
      </c>
      <c r="M3074">
        <v>13</v>
      </c>
      <c r="N3074">
        <v>-2.5999999999999999E-2</v>
      </c>
      <c r="O3074">
        <v>245</v>
      </c>
      <c r="P3074">
        <v>-7.61</v>
      </c>
      <c r="Q3074">
        <v>299</v>
      </c>
      <c r="R3074">
        <v>97</v>
      </c>
      <c r="S3074">
        <v>315</v>
      </c>
      <c r="T3074">
        <v>104.6</v>
      </c>
      <c r="U3074">
        <v>243</v>
      </c>
      <c r="V3074">
        <v>1.41</v>
      </c>
      <c r="W3074">
        <v>120</v>
      </c>
    </row>
    <row r="3075" spans="1:23" x14ac:dyDescent="0.25">
      <c r="A3075">
        <f>COUNTIF('Value Matchup'!$D$356:$D$423,D3075)</f>
        <v>0</v>
      </c>
      <c r="B3075" t="s">
        <v>1775</v>
      </c>
      <c r="C3075">
        <v>272</v>
      </c>
      <c r="D3075" t="s">
        <v>137</v>
      </c>
      <c r="E3075" t="s">
        <v>118</v>
      </c>
      <c r="F3075" s="79" t="s">
        <v>451</v>
      </c>
      <c r="G3075">
        <v>-11.07</v>
      </c>
      <c r="H3075">
        <v>98.1</v>
      </c>
      <c r="I3075">
        <v>244</v>
      </c>
      <c r="J3075">
        <v>109.2</v>
      </c>
      <c r="K3075">
        <v>290</v>
      </c>
      <c r="L3075">
        <v>62.5</v>
      </c>
      <c r="M3075">
        <v>300</v>
      </c>
      <c r="N3075">
        <v>4.4999999999999998E-2</v>
      </c>
      <c r="O3075">
        <v>69</v>
      </c>
      <c r="P3075">
        <v>-3.36</v>
      </c>
      <c r="Q3075">
        <v>231</v>
      </c>
      <c r="R3075">
        <v>100.9</v>
      </c>
      <c r="S3075">
        <v>227</v>
      </c>
      <c r="T3075">
        <v>104.3</v>
      </c>
      <c r="U3075">
        <v>229</v>
      </c>
      <c r="V3075">
        <v>2.2200000000000002</v>
      </c>
      <c r="W3075">
        <v>100</v>
      </c>
    </row>
    <row r="3076" spans="1:23" x14ac:dyDescent="0.25">
      <c r="A3076">
        <f>COUNTIF('Value Matchup'!$D$356:$D$423,D3076)</f>
        <v>0</v>
      </c>
      <c r="B3076" t="s">
        <v>1775</v>
      </c>
      <c r="C3076">
        <v>273</v>
      </c>
      <c r="D3076" t="s">
        <v>296</v>
      </c>
      <c r="E3076" t="s">
        <v>108</v>
      </c>
      <c r="F3076" s="79" t="s">
        <v>1661</v>
      </c>
      <c r="G3076">
        <v>-11.17</v>
      </c>
      <c r="H3076">
        <v>99.6</v>
      </c>
      <c r="I3076">
        <v>221</v>
      </c>
      <c r="J3076">
        <v>110.7</v>
      </c>
      <c r="K3076">
        <v>310</v>
      </c>
      <c r="L3076">
        <v>61.4</v>
      </c>
      <c r="M3076">
        <v>318</v>
      </c>
      <c r="N3076">
        <v>1.2999999999999999E-2</v>
      </c>
      <c r="O3076">
        <v>127</v>
      </c>
      <c r="P3076">
        <v>-1.95</v>
      </c>
      <c r="Q3076">
        <v>201</v>
      </c>
      <c r="R3076">
        <v>102.2</v>
      </c>
      <c r="S3076">
        <v>184</v>
      </c>
      <c r="T3076">
        <v>104.1</v>
      </c>
      <c r="U3076">
        <v>222</v>
      </c>
      <c r="V3076">
        <v>6.71</v>
      </c>
      <c r="W3076">
        <v>36</v>
      </c>
    </row>
    <row r="3077" spans="1:23" x14ac:dyDescent="0.25">
      <c r="A3077">
        <f>COUNTIF('Value Matchup'!$D$356:$D$423,D3077)</f>
        <v>0</v>
      </c>
      <c r="B3077" t="s">
        <v>1775</v>
      </c>
      <c r="C3077">
        <v>274</v>
      </c>
      <c r="D3077" t="s">
        <v>1750</v>
      </c>
      <c r="E3077" t="s">
        <v>116</v>
      </c>
      <c r="F3077" s="79" t="s">
        <v>535</v>
      </c>
      <c r="G3077">
        <v>-11.38</v>
      </c>
      <c r="H3077">
        <v>93.5</v>
      </c>
      <c r="I3077">
        <v>299</v>
      </c>
      <c r="J3077">
        <v>104.9</v>
      </c>
      <c r="K3077">
        <v>223</v>
      </c>
      <c r="L3077">
        <v>64.099999999999994</v>
      </c>
      <c r="M3077">
        <v>253</v>
      </c>
      <c r="N3077">
        <v>0.14299999999999999</v>
      </c>
      <c r="O3077">
        <v>2</v>
      </c>
      <c r="P3077">
        <v>-11.44</v>
      </c>
      <c r="Q3077">
        <v>336</v>
      </c>
      <c r="R3077">
        <v>94.5</v>
      </c>
      <c r="S3077">
        <v>341</v>
      </c>
      <c r="T3077">
        <v>105.9</v>
      </c>
      <c r="U3077">
        <v>306</v>
      </c>
      <c r="V3077">
        <v>5.7</v>
      </c>
      <c r="W3077">
        <v>48</v>
      </c>
    </row>
    <row r="3078" spans="1:23" x14ac:dyDescent="0.25">
      <c r="A3078">
        <f>COUNTIF('Value Matchup'!$D$356:$D$423,D3078)</f>
        <v>0</v>
      </c>
      <c r="B3078" t="s">
        <v>1775</v>
      </c>
      <c r="C3078">
        <v>275</v>
      </c>
      <c r="D3078" t="s">
        <v>337</v>
      </c>
      <c r="E3078" t="s">
        <v>148</v>
      </c>
      <c r="F3078" s="79" t="s">
        <v>1194</v>
      </c>
      <c r="G3078">
        <v>-11.41</v>
      </c>
      <c r="H3078">
        <v>99.1</v>
      </c>
      <c r="I3078">
        <v>230</v>
      </c>
      <c r="J3078">
        <v>110.5</v>
      </c>
      <c r="K3078">
        <v>305</v>
      </c>
      <c r="L3078">
        <v>69.099999999999994</v>
      </c>
      <c r="M3078">
        <v>44</v>
      </c>
      <c r="N3078">
        <v>1.0999999999999999E-2</v>
      </c>
      <c r="O3078">
        <v>133</v>
      </c>
      <c r="P3078">
        <v>-11.26</v>
      </c>
      <c r="Q3078">
        <v>334</v>
      </c>
      <c r="R3078">
        <v>95.9</v>
      </c>
      <c r="S3078">
        <v>330</v>
      </c>
      <c r="T3078">
        <v>107.1</v>
      </c>
      <c r="U3078">
        <v>338</v>
      </c>
      <c r="V3078">
        <v>-5.57</v>
      </c>
      <c r="W3078">
        <v>296</v>
      </c>
    </row>
    <row r="3079" spans="1:23" x14ac:dyDescent="0.25">
      <c r="A3079">
        <f>COUNTIF('Value Matchup'!$D$356:$D$423,D3079)</f>
        <v>0</v>
      </c>
      <c r="B3079" t="s">
        <v>1775</v>
      </c>
      <c r="C3079">
        <v>276</v>
      </c>
      <c r="D3079" t="s">
        <v>394</v>
      </c>
      <c r="E3079" t="s">
        <v>159</v>
      </c>
      <c r="F3079" s="79" t="s">
        <v>452</v>
      </c>
      <c r="G3079">
        <v>-11.43</v>
      </c>
      <c r="H3079">
        <v>97.2</v>
      </c>
      <c r="I3079">
        <v>258</v>
      </c>
      <c r="J3079">
        <v>108.7</v>
      </c>
      <c r="K3079">
        <v>285</v>
      </c>
      <c r="L3079">
        <v>70.8</v>
      </c>
      <c r="M3079">
        <v>17</v>
      </c>
      <c r="N3079">
        <v>6.8000000000000005E-2</v>
      </c>
      <c r="O3079">
        <v>37</v>
      </c>
      <c r="P3079">
        <v>-7.14</v>
      </c>
      <c r="Q3079">
        <v>292</v>
      </c>
      <c r="R3079">
        <v>98.1</v>
      </c>
      <c r="S3079">
        <v>303</v>
      </c>
      <c r="T3079">
        <v>105.2</v>
      </c>
      <c r="U3079">
        <v>269</v>
      </c>
      <c r="V3079">
        <v>8.7200000000000006</v>
      </c>
      <c r="W3079">
        <v>14</v>
      </c>
    </row>
    <row r="3080" spans="1:23" x14ac:dyDescent="0.25">
      <c r="A3080">
        <f>COUNTIF('Value Matchup'!$D$356:$D$423,D3080)</f>
        <v>0</v>
      </c>
      <c r="B3080" t="s">
        <v>1775</v>
      </c>
      <c r="C3080">
        <v>277</v>
      </c>
      <c r="D3080" t="s">
        <v>398</v>
      </c>
      <c r="E3080" t="s">
        <v>207</v>
      </c>
      <c r="F3080" s="79" t="s">
        <v>1751</v>
      </c>
      <c r="G3080">
        <v>-11.63</v>
      </c>
      <c r="H3080">
        <v>92</v>
      </c>
      <c r="I3080">
        <v>312</v>
      </c>
      <c r="J3080">
        <v>103.6</v>
      </c>
      <c r="K3080">
        <v>188</v>
      </c>
      <c r="L3080">
        <v>65.099999999999994</v>
      </c>
      <c r="M3080">
        <v>218</v>
      </c>
      <c r="N3080">
        <v>-6.6000000000000003E-2</v>
      </c>
      <c r="O3080">
        <v>316</v>
      </c>
      <c r="P3080">
        <v>-1.83</v>
      </c>
      <c r="Q3080">
        <v>199</v>
      </c>
      <c r="R3080">
        <v>100.9</v>
      </c>
      <c r="S3080">
        <v>226</v>
      </c>
      <c r="T3080">
        <v>102.8</v>
      </c>
      <c r="U3080">
        <v>168</v>
      </c>
      <c r="V3080">
        <v>8.14</v>
      </c>
      <c r="W3080">
        <v>22</v>
      </c>
    </row>
    <row r="3081" spans="1:23" x14ac:dyDescent="0.25">
      <c r="A3081">
        <f>COUNTIF('Value Matchup'!$D$356:$D$423,D3081)</f>
        <v>0</v>
      </c>
      <c r="B3081" t="s">
        <v>1775</v>
      </c>
      <c r="C3081">
        <v>278</v>
      </c>
      <c r="D3081" t="s">
        <v>230</v>
      </c>
      <c r="E3081" t="s">
        <v>198</v>
      </c>
      <c r="F3081" s="79" t="s">
        <v>1752</v>
      </c>
      <c r="G3081">
        <v>-11.85</v>
      </c>
      <c r="H3081">
        <v>103.8</v>
      </c>
      <c r="I3081">
        <v>156</v>
      </c>
      <c r="J3081">
        <v>115.6</v>
      </c>
      <c r="K3081">
        <v>345</v>
      </c>
      <c r="L3081">
        <v>62.5</v>
      </c>
      <c r="M3081">
        <v>299</v>
      </c>
      <c r="N3081">
        <v>-8.9999999999999993E-3</v>
      </c>
      <c r="O3081">
        <v>194</v>
      </c>
      <c r="P3081">
        <v>2.33</v>
      </c>
      <c r="Q3081">
        <v>127</v>
      </c>
      <c r="R3081">
        <v>104.8</v>
      </c>
      <c r="S3081">
        <v>103</v>
      </c>
      <c r="T3081">
        <v>102.5</v>
      </c>
      <c r="U3081">
        <v>155</v>
      </c>
      <c r="V3081">
        <v>10.32</v>
      </c>
      <c r="W3081">
        <v>7</v>
      </c>
    </row>
    <row r="3082" spans="1:23" x14ac:dyDescent="0.25">
      <c r="A3082">
        <f>COUNTIF('Value Matchup'!$D$356:$D$423,D3082)</f>
        <v>0</v>
      </c>
      <c r="B3082" t="s">
        <v>1775</v>
      </c>
      <c r="C3082">
        <v>279</v>
      </c>
      <c r="D3082" t="s">
        <v>267</v>
      </c>
      <c r="E3082" t="s">
        <v>108</v>
      </c>
      <c r="F3082" s="79" t="s">
        <v>1746</v>
      </c>
      <c r="G3082">
        <v>-11.86</v>
      </c>
      <c r="H3082">
        <v>99</v>
      </c>
      <c r="I3082">
        <v>232</v>
      </c>
      <c r="J3082">
        <v>110.9</v>
      </c>
      <c r="K3082">
        <v>313</v>
      </c>
      <c r="L3082">
        <v>65.400000000000006</v>
      </c>
      <c r="M3082">
        <v>202</v>
      </c>
      <c r="N3082">
        <v>-2.1999999999999999E-2</v>
      </c>
      <c r="O3082">
        <v>238</v>
      </c>
      <c r="P3082">
        <v>-4.0599999999999996</v>
      </c>
      <c r="Q3082">
        <v>242</v>
      </c>
      <c r="R3082">
        <v>100.4</v>
      </c>
      <c r="S3082">
        <v>246</v>
      </c>
      <c r="T3082">
        <v>104.4</v>
      </c>
      <c r="U3082">
        <v>235</v>
      </c>
      <c r="V3082">
        <v>1.61</v>
      </c>
      <c r="W3082">
        <v>112</v>
      </c>
    </row>
    <row r="3083" spans="1:23" x14ac:dyDescent="0.25">
      <c r="A3083">
        <f>COUNTIF('Value Matchup'!$D$356:$D$423,D3083)</f>
        <v>0</v>
      </c>
      <c r="B3083" t="s">
        <v>1775</v>
      </c>
      <c r="C3083">
        <v>280</v>
      </c>
      <c r="D3083" t="s">
        <v>256</v>
      </c>
      <c r="E3083" t="s">
        <v>123</v>
      </c>
      <c r="F3083" s="79" t="s">
        <v>1660</v>
      </c>
      <c r="G3083">
        <v>-11.87</v>
      </c>
      <c r="H3083">
        <v>98.4</v>
      </c>
      <c r="I3083">
        <v>240</v>
      </c>
      <c r="J3083">
        <v>110.3</v>
      </c>
      <c r="K3083">
        <v>301</v>
      </c>
      <c r="L3083">
        <v>66.099999999999994</v>
      </c>
      <c r="M3083">
        <v>168</v>
      </c>
      <c r="N3083">
        <v>4.9000000000000002E-2</v>
      </c>
      <c r="O3083">
        <v>62</v>
      </c>
      <c r="P3083">
        <v>-4.6100000000000003</v>
      </c>
      <c r="Q3083">
        <v>250</v>
      </c>
      <c r="R3083">
        <v>100.6</v>
      </c>
      <c r="S3083">
        <v>237</v>
      </c>
      <c r="T3083">
        <v>105.2</v>
      </c>
      <c r="U3083">
        <v>266</v>
      </c>
      <c r="V3083">
        <v>-0.88</v>
      </c>
      <c r="W3083">
        <v>169</v>
      </c>
    </row>
    <row r="3084" spans="1:23" x14ac:dyDescent="0.25">
      <c r="A3084">
        <f>COUNTIF('Value Matchup'!$D$356:$D$423,D3084)</f>
        <v>0</v>
      </c>
      <c r="B3084" t="s">
        <v>1775</v>
      </c>
      <c r="C3084">
        <v>281</v>
      </c>
      <c r="D3084" t="s">
        <v>126</v>
      </c>
      <c r="E3084" t="s">
        <v>123</v>
      </c>
      <c r="F3084" s="79" t="s">
        <v>1742</v>
      </c>
      <c r="G3084">
        <v>-11.99</v>
      </c>
      <c r="H3084">
        <v>99.6</v>
      </c>
      <c r="I3084">
        <v>220</v>
      </c>
      <c r="J3084">
        <v>111.6</v>
      </c>
      <c r="K3084">
        <v>324</v>
      </c>
      <c r="L3084">
        <v>65.5</v>
      </c>
      <c r="M3084">
        <v>196</v>
      </c>
      <c r="N3084">
        <v>-2.1999999999999999E-2</v>
      </c>
      <c r="O3084">
        <v>239</v>
      </c>
      <c r="P3084">
        <v>-1.79</v>
      </c>
      <c r="Q3084">
        <v>198</v>
      </c>
      <c r="R3084">
        <v>102.4</v>
      </c>
      <c r="S3084">
        <v>178</v>
      </c>
      <c r="T3084">
        <v>104.2</v>
      </c>
      <c r="U3084">
        <v>224</v>
      </c>
      <c r="V3084">
        <v>8.4600000000000009</v>
      </c>
      <c r="W3084">
        <v>17</v>
      </c>
    </row>
    <row r="3085" spans="1:23" x14ac:dyDescent="0.25">
      <c r="A3085">
        <f>COUNTIF('Value Matchup'!$D$356:$D$423,D3085)</f>
        <v>1</v>
      </c>
      <c r="B3085" t="s">
        <v>1775</v>
      </c>
      <c r="C3085">
        <v>282</v>
      </c>
      <c r="D3085" t="s">
        <v>250</v>
      </c>
      <c r="E3085" t="s">
        <v>159</v>
      </c>
      <c r="F3085" s="79" t="s">
        <v>452</v>
      </c>
      <c r="G3085">
        <v>-12.03</v>
      </c>
      <c r="H3085">
        <v>96.3</v>
      </c>
      <c r="I3085">
        <v>273</v>
      </c>
      <c r="J3085">
        <v>108.4</v>
      </c>
      <c r="K3085">
        <v>278</v>
      </c>
      <c r="L3085">
        <v>65.7</v>
      </c>
      <c r="M3085">
        <v>186</v>
      </c>
      <c r="N3085">
        <v>4.9000000000000002E-2</v>
      </c>
      <c r="O3085">
        <v>61</v>
      </c>
      <c r="P3085">
        <v>-7.23</v>
      </c>
      <c r="Q3085">
        <v>295</v>
      </c>
      <c r="R3085">
        <v>98.3</v>
      </c>
      <c r="S3085">
        <v>297</v>
      </c>
      <c r="T3085">
        <v>105.6</v>
      </c>
      <c r="U3085">
        <v>285</v>
      </c>
      <c r="V3085">
        <v>5.12</v>
      </c>
      <c r="W3085">
        <v>53</v>
      </c>
    </row>
    <row r="3086" spans="1:23" x14ac:dyDescent="0.25">
      <c r="A3086">
        <f>COUNTIF('Value Matchup'!$D$356:$D$423,D3086)</f>
        <v>0</v>
      </c>
      <c r="B3086" t="s">
        <v>1775</v>
      </c>
      <c r="C3086">
        <v>283</v>
      </c>
      <c r="D3086" t="s">
        <v>248</v>
      </c>
      <c r="E3086" t="s">
        <v>108</v>
      </c>
      <c r="F3086" s="79" t="s">
        <v>518</v>
      </c>
      <c r="G3086">
        <v>-12.07</v>
      </c>
      <c r="H3086">
        <v>96.4</v>
      </c>
      <c r="I3086">
        <v>271</v>
      </c>
      <c r="J3086">
        <v>108.5</v>
      </c>
      <c r="K3086">
        <v>282</v>
      </c>
      <c r="L3086">
        <v>67.7</v>
      </c>
      <c r="M3086">
        <v>83</v>
      </c>
      <c r="N3086">
        <v>5.2999999999999999E-2</v>
      </c>
      <c r="O3086">
        <v>51</v>
      </c>
      <c r="P3086">
        <v>-4.68</v>
      </c>
      <c r="Q3086">
        <v>252</v>
      </c>
      <c r="R3086">
        <v>100.1</v>
      </c>
      <c r="S3086">
        <v>257</v>
      </c>
      <c r="T3086">
        <v>104.7</v>
      </c>
      <c r="U3086">
        <v>250</v>
      </c>
      <c r="V3086">
        <v>-3.54</v>
      </c>
      <c r="W3086">
        <v>257</v>
      </c>
    </row>
    <row r="3087" spans="1:23" x14ac:dyDescent="0.25">
      <c r="A3087">
        <f>COUNTIF('Value Matchup'!$D$356:$D$423,D3087)</f>
        <v>0</v>
      </c>
      <c r="B3087" t="s">
        <v>1775</v>
      </c>
      <c r="C3087">
        <v>284</v>
      </c>
      <c r="D3087" t="s">
        <v>145</v>
      </c>
      <c r="E3087" t="s">
        <v>146</v>
      </c>
      <c r="F3087" s="79" t="s">
        <v>1718</v>
      </c>
      <c r="G3087">
        <v>-12.16</v>
      </c>
      <c r="H3087">
        <v>100</v>
      </c>
      <c r="I3087">
        <v>215</v>
      </c>
      <c r="J3087">
        <v>112.1</v>
      </c>
      <c r="K3087">
        <v>334</v>
      </c>
      <c r="L3087">
        <v>66.099999999999994</v>
      </c>
      <c r="M3087">
        <v>169</v>
      </c>
      <c r="N3087">
        <v>4.0000000000000001E-3</v>
      </c>
      <c r="O3087">
        <v>161</v>
      </c>
      <c r="P3087">
        <v>-3.71</v>
      </c>
      <c r="Q3087">
        <v>239</v>
      </c>
      <c r="R3087">
        <v>99.6</v>
      </c>
      <c r="S3087">
        <v>266</v>
      </c>
      <c r="T3087">
        <v>103.3</v>
      </c>
      <c r="U3087">
        <v>186</v>
      </c>
      <c r="V3087">
        <v>-1.2</v>
      </c>
      <c r="W3087">
        <v>190</v>
      </c>
    </row>
    <row r="3088" spans="1:23" x14ac:dyDescent="0.25">
      <c r="A3088">
        <f>COUNTIF('Value Matchup'!$D$356:$D$423,D3088)</f>
        <v>0</v>
      </c>
      <c r="B3088" t="s">
        <v>1775</v>
      </c>
      <c r="C3088">
        <v>285</v>
      </c>
      <c r="D3088" t="s">
        <v>154</v>
      </c>
      <c r="E3088" t="s">
        <v>1399</v>
      </c>
      <c r="F3088" s="79" t="s">
        <v>1752</v>
      </c>
      <c r="G3088">
        <v>-12.17</v>
      </c>
      <c r="H3088">
        <v>96.1</v>
      </c>
      <c r="I3088">
        <v>280</v>
      </c>
      <c r="J3088">
        <v>108.2</v>
      </c>
      <c r="K3088">
        <v>276</v>
      </c>
      <c r="L3088">
        <v>67</v>
      </c>
      <c r="M3088">
        <v>120</v>
      </c>
      <c r="N3088">
        <v>-1.4999999999999999E-2</v>
      </c>
      <c r="O3088">
        <v>216</v>
      </c>
      <c r="P3088">
        <v>-1.66</v>
      </c>
      <c r="Q3088">
        <v>196</v>
      </c>
      <c r="R3088">
        <v>102.7</v>
      </c>
      <c r="S3088">
        <v>172</v>
      </c>
      <c r="T3088">
        <v>104.3</v>
      </c>
      <c r="U3088">
        <v>230</v>
      </c>
      <c r="V3088">
        <v>-1.2</v>
      </c>
      <c r="W3088">
        <v>191</v>
      </c>
    </row>
    <row r="3089" spans="1:23" x14ac:dyDescent="0.25">
      <c r="A3089">
        <f>COUNTIF('Value Matchup'!$D$356:$D$423,D3089)</f>
        <v>0</v>
      </c>
      <c r="B3089" t="s">
        <v>1775</v>
      </c>
      <c r="C3089">
        <v>286</v>
      </c>
      <c r="D3089" t="s">
        <v>324</v>
      </c>
      <c r="E3089" t="s">
        <v>151</v>
      </c>
      <c r="F3089" s="79" t="s">
        <v>1748</v>
      </c>
      <c r="G3089">
        <v>-12.2</v>
      </c>
      <c r="H3089">
        <v>98</v>
      </c>
      <c r="I3089">
        <v>247</v>
      </c>
      <c r="J3089">
        <v>110.2</v>
      </c>
      <c r="K3089">
        <v>300</v>
      </c>
      <c r="L3089">
        <v>65.5</v>
      </c>
      <c r="M3089">
        <v>197</v>
      </c>
      <c r="N3089">
        <v>-1E-3</v>
      </c>
      <c r="O3089">
        <v>174</v>
      </c>
      <c r="P3089">
        <v>0.77</v>
      </c>
      <c r="Q3089">
        <v>153</v>
      </c>
      <c r="R3089">
        <v>104.3</v>
      </c>
      <c r="S3089">
        <v>121</v>
      </c>
      <c r="T3089">
        <v>103.5</v>
      </c>
      <c r="U3089">
        <v>189</v>
      </c>
      <c r="V3089">
        <v>-1.46</v>
      </c>
      <c r="W3089">
        <v>198</v>
      </c>
    </row>
    <row r="3090" spans="1:23" x14ac:dyDescent="0.25">
      <c r="A3090">
        <f>COUNTIF('Value Matchup'!$D$356:$D$423,D3090)</f>
        <v>0</v>
      </c>
      <c r="B3090" t="s">
        <v>1775</v>
      </c>
      <c r="C3090">
        <v>287</v>
      </c>
      <c r="D3090" t="s">
        <v>223</v>
      </c>
      <c r="E3090" t="s">
        <v>159</v>
      </c>
      <c r="F3090" s="79" t="s">
        <v>444</v>
      </c>
      <c r="G3090">
        <v>-12.43</v>
      </c>
      <c r="H3090">
        <v>97.1</v>
      </c>
      <c r="I3090">
        <v>260</v>
      </c>
      <c r="J3090">
        <v>109.6</v>
      </c>
      <c r="K3090">
        <v>295</v>
      </c>
      <c r="L3090">
        <v>67.400000000000006</v>
      </c>
      <c r="M3090">
        <v>97</v>
      </c>
      <c r="N3090">
        <v>0.05</v>
      </c>
      <c r="O3090">
        <v>57</v>
      </c>
      <c r="P3090">
        <v>-10</v>
      </c>
      <c r="Q3090">
        <v>325</v>
      </c>
      <c r="R3090">
        <v>96.6</v>
      </c>
      <c r="S3090">
        <v>323</v>
      </c>
      <c r="T3090">
        <v>106.6</v>
      </c>
      <c r="U3090">
        <v>327</v>
      </c>
      <c r="V3090">
        <v>-3.63</v>
      </c>
      <c r="W3090">
        <v>258</v>
      </c>
    </row>
    <row r="3091" spans="1:23" x14ac:dyDescent="0.25">
      <c r="A3091">
        <f>COUNTIF('Value Matchup'!$D$356:$D$423,D3091)</f>
        <v>0</v>
      </c>
      <c r="B3091" t="s">
        <v>1775</v>
      </c>
      <c r="C3091">
        <v>288</v>
      </c>
      <c r="D3091" t="s">
        <v>336</v>
      </c>
      <c r="E3091" t="s">
        <v>198</v>
      </c>
      <c r="F3091" s="79" t="s">
        <v>1740</v>
      </c>
      <c r="G3091">
        <v>-12.53</v>
      </c>
      <c r="H3091">
        <v>93.3</v>
      </c>
      <c r="I3091">
        <v>302</v>
      </c>
      <c r="J3091">
        <v>105.8</v>
      </c>
      <c r="K3091">
        <v>235</v>
      </c>
      <c r="L3091">
        <v>66.5</v>
      </c>
      <c r="M3091">
        <v>143</v>
      </c>
      <c r="N3091">
        <v>-3.0000000000000001E-3</v>
      </c>
      <c r="O3091">
        <v>178</v>
      </c>
      <c r="P3091">
        <v>-1.64</v>
      </c>
      <c r="Q3091">
        <v>195</v>
      </c>
      <c r="R3091">
        <v>102.8</v>
      </c>
      <c r="S3091">
        <v>169</v>
      </c>
      <c r="T3091">
        <v>104.4</v>
      </c>
      <c r="U3091">
        <v>237</v>
      </c>
      <c r="V3091">
        <v>-0.96</v>
      </c>
      <c r="W3091">
        <v>176</v>
      </c>
    </row>
    <row r="3092" spans="1:23" x14ac:dyDescent="0.25">
      <c r="A3092">
        <f>COUNTIF('Value Matchup'!$D$356:$D$423,D3092)</f>
        <v>0</v>
      </c>
      <c r="B3092" t="s">
        <v>1775</v>
      </c>
      <c r="C3092">
        <v>289</v>
      </c>
      <c r="D3092" t="s">
        <v>117</v>
      </c>
      <c r="E3092" t="s">
        <v>116</v>
      </c>
      <c r="F3092" s="79" t="s">
        <v>445</v>
      </c>
      <c r="G3092">
        <v>-12.63</v>
      </c>
      <c r="H3092">
        <v>93.5</v>
      </c>
      <c r="I3092">
        <v>298</v>
      </c>
      <c r="J3092">
        <v>106.2</v>
      </c>
      <c r="K3092">
        <v>242</v>
      </c>
      <c r="L3092">
        <v>65.2</v>
      </c>
      <c r="M3092">
        <v>212</v>
      </c>
      <c r="N3092">
        <v>2.1999999999999999E-2</v>
      </c>
      <c r="O3092">
        <v>110</v>
      </c>
      <c r="P3092">
        <v>-11.86</v>
      </c>
      <c r="Q3092">
        <v>339</v>
      </c>
      <c r="R3092">
        <v>93.3</v>
      </c>
      <c r="S3092">
        <v>345</v>
      </c>
      <c r="T3092">
        <v>105.2</v>
      </c>
      <c r="U3092">
        <v>264</v>
      </c>
      <c r="V3092">
        <v>8.16</v>
      </c>
      <c r="W3092">
        <v>21</v>
      </c>
    </row>
    <row r="3093" spans="1:23" x14ac:dyDescent="0.25">
      <c r="A3093">
        <f>COUNTIF('Value Matchup'!$D$356:$D$423,D3093)</f>
        <v>1</v>
      </c>
      <c r="B3093" t="s">
        <v>1775</v>
      </c>
      <c r="C3093">
        <v>290</v>
      </c>
      <c r="D3093" t="s">
        <v>175</v>
      </c>
      <c r="E3093" t="s">
        <v>121</v>
      </c>
      <c r="F3093" s="79" t="s">
        <v>1662</v>
      </c>
      <c r="G3093">
        <v>-12.67</v>
      </c>
      <c r="H3093">
        <v>97.8</v>
      </c>
      <c r="I3093">
        <v>250</v>
      </c>
      <c r="J3093">
        <v>110.5</v>
      </c>
      <c r="K3093">
        <v>306</v>
      </c>
      <c r="L3093">
        <v>65.599999999999994</v>
      </c>
      <c r="M3093">
        <v>191</v>
      </c>
      <c r="N3093">
        <v>-3.1E-2</v>
      </c>
      <c r="O3093">
        <v>255</v>
      </c>
      <c r="P3093">
        <v>-8.15</v>
      </c>
      <c r="Q3093">
        <v>310</v>
      </c>
      <c r="R3093">
        <v>97.8</v>
      </c>
      <c r="S3093">
        <v>307</v>
      </c>
      <c r="T3093">
        <v>106</v>
      </c>
      <c r="U3093">
        <v>310</v>
      </c>
      <c r="V3093">
        <v>-7.17</v>
      </c>
      <c r="W3093">
        <v>319</v>
      </c>
    </row>
    <row r="3094" spans="1:23" x14ac:dyDescent="0.25">
      <c r="A3094">
        <f>COUNTIF('Value Matchup'!$D$356:$D$423,D3094)</f>
        <v>0</v>
      </c>
      <c r="B3094" t="s">
        <v>1775</v>
      </c>
      <c r="C3094">
        <v>291</v>
      </c>
      <c r="D3094" t="s">
        <v>287</v>
      </c>
      <c r="E3094" t="s">
        <v>121</v>
      </c>
      <c r="F3094" s="79" t="s">
        <v>442</v>
      </c>
      <c r="G3094">
        <v>-12.7</v>
      </c>
      <c r="H3094">
        <v>96.3</v>
      </c>
      <c r="I3094">
        <v>272</v>
      </c>
      <c r="J3094">
        <v>109</v>
      </c>
      <c r="K3094">
        <v>289</v>
      </c>
      <c r="L3094">
        <v>70.7</v>
      </c>
      <c r="M3094">
        <v>20</v>
      </c>
      <c r="N3094">
        <v>7.6999999999999999E-2</v>
      </c>
      <c r="O3094">
        <v>25</v>
      </c>
      <c r="P3094">
        <v>-8.5</v>
      </c>
      <c r="Q3094">
        <v>311</v>
      </c>
      <c r="R3094">
        <v>98.3</v>
      </c>
      <c r="S3094">
        <v>299</v>
      </c>
      <c r="T3094">
        <v>106.8</v>
      </c>
      <c r="U3094">
        <v>332</v>
      </c>
      <c r="V3094">
        <v>-7.71</v>
      </c>
      <c r="W3094">
        <v>326</v>
      </c>
    </row>
    <row r="3095" spans="1:23" x14ac:dyDescent="0.25">
      <c r="A3095">
        <f>COUNTIF('Value Matchup'!$D$356:$D$423,D3095)</f>
        <v>0</v>
      </c>
      <c r="B3095" t="s">
        <v>1775</v>
      </c>
      <c r="C3095">
        <v>292</v>
      </c>
      <c r="D3095" t="s">
        <v>135</v>
      </c>
      <c r="E3095" t="s">
        <v>136</v>
      </c>
      <c r="F3095" s="79" t="s">
        <v>541</v>
      </c>
      <c r="G3095">
        <v>-12.98</v>
      </c>
      <c r="H3095">
        <v>93.9</v>
      </c>
      <c r="I3095">
        <v>295</v>
      </c>
      <c r="J3095">
        <v>106.9</v>
      </c>
      <c r="K3095">
        <v>256</v>
      </c>
      <c r="L3095">
        <v>58.9</v>
      </c>
      <c r="M3095">
        <v>341</v>
      </c>
      <c r="N3095">
        <v>4.2999999999999997E-2</v>
      </c>
      <c r="O3095">
        <v>72</v>
      </c>
      <c r="P3095">
        <v>-10.52</v>
      </c>
      <c r="Q3095">
        <v>329</v>
      </c>
      <c r="R3095">
        <v>96.1</v>
      </c>
      <c r="S3095">
        <v>329</v>
      </c>
      <c r="T3095">
        <v>106.6</v>
      </c>
      <c r="U3095">
        <v>328</v>
      </c>
      <c r="V3095">
        <v>-2.25</v>
      </c>
      <c r="W3095">
        <v>224</v>
      </c>
    </row>
    <row r="3096" spans="1:23" x14ac:dyDescent="0.25">
      <c r="A3096">
        <f>COUNTIF('Value Matchup'!$D$356:$D$423,D3096)</f>
        <v>0</v>
      </c>
      <c r="B3096" t="s">
        <v>1775</v>
      </c>
      <c r="C3096">
        <v>293</v>
      </c>
      <c r="D3096" t="s">
        <v>165</v>
      </c>
      <c r="E3096" t="s">
        <v>159</v>
      </c>
      <c r="F3096" s="79" t="s">
        <v>442</v>
      </c>
      <c r="G3096">
        <v>-13.06</v>
      </c>
      <c r="H3096">
        <v>94.7</v>
      </c>
      <c r="I3096">
        <v>290</v>
      </c>
      <c r="J3096">
        <v>107.8</v>
      </c>
      <c r="K3096">
        <v>271</v>
      </c>
      <c r="L3096">
        <v>62.6</v>
      </c>
      <c r="M3096">
        <v>297</v>
      </c>
      <c r="N3096">
        <v>6.0000000000000001E-3</v>
      </c>
      <c r="O3096">
        <v>156</v>
      </c>
      <c r="P3096">
        <v>-7.86</v>
      </c>
      <c r="Q3096">
        <v>307</v>
      </c>
      <c r="R3096">
        <v>98.1</v>
      </c>
      <c r="S3096">
        <v>304</v>
      </c>
      <c r="T3096">
        <v>106</v>
      </c>
      <c r="U3096">
        <v>308</v>
      </c>
      <c r="V3096">
        <v>7.65</v>
      </c>
      <c r="W3096">
        <v>24</v>
      </c>
    </row>
    <row r="3097" spans="1:23" x14ac:dyDescent="0.25">
      <c r="A3097">
        <f>COUNTIF('Value Matchup'!$D$356:$D$423,D3097)</f>
        <v>0</v>
      </c>
      <c r="B3097" t="s">
        <v>1775</v>
      </c>
      <c r="C3097">
        <v>294</v>
      </c>
      <c r="D3097" t="s">
        <v>120</v>
      </c>
      <c r="E3097" t="s">
        <v>121</v>
      </c>
      <c r="F3097" s="79" t="s">
        <v>1718</v>
      </c>
      <c r="G3097">
        <v>-13.09</v>
      </c>
      <c r="H3097">
        <v>94.1</v>
      </c>
      <c r="I3097">
        <v>294</v>
      </c>
      <c r="J3097">
        <v>107.2</v>
      </c>
      <c r="K3097">
        <v>259</v>
      </c>
      <c r="L3097">
        <v>62.4</v>
      </c>
      <c r="M3097">
        <v>303</v>
      </c>
      <c r="N3097">
        <v>1.6E-2</v>
      </c>
      <c r="O3097">
        <v>120</v>
      </c>
      <c r="P3097">
        <v>-7.81</v>
      </c>
      <c r="Q3097">
        <v>305</v>
      </c>
      <c r="R3097">
        <v>99.2</v>
      </c>
      <c r="S3097">
        <v>279</v>
      </c>
      <c r="T3097">
        <v>107</v>
      </c>
      <c r="U3097">
        <v>336</v>
      </c>
      <c r="V3097">
        <v>-6.12</v>
      </c>
      <c r="W3097">
        <v>307</v>
      </c>
    </row>
    <row r="3098" spans="1:23" x14ac:dyDescent="0.25">
      <c r="A3098">
        <f>COUNTIF('Value Matchup'!$D$356:$D$423,D3098)</f>
        <v>0</v>
      </c>
      <c r="B3098" t="s">
        <v>1775</v>
      </c>
      <c r="C3098">
        <v>295</v>
      </c>
      <c r="D3098" t="s">
        <v>59</v>
      </c>
      <c r="E3098" t="s">
        <v>118</v>
      </c>
      <c r="F3098" s="79" t="s">
        <v>1753</v>
      </c>
      <c r="G3098">
        <v>-13.16</v>
      </c>
      <c r="H3098">
        <v>97.2</v>
      </c>
      <c r="I3098">
        <v>259</v>
      </c>
      <c r="J3098">
        <v>110.3</v>
      </c>
      <c r="K3098">
        <v>302</v>
      </c>
      <c r="L3098">
        <v>63.6</v>
      </c>
      <c r="M3098">
        <v>271</v>
      </c>
      <c r="N3098">
        <v>-7.2999999999999995E-2</v>
      </c>
      <c r="O3098">
        <v>324</v>
      </c>
      <c r="P3098">
        <v>-4.25</v>
      </c>
      <c r="Q3098">
        <v>245</v>
      </c>
      <c r="R3098">
        <v>99.6</v>
      </c>
      <c r="S3098">
        <v>267</v>
      </c>
      <c r="T3098">
        <v>103.8</v>
      </c>
      <c r="U3098">
        <v>208</v>
      </c>
      <c r="V3098">
        <v>-0.45</v>
      </c>
      <c r="W3098">
        <v>159</v>
      </c>
    </row>
    <row r="3099" spans="1:23" x14ac:dyDescent="0.25">
      <c r="A3099">
        <f>COUNTIF('Value Matchup'!$D$356:$D$423,D3099)</f>
        <v>0</v>
      </c>
      <c r="B3099" t="s">
        <v>1775</v>
      </c>
      <c r="C3099">
        <v>296</v>
      </c>
      <c r="D3099" t="s">
        <v>280</v>
      </c>
      <c r="E3099" t="s">
        <v>148</v>
      </c>
      <c r="F3099" s="79" t="s">
        <v>1660</v>
      </c>
      <c r="G3099">
        <v>-13.46</v>
      </c>
      <c r="H3099">
        <v>92.5</v>
      </c>
      <c r="I3099">
        <v>307</v>
      </c>
      <c r="J3099">
        <v>105.9</v>
      </c>
      <c r="K3099">
        <v>238</v>
      </c>
      <c r="L3099">
        <v>65.599999999999994</v>
      </c>
      <c r="M3099">
        <v>189</v>
      </c>
      <c r="N3099">
        <v>-3.1E-2</v>
      </c>
      <c r="O3099">
        <v>256</v>
      </c>
      <c r="P3099">
        <v>-9.33</v>
      </c>
      <c r="Q3099">
        <v>319</v>
      </c>
      <c r="R3099">
        <v>96.8</v>
      </c>
      <c r="S3099">
        <v>321</v>
      </c>
      <c r="T3099">
        <v>106.1</v>
      </c>
      <c r="U3099">
        <v>314</v>
      </c>
      <c r="V3099">
        <v>-3.94</v>
      </c>
      <c r="W3099">
        <v>266</v>
      </c>
    </row>
    <row r="3100" spans="1:23" x14ac:dyDescent="0.25">
      <c r="A3100">
        <f>COUNTIF('Value Matchup'!$D$356:$D$423,D3100)</f>
        <v>0</v>
      </c>
      <c r="B3100" t="s">
        <v>1775</v>
      </c>
      <c r="C3100">
        <v>297</v>
      </c>
      <c r="D3100" t="s">
        <v>178</v>
      </c>
      <c r="E3100" t="s">
        <v>146</v>
      </c>
      <c r="F3100" s="79" t="s">
        <v>1754</v>
      </c>
      <c r="G3100">
        <v>-13.5</v>
      </c>
      <c r="H3100">
        <v>92.2</v>
      </c>
      <c r="I3100">
        <v>309</v>
      </c>
      <c r="J3100">
        <v>105.7</v>
      </c>
      <c r="K3100">
        <v>234</v>
      </c>
      <c r="L3100">
        <v>63.9</v>
      </c>
      <c r="M3100">
        <v>263</v>
      </c>
      <c r="N3100">
        <v>3.9E-2</v>
      </c>
      <c r="O3100">
        <v>80</v>
      </c>
      <c r="P3100">
        <v>-7.33</v>
      </c>
      <c r="Q3100">
        <v>296</v>
      </c>
      <c r="R3100">
        <v>98.5</v>
      </c>
      <c r="S3100">
        <v>293</v>
      </c>
      <c r="T3100">
        <v>105.9</v>
      </c>
      <c r="U3100">
        <v>303</v>
      </c>
      <c r="V3100">
        <v>-8.5500000000000007</v>
      </c>
      <c r="W3100">
        <v>337</v>
      </c>
    </row>
    <row r="3101" spans="1:23" x14ac:dyDescent="0.25">
      <c r="A3101">
        <f>COUNTIF('Value Matchup'!$D$356:$D$423,D3101)</f>
        <v>0</v>
      </c>
      <c r="B3101" t="s">
        <v>1775</v>
      </c>
      <c r="C3101">
        <v>298</v>
      </c>
      <c r="D3101" t="s">
        <v>254</v>
      </c>
      <c r="E3101" t="s">
        <v>1399</v>
      </c>
      <c r="F3101" s="79" t="s">
        <v>1660</v>
      </c>
      <c r="G3101">
        <v>-13.56</v>
      </c>
      <c r="H3101">
        <v>98</v>
      </c>
      <c r="I3101">
        <v>246</v>
      </c>
      <c r="J3101">
        <v>111.6</v>
      </c>
      <c r="K3101">
        <v>325</v>
      </c>
      <c r="L3101">
        <v>72.400000000000006</v>
      </c>
      <c r="M3101">
        <v>7</v>
      </c>
      <c r="N3101">
        <v>1.0999999999999999E-2</v>
      </c>
      <c r="O3101">
        <v>134</v>
      </c>
      <c r="P3101">
        <v>-5.26</v>
      </c>
      <c r="Q3101">
        <v>262</v>
      </c>
      <c r="R3101">
        <v>98.5</v>
      </c>
      <c r="S3101">
        <v>294</v>
      </c>
      <c r="T3101">
        <v>103.8</v>
      </c>
      <c r="U3101">
        <v>207</v>
      </c>
      <c r="V3101">
        <v>-2.17</v>
      </c>
      <c r="W3101">
        <v>223</v>
      </c>
    </row>
    <row r="3102" spans="1:23" x14ac:dyDescent="0.25">
      <c r="A3102">
        <f>COUNTIF('Value Matchup'!$D$356:$D$423,D3102)</f>
        <v>0</v>
      </c>
      <c r="B3102" t="s">
        <v>1775</v>
      </c>
      <c r="C3102">
        <v>299</v>
      </c>
      <c r="D3102" t="s">
        <v>393</v>
      </c>
      <c r="E3102" t="s">
        <v>186</v>
      </c>
      <c r="F3102" s="79" t="s">
        <v>1728</v>
      </c>
      <c r="G3102">
        <v>-13.67</v>
      </c>
      <c r="H3102">
        <v>98.2</v>
      </c>
      <c r="I3102">
        <v>241</v>
      </c>
      <c r="J3102">
        <v>111.9</v>
      </c>
      <c r="K3102">
        <v>330</v>
      </c>
      <c r="L3102">
        <v>64.900000000000006</v>
      </c>
      <c r="M3102">
        <v>223</v>
      </c>
      <c r="N3102">
        <v>4.2000000000000003E-2</v>
      </c>
      <c r="O3102">
        <v>74</v>
      </c>
      <c r="P3102">
        <v>-6.2</v>
      </c>
      <c r="Q3102">
        <v>280</v>
      </c>
      <c r="R3102">
        <v>99.4</v>
      </c>
      <c r="S3102">
        <v>275</v>
      </c>
      <c r="T3102">
        <v>105.6</v>
      </c>
      <c r="U3102">
        <v>293</v>
      </c>
      <c r="V3102">
        <v>-5.3</v>
      </c>
      <c r="W3102">
        <v>291</v>
      </c>
    </row>
    <row r="3103" spans="1:23" x14ac:dyDescent="0.25">
      <c r="A3103">
        <f>COUNTIF('Value Matchup'!$D$356:$D$423,D3103)</f>
        <v>0</v>
      </c>
      <c r="B3103" t="s">
        <v>1775</v>
      </c>
      <c r="C3103">
        <v>300</v>
      </c>
      <c r="D3103" t="s">
        <v>215</v>
      </c>
      <c r="E3103" t="s">
        <v>169</v>
      </c>
      <c r="F3103" s="79" t="s">
        <v>1749</v>
      </c>
      <c r="G3103">
        <v>-13.77</v>
      </c>
      <c r="H3103">
        <v>98.1</v>
      </c>
      <c r="I3103">
        <v>243</v>
      </c>
      <c r="J3103">
        <v>111.9</v>
      </c>
      <c r="K3103">
        <v>331</v>
      </c>
      <c r="L3103">
        <v>70.5</v>
      </c>
      <c r="M3103">
        <v>21</v>
      </c>
      <c r="N3103">
        <v>0.08</v>
      </c>
      <c r="O3103">
        <v>21</v>
      </c>
      <c r="P3103">
        <v>0.01</v>
      </c>
      <c r="Q3103">
        <v>161</v>
      </c>
      <c r="R3103">
        <v>103.3</v>
      </c>
      <c r="S3103">
        <v>157</v>
      </c>
      <c r="T3103">
        <v>103.3</v>
      </c>
      <c r="U3103">
        <v>182</v>
      </c>
      <c r="V3103">
        <v>3.89</v>
      </c>
      <c r="W3103">
        <v>68</v>
      </c>
    </row>
    <row r="3104" spans="1:23" x14ac:dyDescent="0.25">
      <c r="A3104">
        <f>COUNTIF('Value Matchup'!$D$356:$D$423,D3104)</f>
        <v>0</v>
      </c>
      <c r="B3104" t="s">
        <v>1775</v>
      </c>
      <c r="C3104">
        <v>301</v>
      </c>
      <c r="D3104" t="s">
        <v>206</v>
      </c>
      <c r="E3104" t="s">
        <v>207</v>
      </c>
      <c r="F3104" s="79" t="s">
        <v>1755</v>
      </c>
      <c r="G3104">
        <v>-13.84</v>
      </c>
      <c r="H3104">
        <v>94.8</v>
      </c>
      <c r="I3104">
        <v>289</v>
      </c>
      <c r="J3104">
        <v>108.6</v>
      </c>
      <c r="K3104">
        <v>283</v>
      </c>
      <c r="L3104">
        <v>66.599999999999994</v>
      </c>
      <c r="M3104">
        <v>134</v>
      </c>
      <c r="N3104">
        <v>8.0000000000000002E-3</v>
      </c>
      <c r="O3104">
        <v>148</v>
      </c>
      <c r="P3104">
        <v>-5.31</v>
      </c>
      <c r="Q3104">
        <v>264</v>
      </c>
      <c r="R3104">
        <v>99.3</v>
      </c>
      <c r="S3104">
        <v>277</v>
      </c>
      <c r="T3104">
        <v>104.6</v>
      </c>
      <c r="U3104">
        <v>242</v>
      </c>
      <c r="V3104">
        <v>-5.34</v>
      </c>
      <c r="W3104">
        <v>294</v>
      </c>
    </row>
    <row r="3105" spans="1:23" x14ac:dyDescent="0.25">
      <c r="A3105">
        <f>COUNTIF('Value Matchup'!$D$356:$D$423,D3105)</f>
        <v>0</v>
      </c>
      <c r="B3105" t="s">
        <v>1775</v>
      </c>
      <c r="C3105">
        <v>302</v>
      </c>
      <c r="D3105" t="s">
        <v>300</v>
      </c>
      <c r="E3105" t="s">
        <v>136</v>
      </c>
      <c r="F3105" s="79" t="s">
        <v>1756</v>
      </c>
      <c r="G3105">
        <v>-13.86</v>
      </c>
      <c r="H3105">
        <v>93.8</v>
      </c>
      <c r="I3105">
        <v>296</v>
      </c>
      <c r="J3105">
        <v>107.6</v>
      </c>
      <c r="K3105">
        <v>268</v>
      </c>
      <c r="L3105">
        <v>67.7</v>
      </c>
      <c r="M3105">
        <v>82</v>
      </c>
      <c r="N3105">
        <v>-4.2999999999999997E-2</v>
      </c>
      <c r="O3105">
        <v>281</v>
      </c>
      <c r="P3105">
        <v>-6.3</v>
      </c>
      <c r="Q3105">
        <v>282</v>
      </c>
      <c r="R3105">
        <v>98.3</v>
      </c>
      <c r="S3105">
        <v>298</v>
      </c>
      <c r="T3105">
        <v>104.6</v>
      </c>
      <c r="U3105">
        <v>245</v>
      </c>
      <c r="V3105">
        <v>6.22</v>
      </c>
      <c r="W3105">
        <v>43</v>
      </c>
    </row>
    <row r="3106" spans="1:23" x14ac:dyDescent="0.25">
      <c r="A3106">
        <f>COUNTIF('Value Matchup'!$D$356:$D$423,D3106)</f>
        <v>0</v>
      </c>
      <c r="B3106" t="s">
        <v>1775</v>
      </c>
      <c r="C3106">
        <v>303</v>
      </c>
      <c r="D3106" t="s">
        <v>313</v>
      </c>
      <c r="E3106" t="s">
        <v>108</v>
      </c>
      <c r="F3106" s="79" t="s">
        <v>1662</v>
      </c>
      <c r="G3106">
        <v>-13.96</v>
      </c>
      <c r="H3106">
        <v>96.9</v>
      </c>
      <c r="I3106">
        <v>262</v>
      </c>
      <c r="J3106">
        <v>110.9</v>
      </c>
      <c r="K3106">
        <v>312</v>
      </c>
      <c r="L3106">
        <v>74.099999999999994</v>
      </c>
      <c r="M3106">
        <v>4</v>
      </c>
      <c r="N3106">
        <v>-7.0000000000000001E-3</v>
      </c>
      <c r="O3106">
        <v>187</v>
      </c>
      <c r="P3106">
        <v>-5.34</v>
      </c>
      <c r="Q3106">
        <v>265</v>
      </c>
      <c r="R3106">
        <v>100</v>
      </c>
      <c r="S3106">
        <v>258</v>
      </c>
      <c r="T3106">
        <v>105.4</v>
      </c>
      <c r="U3106">
        <v>279</v>
      </c>
      <c r="V3106">
        <v>-0.98</v>
      </c>
      <c r="W3106">
        <v>178</v>
      </c>
    </row>
    <row r="3107" spans="1:23" x14ac:dyDescent="0.25">
      <c r="A3107">
        <f>COUNTIF('Value Matchup'!$D$356:$D$423,D3107)</f>
        <v>0</v>
      </c>
      <c r="B3107" t="s">
        <v>1775</v>
      </c>
      <c r="C3107">
        <v>304</v>
      </c>
      <c r="D3107" t="s">
        <v>162</v>
      </c>
      <c r="E3107" t="s">
        <v>108</v>
      </c>
      <c r="F3107" s="79" t="s">
        <v>1740</v>
      </c>
      <c r="G3107">
        <v>-14.29</v>
      </c>
      <c r="H3107">
        <v>92</v>
      </c>
      <c r="I3107">
        <v>311</v>
      </c>
      <c r="J3107">
        <v>106.3</v>
      </c>
      <c r="K3107">
        <v>246</v>
      </c>
      <c r="L3107">
        <v>64.099999999999994</v>
      </c>
      <c r="M3107">
        <v>255</v>
      </c>
      <c r="N3107">
        <v>-9.0999999999999998E-2</v>
      </c>
      <c r="O3107">
        <v>339</v>
      </c>
      <c r="P3107">
        <v>-6.64</v>
      </c>
      <c r="Q3107">
        <v>287</v>
      </c>
      <c r="R3107">
        <v>99.8</v>
      </c>
      <c r="S3107">
        <v>262</v>
      </c>
      <c r="T3107">
        <v>106.4</v>
      </c>
      <c r="U3107">
        <v>321</v>
      </c>
      <c r="V3107">
        <v>-5.22</v>
      </c>
      <c r="W3107">
        <v>287</v>
      </c>
    </row>
    <row r="3108" spans="1:23" x14ac:dyDescent="0.25">
      <c r="A3108">
        <f>COUNTIF('Value Matchup'!$D$356:$D$423,D3108)</f>
        <v>0</v>
      </c>
      <c r="B3108" t="s">
        <v>1775</v>
      </c>
      <c r="C3108">
        <v>305</v>
      </c>
      <c r="D3108" t="s">
        <v>209</v>
      </c>
      <c r="E3108" t="s">
        <v>182</v>
      </c>
      <c r="F3108" s="79" t="s">
        <v>1757</v>
      </c>
      <c r="G3108">
        <v>-14.41</v>
      </c>
      <c r="H3108">
        <v>93.3</v>
      </c>
      <c r="I3108">
        <v>301</v>
      </c>
      <c r="J3108">
        <v>107.7</v>
      </c>
      <c r="K3108">
        <v>270</v>
      </c>
      <c r="L3108">
        <v>70.5</v>
      </c>
      <c r="M3108">
        <v>22</v>
      </c>
      <c r="N3108">
        <v>-4.5999999999999999E-2</v>
      </c>
      <c r="O3108">
        <v>289</v>
      </c>
      <c r="P3108">
        <v>4.55</v>
      </c>
      <c r="Q3108">
        <v>83</v>
      </c>
      <c r="R3108">
        <v>104.7</v>
      </c>
      <c r="S3108">
        <v>107</v>
      </c>
      <c r="T3108">
        <v>100.2</v>
      </c>
      <c r="U3108">
        <v>82</v>
      </c>
      <c r="V3108">
        <v>-1.64</v>
      </c>
      <c r="W3108">
        <v>204</v>
      </c>
    </row>
    <row r="3109" spans="1:23" x14ac:dyDescent="0.25">
      <c r="A3109">
        <f>COUNTIF('Value Matchup'!$D$356:$D$423,D3109)</f>
        <v>0</v>
      </c>
      <c r="B3109" t="s">
        <v>1775</v>
      </c>
      <c r="C3109">
        <v>306</v>
      </c>
      <c r="D3109" t="s">
        <v>203</v>
      </c>
      <c r="E3109" t="s">
        <v>123</v>
      </c>
      <c r="F3109" s="79" t="s">
        <v>1753</v>
      </c>
      <c r="G3109">
        <v>-14.45</v>
      </c>
      <c r="H3109">
        <v>98.7</v>
      </c>
      <c r="I3109">
        <v>234</v>
      </c>
      <c r="J3109">
        <v>113.1</v>
      </c>
      <c r="K3109">
        <v>337</v>
      </c>
      <c r="L3109">
        <v>67.099999999999994</v>
      </c>
      <c r="M3109">
        <v>113</v>
      </c>
      <c r="N3109">
        <v>-1.7999999999999999E-2</v>
      </c>
      <c r="O3109">
        <v>229</v>
      </c>
      <c r="P3109">
        <v>-2.44</v>
      </c>
      <c r="Q3109">
        <v>212</v>
      </c>
      <c r="R3109">
        <v>101.7</v>
      </c>
      <c r="S3109">
        <v>200</v>
      </c>
      <c r="T3109">
        <v>104.1</v>
      </c>
      <c r="U3109">
        <v>221</v>
      </c>
      <c r="V3109">
        <v>1.29</v>
      </c>
      <c r="W3109">
        <v>121</v>
      </c>
    </row>
    <row r="3110" spans="1:23" x14ac:dyDescent="0.25">
      <c r="A3110">
        <f>COUNTIF('Value Matchup'!$D$356:$D$423,D3110)</f>
        <v>0</v>
      </c>
      <c r="B3110" t="s">
        <v>1775</v>
      </c>
      <c r="C3110">
        <v>307</v>
      </c>
      <c r="D3110" t="s">
        <v>349</v>
      </c>
      <c r="E3110" t="s">
        <v>1399</v>
      </c>
      <c r="F3110" s="79" t="s">
        <v>1758</v>
      </c>
      <c r="G3110">
        <v>-14.47</v>
      </c>
      <c r="H3110">
        <v>89.8</v>
      </c>
      <c r="I3110">
        <v>325</v>
      </c>
      <c r="J3110">
        <v>104.3</v>
      </c>
      <c r="K3110">
        <v>208</v>
      </c>
      <c r="L3110">
        <v>61.2</v>
      </c>
      <c r="M3110">
        <v>321</v>
      </c>
      <c r="N3110">
        <v>2.1000000000000001E-2</v>
      </c>
      <c r="O3110">
        <v>111</v>
      </c>
      <c r="P3110">
        <v>-6.15</v>
      </c>
      <c r="Q3110">
        <v>278</v>
      </c>
      <c r="R3110">
        <v>97.9</v>
      </c>
      <c r="S3110">
        <v>306</v>
      </c>
      <c r="T3110">
        <v>104</v>
      </c>
      <c r="U3110">
        <v>214</v>
      </c>
      <c r="V3110">
        <v>-2.82</v>
      </c>
      <c r="W3110">
        <v>238</v>
      </c>
    </row>
    <row r="3111" spans="1:23" x14ac:dyDescent="0.25">
      <c r="A3111">
        <f>COUNTIF('Value Matchup'!$D$356:$D$423,D3111)</f>
        <v>0</v>
      </c>
      <c r="B3111" t="s">
        <v>1775</v>
      </c>
      <c r="C3111">
        <v>308</v>
      </c>
      <c r="D3111" t="s">
        <v>322</v>
      </c>
      <c r="E3111" t="s">
        <v>146</v>
      </c>
      <c r="F3111" s="79" t="s">
        <v>1759</v>
      </c>
      <c r="G3111">
        <v>-14.61</v>
      </c>
      <c r="H3111">
        <v>97.3</v>
      </c>
      <c r="I3111">
        <v>257</v>
      </c>
      <c r="J3111">
        <v>111.9</v>
      </c>
      <c r="K3111">
        <v>332</v>
      </c>
      <c r="L3111">
        <v>64</v>
      </c>
      <c r="M3111">
        <v>258</v>
      </c>
      <c r="N3111">
        <v>-4.2000000000000003E-2</v>
      </c>
      <c r="O3111">
        <v>279</v>
      </c>
      <c r="P3111">
        <v>-3.49</v>
      </c>
      <c r="Q3111">
        <v>234</v>
      </c>
      <c r="R3111">
        <v>100.8</v>
      </c>
      <c r="S3111">
        <v>234</v>
      </c>
      <c r="T3111">
        <v>104.3</v>
      </c>
      <c r="U3111">
        <v>227</v>
      </c>
      <c r="V3111">
        <v>-1.18</v>
      </c>
      <c r="W3111">
        <v>187</v>
      </c>
    </row>
    <row r="3112" spans="1:23" x14ac:dyDescent="0.25">
      <c r="A3112">
        <f>COUNTIF('Value Matchup'!$D$356:$D$423,D3112)</f>
        <v>0</v>
      </c>
      <c r="B3112" t="s">
        <v>1775</v>
      </c>
      <c r="C3112">
        <v>309</v>
      </c>
      <c r="D3112" t="s">
        <v>163</v>
      </c>
      <c r="E3112" t="s">
        <v>148</v>
      </c>
      <c r="F3112" s="79" t="s">
        <v>1728</v>
      </c>
      <c r="G3112">
        <v>-15.5</v>
      </c>
      <c r="H3112">
        <v>92.3</v>
      </c>
      <c r="I3112">
        <v>308</v>
      </c>
      <c r="J3112">
        <v>107.8</v>
      </c>
      <c r="K3112">
        <v>272</v>
      </c>
      <c r="L3112">
        <v>63.4</v>
      </c>
      <c r="M3112">
        <v>276</v>
      </c>
      <c r="N3112">
        <v>-7.0000000000000001E-3</v>
      </c>
      <c r="O3112">
        <v>190</v>
      </c>
      <c r="P3112">
        <v>-11.39</v>
      </c>
      <c r="Q3112">
        <v>335</v>
      </c>
      <c r="R3112">
        <v>95.6</v>
      </c>
      <c r="S3112">
        <v>334</v>
      </c>
      <c r="T3112">
        <v>107</v>
      </c>
      <c r="U3112">
        <v>335</v>
      </c>
      <c r="V3112">
        <v>-7.87</v>
      </c>
      <c r="W3112">
        <v>329</v>
      </c>
    </row>
    <row r="3113" spans="1:23" x14ac:dyDescent="0.25">
      <c r="A3113">
        <f>COUNTIF('Value Matchup'!$D$356:$D$423,D3113)</f>
        <v>1</v>
      </c>
      <c r="B3113" t="s">
        <v>1775</v>
      </c>
      <c r="C3113">
        <v>310</v>
      </c>
      <c r="D3113" t="s">
        <v>327</v>
      </c>
      <c r="E3113" t="s">
        <v>116</v>
      </c>
      <c r="F3113" s="79" t="s">
        <v>441</v>
      </c>
      <c r="G3113">
        <v>-15.63</v>
      </c>
      <c r="H3113">
        <v>85.6</v>
      </c>
      <c r="I3113">
        <v>341</v>
      </c>
      <c r="J3113">
        <v>101.2</v>
      </c>
      <c r="K3113">
        <v>140</v>
      </c>
      <c r="L3113">
        <v>66.3</v>
      </c>
      <c r="M3113">
        <v>155</v>
      </c>
      <c r="N3113">
        <v>4.7E-2</v>
      </c>
      <c r="O3113">
        <v>66</v>
      </c>
      <c r="P3113">
        <v>-13.14</v>
      </c>
      <c r="Q3113">
        <v>345</v>
      </c>
      <c r="R3113">
        <v>93.4</v>
      </c>
      <c r="S3113">
        <v>343</v>
      </c>
      <c r="T3113">
        <v>106.6</v>
      </c>
      <c r="U3113">
        <v>324</v>
      </c>
      <c r="V3113">
        <v>9.39</v>
      </c>
      <c r="W3113">
        <v>9</v>
      </c>
    </row>
    <row r="3114" spans="1:23" x14ac:dyDescent="0.25">
      <c r="A3114">
        <f>COUNTIF('Value Matchup'!$D$356:$D$423,D3114)</f>
        <v>0</v>
      </c>
      <c r="B3114" t="s">
        <v>1775</v>
      </c>
      <c r="C3114">
        <v>311</v>
      </c>
      <c r="D3114" t="s">
        <v>367</v>
      </c>
      <c r="E3114" t="s">
        <v>148</v>
      </c>
      <c r="F3114" s="79" t="s">
        <v>1747</v>
      </c>
      <c r="G3114">
        <v>-15.76</v>
      </c>
      <c r="H3114">
        <v>89.8</v>
      </c>
      <c r="I3114">
        <v>328</v>
      </c>
      <c r="J3114">
        <v>105.5</v>
      </c>
      <c r="K3114">
        <v>230</v>
      </c>
      <c r="L3114">
        <v>63.7</v>
      </c>
      <c r="M3114">
        <v>267</v>
      </c>
      <c r="N3114">
        <v>4.5999999999999999E-2</v>
      </c>
      <c r="O3114">
        <v>67</v>
      </c>
      <c r="P3114">
        <v>-10.78</v>
      </c>
      <c r="Q3114">
        <v>332</v>
      </c>
      <c r="R3114">
        <v>96.3</v>
      </c>
      <c r="S3114">
        <v>326</v>
      </c>
      <c r="T3114">
        <v>107.1</v>
      </c>
      <c r="U3114">
        <v>337</v>
      </c>
      <c r="V3114">
        <v>-4.71</v>
      </c>
      <c r="W3114">
        <v>281</v>
      </c>
    </row>
    <row r="3115" spans="1:23" x14ac:dyDescent="0.25">
      <c r="A3115">
        <f>COUNTIF('Value Matchup'!$D$356:$D$423,D3115)</f>
        <v>0</v>
      </c>
      <c r="B3115" t="s">
        <v>1775</v>
      </c>
      <c r="C3115">
        <v>312</v>
      </c>
      <c r="D3115" t="s">
        <v>221</v>
      </c>
      <c r="E3115" t="s">
        <v>118</v>
      </c>
      <c r="F3115" s="79" t="s">
        <v>1742</v>
      </c>
      <c r="G3115">
        <v>-15.81</v>
      </c>
      <c r="H3115">
        <v>95.6</v>
      </c>
      <c r="I3115">
        <v>283</v>
      </c>
      <c r="J3115">
        <v>111.4</v>
      </c>
      <c r="K3115">
        <v>322</v>
      </c>
      <c r="L3115">
        <v>62.8</v>
      </c>
      <c r="M3115">
        <v>292</v>
      </c>
      <c r="N3115">
        <v>-3.7999999999999999E-2</v>
      </c>
      <c r="O3115">
        <v>274</v>
      </c>
      <c r="P3115">
        <v>-6.31</v>
      </c>
      <c r="Q3115">
        <v>283</v>
      </c>
      <c r="R3115">
        <v>99</v>
      </c>
      <c r="S3115">
        <v>281</v>
      </c>
      <c r="T3115">
        <v>105.3</v>
      </c>
      <c r="U3115">
        <v>277</v>
      </c>
      <c r="V3115">
        <v>-5.33</v>
      </c>
      <c r="W3115">
        <v>293</v>
      </c>
    </row>
    <row r="3116" spans="1:23" x14ac:dyDescent="0.25">
      <c r="A3116">
        <f>COUNTIF('Value Matchup'!$D$356:$D$423,D3116)</f>
        <v>0</v>
      </c>
      <c r="B3116" t="s">
        <v>1775</v>
      </c>
      <c r="C3116">
        <v>313</v>
      </c>
      <c r="D3116" t="s">
        <v>360</v>
      </c>
      <c r="E3116" t="s">
        <v>132</v>
      </c>
      <c r="F3116" s="79" t="s">
        <v>1760</v>
      </c>
      <c r="G3116">
        <v>-16.14</v>
      </c>
      <c r="H3116">
        <v>90.7</v>
      </c>
      <c r="I3116">
        <v>321</v>
      </c>
      <c r="J3116">
        <v>106.8</v>
      </c>
      <c r="K3116">
        <v>255</v>
      </c>
      <c r="L3116">
        <v>66.599999999999994</v>
      </c>
      <c r="M3116">
        <v>139</v>
      </c>
      <c r="N3116">
        <v>-4.3999999999999997E-2</v>
      </c>
      <c r="O3116">
        <v>285</v>
      </c>
      <c r="P3116">
        <v>-3.4</v>
      </c>
      <c r="Q3116">
        <v>233</v>
      </c>
      <c r="R3116">
        <v>101.7</v>
      </c>
      <c r="S3116">
        <v>201</v>
      </c>
      <c r="T3116">
        <v>105.1</v>
      </c>
      <c r="U3116">
        <v>257</v>
      </c>
      <c r="V3116">
        <v>-0.33</v>
      </c>
      <c r="W3116">
        <v>155</v>
      </c>
    </row>
    <row r="3117" spans="1:23" x14ac:dyDescent="0.25">
      <c r="A3117">
        <f>COUNTIF('Value Matchup'!$D$356:$D$423,D3117)</f>
        <v>0</v>
      </c>
      <c r="B3117" t="s">
        <v>1775</v>
      </c>
      <c r="C3117">
        <v>314</v>
      </c>
      <c r="D3117" t="s">
        <v>368</v>
      </c>
      <c r="E3117" t="s">
        <v>148</v>
      </c>
      <c r="F3117" s="79" t="s">
        <v>1661</v>
      </c>
      <c r="G3117">
        <v>-16.39</v>
      </c>
      <c r="H3117">
        <v>95.5</v>
      </c>
      <c r="I3117">
        <v>286</v>
      </c>
      <c r="J3117">
        <v>111.9</v>
      </c>
      <c r="K3117">
        <v>329</v>
      </c>
      <c r="L3117">
        <v>63.8</v>
      </c>
      <c r="M3117">
        <v>266</v>
      </c>
      <c r="N3117">
        <v>2.8000000000000001E-2</v>
      </c>
      <c r="O3117">
        <v>95</v>
      </c>
      <c r="P3117">
        <v>-8.66</v>
      </c>
      <c r="Q3117">
        <v>313</v>
      </c>
      <c r="R3117">
        <v>97.2</v>
      </c>
      <c r="S3117">
        <v>314</v>
      </c>
      <c r="T3117">
        <v>105.8</v>
      </c>
      <c r="U3117">
        <v>300</v>
      </c>
      <c r="V3117">
        <v>-0.83</v>
      </c>
      <c r="W3117">
        <v>166</v>
      </c>
    </row>
    <row r="3118" spans="1:23" x14ac:dyDescent="0.25">
      <c r="A3118">
        <f>COUNTIF('Value Matchup'!$D$356:$D$423,D3118)</f>
        <v>0</v>
      </c>
      <c r="B3118" t="s">
        <v>1775</v>
      </c>
      <c r="C3118">
        <v>315</v>
      </c>
      <c r="D3118" t="s">
        <v>294</v>
      </c>
      <c r="E3118" t="s">
        <v>123</v>
      </c>
      <c r="F3118" s="79" t="s">
        <v>1742</v>
      </c>
      <c r="G3118">
        <v>-16.68</v>
      </c>
      <c r="H3118">
        <v>89</v>
      </c>
      <c r="I3118">
        <v>334</v>
      </c>
      <c r="J3118">
        <v>105.7</v>
      </c>
      <c r="K3118">
        <v>233</v>
      </c>
      <c r="L3118">
        <v>63.7</v>
      </c>
      <c r="M3118">
        <v>268</v>
      </c>
      <c r="N3118">
        <v>1E-3</v>
      </c>
      <c r="O3118">
        <v>168</v>
      </c>
      <c r="P3118">
        <v>-5.16</v>
      </c>
      <c r="Q3118">
        <v>259</v>
      </c>
      <c r="R3118">
        <v>100.1</v>
      </c>
      <c r="S3118">
        <v>255</v>
      </c>
      <c r="T3118">
        <v>105.3</v>
      </c>
      <c r="U3118">
        <v>274</v>
      </c>
      <c r="V3118">
        <v>-5.6</v>
      </c>
      <c r="W3118">
        <v>297</v>
      </c>
    </row>
    <row r="3119" spans="1:23" x14ac:dyDescent="0.25">
      <c r="A3119">
        <f>COUNTIF('Value Matchup'!$D$356:$D$423,D3119)</f>
        <v>1</v>
      </c>
      <c r="B3119" t="s">
        <v>1775</v>
      </c>
      <c r="C3119">
        <v>316</v>
      </c>
      <c r="D3119" t="s">
        <v>202</v>
      </c>
      <c r="E3119" t="s">
        <v>148</v>
      </c>
      <c r="F3119" s="79" t="s">
        <v>1738</v>
      </c>
      <c r="G3119">
        <v>-17.420000000000002</v>
      </c>
      <c r="H3119">
        <v>92.2</v>
      </c>
      <c r="I3119">
        <v>310</v>
      </c>
      <c r="J3119">
        <v>109.6</v>
      </c>
      <c r="K3119">
        <v>296</v>
      </c>
      <c r="L3119">
        <v>67</v>
      </c>
      <c r="M3119">
        <v>117</v>
      </c>
      <c r="N3119">
        <v>5.3999999999999999E-2</v>
      </c>
      <c r="O3119">
        <v>49</v>
      </c>
      <c r="P3119">
        <v>-8.75</v>
      </c>
      <c r="Q3119">
        <v>314</v>
      </c>
      <c r="R3119">
        <v>97.4</v>
      </c>
      <c r="S3119">
        <v>310</v>
      </c>
      <c r="T3119">
        <v>106.2</v>
      </c>
      <c r="U3119">
        <v>315</v>
      </c>
      <c r="V3119">
        <v>-1.97</v>
      </c>
      <c r="W3119">
        <v>218</v>
      </c>
    </row>
    <row r="3120" spans="1:23" x14ac:dyDescent="0.25">
      <c r="A3120">
        <f>COUNTIF('Value Matchup'!$D$356:$D$423,D3120)</f>
        <v>0</v>
      </c>
      <c r="B3120" t="s">
        <v>1775</v>
      </c>
      <c r="C3120">
        <v>317</v>
      </c>
      <c r="D3120" t="s">
        <v>407</v>
      </c>
      <c r="E3120" t="s">
        <v>159</v>
      </c>
      <c r="F3120" s="79" t="s">
        <v>1662</v>
      </c>
      <c r="G3120">
        <v>-18.100000000000001</v>
      </c>
      <c r="H3120">
        <v>102.4</v>
      </c>
      <c r="I3120">
        <v>178</v>
      </c>
      <c r="J3120">
        <v>120.5</v>
      </c>
      <c r="K3120">
        <v>347</v>
      </c>
      <c r="L3120">
        <v>83.4</v>
      </c>
      <c r="M3120">
        <v>1</v>
      </c>
      <c r="N3120">
        <v>3.0000000000000001E-3</v>
      </c>
      <c r="O3120">
        <v>163</v>
      </c>
      <c r="P3120">
        <v>-7.36</v>
      </c>
      <c r="Q3120">
        <v>298</v>
      </c>
      <c r="R3120">
        <v>96.9</v>
      </c>
      <c r="S3120">
        <v>318</v>
      </c>
      <c r="T3120">
        <v>104.3</v>
      </c>
      <c r="U3120">
        <v>228</v>
      </c>
      <c r="V3120">
        <v>8.16</v>
      </c>
      <c r="W3120">
        <v>20</v>
      </c>
    </row>
    <row r="3121" spans="1:23" x14ac:dyDescent="0.25">
      <c r="A3121">
        <f>COUNTIF('Value Matchup'!$D$356:$D$423,D3121)</f>
        <v>0</v>
      </c>
      <c r="B3121" t="s">
        <v>1775</v>
      </c>
      <c r="C3121">
        <v>318</v>
      </c>
      <c r="D3121" t="s">
        <v>1761</v>
      </c>
      <c r="E3121" t="s">
        <v>186</v>
      </c>
      <c r="F3121" s="79" t="s">
        <v>1755</v>
      </c>
      <c r="G3121">
        <v>-18.48</v>
      </c>
      <c r="H3121">
        <v>95</v>
      </c>
      <c r="I3121">
        <v>288</v>
      </c>
      <c r="J3121">
        <v>113.5</v>
      </c>
      <c r="K3121">
        <v>338</v>
      </c>
      <c r="L3121">
        <v>69.7</v>
      </c>
      <c r="M3121">
        <v>30</v>
      </c>
      <c r="N3121">
        <v>8.9999999999999993E-3</v>
      </c>
      <c r="O3121">
        <v>144</v>
      </c>
      <c r="P3121">
        <v>-4.29</v>
      </c>
      <c r="Q3121">
        <v>247</v>
      </c>
      <c r="R3121">
        <v>100.8</v>
      </c>
      <c r="S3121">
        <v>233</v>
      </c>
      <c r="T3121">
        <v>105.1</v>
      </c>
      <c r="U3121">
        <v>256</v>
      </c>
      <c r="V3121">
        <v>1.99</v>
      </c>
      <c r="W3121">
        <v>104</v>
      </c>
    </row>
    <row r="3122" spans="1:23" x14ac:dyDescent="0.25">
      <c r="A3122">
        <f>COUNTIF('Value Matchup'!$D$356:$D$423,D3122)</f>
        <v>0</v>
      </c>
      <c r="B3122" t="s">
        <v>1775</v>
      </c>
      <c r="C3122">
        <v>319</v>
      </c>
      <c r="D3122" t="s">
        <v>265</v>
      </c>
      <c r="E3122" t="s">
        <v>136</v>
      </c>
      <c r="F3122" s="79" t="s">
        <v>1738</v>
      </c>
      <c r="G3122">
        <v>-18.54</v>
      </c>
      <c r="H3122">
        <v>91.6</v>
      </c>
      <c r="I3122">
        <v>315</v>
      </c>
      <c r="J3122">
        <v>110.1</v>
      </c>
      <c r="K3122">
        <v>299</v>
      </c>
      <c r="L3122">
        <v>65.099999999999994</v>
      </c>
      <c r="M3122">
        <v>216</v>
      </c>
      <c r="N3122">
        <v>5.6000000000000001E-2</v>
      </c>
      <c r="O3122">
        <v>46</v>
      </c>
      <c r="P3122">
        <v>-9.17</v>
      </c>
      <c r="Q3122">
        <v>317</v>
      </c>
      <c r="R3122">
        <v>96.9</v>
      </c>
      <c r="S3122">
        <v>317</v>
      </c>
      <c r="T3122">
        <v>106.1</v>
      </c>
      <c r="U3122">
        <v>312</v>
      </c>
      <c r="V3122">
        <v>-1.34</v>
      </c>
      <c r="W3122">
        <v>196</v>
      </c>
    </row>
    <row r="3123" spans="1:23" x14ac:dyDescent="0.25">
      <c r="A3123">
        <f>COUNTIF('Value Matchup'!$D$356:$D$423,D3123)</f>
        <v>0</v>
      </c>
      <c r="B3123" t="s">
        <v>1775</v>
      </c>
      <c r="C3123">
        <v>320</v>
      </c>
      <c r="D3123" t="s">
        <v>1407</v>
      </c>
      <c r="E3123" t="s">
        <v>1585</v>
      </c>
      <c r="F3123" s="79" t="s">
        <v>1762</v>
      </c>
      <c r="G3123">
        <v>-18.559999999999999</v>
      </c>
      <c r="H3123">
        <v>89.5</v>
      </c>
      <c r="I3123">
        <v>329</v>
      </c>
      <c r="J3123">
        <v>108</v>
      </c>
      <c r="K3123">
        <v>274</v>
      </c>
      <c r="L3123">
        <v>66.3</v>
      </c>
      <c r="M3123">
        <v>153</v>
      </c>
      <c r="N3123">
        <v>-8.1000000000000003E-2</v>
      </c>
      <c r="O3123">
        <v>332</v>
      </c>
      <c r="P3123">
        <v>-6.64</v>
      </c>
      <c r="Q3123">
        <v>286</v>
      </c>
      <c r="R3123">
        <v>98.5</v>
      </c>
      <c r="S3123">
        <v>296</v>
      </c>
      <c r="T3123">
        <v>105.1</v>
      </c>
      <c r="U3123">
        <v>262</v>
      </c>
      <c r="V3123">
        <v>3.65</v>
      </c>
      <c r="W3123">
        <v>72</v>
      </c>
    </row>
    <row r="3124" spans="1:23" x14ac:dyDescent="0.25">
      <c r="A3124">
        <f>COUNTIF('Value Matchup'!$D$356:$D$423,D3124)</f>
        <v>0</v>
      </c>
      <c r="B3124" t="s">
        <v>1775</v>
      </c>
      <c r="C3124">
        <v>321</v>
      </c>
      <c r="D3124" t="s">
        <v>227</v>
      </c>
      <c r="E3124" t="s">
        <v>1585</v>
      </c>
      <c r="F3124" s="79" t="s">
        <v>1763</v>
      </c>
      <c r="G3124">
        <v>-19.239999999999998</v>
      </c>
      <c r="H3124">
        <v>93.8</v>
      </c>
      <c r="I3124">
        <v>297</v>
      </c>
      <c r="J3124">
        <v>113</v>
      </c>
      <c r="K3124">
        <v>336</v>
      </c>
      <c r="L3124">
        <v>72.2</v>
      </c>
      <c r="M3124">
        <v>8</v>
      </c>
      <c r="N3124">
        <v>0.05</v>
      </c>
      <c r="O3124">
        <v>58</v>
      </c>
      <c r="P3124">
        <v>-12.38</v>
      </c>
      <c r="Q3124">
        <v>341</v>
      </c>
      <c r="R3124">
        <v>94.9</v>
      </c>
      <c r="S3124">
        <v>339</v>
      </c>
      <c r="T3124">
        <v>107.2</v>
      </c>
      <c r="U3124">
        <v>340</v>
      </c>
      <c r="V3124">
        <v>-5.03</v>
      </c>
      <c r="W3124">
        <v>285</v>
      </c>
    </row>
    <row r="3125" spans="1:23" x14ac:dyDescent="0.25">
      <c r="A3125">
        <f>COUNTIF('Value Matchup'!$D$356:$D$423,D3125)</f>
        <v>0</v>
      </c>
      <c r="B3125" t="s">
        <v>1775</v>
      </c>
      <c r="C3125">
        <v>322</v>
      </c>
      <c r="D3125" t="s">
        <v>392</v>
      </c>
      <c r="E3125" t="s">
        <v>118</v>
      </c>
      <c r="F3125" s="79" t="s">
        <v>1764</v>
      </c>
      <c r="G3125">
        <v>-19.27</v>
      </c>
      <c r="H3125">
        <v>95.5</v>
      </c>
      <c r="I3125">
        <v>285</v>
      </c>
      <c r="J3125">
        <v>114.7</v>
      </c>
      <c r="K3125">
        <v>344</v>
      </c>
      <c r="L3125">
        <v>66.2</v>
      </c>
      <c r="M3125">
        <v>162</v>
      </c>
      <c r="N3125">
        <v>-7.0999999999999994E-2</v>
      </c>
      <c r="O3125">
        <v>323</v>
      </c>
      <c r="P3125">
        <v>-5.75</v>
      </c>
      <c r="Q3125">
        <v>271</v>
      </c>
      <c r="R3125">
        <v>98.9</v>
      </c>
      <c r="S3125">
        <v>285</v>
      </c>
      <c r="T3125">
        <v>104.7</v>
      </c>
      <c r="U3125">
        <v>249</v>
      </c>
      <c r="V3125">
        <v>-5.15</v>
      </c>
      <c r="W3125">
        <v>286</v>
      </c>
    </row>
    <row r="3126" spans="1:23" x14ac:dyDescent="0.25">
      <c r="A3126">
        <f>COUNTIF('Value Matchup'!$D$356:$D$423,D3126)</f>
        <v>0</v>
      </c>
      <c r="B3126" t="s">
        <v>1775</v>
      </c>
      <c r="C3126">
        <v>323</v>
      </c>
      <c r="D3126" t="s">
        <v>179</v>
      </c>
      <c r="E3126" t="s">
        <v>136</v>
      </c>
      <c r="F3126" s="79" t="s">
        <v>1742</v>
      </c>
      <c r="G3126">
        <v>-19.43</v>
      </c>
      <c r="H3126">
        <v>89.3</v>
      </c>
      <c r="I3126">
        <v>331</v>
      </c>
      <c r="J3126">
        <v>108.7</v>
      </c>
      <c r="K3126">
        <v>286</v>
      </c>
      <c r="L3126">
        <v>65</v>
      </c>
      <c r="M3126">
        <v>220</v>
      </c>
      <c r="N3126">
        <v>-8.7999999999999995E-2</v>
      </c>
      <c r="O3126">
        <v>338</v>
      </c>
      <c r="P3126">
        <v>-8.58</v>
      </c>
      <c r="Q3126">
        <v>312</v>
      </c>
      <c r="R3126">
        <v>97.2</v>
      </c>
      <c r="S3126">
        <v>313</v>
      </c>
      <c r="T3126">
        <v>105.8</v>
      </c>
      <c r="U3126">
        <v>296</v>
      </c>
      <c r="V3126">
        <v>1.93</v>
      </c>
      <c r="W3126">
        <v>106</v>
      </c>
    </row>
    <row r="3127" spans="1:23" x14ac:dyDescent="0.25">
      <c r="A3127">
        <f>COUNTIF('Value Matchup'!$D$356:$D$423,D3127)</f>
        <v>0</v>
      </c>
      <c r="B3127" t="s">
        <v>1775</v>
      </c>
      <c r="C3127">
        <v>324</v>
      </c>
      <c r="D3127" t="s">
        <v>365</v>
      </c>
      <c r="E3127" t="s">
        <v>186</v>
      </c>
      <c r="F3127" s="79" t="s">
        <v>1752</v>
      </c>
      <c r="G3127">
        <v>-19.47</v>
      </c>
      <c r="H3127">
        <v>89.8</v>
      </c>
      <c r="I3127">
        <v>327</v>
      </c>
      <c r="J3127">
        <v>109.3</v>
      </c>
      <c r="K3127">
        <v>291</v>
      </c>
      <c r="L3127">
        <v>66.2</v>
      </c>
      <c r="M3127">
        <v>157</v>
      </c>
      <c r="N3127">
        <v>-3.0000000000000001E-3</v>
      </c>
      <c r="O3127">
        <v>177</v>
      </c>
      <c r="P3127">
        <v>-3.85</v>
      </c>
      <c r="Q3127">
        <v>240</v>
      </c>
      <c r="R3127">
        <v>101.6</v>
      </c>
      <c r="S3127">
        <v>204</v>
      </c>
      <c r="T3127">
        <v>105.5</v>
      </c>
      <c r="U3127">
        <v>283</v>
      </c>
      <c r="V3127">
        <v>2.25</v>
      </c>
      <c r="W3127">
        <v>98</v>
      </c>
    </row>
    <row r="3128" spans="1:23" x14ac:dyDescent="0.25">
      <c r="A3128">
        <f>COUNTIF('Value Matchup'!$D$356:$D$423,D3128)</f>
        <v>0</v>
      </c>
      <c r="B3128" t="s">
        <v>1775</v>
      </c>
      <c r="C3128">
        <v>325</v>
      </c>
      <c r="D3128" t="s">
        <v>383</v>
      </c>
      <c r="E3128" t="s">
        <v>112</v>
      </c>
      <c r="F3128" s="79" t="s">
        <v>1765</v>
      </c>
      <c r="G3128">
        <v>-19.54</v>
      </c>
      <c r="H3128">
        <v>88.8</v>
      </c>
      <c r="I3128">
        <v>335</v>
      </c>
      <c r="J3128">
        <v>108.3</v>
      </c>
      <c r="K3128">
        <v>277</v>
      </c>
      <c r="L3128">
        <v>60.6</v>
      </c>
      <c r="M3128">
        <v>331</v>
      </c>
      <c r="N3128">
        <v>8.0000000000000002E-3</v>
      </c>
      <c r="O3128">
        <v>151</v>
      </c>
      <c r="P3128">
        <v>0.81</v>
      </c>
      <c r="Q3128">
        <v>152</v>
      </c>
      <c r="R3128">
        <v>103.3</v>
      </c>
      <c r="S3128">
        <v>158</v>
      </c>
      <c r="T3128">
        <v>102.5</v>
      </c>
      <c r="U3128">
        <v>157</v>
      </c>
      <c r="V3128">
        <v>2.54</v>
      </c>
      <c r="W3128">
        <v>93</v>
      </c>
    </row>
    <row r="3129" spans="1:23" x14ac:dyDescent="0.25">
      <c r="A3129">
        <f>COUNTIF('Value Matchup'!$D$356:$D$423,D3129)</f>
        <v>0</v>
      </c>
      <c r="B3129" t="s">
        <v>1775</v>
      </c>
      <c r="C3129">
        <v>326</v>
      </c>
      <c r="D3129" t="s">
        <v>402</v>
      </c>
      <c r="E3129" t="s">
        <v>1585</v>
      </c>
      <c r="F3129" s="79" t="s">
        <v>1728</v>
      </c>
      <c r="G3129">
        <v>-19.59</v>
      </c>
      <c r="H3129">
        <v>89.8</v>
      </c>
      <c r="I3129">
        <v>326</v>
      </c>
      <c r="J3129">
        <v>109.4</v>
      </c>
      <c r="K3129">
        <v>293</v>
      </c>
      <c r="L3129">
        <v>61.1</v>
      </c>
      <c r="M3129">
        <v>325</v>
      </c>
      <c r="N3129">
        <v>-2.7E-2</v>
      </c>
      <c r="O3129">
        <v>246</v>
      </c>
      <c r="P3129">
        <v>-12.71</v>
      </c>
      <c r="Q3129">
        <v>344</v>
      </c>
      <c r="R3129">
        <v>95.2</v>
      </c>
      <c r="S3129">
        <v>337</v>
      </c>
      <c r="T3129">
        <v>108</v>
      </c>
      <c r="U3129">
        <v>345</v>
      </c>
      <c r="V3129">
        <v>-2.87</v>
      </c>
      <c r="W3129">
        <v>240</v>
      </c>
    </row>
    <row r="3130" spans="1:23" x14ac:dyDescent="0.25">
      <c r="A3130">
        <f>COUNTIF('Value Matchup'!$D$356:$D$423,D3130)</f>
        <v>0</v>
      </c>
      <c r="B3130" t="s">
        <v>1775</v>
      </c>
      <c r="C3130">
        <v>327</v>
      </c>
      <c r="D3130" t="s">
        <v>115</v>
      </c>
      <c r="E3130" t="s">
        <v>116</v>
      </c>
      <c r="F3130" s="79" t="s">
        <v>1766</v>
      </c>
      <c r="G3130">
        <v>-19.7</v>
      </c>
      <c r="H3130">
        <v>87.5</v>
      </c>
      <c r="I3130">
        <v>338</v>
      </c>
      <c r="J3130">
        <v>107.2</v>
      </c>
      <c r="K3130">
        <v>264</v>
      </c>
      <c r="L3130">
        <v>70.2</v>
      </c>
      <c r="M3130">
        <v>25</v>
      </c>
      <c r="N3130">
        <v>-1.6E-2</v>
      </c>
      <c r="O3130">
        <v>219</v>
      </c>
      <c r="P3130">
        <v>-14.66</v>
      </c>
      <c r="Q3130">
        <v>347</v>
      </c>
      <c r="R3130">
        <v>91.7</v>
      </c>
      <c r="S3130">
        <v>347</v>
      </c>
      <c r="T3130">
        <v>106.4</v>
      </c>
      <c r="U3130">
        <v>319</v>
      </c>
      <c r="V3130">
        <v>8.5</v>
      </c>
      <c r="W3130">
        <v>15</v>
      </c>
    </row>
    <row r="3131" spans="1:23" x14ac:dyDescent="0.25">
      <c r="A3131">
        <f>COUNTIF('Value Matchup'!$D$356:$D$423,D3131)</f>
        <v>0</v>
      </c>
      <c r="B3131" t="s">
        <v>1775</v>
      </c>
      <c r="C3131">
        <v>328</v>
      </c>
      <c r="D3131" t="s">
        <v>277</v>
      </c>
      <c r="E3131" t="s">
        <v>116</v>
      </c>
      <c r="F3131" s="79" t="s">
        <v>1749</v>
      </c>
      <c r="G3131">
        <v>-20.399999999999999</v>
      </c>
      <c r="H3131">
        <v>91.6</v>
      </c>
      <c r="I3131">
        <v>314</v>
      </c>
      <c r="J3131">
        <v>112</v>
      </c>
      <c r="K3131">
        <v>333</v>
      </c>
      <c r="L3131">
        <v>67.2</v>
      </c>
      <c r="M3131">
        <v>106</v>
      </c>
      <c r="N3131">
        <v>-5.0000000000000001E-3</v>
      </c>
      <c r="O3131">
        <v>183</v>
      </c>
      <c r="P3131">
        <v>-9.2899999999999991</v>
      </c>
      <c r="Q3131">
        <v>318</v>
      </c>
      <c r="R3131">
        <v>94.7</v>
      </c>
      <c r="S3131">
        <v>340</v>
      </c>
      <c r="T3131">
        <v>104</v>
      </c>
      <c r="U3131">
        <v>215</v>
      </c>
      <c r="V3131">
        <v>6.36</v>
      </c>
      <c r="W3131">
        <v>40</v>
      </c>
    </row>
    <row r="3132" spans="1:23" x14ac:dyDescent="0.25">
      <c r="A3132">
        <f>COUNTIF('Value Matchup'!$D$356:$D$423,D3132)</f>
        <v>0</v>
      </c>
      <c r="B3132" t="s">
        <v>1775</v>
      </c>
      <c r="C3132">
        <v>329</v>
      </c>
      <c r="D3132" t="s">
        <v>328</v>
      </c>
      <c r="E3132" t="s">
        <v>159</v>
      </c>
      <c r="F3132" s="79" t="s">
        <v>1767</v>
      </c>
      <c r="G3132">
        <v>-20.64</v>
      </c>
      <c r="H3132">
        <v>90.9</v>
      </c>
      <c r="I3132">
        <v>318</v>
      </c>
      <c r="J3132">
        <v>111.6</v>
      </c>
      <c r="K3132">
        <v>323</v>
      </c>
      <c r="L3132">
        <v>62</v>
      </c>
      <c r="M3132">
        <v>310</v>
      </c>
      <c r="N3132">
        <v>-4.9000000000000002E-2</v>
      </c>
      <c r="O3132">
        <v>296</v>
      </c>
      <c r="P3132">
        <v>-3.64</v>
      </c>
      <c r="Q3132">
        <v>237</v>
      </c>
      <c r="R3132">
        <v>100</v>
      </c>
      <c r="S3132">
        <v>259</v>
      </c>
      <c r="T3132">
        <v>103.6</v>
      </c>
      <c r="U3132">
        <v>191</v>
      </c>
      <c r="V3132">
        <v>12.77</v>
      </c>
      <c r="W3132">
        <v>3</v>
      </c>
    </row>
    <row r="3133" spans="1:23" x14ac:dyDescent="0.25">
      <c r="A3133">
        <f>COUNTIF('Value Matchup'!$D$356:$D$423,D3133)</f>
        <v>0</v>
      </c>
      <c r="B3133" t="s">
        <v>1775</v>
      </c>
      <c r="C3133">
        <v>330</v>
      </c>
      <c r="D3133" t="s">
        <v>1768</v>
      </c>
      <c r="E3133" t="s">
        <v>1399</v>
      </c>
      <c r="F3133" s="79" t="s">
        <v>1744</v>
      </c>
      <c r="G3133">
        <v>-20.66</v>
      </c>
      <c r="H3133">
        <v>86.9</v>
      </c>
      <c r="I3133">
        <v>339</v>
      </c>
      <c r="J3133">
        <v>107.6</v>
      </c>
      <c r="K3133">
        <v>267</v>
      </c>
      <c r="L3133">
        <v>66.400000000000006</v>
      </c>
      <c r="M3133">
        <v>146</v>
      </c>
      <c r="N3133">
        <v>7.3999999999999996E-2</v>
      </c>
      <c r="O3133">
        <v>28</v>
      </c>
      <c r="P3133">
        <v>-7.22</v>
      </c>
      <c r="Q3133">
        <v>294</v>
      </c>
      <c r="R3133">
        <v>98.1</v>
      </c>
      <c r="S3133">
        <v>301</v>
      </c>
      <c r="T3133">
        <v>105.4</v>
      </c>
      <c r="U3133">
        <v>278</v>
      </c>
      <c r="V3133">
        <v>-7.22</v>
      </c>
      <c r="W3133">
        <v>321</v>
      </c>
    </row>
    <row r="3134" spans="1:23" x14ac:dyDescent="0.25">
      <c r="A3134">
        <f>COUNTIF('Value Matchup'!$D$356:$D$423,D3134)</f>
        <v>1</v>
      </c>
      <c r="B3134" t="s">
        <v>1775</v>
      </c>
      <c r="C3134">
        <v>331</v>
      </c>
      <c r="D3134" t="s">
        <v>212</v>
      </c>
      <c r="E3134" t="s">
        <v>159</v>
      </c>
      <c r="F3134" s="79" t="s">
        <v>1755</v>
      </c>
      <c r="G3134">
        <v>-20.81</v>
      </c>
      <c r="H3134">
        <v>90.1</v>
      </c>
      <c r="I3134">
        <v>324</v>
      </c>
      <c r="J3134">
        <v>111</v>
      </c>
      <c r="K3134">
        <v>314</v>
      </c>
      <c r="L3134">
        <v>69.7</v>
      </c>
      <c r="M3134">
        <v>29</v>
      </c>
      <c r="N3134">
        <v>-4.0000000000000001E-3</v>
      </c>
      <c r="O3134">
        <v>181</v>
      </c>
      <c r="P3134">
        <v>-6.88</v>
      </c>
      <c r="Q3134">
        <v>290</v>
      </c>
      <c r="R3134">
        <v>98.8</v>
      </c>
      <c r="S3134">
        <v>288</v>
      </c>
      <c r="T3134">
        <v>105.6</v>
      </c>
      <c r="U3134">
        <v>292</v>
      </c>
      <c r="V3134">
        <v>9.36</v>
      </c>
      <c r="W3134">
        <v>10</v>
      </c>
    </row>
    <row r="3135" spans="1:23" x14ac:dyDescent="0.25">
      <c r="A3135">
        <f>COUNTIF('Value Matchup'!$D$356:$D$423,D3135)</f>
        <v>0</v>
      </c>
      <c r="B3135" t="s">
        <v>1775</v>
      </c>
      <c r="C3135">
        <v>332</v>
      </c>
      <c r="D3135" t="s">
        <v>372</v>
      </c>
      <c r="E3135" t="s">
        <v>207</v>
      </c>
      <c r="F3135" s="79" t="s">
        <v>1752</v>
      </c>
      <c r="G3135">
        <v>-20.85</v>
      </c>
      <c r="H3135">
        <v>90.5</v>
      </c>
      <c r="I3135">
        <v>322</v>
      </c>
      <c r="J3135">
        <v>111.3</v>
      </c>
      <c r="K3135">
        <v>320</v>
      </c>
      <c r="L3135">
        <v>66</v>
      </c>
      <c r="M3135">
        <v>176</v>
      </c>
      <c r="N3135">
        <v>4.3999999999999997E-2</v>
      </c>
      <c r="O3135">
        <v>70</v>
      </c>
      <c r="P3135">
        <v>-2.62</v>
      </c>
      <c r="Q3135">
        <v>218</v>
      </c>
      <c r="R3135">
        <v>100.6</v>
      </c>
      <c r="S3135">
        <v>240</v>
      </c>
      <c r="T3135">
        <v>103.2</v>
      </c>
      <c r="U3135">
        <v>180</v>
      </c>
      <c r="V3135">
        <v>5.94</v>
      </c>
      <c r="W3135">
        <v>46</v>
      </c>
    </row>
    <row r="3136" spans="1:23" x14ac:dyDescent="0.25">
      <c r="A3136">
        <f>COUNTIF('Value Matchup'!$D$356:$D$423,D3136)</f>
        <v>0</v>
      </c>
      <c r="B3136" t="s">
        <v>1775</v>
      </c>
      <c r="C3136">
        <v>333</v>
      </c>
      <c r="D3136" t="s">
        <v>204</v>
      </c>
      <c r="E3136" t="s">
        <v>136</v>
      </c>
      <c r="F3136" s="79" t="s">
        <v>1739</v>
      </c>
      <c r="G3136">
        <v>-20.95</v>
      </c>
      <c r="H3136">
        <v>92.8</v>
      </c>
      <c r="I3136">
        <v>305</v>
      </c>
      <c r="J3136">
        <v>113.7</v>
      </c>
      <c r="K3136">
        <v>339</v>
      </c>
      <c r="L3136">
        <v>67</v>
      </c>
      <c r="M3136">
        <v>121</v>
      </c>
      <c r="N3136">
        <v>5.3999999999999999E-2</v>
      </c>
      <c r="O3136">
        <v>48</v>
      </c>
      <c r="P3136">
        <v>-7.74</v>
      </c>
      <c r="Q3136">
        <v>303</v>
      </c>
      <c r="R3136">
        <v>97.3</v>
      </c>
      <c r="S3136">
        <v>311</v>
      </c>
      <c r="T3136">
        <v>105</v>
      </c>
      <c r="U3136">
        <v>255</v>
      </c>
      <c r="V3136">
        <v>1.93</v>
      </c>
      <c r="W3136">
        <v>107</v>
      </c>
    </row>
    <row r="3137" spans="1:23" x14ac:dyDescent="0.25">
      <c r="A3137">
        <f>COUNTIF('Value Matchup'!$D$356:$D$423,D3137)</f>
        <v>0</v>
      </c>
      <c r="B3137" t="s">
        <v>1775</v>
      </c>
      <c r="C3137">
        <v>334</v>
      </c>
      <c r="D3137" t="s">
        <v>376</v>
      </c>
      <c r="E3137" t="s">
        <v>132</v>
      </c>
      <c r="F3137" s="79" t="s">
        <v>1769</v>
      </c>
      <c r="G3137">
        <v>-21.2</v>
      </c>
      <c r="H3137">
        <v>90.2</v>
      </c>
      <c r="I3137">
        <v>323</v>
      </c>
      <c r="J3137">
        <v>111.4</v>
      </c>
      <c r="K3137">
        <v>321</v>
      </c>
      <c r="L3137">
        <v>69.8</v>
      </c>
      <c r="M3137">
        <v>27</v>
      </c>
      <c r="N3137">
        <v>-1.4999999999999999E-2</v>
      </c>
      <c r="O3137">
        <v>217</v>
      </c>
      <c r="P3137">
        <v>-2.2999999999999998</v>
      </c>
      <c r="Q3137">
        <v>207</v>
      </c>
      <c r="R3137">
        <v>101.6</v>
      </c>
      <c r="S3137">
        <v>203</v>
      </c>
      <c r="T3137">
        <v>103.9</v>
      </c>
      <c r="U3137">
        <v>209</v>
      </c>
      <c r="V3137">
        <v>3.87</v>
      </c>
      <c r="W3137">
        <v>69</v>
      </c>
    </row>
    <row r="3138" spans="1:23" x14ac:dyDescent="0.25">
      <c r="A3138">
        <f>COUNTIF('Value Matchup'!$D$356:$D$423,D3138)</f>
        <v>0</v>
      </c>
      <c r="B3138" t="s">
        <v>1775</v>
      </c>
      <c r="C3138">
        <v>335</v>
      </c>
      <c r="D3138" t="s">
        <v>408</v>
      </c>
      <c r="E3138" t="s">
        <v>148</v>
      </c>
      <c r="F3138" s="79" t="s">
        <v>1767</v>
      </c>
      <c r="G3138">
        <v>-22</v>
      </c>
      <c r="H3138">
        <v>89.1</v>
      </c>
      <c r="I3138">
        <v>332</v>
      </c>
      <c r="J3138">
        <v>111.1</v>
      </c>
      <c r="K3138">
        <v>316</v>
      </c>
      <c r="L3138">
        <v>65.7</v>
      </c>
      <c r="M3138">
        <v>185</v>
      </c>
      <c r="N3138">
        <v>-1.4E-2</v>
      </c>
      <c r="O3138">
        <v>211</v>
      </c>
      <c r="P3138">
        <v>-9.69</v>
      </c>
      <c r="Q3138">
        <v>323</v>
      </c>
      <c r="R3138">
        <v>96.2</v>
      </c>
      <c r="S3138">
        <v>328</v>
      </c>
      <c r="T3138">
        <v>105.9</v>
      </c>
      <c r="U3138">
        <v>302</v>
      </c>
      <c r="V3138">
        <v>-7.14</v>
      </c>
      <c r="W3138">
        <v>317</v>
      </c>
    </row>
    <row r="3139" spans="1:23" x14ac:dyDescent="0.25">
      <c r="A3139">
        <f>COUNTIF('Value Matchup'!$D$356:$D$423,D3139)</f>
        <v>0</v>
      </c>
      <c r="B3139" t="s">
        <v>1775</v>
      </c>
      <c r="C3139">
        <v>336</v>
      </c>
      <c r="D3139" t="s">
        <v>262</v>
      </c>
      <c r="E3139" t="s">
        <v>161</v>
      </c>
      <c r="F3139" s="79" t="s">
        <v>1770</v>
      </c>
      <c r="G3139">
        <v>-22.01</v>
      </c>
      <c r="H3139">
        <v>90.8</v>
      </c>
      <c r="I3139">
        <v>319</v>
      </c>
      <c r="J3139">
        <v>112.8</v>
      </c>
      <c r="K3139">
        <v>335</v>
      </c>
      <c r="L3139">
        <v>62.6</v>
      </c>
      <c r="M3139">
        <v>298</v>
      </c>
      <c r="N3139">
        <v>-1.4E-2</v>
      </c>
      <c r="O3139">
        <v>214</v>
      </c>
      <c r="P3139">
        <v>-0.73</v>
      </c>
      <c r="Q3139">
        <v>176</v>
      </c>
      <c r="R3139">
        <v>101.1</v>
      </c>
      <c r="S3139">
        <v>222</v>
      </c>
      <c r="T3139">
        <v>101.9</v>
      </c>
      <c r="U3139">
        <v>126</v>
      </c>
      <c r="V3139">
        <v>-3.4</v>
      </c>
      <c r="W3139">
        <v>255</v>
      </c>
    </row>
    <row r="3140" spans="1:23" x14ac:dyDescent="0.25">
      <c r="A3140">
        <f>COUNTIF('Value Matchup'!$D$356:$D$423,D3140)</f>
        <v>0</v>
      </c>
      <c r="B3140" t="s">
        <v>1775</v>
      </c>
      <c r="C3140">
        <v>337</v>
      </c>
      <c r="D3140" t="s">
        <v>228</v>
      </c>
      <c r="E3140" t="s">
        <v>136</v>
      </c>
      <c r="F3140" s="79" t="s">
        <v>1753</v>
      </c>
      <c r="G3140">
        <v>-22.04</v>
      </c>
      <c r="H3140">
        <v>88.4</v>
      </c>
      <c r="I3140">
        <v>336</v>
      </c>
      <c r="J3140">
        <v>110.4</v>
      </c>
      <c r="K3140">
        <v>303</v>
      </c>
      <c r="L3140">
        <v>64.3</v>
      </c>
      <c r="M3140">
        <v>244</v>
      </c>
      <c r="N3140">
        <v>1.0999999999999999E-2</v>
      </c>
      <c r="O3140">
        <v>138</v>
      </c>
      <c r="P3140">
        <v>-6.85</v>
      </c>
      <c r="Q3140">
        <v>289</v>
      </c>
      <c r="R3140">
        <v>98.1</v>
      </c>
      <c r="S3140">
        <v>302</v>
      </c>
      <c r="T3140">
        <v>105</v>
      </c>
      <c r="U3140">
        <v>254</v>
      </c>
      <c r="V3140">
        <v>0.75</v>
      </c>
      <c r="W3140">
        <v>133</v>
      </c>
    </row>
    <row r="3141" spans="1:23" x14ac:dyDescent="0.25">
      <c r="A3141">
        <f>COUNTIF('Value Matchup'!$D$356:$D$423,D3141)</f>
        <v>0</v>
      </c>
      <c r="B3141" t="s">
        <v>1775</v>
      </c>
      <c r="C3141">
        <v>338</v>
      </c>
      <c r="D3141" t="s">
        <v>297</v>
      </c>
      <c r="E3141" t="s">
        <v>1585</v>
      </c>
      <c r="F3141" s="79" t="s">
        <v>1737</v>
      </c>
      <c r="G3141">
        <v>-22.16</v>
      </c>
      <c r="H3141">
        <v>84.7</v>
      </c>
      <c r="I3141">
        <v>343</v>
      </c>
      <c r="J3141">
        <v>106.8</v>
      </c>
      <c r="K3141">
        <v>254</v>
      </c>
      <c r="L3141">
        <v>66.599999999999994</v>
      </c>
      <c r="M3141">
        <v>131</v>
      </c>
      <c r="N3141">
        <v>-5.8999999999999997E-2</v>
      </c>
      <c r="O3141">
        <v>306</v>
      </c>
      <c r="P3141">
        <v>-11.71</v>
      </c>
      <c r="Q3141">
        <v>337</v>
      </c>
      <c r="R3141">
        <v>96.3</v>
      </c>
      <c r="S3141">
        <v>325</v>
      </c>
      <c r="T3141">
        <v>108</v>
      </c>
      <c r="U3141">
        <v>347</v>
      </c>
      <c r="V3141">
        <v>-1</v>
      </c>
      <c r="W3141">
        <v>179</v>
      </c>
    </row>
    <row r="3142" spans="1:23" x14ac:dyDescent="0.25">
      <c r="A3142">
        <f>COUNTIF('Value Matchup'!$D$356:$D$423,D3142)</f>
        <v>1</v>
      </c>
      <c r="B3142" t="s">
        <v>1775</v>
      </c>
      <c r="C3142">
        <v>339</v>
      </c>
      <c r="D3142" t="s">
        <v>301</v>
      </c>
      <c r="E3142" t="s">
        <v>1399</v>
      </c>
      <c r="F3142" s="79" t="s">
        <v>1752</v>
      </c>
      <c r="G3142">
        <v>-22.46</v>
      </c>
      <c r="H3142">
        <v>85.9</v>
      </c>
      <c r="I3142">
        <v>340</v>
      </c>
      <c r="J3142">
        <v>108.4</v>
      </c>
      <c r="K3142">
        <v>279</v>
      </c>
      <c r="L3142">
        <v>66.599999999999994</v>
      </c>
      <c r="M3142">
        <v>138</v>
      </c>
      <c r="N3142">
        <v>-1.4E-2</v>
      </c>
      <c r="O3142">
        <v>212</v>
      </c>
      <c r="P3142">
        <v>-3.51</v>
      </c>
      <c r="Q3142">
        <v>235</v>
      </c>
      <c r="R3142">
        <v>100.2</v>
      </c>
      <c r="S3142">
        <v>253</v>
      </c>
      <c r="T3142">
        <v>103.7</v>
      </c>
      <c r="U3142">
        <v>198</v>
      </c>
      <c r="V3142">
        <v>-0.95</v>
      </c>
      <c r="W3142">
        <v>175</v>
      </c>
    </row>
    <row r="3143" spans="1:23" x14ac:dyDescent="0.25">
      <c r="A3143">
        <f>COUNTIF('Value Matchup'!$D$356:$D$423,D3143)</f>
        <v>0</v>
      </c>
      <c r="B3143" t="s">
        <v>1775</v>
      </c>
      <c r="C3143">
        <v>340</v>
      </c>
      <c r="D3143" t="s">
        <v>352</v>
      </c>
      <c r="E3143" t="s">
        <v>1399</v>
      </c>
      <c r="F3143" s="79" t="s">
        <v>1771</v>
      </c>
      <c r="G3143">
        <v>-23.22</v>
      </c>
      <c r="H3143">
        <v>88.1</v>
      </c>
      <c r="I3143">
        <v>337</v>
      </c>
      <c r="J3143">
        <v>111.3</v>
      </c>
      <c r="K3143">
        <v>319</v>
      </c>
      <c r="L3143">
        <v>66.5</v>
      </c>
      <c r="M3143">
        <v>142</v>
      </c>
      <c r="N3143">
        <v>7.0000000000000001E-3</v>
      </c>
      <c r="O3143">
        <v>153</v>
      </c>
      <c r="P3143">
        <v>-2.77</v>
      </c>
      <c r="Q3143">
        <v>222</v>
      </c>
      <c r="R3143">
        <v>101.3</v>
      </c>
      <c r="S3143">
        <v>213</v>
      </c>
      <c r="T3143">
        <v>104.1</v>
      </c>
      <c r="U3143">
        <v>220</v>
      </c>
      <c r="V3143">
        <v>-2.77</v>
      </c>
      <c r="W3143">
        <v>235</v>
      </c>
    </row>
    <row r="3144" spans="1:23" x14ac:dyDescent="0.25">
      <c r="A3144">
        <f>COUNTIF('Value Matchup'!$D$356:$D$423,D3144)</f>
        <v>0</v>
      </c>
      <c r="B3144" t="s">
        <v>1775</v>
      </c>
      <c r="C3144">
        <v>341</v>
      </c>
      <c r="D3144" t="s">
        <v>181</v>
      </c>
      <c r="E3144" t="s">
        <v>146</v>
      </c>
      <c r="F3144" s="79" t="s">
        <v>1771</v>
      </c>
      <c r="G3144">
        <v>-24.24</v>
      </c>
      <c r="H3144">
        <v>82.4</v>
      </c>
      <c r="I3144">
        <v>345</v>
      </c>
      <c r="J3144">
        <v>106.7</v>
      </c>
      <c r="K3144">
        <v>250</v>
      </c>
      <c r="L3144">
        <v>63.4</v>
      </c>
      <c r="M3144">
        <v>274</v>
      </c>
      <c r="N3144">
        <v>2.1999999999999999E-2</v>
      </c>
      <c r="O3144">
        <v>107</v>
      </c>
      <c r="P3144">
        <v>-5.69</v>
      </c>
      <c r="Q3144">
        <v>270</v>
      </c>
      <c r="R3144">
        <v>99.5</v>
      </c>
      <c r="S3144">
        <v>271</v>
      </c>
      <c r="T3144">
        <v>105.2</v>
      </c>
      <c r="U3144">
        <v>267</v>
      </c>
      <c r="V3144">
        <v>-6.77</v>
      </c>
      <c r="W3144">
        <v>312</v>
      </c>
    </row>
    <row r="3145" spans="1:23" x14ac:dyDescent="0.25">
      <c r="A3145">
        <f>COUNTIF('Value Matchup'!$D$356:$D$423,D3145)</f>
        <v>0</v>
      </c>
      <c r="B3145" t="s">
        <v>1775</v>
      </c>
      <c r="C3145">
        <v>342</v>
      </c>
      <c r="D3145" t="s">
        <v>170</v>
      </c>
      <c r="E3145" t="s">
        <v>1585</v>
      </c>
      <c r="F3145" s="79" t="s">
        <v>1749</v>
      </c>
      <c r="G3145">
        <v>-24.62</v>
      </c>
      <c r="H3145">
        <v>85.3</v>
      </c>
      <c r="I3145">
        <v>342</v>
      </c>
      <c r="J3145">
        <v>109.9</v>
      </c>
      <c r="K3145">
        <v>298</v>
      </c>
      <c r="L3145">
        <v>67.099999999999994</v>
      </c>
      <c r="M3145">
        <v>112</v>
      </c>
      <c r="N3145">
        <v>1E-3</v>
      </c>
      <c r="O3145">
        <v>170</v>
      </c>
      <c r="P3145">
        <v>-10.16</v>
      </c>
      <c r="Q3145">
        <v>327</v>
      </c>
      <c r="R3145">
        <v>97</v>
      </c>
      <c r="S3145">
        <v>316</v>
      </c>
      <c r="T3145">
        <v>107.1</v>
      </c>
      <c r="U3145">
        <v>339</v>
      </c>
      <c r="V3145">
        <v>-0.1</v>
      </c>
      <c r="W3145">
        <v>150</v>
      </c>
    </row>
    <row r="3146" spans="1:23" x14ac:dyDescent="0.25">
      <c r="A3146">
        <f>COUNTIF('Value Matchup'!$D$356:$D$423,D3146)</f>
        <v>0</v>
      </c>
      <c r="B3146" t="s">
        <v>1775</v>
      </c>
      <c r="C3146">
        <v>343</v>
      </c>
      <c r="D3146" t="s">
        <v>303</v>
      </c>
      <c r="E3146" t="s">
        <v>1585</v>
      </c>
      <c r="F3146" s="79" t="s">
        <v>1730</v>
      </c>
      <c r="G3146">
        <v>-24.81</v>
      </c>
      <c r="H3146">
        <v>92.8</v>
      </c>
      <c r="I3146">
        <v>306</v>
      </c>
      <c r="J3146">
        <v>117.6</v>
      </c>
      <c r="K3146">
        <v>346</v>
      </c>
      <c r="L3146">
        <v>64.3</v>
      </c>
      <c r="M3146">
        <v>245</v>
      </c>
      <c r="N3146">
        <v>-5.0000000000000001E-3</v>
      </c>
      <c r="O3146">
        <v>184</v>
      </c>
      <c r="P3146">
        <v>-10.6</v>
      </c>
      <c r="Q3146">
        <v>331</v>
      </c>
      <c r="R3146">
        <v>95.8</v>
      </c>
      <c r="S3146">
        <v>331</v>
      </c>
      <c r="T3146">
        <v>106.4</v>
      </c>
      <c r="U3146">
        <v>320</v>
      </c>
      <c r="V3146">
        <v>-1.1200000000000001</v>
      </c>
      <c r="W3146">
        <v>184</v>
      </c>
    </row>
    <row r="3147" spans="1:23" x14ac:dyDescent="0.25">
      <c r="A3147">
        <f>COUNTIF('Value Matchup'!$D$356:$D$423,D3147)</f>
        <v>0</v>
      </c>
      <c r="B3147" t="s">
        <v>1775</v>
      </c>
      <c r="C3147">
        <v>344</v>
      </c>
      <c r="D3147" t="s">
        <v>218</v>
      </c>
      <c r="E3147" t="s">
        <v>116</v>
      </c>
      <c r="F3147" s="79" t="s">
        <v>1772</v>
      </c>
      <c r="G3147">
        <v>-24.99</v>
      </c>
      <c r="H3147">
        <v>89</v>
      </c>
      <c r="I3147">
        <v>333</v>
      </c>
      <c r="J3147">
        <v>114</v>
      </c>
      <c r="K3147">
        <v>342</v>
      </c>
      <c r="L3147">
        <v>67.400000000000006</v>
      </c>
      <c r="M3147">
        <v>100</v>
      </c>
      <c r="N3147">
        <v>-1E-3</v>
      </c>
      <c r="O3147">
        <v>172</v>
      </c>
      <c r="P3147">
        <v>-13.35</v>
      </c>
      <c r="Q3147">
        <v>346</v>
      </c>
      <c r="R3147">
        <v>92.9</v>
      </c>
      <c r="S3147">
        <v>346</v>
      </c>
      <c r="T3147">
        <v>106.3</v>
      </c>
      <c r="U3147">
        <v>317</v>
      </c>
      <c r="V3147">
        <v>3.84</v>
      </c>
      <c r="W3147">
        <v>70</v>
      </c>
    </row>
    <row r="3148" spans="1:23" x14ac:dyDescent="0.25">
      <c r="A3148">
        <f>COUNTIF('Value Matchup'!$D$356:$D$423,D3148)</f>
        <v>0</v>
      </c>
      <c r="B3148" t="s">
        <v>1775</v>
      </c>
      <c r="C3148">
        <v>345</v>
      </c>
      <c r="D3148" t="s">
        <v>362</v>
      </c>
      <c r="E3148" t="s">
        <v>116</v>
      </c>
      <c r="F3148" s="79" t="s">
        <v>1773</v>
      </c>
      <c r="G3148">
        <v>-26.71</v>
      </c>
      <c r="H3148">
        <v>83.9</v>
      </c>
      <c r="I3148">
        <v>344</v>
      </c>
      <c r="J3148">
        <v>110.6</v>
      </c>
      <c r="K3148">
        <v>308</v>
      </c>
      <c r="L3148">
        <v>68.5</v>
      </c>
      <c r="M3148">
        <v>64</v>
      </c>
      <c r="N3148">
        <v>-2.5000000000000001E-2</v>
      </c>
      <c r="O3148">
        <v>243</v>
      </c>
      <c r="P3148">
        <v>-12.58</v>
      </c>
      <c r="Q3148">
        <v>343</v>
      </c>
      <c r="R3148">
        <v>93.3</v>
      </c>
      <c r="S3148">
        <v>344</v>
      </c>
      <c r="T3148">
        <v>105.9</v>
      </c>
      <c r="U3148">
        <v>305</v>
      </c>
      <c r="V3148">
        <v>2.34</v>
      </c>
      <c r="W3148">
        <v>97</v>
      </c>
    </row>
    <row r="3149" spans="1:23" x14ac:dyDescent="0.25">
      <c r="A3149">
        <f>COUNTIF('Value Matchup'!$D$356:$D$423,D3149)</f>
        <v>0</v>
      </c>
      <c r="B3149" t="s">
        <v>1775</v>
      </c>
      <c r="C3149">
        <v>346</v>
      </c>
      <c r="D3149" t="s">
        <v>147</v>
      </c>
      <c r="E3149" t="s">
        <v>148</v>
      </c>
      <c r="F3149" s="79" t="s">
        <v>1770</v>
      </c>
      <c r="G3149">
        <v>-32.200000000000003</v>
      </c>
      <c r="H3149">
        <v>79.5</v>
      </c>
      <c r="I3149">
        <v>347</v>
      </c>
      <c r="J3149">
        <v>111.7</v>
      </c>
      <c r="K3149">
        <v>327</v>
      </c>
      <c r="L3149">
        <v>62.1</v>
      </c>
      <c r="M3149">
        <v>308</v>
      </c>
      <c r="N3149">
        <v>-2.9000000000000001E-2</v>
      </c>
      <c r="O3149">
        <v>248</v>
      </c>
      <c r="P3149">
        <v>-7.63</v>
      </c>
      <c r="Q3149">
        <v>301</v>
      </c>
      <c r="R3149">
        <v>98.6</v>
      </c>
      <c r="S3149">
        <v>292</v>
      </c>
      <c r="T3149">
        <v>106.2</v>
      </c>
      <c r="U3149">
        <v>316</v>
      </c>
      <c r="V3149">
        <v>1.46</v>
      </c>
      <c r="W3149">
        <v>119</v>
      </c>
    </row>
    <row r="3150" spans="1:23" x14ac:dyDescent="0.25">
      <c r="A3150">
        <f>COUNTIF('Value Matchup'!$D$356:$D$423,D3150)</f>
        <v>0</v>
      </c>
      <c r="B3150" t="s">
        <v>1775</v>
      </c>
      <c r="C3150">
        <v>347</v>
      </c>
      <c r="D3150" t="s">
        <v>119</v>
      </c>
      <c r="E3150" t="s">
        <v>116</v>
      </c>
      <c r="F3150" s="79" t="s">
        <v>1774</v>
      </c>
      <c r="G3150">
        <v>-32.65</v>
      </c>
      <c r="H3150">
        <v>81.3</v>
      </c>
      <c r="I3150">
        <v>346</v>
      </c>
      <c r="J3150">
        <v>113.9</v>
      </c>
      <c r="K3150">
        <v>341</v>
      </c>
      <c r="L3150">
        <v>72.099999999999994</v>
      </c>
      <c r="M3150">
        <v>9</v>
      </c>
      <c r="N3150">
        <v>-0.03</v>
      </c>
      <c r="O3150">
        <v>254</v>
      </c>
      <c r="P3150">
        <v>-9.3699999999999992</v>
      </c>
      <c r="Q3150">
        <v>320</v>
      </c>
      <c r="R3150">
        <v>95.5</v>
      </c>
      <c r="S3150">
        <v>335</v>
      </c>
      <c r="T3150">
        <v>104.8</v>
      </c>
      <c r="U3150">
        <v>252</v>
      </c>
      <c r="V3150">
        <v>5.19</v>
      </c>
      <c r="W3150">
        <v>52</v>
      </c>
    </row>
    <row r="3151" spans="1:23" x14ac:dyDescent="0.25">
      <c r="A3151">
        <f>COUNTIF('Value Matchup'!$D$356:$D$423,D3151)</f>
        <v>0</v>
      </c>
      <c r="B3151" t="s">
        <v>1776</v>
      </c>
      <c r="C3151">
        <v>1</v>
      </c>
      <c r="D3151" t="s">
        <v>1305</v>
      </c>
      <c r="E3151" t="s">
        <v>140</v>
      </c>
      <c r="F3151" s="79" t="s">
        <v>1200</v>
      </c>
      <c r="G3151">
        <v>33.29</v>
      </c>
      <c r="H3151">
        <v>121</v>
      </c>
      <c r="I3151">
        <v>1</v>
      </c>
      <c r="J3151">
        <v>87.7</v>
      </c>
      <c r="K3151">
        <v>5</v>
      </c>
      <c r="L3151">
        <v>64.7</v>
      </c>
      <c r="M3151">
        <v>229</v>
      </c>
      <c r="N3151">
        <v>8.9999999999999993E-3</v>
      </c>
      <c r="O3151">
        <v>145</v>
      </c>
      <c r="P3151">
        <v>11.53</v>
      </c>
      <c r="Q3151">
        <v>4</v>
      </c>
      <c r="R3151">
        <v>107.9</v>
      </c>
      <c r="S3151">
        <v>19</v>
      </c>
      <c r="T3151">
        <v>96.4</v>
      </c>
      <c r="U3151">
        <v>1</v>
      </c>
      <c r="V3151">
        <v>2.5</v>
      </c>
      <c r="W3151">
        <v>94</v>
      </c>
    </row>
    <row r="3152" spans="1:23" x14ac:dyDescent="0.25">
      <c r="A3152">
        <f>COUNTIF('Value Matchup'!$D$356:$D$423,D3152)</f>
        <v>0</v>
      </c>
      <c r="B3152" t="s">
        <v>1776</v>
      </c>
      <c r="C3152">
        <v>2</v>
      </c>
      <c r="D3152" t="s">
        <v>960</v>
      </c>
      <c r="E3152" t="s">
        <v>134</v>
      </c>
      <c r="F3152" s="79" t="s">
        <v>1308</v>
      </c>
      <c r="G3152">
        <v>31.85</v>
      </c>
      <c r="H3152">
        <v>120.4</v>
      </c>
      <c r="I3152">
        <v>2</v>
      </c>
      <c r="J3152">
        <v>88.5</v>
      </c>
      <c r="K3152">
        <v>8</v>
      </c>
      <c r="L3152">
        <v>67.2</v>
      </c>
      <c r="M3152">
        <v>105</v>
      </c>
      <c r="N3152">
        <v>3.7999999999999999E-2</v>
      </c>
      <c r="O3152">
        <v>83</v>
      </c>
      <c r="P3152">
        <v>9.5299999999999994</v>
      </c>
      <c r="Q3152">
        <v>16</v>
      </c>
      <c r="R3152">
        <v>108.2</v>
      </c>
      <c r="S3152">
        <v>16</v>
      </c>
      <c r="T3152">
        <v>98.7</v>
      </c>
      <c r="U3152">
        <v>32</v>
      </c>
      <c r="V3152">
        <v>1.1299999999999999</v>
      </c>
      <c r="W3152">
        <v>125</v>
      </c>
    </row>
    <row r="3153" spans="1:23" x14ac:dyDescent="0.25">
      <c r="A3153">
        <f>COUNTIF('Value Matchup'!$D$356:$D$423,D3153)</f>
        <v>0</v>
      </c>
      <c r="B3153" t="s">
        <v>1776</v>
      </c>
      <c r="C3153">
        <v>3</v>
      </c>
      <c r="D3153" t="s">
        <v>1143</v>
      </c>
      <c r="E3153" t="s">
        <v>150</v>
      </c>
      <c r="F3153" s="79" t="s">
        <v>758</v>
      </c>
      <c r="G3153">
        <v>27.62</v>
      </c>
      <c r="H3153">
        <v>118.5</v>
      </c>
      <c r="I3153">
        <v>6</v>
      </c>
      <c r="J3153">
        <v>90.9</v>
      </c>
      <c r="K3153">
        <v>14</v>
      </c>
      <c r="L3153">
        <v>68.7</v>
      </c>
      <c r="M3153">
        <v>59</v>
      </c>
      <c r="N3153">
        <v>-8.0000000000000002E-3</v>
      </c>
      <c r="O3153">
        <v>191</v>
      </c>
      <c r="P3153">
        <v>8.6199999999999992</v>
      </c>
      <c r="Q3153">
        <v>36</v>
      </c>
      <c r="R3153">
        <v>108.5</v>
      </c>
      <c r="S3153">
        <v>10</v>
      </c>
      <c r="T3153">
        <v>99.8</v>
      </c>
      <c r="U3153">
        <v>67</v>
      </c>
      <c r="V3153">
        <v>-2.96</v>
      </c>
      <c r="W3153">
        <v>246</v>
      </c>
    </row>
    <row r="3154" spans="1:23" x14ac:dyDescent="0.25">
      <c r="A3154">
        <f>COUNTIF('Value Matchup'!$D$356:$D$423,D3154)</f>
        <v>0</v>
      </c>
      <c r="B3154" t="s">
        <v>1776</v>
      </c>
      <c r="C3154">
        <v>4</v>
      </c>
      <c r="D3154" t="s">
        <v>1302</v>
      </c>
      <c r="E3154" t="s">
        <v>114</v>
      </c>
      <c r="F3154" s="79" t="s">
        <v>1311</v>
      </c>
      <c r="G3154">
        <v>26.54</v>
      </c>
      <c r="H3154">
        <v>114.9</v>
      </c>
      <c r="I3154">
        <v>22</v>
      </c>
      <c r="J3154">
        <v>88.3</v>
      </c>
      <c r="K3154">
        <v>6</v>
      </c>
      <c r="L3154">
        <v>68.3</v>
      </c>
      <c r="M3154">
        <v>66</v>
      </c>
      <c r="N3154">
        <v>0.06</v>
      </c>
      <c r="O3154">
        <v>43</v>
      </c>
      <c r="P3154">
        <v>7.06</v>
      </c>
      <c r="Q3154">
        <v>55</v>
      </c>
      <c r="R3154">
        <v>106.5</v>
      </c>
      <c r="S3154">
        <v>50</v>
      </c>
      <c r="T3154">
        <v>99.5</v>
      </c>
      <c r="U3154">
        <v>57</v>
      </c>
      <c r="V3154">
        <v>-1.28</v>
      </c>
      <c r="W3154">
        <v>194</v>
      </c>
    </row>
    <row r="3155" spans="1:23" x14ac:dyDescent="0.25">
      <c r="A3155">
        <f>COUNTIF('Value Matchup'!$D$356:$D$423,D3155)</f>
        <v>0</v>
      </c>
      <c r="B3155" t="s">
        <v>1776</v>
      </c>
      <c r="C3155">
        <v>5</v>
      </c>
      <c r="D3155" t="s">
        <v>1663</v>
      </c>
      <c r="E3155" t="s">
        <v>150</v>
      </c>
      <c r="F3155" s="79" t="s">
        <v>1209</v>
      </c>
      <c r="G3155">
        <v>25.54</v>
      </c>
      <c r="H3155">
        <v>117.2</v>
      </c>
      <c r="I3155">
        <v>12</v>
      </c>
      <c r="J3155">
        <v>91.7</v>
      </c>
      <c r="K3155">
        <v>21</v>
      </c>
      <c r="L3155">
        <v>62.6</v>
      </c>
      <c r="M3155">
        <v>296</v>
      </c>
      <c r="N3155">
        <v>5.7000000000000002E-2</v>
      </c>
      <c r="O3155">
        <v>45</v>
      </c>
      <c r="P3155">
        <v>12.58</v>
      </c>
      <c r="Q3155">
        <v>1</v>
      </c>
      <c r="R3155">
        <v>110</v>
      </c>
      <c r="S3155">
        <v>1</v>
      </c>
      <c r="T3155">
        <v>97.5</v>
      </c>
      <c r="U3155">
        <v>7</v>
      </c>
      <c r="V3155">
        <v>5.45</v>
      </c>
      <c r="W3155">
        <v>50</v>
      </c>
    </row>
    <row r="3156" spans="1:23" x14ac:dyDescent="0.25">
      <c r="A3156">
        <f>COUNTIF('Value Matchup'!$D$356:$D$423,D3156)</f>
        <v>0</v>
      </c>
      <c r="B3156" t="s">
        <v>1776</v>
      </c>
      <c r="C3156">
        <v>6</v>
      </c>
      <c r="D3156" t="s">
        <v>1664</v>
      </c>
      <c r="E3156" t="s">
        <v>134</v>
      </c>
      <c r="F3156" s="79" t="s">
        <v>950</v>
      </c>
      <c r="G3156">
        <v>25.52</v>
      </c>
      <c r="H3156">
        <v>116.1</v>
      </c>
      <c r="I3156">
        <v>15</v>
      </c>
      <c r="J3156">
        <v>90.6</v>
      </c>
      <c r="K3156">
        <v>12</v>
      </c>
      <c r="L3156">
        <v>69.400000000000006</v>
      </c>
      <c r="M3156">
        <v>36</v>
      </c>
      <c r="N3156">
        <v>-8.0000000000000002E-3</v>
      </c>
      <c r="O3156">
        <v>192</v>
      </c>
      <c r="P3156">
        <v>11.99</v>
      </c>
      <c r="Q3156">
        <v>2</v>
      </c>
      <c r="R3156">
        <v>109.5</v>
      </c>
      <c r="S3156">
        <v>2</v>
      </c>
      <c r="T3156">
        <v>97.5</v>
      </c>
      <c r="U3156">
        <v>10</v>
      </c>
      <c r="V3156">
        <v>2.37</v>
      </c>
      <c r="W3156">
        <v>96</v>
      </c>
    </row>
    <row r="3157" spans="1:23" x14ac:dyDescent="0.25">
      <c r="A3157">
        <f>COUNTIF('Value Matchup'!$D$356:$D$423,D3157)</f>
        <v>0</v>
      </c>
      <c r="B3157" t="s">
        <v>1776</v>
      </c>
      <c r="C3157">
        <v>7</v>
      </c>
      <c r="D3157" t="s">
        <v>1504</v>
      </c>
      <c r="E3157" t="s">
        <v>232</v>
      </c>
      <c r="F3157" s="79" t="s">
        <v>950</v>
      </c>
      <c r="G3157">
        <v>24.99</v>
      </c>
      <c r="H3157">
        <v>117.5</v>
      </c>
      <c r="I3157">
        <v>8</v>
      </c>
      <c r="J3157">
        <v>92.5</v>
      </c>
      <c r="K3157">
        <v>26</v>
      </c>
      <c r="L3157">
        <v>64.599999999999994</v>
      </c>
      <c r="M3157">
        <v>232</v>
      </c>
      <c r="N3157">
        <v>7.0000000000000001E-3</v>
      </c>
      <c r="O3157">
        <v>152</v>
      </c>
      <c r="P3157">
        <v>7.88</v>
      </c>
      <c r="Q3157">
        <v>49</v>
      </c>
      <c r="R3157">
        <v>106.3</v>
      </c>
      <c r="S3157">
        <v>60</v>
      </c>
      <c r="T3157">
        <v>98.4</v>
      </c>
      <c r="U3157">
        <v>26</v>
      </c>
      <c r="V3157">
        <v>-2.92</v>
      </c>
      <c r="W3157">
        <v>243</v>
      </c>
    </row>
    <row r="3158" spans="1:23" x14ac:dyDescent="0.25">
      <c r="A3158">
        <f>COUNTIF('Value Matchup'!$D$356:$D$423,D3158)</f>
        <v>0</v>
      </c>
      <c r="B3158" t="s">
        <v>1776</v>
      </c>
      <c r="C3158">
        <v>8</v>
      </c>
      <c r="D3158" t="s">
        <v>1100</v>
      </c>
      <c r="E3158" t="s">
        <v>134</v>
      </c>
      <c r="F3158" s="79" t="s">
        <v>1219</v>
      </c>
      <c r="G3158">
        <v>24.95</v>
      </c>
      <c r="H3158">
        <v>119.2</v>
      </c>
      <c r="I3158">
        <v>5</v>
      </c>
      <c r="J3158">
        <v>94.3</v>
      </c>
      <c r="K3158">
        <v>43</v>
      </c>
      <c r="L3158">
        <v>64.5</v>
      </c>
      <c r="M3158">
        <v>235</v>
      </c>
      <c r="N3158">
        <v>-2.1000000000000001E-2</v>
      </c>
      <c r="O3158">
        <v>234</v>
      </c>
      <c r="P3158">
        <v>10.59</v>
      </c>
      <c r="Q3158">
        <v>8</v>
      </c>
      <c r="R3158">
        <v>108.3</v>
      </c>
      <c r="S3158">
        <v>13</v>
      </c>
      <c r="T3158">
        <v>97.7</v>
      </c>
      <c r="U3158">
        <v>14</v>
      </c>
      <c r="V3158">
        <v>-2.79</v>
      </c>
      <c r="W3158">
        <v>237</v>
      </c>
    </row>
    <row r="3159" spans="1:23" x14ac:dyDescent="0.25">
      <c r="A3159">
        <f>COUNTIF('Value Matchup'!$D$356:$D$423,D3159)</f>
        <v>0</v>
      </c>
      <c r="B3159" t="s">
        <v>1776</v>
      </c>
      <c r="C3159">
        <v>9</v>
      </c>
      <c r="D3159" t="s">
        <v>1595</v>
      </c>
      <c r="E3159" t="s">
        <v>232</v>
      </c>
      <c r="F3159" s="79" t="s">
        <v>536</v>
      </c>
      <c r="G3159">
        <v>23.56</v>
      </c>
      <c r="H3159">
        <v>115.2</v>
      </c>
      <c r="I3159">
        <v>20</v>
      </c>
      <c r="J3159">
        <v>91.6</v>
      </c>
      <c r="K3159">
        <v>19</v>
      </c>
      <c r="L3159">
        <v>59.2</v>
      </c>
      <c r="M3159">
        <v>339</v>
      </c>
      <c r="N3159">
        <v>-1.2999999999999999E-2</v>
      </c>
      <c r="O3159">
        <v>202</v>
      </c>
      <c r="P3159">
        <v>8.69</v>
      </c>
      <c r="Q3159">
        <v>33</v>
      </c>
      <c r="R3159">
        <v>107.9</v>
      </c>
      <c r="S3159">
        <v>18</v>
      </c>
      <c r="T3159">
        <v>99.2</v>
      </c>
      <c r="U3159">
        <v>49</v>
      </c>
      <c r="V3159">
        <v>1.01</v>
      </c>
      <c r="W3159">
        <v>128</v>
      </c>
    </row>
    <row r="3160" spans="1:23" x14ac:dyDescent="0.25">
      <c r="A3160">
        <f>COUNTIF('Value Matchup'!$D$356:$D$423,D3160)</f>
        <v>0</v>
      </c>
      <c r="B3160" t="s">
        <v>1776</v>
      </c>
      <c r="C3160">
        <v>10</v>
      </c>
      <c r="D3160" t="s">
        <v>1665</v>
      </c>
      <c r="E3160" t="s">
        <v>110</v>
      </c>
      <c r="F3160" s="79" t="s">
        <v>994</v>
      </c>
      <c r="G3160">
        <v>23.27</v>
      </c>
      <c r="H3160">
        <v>117.3</v>
      </c>
      <c r="I3160">
        <v>10</v>
      </c>
      <c r="J3160">
        <v>94</v>
      </c>
      <c r="K3160">
        <v>37</v>
      </c>
      <c r="L3160">
        <v>71.099999999999994</v>
      </c>
      <c r="M3160">
        <v>15</v>
      </c>
      <c r="N3160">
        <v>1.2E-2</v>
      </c>
      <c r="O3160">
        <v>130</v>
      </c>
      <c r="P3160">
        <v>3.88</v>
      </c>
      <c r="Q3160">
        <v>98</v>
      </c>
      <c r="R3160">
        <v>104.9</v>
      </c>
      <c r="S3160">
        <v>96</v>
      </c>
      <c r="T3160">
        <v>101</v>
      </c>
      <c r="U3160">
        <v>99</v>
      </c>
      <c r="V3160">
        <v>-0.03</v>
      </c>
      <c r="W3160">
        <v>148</v>
      </c>
    </row>
    <row r="3161" spans="1:23" x14ac:dyDescent="0.25">
      <c r="A3161">
        <f>COUNTIF('Value Matchup'!$D$356:$D$423,D3161)</f>
        <v>0</v>
      </c>
      <c r="B3161" t="s">
        <v>1776</v>
      </c>
      <c r="C3161">
        <v>11</v>
      </c>
      <c r="D3161" t="s">
        <v>1600</v>
      </c>
      <c r="E3161" t="s">
        <v>150</v>
      </c>
      <c r="F3161" s="79" t="s">
        <v>545</v>
      </c>
      <c r="G3161">
        <v>22.64</v>
      </c>
      <c r="H3161">
        <v>116.8</v>
      </c>
      <c r="I3161">
        <v>13</v>
      </c>
      <c r="J3161">
        <v>94.2</v>
      </c>
      <c r="K3161">
        <v>42</v>
      </c>
      <c r="L3161">
        <v>65.8</v>
      </c>
      <c r="M3161">
        <v>182</v>
      </c>
      <c r="N3161">
        <v>-3.5000000000000003E-2</v>
      </c>
      <c r="O3161">
        <v>266</v>
      </c>
      <c r="P3161">
        <v>11.55</v>
      </c>
      <c r="Q3161">
        <v>3</v>
      </c>
      <c r="R3161">
        <v>109</v>
      </c>
      <c r="S3161">
        <v>4</v>
      </c>
      <c r="T3161">
        <v>97.4</v>
      </c>
      <c r="U3161">
        <v>6</v>
      </c>
      <c r="V3161">
        <v>3.35</v>
      </c>
      <c r="W3161">
        <v>79</v>
      </c>
    </row>
    <row r="3162" spans="1:23" x14ac:dyDescent="0.25">
      <c r="A3162">
        <f>COUNTIF('Value Matchup'!$D$356:$D$423,D3162)</f>
        <v>0</v>
      </c>
      <c r="B3162" t="s">
        <v>1776</v>
      </c>
      <c r="C3162">
        <v>12</v>
      </c>
      <c r="D3162" t="s">
        <v>1666</v>
      </c>
      <c r="E3162" t="s">
        <v>173</v>
      </c>
      <c r="F3162" s="79" t="s">
        <v>1201</v>
      </c>
      <c r="G3162">
        <v>22.45</v>
      </c>
      <c r="H3162">
        <v>111</v>
      </c>
      <c r="I3162">
        <v>49</v>
      </c>
      <c r="J3162">
        <v>88.5</v>
      </c>
      <c r="K3162">
        <v>7</v>
      </c>
      <c r="L3162">
        <v>63</v>
      </c>
      <c r="M3162">
        <v>286</v>
      </c>
      <c r="N3162">
        <v>3.2000000000000001E-2</v>
      </c>
      <c r="O3162">
        <v>91</v>
      </c>
      <c r="P3162">
        <v>6.85</v>
      </c>
      <c r="Q3162">
        <v>60</v>
      </c>
      <c r="R3162">
        <v>106.7</v>
      </c>
      <c r="S3162">
        <v>45</v>
      </c>
      <c r="T3162">
        <v>99.9</v>
      </c>
      <c r="U3162">
        <v>68</v>
      </c>
      <c r="V3162">
        <v>11.11</v>
      </c>
      <c r="W3162">
        <v>4</v>
      </c>
    </row>
    <row r="3163" spans="1:23" x14ac:dyDescent="0.25">
      <c r="A3163">
        <f>COUNTIF('Value Matchup'!$D$356:$D$423,D3163)</f>
        <v>0</v>
      </c>
      <c r="B3163" t="s">
        <v>1776</v>
      </c>
      <c r="C3163">
        <v>13</v>
      </c>
      <c r="D3163" t="s">
        <v>1335</v>
      </c>
      <c r="E3163" t="s">
        <v>140</v>
      </c>
      <c r="F3163" s="79" t="s">
        <v>536</v>
      </c>
      <c r="G3163">
        <v>22.37</v>
      </c>
      <c r="H3163">
        <v>118.3</v>
      </c>
      <c r="I3163">
        <v>7</v>
      </c>
      <c r="J3163">
        <v>95.9</v>
      </c>
      <c r="K3163">
        <v>57</v>
      </c>
      <c r="L3163">
        <v>68.7</v>
      </c>
      <c r="M3163">
        <v>53</v>
      </c>
      <c r="N3163">
        <v>-2.3E-2</v>
      </c>
      <c r="O3163">
        <v>241</v>
      </c>
      <c r="P3163">
        <v>8.8699999999999992</v>
      </c>
      <c r="Q3163">
        <v>28</v>
      </c>
      <c r="R3163">
        <v>106.7</v>
      </c>
      <c r="S3163">
        <v>46</v>
      </c>
      <c r="T3163">
        <v>97.8</v>
      </c>
      <c r="U3163">
        <v>15</v>
      </c>
      <c r="V3163">
        <v>-4.3499999999999996</v>
      </c>
      <c r="W3163">
        <v>276</v>
      </c>
    </row>
    <row r="3164" spans="1:23" x14ac:dyDescent="0.25">
      <c r="A3164">
        <f>COUNTIF('Value Matchup'!$D$356:$D$423,D3164)</f>
        <v>0</v>
      </c>
      <c r="B3164" t="s">
        <v>1776</v>
      </c>
      <c r="C3164">
        <v>14</v>
      </c>
      <c r="D3164" t="s">
        <v>1667</v>
      </c>
      <c r="E3164" t="s">
        <v>1668</v>
      </c>
      <c r="F3164" s="79" t="s">
        <v>1039</v>
      </c>
      <c r="G3164">
        <v>22.15</v>
      </c>
      <c r="H3164">
        <v>119.6</v>
      </c>
      <c r="I3164">
        <v>3</v>
      </c>
      <c r="J3164">
        <v>97.4</v>
      </c>
      <c r="K3164">
        <v>76</v>
      </c>
      <c r="L3164">
        <v>67.099999999999994</v>
      </c>
      <c r="M3164">
        <v>107</v>
      </c>
      <c r="N3164">
        <v>-4.2999999999999997E-2</v>
      </c>
      <c r="O3164">
        <v>282</v>
      </c>
      <c r="P3164">
        <v>9.0299999999999994</v>
      </c>
      <c r="Q3164">
        <v>25</v>
      </c>
      <c r="R3164">
        <v>106.5</v>
      </c>
      <c r="S3164">
        <v>53</v>
      </c>
      <c r="T3164">
        <v>97.5</v>
      </c>
      <c r="U3164">
        <v>8</v>
      </c>
      <c r="V3164">
        <v>8.4600000000000009</v>
      </c>
      <c r="W3164">
        <v>16</v>
      </c>
    </row>
    <row r="3165" spans="1:23" x14ac:dyDescent="0.25">
      <c r="A3165">
        <f>COUNTIF('Value Matchup'!$D$356:$D$423,D3165)</f>
        <v>0</v>
      </c>
      <c r="B3165" t="s">
        <v>1776</v>
      </c>
      <c r="C3165">
        <v>15</v>
      </c>
      <c r="D3165" t="s">
        <v>1105</v>
      </c>
      <c r="E3165" t="s">
        <v>232</v>
      </c>
      <c r="F3165" s="79" t="s">
        <v>972</v>
      </c>
      <c r="G3165">
        <v>22.05</v>
      </c>
      <c r="H3165">
        <v>109.8</v>
      </c>
      <c r="I3165">
        <v>65</v>
      </c>
      <c r="J3165">
        <v>87.7</v>
      </c>
      <c r="K3165">
        <v>4</v>
      </c>
      <c r="L3165">
        <v>66.2</v>
      </c>
      <c r="M3165">
        <v>161</v>
      </c>
      <c r="N3165">
        <v>7.0000000000000007E-2</v>
      </c>
      <c r="O3165">
        <v>33</v>
      </c>
      <c r="P3165">
        <v>8.81</v>
      </c>
      <c r="Q3165">
        <v>30</v>
      </c>
      <c r="R3165">
        <v>107.8</v>
      </c>
      <c r="S3165">
        <v>21</v>
      </c>
      <c r="T3165">
        <v>99</v>
      </c>
      <c r="U3165">
        <v>45</v>
      </c>
      <c r="V3165">
        <v>-1.26</v>
      </c>
      <c r="W3165">
        <v>193</v>
      </c>
    </row>
    <row r="3166" spans="1:23" x14ac:dyDescent="0.25">
      <c r="A3166">
        <f>COUNTIF('Value Matchup'!$D$356:$D$423,D3166)</f>
        <v>0</v>
      </c>
      <c r="B3166" t="s">
        <v>1776</v>
      </c>
      <c r="C3166">
        <v>16</v>
      </c>
      <c r="D3166" t="s">
        <v>1669</v>
      </c>
      <c r="E3166" t="s">
        <v>134</v>
      </c>
      <c r="F3166" s="79" t="s">
        <v>652</v>
      </c>
      <c r="G3166">
        <v>21.33</v>
      </c>
      <c r="H3166">
        <v>112.6</v>
      </c>
      <c r="I3166">
        <v>37</v>
      </c>
      <c r="J3166">
        <v>91.2</v>
      </c>
      <c r="K3166">
        <v>17</v>
      </c>
      <c r="L3166">
        <v>64.3</v>
      </c>
      <c r="M3166">
        <v>243</v>
      </c>
      <c r="N3166">
        <v>-5.0000000000000001E-3</v>
      </c>
      <c r="O3166">
        <v>182</v>
      </c>
      <c r="P3166">
        <v>11.51</v>
      </c>
      <c r="Q3166">
        <v>5</v>
      </c>
      <c r="R3166">
        <v>109.4</v>
      </c>
      <c r="S3166">
        <v>3</v>
      </c>
      <c r="T3166">
        <v>97.9</v>
      </c>
      <c r="U3166">
        <v>16</v>
      </c>
      <c r="V3166">
        <v>0.15</v>
      </c>
      <c r="W3166">
        <v>141</v>
      </c>
    </row>
    <row r="3167" spans="1:23" x14ac:dyDescent="0.25">
      <c r="A3167">
        <f>COUNTIF('Value Matchup'!$D$356:$D$423,D3167)</f>
        <v>0</v>
      </c>
      <c r="B3167" t="s">
        <v>1776</v>
      </c>
      <c r="C3167">
        <v>17</v>
      </c>
      <c r="D3167" t="s">
        <v>1199</v>
      </c>
      <c r="E3167" t="s">
        <v>150</v>
      </c>
      <c r="F3167" s="79" t="s">
        <v>752</v>
      </c>
      <c r="G3167">
        <v>21.24</v>
      </c>
      <c r="H3167">
        <v>117.2</v>
      </c>
      <c r="I3167">
        <v>11</v>
      </c>
      <c r="J3167">
        <v>96</v>
      </c>
      <c r="K3167">
        <v>59</v>
      </c>
      <c r="L3167">
        <v>71.2</v>
      </c>
      <c r="M3167">
        <v>12</v>
      </c>
      <c r="N3167">
        <v>2.5000000000000001E-2</v>
      </c>
      <c r="O3167">
        <v>103</v>
      </c>
      <c r="P3167">
        <v>10.029999999999999</v>
      </c>
      <c r="Q3167">
        <v>12</v>
      </c>
      <c r="R3167">
        <v>108.7</v>
      </c>
      <c r="S3167">
        <v>7</v>
      </c>
      <c r="T3167">
        <v>98.7</v>
      </c>
      <c r="U3167">
        <v>33</v>
      </c>
      <c r="V3167">
        <v>-0.91</v>
      </c>
      <c r="W3167">
        <v>171</v>
      </c>
    </row>
    <row r="3168" spans="1:23" x14ac:dyDescent="0.25">
      <c r="A3168">
        <f>COUNTIF('Value Matchup'!$D$356:$D$423,D3168)</f>
        <v>0</v>
      </c>
      <c r="B3168" t="s">
        <v>1776</v>
      </c>
      <c r="C3168">
        <v>18</v>
      </c>
      <c r="D3168" t="s">
        <v>1326</v>
      </c>
      <c r="E3168" t="s">
        <v>182</v>
      </c>
      <c r="F3168" s="79" t="s">
        <v>968</v>
      </c>
      <c r="G3168">
        <v>20.87</v>
      </c>
      <c r="H3168">
        <v>115.5</v>
      </c>
      <c r="I3168">
        <v>18</v>
      </c>
      <c r="J3168">
        <v>94.6</v>
      </c>
      <c r="K3168">
        <v>47</v>
      </c>
      <c r="L3168">
        <v>68.900000000000006</v>
      </c>
      <c r="M3168">
        <v>47</v>
      </c>
      <c r="N3168">
        <v>0.01</v>
      </c>
      <c r="O3168">
        <v>139</v>
      </c>
      <c r="P3168">
        <v>8.0399999999999991</v>
      </c>
      <c r="Q3168">
        <v>46</v>
      </c>
      <c r="R3168">
        <v>106.2</v>
      </c>
      <c r="S3168">
        <v>64</v>
      </c>
      <c r="T3168">
        <v>98.2</v>
      </c>
      <c r="U3168">
        <v>19</v>
      </c>
      <c r="V3168">
        <v>7.27</v>
      </c>
      <c r="W3168">
        <v>30</v>
      </c>
    </row>
    <row r="3169" spans="1:23" x14ac:dyDescent="0.25">
      <c r="A3169">
        <f>COUNTIF('Value Matchup'!$D$356:$D$423,D3169)</f>
        <v>0</v>
      </c>
      <c r="B3169" t="s">
        <v>1776</v>
      </c>
      <c r="C3169">
        <v>19</v>
      </c>
      <c r="D3169" t="s">
        <v>1670</v>
      </c>
      <c r="E3169" t="s">
        <v>134</v>
      </c>
      <c r="F3169" s="79" t="s">
        <v>652</v>
      </c>
      <c r="G3169">
        <v>20.75</v>
      </c>
      <c r="H3169">
        <v>113.9</v>
      </c>
      <c r="I3169">
        <v>24</v>
      </c>
      <c r="J3169">
        <v>93.1</v>
      </c>
      <c r="K3169">
        <v>30</v>
      </c>
      <c r="L3169">
        <v>71.5</v>
      </c>
      <c r="M3169">
        <v>11</v>
      </c>
      <c r="N3169">
        <v>-1.4E-2</v>
      </c>
      <c r="O3169">
        <v>209</v>
      </c>
      <c r="P3169">
        <v>9.01</v>
      </c>
      <c r="Q3169">
        <v>27</v>
      </c>
      <c r="R3169">
        <v>107.2</v>
      </c>
      <c r="S3169">
        <v>35</v>
      </c>
      <c r="T3169">
        <v>98.2</v>
      </c>
      <c r="U3169">
        <v>18</v>
      </c>
      <c r="V3169">
        <v>-1.32</v>
      </c>
      <c r="W3169">
        <v>195</v>
      </c>
    </row>
    <row r="3170" spans="1:23" x14ac:dyDescent="0.25">
      <c r="A3170">
        <f>COUNTIF('Value Matchup'!$D$356:$D$423,D3170)</f>
        <v>0</v>
      </c>
      <c r="B3170" t="s">
        <v>1776</v>
      </c>
      <c r="C3170">
        <v>20</v>
      </c>
      <c r="D3170" t="s">
        <v>1671</v>
      </c>
      <c r="E3170" t="s">
        <v>232</v>
      </c>
      <c r="F3170" s="79" t="s">
        <v>1095</v>
      </c>
      <c r="G3170">
        <v>20.13</v>
      </c>
      <c r="H3170">
        <v>112.8</v>
      </c>
      <c r="I3170">
        <v>33</v>
      </c>
      <c r="J3170">
        <v>92.7</v>
      </c>
      <c r="K3170">
        <v>27</v>
      </c>
      <c r="L3170">
        <v>65.3</v>
      </c>
      <c r="M3170">
        <v>203</v>
      </c>
      <c r="N3170">
        <v>2.7E-2</v>
      </c>
      <c r="O3170">
        <v>96</v>
      </c>
      <c r="P3170">
        <v>9.0299999999999994</v>
      </c>
      <c r="Q3170">
        <v>24</v>
      </c>
      <c r="R3170">
        <v>107.5</v>
      </c>
      <c r="S3170">
        <v>26</v>
      </c>
      <c r="T3170">
        <v>98.5</v>
      </c>
      <c r="U3170">
        <v>29</v>
      </c>
      <c r="V3170">
        <v>-0.94</v>
      </c>
      <c r="W3170">
        <v>173</v>
      </c>
    </row>
    <row r="3171" spans="1:23" x14ac:dyDescent="0.25">
      <c r="A3171">
        <f>COUNTIF('Value Matchup'!$D$356:$D$423,D3171)</f>
        <v>0</v>
      </c>
      <c r="B3171" t="s">
        <v>1776</v>
      </c>
      <c r="C3171">
        <v>21</v>
      </c>
      <c r="D3171" t="s">
        <v>1047</v>
      </c>
      <c r="E3171" t="s">
        <v>182</v>
      </c>
      <c r="F3171" s="79" t="s">
        <v>972</v>
      </c>
      <c r="G3171">
        <v>20.12</v>
      </c>
      <c r="H3171">
        <v>107.8</v>
      </c>
      <c r="I3171">
        <v>93</v>
      </c>
      <c r="J3171">
        <v>87.7</v>
      </c>
      <c r="K3171">
        <v>3</v>
      </c>
      <c r="L3171">
        <v>60.4</v>
      </c>
      <c r="M3171">
        <v>332</v>
      </c>
      <c r="N3171">
        <v>7.5999999999999998E-2</v>
      </c>
      <c r="O3171">
        <v>26</v>
      </c>
      <c r="P3171">
        <v>6.07</v>
      </c>
      <c r="Q3171">
        <v>67</v>
      </c>
      <c r="R3171">
        <v>106.4</v>
      </c>
      <c r="S3171">
        <v>57</v>
      </c>
      <c r="T3171">
        <v>100.3</v>
      </c>
      <c r="U3171">
        <v>86</v>
      </c>
      <c r="V3171">
        <v>5.68</v>
      </c>
      <c r="W3171">
        <v>49</v>
      </c>
    </row>
    <row r="3172" spans="1:23" x14ac:dyDescent="0.25">
      <c r="A3172">
        <f>COUNTIF('Value Matchup'!$D$356:$D$423,D3172)</f>
        <v>0</v>
      </c>
      <c r="B3172" t="s">
        <v>1776</v>
      </c>
      <c r="C3172">
        <v>22</v>
      </c>
      <c r="D3172" t="s">
        <v>1672</v>
      </c>
      <c r="E3172" t="s">
        <v>134</v>
      </c>
      <c r="F3172" s="79" t="s">
        <v>545</v>
      </c>
      <c r="G3172">
        <v>19.989999999999998</v>
      </c>
      <c r="H3172">
        <v>111.5</v>
      </c>
      <c r="I3172">
        <v>46</v>
      </c>
      <c r="J3172">
        <v>91.5</v>
      </c>
      <c r="K3172">
        <v>18</v>
      </c>
      <c r="L3172">
        <v>68.8</v>
      </c>
      <c r="M3172">
        <v>51</v>
      </c>
      <c r="N3172">
        <v>-3.5000000000000003E-2</v>
      </c>
      <c r="O3172">
        <v>264</v>
      </c>
      <c r="P3172">
        <v>8.17</v>
      </c>
      <c r="Q3172">
        <v>44</v>
      </c>
      <c r="R3172">
        <v>107.1</v>
      </c>
      <c r="S3172">
        <v>39</v>
      </c>
      <c r="T3172">
        <v>98.9</v>
      </c>
      <c r="U3172">
        <v>43</v>
      </c>
      <c r="V3172">
        <v>-6.1</v>
      </c>
      <c r="W3172">
        <v>306</v>
      </c>
    </row>
    <row r="3173" spans="1:23" x14ac:dyDescent="0.25">
      <c r="A3173">
        <f>COUNTIF('Value Matchup'!$D$356:$D$423,D3173)</f>
        <v>0</v>
      </c>
      <c r="B3173" t="s">
        <v>1776</v>
      </c>
      <c r="C3173">
        <v>23</v>
      </c>
      <c r="D3173" t="s">
        <v>1673</v>
      </c>
      <c r="E3173" t="s">
        <v>155</v>
      </c>
      <c r="F3173" s="79" t="s">
        <v>976</v>
      </c>
      <c r="G3173">
        <v>19.899999999999999</v>
      </c>
      <c r="H3173">
        <v>116</v>
      </c>
      <c r="I3173">
        <v>16</v>
      </c>
      <c r="J3173">
        <v>96.1</v>
      </c>
      <c r="K3173">
        <v>62</v>
      </c>
      <c r="L3173">
        <v>59.8</v>
      </c>
      <c r="M3173">
        <v>336</v>
      </c>
      <c r="N3173">
        <v>-2.5999999999999999E-2</v>
      </c>
      <c r="O3173">
        <v>244</v>
      </c>
      <c r="P3173">
        <v>1.81</v>
      </c>
      <c r="Q3173">
        <v>136</v>
      </c>
      <c r="R3173">
        <v>105</v>
      </c>
      <c r="S3173">
        <v>91</v>
      </c>
      <c r="T3173">
        <v>103.2</v>
      </c>
      <c r="U3173">
        <v>181</v>
      </c>
      <c r="V3173">
        <v>0.16</v>
      </c>
      <c r="W3173">
        <v>140</v>
      </c>
    </row>
    <row r="3174" spans="1:23" x14ac:dyDescent="0.25">
      <c r="A3174">
        <f>COUNTIF('Value Matchup'!$D$356:$D$423,D3174)</f>
        <v>0</v>
      </c>
      <c r="B3174" t="s">
        <v>1776</v>
      </c>
      <c r="C3174">
        <v>24</v>
      </c>
      <c r="D3174" t="s">
        <v>1674</v>
      </c>
      <c r="E3174" t="s">
        <v>150</v>
      </c>
      <c r="F3174" s="79" t="s">
        <v>761</v>
      </c>
      <c r="G3174">
        <v>19.649999999999999</v>
      </c>
      <c r="H3174">
        <v>115.1</v>
      </c>
      <c r="I3174">
        <v>21</v>
      </c>
      <c r="J3174">
        <v>95.5</v>
      </c>
      <c r="K3174">
        <v>55</v>
      </c>
      <c r="L3174">
        <v>62.3</v>
      </c>
      <c r="M3174">
        <v>305</v>
      </c>
      <c r="N3174">
        <v>-6.4000000000000001E-2</v>
      </c>
      <c r="O3174">
        <v>312</v>
      </c>
      <c r="P3174">
        <v>9.0500000000000007</v>
      </c>
      <c r="Q3174">
        <v>23</v>
      </c>
      <c r="R3174">
        <v>108</v>
      </c>
      <c r="S3174">
        <v>17</v>
      </c>
      <c r="T3174">
        <v>98.9</v>
      </c>
      <c r="U3174">
        <v>44</v>
      </c>
      <c r="V3174">
        <v>-6.52</v>
      </c>
      <c r="W3174">
        <v>311</v>
      </c>
    </row>
    <row r="3175" spans="1:23" x14ac:dyDescent="0.25">
      <c r="A3175">
        <f>COUNTIF('Value Matchup'!$D$356:$D$423,D3175)</f>
        <v>0</v>
      </c>
      <c r="B3175" t="s">
        <v>1776</v>
      </c>
      <c r="C3175">
        <v>25</v>
      </c>
      <c r="D3175" t="s">
        <v>1675</v>
      </c>
      <c r="E3175" t="s">
        <v>140</v>
      </c>
      <c r="F3175" s="79" t="s">
        <v>516</v>
      </c>
      <c r="G3175">
        <v>19.28</v>
      </c>
      <c r="H3175">
        <v>110.9</v>
      </c>
      <c r="I3175">
        <v>50</v>
      </c>
      <c r="J3175">
        <v>91.6</v>
      </c>
      <c r="K3175">
        <v>20</v>
      </c>
      <c r="L3175">
        <v>67.599999999999994</v>
      </c>
      <c r="M3175">
        <v>87</v>
      </c>
      <c r="N3175">
        <v>-4.1000000000000002E-2</v>
      </c>
      <c r="O3175">
        <v>277</v>
      </c>
      <c r="P3175">
        <v>8.76</v>
      </c>
      <c r="Q3175">
        <v>31</v>
      </c>
      <c r="R3175">
        <v>106.3</v>
      </c>
      <c r="S3175">
        <v>61</v>
      </c>
      <c r="T3175">
        <v>97.6</v>
      </c>
      <c r="U3175">
        <v>11</v>
      </c>
      <c r="V3175">
        <v>-2.85</v>
      </c>
      <c r="W3175">
        <v>239</v>
      </c>
    </row>
    <row r="3176" spans="1:23" x14ac:dyDescent="0.25">
      <c r="A3176">
        <f>COUNTIF('Value Matchup'!$D$356:$D$423,D3176)</f>
        <v>0</v>
      </c>
      <c r="B3176" t="s">
        <v>1776</v>
      </c>
      <c r="C3176">
        <v>26</v>
      </c>
      <c r="D3176" t="s">
        <v>1676</v>
      </c>
      <c r="E3176" t="s">
        <v>182</v>
      </c>
      <c r="F3176" s="79" t="s">
        <v>1007</v>
      </c>
      <c r="G3176">
        <v>18.920000000000002</v>
      </c>
      <c r="H3176">
        <v>108.1</v>
      </c>
      <c r="I3176">
        <v>86</v>
      </c>
      <c r="J3176">
        <v>89.1</v>
      </c>
      <c r="K3176">
        <v>9</v>
      </c>
      <c r="L3176">
        <v>65.5</v>
      </c>
      <c r="M3176">
        <v>195</v>
      </c>
      <c r="N3176">
        <v>-9.7000000000000003E-2</v>
      </c>
      <c r="O3176">
        <v>340</v>
      </c>
      <c r="P3176">
        <v>6.43</v>
      </c>
      <c r="Q3176">
        <v>64</v>
      </c>
      <c r="R3176">
        <v>105.8</v>
      </c>
      <c r="S3176">
        <v>71</v>
      </c>
      <c r="T3176">
        <v>99.3</v>
      </c>
      <c r="U3176">
        <v>53</v>
      </c>
      <c r="V3176">
        <v>3.5</v>
      </c>
      <c r="W3176">
        <v>74</v>
      </c>
    </row>
    <row r="3177" spans="1:23" x14ac:dyDescent="0.25">
      <c r="A3177">
        <f>COUNTIF('Value Matchup'!$D$356:$D$423,D3177)</f>
        <v>0</v>
      </c>
      <c r="B3177" t="s">
        <v>1776</v>
      </c>
      <c r="C3177">
        <v>27</v>
      </c>
      <c r="D3177" t="s">
        <v>1677</v>
      </c>
      <c r="E3177" t="s">
        <v>144</v>
      </c>
      <c r="F3177" s="79" t="s">
        <v>758</v>
      </c>
      <c r="G3177">
        <v>18.87</v>
      </c>
      <c r="H3177">
        <v>109.6</v>
      </c>
      <c r="I3177">
        <v>67</v>
      </c>
      <c r="J3177">
        <v>90.8</v>
      </c>
      <c r="K3177">
        <v>13</v>
      </c>
      <c r="L3177">
        <v>58.9</v>
      </c>
      <c r="M3177">
        <v>340</v>
      </c>
      <c r="N3177">
        <v>3.4000000000000002E-2</v>
      </c>
      <c r="O3177">
        <v>85</v>
      </c>
      <c r="P3177">
        <v>4.08</v>
      </c>
      <c r="Q3177">
        <v>92</v>
      </c>
      <c r="R3177">
        <v>105.7</v>
      </c>
      <c r="S3177">
        <v>73</v>
      </c>
      <c r="T3177">
        <v>101.6</v>
      </c>
      <c r="U3177">
        <v>115</v>
      </c>
      <c r="V3177">
        <v>-1.58</v>
      </c>
      <c r="W3177">
        <v>200</v>
      </c>
    </row>
    <row r="3178" spans="1:23" x14ac:dyDescent="0.25">
      <c r="A3178">
        <f>COUNTIF('Value Matchup'!$D$356:$D$423,D3178)</f>
        <v>0</v>
      </c>
      <c r="B3178" t="s">
        <v>1776</v>
      </c>
      <c r="C3178">
        <v>28</v>
      </c>
      <c r="D3178" t="s">
        <v>1678</v>
      </c>
      <c r="E3178" t="s">
        <v>150</v>
      </c>
      <c r="F3178" s="79" t="s">
        <v>750</v>
      </c>
      <c r="G3178">
        <v>18.66</v>
      </c>
      <c r="H3178">
        <v>111.4</v>
      </c>
      <c r="I3178">
        <v>47</v>
      </c>
      <c r="J3178">
        <v>92.8</v>
      </c>
      <c r="K3178">
        <v>28</v>
      </c>
      <c r="L3178">
        <v>61.3</v>
      </c>
      <c r="M3178">
        <v>319</v>
      </c>
      <c r="N3178">
        <v>4.1000000000000002E-2</v>
      </c>
      <c r="O3178">
        <v>76</v>
      </c>
      <c r="P3178">
        <v>7.87</v>
      </c>
      <c r="Q3178">
        <v>50</v>
      </c>
      <c r="R3178">
        <v>107.7</v>
      </c>
      <c r="S3178">
        <v>23</v>
      </c>
      <c r="T3178">
        <v>99.8</v>
      </c>
      <c r="U3178">
        <v>66</v>
      </c>
      <c r="V3178">
        <v>-2.76</v>
      </c>
      <c r="W3178">
        <v>233</v>
      </c>
    </row>
    <row r="3179" spans="1:23" x14ac:dyDescent="0.25">
      <c r="A3179">
        <f>COUNTIF('Value Matchup'!$D$356:$D$423,D3179)</f>
        <v>0</v>
      </c>
      <c r="B3179" t="s">
        <v>1776</v>
      </c>
      <c r="C3179">
        <v>29</v>
      </c>
      <c r="D3179" t="s">
        <v>1679</v>
      </c>
      <c r="E3179" t="s">
        <v>151</v>
      </c>
      <c r="F3179" s="79" t="s">
        <v>648</v>
      </c>
      <c r="G3179">
        <v>18.59</v>
      </c>
      <c r="H3179">
        <v>116.5</v>
      </c>
      <c r="I3179">
        <v>14</v>
      </c>
      <c r="J3179">
        <v>97.9</v>
      </c>
      <c r="K3179">
        <v>85</v>
      </c>
      <c r="L3179">
        <v>66.2</v>
      </c>
      <c r="M3179">
        <v>158</v>
      </c>
      <c r="N3179">
        <v>3.7999999999999999E-2</v>
      </c>
      <c r="O3179">
        <v>82</v>
      </c>
      <c r="P3179">
        <v>2.72</v>
      </c>
      <c r="Q3179">
        <v>115</v>
      </c>
      <c r="R3179">
        <v>105.4</v>
      </c>
      <c r="S3179">
        <v>81</v>
      </c>
      <c r="T3179">
        <v>102.7</v>
      </c>
      <c r="U3179">
        <v>166</v>
      </c>
      <c r="V3179">
        <v>1.18</v>
      </c>
      <c r="W3179">
        <v>123</v>
      </c>
    </row>
    <row r="3180" spans="1:23" x14ac:dyDescent="0.25">
      <c r="A3180">
        <f>COUNTIF('Value Matchup'!$D$356:$D$423,D3180)</f>
        <v>0</v>
      </c>
      <c r="B3180" t="s">
        <v>1776</v>
      </c>
      <c r="C3180">
        <v>30</v>
      </c>
      <c r="D3180" t="s">
        <v>1680</v>
      </c>
      <c r="E3180" t="s">
        <v>114</v>
      </c>
      <c r="F3180" s="79" t="s">
        <v>1095</v>
      </c>
      <c r="G3180">
        <v>18.5</v>
      </c>
      <c r="H3180">
        <v>108.9</v>
      </c>
      <c r="I3180">
        <v>75</v>
      </c>
      <c r="J3180">
        <v>90.4</v>
      </c>
      <c r="K3180">
        <v>11</v>
      </c>
      <c r="L3180">
        <v>67.5</v>
      </c>
      <c r="M3180">
        <v>91</v>
      </c>
      <c r="N3180">
        <v>8.2000000000000003E-2</v>
      </c>
      <c r="O3180">
        <v>20</v>
      </c>
      <c r="P3180">
        <v>8.67</v>
      </c>
      <c r="Q3180">
        <v>34</v>
      </c>
      <c r="R3180">
        <v>107.4</v>
      </c>
      <c r="S3180">
        <v>32</v>
      </c>
      <c r="T3180">
        <v>98.7</v>
      </c>
      <c r="U3180">
        <v>35</v>
      </c>
      <c r="V3180">
        <v>-0.48</v>
      </c>
      <c r="W3180">
        <v>160</v>
      </c>
    </row>
    <row r="3181" spans="1:23" x14ac:dyDescent="0.25">
      <c r="A3181">
        <f>COUNTIF('Value Matchup'!$D$356:$D$423,D3181)</f>
        <v>0</v>
      </c>
      <c r="B3181" t="s">
        <v>1776</v>
      </c>
      <c r="C3181">
        <v>31</v>
      </c>
      <c r="D3181" t="s">
        <v>1681</v>
      </c>
      <c r="E3181" t="s">
        <v>140</v>
      </c>
      <c r="F3181" s="79" t="s">
        <v>1041</v>
      </c>
      <c r="G3181">
        <v>18.22</v>
      </c>
      <c r="H3181">
        <v>109.2</v>
      </c>
      <c r="I3181">
        <v>71</v>
      </c>
      <c r="J3181">
        <v>91</v>
      </c>
      <c r="K3181">
        <v>15</v>
      </c>
      <c r="L3181">
        <v>68.2</v>
      </c>
      <c r="M3181">
        <v>67</v>
      </c>
      <c r="N3181">
        <v>-3.4000000000000002E-2</v>
      </c>
      <c r="O3181">
        <v>262</v>
      </c>
      <c r="P3181">
        <v>10.94</v>
      </c>
      <c r="Q3181">
        <v>7</v>
      </c>
      <c r="R3181">
        <v>107.4</v>
      </c>
      <c r="S3181">
        <v>31</v>
      </c>
      <c r="T3181">
        <v>96.4</v>
      </c>
      <c r="U3181">
        <v>2</v>
      </c>
      <c r="V3181">
        <v>-2.46</v>
      </c>
      <c r="W3181">
        <v>229</v>
      </c>
    </row>
    <row r="3182" spans="1:23" x14ac:dyDescent="0.25">
      <c r="A3182">
        <f>COUNTIF('Value Matchup'!$D$356:$D$423,D3182)</f>
        <v>0</v>
      </c>
      <c r="B3182" t="s">
        <v>1776</v>
      </c>
      <c r="C3182">
        <v>32</v>
      </c>
      <c r="D3182" t="s">
        <v>1682</v>
      </c>
      <c r="E3182" t="s">
        <v>1668</v>
      </c>
      <c r="F3182" s="79" t="s">
        <v>1114</v>
      </c>
      <c r="G3182">
        <v>18.190000000000001</v>
      </c>
      <c r="H3182">
        <v>111.7</v>
      </c>
      <c r="I3182">
        <v>44</v>
      </c>
      <c r="J3182">
        <v>93.6</v>
      </c>
      <c r="K3182">
        <v>33</v>
      </c>
      <c r="L3182">
        <v>71.7</v>
      </c>
      <c r="M3182">
        <v>10</v>
      </c>
      <c r="N3182">
        <v>2.9000000000000001E-2</v>
      </c>
      <c r="O3182">
        <v>94</v>
      </c>
      <c r="P3182">
        <v>6.97</v>
      </c>
      <c r="Q3182">
        <v>57</v>
      </c>
      <c r="R3182">
        <v>106.7</v>
      </c>
      <c r="S3182">
        <v>44</v>
      </c>
      <c r="T3182">
        <v>99.7</v>
      </c>
      <c r="U3182">
        <v>62</v>
      </c>
      <c r="V3182">
        <v>1.1299999999999999</v>
      </c>
      <c r="W3182">
        <v>126</v>
      </c>
    </row>
    <row r="3183" spans="1:23" x14ac:dyDescent="0.25">
      <c r="A3183">
        <f>COUNTIF('Value Matchup'!$D$356:$D$423,D3183)</f>
        <v>0</v>
      </c>
      <c r="B3183" t="s">
        <v>1776</v>
      </c>
      <c r="C3183">
        <v>33</v>
      </c>
      <c r="D3183" t="s">
        <v>986</v>
      </c>
      <c r="E3183" t="s">
        <v>140</v>
      </c>
      <c r="F3183" s="79" t="s">
        <v>571</v>
      </c>
      <c r="G3183">
        <v>18.02</v>
      </c>
      <c r="H3183">
        <v>105</v>
      </c>
      <c r="I3183">
        <v>145</v>
      </c>
      <c r="J3183">
        <v>87</v>
      </c>
      <c r="K3183">
        <v>2</v>
      </c>
      <c r="L3183">
        <v>65.3</v>
      </c>
      <c r="M3183">
        <v>208</v>
      </c>
      <c r="N3183">
        <v>8.9999999999999993E-3</v>
      </c>
      <c r="O3183">
        <v>142</v>
      </c>
      <c r="P3183">
        <v>9.01</v>
      </c>
      <c r="Q3183">
        <v>26</v>
      </c>
      <c r="R3183">
        <v>107.3</v>
      </c>
      <c r="S3183">
        <v>34</v>
      </c>
      <c r="T3183">
        <v>98.3</v>
      </c>
      <c r="U3183">
        <v>21</v>
      </c>
      <c r="V3183">
        <v>-2.88</v>
      </c>
      <c r="W3183">
        <v>241</v>
      </c>
    </row>
    <row r="3184" spans="1:23" x14ac:dyDescent="0.25">
      <c r="A3184">
        <f>COUNTIF('Value Matchup'!$D$356:$D$423,D3184)</f>
        <v>0</v>
      </c>
      <c r="B3184" t="s">
        <v>1776</v>
      </c>
      <c r="C3184">
        <v>34</v>
      </c>
      <c r="D3184" t="s">
        <v>1514</v>
      </c>
      <c r="E3184" t="s">
        <v>232</v>
      </c>
      <c r="F3184" s="79" t="s">
        <v>649</v>
      </c>
      <c r="G3184">
        <v>17.97</v>
      </c>
      <c r="H3184">
        <v>112</v>
      </c>
      <c r="I3184">
        <v>41</v>
      </c>
      <c r="J3184">
        <v>94.1</v>
      </c>
      <c r="K3184">
        <v>41</v>
      </c>
      <c r="L3184">
        <v>65.599999999999994</v>
      </c>
      <c r="M3184">
        <v>190</v>
      </c>
      <c r="N3184">
        <v>-5.5E-2</v>
      </c>
      <c r="O3184">
        <v>302</v>
      </c>
      <c r="P3184">
        <v>8.3699999999999992</v>
      </c>
      <c r="Q3184">
        <v>40</v>
      </c>
      <c r="R3184">
        <v>107.7</v>
      </c>
      <c r="S3184">
        <v>24</v>
      </c>
      <c r="T3184">
        <v>99.3</v>
      </c>
      <c r="U3184">
        <v>52</v>
      </c>
      <c r="V3184">
        <v>-3.72</v>
      </c>
      <c r="W3184">
        <v>261</v>
      </c>
    </row>
    <row r="3185" spans="1:23" x14ac:dyDescent="0.25">
      <c r="A3185">
        <f>COUNTIF('Value Matchup'!$D$356:$D$423,D3185)</f>
        <v>0</v>
      </c>
      <c r="B3185" t="s">
        <v>1776</v>
      </c>
      <c r="C3185">
        <v>35</v>
      </c>
      <c r="D3185" t="s">
        <v>1232</v>
      </c>
      <c r="E3185" t="s">
        <v>150</v>
      </c>
      <c r="F3185" s="79" t="s">
        <v>755</v>
      </c>
      <c r="G3185">
        <v>17.71</v>
      </c>
      <c r="H3185">
        <v>119.4</v>
      </c>
      <c r="I3185">
        <v>4</v>
      </c>
      <c r="J3185">
        <v>101.7</v>
      </c>
      <c r="K3185">
        <v>153</v>
      </c>
      <c r="L3185">
        <v>62.4</v>
      </c>
      <c r="M3185">
        <v>302</v>
      </c>
      <c r="N3185">
        <v>-6.8000000000000005E-2</v>
      </c>
      <c r="O3185">
        <v>320</v>
      </c>
      <c r="P3185">
        <v>6.28</v>
      </c>
      <c r="Q3185">
        <v>66</v>
      </c>
      <c r="R3185">
        <v>106.5</v>
      </c>
      <c r="S3185">
        <v>51</v>
      </c>
      <c r="T3185">
        <v>100.2</v>
      </c>
      <c r="U3185">
        <v>84</v>
      </c>
      <c r="V3185">
        <v>-9.08</v>
      </c>
      <c r="W3185">
        <v>341</v>
      </c>
    </row>
    <row r="3186" spans="1:23" x14ac:dyDescent="0.25">
      <c r="A3186">
        <f>COUNTIF('Value Matchup'!$D$356:$D$423,D3186)</f>
        <v>0</v>
      </c>
      <c r="B3186" t="s">
        <v>1776</v>
      </c>
      <c r="C3186">
        <v>36</v>
      </c>
      <c r="D3186" t="s">
        <v>1683</v>
      </c>
      <c r="E3186" t="s">
        <v>114</v>
      </c>
      <c r="F3186" s="79" t="s">
        <v>536</v>
      </c>
      <c r="G3186">
        <v>17.54</v>
      </c>
      <c r="H3186">
        <v>113.7</v>
      </c>
      <c r="I3186">
        <v>25</v>
      </c>
      <c r="J3186">
        <v>96.2</v>
      </c>
      <c r="K3186">
        <v>64</v>
      </c>
      <c r="L3186">
        <v>68.7</v>
      </c>
      <c r="M3186">
        <v>56</v>
      </c>
      <c r="N3186">
        <v>1.9E-2</v>
      </c>
      <c r="O3186">
        <v>115</v>
      </c>
      <c r="P3186">
        <v>8.14</v>
      </c>
      <c r="Q3186">
        <v>45</v>
      </c>
      <c r="R3186">
        <v>107.1</v>
      </c>
      <c r="S3186">
        <v>37</v>
      </c>
      <c r="T3186">
        <v>99</v>
      </c>
      <c r="U3186">
        <v>47</v>
      </c>
      <c r="V3186">
        <v>1.5</v>
      </c>
      <c r="W3186">
        <v>117</v>
      </c>
    </row>
    <row r="3187" spans="1:23" x14ac:dyDescent="0.25">
      <c r="A3187">
        <f>COUNTIF('Value Matchup'!$D$356:$D$423,D3187)</f>
        <v>0</v>
      </c>
      <c r="B3187" t="s">
        <v>1776</v>
      </c>
      <c r="C3187">
        <v>37</v>
      </c>
      <c r="D3187" t="s">
        <v>1684</v>
      </c>
      <c r="E3187" t="s">
        <v>176</v>
      </c>
      <c r="F3187" s="79" t="s">
        <v>1034</v>
      </c>
      <c r="G3187">
        <v>17.510000000000002</v>
      </c>
      <c r="H3187">
        <v>107.8</v>
      </c>
      <c r="I3187">
        <v>90</v>
      </c>
      <c r="J3187">
        <v>90.3</v>
      </c>
      <c r="K3187">
        <v>10</v>
      </c>
      <c r="L3187">
        <v>62.6</v>
      </c>
      <c r="M3187">
        <v>295</v>
      </c>
      <c r="N3187">
        <v>8.9999999999999993E-3</v>
      </c>
      <c r="O3187">
        <v>141</v>
      </c>
      <c r="P3187">
        <v>3.17</v>
      </c>
      <c r="Q3187">
        <v>108</v>
      </c>
      <c r="R3187">
        <v>105</v>
      </c>
      <c r="S3187">
        <v>90</v>
      </c>
      <c r="T3187">
        <v>101.9</v>
      </c>
      <c r="U3187">
        <v>127</v>
      </c>
      <c r="V3187">
        <v>6.16</v>
      </c>
      <c r="W3187">
        <v>44</v>
      </c>
    </row>
    <row r="3188" spans="1:23" x14ac:dyDescent="0.25">
      <c r="A3188">
        <f>COUNTIF('Value Matchup'!$D$356:$D$423,D3188)</f>
        <v>0</v>
      </c>
      <c r="B3188" t="s">
        <v>1776</v>
      </c>
      <c r="C3188">
        <v>38</v>
      </c>
      <c r="D3188" t="s">
        <v>1685</v>
      </c>
      <c r="E3188" t="s">
        <v>150</v>
      </c>
      <c r="F3188" s="79" t="s">
        <v>539</v>
      </c>
      <c r="G3188">
        <v>16.91</v>
      </c>
      <c r="H3188">
        <v>114.5</v>
      </c>
      <c r="I3188">
        <v>23</v>
      </c>
      <c r="J3188">
        <v>97.6</v>
      </c>
      <c r="K3188">
        <v>78</v>
      </c>
      <c r="L3188">
        <v>66.3</v>
      </c>
      <c r="M3188">
        <v>151</v>
      </c>
      <c r="N3188">
        <v>-3.7999999999999999E-2</v>
      </c>
      <c r="O3188">
        <v>271</v>
      </c>
      <c r="P3188">
        <v>8.8699999999999992</v>
      </c>
      <c r="Q3188">
        <v>29</v>
      </c>
      <c r="R3188">
        <v>107.8</v>
      </c>
      <c r="S3188">
        <v>20</v>
      </c>
      <c r="T3188">
        <v>99</v>
      </c>
      <c r="U3188">
        <v>46</v>
      </c>
      <c r="V3188">
        <v>-1.62</v>
      </c>
      <c r="W3188">
        <v>203</v>
      </c>
    </row>
    <row r="3189" spans="1:23" x14ac:dyDescent="0.25">
      <c r="A3189">
        <f>COUNTIF('Value Matchup'!$D$356:$D$423,D3189)</f>
        <v>0</v>
      </c>
      <c r="B3189" t="s">
        <v>1776</v>
      </c>
      <c r="C3189">
        <v>39</v>
      </c>
      <c r="D3189" t="s">
        <v>1686</v>
      </c>
      <c r="E3189" t="s">
        <v>134</v>
      </c>
      <c r="F3189" s="79" t="s">
        <v>537</v>
      </c>
      <c r="G3189">
        <v>16.72</v>
      </c>
      <c r="H3189">
        <v>112.2</v>
      </c>
      <c r="I3189">
        <v>40</v>
      </c>
      <c r="J3189">
        <v>95.4</v>
      </c>
      <c r="K3189">
        <v>54</v>
      </c>
      <c r="L3189">
        <v>66.2</v>
      </c>
      <c r="M3189">
        <v>159</v>
      </c>
      <c r="N3189">
        <v>1.0999999999999999E-2</v>
      </c>
      <c r="O3189">
        <v>136</v>
      </c>
      <c r="P3189">
        <v>8.4700000000000006</v>
      </c>
      <c r="Q3189">
        <v>38</v>
      </c>
      <c r="R3189">
        <v>107.2</v>
      </c>
      <c r="S3189">
        <v>36</v>
      </c>
      <c r="T3189">
        <v>98.7</v>
      </c>
      <c r="U3189">
        <v>36</v>
      </c>
      <c r="V3189">
        <v>-4.33</v>
      </c>
      <c r="W3189">
        <v>274</v>
      </c>
    </row>
    <row r="3190" spans="1:23" x14ac:dyDescent="0.25">
      <c r="A3190">
        <f>COUNTIF('Value Matchup'!$D$356:$D$423,D3190)</f>
        <v>0</v>
      </c>
      <c r="B3190" t="s">
        <v>1776</v>
      </c>
      <c r="C3190">
        <v>40</v>
      </c>
      <c r="D3190" t="s">
        <v>1016</v>
      </c>
      <c r="E3190" t="s">
        <v>110</v>
      </c>
      <c r="F3190" s="79" t="s">
        <v>750</v>
      </c>
      <c r="G3190">
        <v>16.579999999999998</v>
      </c>
      <c r="H3190">
        <v>111.4</v>
      </c>
      <c r="I3190">
        <v>48</v>
      </c>
      <c r="J3190">
        <v>94.9</v>
      </c>
      <c r="K3190">
        <v>51</v>
      </c>
      <c r="L3190">
        <v>63.1</v>
      </c>
      <c r="M3190">
        <v>284</v>
      </c>
      <c r="N3190">
        <v>6.0000000000000001E-3</v>
      </c>
      <c r="O3190">
        <v>155</v>
      </c>
      <c r="P3190">
        <v>5.4</v>
      </c>
      <c r="Q3190">
        <v>76</v>
      </c>
      <c r="R3190">
        <v>105.3</v>
      </c>
      <c r="S3190">
        <v>84</v>
      </c>
      <c r="T3190">
        <v>99.9</v>
      </c>
      <c r="U3190">
        <v>69</v>
      </c>
      <c r="V3190">
        <v>2.2400000000000002</v>
      </c>
      <c r="W3190">
        <v>99</v>
      </c>
    </row>
    <row r="3191" spans="1:23" x14ac:dyDescent="0.25">
      <c r="A3191">
        <f>COUNTIF('Value Matchup'!$D$356:$D$423,D3191)</f>
        <v>0</v>
      </c>
      <c r="B3191" t="s">
        <v>1776</v>
      </c>
      <c r="C3191">
        <v>41</v>
      </c>
      <c r="D3191" t="s">
        <v>1687</v>
      </c>
      <c r="E3191" t="s">
        <v>110</v>
      </c>
      <c r="F3191" s="79" t="s">
        <v>750</v>
      </c>
      <c r="G3191">
        <v>16.559999999999999</v>
      </c>
      <c r="H3191">
        <v>110.6</v>
      </c>
      <c r="I3191">
        <v>55</v>
      </c>
      <c r="J3191">
        <v>94</v>
      </c>
      <c r="K3191">
        <v>40</v>
      </c>
      <c r="L3191">
        <v>66.3</v>
      </c>
      <c r="M3191">
        <v>156</v>
      </c>
      <c r="N3191">
        <v>-1.2999999999999999E-2</v>
      </c>
      <c r="O3191">
        <v>205</v>
      </c>
      <c r="P3191">
        <v>4.08</v>
      </c>
      <c r="Q3191">
        <v>91</v>
      </c>
      <c r="R3191">
        <v>104.8</v>
      </c>
      <c r="S3191">
        <v>104</v>
      </c>
      <c r="T3191">
        <v>100.7</v>
      </c>
      <c r="U3191">
        <v>93</v>
      </c>
      <c r="V3191">
        <v>0.67</v>
      </c>
      <c r="W3191">
        <v>135</v>
      </c>
    </row>
    <row r="3192" spans="1:23" x14ac:dyDescent="0.25">
      <c r="A3192">
        <f>COUNTIF('Value Matchup'!$D$356:$D$423,D3192)</f>
        <v>0</v>
      </c>
      <c r="B3192" t="s">
        <v>1776</v>
      </c>
      <c r="C3192">
        <v>42</v>
      </c>
      <c r="D3192" t="s">
        <v>1688</v>
      </c>
      <c r="E3192" t="s">
        <v>167</v>
      </c>
      <c r="F3192" s="79" t="s">
        <v>1177</v>
      </c>
      <c r="G3192">
        <v>16.53</v>
      </c>
      <c r="H3192">
        <v>107.7</v>
      </c>
      <c r="I3192">
        <v>95</v>
      </c>
      <c r="J3192">
        <v>91.2</v>
      </c>
      <c r="K3192">
        <v>16</v>
      </c>
      <c r="L3192">
        <v>67.900000000000006</v>
      </c>
      <c r="M3192">
        <v>76</v>
      </c>
      <c r="N3192">
        <v>2.4E-2</v>
      </c>
      <c r="O3192">
        <v>104</v>
      </c>
      <c r="P3192">
        <v>2.62</v>
      </c>
      <c r="Q3192">
        <v>120</v>
      </c>
      <c r="R3192">
        <v>104.1</v>
      </c>
      <c r="S3192">
        <v>129</v>
      </c>
      <c r="T3192">
        <v>101.5</v>
      </c>
      <c r="U3192">
        <v>112</v>
      </c>
      <c r="V3192">
        <v>-4.26</v>
      </c>
      <c r="W3192">
        <v>270</v>
      </c>
    </row>
    <row r="3193" spans="1:23" x14ac:dyDescent="0.25">
      <c r="A3193">
        <f>COUNTIF('Value Matchup'!$D$356:$D$423,D3193)</f>
        <v>0</v>
      </c>
      <c r="B3193" t="s">
        <v>1776</v>
      </c>
      <c r="C3193">
        <v>43</v>
      </c>
      <c r="D3193" t="s">
        <v>1517</v>
      </c>
      <c r="E3193" t="s">
        <v>110</v>
      </c>
      <c r="F3193" s="79" t="s">
        <v>758</v>
      </c>
      <c r="G3193">
        <v>16.18</v>
      </c>
      <c r="H3193">
        <v>113.6</v>
      </c>
      <c r="I3193">
        <v>26</v>
      </c>
      <c r="J3193">
        <v>97.4</v>
      </c>
      <c r="K3193">
        <v>74</v>
      </c>
      <c r="L3193">
        <v>67.400000000000006</v>
      </c>
      <c r="M3193">
        <v>98</v>
      </c>
      <c r="N3193">
        <v>9.6000000000000002E-2</v>
      </c>
      <c r="O3193">
        <v>13</v>
      </c>
      <c r="P3193">
        <v>4.09</v>
      </c>
      <c r="Q3193">
        <v>90</v>
      </c>
      <c r="R3193">
        <v>105</v>
      </c>
      <c r="S3193">
        <v>92</v>
      </c>
      <c r="T3193">
        <v>100.9</v>
      </c>
      <c r="U3193">
        <v>96</v>
      </c>
      <c r="V3193">
        <v>1.85</v>
      </c>
      <c r="W3193">
        <v>109</v>
      </c>
    </row>
    <row r="3194" spans="1:23" x14ac:dyDescent="0.25">
      <c r="A3194">
        <f>COUNTIF('Value Matchup'!$D$356:$D$423,D3194)</f>
        <v>0</v>
      </c>
      <c r="B3194" t="s">
        <v>1776</v>
      </c>
      <c r="C3194">
        <v>44</v>
      </c>
      <c r="D3194" t="s">
        <v>1433</v>
      </c>
      <c r="E3194" t="s">
        <v>151</v>
      </c>
      <c r="F3194" s="79" t="s">
        <v>650</v>
      </c>
      <c r="G3194">
        <v>16.14</v>
      </c>
      <c r="H3194">
        <v>112.3</v>
      </c>
      <c r="I3194">
        <v>38</v>
      </c>
      <c r="J3194">
        <v>96.1</v>
      </c>
      <c r="K3194">
        <v>63</v>
      </c>
      <c r="L3194">
        <v>67.5</v>
      </c>
      <c r="M3194">
        <v>95</v>
      </c>
      <c r="N3194">
        <v>7.9000000000000001E-2</v>
      </c>
      <c r="O3194">
        <v>23</v>
      </c>
      <c r="P3194">
        <v>3.42</v>
      </c>
      <c r="Q3194">
        <v>104</v>
      </c>
      <c r="R3194">
        <v>105.5</v>
      </c>
      <c r="S3194">
        <v>79</v>
      </c>
      <c r="T3194">
        <v>102.1</v>
      </c>
      <c r="U3194">
        <v>137</v>
      </c>
      <c r="V3194">
        <v>4.43</v>
      </c>
      <c r="W3194">
        <v>61</v>
      </c>
    </row>
    <row r="3195" spans="1:23" x14ac:dyDescent="0.25">
      <c r="A3195">
        <f>COUNTIF('Value Matchup'!$D$356:$D$423,D3195)</f>
        <v>0</v>
      </c>
      <c r="B3195" t="s">
        <v>1776</v>
      </c>
      <c r="C3195">
        <v>45</v>
      </c>
      <c r="D3195" t="s">
        <v>1689</v>
      </c>
      <c r="E3195" t="s">
        <v>114</v>
      </c>
      <c r="F3195" s="79" t="s">
        <v>1018</v>
      </c>
      <c r="G3195">
        <v>15.98</v>
      </c>
      <c r="H3195">
        <v>109.7</v>
      </c>
      <c r="I3195">
        <v>66</v>
      </c>
      <c r="J3195">
        <v>93.7</v>
      </c>
      <c r="K3195">
        <v>34</v>
      </c>
      <c r="L3195">
        <v>66.5</v>
      </c>
      <c r="M3195">
        <v>141</v>
      </c>
      <c r="N3195">
        <v>-4.9000000000000002E-2</v>
      </c>
      <c r="O3195">
        <v>297</v>
      </c>
      <c r="P3195">
        <v>5.51</v>
      </c>
      <c r="Q3195">
        <v>74</v>
      </c>
      <c r="R3195">
        <v>105.5</v>
      </c>
      <c r="S3195">
        <v>77</v>
      </c>
      <c r="T3195">
        <v>100</v>
      </c>
      <c r="U3195">
        <v>75</v>
      </c>
      <c r="V3195">
        <v>-2.76</v>
      </c>
      <c r="W3195">
        <v>234</v>
      </c>
    </row>
    <row r="3196" spans="1:23" x14ac:dyDescent="0.25">
      <c r="A3196">
        <f>COUNTIF('Value Matchup'!$D$356:$D$423,D3196)</f>
        <v>0</v>
      </c>
      <c r="B3196" t="s">
        <v>1776</v>
      </c>
      <c r="C3196">
        <v>46</v>
      </c>
      <c r="D3196" t="s">
        <v>1690</v>
      </c>
      <c r="E3196" t="s">
        <v>146</v>
      </c>
      <c r="F3196" s="79" t="s">
        <v>746</v>
      </c>
      <c r="G3196">
        <v>15.92</v>
      </c>
      <c r="H3196">
        <v>117.4</v>
      </c>
      <c r="I3196">
        <v>9</v>
      </c>
      <c r="J3196">
        <v>101.5</v>
      </c>
      <c r="K3196">
        <v>149</v>
      </c>
      <c r="L3196">
        <v>63.9</v>
      </c>
      <c r="M3196">
        <v>261</v>
      </c>
      <c r="N3196">
        <v>6.8000000000000005E-2</v>
      </c>
      <c r="O3196">
        <v>36</v>
      </c>
      <c r="P3196">
        <v>-0.66</v>
      </c>
      <c r="Q3196">
        <v>173</v>
      </c>
      <c r="R3196">
        <v>101.2</v>
      </c>
      <c r="S3196">
        <v>218</v>
      </c>
      <c r="T3196">
        <v>101.9</v>
      </c>
      <c r="U3196">
        <v>130</v>
      </c>
      <c r="V3196">
        <v>4.12</v>
      </c>
      <c r="W3196">
        <v>65</v>
      </c>
    </row>
    <row r="3197" spans="1:23" x14ac:dyDescent="0.25">
      <c r="A3197">
        <f>COUNTIF('Value Matchup'!$D$356:$D$423,D3197)</f>
        <v>0</v>
      </c>
      <c r="B3197" t="s">
        <v>1776</v>
      </c>
      <c r="C3197">
        <v>47</v>
      </c>
      <c r="D3197" t="s">
        <v>1691</v>
      </c>
      <c r="E3197" t="s">
        <v>140</v>
      </c>
      <c r="F3197" s="79" t="s">
        <v>750</v>
      </c>
      <c r="G3197">
        <v>15.86</v>
      </c>
      <c r="H3197">
        <v>108.3</v>
      </c>
      <c r="I3197">
        <v>84</v>
      </c>
      <c r="J3197">
        <v>92.4</v>
      </c>
      <c r="K3197">
        <v>24</v>
      </c>
      <c r="L3197">
        <v>67.8</v>
      </c>
      <c r="M3197">
        <v>80</v>
      </c>
      <c r="N3197">
        <v>3.4000000000000002E-2</v>
      </c>
      <c r="O3197">
        <v>86</v>
      </c>
      <c r="P3197">
        <v>5.72</v>
      </c>
      <c r="Q3197">
        <v>69</v>
      </c>
      <c r="R3197">
        <v>105.8</v>
      </c>
      <c r="S3197">
        <v>70</v>
      </c>
      <c r="T3197">
        <v>100.1</v>
      </c>
      <c r="U3197">
        <v>78</v>
      </c>
      <c r="V3197">
        <v>-8.51</v>
      </c>
      <c r="W3197">
        <v>336</v>
      </c>
    </row>
    <row r="3198" spans="1:23" x14ac:dyDescent="0.25">
      <c r="A3198">
        <f>COUNTIF('Value Matchup'!$D$356:$D$423,D3198)</f>
        <v>0</v>
      </c>
      <c r="B3198" t="s">
        <v>1776</v>
      </c>
      <c r="C3198">
        <v>48</v>
      </c>
      <c r="D3198" t="s">
        <v>1643</v>
      </c>
      <c r="E3198" t="s">
        <v>114</v>
      </c>
      <c r="F3198" s="79" t="s">
        <v>1039</v>
      </c>
      <c r="G3198">
        <v>15.77</v>
      </c>
      <c r="H3198">
        <v>112.9</v>
      </c>
      <c r="I3198">
        <v>32</v>
      </c>
      <c r="J3198">
        <v>97.2</v>
      </c>
      <c r="K3198">
        <v>70</v>
      </c>
      <c r="L3198">
        <v>68.7</v>
      </c>
      <c r="M3198">
        <v>55</v>
      </c>
      <c r="N3198">
        <v>-3.4000000000000002E-2</v>
      </c>
      <c r="O3198">
        <v>261</v>
      </c>
      <c r="P3198">
        <v>5.66</v>
      </c>
      <c r="Q3198">
        <v>71</v>
      </c>
      <c r="R3198">
        <v>105.6</v>
      </c>
      <c r="S3198">
        <v>75</v>
      </c>
      <c r="T3198">
        <v>100</v>
      </c>
      <c r="U3198">
        <v>71</v>
      </c>
      <c r="V3198">
        <v>-2.73</v>
      </c>
      <c r="W3198">
        <v>232</v>
      </c>
    </row>
    <row r="3199" spans="1:23" x14ac:dyDescent="0.25">
      <c r="A3199">
        <f>COUNTIF('Value Matchup'!$D$356:$D$423,D3199)</f>
        <v>0</v>
      </c>
      <c r="B3199" t="s">
        <v>1776</v>
      </c>
      <c r="C3199">
        <v>49</v>
      </c>
      <c r="D3199" t="s">
        <v>1692</v>
      </c>
      <c r="E3199" t="s">
        <v>167</v>
      </c>
      <c r="F3199" s="79" t="s">
        <v>652</v>
      </c>
      <c r="G3199">
        <v>15.24</v>
      </c>
      <c r="H3199">
        <v>115.3</v>
      </c>
      <c r="I3199">
        <v>19</v>
      </c>
      <c r="J3199">
        <v>100.1</v>
      </c>
      <c r="K3199">
        <v>118</v>
      </c>
      <c r="L3199">
        <v>65.2</v>
      </c>
      <c r="M3199">
        <v>211</v>
      </c>
      <c r="N3199">
        <v>-3.7999999999999999E-2</v>
      </c>
      <c r="O3199">
        <v>273</v>
      </c>
      <c r="P3199">
        <v>1.87</v>
      </c>
      <c r="Q3199">
        <v>134</v>
      </c>
      <c r="R3199">
        <v>103.8</v>
      </c>
      <c r="S3199">
        <v>139</v>
      </c>
      <c r="T3199">
        <v>102</v>
      </c>
      <c r="U3199">
        <v>135</v>
      </c>
      <c r="V3199">
        <v>-4.79</v>
      </c>
      <c r="W3199">
        <v>283</v>
      </c>
    </row>
    <row r="3200" spans="1:23" x14ac:dyDescent="0.25">
      <c r="A3200">
        <f>COUNTIF('Value Matchup'!$D$356:$D$423,D3200)</f>
        <v>0</v>
      </c>
      <c r="B3200" t="s">
        <v>1776</v>
      </c>
      <c r="C3200">
        <v>50</v>
      </c>
      <c r="D3200" t="s">
        <v>1693</v>
      </c>
      <c r="E3200" t="s">
        <v>114</v>
      </c>
      <c r="F3200" s="79" t="s">
        <v>534</v>
      </c>
      <c r="G3200">
        <v>15.23</v>
      </c>
      <c r="H3200">
        <v>113</v>
      </c>
      <c r="I3200">
        <v>31</v>
      </c>
      <c r="J3200">
        <v>97.8</v>
      </c>
      <c r="K3200">
        <v>83</v>
      </c>
      <c r="L3200">
        <v>63.9</v>
      </c>
      <c r="M3200">
        <v>262</v>
      </c>
      <c r="N3200">
        <v>-6.0999999999999999E-2</v>
      </c>
      <c r="O3200">
        <v>309</v>
      </c>
      <c r="P3200">
        <v>7.75</v>
      </c>
      <c r="Q3200">
        <v>51</v>
      </c>
      <c r="R3200">
        <v>106.6</v>
      </c>
      <c r="S3200">
        <v>48</v>
      </c>
      <c r="T3200">
        <v>98.8</v>
      </c>
      <c r="U3200">
        <v>42</v>
      </c>
      <c r="V3200">
        <v>-1.96</v>
      </c>
      <c r="W3200">
        <v>216</v>
      </c>
    </row>
    <row r="3201" spans="1:23" x14ac:dyDescent="0.25">
      <c r="A3201">
        <f>COUNTIF('Value Matchup'!$D$356:$D$423,D3201)</f>
        <v>0</v>
      </c>
      <c r="B3201" t="s">
        <v>1776</v>
      </c>
      <c r="C3201">
        <v>51</v>
      </c>
      <c r="D3201" t="s">
        <v>1370</v>
      </c>
      <c r="E3201" t="s">
        <v>150</v>
      </c>
      <c r="F3201" s="79" t="s">
        <v>754</v>
      </c>
      <c r="G3201">
        <v>15.19</v>
      </c>
      <c r="H3201">
        <v>107.7</v>
      </c>
      <c r="I3201">
        <v>96</v>
      </c>
      <c r="J3201">
        <v>92.5</v>
      </c>
      <c r="K3201">
        <v>25</v>
      </c>
      <c r="L3201">
        <v>67.5</v>
      </c>
      <c r="M3201">
        <v>94</v>
      </c>
      <c r="N3201">
        <v>-7.8E-2</v>
      </c>
      <c r="O3201">
        <v>329</v>
      </c>
      <c r="P3201">
        <v>10.27</v>
      </c>
      <c r="Q3201">
        <v>10</v>
      </c>
      <c r="R3201">
        <v>108.5</v>
      </c>
      <c r="S3201">
        <v>9</v>
      </c>
      <c r="T3201">
        <v>98.2</v>
      </c>
      <c r="U3201">
        <v>20</v>
      </c>
      <c r="V3201">
        <v>2.59</v>
      </c>
      <c r="W3201">
        <v>92</v>
      </c>
    </row>
    <row r="3202" spans="1:23" x14ac:dyDescent="0.25">
      <c r="A3202">
        <f>COUNTIF('Value Matchup'!$D$356:$D$423,D3202)</f>
        <v>0</v>
      </c>
      <c r="B3202" t="s">
        <v>1776</v>
      </c>
      <c r="C3202">
        <v>52</v>
      </c>
      <c r="D3202" t="s">
        <v>1694</v>
      </c>
      <c r="E3202" t="s">
        <v>1668</v>
      </c>
      <c r="F3202" s="79" t="s">
        <v>537</v>
      </c>
      <c r="G3202">
        <v>15.18</v>
      </c>
      <c r="H3202">
        <v>110</v>
      </c>
      <c r="I3202">
        <v>61</v>
      </c>
      <c r="J3202">
        <v>94.8</v>
      </c>
      <c r="K3202">
        <v>50</v>
      </c>
      <c r="L3202">
        <v>61</v>
      </c>
      <c r="M3202">
        <v>326</v>
      </c>
      <c r="N3202">
        <v>-1.2999999999999999E-2</v>
      </c>
      <c r="O3202">
        <v>201</v>
      </c>
      <c r="P3202">
        <v>4.1100000000000003</v>
      </c>
      <c r="Q3202">
        <v>89</v>
      </c>
      <c r="R3202">
        <v>104.1</v>
      </c>
      <c r="S3202">
        <v>131</v>
      </c>
      <c r="T3202">
        <v>100</v>
      </c>
      <c r="U3202">
        <v>72</v>
      </c>
      <c r="V3202">
        <v>-3.16</v>
      </c>
      <c r="W3202">
        <v>252</v>
      </c>
    </row>
    <row r="3203" spans="1:23" x14ac:dyDescent="0.25">
      <c r="A3203">
        <f>COUNTIF('Value Matchup'!$D$356:$D$423,D3203)</f>
        <v>0</v>
      </c>
      <c r="B3203" t="s">
        <v>1776</v>
      </c>
      <c r="C3203">
        <v>53</v>
      </c>
      <c r="D3203" t="s">
        <v>1695</v>
      </c>
      <c r="E3203" t="s">
        <v>132</v>
      </c>
      <c r="F3203" s="79" t="s">
        <v>952</v>
      </c>
      <c r="G3203">
        <v>15.06</v>
      </c>
      <c r="H3203">
        <v>109</v>
      </c>
      <c r="I3203">
        <v>74</v>
      </c>
      <c r="J3203">
        <v>94</v>
      </c>
      <c r="K3203">
        <v>36</v>
      </c>
      <c r="L3203">
        <v>65.599999999999994</v>
      </c>
      <c r="M3203">
        <v>192</v>
      </c>
      <c r="N3203">
        <v>-1.0999999999999999E-2</v>
      </c>
      <c r="O3203">
        <v>200</v>
      </c>
      <c r="P3203">
        <v>-5.78</v>
      </c>
      <c r="Q3203">
        <v>272</v>
      </c>
      <c r="R3203">
        <v>100.2</v>
      </c>
      <c r="S3203">
        <v>252</v>
      </c>
      <c r="T3203">
        <v>106</v>
      </c>
      <c r="U3203">
        <v>311</v>
      </c>
      <c r="V3203">
        <v>-5.24</v>
      </c>
      <c r="W3203">
        <v>288</v>
      </c>
    </row>
    <row r="3204" spans="1:23" x14ac:dyDescent="0.25">
      <c r="A3204">
        <f>COUNTIF('Value Matchup'!$D$356:$D$423,D3204)</f>
        <v>0</v>
      </c>
      <c r="B3204" t="s">
        <v>1776</v>
      </c>
      <c r="C3204">
        <v>54</v>
      </c>
      <c r="D3204" t="s">
        <v>1696</v>
      </c>
      <c r="E3204" t="s">
        <v>182</v>
      </c>
      <c r="F3204" s="79" t="s">
        <v>968</v>
      </c>
      <c r="G3204">
        <v>15.01</v>
      </c>
      <c r="H3204">
        <v>108.8</v>
      </c>
      <c r="I3204">
        <v>77</v>
      </c>
      <c r="J3204">
        <v>93.8</v>
      </c>
      <c r="K3204">
        <v>35</v>
      </c>
      <c r="L3204">
        <v>62.5</v>
      </c>
      <c r="M3204">
        <v>301</v>
      </c>
      <c r="N3204">
        <v>4.7E-2</v>
      </c>
      <c r="O3204">
        <v>64</v>
      </c>
      <c r="P3204">
        <v>5.7</v>
      </c>
      <c r="Q3204">
        <v>70</v>
      </c>
      <c r="R3204">
        <v>105.4</v>
      </c>
      <c r="S3204">
        <v>80</v>
      </c>
      <c r="T3204">
        <v>99.7</v>
      </c>
      <c r="U3204">
        <v>63</v>
      </c>
      <c r="V3204">
        <v>2.39</v>
      </c>
      <c r="W3204">
        <v>95</v>
      </c>
    </row>
    <row r="3205" spans="1:23" x14ac:dyDescent="0.25">
      <c r="A3205">
        <f>COUNTIF('Value Matchup'!$D$356:$D$423,D3205)</f>
        <v>0</v>
      </c>
      <c r="B3205" t="s">
        <v>1776</v>
      </c>
      <c r="C3205">
        <v>55</v>
      </c>
      <c r="D3205" t="s">
        <v>270</v>
      </c>
      <c r="E3205" t="s">
        <v>140</v>
      </c>
      <c r="F3205" s="79" t="s">
        <v>539</v>
      </c>
      <c r="G3205">
        <v>14.79</v>
      </c>
      <c r="H3205">
        <v>112.2</v>
      </c>
      <c r="I3205">
        <v>39</v>
      </c>
      <c r="J3205">
        <v>97.4</v>
      </c>
      <c r="K3205">
        <v>75</v>
      </c>
      <c r="L3205">
        <v>65.3</v>
      </c>
      <c r="M3205">
        <v>204</v>
      </c>
      <c r="N3205">
        <v>-6.9000000000000006E-2</v>
      </c>
      <c r="O3205">
        <v>321</v>
      </c>
      <c r="P3205">
        <v>6.02</v>
      </c>
      <c r="Q3205">
        <v>68</v>
      </c>
      <c r="R3205">
        <v>104.3</v>
      </c>
      <c r="S3205">
        <v>120</v>
      </c>
      <c r="T3205">
        <v>98.3</v>
      </c>
      <c r="U3205">
        <v>23</v>
      </c>
      <c r="V3205">
        <v>-11.44</v>
      </c>
      <c r="W3205">
        <v>346</v>
      </c>
    </row>
    <row r="3206" spans="1:23" x14ac:dyDescent="0.25">
      <c r="A3206">
        <f>COUNTIF('Value Matchup'!$D$356:$D$423,D3206)</f>
        <v>1</v>
      </c>
      <c r="B3206" t="s">
        <v>1776</v>
      </c>
      <c r="C3206">
        <v>56</v>
      </c>
      <c r="D3206" t="s">
        <v>47</v>
      </c>
      <c r="E3206" t="s">
        <v>176</v>
      </c>
      <c r="F3206" s="79" t="s">
        <v>1034</v>
      </c>
      <c r="G3206">
        <v>14.39</v>
      </c>
      <c r="H3206">
        <v>113.2</v>
      </c>
      <c r="I3206">
        <v>28</v>
      </c>
      <c r="J3206">
        <v>98.8</v>
      </c>
      <c r="K3206">
        <v>98</v>
      </c>
      <c r="L3206">
        <v>68.2</v>
      </c>
      <c r="M3206">
        <v>69</v>
      </c>
      <c r="N3206">
        <v>-1.6E-2</v>
      </c>
      <c r="O3206">
        <v>221</v>
      </c>
      <c r="P3206">
        <v>0.84</v>
      </c>
      <c r="Q3206">
        <v>151</v>
      </c>
      <c r="R3206">
        <v>102.5</v>
      </c>
      <c r="S3206">
        <v>175</v>
      </c>
      <c r="T3206">
        <v>101.7</v>
      </c>
      <c r="U3206">
        <v>118</v>
      </c>
      <c r="V3206">
        <v>-0.39</v>
      </c>
      <c r="W3206">
        <v>157</v>
      </c>
    </row>
    <row r="3207" spans="1:23" x14ac:dyDescent="0.25">
      <c r="A3207">
        <f>COUNTIF('Value Matchup'!$D$356:$D$423,D3207)</f>
        <v>0</v>
      </c>
      <c r="B3207" t="s">
        <v>1776</v>
      </c>
      <c r="C3207">
        <v>57</v>
      </c>
      <c r="D3207" t="s">
        <v>1697</v>
      </c>
      <c r="E3207" t="s">
        <v>232</v>
      </c>
      <c r="F3207" s="79" t="s">
        <v>998</v>
      </c>
      <c r="G3207">
        <v>14.38</v>
      </c>
      <c r="H3207">
        <v>109.2</v>
      </c>
      <c r="I3207">
        <v>73</v>
      </c>
      <c r="J3207">
        <v>94.8</v>
      </c>
      <c r="K3207">
        <v>49</v>
      </c>
      <c r="L3207">
        <v>66.599999999999994</v>
      </c>
      <c r="M3207">
        <v>136</v>
      </c>
      <c r="N3207">
        <v>-2.9000000000000001E-2</v>
      </c>
      <c r="O3207">
        <v>249</v>
      </c>
      <c r="P3207">
        <v>9.09</v>
      </c>
      <c r="Q3207">
        <v>22</v>
      </c>
      <c r="R3207">
        <v>107.5</v>
      </c>
      <c r="S3207">
        <v>27</v>
      </c>
      <c r="T3207">
        <v>98.4</v>
      </c>
      <c r="U3207">
        <v>24</v>
      </c>
      <c r="V3207">
        <v>2.0099999999999998</v>
      </c>
      <c r="W3207">
        <v>103</v>
      </c>
    </row>
    <row r="3208" spans="1:23" x14ac:dyDescent="0.25">
      <c r="A3208">
        <f>COUNTIF('Value Matchup'!$D$356:$D$423,D3208)</f>
        <v>0</v>
      </c>
      <c r="B3208" t="s">
        <v>1776</v>
      </c>
      <c r="C3208">
        <v>58</v>
      </c>
      <c r="D3208" t="s">
        <v>1698</v>
      </c>
      <c r="E3208" t="s">
        <v>140</v>
      </c>
      <c r="F3208" s="79" t="s">
        <v>456</v>
      </c>
      <c r="G3208">
        <v>14.12</v>
      </c>
      <c r="H3208">
        <v>107.1</v>
      </c>
      <c r="I3208">
        <v>106</v>
      </c>
      <c r="J3208">
        <v>93</v>
      </c>
      <c r="K3208">
        <v>29</v>
      </c>
      <c r="L3208">
        <v>68.7</v>
      </c>
      <c r="M3208">
        <v>58</v>
      </c>
      <c r="N3208">
        <v>6.7000000000000004E-2</v>
      </c>
      <c r="O3208">
        <v>39</v>
      </c>
      <c r="P3208">
        <v>10.51</v>
      </c>
      <c r="Q3208">
        <v>9</v>
      </c>
      <c r="R3208">
        <v>107.4</v>
      </c>
      <c r="S3208">
        <v>28</v>
      </c>
      <c r="T3208">
        <v>96.9</v>
      </c>
      <c r="U3208">
        <v>3</v>
      </c>
      <c r="V3208">
        <v>-0.82</v>
      </c>
      <c r="W3208">
        <v>165</v>
      </c>
    </row>
    <row r="3209" spans="1:23" x14ac:dyDescent="0.25">
      <c r="A3209">
        <f>COUNTIF('Value Matchup'!$D$356:$D$423,D3209)</f>
        <v>0</v>
      </c>
      <c r="B3209" t="s">
        <v>1776</v>
      </c>
      <c r="C3209">
        <v>59</v>
      </c>
      <c r="D3209" t="s">
        <v>1699</v>
      </c>
      <c r="E3209" t="s">
        <v>161</v>
      </c>
      <c r="F3209" s="79" t="s">
        <v>650</v>
      </c>
      <c r="G3209">
        <v>13.86</v>
      </c>
      <c r="H3209">
        <v>109.4</v>
      </c>
      <c r="I3209">
        <v>69</v>
      </c>
      <c r="J3209">
        <v>95.5</v>
      </c>
      <c r="K3209">
        <v>56</v>
      </c>
      <c r="L3209">
        <v>69.2</v>
      </c>
      <c r="M3209">
        <v>43</v>
      </c>
      <c r="N3209">
        <v>2.7E-2</v>
      </c>
      <c r="O3209">
        <v>99</v>
      </c>
      <c r="P3209">
        <v>-0.51</v>
      </c>
      <c r="Q3209">
        <v>170</v>
      </c>
      <c r="R3209">
        <v>100.9</v>
      </c>
      <c r="S3209">
        <v>228</v>
      </c>
      <c r="T3209">
        <v>101.4</v>
      </c>
      <c r="U3209">
        <v>108</v>
      </c>
      <c r="V3209">
        <v>3.22</v>
      </c>
      <c r="W3209">
        <v>80</v>
      </c>
    </row>
    <row r="3210" spans="1:23" x14ac:dyDescent="0.25">
      <c r="A3210">
        <f>COUNTIF('Value Matchup'!$D$356:$D$423,D3210)</f>
        <v>0</v>
      </c>
      <c r="B3210" t="s">
        <v>1776</v>
      </c>
      <c r="C3210">
        <v>60</v>
      </c>
      <c r="D3210" t="s">
        <v>1700</v>
      </c>
      <c r="E3210" t="s">
        <v>182</v>
      </c>
      <c r="F3210" s="79" t="s">
        <v>1114</v>
      </c>
      <c r="G3210">
        <v>13.54</v>
      </c>
      <c r="H3210">
        <v>112.6</v>
      </c>
      <c r="I3210">
        <v>36</v>
      </c>
      <c r="J3210">
        <v>99.1</v>
      </c>
      <c r="K3210">
        <v>101</v>
      </c>
      <c r="L3210">
        <v>67.599999999999994</v>
      </c>
      <c r="M3210">
        <v>86</v>
      </c>
      <c r="N3210">
        <v>3.3000000000000002E-2</v>
      </c>
      <c r="O3210">
        <v>87</v>
      </c>
      <c r="P3210">
        <v>4.83</v>
      </c>
      <c r="Q3210">
        <v>81</v>
      </c>
      <c r="R3210">
        <v>105</v>
      </c>
      <c r="S3210">
        <v>89</v>
      </c>
      <c r="T3210">
        <v>100.2</v>
      </c>
      <c r="U3210">
        <v>81</v>
      </c>
      <c r="V3210">
        <v>2.98</v>
      </c>
      <c r="W3210">
        <v>82</v>
      </c>
    </row>
    <row r="3211" spans="1:23" x14ac:dyDescent="0.25">
      <c r="A3211">
        <f>COUNTIF('Value Matchup'!$D$356:$D$423,D3211)</f>
        <v>0</v>
      </c>
      <c r="B3211" t="s">
        <v>1776</v>
      </c>
      <c r="C3211">
        <v>61</v>
      </c>
      <c r="D3211" t="s">
        <v>1314</v>
      </c>
      <c r="E3211" t="s">
        <v>140</v>
      </c>
      <c r="F3211" s="79" t="s">
        <v>1584</v>
      </c>
      <c r="G3211">
        <v>13.39</v>
      </c>
      <c r="H3211">
        <v>107.4</v>
      </c>
      <c r="I3211">
        <v>102</v>
      </c>
      <c r="J3211">
        <v>94</v>
      </c>
      <c r="K3211">
        <v>38</v>
      </c>
      <c r="L3211">
        <v>70.400000000000006</v>
      </c>
      <c r="M3211">
        <v>23</v>
      </c>
      <c r="N3211">
        <v>-1.2999999999999999E-2</v>
      </c>
      <c r="O3211">
        <v>206</v>
      </c>
      <c r="P3211">
        <v>11.36</v>
      </c>
      <c r="Q3211">
        <v>6</v>
      </c>
      <c r="R3211">
        <v>108.4</v>
      </c>
      <c r="S3211">
        <v>11</v>
      </c>
      <c r="T3211">
        <v>97.1</v>
      </c>
      <c r="U3211">
        <v>4</v>
      </c>
      <c r="V3211">
        <v>0.18</v>
      </c>
      <c r="W3211">
        <v>139</v>
      </c>
    </row>
    <row r="3212" spans="1:23" x14ac:dyDescent="0.25">
      <c r="A3212">
        <f>COUNTIF('Value Matchup'!$D$356:$D$423,D3212)</f>
        <v>0</v>
      </c>
      <c r="B3212" t="s">
        <v>1776</v>
      </c>
      <c r="C3212">
        <v>62</v>
      </c>
      <c r="D3212" t="s">
        <v>1701</v>
      </c>
      <c r="E3212" t="s">
        <v>167</v>
      </c>
      <c r="F3212" s="79" t="s">
        <v>750</v>
      </c>
      <c r="G3212">
        <v>12.73</v>
      </c>
      <c r="H3212">
        <v>104.6</v>
      </c>
      <c r="I3212">
        <v>148</v>
      </c>
      <c r="J3212">
        <v>91.8</v>
      </c>
      <c r="K3212">
        <v>22</v>
      </c>
      <c r="L3212">
        <v>64.099999999999994</v>
      </c>
      <c r="M3212">
        <v>257</v>
      </c>
      <c r="N3212">
        <v>1.7000000000000001E-2</v>
      </c>
      <c r="O3212">
        <v>119</v>
      </c>
      <c r="P3212">
        <v>3.09</v>
      </c>
      <c r="Q3212">
        <v>109</v>
      </c>
      <c r="R3212">
        <v>104</v>
      </c>
      <c r="S3212">
        <v>134</v>
      </c>
      <c r="T3212">
        <v>100.9</v>
      </c>
      <c r="U3212">
        <v>95</v>
      </c>
      <c r="V3212">
        <v>0.4</v>
      </c>
      <c r="W3212">
        <v>136</v>
      </c>
    </row>
    <row r="3213" spans="1:23" x14ac:dyDescent="0.25">
      <c r="A3213">
        <f>COUNTIF('Value Matchup'!$D$356:$D$423,D3213)</f>
        <v>0</v>
      </c>
      <c r="B3213" t="s">
        <v>1776</v>
      </c>
      <c r="C3213">
        <v>63</v>
      </c>
      <c r="D3213" t="s">
        <v>113</v>
      </c>
      <c r="E3213" t="s">
        <v>114</v>
      </c>
      <c r="F3213" s="79" t="s">
        <v>542</v>
      </c>
      <c r="G3213">
        <v>12.55</v>
      </c>
      <c r="H3213">
        <v>107.9</v>
      </c>
      <c r="I3213">
        <v>88</v>
      </c>
      <c r="J3213">
        <v>95.3</v>
      </c>
      <c r="K3213">
        <v>53</v>
      </c>
      <c r="L3213">
        <v>64.2</v>
      </c>
      <c r="M3213">
        <v>247</v>
      </c>
      <c r="N3213">
        <v>-9.9000000000000005E-2</v>
      </c>
      <c r="O3213">
        <v>341</v>
      </c>
      <c r="P3213">
        <v>6.75</v>
      </c>
      <c r="Q3213">
        <v>61</v>
      </c>
      <c r="R3213">
        <v>106.5</v>
      </c>
      <c r="S3213">
        <v>49</v>
      </c>
      <c r="T3213">
        <v>99.8</v>
      </c>
      <c r="U3213">
        <v>64</v>
      </c>
      <c r="V3213">
        <v>-0.93</v>
      </c>
      <c r="W3213">
        <v>172</v>
      </c>
    </row>
    <row r="3214" spans="1:23" x14ac:dyDescent="0.25">
      <c r="A3214">
        <f>COUNTIF('Value Matchup'!$D$356:$D$423,D3214)</f>
        <v>0</v>
      </c>
      <c r="B3214" t="s">
        <v>1776</v>
      </c>
      <c r="C3214">
        <v>64</v>
      </c>
      <c r="D3214" t="s">
        <v>1702</v>
      </c>
      <c r="E3214" t="s">
        <v>144</v>
      </c>
      <c r="F3214" s="79" t="s">
        <v>970</v>
      </c>
      <c r="G3214">
        <v>12.26</v>
      </c>
      <c r="H3214">
        <v>108.9</v>
      </c>
      <c r="I3214">
        <v>76</v>
      </c>
      <c r="J3214">
        <v>96.6</v>
      </c>
      <c r="K3214">
        <v>69</v>
      </c>
      <c r="L3214">
        <v>64.5</v>
      </c>
      <c r="M3214">
        <v>238</v>
      </c>
      <c r="N3214">
        <v>2E-3</v>
      </c>
      <c r="O3214">
        <v>165</v>
      </c>
      <c r="P3214">
        <v>2.06</v>
      </c>
      <c r="Q3214">
        <v>130</v>
      </c>
      <c r="R3214">
        <v>104.2</v>
      </c>
      <c r="S3214">
        <v>123</v>
      </c>
      <c r="T3214">
        <v>102.2</v>
      </c>
      <c r="U3214">
        <v>142</v>
      </c>
      <c r="V3214">
        <v>-6.8</v>
      </c>
      <c r="W3214">
        <v>313</v>
      </c>
    </row>
    <row r="3215" spans="1:23" x14ac:dyDescent="0.25">
      <c r="A3215">
        <f>COUNTIF('Value Matchup'!$D$356:$D$423,D3215)</f>
        <v>0</v>
      </c>
      <c r="B3215" t="s">
        <v>1776</v>
      </c>
      <c r="C3215">
        <v>65</v>
      </c>
      <c r="D3215" t="s">
        <v>421</v>
      </c>
      <c r="E3215" t="s">
        <v>173</v>
      </c>
      <c r="F3215" s="79" t="s">
        <v>538</v>
      </c>
      <c r="G3215">
        <v>12.1</v>
      </c>
      <c r="H3215">
        <v>108.6</v>
      </c>
      <c r="I3215">
        <v>80</v>
      </c>
      <c r="J3215">
        <v>96.5</v>
      </c>
      <c r="K3215">
        <v>68</v>
      </c>
      <c r="L3215">
        <v>61.8</v>
      </c>
      <c r="M3215">
        <v>313</v>
      </c>
      <c r="N3215">
        <v>-4.7E-2</v>
      </c>
      <c r="O3215">
        <v>294</v>
      </c>
      <c r="P3215">
        <v>1.93</v>
      </c>
      <c r="Q3215">
        <v>132</v>
      </c>
      <c r="R3215">
        <v>104.1</v>
      </c>
      <c r="S3215">
        <v>130</v>
      </c>
      <c r="T3215">
        <v>102.2</v>
      </c>
      <c r="U3215">
        <v>141</v>
      </c>
      <c r="V3215">
        <v>1.97</v>
      </c>
      <c r="W3215">
        <v>105</v>
      </c>
    </row>
    <row r="3216" spans="1:23" x14ac:dyDescent="0.25">
      <c r="A3216">
        <f>COUNTIF('Value Matchup'!$D$356:$D$423,D3216)</f>
        <v>0</v>
      </c>
      <c r="B3216" t="s">
        <v>1776</v>
      </c>
      <c r="C3216">
        <v>66</v>
      </c>
      <c r="D3216" t="s">
        <v>1703</v>
      </c>
      <c r="E3216" t="s">
        <v>150</v>
      </c>
      <c r="F3216" s="79" t="s">
        <v>535</v>
      </c>
      <c r="G3216">
        <v>12.05</v>
      </c>
      <c r="H3216">
        <v>112.7</v>
      </c>
      <c r="I3216">
        <v>35</v>
      </c>
      <c r="J3216">
        <v>100.7</v>
      </c>
      <c r="K3216">
        <v>128</v>
      </c>
      <c r="L3216">
        <v>69.5</v>
      </c>
      <c r="M3216">
        <v>34</v>
      </c>
      <c r="N3216">
        <v>-8.9999999999999993E-3</v>
      </c>
      <c r="O3216">
        <v>193</v>
      </c>
      <c r="P3216">
        <v>7.65</v>
      </c>
      <c r="Q3216">
        <v>52</v>
      </c>
      <c r="R3216">
        <v>107.6</v>
      </c>
      <c r="S3216">
        <v>25</v>
      </c>
      <c r="T3216">
        <v>99.9</v>
      </c>
      <c r="U3216">
        <v>70</v>
      </c>
      <c r="V3216">
        <v>-9.2799999999999994</v>
      </c>
      <c r="W3216">
        <v>342</v>
      </c>
    </row>
    <row r="3217" spans="1:23" x14ac:dyDescent="0.25">
      <c r="A3217">
        <f>COUNTIF('Value Matchup'!$D$356:$D$423,D3217)</f>
        <v>0</v>
      </c>
      <c r="B3217" t="s">
        <v>1776</v>
      </c>
      <c r="C3217">
        <v>67</v>
      </c>
      <c r="D3217" t="s">
        <v>1704</v>
      </c>
      <c r="E3217" t="s">
        <v>150</v>
      </c>
      <c r="F3217" s="79" t="s">
        <v>541</v>
      </c>
      <c r="G3217">
        <v>11.97</v>
      </c>
      <c r="H3217">
        <v>106.5</v>
      </c>
      <c r="I3217">
        <v>115</v>
      </c>
      <c r="J3217">
        <v>94.5</v>
      </c>
      <c r="K3217">
        <v>46</v>
      </c>
      <c r="L3217">
        <v>64.2</v>
      </c>
      <c r="M3217">
        <v>249</v>
      </c>
      <c r="N3217">
        <v>-3.2000000000000001E-2</v>
      </c>
      <c r="O3217">
        <v>257</v>
      </c>
      <c r="P3217">
        <v>9.3800000000000008</v>
      </c>
      <c r="Q3217">
        <v>19</v>
      </c>
      <c r="R3217">
        <v>108.5</v>
      </c>
      <c r="S3217">
        <v>8</v>
      </c>
      <c r="T3217">
        <v>99.1</v>
      </c>
      <c r="U3217">
        <v>48</v>
      </c>
      <c r="V3217">
        <v>-1.66</v>
      </c>
      <c r="W3217">
        <v>207</v>
      </c>
    </row>
    <row r="3218" spans="1:23" x14ac:dyDescent="0.25">
      <c r="A3218">
        <f>COUNTIF('Value Matchup'!$D$356:$D$423,D3218)</f>
        <v>0</v>
      </c>
      <c r="B3218" t="s">
        <v>1776</v>
      </c>
      <c r="C3218">
        <v>68</v>
      </c>
      <c r="D3218" t="s">
        <v>951</v>
      </c>
      <c r="E3218" t="s">
        <v>150</v>
      </c>
      <c r="F3218" s="79" t="s">
        <v>764</v>
      </c>
      <c r="G3218">
        <v>11.92</v>
      </c>
      <c r="H3218">
        <v>106.3</v>
      </c>
      <c r="I3218">
        <v>120</v>
      </c>
      <c r="J3218">
        <v>94.4</v>
      </c>
      <c r="K3218">
        <v>44</v>
      </c>
      <c r="L3218">
        <v>65.3</v>
      </c>
      <c r="M3218">
        <v>206</v>
      </c>
      <c r="N3218">
        <v>-1.2999999999999999E-2</v>
      </c>
      <c r="O3218">
        <v>207</v>
      </c>
      <c r="P3218">
        <v>9.77</v>
      </c>
      <c r="Q3218">
        <v>14</v>
      </c>
      <c r="R3218">
        <v>108.3</v>
      </c>
      <c r="S3218">
        <v>14</v>
      </c>
      <c r="T3218">
        <v>98.5</v>
      </c>
      <c r="U3218">
        <v>30</v>
      </c>
      <c r="V3218">
        <v>-1.1599999999999999</v>
      </c>
      <c r="W3218">
        <v>185</v>
      </c>
    </row>
    <row r="3219" spans="1:23" x14ac:dyDescent="0.25">
      <c r="A3219">
        <f>COUNTIF('Value Matchup'!$D$356:$D$423,D3219)</f>
        <v>0</v>
      </c>
      <c r="B3219" t="s">
        <v>1776</v>
      </c>
      <c r="C3219">
        <v>69</v>
      </c>
      <c r="D3219" t="s">
        <v>1705</v>
      </c>
      <c r="E3219" t="s">
        <v>140</v>
      </c>
      <c r="F3219" s="79" t="s">
        <v>1025</v>
      </c>
      <c r="G3219">
        <v>11.49</v>
      </c>
      <c r="H3219">
        <v>106.1</v>
      </c>
      <c r="I3219">
        <v>125</v>
      </c>
      <c r="J3219">
        <v>94.6</v>
      </c>
      <c r="K3219">
        <v>48</v>
      </c>
      <c r="L3219">
        <v>64.5</v>
      </c>
      <c r="M3219">
        <v>240</v>
      </c>
      <c r="N3219">
        <v>-7.0000000000000001E-3</v>
      </c>
      <c r="O3219">
        <v>188</v>
      </c>
      <c r="P3219">
        <v>8.66</v>
      </c>
      <c r="Q3219">
        <v>35</v>
      </c>
      <c r="R3219">
        <v>106.4</v>
      </c>
      <c r="S3219">
        <v>58</v>
      </c>
      <c r="T3219">
        <v>97.7</v>
      </c>
      <c r="U3219">
        <v>13</v>
      </c>
      <c r="V3219">
        <v>-5.32</v>
      </c>
      <c r="W3219">
        <v>292</v>
      </c>
    </row>
    <row r="3220" spans="1:23" x14ac:dyDescent="0.25">
      <c r="A3220">
        <f>COUNTIF('Value Matchup'!$D$356:$D$423,D3220)</f>
        <v>1</v>
      </c>
      <c r="B3220" t="s">
        <v>1776</v>
      </c>
      <c r="C3220">
        <v>70</v>
      </c>
      <c r="D3220" t="s">
        <v>82</v>
      </c>
      <c r="E3220" t="s">
        <v>232</v>
      </c>
      <c r="F3220" s="79" t="s">
        <v>550</v>
      </c>
      <c r="G3220">
        <v>11.48</v>
      </c>
      <c r="H3220">
        <v>107.4</v>
      </c>
      <c r="I3220">
        <v>101</v>
      </c>
      <c r="J3220">
        <v>95.9</v>
      </c>
      <c r="K3220">
        <v>58</v>
      </c>
      <c r="L3220">
        <v>61.8</v>
      </c>
      <c r="M3220">
        <v>314</v>
      </c>
      <c r="N3220">
        <v>-7.9000000000000001E-2</v>
      </c>
      <c r="O3220">
        <v>331</v>
      </c>
      <c r="P3220">
        <v>9.27</v>
      </c>
      <c r="Q3220">
        <v>21</v>
      </c>
      <c r="R3220">
        <v>107.7</v>
      </c>
      <c r="S3220">
        <v>22</v>
      </c>
      <c r="T3220">
        <v>98.4</v>
      </c>
      <c r="U3220">
        <v>25</v>
      </c>
      <c r="V3220">
        <v>2.62</v>
      </c>
      <c r="W3220">
        <v>90</v>
      </c>
    </row>
    <row r="3221" spans="1:23" x14ac:dyDescent="0.25">
      <c r="A3221">
        <f>COUNTIF('Value Matchup'!$D$356:$D$423,D3221)</f>
        <v>0</v>
      </c>
      <c r="B3221" t="s">
        <v>1776</v>
      </c>
      <c r="C3221">
        <v>71</v>
      </c>
      <c r="D3221" t="s">
        <v>1706</v>
      </c>
      <c r="E3221" t="s">
        <v>176</v>
      </c>
      <c r="F3221" s="79" t="s">
        <v>539</v>
      </c>
      <c r="G3221">
        <v>11.32</v>
      </c>
      <c r="H3221">
        <v>106.5</v>
      </c>
      <c r="I3221">
        <v>113</v>
      </c>
      <c r="J3221">
        <v>95.2</v>
      </c>
      <c r="K3221">
        <v>52</v>
      </c>
      <c r="L3221">
        <v>60.3</v>
      </c>
      <c r="M3221">
        <v>333</v>
      </c>
      <c r="N3221">
        <v>-5.7000000000000002E-2</v>
      </c>
      <c r="O3221">
        <v>304</v>
      </c>
      <c r="P3221">
        <v>3.89</v>
      </c>
      <c r="Q3221">
        <v>97</v>
      </c>
      <c r="R3221">
        <v>105</v>
      </c>
      <c r="S3221">
        <v>88</v>
      </c>
      <c r="T3221">
        <v>101.1</v>
      </c>
      <c r="U3221">
        <v>101</v>
      </c>
      <c r="V3221">
        <v>7.58</v>
      </c>
      <c r="W3221">
        <v>26</v>
      </c>
    </row>
    <row r="3222" spans="1:23" x14ac:dyDescent="0.25">
      <c r="A3222">
        <f>COUNTIF('Value Matchup'!$D$356:$D$423,D3222)</f>
        <v>0</v>
      </c>
      <c r="B3222" t="s">
        <v>1776</v>
      </c>
      <c r="C3222">
        <v>72</v>
      </c>
      <c r="D3222" t="s">
        <v>1707</v>
      </c>
      <c r="E3222" t="s">
        <v>134</v>
      </c>
      <c r="F3222" s="79" t="s">
        <v>764</v>
      </c>
      <c r="G3222">
        <v>11.14</v>
      </c>
      <c r="H3222">
        <v>108.8</v>
      </c>
      <c r="I3222">
        <v>78</v>
      </c>
      <c r="J3222">
        <v>97.6</v>
      </c>
      <c r="K3222">
        <v>80</v>
      </c>
      <c r="L3222">
        <v>70.7</v>
      </c>
      <c r="M3222">
        <v>19</v>
      </c>
      <c r="N3222">
        <v>2.5999999999999999E-2</v>
      </c>
      <c r="O3222">
        <v>101</v>
      </c>
      <c r="P3222">
        <v>10.08</v>
      </c>
      <c r="Q3222">
        <v>11</v>
      </c>
      <c r="R3222">
        <v>108.8</v>
      </c>
      <c r="S3222">
        <v>5</v>
      </c>
      <c r="T3222">
        <v>98.8</v>
      </c>
      <c r="U3222">
        <v>38</v>
      </c>
      <c r="V3222">
        <v>-1.93</v>
      </c>
      <c r="W3222">
        <v>214</v>
      </c>
    </row>
    <row r="3223" spans="1:23" x14ac:dyDescent="0.25">
      <c r="A3223">
        <f>COUNTIF('Value Matchup'!$D$356:$D$423,D3223)</f>
        <v>1</v>
      </c>
      <c r="B3223" t="s">
        <v>1776</v>
      </c>
      <c r="C3223">
        <v>73</v>
      </c>
      <c r="D3223" t="s">
        <v>238</v>
      </c>
      <c r="E3223" t="s">
        <v>134</v>
      </c>
      <c r="F3223" s="79" t="s">
        <v>550</v>
      </c>
      <c r="G3223">
        <v>11.09</v>
      </c>
      <c r="H3223">
        <v>107.2</v>
      </c>
      <c r="I3223">
        <v>105</v>
      </c>
      <c r="J3223">
        <v>96.1</v>
      </c>
      <c r="K3223">
        <v>61</v>
      </c>
      <c r="L3223">
        <v>67.5</v>
      </c>
      <c r="M3223">
        <v>93</v>
      </c>
      <c r="N3223">
        <v>-8.1000000000000003E-2</v>
      </c>
      <c r="O3223">
        <v>333</v>
      </c>
      <c r="P3223">
        <v>9.52</v>
      </c>
      <c r="Q3223">
        <v>17</v>
      </c>
      <c r="R3223">
        <v>108.8</v>
      </c>
      <c r="S3223">
        <v>6</v>
      </c>
      <c r="T3223">
        <v>99.3</v>
      </c>
      <c r="U3223">
        <v>50</v>
      </c>
      <c r="V3223">
        <v>-3.7</v>
      </c>
      <c r="W3223">
        <v>260</v>
      </c>
    </row>
    <row r="3224" spans="1:23" x14ac:dyDescent="0.25">
      <c r="A3224">
        <f>COUNTIF('Value Matchup'!$D$356:$D$423,D3224)</f>
        <v>0</v>
      </c>
      <c r="B3224" t="s">
        <v>1776</v>
      </c>
      <c r="C3224">
        <v>74</v>
      </c>
      <c r="D3224" t="s">
        <v>139</v>
      </c>
      <c r="E3224" t="s">
        <v>140</v>
      </c>
      <c r="F3224" s="79" t="s">
        <v>452</v>
      </c>
      <c r="G3224">
        <v>10.87</v>
      </c>
      <c r="H3224">
        <v>110.7</v>
      </c>
      <c r="I3224">
        <v>51</v>
      </c>
      <c r="J3224">
        <v>99.8</v>
      </c>
      <c r="K3224">
        <v>114</v>
      </c>
      <c r="L3224">
        <v>64.099999999999994</v>
      </c>
      <c r="M3224">
        <v>256</v>
      </c>
      <c r="N3224">
        <v>-8.5999999999999993E-2</v>
      </c>
      <c r="O3224">
        <v>337</v>
      </c>
      <c r="P3224">
        <v>8.2200000000000006</v>
      </c>
      <c r="Q3224">
        <v>43</v>
      </c>
      <c r="R3224">
        <v>105.6</v>
      </c>
      <c r="S3224">
        <v>74</v>
      </c>
      <c r="T3224">
        <v>97.4</v>
      </c>
      <c r="U3224">
        <v>5</v>
      </c>
      <c r="V3224">
        <v>-5.29</v>
      </c>
      <c r="W3224">
        <v>290</v>
      </c>
    </row>
    <row r="3225" spans="1:23" x14ac:dyDescent="0.25">
      <c r="A3225">
        <f>COUNTIF('Value Matchup'!$D$356:$D$423,D3225)</f>
        <v>0</v>
      </c>
      <c r="B3225" t="s">
        <v>1776</v>
      </c>
      <c r="C3225">
        <v>75</v>
      </c>
      <c r="D3225" t="s">
        <v>279</v>
      </c>
      <c r="E3225" t="s">
        <v>144</v>
      </c>
      <c r="F3225" s="79" t="s">
        <v>1018</v>
      </c>
      <c r="G3225">
        <v>10.85</v>
      </c>
      <c r="H3225">
        <v>111.8</v>
      </c>
      <c r="I3225">
        <v>43</v>
      </c>
      <c r="J3225">
        <v>100.9</v>
      </c>
      <c r="K3225">
        <v>134</v>
      </c>
      <c r="L3225">
        <v>64.5</v>
      </c>
      <c r="M3225">
        <v>241</v>
      </c>
      <c r="N3225">
        <v>-0.05</v>
      </c>
      <c r="O3225">
        <v>298</v>
      </c>
      <c r="P3225">
        <v>1.07</v>
      </c>
      <c r="Q3225">
        <v>148</v>
      </c>
      <c r="R3225">
        <v>103.3</v>
      </c>
      <c r="S3225">
        <v>154</v>
      </c>
      <c r="T3225">
        <v>102.3</v>
      </c>
      <c r="U3225">
        <v>147</v>
      </c>
      <c r="V3225">
        <v>-4.4400000000000004</v>
      </c>
      <c r="W3225">
        <v>279</v>
      </c>
    </row>
    <row r="3226" spans="1:23" x14ac:dyDescent="0.25">
      <c r="A3226">
        <f>COUNTIF('Value Matchup'!$D$356:$D$423,D3226)</f>
        <v>1</v>
      </c>
      <c r="B3226" t="s">
        <v>1776</v>
      </c>
      <c r="C3226">
        <v>76</v>
      </c>
      <c r="D3226" t="s">
        <v>61</v>
      </c>
      <c r="E3226" t="s">
        <v>140</v>
      </c>
      <c r="F3226" s="79" t="s">
        <v>452</v>
      </c>
      <c r="G3226">
        <v>10.76</v>
      </c>
      <c r="H3226">
        <v>108</v>
      </c>
      <c r="I3226">
        <v>87</v>
      </c>
      <c r="J3226">
        <v>97.2</v>
      </c>
      <c r="K3226">
        <v>71</v>
      </c>
      <c r="L3226">
        <v>61.7</v>
      </c>
      <c r="M3226">
        <v>316</v>
      </c>
      <c r="N3226">
        <v>-6.7000000000000004E-2</v>
      </c>
      <c r="O3226">
        <v>318</v>
      </c>
      <c r="P3226">
        <v>8.3800000000000008</v>
      </c>
      <c r="Q3226">
        <v>39</v>
      </c>
      <c r="R3226">
        <v>106.3</v>
      </c>
      <c r="S3226">
        <v>63</v>
      </c>
      <c r="T3226">
        <v>97.9</v>
      </c>
      <c r="U3226">
        <v>17</v>
      </c>
      <c r="V3226">
        <v>-5.39</v>
      </c>
      <c r="W3226">
        <v>295</v>
      </c>
    </row>
    <row r="3227" spans="1:23" x14ac:dyDescent="0.25">
      <c r="A3227">
        <f>COUNTIF('Value Matchup'!$D$356:$D$423,D3227)</f>
        <v>0</v>
      </c>
      <c r="B3227" t="s">
        <v>1776</v>
      </c>
      <c r="C3227">
        <v>77</v>
      </c>
      <c r="D3227" t="s">
        <v>85</v>
      </c>
      <c r="E3227" t="s">
        <v>1668</v>
      </c>
      <c r="F3227" s="79" t="s">
        <v>441</v>
      </c>
      <c r="G3227">
        <v>10.63</v>
      </c>
      <c r="H3227">
        <v>96.7</v>
      </c>
      <c r="I3227">
        <v>267</v>
      </c>
      <c r="J3227">
        <v>86.1</v>
      </c>
      <c r="K3227">
        <v>1</v>
      </c>
      <c r="L3227">
        <v>62.2</v>
      </c>
      <c r="M3227">
        <v>307</v>
      </c>
      <c r="N3227">
        <v>-4.2999999999999997E-2</v>
      </c>
      <c r="O3227">
        <v>283</v>
      </c>
      <c r="P3227">
        <v>6.53</v>
      </c>
      <c r="Q3227">
        <v>63</v>
      </c>
      <c r="R3227">
        <v>106.7</v>
      </c>
      <c r="S3227">
        <v>47</v>
      </c>
      <c r="T3227">
        <v>100.2</v>
      </c>
      <c r="U3227">
        <v>79</v>
      </c>
      <c r="V3227">
        <v>1.54</v>
      </c>
      <c r="W3227">
        <v>113</v>
      </c>
    </row>
    <row r="3228" spans="1:23" x14ac:dyDescent="0.25">
      <c r="A3228">
        <f>COUNTIF('Value Matchup'!$D$356:$D$423,D3228)</f>
        <v>0</v>
      </c>
      <c r="B3228" t="s">
        <v>1776</v>
      </c>
      <c r="C3228">
        <v>78</v>
      </c>
      <c r="D3228" t="s">
        <v>1708</v>
      </c>
      <c r="E3228" t="s">
        <v>150</v>
      </c>
      <c r="F3228" s="79" t="s">
        <v>539</v>
      </c>
      <c r="G3228">
        <v>10.52</v>
      </c>
      <c r="H3228">
        <v>107.8</v>
      </c>
      <c r="I3228">
        <v>92</v>
      </c>
      <c r="J3228">
        <v>97.3</v>
      </c>
      <c r="K3228">
        <v>72</v>
      </c>
      <c r="L3228">
        <v>63.6</v>
      </c>
      <c r="M3228">
        <v>270</v>
      </c>
      <c r="N3228">
        <v>6.0999999999999999E-2</v>
      </c>
      <c r="O3228">
        <v>42</v>
      </c>
      <c r="P3228">
        <v>7.33</v>
      </c>
      <c r="Q3228">
        <v>54</v>
      </c>
      <c r="R3228">
        <v>107.4</v>
      </c>
      <c r="S3228">
        <v>30</v>
      </c>
      <c r="T3228">
        <v>100.1</v>
      </c>
      <c r="U3228">
        <v>77</v>
      </c>
      <c r="V3228">
        <v>-2.58</v>
      </c>
      <c r="W3228">
        <v>230</v>
      </c>
    </row>
    <row r="3229" spans="1:23" x14ac:dyDescent="0.25">
      <c r="A3229">
        <f>COUNTIF('Value Matchup'!$D$356:$D$423,D3229)</f>
        <v>0</v>
      </c>
      <c r="B3229" t="s">
        <v>1776</v>
      </c>
      <c r="C3229">
        <v>79</v>
      </c>
      <c r="D3229" t="s">
        <v>325</v>
      </c>
      <c r="E3229" t="s">
        <v>151</v>
      </c>
      <c r="F3229" s="79" t="s">
        <v>516</v>
      </c>
      <c r="G3229">
        <v>10.28</v>
      </c>
      <c r="H3229">
        <v>110.6</v>
      </c>
      <c r="I3229">
        <v>54</v>
      </c>
      <c r="J3229">
        <v>100.4</v>
      </c>
      <c r="K3229">
        <v>122</v>
      </c>
      <c r="L3229">
        <v>63.1</v>
      </c>
      <c r="M3229">
        <v>283</v>
      </c>
      <c r="N3229">
        <v>0.02</v>
      </c>
      <c r="O3229">
        <v>114</v>
      </c>
      <c r="P3229">
        <v>2.15</v>
      </c>
      <c r="Q3229">
        <v>128</v>
      </c>
      <c r="R3229">
        <v>104.9</v>
      </c>
      <c r="S3229">
        <v>95</v>
      </c>
      <c r="T3229">
        <v>102.8</v>
      </c>
      <c r="U3229">
        <v>167</v>
      </c>
      <c r="V3229">
        <v>2.98</v>
      </c>
      <c r="W3229">
        <v>84</v>
      </c>
    </row>
    <row r="3230" spans="1:23" x14ac:dyDescent="0.25">
      <c r="A3230">
        <f>COUNTIF('Value Matchup'!$D$356:$D$423,D3230)</f>
        <v>0</v>
      </c>
      <c r="B3230" t="s">
        <v>1776</v>
      </c>
      <c r="C3230">
        <v>80</v>
      </c>
      <c r="D3230" t="s">
        <v>1709</v>
      </c>
      <c r="E3230" t="s">
        <v>155</v>
      </c>
      <c r="F3230" s="79" t="s">
        <v>534</v>
      </c>
      <c r="G3230">
        <v>10.199999999999999</v>
      </c>
      <c r="H3230">
        <v>112.8</v>
      </c>
      <c r="I3230">
        <v>34</v>
      </c>
      <c r="J3230">
        <v>102.6</v>
      </c>
      <c r="K3230">
        <v>169</v>
      </c>
      <c r="L3230">
        <v>68.7</v>
      </c>
      <c r="M3230">
        <v>54</v>
      </c>
      <c r="N3230">
        <v>-0.03</v>
      </c>
      <c r="O3230">
        <v>253</v>
      </c>
      <c r="P3230">
        <v>4.33</v>
      </c>
      <c r="Q3230">
        <v>86</v>
      </c>
      <c r="R3230">
        <v>106.8</v>
      </c>
      <c r="S3230">
        <v>43</v>
      </c>
      <c r="T3230">
        <v>102.4</v>
      </c>
      <c r="U3230">
        <v>153</v>
      </c>
      <c r="V3230">
        <v>6</v>
      </c>
      <c r="W3230">
        <v>45</v>
      </c>
    </row>
    <row r="3231" spans="1:23" x14ac:dyDescent="0.25">
      <c r="A3231">
        <f>COUNTIF('Value Matchup'!$D$356:$D$423,D3231)</f>
        <v>0</v>
      </c>
      <c r="B3231" t="s">
        <v>1776</v>
      </c>
      <c r="C3231">
        <v>81</v>
      </c>
      <c r="D3231" t="s">
        <v>264</v>
      </c>
      <c r="E3231" t="s">
        <v>167</v>
      </c>
      <c r="F3231" s="79" t="s">
        <v>652</v>
      </c>
      <c r="G3231">
        <v>10.18</v>
      </c>
      <c r="H3231">
        <v>110.1</v>
      </c>
      <c r="I3231">
        <v>59</v>
      </c>
      <c r="J3231">
        <v>99.9</v>
      </c>
      <c r="K3231">
        <v>115</v>
      </c>
      <c r="L3231">
        <v>68.5</v>
      </c>
      <c r="M3231">
        <v>65</v>
      </c>
      <c r="N3231">
        <v>2.1999999999999999E-2</v>
      </c>
      <c r="O3231">
        <v>109</v>
      </c>
      <c r="P3231">
        <v>1.63</v>
      </c>
      <c r="Q3231">
        <v>139</v>
      </c>
      <c r="R3231">
        <v>103.5</v>
      </c>
      <c r="S3231">
        <v>149</v>
      </c>
      <c r="T3231">
        <v>101.8</v>
      </c>
      <c r="U3231">
        <v>124</v>
      </c>
      <c r="V3231">
        <v>-1.18</v>
      </c>
      <c r="W3231">
        <v>188</v>
      </c>
    </row>
    <row r="3232" spans="1:23" x14ac:dyDescent="0.25">
      <c r="A3232">
        <f>COUNTIF('Value Matchup'!$D$356:$D$423,D3232)</f>
        <v>0</v>
      </c>
      <c r="B3232" t="s">
        <v>1776</v>
      </c>
      <c r="C3232">
        <v>82</v>
      </c>
      <c r="D3232" t="s">
        <v>1710</v>
      </c>
      <c r="E3232" t="s">
        <v>169</v>
      </c>
      <c r="F3232" s="79" t="s">
        <v>968</v>
      </c>
      <c r="G3232">
        <v>10.119999999999999</v>
      </c>
      <c r="H3232">
        <v>104.6</v>
      </c>
      <c r="I3232">
        <v>147</v>
      </c>
      <c r="J3232">
        <v>94.4</v>
      </c>
      <c r="K3232">
        <v>45</v>
      </c>
      <c r="L3232">
        <v>63.5</v>
      </c>
      <c r="M3232">
        <v>273</v>
      </c>
      <c r="N3232">
        <v>-2.3E-2</v>
      </c>
      <c r="O3232">
        <v>242</v>
      </c>
      <c r="P3232">
        <v>-1.55</v>
      </c>
      <c r="Q3232">
        <v>193</v>
      </c>
      <c r="R3232">
        <v>102.2</v>
      </c>
      <c r="S3232">
        <v>183</v>
      </c>
      <c r="T3232">
        <v>103.8</v>
      </c>
      <c r="U3232">
        <v>203</v>
      </c>
      <c r="V3232">
        <v>4.2300000000000004</v>
      </c>
      <c r="W3232">
        <v>63</v>
      </c>
    </row>
    <row r="3233" spans="1:23" x14ac:dyDescent="0.25">
      <c r="A3233">
        <f>COUNTIF('Value Matchup'!$D$356:$D$423,D3233)</f>
        <v>0</v>
      </c>
      <c r="B3233" t="s">
        <v>1776</v>
      </c>
      <c r="C3233">
        <v>83</v>
      </c>
      <c r="D3233" t="s">
        <v>1711</v>
      </c>
      <c r="E3233" t="s">
        <v>167</v>
      </c>
      <c r="F3233" s="79" t="s">
        <v>755</v>
      </c>
      <c r="G3233">
        <v>9.8699999999999992</v>
      </c>
      <c r="H3233">
        <v>107.6</v>
      </c>
      <c r="I3233">
        <v>97</v>
      </c>
      <c r="J3233">
        <v>97.7</v>
      </c>
      <c r="K3233">
        <v>82</v>
      </c>
      <c r="L3233">
        <v>66</v>
      </c>
      <c r="M3233">
        <v>172</v>
      </c>
      <c r="N3233">
        <v>2.3E-2</v>
      </c>
      <c r="O3233">
        <v>105</v>
      </c>
      <c r="P3233">
        <v>2.99</v>
      </c>
      <c r="Q3233">
        <v>110</v>
      </c>
      <c r="R3233">
        <v>104.8</v>
      </c>
      <c r="S3233">
        <v>105</v>
      </c>
      <c r="T3233">
        <v>101.8</v>
      </c>
      <c r="U3233">
        <v>122</v>
      </c>
      <c r="V3233">
        <v>-1.56</v>
      </c>
      <c r="W3233">
        <v>199</v>
      </c>
    </row>
    <row r="3234" spans="1:23" x14ac:dyDescent="0.25">
      <c r="A3234">
        <f>COUNTIF('Value Matchup'!$D$356:$D$423,D3234)</f>
        <v>0</v>
      </c>
      <c r="B3234" t="s">
        <v>1776</v>
      </c>
      <c r="C3234">
        <v>84</v>
      </c>
      <c r="D3234" t="s">
        <v>1712</v>
      </c>
      <c r="E3234" t="s">
        <v>232</v>
      </c>
      <c r="F3234" s="79" t="s">
        <v>544</v>
      </c>
      <c r="G3234">
        <v>9.77</v>
      </c>
      <c r="H3234">
        <v>113</v>
      </c>
      <c r="I3234">
        <v>30</v>
      </c>
      <c r="J3234">
        <v>103.2</v>
      </c>
      <c r="K3234">
        <v>180</v>
      </c>
      <c r="L3234">
        <v>62.8</v>
      </c>
      <c r="M3234">
        <v>294</v>
      </c>
      <c r="N3234">
        <v>2E-3</v>
      </c>
      <c r="O3234">
        <v>167</v>
      </c>
      <c r="P3234">
        <v>5.19</v>
      </c>
      <c r="Q3234">
        <v>77</v>
      </c>
      <c r="R3234">
        <v>104.8</v>
      </c>
      <c r="S3234">
        <v>101</v>
      </c>
      <c r="T3234">
        <v>99.6</v>
      </c>
      <c r="U3234">
        <v>60</v>
      </c>
      <c r="V3234">
        <v>-9.74</v>
      </c>
      <c r="W3234">
        <v>344</v>
      </c>
    </row>
    <row r="3235" spans="1:23" x14ac:dyDescent="0.25">
      <c r="A3235">
        <f>COUNTIF('Value Matchup'!$D$356:$D$423,D3235)</f>
        <v>0</v>
      </c>
      <c r="B3235" t="s">
        <v>1776</v>
      </c>
      <c r="C3235">
        <v>85</v>
      </c>
      <c r="D3235" t="s">
        <v>355</v>
      </c>
      <c r="E3235" t="s">
        <v>114</v>
      </c>
      <c r="F3235" s="79" t="s">
        <v>452</v>
      </c>
      <c r="G3235">
        <v>9.06</v>
      </c>
      <c r="H3235">
        <v>106.5</v>
      </c>
      <c r="I3235">
        <v>114</v>
      </c>
      <c r="J3235">
        <v>97.4</v>
      </c>
      <c r="K3235">
        <v>77</v>
      </c>
      <c r="L3235">
        <v>68.7</v>
      </c>
      <c r="M3235">
        <v>57</v>
      </c>
      <c r="N3235">
        <v>-3.6999999999999998E-2</v>
      </c>
      <c r="O3235">
        <v>270</v>
      </c>
      <c r="P3235">
        <v>8.69</v>
      </c>
      <c r="Q3235">
        <v>32</v>
      </c>
      <c r="R3235">
        <v>107.4</v>
      </c>
      <c r="S3235">
        <v>29</v>
      </c>
      <c r="T3235">
        <v>98.8</v>
      </c>
      <c r="U3235">
        <v>39</v>
      </c>
      <c r="V3235">
        <v>1.22</v>
      </c>
      <c r="W3235">
        <v>122</v>
      </c>
    </row>
    <row r="3236" spans="1:23" x14ac:dyDescent="0.25">
      <c r="A3236">
        <f>COUNTIF('Value Matchup'!$D$356:$D$423,D3236)</f>
        <v>0</v>
      </c>
      <c r="B3236" t="s">
        <v>1776</v>
      </c>
      <c r="C3236">
        <v>86</v>
      </c>
      <c r="D3236" t="s">
        <v>1713</v>
      </c>
      <c r="E3236" t="s">
        <v>112</v>
      </c>
      <c r="F3236" s="79" t="s">
        <v>652</v>
      </c>
      <c r="G3236">
        <v>8.84</v>
      </c>
      <c r="H3236">
        <v>106.6</v>
      </c>
      <c r="I3236">
        <v>111</v>
      </c>
      <c r="J3236">
        <v>97.8</v>
      </c>
      <c r="K3236">
        <v>84</v>
      </c>
      <c r="L3236">
        <v>66.8</v>
      </c>
      <c r="M3236">
        <v>128</v>
      </c>
      <c r="N3236">
        <v>7.0999999999999994E-2</v>
      </c>
      <c r="O3236">
        <v>31</v>
      </c>
      <c r="P3236">
        <v>2.1</v>
      </c>
      <c r="Q3236">
        <v>129</v>
      </c>
      <c r="R3236">
        <v>103.4</v>
      </c>
      <c r="S3236">
        <v>150</v>
      </c>
      <c r="T3236">
        <v>101.3</v>
      </c>
      <c r="U3236">
        <v>107</v>
      </c>
      <c r="V3236">
        <v>3.99</v>
      </c>
      <c r="W3236">
        <v>67</v>
      </c>
    </row>
    <row r="3237" spans="1:23" x14ac:dyDescent="0.25">
      <c r="A3237">
        <f>COUNTIF('Value Matchup'!$D$356:$D$423,D3237)</f>
        <v>0</v>
      </c>
      <c r="B3237" t="s">
        <v>1776</v>
      </c>
      <c r="C3237">
        <v>87</v>
      </c>
      <c r="D3237" t="s">
        <v>48</v>
      </c>
      <c r="E3237" t="s">
        <v>1668</v>
      </c>
      <c r="F3237" s="79" t="s">
        <v>445</v>
      </c>
      <c r="G3237">
        <v>8.83</v>
      </c>
      <c r="H3237">
        <v>108.4</v>
      </c>
      <c r="I3237">
        <v>83</v>
      </c>
      <c r="J3237">
        <v>99.5</v>
      </c>
      <c r="K3237">
        <v>108</v>
      </c>
      <c r="L3237">
        <v>67.599999999999994</v>
      </c>
      <c r="M3237">
        <v>88</v>
      </c>
      <c r="N3237">
        <v>2.7E-2</v>
      </c>
      <c r="O3237">
        <v>98</v>
      </c>
      <c r="P3237">
        <v>8.32</v>
      </c>
      <c r="Q3237">
        <v>41</v>
      </c>
      <c r="R3237">
        <v>107.1</v>
      </c>
      <c r="S3237">
        <v>38</v>
      </c>
      <c r="T3237">
        <v>98.8</v>
      </c>
      <c r="U3237">
        <v>41</v>
      </c>
      <c r="V3237">
        <v>6.93</v>
      </c>
      <c r="W3237">
        <v>32</v>
      </c>
    </row>
    <row r="3238" spans="1:23" x14ac:dyDescent="0.25">
      <c r="A3238">
        <f>COUNTIF('Value Matchup'!$D$356:$D$423,D3238)</f>
        <v>0</v>
      </c>
      <c r="B3238" t="s">
        <v>1776</v>
      </c>
      <c r="C3238">
        <v>88</v>
      </c>
      <c r="D3238" t="s">
        <v>1714</v>
      </c>
      <c r="E3238" t="s">
        <v>167</v>
      </c>
      <c r="F3238" s="79" t="s">
        <v>764</v>
      </c>
      <c r="G3238">
        <v>8.7899999999999991</v>
      </c>
      <c r="H3238">
        <v>112</v>
      </c>
      <c r="I3238">
        <v>42</v>
      </c>
      <c r="J3238">
        <v>103.2</v>
      </c>
      <c r="K3238">
        <v>179</v>
      </c>
      <c r="L3238">
        <v>71.099999999999994</v>
      </c>
      <c r="M3238">
        <v>14</v>
      </c>
      <c r="N3238">
        <v>-8.3000000000000004E-2</v>
      </c>
      <c r="O3238">
        <v>335</v>
      </c>
      <c r="P3238">
        <v>3.76</v>
      </c>
      <c r="Q3238">
        <v>100</v>
      </c>
      <c r="R3238">
        <v>105</v>
      </c>
      <c r="S3238">
        <v>93</v>
      </c>
      <c r="T3238">
        <v>101.2</v>
      </c>
      <c r="U3238">
        <v>104</v>
      </c>
      <c r="V3238">
        <v>0.68</v>
      </c>
      <c r="W3238">
        <v>134</v>
      </c>
    </row>
    <row r="3239" spans="1:23" x14ac:dyDescent="0.25">
      <c r="A3239">
        <f>COUNTIF('Value Matchup'!$D$356:$D$423,D3239)</f>
        <v>0</v>
      </c>
      <c r="B3239" t="s">
        <v>1776</v>
      </c>
      <c r="C3239">
        <v>89</v>
      </c>
      <c r="D3239" t="s">
        <v>1715</v>
      </c>
      <c r="E3239" t="s">
        <v>144</v>
      </c>
      <c r="F3239" s="79" t="s">
        <v>537</v>
      </c>
      <c r="G3239">
        <v>8.77</v>
      </c>
      <c r="H3239">
        <v>107.5</v>
      </c>
      <c r="I3239">
        <v>100</v>
      </c>
      <c r="J3239">
        <v>98.7</v>
      </c>
      <c r="K3239">
        <v>96</v>
      </c>
      <c r="L3239">
        <v>64.599999999999994</v>
      </c>
      <c r="M3239">
        <v>234</v>
      </c>
      <c r="N3239">
        <v>2.3E-2</v>
      </c>
      <c r="O3239">
        <v>106</v>
      </c>
      <c r="P3239">
        <v>1.25</v>
      </c>
      <c r="Q3239">
        <v>143</v>
      </c>
      <c r="R3239">
        <v>103.2</v>
      </c>
      <c r="S3239">
        <v>160</v>
      </c>
      <c r="T3239">
        <v>102</v>
      </c>
      <c r="U3239">
        <v>134</v>
      </c>
      <c r="V3239">
        <v>-8.5</v>
      </c>
      <c r="W3239">
        <v>335</v>
      </c>
    </row>
    <row r="3240" spans="1:23" x14ac:dyDescent="0.25">
      <c r="A3240">
        <f>COUNTIF('Value Matchup'!$D$356:$D$423,D3240)</f>
        <v>0</v>
      </c>
      <c r="B3240" t="s">
        <v>1776</v>
      </c>
      <c r="C3240">
        <v>90</v>
      </c>
      <c r="D3240" t="s">
        <v>56</v>
      </c>
      <c r="E3240" t="s">
        <v>150</v>
      </c>
      <c r="F3240" s="79" t="s">
        <v>1660</v>
      </c>
      <c r="G3240">
        <v>8.6999999999999993</v>
      </c>
      <c r="H3240">
        <v>116</v>
      </c>
      <c r="I3240">
        <v>17</v>
      </c>
      <c r="J3240">
        <v>107.3</v>
      </c>
      <c r="K3240">
        <v>266</v>
      </c>
      <c r="L3240">
        <v>73.3</v>
      </c>
      <c r="M3240">
        <v>5</v>
      </c>
      <c r="N3240">
        <v>-0.111</v>
      </c>
      <c r="O3240">
        <v>345</v>
      </c>
      <c r="P3240">
        <v>9.6</v>
      </c>
      <c r="Q3240">
        <v>15</v>
      </c>
      <c r="R3240">
        <v>108.3</v>
      </c>
      <c r="S3240">
        <v>15</v>
      </c>
      <c r="T3240">
        <v>98.7</v>
      </c>
      <c r="U3240">
        <v>34</v>
      </c>
      <c r="V3240">
        <v>-2.0499999999999998</v>
      </c>
      <c r="W3240">
        <v>219</v>
      </c>
    </row>
    <row r="3241" spans="1:23" x14ac:dyDescent="0.25">
      <c r="A3241">
        <f>COUNTIF('Value Matchup'!$D$356:$D$423,D3241)</f>
        <v>0</v>
      </c>
      <c r="B3241" t="s">
        <v>1776</v>
      </c>
      <c r="C3241">
        <v>91</v>
      </c>
      <c r="D3241" t="s">
        <v>60</v>
      </c>
      <c r="E3241" t="s">
        <v>114</v>
      </c>
      <c r="F3241" s="79" t="s">
        <v>449</v>
      </c>
      <c r="G3241">
        <v>8.68</v>
      </c>
      <c r="H3241">
        <v>109.8</v>
      </c>
      <c r="I3241">
        <v>64</v>
      </c>
      <c r="J3241">
        <v>101.1</v>
      </c>
      <c r="K3241">
        <v>137</v>
      </c>
      <c r="L3241">
        <v>64.099999999999994</v>
      </c>
      <c r="M3241">
        <v>252</v>
      </c>
      <c r="N3241">
        <v>-2.1000000000000001E-2</v>
      </c>
      <c r="O3241">
        <v>236</v>
      </c>
      <c r="P3241">
        <v>9.32</v>
      </c>
      <c r="Q3241">
        <v>20</v>
      </c>
      <c r="R3241">
        <v>106.8</v>
      </c>
      <c r="S3241">
        <v>42</v>
      </c>
      <c r="T3241">
        <v>97.5</v>
      </c>
      <c r="U3241">
        <v>9</v>
      </c>
      <c r="V3241">
        <v>1.89</v>
      </c>
      <c r="W3241">
        <v>108</v>
      </c>
    </row>
    <row r="3242" spans="1:23" x14ac:dyDescent="0.25">
      <c r="A3242">
        <f>COUNTIF('Value Matchup'!$D$356:$D$423,D3242)</f>
        <v>0</v>
      </c>
      <c r="B3242" t="s">
        <v>1776</v>
      </c>
      <c r="C3242">
        <v>92</v>
      </c>
      <c r="D3242" t="s">
        <v>95</v>
      </c>
      <c r="E3242" t="s">
        <v>134</v>
      </c>
      <c r="F3242" s="79" t="s">
        <v>452</v>
      </c>
      <c r="G3242">
        <v>8.6300000000000008</v>
      </c>
      <c r="H3242">
        <v>113.1</v>
      </c>
      <c r="I3242">
        <v>29</v>
      </c>
      <c r="J3242">
        <v>104.5</v>
      </c>
      <c r="K3242">
        <v>211</v>
      </c>
      <c r="L3242">
        <v>67</v>
      </c>
      <c r="M3242">
        <v>118</v>
      </c>
      <c r="N3242">
        <v>-3.5999999999999997E-2</v>
      </c>
      <c r="O3242">
        <v>268</v>
      </c>
      <c r="P3242">
        <v>9.3800000000000008</v>
      </c>
      <c r="Q3242">
        <v>18</v>
      </c>
      <c r="R3242">
        <v>107</v>
      </c>
      <c r="S3242">
        <v>40</v>
      </c>
      <c r="T3242">
        <v>97.6</v>
      </c>
      <c r="U3242">
        <v>12</v>
      </c>
      <c r="V3242">
        <v>-3.9</v>
      </c>
      <c r="W3242">
        <v>265</v>
      </c>
    </row>
    <row r="3243" spans="1:23" x14ac:dyDescent="0.25">
      <c r="A3243">
        <f>COUNTIF('Value Matchup'!$D$356:$D$423,D3243)</f>
        <v>0</v>
      </c>
      <c r="B3243" t="s">
        <v>1776</v>
      </c>
      <c r="C3243">
        <v>93</v>
      </c>
      <c r="D3243" t="s">
        <v>288</v>
      </c>
      <c r="E3243" t="s">
        <v>134</v>
      </c>
      <c r="F3243" s="79" t="s">
        <v>549</v>
      </c>
      <c r="G3243">
        <v>8.2799999999999994</v>
      </c>
      <c r="H3243">
        <v>107</v>
      </c>
      <c r="I3243">
        <v>107</v>
      </c>
      <c r="J3243">
        <v>98.7</v>
      </c>
      <c r="K3243">
        <v>97</v>
      </c>
      <c r="L3243">
        <v>62.8</v>
      </c>
      <c r="M3243">
        <v>293</v>
      </c>
      <c r="N3243">
        <v>-6.7000000000000004E-2</v>
      </c>
      <c r="O3243">
        <v>317</v>
      </c>
      <c r="P3243">
        <v>8.0299999999999994</v>
      </c>
      <c r="Q3243">
        <v>47</v>
      </c>
      <c r="R3243">
        <v>106.3</v>
      </c>
      <c r="S3243">
        <v>62</v>
      </c>
      <c r="T3243">
        <v>98.3</v>
      </c>
      <c r="U3243">
        <v>22</v>
      </c>
      <c r="V3243">
        <v>-8.83</v>
      </c>
      <c r="W3243">
        <v>339</v>
      </c>
    </row>
    <row r="3244" spans="1:23" x14ac:dyDescent="0.25">
      <c r="A3244">
        <f>COUNTIF('Value Matchup'!$D$356:$D$423,D3244)</f>
        <v>0</v>
      </c>
      <c r="B3244" t="s">
        <v>1776</v>
      </c>
      <c r="C3244">
        <v>94</v>
      </c>
      <c r="D3244" t="s">
        <v>1716</v>
      </c>
      <c r="E3244" t="s">
        <v>112</v>
      </c>
      <c r="F3244" s="79" t="s">
        <v>1076</v>
      </c>
      <c r="G3244">
        <v>8.25</v>
      </c>
      <c r="H3244">
        <v>107.3</v>
      </c>
      <c r="I3244">
        <v>103</v>
      </c>
      <c r="J3244">
        <v>99</v>
      </c>
      <c r="K3244">
        <v>100</v>
      </c>
      <c r="L3244">
        <v>68.8</v>
      </c>
      <c r="M3244">
        <v>50</v>
      </c>
      <c r="N3244">
        <v>-6.8000000000000005E-2</v>
      </c>
      <c r="O3244">
        <v>319</v>
      </c>
      <c r="P3244">
        <v>0.76</v>
      </c>
      <c r="Q3244">
        <v>155</v>
      </c>
      <c r="R3244">
        <v>103.1</v>
      </c>
      <c r="S3244">
        <v>163</v>
      </c>
      <c r="T3244">
        <v>102.3</v>
      </c>
      <c r="U3244">
        <v>152</v>
      </c>
      <c r="V3244">
        <v>-0.9</v>
      </c>
      <c r="W3244">
        <v>170</v>
      </c>
    </row>
    <row r="3245" spans="1:23" x14ac:dyDescent="0.25">
      <c r="A3245">
        <f>COUNTIF('Value Matchup'!$D$356:$D$423,D3245)</f>
        <v>0</v>
      </c>
      <c r="B3245" t="s">
        <v>1776</v>
      </c>
      <c r="C3245">
        <v>95</v>
      </c>
      <c r="D3245" t="s">
        <v>1037</v>
      </c>
      <c r="E3245" t="s">
        <v>198</v>
      </c>
      <c r="F3245" s="79" t="s">
        <v>571</v>
      </c>
      <c r="G3245">
        <v>8.08</v>
      </c>
      <c r="H3245">
        <v>106.5</v>
      </c>
      <c r="I3245">
        <v>116</v>
      </c>
      <c r="J3245">
        <v>98.4</v>
      </c>
      <c r="K3245">
        <v>92</v>
      </c>
      <c r="L3245">
        <v>62</v>
      </c>
      <c r="M3245">
        <v>312</v>
      </c>
      <c r="N3245">
        <v>-4.2000000000000003E-2</v>
      </c>
      <c r="O3245">
        <v>278</v>
      </c>
      <c r="P3245">
        <v>-2.21</v>
      </c>
      <c r="Q3245">
        <v>205</v>
      </c>
      <c r="R3245">
        <v>103.4</v>
      </c>
      <c r="S3245">
        <v>153</v>
      </c>
      <c r="T3245">
        <v>105.6</v>
      </c>
      <c r="U3245">
        <v>289</v>
      </c>
      <c r="V3245">
        <v>-0.86</v>
      </c>
      <c r="W3245">
        <v>168</v>
      </c>
    </row>
    <row r="3246" spans="1:23" x14ac:dyDescent="0.25">
      <c r="A3246">
        <f>COUNTIF('Value Matchup'!$D$356:$D$423,D3246)</f>
        <v>0</v>
      </c>
      <c r="B3246" t="s">
        <v>1776</v>
      </c>
      <c r="C3246">
        <v>96</v>
      </c>
      <c r="D3246" t="s">
        <v>166</v>
      </c>
      <c r="E3246" t="s">
        <v>182</v>
      </c>
      <c r="F3246" s="79" t="s">
        <v>455</v>
      </c>
      <c r="G3246">
        <v>7.91</v>
      </c>
      <c r="H3246">
        <v>108.7</v>
      </c>
      <c r="I3246">
        <v>79</v>
      </c>
      <c r="J3246">
        <v>100.8</v>
      </c>
      <c r="K3246">
        <v>130</v>
      </c>
      <c r="L3246">
        <v>67.099999999999994</v>
      </c>
      <c r="M3246">
        <v>110</v>
      </c>
      <c r="N3246">
        <v>6.8000000000000005E-2</v>
      </c>
      <c r="O3246">
        <v>38</v>
      </c>
      <c r="P3246">
        <v>3.85</v>
      </c>
      <c r="Q3246">
        <v>99</v>
      </c>
      <c r="R3246">
        <v>103.7</v>
      </c>
      <c r="S3246">
        <v>142</v>
      </c>
      <c r="T3246">
        <v>99.8</v>
      </c>
      <c r="U3246">
        <v>65</v>
      </c>
      <c r="V3246">
        <v>-0.61</v>
      </c>
      <c r="W3246">
        <v>162</v>
      </c>
    </row>
    <row r="3247" spans="1:23" x14ac:dyDescent="0.25">
      <c r="A3247">
        <f>COUNTIF('Value Matchup'!$D$356:$D$423,D3247)</f>
        <v>0</v>
      </c>
      <c r="B3247" t="s">
        <v>1776</v>
      </c>
      <c r="C3247">
        <v>97</v>
      </c>
      <c r="D3247" t="s">
        <v>321</v>
      </c>
      <c r="E3247" t="s">
        <v>153</v>
      </c>
      <c r="F3247" s="79" t="s">
        <v>755</v>
      </c>
      <c r="G3247">
        <v>7.84</v>
      </c>
      <c r="H3247">
        <v>106.2</v>
      </c>
      <c r="I3247">
        <v>124</v>
      </c>
      <c r="J3247">
        <v>98.3</v>
      </c>
      <c r="K3247">
        <v>91</v>
      </c>
      <c r="L3247">
        <v>60.2</v>
      </c>
      <c r="M3247">
        <v>334</v>
      </c>
      <c r="N3247">
        <v>1.0999999999999999E-2</v>
      </c>
      <c r="O3247">
        <v>137</v>
      </c>
      <c r="P3247">
        <v>-0.53</v>
      </c>
      <c r="Q3247">
        <v>171</v>
      </c>
      <c r="R3247">
        <v>103.3</v>
      </c>
      <c r="S3247">
        <v>159</v>
      </c>
      <c r="T3247">
        <v>103.8</v>
      </c>
      <c r="U3247">
        <v>204</v>
      </c>
      <c r="V3247">
        <v>1.48</v>
      </c>
      <c r="W3247">
        <v>118</v>
      </c>
    </row>
    <row r="3248" spans="1:23" x14ac:dyDescent="0.25">
      <c r="A3248">
        <f>COUNTIF('Value Matchup'!$D$356:$D$423,D3248)</f>
        <v>1</v>
      </c>
      <c r="B3248" t="s">
        <v>1776</v>
      </c>
      <c r="C3248">
        <v>98</v>
      </c>
      <c r="D3248" t="s">
        <v>339</v>
      </c>
      <c r="E3248" t="s">
        <v>182</v>
      </c>
      <c r="F3248" s="79" t="s">
        <v>1041</v>
      </c>
      <c r="G3248">
        <v>7.72</v>
      </c>
      <c r="H3248">
        <v>100.1</v>
      </c>
      <c r="I3248">
        <v>211</v>
      </c>
      <c r="J3248">
        <v>92.4</v>
      </c>
      <c r="K3248">
        <v>23</v>
      </c>
      <c r="L3248">
        <v>62.4</v>
      </c>
      <c r="M3248">
        <v>304</v>
      </c>
      <c r="N3248">
        <v>3.9E-2</v>
      </c>
      <c r="O3248">
        <v>81</v>
      </c>
      <c r="P3248">
        <v>3.2</v>
      </c>
      <c r="Q3248">
        <v>106</v>
      </c>
      <c r="R3248">
        <v>104.5</v>
      </c>
      <c r="S3248">
        <v>115</v>
      </c>
      <c r="T3248">
        <v>101.3</v>
      </c>
      <c r="U3248">
        <v>105</v>
      </c>
      <c r="V3248">
        <v>-4.13</v>
      </c>
      <c r="W3248">
        <v>267</v>
      </c>
    </row>
    <row r="3249" spans="1:23" x14ac:dyDescent="0.25">
      <c r="A3249">
        <f>COUNTIF('Value Matchup'!$D$356:$D$423,D3249)</f>
        <v>0</v>
      </c>
      <c r="B3249" t="s">
        <v>1776</v>
      </c>
      <c r="C3249">
        <v>99</v>
      </c>
      <c r="D3249" t="s">
        <v>364</v>
      </c>
      <c r="E3249" t="s">
        <v>167</v>
      </c>
      <c r="F3249" s="79" t="s">
        <v>544</v>
      </c>
      <c r="G3249">
        <v>7.6</v>
      </c>
      <c r="H3249">
        <v>103.7</v>
      </c>
      <c r="I3249">
        <v>158</v>
      </c>
      <c r="J3249">
        <v>96.1</v>
      </c>
      <c r="K3249">
        <v>60</v>
      </c>
      <c r="L3249">
        <v>61</v>
      </c>
      <c r="M3249">
        <v>327</v>
      </c>
      <c r="N3249">
        <v>-5.0999999999999997E-2</v>
      </c>
      <c r="O3249">
        <v>300</v>
      </c>
      <c r="P3249">
        <v>2.64</v>
      </c>
      <c r="Q3249">
        <v>119</v>
      </c>
      <c r="R3249">
        <v>103.4</v>
      </c>
      <c r="S3249">
        <v>151</v>
      </c>
      <c r="T3249">
        <v>100.8</v>
      </c>
      <c r="U3249">
        <v>94</v>
      </c>
      <c r="V3249">
        <v>-3.1</v>
      </c>
      <c r="W3249">
        <v>250</v>
      </c>
    </row>
    <row r="3250" spans="1:23" x14ac:dyDescent="0.25">
      <c r="A3250">
        <f>COUNTIF('Value Matchup'!$D$356:$D$423,D3250)</f>
        <v>0</v>
      </c>
      <c r="B3250" t="s">
        <v>1776</v>
      </c>
      <c r="C3250">
        <v>100</v>
      </c>
      <c r="D3250" t="s">
        <v>1717</v>
      </c>
      <c r="E3250" t="s">
        <v>108</v>
      </c>
      <c r="F3250" s="79" t="s">
        <v>752</v>
      </c>
      <c r="G3250">
        <v>7.42</v>
      </c>
      <c r="H3250">
        <v>110.2</v>
      </c>
      <c r="I3250">
        <v>57</v>
      </c>
      <c r="J3250">
        <v>102.7</v>
      </c>
      <c r="K3250">
        <v>172</v>
      </c>
      <c r="L3250">
        <v>69.3</v>
      </c>
      <c r="M3250">
        <v>37</v>
      </c>
      <c r="N3250">
        <v>5.1999999999999998E-2</v>
      </c>
      <c r="O3250">
        <v>54</v>
      </c>
      <c r="P3250">
        <v>-3.33</v>
      </c>
      <c r="Q3250">
        <v>230</v>
      </c>
      <c r="R3250">
        <v>101.3</v>
      </c>
      <c r="S3250">
        <v>216</v>
      </c>
      <c r="T3250">
        <v>104.6</v>
      </c>
      <c r="U3250">
        <v>244</v>
      </c>
      <c r="V3250">
        <v>4.67</v>
      </c>
      <c r="W3250">
        <v>56</v>
      </c>
    </row>
    <row r="3251" spans="1:23" x14ac:dyDescent="0.25">
      <c r="A3251">
        <f>COUNTIF('Value Matchup'!$D$356:$D$423,D3251)</f>
        <v>0</v>
      </c>
      <c r="B3251" t="s">
        <v>1776</v>
      </c>
      <c r="C3251">
        <v>101</v>
      </c>
      <c r="D3251" t="s">
        <v>323</v>
      </c>
      <c r="E3251" t="s">
        <v>232</v>
      </c>
      <c r="F3251" s="79" t="s">
        <v>1718</v>
      </c>
      <c r="G3251">
        <v>7.04</v>
      </c>
      <c r="H3251">
        <v>107.9</v>
      </c>
      <c r="I3251">
        <v>89</v>
      </c>
      <c r="J3251">
        <v>100.8</v>
      </c>
      <c r="K3251">
        <v>131</v>
      </c>
      <c r="L3251">
        <v>62.2</v>
      </c>
      <c r="M3251">
        <v>306</v>
      </c>
      <c r="N3251">
        <v>-0.14000000000000001</v>
      </c>
      <c r="O3251">
        <v>346</v>
      </c>
      <c r="P3251">
        <v>7.55</v>
      </c>
      <c r="Q3251">
        <v>53</v>
      </c>
      <c r="R3251">
        <v>106.3</v>
      </c>
      <c r="S3251">
        <v>59</v>
      </c>
      <c r="T3251">
        <v>98.8</v>
      </c>
      <c r="U3251">
        <v>40</v>
      </c>
      <c r="V3251">
        <v>-8.17</v>
      </c>
      <c r="W3251">
        <v>333</v>
      </c>
    </row>
    <row r="3252" spans="1:23" x14ac:dyDescent="0.25">
      <c r="A3252">
        <f>COUNTIF('Value Matchup'!$D$356:$D$423,D3252)</f>
        <v>0</v>
      </c>
      <c r="B3252" t="s">
        <v>1776</v>
      </c>
      <c r="C3252">
        <v>102</v>
      </c>
      <c r="D3252" t="s">
        <v>283</v>
      </c>
      <c r="E3252" t="s">
        <v>132</v>
      </c>
      <c r="F3252" s="79" t="s">
        <v>1039</v>
      </c>
      <c r="G3252">
        <v>7</v>
      </c>
      <c r="H3252">
        <v>105.1</v>
      </c>
      <c r="I3252">
        <v>143</v>
      </c>
      <c r="J3252">
        <v>98.1</v>
      </c>
      <c r="K3252">
        <v>88</v>
      </c>
      <c r="L3252">
        <v>64.7</v>
      </c>
      <c r="M3252">
        <v>227</v>
      </c>
      <c r="N3252">
        <v>-1.7000000000000001E-2</v>
      </c>
      <c r="O3252">
        <v>226</v>
      </c>
      <c r="P3252">
        <v>-4.33</v>
      </c>
      <c r="Q3252">
        <v>248</v>
      </c>
      <c r="R3252">
        <v>101.3</v>
      </c>
      <c r="S3252">
        <v>214</v>
      </c>
      <c r="T3252">
        <v>105.6</v>
      </c>
      <c r="U3252">
        <v>291</v>
      </c>
      <c r="V3252">
        <v>1.84</v>
      </c>
      <c r="W3252">
        <v>110</v>
      </c>
    </row>
    <row r="3253" spans="1:23" x14ac:dyDescent="0.25">
      <c r="A3253">
        <f>COUNTIF('Value Matchup'!$D$356:$D$423,D3253)</f>
        <v>1</v>
      </c>
      <c r="B3253" t="s">
        <v>1776</v>
      </c>
      <c r="C3253">
        <v>103</v>
      </c>
      <c r="D3253" t="s">
        <v>130</v>
      </c>
      <c r="E3253" t="s">
        <v>114</v>
      </c>
      <c r="F3253" s="79" t="s">
        <v>550</v>
      </c>
      <c r="G3253">
        <v>6.98</v>
      </c>
      <c r="H3253">
        <v>109.9</v>
      </c>
      <c r="I3253">
        <v>63</v>
      </c>
      <c r="J3253">
        <v>102.9</v>
      </c>
      <c r="K3253">
        <v>174</v>
      </c>
      <c r="L3253">
        <v>69</v>
      </c>
      <c r="M3253">
        <v>45</v>
      </c>
      <c r="N3253">
        <v>-7.4999999999999997E-2</v>
      </c>
      <c r="O3253">
        <v>327</v>
      </c>
      <c r="P3253">
        <v>5.52</v>
      </c>
      <c r="Q3253">
        <v>73</v>
      </c>
      <c r="R3253">
        <v>105.5</v>
      </c>
      <c r="S3253">
        <v>78</v>
      </c>
      <c r="T3253">
        <v>100</v>
      </c>
      <c r="U3253">
        <v>73</v>
      </c>
      <c r="V3253">
        <v>-3.37</v>
      </c>
      <c r="W3253">
        <v>254</v>
      </c>
    </row>
    <row r="3254" spans="1:23" x14ac:dyDescent="0.25">
      <c r="A3254">
        <f>COUNTIF('Value Matchup'!$D$356:$D$423,D3254)</f>
        <v>1</v>
      </c>
      <c r="B3254" t="s">
        <v>1776</v>
      </c>
      <c r="C3254">
        <v>104</v>
      </c>
      <c r="D3254" t="s">
        <v>58</v>
      </c>
      <c r="E3254" t="s">
        <v>134</v>
      </c>
      <c r="F3254" s="79" t="s">
        <v>451</v>
      </c>
      <c r="G3254">
        <v>6.98</v>
      </c>
      <c r="H3254">
        <v>110.2</v>
      </c>
      <c r="I3254">
        <v>56</v>
      </c>
      <c r="J3254">
        <v>103.2</v>
      </c>
      <c r="K3254">
        <v>181</v>
      </c>
      <c r="L3254">
        <v>65.3</v>
      </c>
      <c r="M3254">
        <v>205</v>
      </c>
      <c r="N3254">
        <v>-3.6999999999999998E-2</v>
      </c>
      <c r="O3254">
        <v>269</v>
      </c>
      <c r="P3254">
        <v>9.92</v>
      </c>
      <c r="Q3254">
        <v>13</v>
      </c>
      <c r="R3254">
        <v>108.4</v>
      </c>
      <c r="S3254">
        <v>12</v>
      </c>
      <c r="T3254">
        <v>98.5</v>
      </c>
      <c r="U3254">
        <v>28</v>
      </c>
      <c r="V3254">
        <v>-1.19</v>
      </c>
      <c r="W3254">
        <v>189</v>
      </c>
    </row>
    <row r="3255" spans="1:23" x14ac:dyDescent="0.25">
      <c r="A3255">
        <f>COUNTIF('Value Matchup'!$D$356:$D$423,D3255)</f>
        <v>0</v>
      </c>
      <c r="B3255" t="s">
        <v>1776</v>
      </c>
      <c r="C3255">
        <v>105</v>
      </c>
      <c r="D3255" t="s">
        <v>1719</v>
      </c>
      <c r="E3255" t="s">
        <v>198</v>
      </c>
      <c r="F3255" s="79" t="s">
        <v>456</v>
      </c>
      <c r="G3255">
        <v>6.96</v>
      </c>
      <c r="H3255">
        <v>109.2</v>
      </c>
      <c r="I3255">
        <v>72</v>
      </c>
      <c r="J3255">
        <v>102.2</v>
      </c>
      <c r="K3255">
        <v>163</v>
      </c>
      <c r="L3255">
        <v>67.7</v>
      </c>
      <c r="M3255">
        <v>85</v>
      </c>
      <c r="N3255">
        <v>-1.2999999999999999E-2</v>
      </c>
      <c r="O3255">
        <v>203</v>
      </c>
      <c r="P3255">
        <v>-0.16</v>
      </c>
      <c r="Q3255">
        <v>164</v>
      </c>
      <c r="R3255">
        <v>103.9</v>
      </c>
      <c r="S3255">
        <v>136</v>
      </c>
      <c r="T3255">
        <v>104.1</v>
      </c>
      <c r="U3255">
        <v>219</v>
      </c>
      <c r="V3255">
        <v>7.28</v>
      </c>
      <c r="W3255">
        <v>29</v>
      </c>
    </row>
    <row r="3256" spans="1:23" x14ac:dyDescent="0.25">
      <c r="A3256">
        <f>COUNTIF('Value Matchup'!$D$356:$D$423,D3256)</f>
        <v>0</v>
      </c>
      <c r="B3256" t="s">
        <v>1776</v>
      </c>
      <c r="C3256">
        <v>106</v>
      </c>
      <c r="D3256" t="s">
        <v>370</v>
      </c>
      <c r="E3256" t="s">
        <v>1668</v>
      </c>
      <c r="F3256" s="79" t="s">
        <v>518</v>
      </c>
      <c r="G3256">
        <v>6.75</v>
      </c>
      <c r="H3256">
        <v>106.5</v>
      </c>
      <c r="I3256">
        <v>117</v>
      </c>
      <c r="J3256">
        <v>99.7</v>
      </c>
      <c r="K3256">
        <v>113</v>
      </c>
      <c r="L3256">
        <v>66.3</v>
      </c>
      <c r="M3256">
        <v>152</v>
      </c>
      <c r="N3256">
        <v>-4.7E-2</v>
      </c>
      <c r="O3256">
        <v>293</v>
      </c>
      <c r="P3256">
        <v>6.91</v>
      </c>
      <c r="Q3256">
        <v>58</v>
      </c>
      <c r="R3256">
        <v>106.5</v>
      </c>
      <c r="S3256">
        <v>54</v>
      </c>
      <c r="T3256">
        <v>99.6</v>
      </c>
      <c r="U3256">
        <v>59</v>
      </c>
      <c r="V3256">
        <v>0.15</v>
      </c>
      <c r="W3256">
        <v>142</v>
      </c>
    </row>
    <row r="3257" spans="1:23" x14ac:dyDescent="0.25">
      <c r="A3257">
        <f>COUNTIF('Value Matchup'!$D$356:$D$423,D3257)</f>
        <v>0</v>
      </c>
      <c r="B3257" t="s">
        <v>1776</v>
      </c>
      <c r="C3257">
        <v>107</v>
      </c>
      <c r="D3257" t="s">
        <v>1720</v>
      </c>
      <c r="E3257" t="s">
        <v>176</v>
      </c>
      <c r="F3257" s="79" t="s">
        <v>537</v>
      </c>
      <c r="G3257">
        <v>6.58</v>
      </c>
      <c r="H3257">
        <v>110</v>
      </c>
      <c r="I3257">
        <v>60</v>
      </c>
      <c r="J3257">
        <v>103.4</v>
      </c>
      <c r="K3257">
        <v>185</v>
      </c>
      <c r="L3257">
        <v>60.2</v>
      </c>
      <c r="M3257">
        <v>335</v>
      </c>
      <c r="N3257">
        <v>0.11600000000000001</v>
      </c>
      <c r="O3257">
        <v>7</v>
      </c>
      <c r="P3257">
        <v>4.28</v>
      </c>
      <c r="Q3257">
        <v>87</v>
      </c>
      <c r="R3257">
        <v>103.7</v>
      </c>
      <c r="S3257">
        <v>140</v>
      </c>
      <c r="T3257">
        <v>99.4</v>
      </c>
      <c r="U3257">
        <v>54</v>
      </c>
      <c r="V3257">
        <v>7.35</v>
      </c>
      <c r="W3257">
        <v>28</v>
      </c>
    </row>
    <row r="3258" spans="1:23" x14ac:dyDescent="0.25">
      <c r="A3258">
        <f>COUNTIF('Value Matchup'!$D$356:$D$423,D3258)</f>
        <v>0</v>
      </c>
      <c r="B3258" t="s">
        <v>1776</v>
      </c>
      <c r="C3258">
        <v>108</v>
      </c>
      <c r="D3258" t="s">
        <v>239</v>
      </c>
      <c r="E3258" t="s">
        <v>186</v>
      </c>
      <c r="F3258" s="79" t="s">
        <v>1055</v>
      </c>
      <c r="G3258">
        <v>6.34</v>
      </c>
      <c r="H3258">
        <v>108.5</v>
      </c>
      <c r="I3258">
        <v>81</v>
      </c>
      <c r="J3258">
        <v>102.2</v>
      </c>
      <c r="K3258">
        <v>161</v>
      </c>
      <c r="L3258">
        <v>64.7</v>
      </c>
      <c r="M3258">
        <v>225</v>
      </c>
      <c r="N3258">
        <v>1.4E-2</v>
      </c>
      <c r="O3258">
        <v>126</v>
      </c>
      <c r="P3258">
        <v>-2.81</v>
      </c>
      <c r="Q3258">
        <v>224</v>
      </c>
      <c r="R3258">
        <v>101.4</v>
      </c>
      <c r="S3258">
        <v>212</v>
      </c>
      <c r="T3258">
        <v>104.2</v>
      </c>
      <c r="U3258">
        <v>223</v>
      </c>
      <c r="V3258">
        <v>6.88</v>
      </c>
      <c r="W3258">
        <v>34</v>
      </c>
    </row>
    <row r="3259" spans="1:23" x14ac:dyDescent="0.25">
      <c r="A3259">
        <f>COUNTIF('Value Matchup'!$D$356:$D$423,D3259)</f>
        <v>0</v>
      </c>
      <c r="B3259" t="s">
        <v>1776</v>
      </c>
      <c r="C3259">
        <v>109</v>
      </c>
      <c r="D3259" t="s">
        <v>122</v>
      </c>
      <c r="E3259" t="s">
        <v>169</v>
      </c>
      <c r="F3259" s="79" t="s">
        <v>1341</v>
      </c>
      <c r="G3259">
        <v>6.18</v>
      </c>
      <c r="H3259">
        <v>110.1</v>
      </c>
      <c r="I3259">
        <v>58</v>
      </c>
      <c r="J3259">
        <v>104</v>
      </c>
      <c r="K3259">
        <v>202</v>
      </c>
      <c r="L3259">
        <v>65.3</v>
      </c>
      <c r="M3259">
        <v>207</v>
      </c>
      <c r="N3259">
        <v>1.2E-2</v>
      </c>
      <c r="O3259">
        <v>131</v>
      </c>
      <c r="P3259">
        <v>-1.96</v>
      </c>
      <c r="Q3259">
        <v>202</v>
      </c>
      <c r="R3259">
        <v>101.7</v>
      </c>
      <c r="S3259">
        <v>199</v>
      </c>
      <c r="T3259">
        <v>103.7</v>
      </c>
      <c r="U3259">
        <v>196</v>
      </c>
      <c r="V3259">
        <v>2.75</v>
      </c>
      <c r="W3259">
        <v>87</v>
      </c>
    </row>
    <row r="3260" spans="1:23" x14ac:dyDescent="0.25">
      <c r="A3260">
        <f>COUNTIF('Value Matchup'!$D$356:$D$423,D3260)</f>
        <v>1</v>
      </c>
      <c r="B3260" t="s">
        <v>1776</v>
      </c>
      <c r="C3260">
        <v>110</v>
      </c>
      <c r="D3260" t="s">
        <v>237</v>
      </c>
      <c r="E3260" t="s">
        <v>161</v>
      </c>
      <c r="F3260" s="79" t="s">
        <v>510</v>
      </c>
      <c r="G3260">
        <v>6.11</v>
      </c>
      <c r="H3260">
        <v>100.1</v>
      </c>
      <c r="I3260">
        <v>209</v>
      </c>
      <c r="J3260">
        <v>94</v>
      </c>
      <c r="K3260">
        <v>39</v>
      </c>
      <c r="L3260">
        <v>64.7</v>
      </c>
      <c r="M3260">
        <v>230</v>
      </c>
      <c r="N3260">
        <v>0.04</v>
      </c>
      <c r="O3260">
        <v>77</v>
      </c>
      <c r="P3260">
        <v>-0.81</v>
      </c>
      <c r="Q3260">
        <v>178</v>
      </c>
      <c r="R3260">
        <v>101.8</v>
      </c>
      <c r="S3260">
        <v>195</v>
      </c>
      <c r="T3260">
        <v>102.6</v>
      </c>
      <c r="U3260">
        <v>158</v>
      </c>
      <c r="V3260">
        <v>0.37</v>
      </c>
      <c r="W3260">
        <v>137</v>
      </c>
    </row>
    <row r="3261" spans="1:23" x14ac:dyDescent="0.25">
      <c r="A3261">
        <f>COUNTIF('Value Matchup'!$D$356:$D$423,D3261)</f>
        <v>0</v>
      </c>
      <c r="B3261" t="s">
        <v>1776</v>
      </c>
      <c r="C3261">
        <v>111</v>
      </c>
      <c r="D3261" t="s">
        <v>43</v>
      </c>
      <c r="E3261" t="s">
        <v>146</v>
      </c>
      <c r="F3261" s="79" t="s">
        <v>1721</v>
      </c>
      <c r="G3261">
        <v>6.06</v>
      </c>
      <c r="H3261">
        <v>107.5</v>
      </c>
      <c r="I3261">
        <v>99</v>
      </c>
      <c r="J3261">
        <v>101.4</v>
      </c>
      <c r="K3261">
        <v>145</v>
      </c>
      <c r="L3261">
        <v>67</v>
      </c>
      <c r="M3261">
        <v>119</v>
      </c>
      <c r="N3261">
        <v>5.0999999999999997E-2</v>
      </c>
      <c r="O3261">
        <v>56</v>
      </c>
      <c r="P3261">
        <v>-4.12</v>
      </c>
      <c r="Q3261">
        <v>243</v>
      </c>
      <c r="R3261">
        <v>99.5</v>
      </c>
      <c r="S3261">
        <v>272</v>
      </c>
      <c r="T3261">
        <v>103.6</v>
      </c>
      <c r="U3261">
        <v>193</v>
      </c>
      <c r="V3261">
        <v>0.21</v>
      </c>
      <c r="W3261">
        <v>138</v>
      </c>
    </row>
    <row r="3262" spans="1:23" x14ac:dyDescent="0.25">
      <c r="A3262">
        <f>COUNTIF('Value Matchup'!$D$356:$D$423,D3262)</f>
        <v>0</v>
      </c>
      <c r="B3262" t="s">
        <v>1776</v>
      </c>
      <c r="C3262">
        <v>112</v>
      </c>
      <c r="D3262" t="s">
        <v>1028</v>
      </c>
      <c r="E3262" t="s">
        <v>155</v>
      </c>
      <c r="F3262" s="79" t="s">
        <v>761</v>
      </c>
      <c r="G3262">
        <v>6.03</v>
      </c>
      <c r="H3262">
        <v>111.6</v>
      </c>
      <c r="I3262">
        <v>45</v>
      </c>
      <c r="J3262">
        <v>105.5</v>
      </c>
      <c r="K3262">
        <v>231</v>
      </c>
      <c r="L3262">
        <v>70.3</v>
      </c>
      <c r="M3262">
        <v>24</v>
      </c>
      <c r="N3262">
        <v>0.122</v>
      </c>
      <c r="O3262">
        <v>5</v>
      </c>
      <c r="P3262">
        <v>4.03</v>
      </c>
      <c r="Q3262">
        <v>94</v>
      </c>
      <c r="R3262">
        <v>105.8</v>
      </c>
      <c r="S3262">
        <v>72</v>
      </c>
      <c r="T3262">
        <v>101.7</v>
      </c>
      <c r="U3262">
        <v>120</v>
      </c>
      <c r="V3262">
        <v>2.09</v>
      </c>
      <c r="W3262">
        <v>102</v>
      </c>
    </row>
    <row r="3263" spans="1:23" x14ac:dyDescent="0.25">
      <c r="A3263">
        <f>COUNTIF('Value Matchup'!$D$356:$D$423,D3263)</f>
        <v>0</v>
      </c>
      <c r="B3263" t="s">
        <v>1776</v>
      </c>
      <c r="C3263">
        <v>113</v>
      </c>
      <c r="D3263" t="s">
        <v>257</v>
      </c>
      <c r="E3263" t="s">
        <v>155</v>
      </c>
      <c r="F3263" s="79" t="s">
        <v>1039</v>
      </c>
      <c r="G3263">
        <v>5.99</v>
      </c>
      <c r="H3263">
        <v>105.4</v>
      </c>
      <c r="I3263">
        <v>139</v>
      </c>
      <c r="J3263">
        <v>99.4</v>
      </c>
      <c r="K3263">
        <v>103</v>
      </c>
      <c r="L3263">
        <v>67.599999999999994</v>
      </c>
      <c r="M3263">
        <v>89</v>
      </c>
      <c r="N3263">
        <v>0.109</v>
      </c>
      <c r="O3263">
        <v>9</v>
      </c>
      <c r="P3263">
        <v>1.1499999999999999</v>
      </c>
      <c r="Q3263">
        <v>145</v>
      </c>
      <c r="R3263">
        <v>104.9</v>
      </c>
      <c r="S3263">
        <v>94</v>
      </c>
      <c r="T3263">
        <v>103.8</v>
      </c>
      <c r="U3263">
        <v>206</v>
      </c>
      <c r="V3263">
        <v>-3.87</v>
      </c>
      <c r="W3263">
        <v>262</v>
      </c>
    </row>
    <row r="3264" spans="1:23" x14ac:dyDescent="0.25">
      <c r="A3264">
        <f>COUNTIF('Value Matchup'!$D$356:$D$423,D3264)</f>
        <v>1</v>
      </c>
      <c r="B3264" t="s">
        <v>1776</v>
      </c>
      <c r="C3264">
        <v>114</v>
      </c>
      <c r="D3264" t="s">
        <v>143</v>
      </c>
      <c r="E3264" t="s">
        <v>144</v>
      </c>
      <c r="F3264" s="79" t="s">
        <v>445</v>
      </c>
      <c r="G3264">
        <v>5.69</v>
      </c>
      <c r="H3264">
        <v>106.3</v>
      </c>
      <c r="I3264">
        <v>119</v>
      </c>
      <c r="J3264">
        <v>100.6</v>
      </c>
      <c r="K3264">
        <v>125</v>
      </c>
      <c r="L3264">
        <v>64.900000000000006</v>
      </c>
      <c r="M3264">
        <v>222</v>
      </c>
      <c r="N3264">
        <v>1.6E-2</v>
      </c>
      <c r="O3264">
        <v>121</v>
      </c>
      <c r="P3264">
        <v>4.53</v>
      </c>
      <c r="Q3264">
        <v>84</v>
      </c>
      <c r="R3264">
        <v>105.6</v>
      </c>
      <c r="S3264">
        <v>76</v>
      </c>
      <c r="T3264">
        <v>101.1</v>
      </c>
      <c r="U3264">
        <v>100</v>
      </c>
      <c r="V3264">
        <v>0.99</v>
      </c>
      <c r="W3264">
        <v>129</v>
      </c>
    </row>
    <row r="3265" spans="1:23" x14ac:dyDescent="0.25">
      <c r="A3265">
        <f>COUNTIF('Value Matchup'!$D$356:$D$423,D3265)</f>
        <v>0</v>
      </c>
      <c r="B3265" t="s">
        <v>1776</v>
      </c>
      <c r="C3265">
        <v>115</v>
      </c>
      <c r="D3265" t="s">
        <v>411</v>
      </c>
      <c r="E3265" t="s">
        <v>1668</v>
      </c>
      <c r="F3265" s="79" t="s">
        <v>445</v>
      </c>
      <c r="G3265">
        <v>5.67</v>
      </c>
      <c r="H3265">
        <v>108.2</v>
      </c>
      <c r="I3265">
        <v>85</v>
      </c>
      <c r="J3265">
        <v>102.5</v>
      </c>
      <c r="K3265">
        <v>167</v>
      </c>
      <c r="L3265">
        <v>66.099999999999994</v>
      </c>
      <c r="M3265">
        <v>165</v>
      </c>
      <c r="N3265">
        <v>-2.1000000000000001E-2</v>
      </c>
      <c r="O3265">
        <v>235</v>
      </c>
      <c r="P3265">
        <v>4.4400000000000004</v>
      </c>
      <c r="Q3265">
        <v>85</v>
      </c>
      <c r="R3265">
        <v>104.8</v>
      </c>
      <c r="S3265">
        <v>106</v>
      </c>
      <c r="T3265">
        <v>100.3</v>
      </c>
      <c r="U3265">
        <v>87</v>
      </c>
      <c r="V3265">
        <v>-6.16</v>
      </c>
      <c r="W3265">
        <v>308</v>
      </c>
    </row>
    <row r="3266" spans="1:23" x14ac:dyDescent="0.25">
      <c r="A3266">
        <f>COUNTIF('Value Matchup'!$D$356:$D$423,D3266)</f>
        <v>0</v>
      </c>
      <c r="B3266" t="s">
        <v>1776</v>
      </c>
      <c r="C3266">
        <v>116</v>
      </c>
      <c r="D3266" t="s">
        <v>88</v>
      </c>
      <c r="E3266" t="s">
        <v>144</v>
      </c>
      <c r="F3266" s="79" t="s">
        <v>754</v>
      </c>
      <c r="G3266">
        <v>5.56</v>
      </c>
      <c r="H3266">
        <v>107.8</v>
      </c>
      <c r="I3266">
        <v>94</v>
      </c>
      <c r="J3266">
        <v>102.2</v>
      </c>
      <c r="K3266">
        <v>162</v>
      </c>
      <c r="L3266">
        <v>65.5</v>
      </c>
      <c r="M3266">
        <v>198</v>
      </c>
      <c r="N3266">
        <v>-1.4E-2</v>
      </c>
      <c r="O3266">
        <v>213</v>
      </c>
      <c r="P3266">
        <v>3.19</v>
      </c>
      <c r="Q3266">
        <v>107</v>
      </c>
      <c r="R3266">
        <v>104.7</v>
      </c>
      <c r="S3266">
        <v>110</v>
      </c>
      <c r="T3266">
        <v>101.5</v>
      </c>
      <c r="U3266">
        <v>111</v>
      </c>
      <c r="V3266">
        <v>-0.98</v>
      </c>
      <c r="W3266">
        <v>177</v>
      </c>
    </row>
    <row r="3267" spans="1:23" x14ac:dyDescent="0.25">
      <c r="A3267">
        <f>COUNTIF('Value Matchup'!$D$356:$D$423,D3267)</f>
        <v>0</v>
      </c>
      <c r="B3267" t="s">
        <v>1776</v>
      </c>
      <c r="C3267">
        <v>117</v>
      </c>
      <c r="D3267" t="s">
        <v>67</v>
      </c>
      <c r="E3267" t="s">
        <v>1668</v>
      </c>
      <c r="F3267" s="79" t="s">
        <v>518</v>
      </c>
      <c r="G3267">
        <v>5.48</v>
      </c>
      <c r="H3267">
        <v>106.4</v>
      </c>
      <c r="I3267">
        <v>118</v>
      </c>
      <c r="J3267">
        <v>100.9</v>
      </c>
      <c r="K3267">
        <v>133</v>
      </c>
      <c r="L3267">
        <v>64.3</v>
      </c>
      <c r="M3267">
        <v>246</v>
      </c>
      <c r="N3267">
        <v>-1.6E-2</v>
      </c>
      <c r="O3267">
        <v>220</v>
      </c>
      <c r="P3267">
        <v>7.01</v>
      </c>
      <c r="Q3267">
        <v>56</v>
      </c>
      <c r="R3267">
        <v>106.5</v>
      </c>
      <c r="S3267">
        <v>55</v>
      </c>
      <c r="T3267">
        <v>99.4</v>
      </c>
      <c r="U3267">
        <v>55</v>
      </c>
      <c r="V3267">
        <v>1.1499999999999999</v>
      </c>
      <c r="W3267">
        <v>124</v>
      </c>
    </row>
    <row r="3268" spans="1:23" x14ac:dyDescent="0.25">
      <c r="A3268">
        <f>COUNTIF('Value Matchup'!$D$356:$D$423,D3268)</f>
        <v>0</v>
      </c>
      <c r="B3268" t="s">
        <v>1776</v>
      </c>
      <c r="C3268">
        <v>118</v>
      </c>
      <c r="D3268" t="s">
        <v>201</v>
      </c>
      <c r="E3268" t="s">
        <v>161</v>
      </c>
      <c r="F3268" s="79" t="s">
        <v>545</v>
      </c>
      <c r="G3268">
        <v>5.36</v>
      </c>
      <c r="H3268">
        <v>106.7</v>
      </c>
      <c r="I3268">
        <v>110</v>
      </c>
      <c r="J3268">
        <v>101.3</v>
      </c>
      <c r="K3268">
        <v>144</v>
      </c>
      <c r="L3268">
        <v>65.7</v>
      </c>
      <c r="M3268">
        <v>187</v>
      </c>
      <c r="N3268">
        <v>4.4999999999999998E-2</v>
      </c>
      <c r="O3268">
        <v>68</v>
      </c>
      <c r="P3268">
        <v>-1.59</v>
      </c>
      <c r="Q3268">
        <v>194</v>
      </c>
      <c r="R3268">
        <v>100.7</v>
      </c>
      <c r="S3268">
        <v>235</v>
      </c>
      <c r="T3268">
        <v>102.3</v>
      </c>
      <c r="U3268">
        <v>149</v>
      </c>
      <c r="V3268">
        <v>-7.06</v>
      </c>
      <c r="W3268">
        <v>315</v>
      </c>
    </row>
    <row r="3269" spans="1:23" x14ac:dyDescent="0.25">
      <c r="A3269">
        <f>COUNTIF('Value Matchup'!$D$356:$D$423,D3269)</f>
        <v>0</v>
      </c>
      <c r="B3269" t="s">
        <v>1776</v>
      </c>
      <c r="C3269">
        <v>119</v>
      </c>
      <c r="D3269" t="s">
        <v>41</v>
      </c>
      <c r="E3269" t="s">
        <v>114</v>
      </c>
      <c r="F3269" s="79" t="s">
        <v>518</v>
      </c>
      <c r="G3269">
        <v>5.3</v>
      </c>
      <c r="H3269">
        <v>105.9</v>
      </c>
      <c r="I3269">
        <v>129</v>
      </c>
      <c r="J3269">
        <v>100.6</v>
      </c>
      <c r="K3269">
        <v>124</v>
      </c>
      <c r="L3269">
        <v>69.7</v>
      </c>
      <c r="M3269">
        <v>31</v>
      </c>
      <c r="N3269">
        <v>-7.4999999999999997E-2</v>
      </c>
      <c r="O3269">
        <v>326</v>
      </c>
      <c r="P3269">
        <v>5.5</v>
      </c>
      <c r="Q3269">
        <v>75</v>
      </c>
      <c r="R3269">
        <v>105.9</v>
      </c>
      <c r="S3269">
        <v>69</v>
      </c>
      <c r="T3269">
        <v>100.3</v>
      </c>
      <c r="U3269">
        <v>88</v>
      </c>
      <c r="V3269">
        <v>-2.77</v>
      </c>
      <c r="W3269">
        <v>236</v>
      </c>
    </row>
    <row r="3270" spans="1:23" x14ac:dyDescent="0.25">
      <c r="A3270">
        <f>COUNTIF('Value Matchup'!$D$356:$D$423,D3270)</f>
        <v>0</v>
      </c>
      <c r="B3270" t="s">
        <v>1776</v>
      </c>
      <c r="C3270">
        <v>120</v>
      </c>
      <c r="D3270" t="s">
        <v>91</v>
      </c>
      <c r="E3270" t="s">
        <v>146</v>
      </c>
      <c r="F3270" s="79" t="s">
        <v>1059</v>
      </c>
      <c r="G3270">
        <v>5.29</v>
      </c>
      <c r="H3270">
        <v>98.6</v>
      </c>
      <c r="I3270">
        <v>236</v>
      </c>
      <c r="J3270">
        <v>93.3</v>
      </c>
      <c r="K3270">
        <v>32</v>
      </c>
      <c r="L3270">
        <v>58.7</v>
      </c>
      <c r="M3270">
        <v>343</v>
      </c>
      <c r="N3270">
        <v>8.0000000000000002E-3</v>
      </c>
      <c r="O3270">
        <v>150</v>
      </c>
      <c r="P3270">
        <v>-5.24</v>
      </c>
      <c r="Q3270">
        <v>261</v>
      </c>
      <c r="R3270">
        <v>99.4</v>
      </c>
      <c r="S3270">
        <v>276</v>
      </c>
      <c r="T3270">
        <v>104.6</v>
      </c>
      <c r="U3270">
        <v>246</v>
      </c>
      <c r="V3270">
        <v>-4.42</v>
      </c>
      <c r="W3270">
        <v>277</v>
      </c>
    </row>
    <row r="3271" spans="1:23" x14ac:dyDescent="0.25">
      <c r="A3271">
        <f>COUNTIF('Value Matchup'!$D$356:$D$423,D3271)</f>
        <v>0</v>
      </c>
      <c r="B3271" t="s">
        <v>1776</v>
      </c>
      <c r="C3271">
        <v>121</v>
      </c>
      <c r="D3271" t="s">
        <v>111</v>
      </c>
      <c r="E3271" t="s">
        <v>112</v>
      </c>
      <c r="F3271" s="79" t="s">
        <v>1039</v>
      </c>
      <c r="G3271">
        <v>5.2</v>
      </c>
      <c r="H3271">
        <v>105.3</v>
      </c>
      <c r="I3271">
        <v>141</v>
      </c>
      <c r="J3271">
        <v>100.1</v>
      </c>
      <c r="K3271">
        <v>116</v>
      </c>
      <c r="L3271">
        <v>65.099999999999994</v>
      </c>
      <c r="M3271">
        <v>214</v>
      </c>
      <c r="N3271">
        <v>4.7E-2</v>
      </c>
      <c r="O3271">
        <v>65</v>
      </c>
      <c r="P3271">
        <v>-1.52</v>
      </c>
      <c r="Q3271">
        <v>190</v>
      </c>
      <c r="R3271">
        <v>102.2</v>
      </c>
      <c r="S3271">
        <v>185</v>
      </c>
      <c r="T3271">
        <v>103.7</v>
      </c>
      <c r="U3271">
        <v>197</v>
      </c>
      <c r="V3271">
        <v>-4.29</v>
      </c>
      <c r="W3271">
        <v>272</v>
      </c>
    </row>
    <row r="3272" spans="1:23" x14ac:dyDescent="0.25">
      <c r="A3272">
        <f>COUNTIF('Value Matchup'!$D$356:$D$423,D3272)</f>
        <v>0</v>
      </c>
      <c r="B3272" t="s">
        <v>1776</v>
      </c>
      <c r="C3272">
        <v>122</v>
      </c>
      <c r="D3272" t="s">
        <v>214</v>
      </c>
      <c r="E3272" t="s">
        <v>182</v>
      </c>
      <c r="F3272" s="79" t="s">
        <v>445</v>
      </c>
      <c r="G3272">
        <v>5.15</v>
      </c>
      <c r="H3272">
        <v>103.4</v>
      </c>
      <c r="I3272">
        <v>162</v>
      </c>
      <c r="J3272">
        <v>98.3</v>
      </c>
      <c r="K3272">
        <v>89</v>
      </c>
      <c r="L3272">
        <v>67</v>
      </c>
      <c r="M3272">
        <v>115</v>
      </c>
      <c r="N3272">
        <v>-4.3999999999999997E-2</v>
      </c>
      <c r="O3272">
        <v>284</v>
      </c>
      <c r="P3272">
        <v>2.48</v>
      </c>
      <c r="Q3272">
        <v>125</v>
      </c>
      <c r="R3272">
        <v>103.9</v>
      </c>
      <c r="S3272">
        <v>135</v>
      </c>
      <c r="T3272">
        <v>101.5</v>
      </c>
      <c r="U3272">
        <v>110</v>
      </c>
      <c r="V3272">
        <v>-4.3</v>
      </c>
      <c r="W3272">
        <v>273</v>
      </c>
    </row>
    <row r="3273" spans="1:23" x14ac:dyDescent="0.25">
      <c r="A3273">
        <f>COUNTIF('Value Matchup'!$D$356:$D$423,D3273)</f>
        <v>0</v>
      </c>
      <c r="B3273" t="s">
        <v>1776</v>
      </c>
      <c r="C3273">
        <v>123</v>
      </c>
      <c r="D3273" t="s">
        <v>363</v>
      </c>
      <c r="E3273" t="s">
        <v>144</v>
      </c>
      <c r="F3273" s="79" t="s">
        <v>444</v>
      </c>
      <c r="G3273">
        <v>5.14</v>
      </c>
      <c r="H3273">
        <v>106.1</v>
      </c>
      <c r="I3273">
        <v>127</v>
      </c>
      <c r="J3273">
        <v>101</v>
      </c>
      <c r="K3273">
        <v>135</v>
      </c>
      <c r="L3273">
        <v>66.2</v>
      </c>
      <c r="M3273">
        <v>160</v>
      </c>
      <c r="N3273">
        <v>-8.5999999999999993E-2</v>
      </c>
      <c r="O3273">
        <v>336</v>
      </c>
      <c r="P3273">
        <v>1.79</v>
      </c>
      <c r="Q3273">
        <v>137</v>
      </c>
      <c r="R3273">
        <v>103.7</v>
      </c>
      <c r="S3273">
        <v>141</v>
      </c>
      <c r="T3273">
        <v>101.9</v>
      </c>
      <c r="U3273">
        <v>131</v>
      </c>
      <c r="V3273">
        <v>-5.92</v>
      </c>
      <c r="W3273">
        <v>302</v>
      </c>
    </row>
    <row r="3274" spans="1:23" x14ac:dyDescent="0.25">
      <c r="A3274">
        <f>COUNTIF('Value Matchup'!$D$356:$D$423,D3274)</f>
        <v>0</v>
      </c>
      <c r="B3274" t="s">
        <v>1776</v>
      </c>
      <c r="C3274">
        <v>124</v>
      </c>
      <c r="D3274" t="s">
        <v>65</v>
      </c>
      <c r="E3274" t="s">
        <v>110</v>
      </c>
      <c r="F3274" s="79" t="s">
        <v>449</v>
      </c>
      <c r="G3274">
        <v>4.8600000000000003</v>
      </c>
      <c r="H3274">
        <v>102.9</v>
      </c>
      <c r="I3274">
        <v>170</v>
      </c>
      <c r="J3274">
        <v>98</v>
      </c>
      <c r="K3274">
        <v>87</v>
      </c>
      <c r="L3274">
        <v>64.8</v>
      </c>
      <c r="M3274">
        <v>224</v>
      </c>
      <c r="N3274">
        <v>-6.3E-2</v>
      </c>
      <c r="O3274">
        <v>311</v>
      </c>
      <c r="P3274">
        <v>4.05</v>
      </c>
      <c r="Q3274">
        <v>93</v>
      </c>
      <c r="R3274">
        <v>105.4</v>
      </c>
      <c r="S3274">
        <v>82</v>
      </c>
      <c r="T3274">
        <v>101.3</v>
      </c>
      <c r="U3274">
        <v>106</v>
      </c>
      <c r="V3274">
        <v>-0.37</v>
      </c>
      <c r="W3274">
        <v>156</v>
      </c>
    </row>
    <row r="3275" spans="1:23" x14ac:dyDescent="0.25">
      <c r="A3275">
        <f>COUNTIF('Value Matchup'!$D$356:$D$423,D3275)</f>
        <v>0</v>
      </c>
      <c r="B3275" t="s">
        <v>1776</v>
      </c>
      <c r="C3275">
        <v>125</v>
      </c>
      <c r="D3275" t="s">
        <v>309</v>
      </c>
      <c r="E3275" t="s">
        <v>198</v>
      </c>
      <c r="F3275" s="79" t="s">
        <v>752</v>
      </c>
      <c r="G3275">
        <v>4.82</v>
      </c>
      <c r="H3275">
        <v>105.5</v>
      </c>
      <c r="I3275">
        <v>138</v>
      </c>
      <c r="J3275">
        <v>100.7</v>
      </c>
      <c r="K3275">
        <v>127</v>
      </c>
      <c r="L3275">
        <v>66.8</v>
      </c>
      <c r="M3275">
        <v>127</v>
      </c>
      <c r="N3275">
        <v>2.5000000000000001E-2</v>
      </c>
      <c r="O3275">
        <v>102</v>
      </c>
      <c r="P3275">
        <v>-4.9400000000000004</v>
      </c>
      <c r="Q3275">
        <v>255</v>
      </c>
      <c r="R3275">
        <v>101.9</v>
      </c>
      <c r="S3275">
        <v>193</v>
      </c>
      <c r="T3275">
        <v>106.8</v>
      </c>
      <c r="U3275">
        <v>331</v>
      </c>
      <c r="V3275">
        <v>-7.64</v>
      </c>
      <c r="W3275">
        <v>323</v>
      </c>
    </row>
    <row r="3276" spans="1:23" x14ac:dyDescent="0.25">
      <c r="A3276">
        <f>COUNTIF('Value Matchup'!$D$356:$D$423,D3276)</f>
        <v>0</v>
      </c>
      <c r="B3276" t="s">
        <v>1776</v>
      </c>
      <c r="C3276">
        <v>126</v>
      </c>
      <c r="D3276" t="s">
        <v>188</v>
      </c>
      <c r="E3276" t="s">
        <v>173</v>
      </c>
      <c r="F3276" s="79" t="s">
        <v>544</v>
      </c>
      <c r="G3276">
        <v>4.58</v>
      </c>
      <c r="H3276">
        <v>101</v>
      </c>
      <c r="I3276">
        <v>196</v>
      </c>
      <c r="J3276">
        <v>96.4</v>
      </c>
      <c r="K3276">
        <v>66</v>
      </c>
      <c r="L3276">
        <v>67.5</v>
      </c>
      <c r="M3276">
        <v>92</v>
      </c>
      <c r="N3276">
        <v>-8.9999999999999993E-3</v>
      </c>
      <c r="O3276">
        <v>195</v>
      </c>
      <c r="P3276">
        <v>-0.68</v>
      </c>
      <c r="Q3276">
        <v>174</v>
      </c>
      <c r="R3276">
        <v>103.1</v>
      </c>
      <c r="S3276">
        <v>165</v>
      </c>
      <c r="T3276">
        <v>103.7</v>
      </c>
      <c r="U3276">
        <v>199</v>
      </c>
      <c r="V3276">
        <v>-6.43</v>
      </c>
      <c r="W3276">
        <v>310</v>
      </c>
    </row>
    <row r="3277" spans="1:23" x14ac:dyDescent="0.25">
      <c r="A3277">
        <f>COUNTIF('Value Matchup'!$D$356:$D$423,D3277)</f>
        <v>0</v>
      </c>
      <c r="B3277" t="s">
        <v>1776</v>
      </c>
      <c r="C3277">
        <v>127</v>
      </c>
      <c r="D3277" t="s">
        <v>416</v>
      </c>
      <c r="E3277" t="s">
        <v>123</v>
      </c>
      <c r="F3277" s="79" t="s">
        <v>534</v>
      </c>
      <c r="G3277">
        <v>4.3899999999999997</v>
      </c>
      <c r="H3277">
        <v>105.9</v>
      </c>
      <c r="I3277">
        <v>128</v>
      </c>
      <c r="J3277">
        <v>101.5</v>
      </c>
      <c r="K3277">
        <v>150</v>
      </c>
      <c r="L3277">
        <v>64.5</v>
      </c>
      <c r="M3277">
        <v>237</v>
      </c>
      <c r="N3277">
        <v>-1.9E-2</v>
      </c>
      <c r="O3277">
        <v>232</v>
      </c>
      <c r="P3277">
        <v>-2.84</v>
      </c>
      <c r="Q3277">
        <v>225</v>
      </c>
      <c r="R3277">
        <v>101.4</v>
      </c>
      <c r="S3277">
        <v>211</v>
      </c>
      <c r="T3277">
        <v>104.2</v>
      </c>
      <c r="U3277">
        <v>226</v>
      </c>
      <c r="V3277">
        <v>4.17</v>
      </c>
      <c r="W3277">
        <v>64</v>
      </c>
    </row>
    <row r="3278" spans="1:23" x14ac:dyDescent="0.25">
      <c r="A3278">
        <f>COUNTIF('Value Matchup'!$D$356:$D$423,D3278)</f>
        <v>0</v>
      </c>
      <c r="B3278" t="s">
        <v>1776</v>
      </c>
      <c r="C3278">
        <v>128</v>
      </c>
      <c r="D3278" t="s">
        <v>295</v>
      </c>
      <c r="E3278" t="s">
        <v>161</v>
      </c>
      <c r="F3278" s="79" t="s">
        <v>546</v>
      </c>
      <c r="G3278">
        <v>4.0599999999999996</v>
      </c>
      <c r="H3278">
        <v>105.7</v>
      </c>
      <c r="I3278">
        <v>132</v>
      </c>
      <c r="J3278">
        <v>101.6</v>
      </c>
      <c r="K3278">
        <v>152</v>
      </c>
      <c r="L3278">
        <v>68</v>
      </c>
      <c r="M3278">
        <v>73</v>
      </c>
      <c r="N3278">
        <v>-6.2E-2</v>
      </c>
      <c r="O3278">
        <v>310</v>
      </c>
      <c r="P3278">
        <v>-0.51</v>
      </c>
      <c r="Q3278">
        <v>169</v>
      </c>
      <c r="R3278">
        <v>101.2</v>
      </c>
      <c r="S3278">
        <v>220</v>
      </c>
      <c r="T3278">
        <v>101.7</v>
      </c>
      <c r="U3278">
        <v>117</v>
      </c>
      <c r="V3278">
        <v>-0.54</v>
      </c>
      <c r="W3278">
        <v>161</v>
      </c>
    </row>
    <row r="3279" spans="1:23" x14ac:dyDescent="0.25">
      <c r="A3279">
        <f>COUNTIF('Value Matchup'!$D$356:$D$423,D3279)</f>
        <v>1</v>
      </c>
      <c r="B3279" t="s">
        <v>1776</v>
      </c>
      <c r="C3279">
        <v>129</v>
      </c>
      <c r="D3279" t="s">
        <v>40</v>
      </c>
      <c r="E3279" t="s">
        <v>1668</v>
      </c>
      <c r="F3279" s="79" t="s">
        <v>517</v>
      </c>
      <c r="G3279">
        <v>3.99</v>
      </c>
      <c r="H3279">
        <v>105.8</v>
      </c>
      <c r="I3279">
        <v>131</v>
      </c>
      <c r="J3279">
        <v>101.8</v>
      </c>
      <c r="K3279">
        <v>155</v>
      </c>
      <c r="L3279">
        <v>65.7</v>
      </c>
      <c r="M3279">
        <v>188</v>
      </c>
      <c r="N3279">
        <v>8.9999999999999993E-3</v>
      </c>
      <c r="O3279">
        <v>147</v>
      </c>
      <c r="P3279">
        <v>5.0999999999999996</v>
      </c>
      <c r="Q3279">
        <v>78</v>
      </c>
      <c r="R3279">
        <v>105.3</v>
      </c>
      <c r="S3279">
        <v>83</v>
      </c>
      <c r="T3279">
        <v>100.2</v>
      </c>
      <c r="U3279">
        <v>83</v>
      </c>
      <c r="V3279">
        <v>-5.66</v>
      </c>
      <c r="W3279">
        <v>299</v>
      </c>
    </row>
    <row r="3280" spans="1:23" x14ac:dyDescent="0.25">
      <c r="A3280">
        <f>COUNTIF('Value Matchup'!$D$356:$D$423,D3280)</f>
        <v>0</v>
      </c>
      <c r="B3280" t="s">
        <v>1776</v>
      </c>
      <c r="C3280">
        <v>130</v>
      </c>
      <c r="D3280" t="s">
        <v>274</v>
      </c>
      <c r="E3280" t="s">
        <v>173</v>
      </c>
      <c r="F3280" s="79" t="s">
        <v>544</v>
      </c>
      <c r="G3280">
        <v>3.89</v>
      </c>
      <c r="H3280">
        <v>105.5</v>
      </c>
      <c r="I3280">
        <v>136</v>
      </c>
      <c r="J3280">
        <v>101.6</v>
      </c>
      <c r="K3280">
        <v>151</v>
      </c>
      <c r="L3280">
        <v>66.3</v>
      </c>
      <c r="M3280">
        <v>154</v>
      </c>
      <c r="N3280">
        <v>3.2000000000000001E-2</v>
      </c>
      <c r="O3280">
        <v>90</v>
      </c>
      <c r="P3280">
        <v>1.07</v>
      </c>
      <c r="Q3280">
        <v>147</v>
      </c>
      <c r="R3280">
        <v>103.5</v>
      </c>
      <c r="S3280">
        <v>147</v>
      </c>
      <c r="T3280">
        <v>102.5</v>
      </c>
      <c r="U3280">
        <v>154</v>
      </c>
      <c r="V3280">
        <v>-0.14000000000000001</v>
      </c>
      <c r="W3280">
        <v>151</v>
      </c>
    </row>
    <row r="3281" spans="1:23" x14ac:dyDescent="0.25">
      <c r="A3281">
        <f>COUNTIF('Value Matchup'!$D$356:$D$423,D3281)</f>
        <v>0</v>
      </c>
      <c r="B3281" t="s">
        <v>1776</v>
      </c>
      <c r="C3281">
        <v>131</v>
      </c>
      <c r="D3281" t="s">
        <v>224</v>
      </c>
      <c r="E3281" t="s">
        <v>176</v>
      </c>
      <c r="F3281" s="79" t="s">
        <v>753</v>
      </c>
      <c r="G3281">
        <v>3.77</v>
      </c>
      <c r="H3281">
        <v>101.1</v>
      </c>
      <c r="I3281">
        <v>194</v>
      </c>
      <c r="J3281">
        <v>97.4</v>
      </c>
      <c r="K3281">
        <v>73</v>
      </c>
      <c r="L3281">
        <v>69.2</v>
      </c>
      <c r="M3281">
        <v>41</v>
      </c>
      <c r="N3281">
        <v>-1E-3</v>
      </c>
      <c r="O3281">
        <v>175</v>
      </c>
      <c r="P3281">
        <v>0</v>
      </c>
      <c r="Q3281">
        <v>162</v>
      </c>
      <c r="R3281">
        <v>102.6</v>
      </c>
      <c r="S3281">
        <v>174</v>
      </c>
      <c r="T3281">
        <v>102.6</v>
      </c>
      <c r="U3281">
        <v>160</v>
      </c>
      <c r="V3281">
        <v>-0.84</v>
      </c>
      <c r="W3281">
        <v>167</v>
      </c>
    </row>
    <row r="3282" spans="1:23" x14ac:dyDescent="0.25">
      <c r="A3282">
        <f>COUNTIF('Value Matchup'!$D$356:$D$423,D3282)</f>
        <v>1</v>
      </c>
      <c r="B3282" t="s">
        <v>1776</v>
      </c>
      <c r="C3282">
        <v>132</v>
      </c>
      <c r="D3282" t="s">
        <v>62</v>
      </c>
      <c r="E3282" t="s">
        <v>207</v>
      </c>
      <c r="F3282" s="79" t="s">
        <v>455</v>
      </c>
      <c r="G3282">
        <v>3.67</v>
      </c>
      <c r="H3282">
        <v>103.3</v>
      </c>
      <c r="I3282">
        <v>166</v>
      </c>
      <c r="J3282">
        <v>99.6</v>
      </c>
      <c r="K3282">
        <v>110</v>
      </c>
      <c r="L3282">
        <v>68.8</v>
      </c>
      <c r="M3282">
        <v>52</v>
      </c>
      <c r="N3282">
        <v>-1.2999999999999999E-2</v>
      </c>
      <c r="O3282">
        <v>208</v>
      </c>
      <c r="P3282">
        <v>-3.95</v>
      </c>
      <c r="Q3282">
        <v>241</v>
      </c>
      <c r="R3282">
        <v>100.6</v>
      </c>
      <c r="S3282">
        <v>241</v>
      </c>
      <c r="T3282">
        <v>104.5</v>
      </c>
      <c r="U3282">
        <v>239</v>
      </c>
      <c r="V3282">
        <v>3.56</v>
      </c>
      <c r="W3282">
        <v>73</v>
      </c>
    </row>
    <row r="3283" spans="1:23" x14ac:dyDescent="0.25">
      <c r="A3283">
        <f>COUNTIF('Value Matchup'!$D$356:$D$423,D3283)</f>
        <v>0</v>
      </c>
      <c r="B3283" t="s">
        <v>1776</v>
      </c>
      <c r="C3283">
        <v>133</v>
      </c>
      <c r="D3283" t="s">
        <v>141</v>
      </c>
      <c r="E3283" t="s">
        <v>118</v>
      </c>
      <c r="F3283" s="79" t="s">
        <v>649</v>
      </c>
      <c r="G3283">
        <v>3.51</v>
      </c>
      <c r="H3283">
        <v>103.8</v>
      </c>
      <c r="I3283">
        <v>155</v>
      </c>
      <c r="J3283">
        <v>100.3</v>
      </c>
      <c r="K3283">
        <v>120</v>
      </c>
      <c r="L3283">
        <v>69.8</v>
      </c>
      <c r="M3283">
        <v>28</v>
      </c>
      <c r="N3283">
        <v>8.0000000000000002E-3</v>
      </c>
      <c r="O3283">
        <v>149</v>
      </c>
      <c r="P3283">
        <v>-2.66</v>
      </c>
      <c r="Q3283">
        <v>219</v>
      </c>
      <c r="R3283">
        <v>100.3</v>
      </c>
      <c r="S3283">
        <v>250</v>
      </c>
      <c r="T3283">
        <v>102.9</v>
      </c>
      <c r="U3283">
        <v>174</v>
      </c>
      <c r="V3283">
        <v>4.04</v>
      </c>
      <c r="W3283">
        <v>66</v>
      </c>
    </row>
    <row r="3284" spans="1:23" x14ac:dyDescent="0.25">
      <c r="A3284">
        <f>COUNTIF('Value Matchup'!$D$356:$D$423,D3284)</f>
        <v>0</v>
      </c>
      <c r="B3284" t="s">
        <v>1776</v>
      </c>
      <c r="C3284">
        <v>134</v>
      </c>
      <c r="D3284" t="s">
        <v>366</v>
      </c>
      <c r="E3284" t="s">
        <v>182</v>
      </c>
      <c r="F3284" s="79" t="s">
        <v>452</v>
      </c>
      <c r="G3284">
        <v>3.5</v>
      </c>
      <c r="H3284">
        <v>106.2</v>
      </c>
      <c r="I3284">
        <v>123</v>
      </c>
      <c r="J3284">
        <v>102.7</v>
      </c>
      <c r="K3284">
        <v>171</v>
      </c>
      <c r="L3284">
        <v>66.599999999999994</v>
      </c>
      <c r="M3284">
        <v>135</v>
      </c>
      <c r="N3284">
        <v>-1.7999999999999999E-2</v>
      </c>
      <c r="O3284">
        <v>227</v>
      </c>
      <c r="P3284">
        <v>3.57</v>
      </c>
      <c r="Q3284">
        <v>103</v>
      </c>
      <c r="R3284">
        <v>103.6</v>
      </c>
      <c r="S3284">
        <v>144</v>
      </c>
      <c r="T3284">
        <v>100</v>
      </c>
      <c r="U3284">
        <v>74</v>
      </c>
      <c r="V3284">
        <v>1.02</v>
      </c>
      <c r="W3284">
        <v>127</v>
      </c>
    </row>
    <row r="3285" spans="1:23" x14ac:dyDescent="0.25">
      <c r="A3285">
        <f>COUNTIF('Value Matchup'!$D$356:$D$423,D3285)</f>
        <v>0</v>
      </c>
      <c r="B3285" t="s">
        <v>1776</v>
      </c>
      <c r="C3285">
        <v>135</v>
      </c>
      <c r="D3285" t="s">
        <v>1722</v>
      </c>
      <c r="E3285" t="s">
        <v>186</v>
      </c>
      <c r="F3285" s="79" t="s">
        <v>968</v>
      </c>
      <c r="G3285">
        <v>3.19</v>
      </c>
      <c r="H3285">
        <v>107.5</v>
      </c>
      <c r="I3285">
        <v>98</v>
      </c>
      <c r="J3285">
        <v>104.3</v>
      </c>
      <c r="K3285">
        <v>209</v>
      </c>
      <c r="L3285">
        <v>69.5</v>
      </c>
      <c r="M3285">
        <v>33</v>
      </c>
      <c r="N3285">
        <v>0.17299999999999999</v>
      </c>
      <c r="O3285">
        <v>1</v>
      </c>
      <c r="P3285">
        <v>-2.75</v>
      </c>
      <c r="Q3285">
        <v>221</v>
      </c>
      <c r="R3285">
        <v>101.6</v>
      </c>
      <c r="S3285">
        <v>205</v>
      </c>
      <c r="T3285">
        <v>104.4</v>
      </c>
      <c r="U3285">
        <v>232</v>
      </c>
      <c r="V3285">
        <v>10.65</v>
      </c>
      <c r="W3285">
        <v>5</v>
      </c>
    </row>
    <row r="3286" spans="1:23" x14ac:dyDescent="0.25">
      <c r="A3286">
        <f>COUNTIF('Value Matchup'!$D$356:$D$423,D3286)</f>
        <v>0</v>
      </c>
      <c r="B3286" t="s">
        <v>1776</v>
      </c>
      <c r="C3286">
        <v>136</v>
      </c>
      <c r="D3286" t="s">
        <v>1651</v>
      </c>
      <c r="E3286" t="s">
        <v>118</v>
      </c>
      <c r="F3286" s="79" t="s">
        <v>970</v>
      </c>
      <c r="G3286">
        <v>3.08</v>
      </c>
      <c r="H3286">
        <v>104.1</v>
      </c>
      <c r="I3286">
        <v>151</v>
      </c>
      <c r="J3286">
        <v>101</v>
      </c>
      <c r="K3286">
        <v>136</v>
      </c>
      <c r="L3286">
        <v>66.099999999999994</v>
      </c>
      <c r="M3286">
        <v>167</v>
      </c>
      <c r="N3286">
        <v>6.8000000000000005E-2</v>
      </c>
      <c r="O3286">
        <v>35</v>
      </c>
      <c r="P3286">
        <v>-6.32</v>
      </c>
      <c r="Q3286">
        <v>284</v>
      </c>
      <c r="R3286">
        <v>98.8</v>
      </c>
      <c r="S3286">
        <v>287</v>
      </c>
      <c r="T3286">
        <v>105.1</v>
      </c>
      <c r="U3286">
        <v>261</v>
      </c>
      <c r="V3286">
        <v>-3.11</v>
      </c>
      <c r="W3286">
        <v>251</v>
      </c>
    </row>
    <row r="3287" spans="1:23" x14ac:dyDescent="0.25">
      <c r="A3287">
        <f>COUNTIF('Value Matchup'!$D$356:$D$423,D3287)</f>
        <v>0</v>
      </c>
      <c r="B3287" t="s">
        <v>1776</v>
      </c>
      <c r="C3287">
        <v>137</v>
      </c>
      <c r="D3287" t="s">
        <v>417</v>
      </c>
      <c r="E3287" t="s">
        <v>112</v>
      </c>
      <c r="F3287" s="79" t="s">
        <v>546</v>
      </c>
      <c r="G3287">
        <v>3.07</v>
      </c>
      <c r="H3287">
        <v>106.7</v>
      </c>
      <c r="I3287">
        <v>108</v>
      </c>
      <c r="J3287">
        <v>103.7</v>
      </c>
      <c r="K3287">
        <v>194</v>
      </c>
      <c r="L3287">
        <v>65.900000000000006</v>
      </c>
      <c r="M3287">
        <v>179</v>
      </c>
      <c r="N3287">
        <v>-0.03</v>
      </c>
      <c r="O3287">
        <v>251</v>
      </c>
      <c r="P3287">
        <v>-0.27</v>
      </c>
      <c r="Q3287">
        <v>166</v>
      </c>
      <c r="R3287">
        <v>101.8</v>
      </c>
      <c r="S3287">
        <v>194</v>
      </c>
      <c r="T3287">
        <v>102.1</v>
      </c>
      <c r="U3287">
        <v>138</v>
      </c>
      <c r="V3287">
        <v>4.45</v>
      </c>
      <c r="W3287">
        <v>59</v>
      </c>
    </row>
    <row r="3288" spans="1:23" x14ac:dyDescent="0.25">
      <c r="A3288">
        <f>COUNTIF('Value Matchup'!$D$356:$D$423,D3288)</f>
        <v>0</v>
      </c>
      <c r="B3288" t="s">
        <v>1776</v>
      </c>
      <c r="C3288">
        <v>138</v>
      </c>
      <c r="D3288" t="s">
        <v>236</v>
      </c>
      <c r="E3288" t="s">
        <v>144</v>
      </c>
      <c r="F3288" s="79" t="s">
        <v>542</v>
      </c>
      <c r="G3288">
        <v>3.02</v>
      </c>
      <c r="H3288">
        <v>104.5</v>
      </c>
      <c r="I3288">
        <v>149</v>
      </c>
      <c r="J3288">
        <v>101.5</v>
      </c>
      <c r="K3288">
        <v>148</v>
      </c>
      <c r="L3288">
        <v>64.2</v>
      </c>
      <c r="M3288">
        <v>250</v>
      </c>
      <c r="N3288">
        <v>6.8000000000000005E-2</v>
      </c>
      <c r="O3288">
        <v>34</v>
      </c>
      <c r="P3288">
        <v>3.93</v>
      </c>
      <c r="Q3288">
        <v>95</v>
      </c>
      <c r="R3288">
        <v>104.6</v>
      </c>
      <c r="S3288">
        <v>113</v>
      </c>
      <c r="T3288">
        <v>100.7</v>
      </c>
      <c r="U3288">
        <v>91</v>
      </c>
      <c r="V3288">
        <v>-0.41</v>
      </c>
      <c r="W3288">
        <v>158</v>
      </c>
    </row>
    <row r="3289" spans="1:23" x14ac:dyDescent="0.25">
      <c r="A3289">
        <f>COUNTIF('Value Matchup'!$D$356:$D$423,D3289)</f>
        <v>0</v>
      </c>
      <c r="B3289" t="s">
        <v>1776</v>
      </c>
      <c r="C3289">
        <v>139</v>
      </c>
      <c r="D3289" t="s">
        <v>220</v>
      </c>
      <c r="E3289" t="s">
        <v>173</v>
      </c>
      <c r="F3289" s="79" t="s">
        <v>989</v>
      </c>
      <c r="G3289">
        <v>3</v>
      </c>
      <c r="H3289">
        <v>106.7</v>
      </c>
      <c r="I3289">
        <v>109</v>
      </c>
      <c r="J3289">
        <v>103.7</v>
      </c>
      <c r="K3289">
        <v>195</v>
      </c>
      <c r="L3289">
        <v>63.4</v>
      </c>
      <c r="M3289">
        <v>278</v>
      </c>
      <c r="N3289">
        <v>8.7999999999999995E-2</v>
      </c>
      <c r="O3289">
        <v>16</v>
      </c>
      <c r="P3289">
        <v>0.98</v>
      </c>
      <c r="Q3289">
        <v>150</v>
      </c>
      <c r="R3289">
        <v>103.2</v>
      </c>
      <c r="S3289">
        <v>162</v>
      </c>
      <c r="T3289">
        <v>102.2</v>
      </c>
      <c r="U3289">
        <v>144</v>
      </c>
      <c r="V3289">
        <v>-1.0900000000000001</v>
      </c>
      <c r="W3289">
        <v>183</v>
      </c>
    </row>
    <row r="3290" spans="1:23" x14ac:dyDescent="0.25">
      <c r="A3290">
        <f>COUNTIF('Value Matchup'!$D$356:$D$423,D3290)</f>
        <v>0</v>
      </c>
      <c r="B3290" t="s">
        <v>1776</v>
      </c>
      <c r="C3290">
        <v>140</v>
      </c>
      <c r="D3290" t="s">
        <v>319</v>
      </c>
      <c r="E3290" t="s">
        <v>186</v>
      </c>
      <c r="F3290" s="79" t="s">
        <v>539</v>
      </c>
      <c r="G3290">
        <v>2.84</v>
      </c>
      <c r="H3290">
        <v>102.3</v>
      </c>
      <c r="I3290">
        <v>180</v>
      </c>
      <c r="J3290">
        <v>99.4</v>
      </c>
      <c r="K3290">
        <v>104</v>
      </c>
      <c r="L3290">
        <v>65.599999999999994</v>
      </c>
      <c r="M3290">
        <v>194</v>
      </c>
      <c r="N3290">
        <v>4.0000000000000001E-3</v>
      </c>
      <c r="O3290">
        <v>158</v>
      </c>
      <c r="P3290">
        <v>-2.5499999999999998</v>
      </c>
      <c r="Q3290">
        <v>217</v>
      </c>
      <c r="R3290">
        <v>102</v>
      </c>
      <c r="S3290">
        <v>189</v>
      </c>
      <c r="T3290">
        <v>104.5</v>
      </c>
      <c r="U3290">
        <v>241</v>
      </c>
      <c r="V3290">
        <v>7.58</v>
      </c>
      <c r="W3290">
        <v>27</v>
      </c>
    </row>
    <row r="3291" spans="1:23" x14ac:dyDescent="0.25">
      <c r="A3291">
        <f>COUNTIF('Value Matchup'!$D$356:$D$423,D3291)</f>
        <v>0</v>
      </c>
      <c r="B3291" t="s">
        <v>1776</v>
      </c>
      <c r="C3291">
        <v>141</v>
      </c>
      <c r="D3291" t="s">
        <v>177</v>
      </c>
      <c r="E3291" t="s">
        <v>110</v>
      </c>
      <c r="F3291" s="79" t="s">
        <v>517</v>
      </c>
      <c r="G3291">
        <v>2.83</v>
      </c>
      <c r="H3291">
        <v>101.5</v>
      </c>
      <c r="I3291">
        <v>188</v>
      </c>
      <c r="J3291">
        <v>98.7</v>
      </c>
      <c r="K3291">
        <v>95</v>
      </c>
      <c r="L3291">
        <v>66</v>
      </c>
      <c r="M3291">
        <v>171</v>
      </c>
      <c r="N3291">
        <v>0.02</v>
      </c>
      <c r="O3291">
        <v>113</v>
      </c>
      <c r="P3291">
        <v>3.67</v>
      </c>
      <c r="Q3291">
        <v>101</v>
      </c>
      <c r="R3291">
        <v>104.9</v>
      </c>
      <c r="S3291">
        <v>97</v>
      </c>
      <c r="T3291">
        <v>101.2</v>
      </c>
      <c r="U3291">
        <v>103</v>
      </c>
      <c r="V3291">
        <v>-2.08</v>
      </c>
      <c r="W3291">
        <v>220</v>
      </c>
    </row>
    <row r="3292" spans="1:23" x14ac:dyDescent="0.25">
      <c r="A3292">
        <f>COUNTIF('Value Matchup'!$D$356:$D$423,D3292)</f>
        <v>0</v>
      </c>
      <c r="B3292" t="s">
        <v>1776</v>
      </c>
      <c r="C3292">
        <v>142</v>
      </c>
      <c r="D3292" t="s">
        <v>191</v>
      </c>
      <c r="E3292" t="s">
        <v>182</v>
      </c>
      <c r="F3292" s="79" t="s">
        <v>517</v>
      </c>
      <c r="G3292">
        <v>2.82</v>
      </c>
      <c r="H3292">
        <v>102.5</v>
      </c>
      <c r="I3292">
        <v>176</v>
      </c>
      <c r="J3292">
        <v>99.7</v>
      </c>
      <c r="K3292">
        <v>111</v>
      </c>
      <c r="L3292">
        <v>69.599999999999994</v>
      </c>
      <c r="M3292">
        <v>32</v>
      </c>
      <c r="N3292">
        <v>2.7E-2</v>
      </c>
      <c r="O3292">
        <v>100</v>
      </c>
      <c r="P3292">
        <v>4.26</v>
      </c>
      <c r="Q3292">
        <v>88</v>
      </c>
      <c r="R3292">
        <v>103.9</v>
      </c>
      <c r="S3292">
        <v>137</v>
      </c>
      <c r="T3292">
        <v>99.7</v>
      </c>
      <c r="U3292">
        <v>61</v>
      </c>
      <c r="V3292">
        <v>-1.64</v>
      </c>
      <c r="W3292">
        <v>206</v>
      </c>
    </row>
    <row r="3293" spans="1:23" x14ac:dyDescent="0.25">
      <c r="A3293">
        <f>COUNTIF('Value Matchup'!$D$356:$D$423,D3293)</f>
        <v>0</v>
      </c>
      <c r="B3293" t="s">
        <v>1776</v>
      </c>
      <c r="C3293">
        <v>143</v>
      </c>
      <c r="D3293" t="s">
        <v>271</v>
      </c>
      <c r="E3293" t="s">
        <v>112</v>
      </c>
      <c r="F3293" s="79" t="s">
        <v>518</v>
      </c>
      <c r="G3293">
        <v>2.79</v>
      </c>
      <c r="H3293">
        <v>103.9</v>
      </c>
      <c r="I3293">
        <v>152</v>
      </c>
      <c r="J3293">
        <v>101.1</v>
      </c>
      <c r="K3293">
        <v>138</v>
      </c>
      <c r="L3293">
        <v>59.7</v>
      </c>
      <c r="M3293">
        <v>337</v>
      </c>
      <c r="N3293">
        <v>-2.8000000000000001E-2</v>
      </c>
      <c r="O3293">
        <v>247</v>
      </c>
      <c r="P3293">
        <v>3.57</v>
      </c>
      <c r="Q3293">
        <v>102</v>
      </c>
      <c r="R3293">
        <v>104.5</v>
      </c>
      <c r="S3293">
        <v>114</v>
      </c>
      <c r="T3293">
        <v>101</v>
      </c>
      <c r="U3293">
        <v>98</v>
      </c>
      <c r="V3293">
        <v>8.08</v>
      </c>
      <c r="W3293">
        <v>23</v>
      </c>
    </row>
    <row r="3294" spans="1:23" x14ac:dyDescent="0.25">
      <c r="A3294">
        <f>COUNTIF('Value Matchup'!$D$356:$D$423,D3294)</f>
        <v>0</v>
      </c>
      <c r="B3294" t="s">
        <v>1776</v>
      </c>
      <c r="C3294">
        <v>144</v>
      </c>
      <c r="D3294" t="s">
        <v>1723</v>
      </c>
      <c r="E3294" t="s">
        <v>207</v>
      </c>
      <c r="F3294" s="79" t="s">
        <v>539</v>
      </c>
      <c r="G3294">
        <v>2.75</v>
      </c>
      <c r="H3294">
        <v>102.2</v>
      </c>
      <c r="I3294">
        <v>183</v>
      </c>
      <c r="J3294">
        <v>99.5</v>
      </c>
      <c r="K3294">
        <v>106</v>
      </c>
      <c r="L3294">
        <v>68</v>
      </c>
      <c r="M3294">
        <v>71</v>
      </c>
      <c r="N3294">
        <v>4.2999999999999997E-2</v>
      </c>
      <c r="O3294">
        <v>71</v>
      </c>
      <c r="P3294">
        <v>-2.0699999999999998</v>
      </c>
      <c r="Q3294">
        <v>203</v>
      </c>
      <c r="R3294">
        <v>101.2</v>
      </c>
      <c r="S3294">
        <v>217</v>
      </c>
      <c r="T3294">
        <v>103.3</v>
      </c>
      <c r="U3294">
        <v>183</v>
      </c>
      <c r="V3294">
        <v>6.53</v>
      </c>
      <c r="W3294">
        <v>39</v>
      </c>
    </row>
    <row r="3295" spans="1:23" x14ac:dyDescent="0.25">
      <c r="A3295">
        <f>COUNTIF('Value Matchup'!$D$356:$D$423,D3295)</f>
        <v>0</v>
      </c>
      <c r="B3295" t="s">
        <v>1776</v>
      </c>
      <c r="C3295">
        <v>145</v>
      </c>
      <c r="D3295" t="s">
        <v>190</v>
      </c>
      <c r="E3295" t="s">
        <v>176</v>
      </c>
      <c r="F3295" s="79" t="s">
        <v>517</v>
      </c>
      <c r="G3295">
        <v>2.74</v>
      </c>
      <c r="H3295">
        <v>100.5</v>
      </c>
      <c r="I3295">
        <v>205</v>
      </c>
      <c r="J3295">
        <v>97.7</v>
      </c>
      <c r="K3295">
        <v>81</v>
      </c>
      <c r="L3295">
        <v>63.6</v>
      </c>
      <c r="M3295">
        <v>269</v>
      </c>
      <c r="N3295">
        <v>1E-3</v>
      </c>
      <c r="O3295">
        <v>169</v>
      </c>
      <c r="P3295">
        <v>1.82</v>
      </c>
      <c r="Q3295">
        <v>135</v>
      </c>
      <c r="R3295">
        <v>104.3</v>
      </c>
      <c r="S3295">
        <v>122</v>
      </c>
      <c r="T3295">
        <v>102.5</v>
      </c>
      <c r="U3295">
        <v>156</v>
      </c>
      <c r="V3295">
        <v>3.67</v>
      </c>
      <c r="W3295">
        <v>71</v>
      </c>
    </row>
    <row r="3296" spans="1:23" x14ac:dyDescent="0.25">
      <c r="A3296">
        <f>COUNTIF('Value Matchup'!$D$356:$D$423,D3296)</f>
        <v>0</v>
      </c>
      <c r="B3296" t="s">
        <v>1776</v>
      </c>
      <c r="C3296">
        <v>146</v>
      </c>
      <c r="D3296" t="s">
        <v>229</v>
      </c>
      <c r="E3296" t="s">
        <v>155</v>
      </c>
      <c r="F3296" s="79" t="s">
        <v>452</v>
      </c>
      <c r="G3296">
        <v>2.67</v>
      </c>
      <c r="H3296">
        <v>105.6</v>
      </c>
      <c r="I3296">
        <v>133</v>
      </c>
      <c r="J3296">
        <v>102.9</v>
      </c>
      <c r="K3296">
        <v>175</v>
      </c>
      <c r="L3296">
        <v>64.900000000000006</v>
      </c>
      <c r="M3296">
        <v>221</v>
      </c>
      <c r="N3296">
        <v>-4.4999999999999998E-2</v>
      </c>
      <c r="O3296">
        <v>288</v>
      </c>
      <c r="P3296">
        <v>1.97</v>
      </c>
      <c r="Q3296">
        <v>131</v>
      </c>
      <c r="R3296">
        <v>104.8</v>
      </c>
      <c r="S3296">
        <v>102</v>
      </c>
      <c r="T3296">
        <v>102.8</v>
      </c>
      <c r="U3296">
        <v>172</v>
      </c>
      <c r="V3296">
        <v>-1.18</v>
      </c>
      <c r="W3296">
        <v>186</v>
      </c>
    </row>
    <row r="3297" spans="1:23" x14ac:dyDescent="0.25">
      <c r="A3297">
        <f>COUNTIF('Value Matchup'!$D$356:$D$423,D3297)</f>
        <v>0</v>
      </c>
      <c r="B3297" t="s">
        <v>1776</v>
      </c>
      <c r="C3297">
        <v>147</v>
      </c>
      <c r="D3297" t="s">
        <v>320</v>
      </c>
      <c r="E3297" t="s">
        <v>1668</v>
      </c>
      <c r="F3297" s="79" t="s">
        <v>518</v>
      </c>
      <c r="G3297">
        <v>2.54</v>
      </c>
      <c r="H3297">
        <v>99</v>
      </c>
      <c r="I3297">
        <v>233</v>
      </c>
      <c r="J3297">
        <v>96.4</v>
      </c>
      <c r="K3297">
        <v>67</v>
      </c>
      <c r="L3297">
        <v>61.3</v>
      </c>
      <c r="M3297">
        <v>320</v>
      </c>
      <c r="N3297">
        <v>-1.7999999999999999E-2</v>
      </c>
      <c r="O3297">
        <v>228</v>
      </c>
      <c r="P3297">
        <v>4.78</v>
      </c>
      <c r="Q3297">
        <v>82</v>
      </c>
      <c r="R3297">
        <v>104.8</v>
      </c>
      <c r="S3297">
        <v>100</v>
      </c>
      <c r="T3297">
        <v>100.1</v>
      </c>
      <c r="U3297">
        <v>76</v>
      </c>
      <c r="V3297">
        <v>-4.18</v>
      </c>
      <c r="W3297">
        <v>268</v>
      </c>
    </row>
    <row r="3298" spans="1:23" x14ac:dyDescent="0.25">
      <c r="A3298">
        <f>COUNTIF('Value Matchup'!$D$356:$D$423,D3298)</f>
        <v>0</v>
      </c>
      <c r="B3298" t="s">
        <v>1776</v>
      </c>
      <c r="C3298">
        <v>148</v>
      </c>
      <c r="D3298" t="s">
        <v>1724</v>
      </c>
      <c r="E3298" t="s">
        <v>159</v>
      </c>
      <c r="F3298" s="79" t="s">
        <v>1045</v>
      </c>
      <c r="G3298">
        <v>2.5099999999999998</v>
      </c>
      <c r="H3298">
        <v>101.8</v>
      </c>
      <c r="I3298">
        <v>185</v>
      </c>
      <c r="J3298">
        <v>99.3</v>
      </c>
      <c r="K3298">
        <v>102</v>
      </c>
      <c r="L3298">
        <v>63.1</v>
      </c>
      <c r="M3298">
        <v>281</v>
      </c>
      <c r="N3298">
        <v>2.1999999999999999E-2</v>
      </c>
      <c r="O3298">
        <v>108</v>
      </c>
      <c r="P3298">
        <v>-12.29</v>
      </c>
      <c r="Q3298">
        <v>340</v>
      </c>
      <c r="R3298">
        <v>95.7</v>
      </c>
      <c r="S3298">
        <v>332</v>
      </c>
      <c r="T3298">
        <v>108</v>
      </c>
      <c r="U3298">
        <v>346</v>
      </c>
      <c r="V3298">
        <v>-8.0299999999999994</v>
      </c>
      <c r="W3298">
        <v>331</v>
      </c>
    </row>
    <row r="3299" spans="1:23" x14ac:dyDescent="0.25">
      <c r="A3299">
        <f>COUNTIF('Value Matchup'!$D$356:$D$423,D3299)</f>
        <v>0</v>
      </c>
      <c r="B3299" t="s">
        <v>1776</v>
      </c>
      <c r="C3299">
        <v>149</v>
      </c>
      <c r="D3299" t="s">
        <v>353</v>
      </c>
      <c r="E3299" t="s">
        <v>167</v>
      </c>
      <c r="F3299" s="79" t="s">
        <v>449</v>
      </c>
      <c r="G3299">
        <v>2.4900000000000002</v>
      </c>
      <c r="H3299">
        <v>106.1</v>
      </c>
      <c r="I3299">
        <v>126</v>
      </c>
      <c r="J3299">
        <v>103.6</v>
      </c>
      <c r="K3299">
        <v>190</v>
      </c>
      <c r="L3299">
        <v>60.8</v>
      </c>
      <c r="M3299">
        <v>329</v>
      </c>
      <c r="N3299">
        <v>-0.107</v>
      </c>
      <c r="O3299">
        <v>342</v>
      </c>
      <c r="P3299">
        <v>1.04</v>
      </c>
      <c r="Q3299">
        <v>149</v>
      </c>
      <c r="R3299">
        <v>102.9</v>
      </c>
      <c r="S3299">
        <v>168</v>
      </c>
      <c r="T3299">
        <v>101.8</v>
      </c>
      <c r="U3299">
        <v>125</v>
      </c>
      <c r="V3299">
        <v>-6.06</v>
      </c>
      <c r="W3299">
        <v>305</v>
      </c>
    </row>
    <row r="3300" spans="1:23" x14ac:dyDescent="0.25">
      <c r="A3300">
        <f>COUNTIF('Value Matchup'!$D$356:$D$423,D3300)</f>
        <v>0</v>
      </c>
      <c r="B3300" t="s">
        <v>1776</v>
      </c>
      <c r="C3300">
        <v>150</v>
      </c>
      <c r="D3300" t="s">
        <v>1725</v>
      </c>
      <c r="E3300" t="s">
        <v>207</v>
      </c>
      <c r="F3300" s="79" t="s">
        <v>1063</v>
      </c>
      <c r="G3300">
        <v>2.4700000000000002</v>
      </c>
      <c r="H3300">
        <v>100.9</v>
      </c>
      <c r="I3300">
        <v>199</v>
      </c>
      <c r="J3300">
        <v>98.4</v>
      </c>
      <c r="K3300">
        <v>93</v>
      </c>
      <c r="L3300">
        <v>66.8</v>
      </c>
      <c r="M3300">
        <v>125</v>
      </c>
      <c r="N3300">
        <v>-4.0000000000000001E-3</v>
      </c>
      <c r="O3300">
        <v>179</v>
      </c>
      <c r="P3300">
        <v>-1.26</v>
      </c>
      <c r="Q3300">
        <v>186</v>
      </c>
      <c r="R3300">
        <v>102.1</v>
      </c>
      <c r="S3300">
        <v>187</v>
      </c>
      <c r="T3300">
        <v>103.3</v>
      </c>
      <c r="U3300">
        <v>185</v>
      </c>
      <c r="V3300">
        <v>8.9700000000000006</v>
      </c>
      <c r="W3300">
        <v>13</v>
      </c>
    </row>
    <row r="3301" spans="1:23" x14ac:dyDescent="0.25">
      <c r="A3301">
        <f>COUNTIF('Value Matchup'!$D$356:$D$423,D3301)</f>
        <v>0</v>
      </c>
      <c r="B3301" t="s">
        <v>1776</v>
      </c>
      <c r="C3301">
        <v>151</v>
      </c>
      <c r="D3301" t="s">
        <v>1281</v>
      </c>
      <c r="E3301" t="s">
        <v>169</v>
      </c>
      <c r="F3301" s="79" t="s">
        <v>761</v>
      </c>
      <c r="G3301">
        <v>2.2999999999999998</v>
      </c>
      <c r="H3301">
        <v>109.4</v>
      </c>
      <c r="I3301">
        <v>68</v>
      </c>
      <c r="J3301">
        <v>107.1</v>
      </c>
      <c r="K3301">
        <v>257</v>
      </c>
      <c r="L3301">
        <v>68.599999999999994</v>
      </c>
      <c r="M3301">
        <v>61</v>
      </c>
      <c r="N3301">
        <v>0.1</v>
      </c>
      <c r="O3301">
        <v>11</v>
      </c>
      <c r="P3301">
        <v>-1.36</v>
      </c>
      <c r="Q3301">
        <v>189</v>
      </c>
      <c r="R3301">
        <v>102</v>
      </c>
      <c r="S3301">
        <v>190</v>
      </c>
      <c r="T3301">
        <v>103.3</v>
      </c>
      <c r="U3301">
        <v>184</v>
      </c>
      <c r="V3301">
        <v>2.6</v>
      </c>
      <c r="W3301">
        <v>91</v>
      </c>
    </row>
    <row r="3302" spans="1:23" x14ac:dyDescent="0.25">
      <c r="A3302">
        <f>COUNTIF('Value Matchup'!$D$356:$D$423,D3302)</f>
        <v>0</v>
      </c>
      <c r="B3302" t="s">
        <v>1776</v>
      </c>
      <c r="C3302">
        <v>152</v>
      </c>
      <c r="D3302" t="s">
        <v>172</v>
      </c>
      <c r="E3302" t="s">
        <v>173</v>
      </c>
      <c r="F3302" s="79" t="s">
        <v>543</v>
      </c>
      <c r="G3302">
        <v>2.16</v>
      </c>
      <c r="H3302">
        <v>105.9</v>
      </c>
      <c r="I3302">
        <v>130</v>
      </c>
      <c r="J3302">
        <v>103.7</v>
      </c>
      <c r="K3302">
        <v>197</v>
      </c>
      <c r="L3302">
        <v>64.5</v>
      </c>
      <c r="M3302">
        <v>242</v>
      </c>
      <c r="N3302">
        <v>-0.01</v>
      </c>
      <c r="O3302">
        <v>198</v>
      </c>
      <c r="P3302">
        <v>2.99</v>
      </c>
      <c r="Q3302">
        <v>111</v>
      </c>
      <c r="R3302">
        <v>104.7</v>
      </c>
      <c r="S3302">
        <v>111</v>
      </c>
      <c r="T3302">
        <v>101.7</v>
      </c>
      <c r="U3302">
        <v>116</v>
      </c>
      <c r="V3302">
        <v>7.65</v>
      </c>
      <c r="W3302">
        <v>25</v>
      </c>
    </row>
    <row r="3303" spans="1:23" x14ac:dyDescent="0.25">
      <c r="A3303">
        <f>COUNTIF('Value Matchup'!$D$356:$D$423,D3303)</f>
        <v>0</v>
      </c>
      <c r="B3303" t="s">
        <v>1776</v>
      </c>
      <c r="C3303">
        <v>153</v>
      </c>
      <c r="D3303" t="s">
        <v>1726</v>
      </c>
      <c r="E3303" t="s">
        <v>153</v>
      </c>
      <c r="F3303" s="79" t="s">
        <v>1540</v>
      </c>
      <c r="G3303">
        <v>2.11</v>
      </c>
      <c r="H3303">
        <v>100</v>
      </c>
      <c r="I3303">
        <v>212</v>
      </c>
      <c r="J3303">
        <v>97.9</v>
      </c>
      <c r="K3303">
        <v>86</v>
      </c>
      <c r="L3303">
        <v>66.3</v>
      </c>
      <c r="M3303">
        <v>150</v>
      </c>
      <c r="N3303">
        <v>0.125</v>
      </c>
      <c r="O3303">
        <v>3</v>
      </c>
      <c r="P3303">
        <v>-1</v>
      </c>
      <c r="Q3303">
        <v>182</v>
      </c>
      <c r="R3303">
        <v>102.8</v>
      </c>
      <c r="S3303">
        <v>170</v>
      </c>
      <c r="T3303">
        <v>103.8</v>
      </c>
      <c r="U3303">
        <v>202</v>
      </c>
      <c r="V3303">
        <v>3.46</v>
      </c>
      <c r="W3303">
        <v>77</v>
      </c>
    </row>
    <row r="3304" spans="1:23" x14ac:dyDescent="0.25">
      <c r="A3304">
        <f>COUNTIF('Value Matchup'!$D$356:$D$423,D3304)</f>
        <v>0</v>
      </c>
      <c r="B3304" t="s">
        <v>1776</v>
      </c>
      <c r="C3304">
        <v>154</v>
      </c>
      <c r="D3304" t="s">
        <v>253</v>
      </c>
      <c r="E3304" t="s">
        <v>153</v>
      </c>
      <c r="F3304" s="79" t="s">
        <v>541</v>
      </c>
      <c r="G3304">
        <v>2</v>
      </c>
      <c r="H3304">
        <v>100.6</v>
      </c>
      <c r="I3304">
        <v>201</v>
      </c>
      <c r="J3304">
        <v>98.6</v>
      </c>
      <c r="K3304">
        <v>94</v>
      </c>
      <c r="L3304">
        <v>69.3</v>
      </c>
      <c r="M3304">
        <v>39</v>
      </c>
      <c r="N3304">
        <v>3.3000000000000002E-2</v>
      </c>
      <c r="O3304">
        <v>88</v>
      </c>
      <c r="P3304">
        <v>2.82</v>
      </c>
      <c r="Q3304">
        <v>113</v>
      </c>
      <c r="R3304">
        <v>105.1</v>
      </c>
      <c r="S3304">
        <v>85</v>
      </c>
      <c r="T3304">
        <v>102.3</v>
      </c>
      <c r="U3304">
        <v>148</v>
      </c>
      <c r="V3304">
        <v>15.55</v>
      </c>
      <c r="W3304">
        <v>2</v>
      </c>
    </row>
    <row r="3305" spans="1:23" x14ac:dyDescent="0.25">
      <c r="A3305">
        <f>COUNTIF('Value Matchup'!$D$356:$D$423,D3305)</f>
        <v>0</v>
      </c>
      <c r="B3305" t="s">
        <v>1776</v>
      </c>
      <c r="C3305">
        <v>155</v>
      </c>
      <c r="D3305" t="s">
        <v>414</v>
      </c>
      <c r="E3305" t="s">
        <v>169</v>
      </c>
      <c r="F3305" s="79" t="s">
        <v>761</v>
      </c>
      <c r="G3305">
        <v>1.76</v>
      </c>
      <c r="H3305">
        <v>105.3</v>
      </c>
      <c r="I3305">
        <v>140</v>
      </c>
      <c r="J3305">
        <v>103.6</v>
      </c>
      <c r="K3305">
        <v>187</v>
      </c>
      <c r="L3305">
        <v>69.2</v>
      </c>
      <c r="M3305">
        <v>42</v>
      </c>
      <c r="N3305">
        <v>5.6000000000000001E-2</v>
      </c>
      <c r="O3305">
        <v>47</v>
      </c>
      <c r="P3305">
        <v>-2.35</v>
      </c>
      <c r="Q3305">
        <v>209</v>
      </c>
      <c r="R3305">
        <v>101.7</v>
      </c>
      <c r="S3305">
        <v>197</v>
      </c>
      <c r="T3305">
        <v>104.1</v>
      </c>
      <c r="U3305">
        <v>218</v>
      </c>
      <c r="V3305">
        <v>3.45</v>
      </c>
      <c r="W3305">
        <v>78</v>
      </c>
    </row>
    <row r="3306" spans="1:23" x14ac:dyDescent="0.25">
      <c r="A3306">
        <f>COUNTIF('Value Matchup'!$D$356:$D$423,D3306)</f>
        <v>0</v>
      </c>
      <c r="B3306" t="s">
        <v>1776</v>
      </c>
      <c r="C3306">
        <v>156</v>
      </c>
      <c r="D3306" t="s">
        <v>1727</v>
      </c>
      <c r="E3306" t="s">
        <v>136</v>
      </c>
      <c r="F3306" s="79" t="s">
        <v>965</v>
      </c>
      <c r="G3306">
        <v>1.58</v>
      </c>
      <c r="H3306">
        <v>105.5</v>
      </c>
      <c r="I3306">
        <v>135</v>
      </c>
      <c r="J3306">
        <v>104</v>
      </c>
      <c r="K3306">
        <v>203</v>
      </c>
      <c r="L3306">
        <v>68.599999999999994</v>
      </c>
      <c r="M3306">
        <v>62</v>
      </c>
      <c r="N3306">
        <v>7.8E-2</v>
      </c>
      <c r="O3306">
        <v>24</v>
      </c>
      <c r="P3306">
        <v>-7.71</v>
      </c>
      <c r="Q3306">
        <v>302</v>
      </c>
      <c r="R3306">
        <v>98.2</v>
      </c>
      <c r="S3306">
        <v>300</v>
      </c>
      <c r="T3306">
        <v>105.9</v>
      </c>
      <c r="U3306">
        <v>301</v>
      </c>
      <c r="V3306">
        <v>0.13</v>
      </c>
      <c r="W3306">
        <v>143</v>
      </c>
    </row>
    <row r="3307" spans="1:23" x14ac:dyDescent="0.25">
      <c r="A3307">
        <f>COUNTIF('Value Matchup'!$D$356:$D$423,D3307)</f>
        <v>0</v>
      </c>
      <c r="B3307" t="s">
        <v>1776</v>
      </c>
      <c r="C3307">
        <v>157</v>
      </c>
      <c r="D3307" t="s">
        <v>371</v>
      </c>
      <c r="E3307" t="s">
        <v>108</v>
      </c>
      <c r="F3307" s="79" t="s">
        <v>644</v>
      </c>
      <c r="G3307">
        <v>1.47</v>
      </c>
      <c r="H3307">
        <v>103</v>
      </c>
      <c r="I3307">
        <v>169</v>
      </c>
      <c r="J3307">
        <v>101.5</v>
      </c>
      <c r="K3307">
        <v>147</v>
      </c>
      <c r="L3307">
        <v>58.7</v>
      </c>
      <c r="M3307">
        <v>342</v>
      </c>
      <c r="N3307">
        <v>4.2999999999999997E-2</v>
      </c>
      <c r="O3307">
        <v>73</v>
      </c>
      <c r="P3307">
        <v>-7.8</v>
      </c>
      <c r="Q3307">
        <v>304</v>
      </c>
      <c r="R3307">
        <v>98.5</v>
      </c>
      <c r="S3307">
        <v>295</v>
      </c>
      <c r="T3307">
        <v>106.3</v>
      </c>
      <c r="U3307">
        <v>318</v>
      </c>
      <c r="V3307">
        <v>-7.74</v>
      </c>
      <c r="W3307">
        <v>327</v>
      </c>
    </row>
    <row r="3308" spans="1:23" x14ac:dyDescent="0.25">
      <c r="A3308">
        <f>COUNTIF('Value Matchup'!$D$356:$D$423,D3308)</f>
        <v>1</v>
      </c>
      <c r="B3308" t="s">
        <v>1776</v>
      </c>
      <c r="C3308">
        <v>158</v>
      </c>
      <c r="D3308" t="s">
        <v>30</v>
      </c>
      <c r="E3308" t="s">
        <v>112</v>
      </c>
      <c r="F3308" s="79" t="s">
        <v>465</v>
      </c>
      <c r="G3308">
        <v>1.47</v>
      </c>
      <c r="H3308">
        <v>106.6</v>
      </c>
      <c r="I3308">
        <v>112</v>
      </c>
      <c r="J3308">
        <v>105.1</v>
      </c>
      <c r="K3308">
        <v>226</v>
      </c>
      <c r="L3308">
        <v>68.2</v>
      </c>
      <c r="M3308">
        <v>68</v>
      </c>
      <c r="N3308">
        <v>6.5000000000000002E-2</v>
      </c>
      <c r="O3308">
        <v>41</v>
      </c>
      <c r="P3308">
        <v>-0.92</v>
      </c>
      <c r="Q3308">
        <v>181</v>
      </c>
      <c r="R3308">
        <v>101.2</v>
      </c>
      <c r="S3308">
        <v>219</v>
      </c>
      <c r="T3308">
        <v>102.1</v>
      </c>
      <c r="U3308">
        <v>139</v>
      </c>
      <c r="V3308">
        <v>-0.72</v>
      </c>
      <c r="W3308">
        <v>164</v>
      </c>
    </row>
    <row r="3309" spans="1:23" x14ac:dyDescent="0.25">
      <c r="A3309">
        <f>COUNTIF('Value Matchup'!$D$356:$D$423,D3309)</f>
        <v>0</v>
      </c>
      <c r="B3309" t="s">
        <v>1776</v>
      </c>
      <c r="C3309">
        <v>159</v>
      </c>
      <c r="D3309" t="s">
        <v>335</v>
      </c>
      <c r="E3309" t="s">
        <v>150</v>
      </c>
      <c r="F3309" s="79" t="s">
        <v>550</v>
      </c>
      <c r="G3309">
        <v>1.37</v>
      </c>
      <c r="H3309">
        <v>103.4</v>
      </c>
      <c r="I3309">
        <v>163</v>
      </c>
      <c r="J3309">
        <v>102</v>
      </c>
      <c r="K3309">
        <v>158</v>
      </c>
      <c r="L3309">
        <v>67.5</v>
      </c>
      <c r="M3309">
        <v>96</v>
      </c>
      <c r="N3309">
        <v>7.0999999999999994E-2</v>
      </c>
      <c r="O3309">
        <v>32</v>
      </c>
      <c r="P3309">
        <v>6.89</v>
      </c>
      <c r="Q3309">
        <v>59</v>
      </c>
      <c r="R3309">
        <v>106.2</v>
      </c>
      <c r="S3309">
        <v>65</v>
      </c>
      <c r="T3309">
        <v>99.3</v>
      </c>
      <c r="U3309">
        <v>51</v>
      </c>
      <c r="V3309">
        <v>-7.67</v>
      </c>
      <c r="W3309">
        <v>325</v>
      </c>
    </row>
    <row r="3310" spans="1:23" x14ac:dyDescent="0.25">
      <c r="A3310">
        <f>COUNTIF('Value Matchup'!$D$356:$D$423,D3310)</f>
        <v>0</v>
      </c>
      <c r="B3310" t="s">
        <v>1776</v>
      </c>
      <c r="C3310">
        <v>160</v>
      </c>
      <c r="D3310" t="s">
        <v>247</v>
      </c>
      <c r="E3310" t="s">
        <v>182</v>
      </c>
      <c r="F3310" s="79" t="s">
        <v>1728</v>
      </c>
      <c r="G3310">
        <v>1.18</v>
      </c>
      <c r="H3310">
        <v>106.2</v>
      </c>
      <c r="I3310">
        <v>121</v>
      </c>
      <c r="J3310">
        <v>105.1</v>
      </c>
      <c r="K3310">
        <v>224</v>
      </c>
      <c r="L3310">
        <v>67.3</v>
      </c>
      <c r="M3310">
        <v>102</v>
      </c>
      <c r="N3310">
        <v>-1.4999999999999999E-2</v>
      </c>
      <c r="O3310">
        <v>215</v>
      </c>
      <c r="P3310">
        <v>3.91</v>
      </c>
      <c r="Q3310">
        <v>96</v>
      </c>
      <c r="R3310">
        <v>104.5</v>
      </c>
      <c r="S3310">
        <v>117</v>
      </c>
      <c r="T3310">
        <v>100.6</v>
      </c>
      <c r="U3310">
        <v>90</v>
      </c>
      <c r="V3310">
        <v>-0.03</v>
      </c>
      <c r="W3310">
        <v>149</v>
      </c>
    </row>
    <row r="3311" spans="1:23" x14ac:dyDescent="0.25">
      <c r="A3311">
        <f>COUNTIF('Value Matchup'!$D$356:$D$423,D3311)</f>
        <v>0</v>
      </c>
      <c r="B3311" t="s">
        <v>1776</v>
      </c>
      <c r="C3311">
        <v>161</v>
      </c>
      <c r="D3311" t="s">
        <v>138</v>
      </c>
      <c r="E3311" t="s">
        <v>155</v>
      </c>
      <c r="F3311" s="79" t="s">
        <v>550</v>
      </c>
      <c r="G3311">
        <v>0.94</v>
      </c>
      <c r="H3311">
        <v>102.2</v>
      </c>
      <c r="I3311">
        <v>182</v>
      </c>
      <c r="J3311">
        <v>101.3</v>
      </c>
      <c r="K3311">
        <v>142</v>
      </c>
      <c r="L3311">
        <v>69.5</v>
      </c>
      <c r="M3311">
        <v>35</v>
      </c>
      <c r="N3311">
        <v>-6.4000000000000001E-2</v>
      </c>
      <c r="O3311">
        <v>313</v>
      </c>
      <c r="P3311">
        <v>-0.68</v>
      </c>
      <c r="Q3311">
        <v>175</v>
      </c>
      <c r="R3311">
        <v>104.7</v>
      </c>
      <c r="S3311">
        <v>108</v>
      </c>
      <c r="T3311">
        <v>105.4</v>
      </c>
      <c r="U3311">
        <v>281</v>
      </c>
      <c r="V3311">
        <v>-7.53</v>
      </c>
      <c r="W3311">
        <v>322</v>
      </c>
    </row>
    <row r="3312" spans="1:23" x14ac:dyDescent="0.25">
      <c r="A3312">
        <f>COUNTIF('Value Matchup'!$D$356:$D$423,D3312)</f>
        <v>0</v>
      </c>
      <c r="B3312" t="s">
        <v>1776</v>
      </c>
      <c r="C3312">
        <v>162</v>
      </c>
      <c r="D3312" t="s">
        <v>213</v>
      </c>
      <c r="E3312" t="s">
        <v>176</v>
      </c>
      <c r="F3312" s="79" t="s">
        <v>542</v>
      </c>
      <c r="G3312">
        <v>0.91</v>
      </c>
      <c r="H3312">
        <v>102.8</v>
      </c>
      <c r="I3312">
        <v>171</v>
      </c>
      <c r="J3312">
        <v>101.9</v>
      </c>
      <c r="K3312">
        <v>156</v>
      </c>
      <c r="L3312">
        <v>64.599999999999994</v>
      </c>
      <c r="M3312">
        <v>233</v>
      </c>
      <c r="N3312">
        <v>4.9000000000000002E-2</v>
      </c>
      <c r="O3312">
        <v>60</v>
      </c>
      <c r="P3312">
        <v>0.72</v>
      </c>
      <c r="Q3312">
        <v>156</v>
      </c>
      <c r="R3312">
        <v>102.7</v>
      </c>
      <c r="S3312">
        <v>173</v>
      </c>
      <c r="T3312">
        <v>101.9</v>
      </c>
      <c r="U3312">
        <v>133</v>
      </c>
      <c r="V3312">
        <v>-1.22</v>
      </c>
      <c r="W3312">
        <v>192</v>
      </c>
    </row>
    <row r="3313" spans="1:23" x14ac:dyDescent="0.25">
      <c r="A3313">
        <f>COUNTIF('Value Matchup'!$D$356:$D$423,D3313)</f>
        <v>0</v>
      </c>
      <c r="B3313" t="s">
        <v>1776</v>
      </c>
      <c r="C3313">
        <v>163</v>
      </c>
      <c r="D3313" t="s">
        <v>158</v>
      </c>
      <c r="E3313" t="s">
        <v>207</v>
      </c>
      <c r="F3313" s="79" t="s">
        <v>446</v>
      </c>
      <c r="G3313">
        <v>0.85</v>
      </c>
      <c r="H3313">
        <v>100.5</v>
      </c>
      <c r="I3313">
        <v>202</v>
      </c>
      <c r="J3313">
        <v>99.7</v>
      </c>
      <c r="K3313">
        <v>112</v>
      </c>
      <c r="L3313">
        <v>64.2</v>
      </c>
      <c r="M3313">
        <v>251</v>
      </c>
      <c r="N3313">
        <v>2E-3</v>
      </c>
      <c r="O3313">
        <v>164</v>
      </c>
      <c r="P3313">
        <v>-5.22</v>
      </c>
      <c r="Q3313">
        <v>260</v>
      </c>
      <c r="R3313">
        <v>99.9</v>
      </c>
      <c r="S3313">
        <v>260</v>
      </c>
      <c r="T3313">
        <v>105.1</v>
      </c>
      <c r="U3313">
        <v>259</v>
      </c>
      <c r="V3313">
        <v>-1.95</v>
      </c>
      <c r="W3313">
        <v>215</v>
      </c>
    </row>
    <row r="3314" spans="1:23" x14ac:dyDescent="0.25">
      <c r="A3314">
        <f>COUNTIF('Value Matchup'!$D$356:$D$423,D3314)</f>
        <v>0</v>
      </c>
      <c r="B3314" t="s">
        <v>1776</v>
      </c>
      <c r="C3314">
        <v>164</v>
      </c>
      <c r="D3314" t="s">
        <v>273</v>
      </c>
      <c r="E3314" t="s">
        <v>123</v>
      </c>
      <c r="F3314" s="79" t="s">
        <v>756</v>
      </c>
      <c r="G3314">
        <v>0.65</v>
      </c>
      <c r="H3314">
        <v>101.4</v>
      </c>
      <c r="I3314">
        <v>189</v>
      </c>
      <c r="J3314">
        <v>100.7</v>
      </c>
      <c r="K3314">
        <v>129</v>
      </c>
      <c r="L3314">
        <v>64.7</v>
      </c>
      <c r="M3314">
        <v>231</v>
      </c>
      <c r="N3314">
        <v>-4.3999999999999997E-2</v>
      </c>
      <c r="O3314">
        <v>286</v>
      </c>
      <c r="P3314">
        <v>-4.83</v>
      </c>
      <c r="Q3314">
        <v>254</v>
      </c>
      <c r="R3314">
        <v>100.6</v>
      </c>
      <c r="S3314">
        <v>239</v>
      </c>
      <c r="T3314">
        <v>105.4</v>
      </c>
      <c r="U3314">
        <v>280</v>
      </c>
      <c r="V3314">
        <v>-1.97</v>
      </c>
      <c r="W3314">
        <v>217</v>
      </c>
    </row>
    <row r="3315" spans="1:23" x14ac:dyDescent="0.25">
      <c r="A3315">
        <f>COUNTIF('Value Matchup'!$D$356:$D$423,D3315)</f>
        <v>0</v>
      </c>
      <c r="B3315" t="s">
        <v>1776</v>
      </c>
      <c r="C3315">
        <v>165</v>
      </c>
      <c r="D3315" t="s">
        <v>210</v>
      </c>
      <c r="E3315" t="s">
        <v>155</v>
      </c>
      <c r="F3315" s="79" t="s">
        <v>549</v>
      </c>
      <c r="G3315">
        <v>0.57999999999999996</v>
      </c>
      <c r="H3315">
        <v>100.1</v>
      </c>
      <c r="I3315">
        <v>210</v>
      </c>
      <c r="J3315">
        <v>99.5</v>
      </c>
      <c r="K3315">
        <v>109</v>
      </c>
      <c r="L3315">
        <v>65.400000000000006</v>
      </c>
      <c r="M3315">
        <v>199</v>
      </c>
      <c r="N3315">
        <v>-3.2000000000000001E-2</v>
      </c>
      <c r="O3315">
        <v>258</v>
      </c>
      <c r="P3315">
        <v>1.36</v>
      </c>
      <c r="Q3315">
        <v>141</v>
      </c>
      <c r="R3315">
        <v>104.4</v>
      </c>
      <c r="S3315">
        <v>118</v>
      </c>
      <c r="T3315">
        <v>103</v>
      </c>
      <c r="U3315">
        <v>177</v>
      </c>
      <c r="V3315">
        <v>-1.61</v>
      </c>
      <c r="W3315">
        <v>202</v>
      </c>
    </row>
    <row r="3316" spans="1:23" x14ac:dyDescent="0.25">
      <c r="A3316">
        <f>COUNTIF('Value Matchup'!$D$356:$D$423,D3316)</f>
        <v>1</v>
      </c>
      <c r="B3316" t="s">
        <v>1776</v>
      </c>
      <c r="C3316">
        <v>166</v>
      </c>
      <c r="D3316" t="s">
        <v>390</v>
      </c>
      <c r="E3316" t="s">
        <v>167</v>
      </c>
      <c r="F3316" s="79" t="s">
        <v>550</v>
      </c>
      <c r="G3316">
        <v>0.33</v>
      </c>
      <c r="H3316">
        <v>102.6</v>
      </c>
      <c r="I3316">
        <v>173</v>
      </c>
      <c r="J3316">
        <v>102.3</v>
      </c>
      <c r="K3316">
        <v>164</v>
      </c>
      <c r="L3316">
        <v>63.4</v>
      </c>
      <c r="M3316">
        <v>279</v>
      </c>
      <c r="N3316">
        <v>8.9999999999999993E-3</v>
      </c>
      <c r="O3316">
        <v>146</v>
      </c>
      <c r="P3316">
        <v>2.52</v>
      </c>
      <c r="Q3316">
        <v>123</v>
      </c>
      <c r="R3316">
        <v>104.5</v>
      </c>
      <c r="S3316">
        <v>116</v>
      </c>
      <c r="T3316">
        <v>102</v>
      </c>
      <c r="U3316">
        <v>136</v>
      </c>
      <c r="V3316">
        <v>-1.43</v>
      </c>
      <c r="W3316">
        <v>197</v>
      </c>
    </row>
    <row r="3317" spans="1:23" x14ac:dyDescent="0.25">
      <c r="A3317">
        <f>COUNTIF('Value Matchup'!$D$356:$D$423,D3317)</f>
        <v>0</v>
      </c>
      <c r="B3317" t="s">
        <v>1776</v>
      </c>
      <c r="C3317">
        <v>167</v>
      </c>
      <c r="D3317" t="s">
        <v>266</v>
      </c>
      <c r="E3317" t="s">
        <v>182</v>
      </c>
      <c r="F3317" s="79" t="s">
        <v>1729</v>
      </c>
      <c r="G3317">
        <v>0.12</v>
      </c>
      <c r="H3317">
        <v>102.7</v>
      </c>
      <c r="I3317">
        <v>172</v>
      </c>
      <c r="J3317">
        <v>102.6</v>
      </c>
      <c r="K3317">
        <v>168</v>
      </c>
      <c r="L3317">
        <v>68.599999999999994</v>
      </c>
      <c r="M3317">
        <v>63</v>
      </c>
      <c r="N3317">
        <v>4.0000000000000001E-3</v>
      </c>
      <c r="O3317">
        <v>159</v>
      </c>
      <c r="P3317">
        <v>6.34</v>
      </c>
      <c r="Q3317">
        <v>65</v>
      </c>
      <c r="R3317">
        <v>106.5</v>
      </c>
      <c r="S3317">
        <v>52</v>
      </c>
      <c r="T3317">
        <v>100.2</v>
      </c>
      <c r="U3317">
        <v>80</v>
      </c>
      <c r="V3317">
        <v>4.6100000000000003</v>
      </c>
      <c r="W3317">
        <v>58</v>
      </c>
    </row>
    <row r="3318" spans="1:23" x14ac:dyDescent="0.25">
      <c r="A3318">
        <f>COUNTIF('Value Matchup'!$D$356:$D$423,D3318)</f>
        <v>0</v>
      </c>
      <c r="B3318" t="s">
        <v>1776</v>
      </c>
      <c r="C3318">
        <v>168</v>
      </c>
      <c r="D3318" t="s">
        <v>259</v>
      </c>
      <c r="E3318" t="s">
        <v>151</v>
      </c>
      <c r="F3318" s="79" t="s">
        <v>754</v>
      </c>
      <c r="G3318">
        <v>-0.01</v>
      </c>
      <c r="H3318">
        <v>108.4</v>
      </c>
      <c r="I3318">
        <v>82</v>
      </c>
      <c r="J3318">
        <v>108.4</v>
      </c>
      <c r="K3318">
        <v>281</v>
      </c>
      <c r="L3318">
        <v>69</v>
      </c>
      <c r="M3318">
        <v>46</v>
      </c>
      <c r="N3318">
        <v>4.1000000000000002E-2</v>
      </c>
      <c r="O3318">
        <v>75</v>
      </c>
      <c r="P3318">
        <v>-0.34</v>
      </c>
      <c r="Q3318">
        <v>167</v>
      </c>
      <c r="R3318">
        <v>102.5</v>
      </c>
      <c r="S3318">
        <v>177</v>
      </c>
      <c r="T3318">
        <v>102.8</v>
      </c>
      <c r="U3318">
        <v>171</v>
      </c>
      <c r="V3318">
        <v>-2.12</v>
      </c>
      <c r="W3318">
        <v>221</v>
      </c>
    </row>
    <row r="3319" spans="1:23" x14ac:dyDescent="0.25">
      <c r="A3319">
        <f>COUNTIF('Value Matchup'!$D$356:$D$423,D3319)</f>
        <v>0</v>
      </c>
      <c r="B3319" t="s">
        <v>1776</v>
      </c>
      <c r="C3319">
        <v>169</v>
      </c>
      <c r="D3319" t="s">
        <v>189</v>
      </c>
      <c r="E3319" t="s">
        <v>144</v>
      </c>
      <c r="F3319" s="79" t="s">
        <v>552</v>
      </c>
      <c r="G3319">
        <v>-0.01</v>
      </c>
      <c r="H3319">
        <v>107.2</v>
      </c>
      <c r="I3319">
        <v>104</v>
      </c>
      <c r="J3319">
        <v>107.2</v>
      </c>
      <c r="K3319">
        <v>265</v>
      </c>
      <c r="L3319">
        <v>63</v>
      </c>
      <c r="M3319">
        <v>287</v>
      </c>
      <c r="N3319">
        <v>1.2E-2</v>
      </c>
      <c r="O3319">
        <v>132</v>
      </c>
      <c r="P3319">
        <v>2.4300000000000002</v>
      </c>
      <c r="Q3319">
        <v>126</v>
      </c>
      <c r="R3319">
        <v>104.2</v>
      </c>
      <c r="S3319">
        <v>128</v>
      </c>
      <c r="T3319">
        <v>101.8</v>
      </c>
      <c r="U3319">
        <v>121</v>
      </c>
      <c r="V3319">
        <v>-4.71</v>
      </c>
      <c r="W3319">
        <v>280</v>
      </c>
    </row>
    <row r="3320" spans="1:23" x14ac:dyDescent="0.25">
      <c r="A3320">
        <f>COUNTIF('Value Matchup'!$D$356:$D$423,D3320)</f>
        <v>0</v>
      </c>
      <c r="B3320" t="s">
        <v>1776</v>
      </c>
      <c r="C3320">
        <v>170</v>
      </c>
      <c r="D3320" t="s">
        <v>187</v>
      </c>
      <c r="E3320" t="s">
        <v>150</v>
      </c>
      <c r="F3320" s="79" t="s">
        <v>1730</v>
      </c>
      <c r="G3320">
        <v>-0.08</v>
      </c>
      <c r="H3320">
        <v>100</v>
      </c>
      <c r="I3320">
        <v>213</v>
      </c>
      <c r="J3320">
        <v>100.1</v>
      </c>
      <c r="K3320">
        <v>119</v>
      </c>
      <c r="L3320">
        <v>61.8</v>
      </c>
      <c r="M3320">
        <v>315</v>
      </c>
      <c r="N3320">
        <v>-3.7999999999999999E-2</v>
      </c>
      <c r="O3320">
        <v>275</v>
      </c>
      <c r="P3320">
        <v>8.58</v>
      </c>
      <c r="Q3320">
        <v>37</v>
      </c>
      <c r="R3320">
        <v>107.3</v>
      </c>
      <c r="S3320">
        <v>33</v>
      </c>
      <c r="T3320">
        <v>98.7</v>
      </c>
      <c r="U3320">
        <v>37</v>
      </c>
      <c r="V3320">
        <v>-3.01</v>
      </c>
      <c r="W3320">
        <v>248</v>
      </c>
    </row>
    <row r="3321" spans="1:23" x14ac:dyDescent="0.25">
      <c r="A3321">
        <f>COUNTIF('Value Matchup'!$D$356:$D$423,D3321)</f>
        <v>0</v>
      </c>
      <c r="B3321" t="s">
        <v>1776</v>
      </c>
      <c r="C3321">
        <v>171</v>
      </c>
      <c r="D3321" t="s">
        <v>379</v>
      </c>
      <c r="E3321" t="s">
        <v>108</v>
      </c>
      <c r="F3321" s="79" t="s">
        <v>542</v>
      </c>
      <c r="G3321">
        <v>-0.09</v>
      </c>
      <c r="H3321">
        <v>99.4</v>
      </c>
      <c r="I3321">
        <v>226</v>
      </c>
      <c r="J3321">
        <v>99.5</v>
      </c>
      <c r="K3321">
        <v>105</v>
      </c>
      <c r="L3321">
        <v>64.7</v>
      </c>
      <c r="M3321">
        <v>228</v>
      </c>
      <c r="N3321">
        <v>-3.5000000000000003E-2</v>
      </c>
      <c r="O3321">
        <v>263</v>
      </c>
      <c r="P3321">
        <v>-2.37</v>
      </c>
      <c r="Q3321">
        <v>210</v>
      </c>
      <c r="R3321">
        <v>101.3</v>
      </c>
      <c r="S3321">
        <v>215</v>
      </c>
      <c r="T3321">
        <v>103.7</v>
      </c>
      <c r="U3321">
        <v>195</v>
      </c>
      <c r="V3321">
        <v>6.29</v>
      </c>
      <c r="W3321">
        <v>41</v>
      </c>
    </row>
    <row r="3322" spans="1:23" x14ac:dyDescent="0.25">
      <c r="A3322">
        <f>COUNTIF('Value Matchup'!$D$356:$D$423,D3322)</f>
        <v>0</v>
      </c>
      <c r="B3322" t="s">
        <v>1776</v>
      </c>
      <c r="C3322">
        <v>172</v>
      </c>
      <c r="D3322" t="s">
        <v>251</v>
      </c>
      <c r="E3322" t="s">
        <v>207</v>
      </c>
      <c r="F3322" s="79" t="s">
        <v>1080</v>
      </c>
      <c r="G3322">
        <v>-0.12</v>
      </c>
      <c r="H3322">
        <v>109.3</v>
      </c>
      <c r="I3322">
        <v>70</v>
      </c>
      <c r="J3322">
        <v>109.4</v>
      </c>
      <c r="K3322">
        <v>292</v>
      </c>
      <c r="L3322">
        <v>69.3</v>
      </c>
      <c r="M3322">
        <v>38</v>
      </c>
      <c r="N3322">
        <v>-3.3000000000000002E-2</v>
      </c>
      <c r="O3322">
        <v>260</v>
      </c>
      <c r="P3322">
        <v>-5.8</v>
      </c>
      <c r="Q3322">
        <v>274</v>
      </c>
      <c r="R3322">
        <v>99</v>
      </c>
      <c r="S3322">
        <v>283</v>
      </c>
      <c r="T3322">
        <v>104.8</v>
      </c>
      <c r="U3322">
        <v>251</v>
      </c>
      <c r="V3322">
        <v>0.06</v>
      </c>
      <c r="W3322">
        <v>145</v>
      </c>
    </row>
    <row r="3323" spans="1:23" x14ac:dyDescent="0.25">
      <c r="A3323">
        <f>COUNTIF('Value Matchup'!$D$356:$D$423,D3323)</f>
        <v>0</v>
      </c>
      <c r="B3323" t="s">
        <v>1776</v>
      </c>
      <c r="C3323">
        <v>173</v>
      </c>
      <c r="D3323" t="s">
        <v>338</v>
      </c>
      <c r="E3323" t="s">
        <v>182</v>
      </c>
      <c r="F3323" s="79" t="s">
        <v>1718</v>
      </c>
      <c r="G3323">
        <v>-0.17</v>
      </c>
      <c r="H3323">
        <v>102.6</v>
      </c>
      <c r="I3323">
        <v>174</v>
      </c>
      <c r="J3323">
        <v>102.7</v>
      </c>
      <c r="K3323">
        <v>173</v>
      </c>
      <c r="L3323">
        <v>68.7</v>
      </c>
      <c r="M3323">
        <v>60</v>
      </c>
      <c r="N3323">
        <v>1.6E-2</v>
      </c>
      <c r="O3323">
        <v>122</v>
      </c>
      <c r="P3323">
        <v>6.55</v>
      </c>
      <c r="Q3323">
        <v>62</v>
      </c>
      <c r="R3323">
        <v>106</v>
      </c>
      <c r="S3323">
        <v>67</v>
      </c>
      <c r="T3323">
        <v>99.5</v>
      </c>
      <c r="U3323">
        <v>56</v>
      </c>
      <c r="V3323">
        <v>4.66</v>
      </c>
      <c r="W3323">
        <v>57</v>
      </c>
    </row>
    <row r="3324" spans="1:23" x14ac:dyDescent="0.25">
      <c r="A3324">
        <f>COUNTIF('Value Matchup'!$D$356:$D$423,D3324)</f>
        <v>1</v>
      </c>
      <c r="B3324" t="s">
        <v>1776</v>
      </c>
      <c r="C3324">
        <v>174</v>
      </c>
      <c r="D3324" t="s">
        <v>69</v>
      </c>
      <c r="E3324" t="s">
        <v>232</v>
      </c>
      <c r="F3324" s="79" t="s">
        <v>1731</v>
      </c>
      <c r="G3324">
        <v>-0.36</v>
      </c>
      <c r="H3324">
        <v>103.4</v>
      </c>
      <c r="I3324">
        <v>165</v>
      </c>
      <c r="J3324">
        <v>103.7</v>
      </c>
      <c r="K3324">
        <v>196</v>
      </c>
      <c r="L3324">
        <v>61.2</v>
      </c>
      <c r="M3324">
        <v>322</v>
      </c>
      <c r="N3324">
        <v>-3.5000000000000003E-2</v>
      </c>
      <c r="O3324">
        <v>265</v>
      </c>
      <c r="P3324">
        <v>7.92</v>
      </c>
      <c r="Q3324">
        <v>48</v>
      </c>
      <c r="R3324">
        <v>106.4</v>
      </c>
      <c r="S3324">
        <v>56</v>
      </c>
      <c r="T3324">
        <v>98.5</v>
      </c>
      <c r="U3324">
        <v>27</v>
      </c>
      <c r="V3324">
        <v>-2.98</v>
      </c>
      <c r="W3324">
        <v>247</v>
      </c>
    </row>
    <row r="3325" spans="1:23" x14ac:dyDescent="0.25">
      <c r="A3325">
        <f>COUNTIF('Value Matchup'!$D$356:$D$423,D3325)</f>
        <v>0</v>
      </c>
      <c r="B3325" t="s">
        <v>1776</v>
      </c>
      <c r="C3325">
        <v>175</v>
      </c>
      <c r="D3325" t="s">
        <v>1732</v>
      </c>
      <c r="E3325" t="s">
        <v>123</v>
      </c>
      <c r="F3325" s="79" t="s">
        <v>536</v>
      </c>
      <c r="G3325">
        <v>-0.47</v>
      </c>
      <c r="H3325">
        <v>103.4</v>
      </c>
      <c r="I3325">
        <v>164</v>
      </c>
      <c r="J3325">
        <v>103.8</v>
      </c>
      <c r="K3325">
        <v>199</v>
      </c>
      <c r="L3325">
        <v>67.400000000000006</v>
      </c>
      <c r="M3325">
        <v>99</v>
      </c>
      <c r="N3325">
        <v>0.113</v>
      </c>
      <c r="O3325">
        <v>8</v>
      </c>
      <c r="P3325">
        <v>-5.87</v>
      </c>
      <c r="Q3325">
        <v>275</v>
      </c>
      <c r="R3325">
        <v>99.9</v>
      </c>
      <c r="S3325">
        <v>261</v>
      </c>
      <c r="T3325">
        <v>105.7</v>
      </c>
      <c r="U3325">
        <v>294</v>
      </c>
      <c r="V3325">
        <v>-2.96</v>
      </c>
      <c r="W3325">
        <v>245</v>
      </c>
    </row>
    <row r="3326" spans="1:23" x14ac:dyDescent="0.25">
      <c r="A3326">
        <f>COUNTIF('Value Matchup'!$D$356:$D$423,D3326)</f>
        <v>0</v>
      </c>
      <c r="B3326" t="s">
        <v>1776</v>
      </c>
      <c r="C3326">
        <v>176</v>
      </c>
      <c r="D3326" t="s">
        <v>341</v>
      </c>
      <c r="E3326" t="s">
        <v>161</v>
      </c>
      <c r="F3326" s="79" t="s">
        <v>441</v>
      </c>
      <c r="G3326">
        <v>-0.49</v>
      </c>
      <c r="H3326">
        <v>92.8</v>
      </c>
      <c r="I3326">
        <v>304</v>
      </c>
      <c r="J3326">
        <v>93.3</v>
      </c>
      <c r="K3326">
        <v>31</v>
      </c>
      <c r="L3326">
        <v>64.099999999999994</v>
      </c>
      <c r="M3326">
        <v>254</v>
      </c>
      <c r="N3326">
        <v>-1.4999999999999999E-2</v>
      </c>
      <c r="O3326">
        <v>218</v>
      </c>
      <c r="P3326">
        <v>-3.38</v>
      </c>
      <c r="Q3326">
        <v>232</v>
      </c>
      <c r="R3326">
        <v>100.6</v>
      </c>
      <c r="S3326">
        <v>238</v>
      </c>
      <c r="T3326">
        <v>104</v>
      </c>
      <c r="U3326">
        <v>210</v>
      </c>
      <c r="V3326">
        <v>-8.1300000000000008</v>
      </c>
      <c r="W3326">
        <v>332</v>
      </c>
    </row>
    <row r="3327" spans="1:23" x14ac:dyDescent="0.25">
      <c r="A3327">
        <f>COUNTIF('Value Matchup'!$D$356:$D$423,D3327)</f>
        <v>0</v>
      </c>
      <c r="B3327" t="s">
        <v>1776</v>
      </c>
      <c r="C3327">
        <v>177</v>
      </c>
      <c r="D3327" t="s">
        <v>350</v>
      </c>
      <c r="E3327" t="s">
        <v>1399</v>
      </c>
      <c r="F3327" s="79" t="s">
        <v>454</v>
      </c>
      <c r="G3327">
        <v>-0.57999999999999996</v>
      </c>
      <c r="H3327">
        <v>100.6</v>
      </c>
      <c r="I3327">
        <v>200</v>
      </c>
      <c r="J3327">
        <v>101.2</v>
      </c>
      <c r="K3327">
        <v>141</v>
      </c>
      <c r="L3327">
        <v>77.7</v>
      </c>
      <c r="M3327">
        <v>2</v>
      </c>
      <c r="N3327">
        <v>2.9000000000000001E-2</v>
      </c>
      <c r="O3327">
        <v>92</v>
      </c>
      <c r="P3327">
        <v>-2.93</v>
      </c>
      <c r="Q3327">
        <v>228</v>
      </c>
      <c r="R3327">
        <v>102.2</v>
      </c>
      <c r="S3327">
        <v>182</v>
      </c>
      <c r="T3327">
        <v>105.2</v>
      </c>
      <c r="U3327">
        <v>263</v>
      </c>
      <c r="V3327">
        <v>-2.39</v>
      </c>
      <c r="W3327">
        <v>228</v>
      </c>
    </row>
    <row r="3328" spans="1:23" x14ac:dyDescent="0.25">
      <c r="A3328">
        <f>COUNTIF('Value Matchup'!$D$356:$D$423,D3328)</f>
        <v>0</v>
      </c>
      <c r="B3328" t="s">
        <v>1776</v>
      </c>
      <c r="C3328">
        <v>178</v>
      </c>
      <c r="D3328" t="s">
        <v>195</v>
      </c>
      <c r="E3328" t="s">
        <v>132</v>
      </c>
      <c r="F3328" s="79" t="s">
        <v>539</v>
      </c>
      <c r="G3328">
        <v>-0.6</v>
      </c>
      <c r="H3328">
        <v>110.7</v>
      </c>
      <c r="I3328">
        <v>52</v>
      </c>
      <c r="J3328">
        <v>111.3</v>
      </c>
      <c r="K3328">
        <v>318</v>
      </c>
      <c r="L3328">
        <v>61.2</v>
      </c>
      <c r="M3328">
        <v>323</v>
      </c>
      <c r="N3328">
        <v>-1.2999999999999999E-2</v>
      </c>
      <c r="O3328">
        <v>204</v>
      </c>
      <c r="P3328">
        <v>-6.28</v>
      </c>
      <c r="Q3328">
        <v>281</v>
      </c>
      <c r="R3328">
        <v>99.7</v>
      </c>
      <c r="S3328">
        <v>264</v>
      </c>
      <c r="T3328">
        <v>106</v>
      </c>
      <c r="U3328">
        <v>307</v>
      </c>
      <c r="V3328">
        <v>-5.99</v>
      </c>
      <c r="W3328">
        <v>303</v>
      </c>
    </row>
    <row r="3329" spans="1:23" x14ac:dyDescent="0.25">
      <c r="A3329">
        <f>COUNTIF('Value Matchup'!$D$356:$D$423,D3329)</f>
        <v>0</v>
      </c>
      <c r="B3329" t="s">
        <v>1776</v>
      </c>
      <c r="C3329">
        <v>179</v>
      </c>
      <c r="D3329" t="s">
        <v>347</v>
      </c>
      <c r="E3329" t="s">
        <v>155</v>
      </c>
      <c r="F3329" s="79" t="s">
        <v>449</v>
      </c>
      <c r="G3329">
        <v>-0.62</v>
      </c>
      <c r="H3329">
        <v>109.9</v>
      </c>
      <c r="I3329">
        <v>62</v>
      </c>
      <c r="J3329">
        <v>110.5</v>
      </c>
      <c r="K3329">
        <v>307</v>
      </c>
      <c r="L3329">
        <v>66</v>
      </c>
      <c r="M3329">
        <v>174</v>
      </c>
      <c r="N3329">
        <v>3.0000000000000001E-3</v>
      </c>
      <c r="O3329">
        <v>162</v>
      </c>
      <c r="P3329">
        <v>1.93</v>
      </c>
      <c r="Q3329">
        <v>133</v>
      </c>
      <c r="R3329">
        <v>104.9</v>
      </c>
      <c r="S3329">
        <v>98</v>
      </c>
      <c r="T3329">
        <v>102.9</v>
      </c>
      <c r="U3329">
        <v>173</v>
      </c>
      <c r="V3329">
        <v>-1.02</v>
      </c>
      <c r="W3329">
        <v>181</v>
      </c>
    </row>
    <row r="3330" spans="1:23" x14ac:dyDescent="0.25">
      <c r="A3330">
        <f>COUNTIF('Value Matchup'!$D$356:$D$423,D3330)</f>
        <v>0</v>
      </c>
      <c r="B3330" t="s">
        <v>1776</v>
      </c>
      <c r="C3330">
        <v>180</v>
      </c>
      <c r="D3330" t="s">
        <v>1733</v>
      </c>
      <c r="E3330" t="s">
        <v>123</v>
      </c>
      <c r="F3330" s="79" t="s">
        <v>539</v>
      </c>
      <c r="G3330">
        <v>-0.69</v>
      </c>
      <c r="H3330">
        <v>105.1</v>
      </c>
      <c r="I3330">
        <v>144</v>
      </c>
      <c r="J3330">
        <v>105.8</v>
      </c>
      <c r="K3330">
        <v>236</v>
      </c>
      <c r="L3330">
        <v>66</v>
      </c>
      <c r="M3330">
        <v>175</v>
      </c>
      <c r="N3330">
        <v>8.2000000000000003E-2</v>
      </c>
      <c r="O3330">
        <v>18</v>
      </c>
      <c r="P3330">
        <v>-1.33</v>
      </c>
      <c r="Q3330">
        <v>187</v>
      </c>
      <c r="R3330">
        <v>103.2</v>
      </c>
      <c r="S3330">
        <v>161</v>
      </c>
      <c r="T3330">
        <v>104.5</v>
      </c>
      <c r="U3330">
        <v>240</v>
      </c>
      <c r="V3330">
        <v>8.99</v>
      </c>
      <c r="W3330">
        <v>12</v>
      </c>
    </row>
    <row r="3331" spans="1:23" x14ac:dyDescent="0.25">
      <c r="A3331">
        <f>COUNTIF('Value Matchup'!$D$356:$D$423,D3331)</f>
        <v>0</v>
      </c>
      <c r="B3331" t="s">
        <v>1776</v>
      </c>
      <c r="C3331">
        <v>181</v>
      </c>
      <c r="D3331" t="s">
        <v>373</v>
      </c>
      <c r="E3331" t="s">
        <v>110</v>
      </c>
      <c r="F3331" s="79" t="s">
        <v>514</v>
      </c>
      <c r="G3331">
        <v>-0.72</v>
      </c>
      <c r="H3331">
        <v>105.2</v>
      </c>
      <c r="I3331">
        <v>142</v>
      </c>
      <c r="J3331">
        <v>105.9</v>
      </c>
      <c r="K3331">
        <v>237</v>
      </c>
      <c r="L3331">
        <v>63.1</v>
      </c>
      <c r="M3331">
        <v>285</v>
      </c>
      <c r="N3331">
        <v>-1E-3</v>
      </c>
      <c r="O3331">
        <v>173</v>
      </c>
      <c r="P3331">
        <v>4.8600000000000003</v>
      </c>
      <c r="Q3331">
        <v>80</v>
      </c>
      <c r="R3331">
        <v>105.1</v>
      </c>
      <c r="S3331">
        <v>86</v>
      </c>
      <c r="T3331">
        <v>100.2</v>
      </c>
      <c r="U3331">
        <v>85</v>
      </c>
      <c r="V3331">
        <v>-0.28000000000000003</v>
      </c>
      <c r="W3331">
        <v>153</v>
      </c>
    </row>
    <row r="3332" spans="1:23" x14ac:dyDescent="0.25">
      <c r="A3332">
        <f>COUNTIF('Value Matchup'!$D$356:$D$423,D3332)</f>
        <v>0</v>
      </c>
      <c r="B3332" t="s">
        <v>1776</v>
      </c>
      <c r="C3332">
        <v>182</v>
      </c>
      <c r="D3332" t="s">
        <v>285</v>
      </c>
      <c r="E3332" t="s">
        <v>148</v>
      </c>
      <c r="F3332" s="79" t="s">
        <v>445</v>
      </c>
      <c r="G3332">
        <v>-0.83</v>
      </c>
      <c r="H3332">
        <v>96.8</v>
      </c>
      <c r="I3332">
        <v>266</v>
      </c>
      <c r="J3332">
        <v>97.6</v>
      </c>
      <c r="K3332">
        <v>79</v>
      </c>
      <c r="L3332">
        <v>65.900000000000006</v>
      </c>
      <c r="M3332">
        <v>178</v>
      </c>
      <c r="N3332">
        <v>-6.5000000000000002E-2</v>
      </c>
      <c r="O3332">
        <v>315</v>
      </c>
      <c r="P3332">
        <v>-6.81</v>
      </c>
      <c r="Q3332">
        <v>288</v>
      </c>
      <c r="R3332">
        <v>98.6</v>
      </c>
      <c r="S3332">
        <v>291</v>
      </c>
      <c r="T3332">
        <v>105.4</v>
      </c>
      <c r="U3332">
        <v>282</v>
      </c>
      <c r="V3332">
        <v>6.94</v>
      </c>
      <c r="W3332">
        <v>31</v>
      </c>
    </row>
    <row r="3333" spans="1:23" x14ac:dyDescent="0.25">
      <c r="A3333">
        <f>COUNTIF('Value Matchup'!$D$356:$D$423,D3333)</f>
        <v>0</v>
      </c>
      <c r="B3333" t="s">
        <v>1776</v>
      </c>
      <c r="C3333">
        <v>183</v>
      </c>
      <c r="D3333" t="s">
        <v>32</v>
      </c>
      <c r="E3333" t="s">
        <v>173</v>
      </c>
      <c r="F3333" s="79" t="s">
        <v>550</v>
      </c>
      <c r="G3333">
        <v>-0.92</v>
      </c>
      <c r="H3333">
        <v>110.7</v>
      </c>
      <c r="I3333">
        <v>53</v>
      </c>
      <c r="J3333">
        <v>111.6</v>
      </c>
      <c r="K3333">
        <v>326</v>
      </c>
      <c r="L3333">
        <v>67</v>
      </c>
      <c r="M3333">
        <v>116</v>
      </c>
      <c r="N3333">
        <v>1.4999999999999999E-2</v>
      </c>
      <c r="O3333">
        <v>125</v>
      </c>
      <c r="P3333">
        <v>2.62</v>
      </c>
      <c r="Q3333">
        <v>121</v>
      </c>
      <c r="R3333">
        <v>103.3</v>
      </c>
      <c r="S3333">
        <v>156</v>
      </c>
      <c r="T3333">
        <v>100.7</v>
      </c>
      <c r="U3333">
        <v>92</v>
      </c>
      <c r="V3333">
        <v>4.4400000000000004</v>
      </c>
      <c r="W3333">
        <v>60</v>
      </c>
    </row>
    <row r="3334" spans="1:23" x14ac:dyDescent="0.25">
      <c r="A3334">
        <f>COUNTIF('Value Matchup'!$D$356:$D$423,D3334)</f>
        <v>0</v>
      </c>
      <c r="B3334" t="s">
        <v>1776</v>
      </c>
      <c r="C3334">
        <v>184</v>
      </c>
      <c r="D3334" t="s">
        <v>326</v>
      </c>
      <c r="E3334" t="s">
        <v>198</v>
      </c>
      <c r="F3334" s="79" t="s">
        <v>514</v>
      </c>
      <c r="G3334">
        <v>-0.94</v>
      </c>
      <c r="H3334">
        <v>113.3</v>
      </c>
      <c r="I3334">
        <v>27</v>
      </c>
      <c r="J3334">
        <v>114.2</v>
      </c>
      <c r="K3334">
        <v>343</v>
      </c>
      <c r="L3334">
        <v>65.900000000000006</v>
      </c>
      <c r="M3334">
        <v>177</v>
      </c>
      <c r="N3334">
        <v>-7.3999999999999996E-2</v>
      </c>
      <c r="O3334">
        <v>325</v>
      </c>
      <c r="P3334">
        <v>1.08</v>
      </c>
      <c r="Q3334">
        <v>146</v>
      </c>
      <c r="R3334">
        <v>104.2</v>
      </c>
      <c r="S3334">
        <v>126</v>
      </c>
      <c r="T3334">
        <v>103.1</v>
      </c>
      <c r="U3334">
        <v>179</v>
      </c>
      <c r="V3334">
        <v>6.23</v>
      </c>
      <c r="W3334">
        <v>42</v>
      </c>
    </row>
    <row r="3335" spans="1:23" x14ac:dyDescent="0.25">
      <c r="A3335">
        <f>COUNTIF('Value Matchup'!$D$356:$D$423,D3335)</f>
        <v>0</v>
      </c>
      <c r="B3335" t="s">
        <v>1776</v>
      </c>
      <c r="C3335">
        <v>185</v>
      </c>
      <c r="D3335" t="s">
        <v>1734</v>
      </c>
      <c r="E3335" t="s">
        <v>148</v>
      </c>
      <c r="F3335" s="79" t="s">
        <v>755</v>
      </c>
      <c r="G3335">
        <v>-0.97</v>
      </c>
      <c r="H3335">
        <v>99.9</v>
      </c>
      <c r="I3335">
        <v>216</v>
      </c>
      <c r="J3335">
        <v>100.8</v>
      </c>
      <c r="K3335">
        <v>132</v>
      </c>
      <c r="L3335">
        <v>66.099999999999994</v>
      </c>
      <c r="M3335">
        <v>170</v>
      </c>
      <c r="N3335">
        <v>7.3999999999999996E-2</v>
      </c>
      <c r="O3335">
        <v>27</v>
      </c>
      <c r="P3335">
        <v>-7.18</v>
      </c>
      <c r="Q3335">
        <v>293</v>
      </c>
      <c r="R3335">
        <v>98.1</v>
      </c>
      <c r="S3335">
        <v>305</v>
      </c>
      <c r="T3335">
        <v>105.3</v>
      </c>
      <c r="U3335">
        <v>272</v>
      </c>
      <c r="V3335">
        <v>3.47</v>
      </c>
      <c r="W3335">
        <v>75</v>
      </c>
    </row>
    <row r="3336" spans="1:23" x14ac:dyDescent="0.25">
      <c r="A3336">
        <f>COUNTIF('Value Matchup'!$D$356:$D$423,D3336)</f>
        <v>0</v>
      </c>
      <c r="B3336" t="s">
        <v>1776</v>
      </c>
      <c r="C3336">
        <v>186</v>
      </c>
      <c r="D3336" t="s">
        <v>1735</v>
      </c>
      <c r="E3336" t="s">
        <v>121</v>
      </c>
      <c r="F3336" s="79" t="s">
        <v>537</v>
      </c>
      <c r="G3336">
        <v>-0.97</v>
      </c>
      <c r="H3336">
        <v>105.6</v>
      </c>
      <c r="I3336">
        <v>134</v>
      </c>
      <c r="J3336">
        <v>106.6</v>
      </c>
      <c r="K3336">
        <v>249</v>
      </c>
      <c r="L3336">
        <v>68.900000000000006</v>
      </c>
      <c r="M3336">
        <v>48</v>
      </c>
      <c r="N3336">
        <v>1.7999999999999999E-2</v>
      </c>
      <c r="O3336">
        <v>116</v>
      </c>
      <c r="P3336">
        <v>-10.02</v>
      </c>
      <c r="Q3336">
        <v>326</v>
      </c>
      <c r="R3336">
        <v>96.8</v>
      </c>
      <c r="S3336">
        <v>322</v>
      </c>
      <c r="T3336">
        <v>106.8</v>
      </c>
      <c r="U3336">
        <v>330</v>
      </c>
      <c r="V3336">
        <v>-8.9499999999999993</v>
      </c>
      <c r="W3336">
        <v>340</v>
      </c>
    </row>
    <row r="3337" spans="1:23" x14ac:dyDescent="0.25">
      <c r="A3337">
        <f>COUNTIF('Value Matchup'!$D$356:$D$423,D3337)</f>
        <v>0</v>
      </c>
      <c r="B3337" t="s">
        <v>1776</v>
      </c>
      <c r="C3337">
        <v>187</v>
      </c>
      <c r="D3337" t="s">
        <v>1736</v>
      </c>
      <c r="E3337" t="s">
        <v>148</v>
      </c>
      <c r="F3337" s="79" t="s">
        <v>540</v>
      </c>
      <c r="G3337">
        <v>-1.01</v>
      </c>
      <c r="H3337">
        <v>103.5</v>
      </c>
      <c r="I3337">
        <v>160</v>
      </c>
      <c r="J3337">
        <v>104.5</v>
      </c>
      <c r="K3337">
        <v>212</v>
      </c>
      <c r="L3337">
        <v>67.7</v>
      </c>
      <c r="M3337">
        <v>81</v>
      </c>
      <c r="N3337">
        <v>-2.3E-2</v>
      </c>
      <c r="O3337">
        <v>240</v>
      </c>
      <c r="P3337">
        <v>-11.77</v>
      </c>
      <c r="Q3337">
        <v>338</v>
      </c>
      <c r="R3337">
        <v>95</v>
      </c>
      <c r="S3337">
        <v>338</v>
      </c>
      <c r="T3337">
        <v>106.8</v>
      </c>
      <c r="U3337">
        <v>329</v>
      </c>
      <c r="V3337">
        <v>-5.63</v>
      </c>
      <c r="W3337">
        <v>298</v>
      </c>
    </row>
    <row r="3338" spans="1:23" x14ac:dyDescent="0.25">
      <c r="A3338">
        <f>COUNTIF('Value Matchup'!$D$356:$D$423,D3338)</f>
        <v>0</v>
      </c>
      <c r="B3338" t="s">
        <v>1776</v>
      </c>
      <c r="C3338">
        <v>188</v>
      </c>
      <c r="D3338" t="s">
        <v>1654</v>
      </c>
      <c r="E3338" t="s">
        <v>118</v>
      </c>
      <c r="F3338" s="79" t="s">
        <v>571</v>
      </c>
      <c r="G3338">
        <v>-1.1200000000000001</v>
      </c>
      <c r="H3338">
        <v>102.3</v>
      </c>
      <c r="I3338">
        <v>179</v>
      </c>
      <c r="J3338">
        <v>103.4</v>
      </c>
      <c r="K3338">
        <v>183</v>
      </c>
      <c r="L3338">
        <v>65.099999999999994</v>
      </c>
      <c r="M3338">
        <v>217</v>
      </c>
      <c r="N3338">
        <v>5.1999999999999998E-2</v>
      </c>
      <c r="O3338">
        <v>55</v>
      </c>
      <c r="P3338">
        <v>-7.82</v>
      </c>
      <c r="Q3338">
        <v>306</v>
      </c>
      <c r="R3338">
        <v>97.8</v>
      </c>
      <c r="S3338">
        <v>308</v>
      </c>
      <c r="T3338">
        <v>105.6</v>
      </c>
      <c r="U3338">
        <v>286</v>
      </c>
      <c r="V3338">
        <v>-7.89</v>
      </c>
      <c r="W3338">
        <v>330</v>
      </c>
    </row>
    <row r="3339" spans="1:23" x14ac:dyDescent="0.25">
      <c r="A3339">
        <f>COUNTIF('Value Matchup'!$D$356:$D$423,D3339)</f>
        <v>0</v>
      </c>
      <c r="B3339" t="s">
        <v>1776</v>
      </c>
      <c r="C3339">
        <v>189</v>
      </c>
      <c r="D3339" t="s">
        <v>196</v>
      </c>
      <c r="E3339" t="s">
        <v>112</v>
      </c>
      <c r="F3339" s="79" t="s">
        <v>542</v>
      </c>
      <c r="G3339">
        <v>-1.19</v>
      </c>
      <c r="H3339">
        <v>100.3</v>
      </c>
      <c r="I3339">
        <v>207</v>
      </c>
      <c r="J3339">
        <v>101.4</v>
      </c>
      <c r="K3339">
        <v>146</v>
      </c>
      <c r="L3339">
        <v>65.2</v>
      </c>
      <c r="M3339">
        <v>209</v>
      </c>
      <c r="N3339">
        <v>-0.01</v>
      </c>
      <c r="O3339">
        <v>197</v>
      </c>
      <c r="P3339">
        <v>-3.23</v>
      </c>
      <c r="Q3339">
        <v>229</v>
      </c>
      <c r="R3339">
        <v>100.5</v>
      </c>
      <c r="S3339">
        <v>242</v>
      </c>
      <c r="T3339">
        <v>103.8</v>
      </c>
      <c r="U3339">
        <v>201</v>
      </c>
      <c r="V3339">
        <v>-3.46</v>
      </c>
      <c r="W3339">
        <v>256</v>
      </c>
    </row>
    <row r="3340" spans="1:23" x14ac:dyDescent="0.25">
      <c r="A3340">
        <f>COUNTIF('Value Matchup'!$D$356:$D$423,D3340)</f>
        <v>0</v>
      </c>
      <c r="B3340" t="s">
        <v>1776</v>
      </c>
      <c r="C3340">
        <v>190</v>
      </c>
      <c r="D3340" t="s">
        <v>70</v>
      </c>
      <c r="E3340" t="s">
        <v>169</v>
      </c>
      <c r="F3340" s="79" t="s">
        <v>445</v>
      </c>
      <c r="G3340">
        <v>-1.31</v>
      </c>
      <c r="H3340">
        <v>103.6</v>
      </c>
      <c r="I3340">
        <v>159</v>
      </c>
      <c r="J3340">
        <v>104.9</v>
      </c>
      <c r="K3340">
        <v>221</v>
      </c>
      <c r="L3340">
        <v>65.2</v>
      </c>
      <c r="M3340">
        <v>210</v>
      </c>
      <c r="N3340">
        <v>1.2E-2</v>
      </c>
      <c r="O3340">
        <v>129</v>
      </c>
      <c r="P3340">
        <v>-0.44</v>
      </c>
      <c r="Q3340">
        <v>168</v>
      </c>
      <c r="R3340">
        <v>103.3</v>
      </c>
      <c r="S3340">
        <v>155</v>
      </c>
      <c r="T3340">
        <v>103.8</v>
      </c>
      <c r="U3340">
        <v>200</v>
      </c>
      <c r="V3340">
        <v>6.56</v>
      </c>
      <c r="W3340">
        <v>38</v>
      </c>
    </row>
    <row r="3341" spans="1:23" x14ac:dyDescent="0.25">
      <c r="A3341">
        <f>COUNTIF('Value Matchup'!$D$356:$D$423,D3341)</f>
        <v>1</v>
      </c>
      <c r="B3341" t="s">
        <v>1776</v>
      </c>
      <c r="C3341">
        <v>191</v>
      </c>
      <c r="D3341" t="s">
        <v>52</v>
      </c>
      <c r="E3341" t="s">
        <v>114</v>
      </c>
      <c r="F3341" s="79" t="s">
        <v>1718</v>
      </c>
      <c r="G3341">
        <v>-1.42</v>
      </c>
      <c r="H3341">
        <v>99.7</v>
      </c>
      <c r="I3341">
        <v>219</v>
      </c>
      <c r="J3341">
        <v>101.2</v>
      </c>
      <c r="K3341">
        <v>139</v>
      </c>
      <c r="L3341">
        <v>61.2</v>
      </c>
      <c r="M3341">
        <v>324</v>
      </c>
      <c r="N3341">
        <v>-6.0000000000000001E-3</v>
      </c>
      <c r="O3341">
        <v>185</v>
      </c>
      <c r="P3341">
        <v>5.54</v>
      </c>
      <c r="Q3341">
        <v>72</v>
      </c>
      <c r="R3341">
        <v>106</v>
      </c>
      <c r="S3341">
        <v>68</v>
      </c>
      <c r="T3341">
        <v>100.4</v>
      </c>
      <c r="U3341">
        <v>89</v>
      </c>
      <c r="V3341">
        <v>-5.27</v>
      </c>
      <c r="W3341">
        <v>289</v>
      </c>
    </row>
    <row r="3342" spans="1:23" x14ac:dyDescent="0.25">
      <c r="A3342">
        <f>COUNTIF('Value Matchup'!$D$356:$D$423,D3342)</f>
        <v>0</v>
      </c>
      <c r="B3342" t="s">
        <v>1776</v>
      </c>
      <c r="C3342">
        <v>192</v>
      </c>
      <c r="D3342" t="s">
        <v>185</v>
      </c>
      <c r="E3342" t="s">
        <v>123</v>
      </c>
      <c r="F3342" s="79" t="s">
        <v>535</v>
      </c>
      <c r="G3342">
        <v>-1.43</v>
      </c>
      <c r="H3342">
        <v>106.2</v>
      </c>
      <c r="I3342">
        <v>122</v>
      </c>
      <c r="J3342">
        <v>107.7</v>
      </c>
      <c r="K3342">
        <v>269</v>
      </c>
      <c r="L3342">
        <v>58.5</v>
      </c>
      <c r="M3342">
        <v>344</v>
      </c>
      <c r="N3342">
        <v>1.7000000000000001E-2</v>
      </c>
      <c r="O3342">
        <v>118</v>
      </c>
      <c r="P3342">
        <v>-5.78</v>
      </c>
      <c r="Q3342">
        <v>273</v>
      </c>
      <c r="R3342">
        <v>99.5</v>
      </c>
      <c r="S3342">
        <v>269</v>
      </c>
      <c r="T3342">
        <v>105.3</v>
      </c>
      <c r="U3342">
        <v>275</v>
      </c>
      <c r="V3342">
        <v>-2.34</v>
      </c>
      <c r="W3342">
        <v>227</v>
      </c>
    </row>
    <row r="3343" spans="1:23" x14ac:dyDescent="0.25">
      <c r="A3343">
        <f>COUNTIF('Value Matchup'!$D$356:$D$423,D3343)</f>
        <v>0</v>
      </c>
      <c r="B3343" t="s">
        <v>1776</v>
      </c>
      <c r="C3343">
        <v>193</v>
      </c>
      <c r="D3343" t="s">
        <v>333</v>
      </c>
      <c r="E3343" t="s">
        <v>161</v>
      </c>
      <c r="F3343" s="79" t="s">
        <v>541</v>
      </c>
      <c r="G3343">
        <v>-1.45</v>
      </c>
      <c r="H3343">
        <v>103.1</v>
      </c>
      <c r="I3343">
        <v>168</v>
      </c>
      <c r="J3343">
        <v>104.6</v>
      </c>
      <c r="K3343">
        <v>216</v>
      </c>
      <c r="L3343">
        <v>67.099999999999994</v>
      </c>
      <c r="M3343">
        <v>109</v>
      </c>
      <c r="N3343">
        <v>7.3999999999999996E-2</v>
      </c>
      <c r="O3343">
        <v>29</v>
      </c>
      <c r="P3343">
        <v>0.11</v>
      </c>
      <c r="Q3343">
        <v>159</v>
      </c>
      <c r="R3343">
        <v>101.5</v>
      </c>
      <c r="S3343">
        <v>208</v>
      </c>
      <c r="T3343">
        <v>101.4</v>
      </c>
      <c r="U3343">
        <v>109</v>
      </c>
      <c r="V3343">
        <v>-0.16</v>
      </c>
      <c r="W3343">
        <v>152</v>
      </c>
    </row>
    <row r="3344" spans="1:23" x14ac:dyDescent="0.25">
      <c r="A3344">
        <f>COUNTIF('Value Matchup'!$D$356:$D$423,D3344)</f>
        <v>0</v>
      </c>
      <c r="B3344" t="s">
        <v>1776</v>
      </c>
      <c r="C3344">
        <v>194</v>
      </c>
      <c r="D3344" t="s">
        <v>36</v>
      </c>
      <c r="E3344" t="s">
        <v>232</v>
      </c>
      <c r="F3344" s="79" t="s">
        <v>1737</v>
      </c>
      <c r="G3344">
        <v>-1.64</v>
      </c>
      <c r="H3344">
        <v>101.4</v>
      </c>
      <c r="I3344">
        <v>190</v>
      </c>
      <c r="J3344">
        <v>103</v>
      </c>
      <c r="K3344">
        <v>176</v>
      </c>
      <c r="L3344">
        <v>67.3</v>
      </c>
      <c r="M3344">
        <v>101</v>
      </c>
      <c r="N3344">
        <v>-4.5999999999999999E-2</v>
      </c>
      <c r="O3344">
        <v>290</v>
      </c>
      <c r="P3344">
        <v>8.25</v>
      </c>
      <c r="Q3344">
        <v>42</v>
      </c>
      <c r="R3344">
        <v>106.8</v>
      </c>
      <c r="S3344">
        <v>41</v>
      </c>
      <c r="T3344">
        <v>98.6</v>
      </c>
      <c r="U3344">
        <v>31</v>
      </c>
      <c r="V3344">
        <v>-5.79</v>
      </c>
      <c r="W3344">
        <v>300</v>
      </c>
    </row>
    <row r="3345" spans="1:23" x14ac:dyDescent="0.25">
      <c r="A3345">
        <f>COUNTIF('Value Matchup'!$D$356:$D$423,D3345)</f>
        <v>0</v>
      </c>
      <c r="B3345" t="s">
        <v>1776</v>
      </c>
      <c r="C3345">
        <v>195</v>
      </c>
      <c r="D3345" t="s">
        <v>282</v>
      </c>
      <c r="E3345" t="s">
        <v>198</v>
      </c>
      <c r="F3345" s="79" t="s">
        <v>1405</v>
      </c>
      <c r="G3345">
        <v>-1.78</v>
      </c>
      <c r="H3345">
        <v>103.4</v>
      </c>
      <c r="I3345">
        <v>161</v>
      </c>
      <c r="J3345">
        <v>105.2</v>
      </c>
      <c r="K3345">
        <v>227</v>
      </c>
      <c r="L3345">
        <v>63.4</v>
      </c>
      <c r="M3345">
        <v>277</v>
      </c>
      <c r="N3345">
        <v>1.7999999999999999E-2</v>
      </c>
      <c r="O3345">
        <v>117</v>
      </c>
      <c r="P3345">
        <v>-1.33</v>
      </c>
      <c r="Q3345">
        <v>188</v>
      </c>
      <c r="R3345">
        <v>104.2</v>
      </c>
      <c r="S3345">
        <v>127</v>
      </c>
      <c r="T3345">
        <v>105.5</v>
      </c>
      <c r="U3345">
        <v>284</v>
      </c>
      <c r="V3345">
        <v>2.86</v>
      </c>
      <c r="W3345">
        <v>86</v>
      </c>
    </row>
    <row r="3346" spans="1:23" x14ac:dyDescent="0.25">
      <c r="A3346">
        <f>COUNTIF('Value Matchup'!$D$356:$D$423,D3346)</f>
        <v>0</v>
      </c>
      <c r="B3346" t="s">
        <v>1776</v>
      </c>
      <c r="C3346">
        <v>196</v>
      </c>
      <c r="D3346" t="s">
        <v>164</v>
      </c>
      <c r="E3346" t="s">
        <v>112</v>
      </c>
      <c r="F3346" s="79" t="s">
        <v>444</v>
      </c>
      <c r="G3346">
        <v>-1.85</v>
      </c>
      <c r="H3346">
        <v>101.6</v>
      </c>
      <c r="I3346">
        <v>187</v>
      </c>
      <c r="J3346">
        <v>103.4</v>
      </c>
      <c r="K3346">
        <v>184</v>
      </c>
      <c r="L3346">
        <v>63.5</v>
      </c>
      <c r="M3346">
        <v>272</v>
      </c>
      <c r="N3346">
        <v>-1.6E-2</v>
      </c>
      <c r="O3346">
        <v>222</v>
      </c>
      <c r="P3346">
        <v>-2.2400000000000002</v>
      </c>
      <c r="Q3346">
        <v>206</v>
      </c>
      <c r="R3346">
        <v>100.4</v>
      </c>
      <c r="S3346">
        <v>245</v>
      </c>
      <c r="T3346">
        <v>102.6</v>
      </c>
      <c r="U3346">
        <v>162</v>
      </c>
      <c r="V3346">
        <v>-1.74</v>
      </c>
      <c r="W3346">
        <v>208</v>
      </c>
    </row>
    <row r="3347" spans="1:23" x14ac:dyDescent="0.25">
      <c r="A3347">
        <f>COUNTIF('Value Matchup'!$D$356:$D$423,D3347)</f>
        <v>0</v>
      </c>
      <c r="B3347" t="s">
        <v>1776</v>
      </c>
      <c r="C3347">
        <v>197</v>
      </c>
      <c r="D3347" t="s">
        <v>382</v>
      </c>
      <c r="E3347" t="s">
        <v>169</v>
      </c>
      <c r="F3347" s="79" t="s">
        <v>517</v>
      </c>
      <c r="G3347">
        <v>-1.96</v>
      </c>
      <c r="H3347">
        <v>100.3</v>
      </c>
      <c r="I3347">
        <v>206</v>
      </c>
      <c r="J3347">
        <v>102.3</v>
      </c>
      <c r="K3347">
        <v>165</v>
      </c>
      <c r="L3347">
        <v>59.4</v>
      </c>
      <c r="M3347">
        <v>338</v>
      </c>
      <c r="N3347">
        <v>-0.02</v>
      </c>
      <c r="O3347">
        <v>233</v>
      </c>
      <c r="P3347">
        <v>-2.33</v>
      </c>
      <c r="Q3347">
        <v>208</v>
      </c>
      <c r="R3347">
        <v>102.1</v>
      </c>
      <c r="S3347">
        <v>186</v>
      </c>
      <c r="T3347">
        <v>104.4</v>
      </c>
      <c r="U3347">
        <v>236</v>
      </c>
      <c r="V3347">
        <v>2.94</v>
      </c>
      <c r="W3347">
        <v>85</v>
      </c>
    </row>
    <row r="3348" spans="1:23" x14ac:dyDescent="0.25">
      <c r="A3348">
        <f>COUNTIF('Value Matchup'!$D$356:$D$423,D3348)</f>
        <v>0</v>
      </c>
      <c r="B3348" t="s">
        <v>1776</v>
      </c>
      <c r="C3348">
        <v>198</v>
      </c>
      <c r="D3348" t="s">
        <v>404</v>
      </c>
      <c r="E3348" t="s">
        <v>108</v>
      </c>
      <c r="F3348" s="79" t="s">
        <v>446</v>
      </c>
      <c r="G3348">
        <v>-2.1</v>
      </c>
      <c r="H3348">
        <v>103.9</v>
      </c>
      <c r="I3348">
        <v>153</v>
      </c>
      <c r="J3348">
        <v>106</v>
      </c>
      <c r="K3348">
        <v>240</v>
      </c>
      <c r="L3348">
        <v>62.9</v>
      </c>
      <c r="M3348">
        <v>290</v>
      </c>
      <c r="N3348">
        <v>0.02</v>
      </c>
      <c r="O3348">
        <v>112</v>
      </c>
      <c r="P3348">
        <v>-5.66</v>
      </c>
      <c r="Q3348">
        <v>269</v>
      </c>
      <c r="R3348">
        <v>99.6</v>
      </c>
      <c r="S3348">
        <v>265</v>
      </c>
      <c r="T3348">
        <v>105.3</v>
      </c>
      <c r="U3348">
        <v>273</v>
      </c>
      <c r="V3348">
        <v>-4.29</v>
      </c>
      <c r="W3348">
        <v>271</v>
      </c>
    </row>
    <row r="3349" spans="1:23" x14ac:dyDescent="0.25">
      <c r="A3349">
        <f>COUNTIF('Value Matchup'!$D$356:$D$423,D3349)</f>
        <v>0</v>
      </c>
      <c r="B3349" t="s">
        <v>1776</v>
      </c>
      <c r="C3349">
        <v>199</v>
      </c>
      <c r="D3349" t="s">
        <v>73</v>
      </c>
      <c r="E3349" t="s">
        <v>161</v>
      </c>
      <c r="F3349" s="79" t="s">
        <v>1718</v>
      </c>
      <c r="G3349">
        <v>-2.38</v>
      </c>
      <c r="H3349">
        <v>99.3</v>
      </c>
      <c r="I3349">
        <v>227</v>
      </c>
      <c r="J3349">
        <v>101.7</v>
      </c>
      <c r="K3349">
        <v>154</v>
      </c>
      <c r="L3349">
        <v>66.099999999999994</v>
      </c>
      <c r="M3349">
        <v>164</v>
      </c>
      <c r="N3349">
        <v>-0.11</v>
      </c>
      <c r="O3349">
        <v>343</v>
      </c>
      <c r="P3349">
        <v>-1.18</v>
      </c>
      <c r="Q3349">
        <v>184</v>
      </c>
      <c r="R3349">
        <v>101</v>
      </c>
      <c r="S3349">
        <v>224</v>
      </c>
      <c r="T3349">
        <v>102.2</v>
      </c>
      <c r="U3349">
        <v>143</v>
      </c>
      <c r="V3349">
        <v>-3.9</v>
      </c>
      <c r="W3349">
        <v>264</v>
      </c>
    </row>
    <row r="3350" spans="1:23" x14ac:dyDescent="0.25">
      <c r="A3350">
        <f>COUNTIF('Value Matchup'!$D$356:$D$423,D3350)</f>
        <v>0</v>
      </c>
      <c r="B3350" t="s">
        <v>1776</v>
      </c>
      <c r="C3350">
        <v>200</v>
      </c>
      <c r="D3350" t="s">
        <v>142</v>
      </c>
      <c r="E3350" t="s">
        <v>112</v>
      </c>
      <c r="F3350" s="79" t="s">
        <v>447</v>
      </c>
      <c r="G3350">
        <v>-2.9</v>
      </c>
      <c r="H3350">
        <v>101.3</v>
      </c>
      <c r="I3350">
        <v>191</v>
      </c>
      <c r="J3350">
        <v>104.2</v>
      </c>
      <c r="K3350">
        <v>206</v>
      </c>
      <c r="L3350">
        <v>63.1</v>
      </c>
      <c r="M3350">
        <v>282</v>
      </c>
      <c r="N3350">
        <v>5.1999999999999998E-2</v>
      </c>
      <c r="O3350">
        <v>52</v>
      </c>
      <c r="P3350">
        <v>0.77</v>
      </c>
      <c r="Q3350">
        <v>154</v>
      </c>
      <c r="R3350">
        <v>102.9</v>
      </c>
      <c r="S3350">
        <v>167</v>
      </c>
      <c r="T3350">
        <v>102.2</v>
      </c>
      <c r="U3350">
        <v>140</v>
      </c>
      <c r="V3350">
        <v>-0.33</v>
      </c>
      <c r="W3350">
        <v>154</v>
      </c>
    </row>
    <row r="3351" spans="1:23" x14ac:dyDescent="0.25">
      <c r="A3351">
        <f>COUNTIF('Value Matchup'!$D$356:$D$423,D3351)</f>
        <v>0</v>
      </c>
      <c r="B3351" t="s">
        <v>1776</v>
      </c>
      <c r="C3351">
        <v>201</v>
      </c>
      <c r="D3351" t="s">
        <v>160</v>
      </c>
      <c r="E3351" t="s">
        <v>161</v>
      </c>
      <c r="F3351" s="79" t="s">
        <v>550</v>
      </c>
      <c r="G3351">
        <v>-2.93</v>
      </c>
      <c r="H3351">
        <v>100.1</v>
      </c>
      <c r="I3351">
        <v>208</v>
      </c>
      <c r="J3351">
        <v>103.1</v>
      </c>
      <c r="K3351">
        <v>178</v>
      </c>
      <c r="L3351">
        <v>65.599999999999994</v>
      </c>
      <c r="M3351">
        <v>193</v>
      </c>
      <c r="N3351">
        <v>-2E-3</v>
      </c>
      <c r="O3351">
        <v>176</v>
      </c>
      <c r="P3351">
        <v>-2.12</v>
      </c>
      <c r="Q3351">
        <v>204</v>
      </c>
      <c r="R3351">
        <v>100.1</v>
      </c>
      <c r="S3351">
        <v>256</v>
      </c>
      <c r="T3351">
        <v>102.2</v>
      </c>
      <c r="U3351">
        <v>145</v>
      </c>
      <c r="V3351">
        <v>-3.67</v>
      </c>
      <c r="W3351">
        <v>259</v>
      </c>
    </row>
    <row r="3352" spans="1:23" x14ac:dyDescent="0.25">
      <c r="A3352">
        <f>COUNTIF('Value Matchup'!$D$356:$D$423,D3352)</f>
        <v>0</v>
      </c>
      <c r="B3352" t="s">
        <v>1776</v>
      </c>
      <c r="C3352">
        <v>202</v>
      </c>
      <c r="D3352" t="s">
        <v>128</v>
      </c>
      <c r="E3352" t="s">
        <v>123</v>
      </c>
      <c r="F3352" s="79" t="s">
        <v>454</v>
      </c>
      <c r="G3352">
        <v>-2.95</v>
      </c>
      <c r="H3352">
        <v>99.1</v>
      </c>
      <c r="I3352">
        <v>229</v>
      </c>
      <c r="J3352">
        <v>102</v>
      </c>
      <c r="K3352">
        <v>157</v>
      </c>
      <c r="L3352">
        <v>66.5</v>
      </c>
      <c r="M3352">
        <v>144</v>
      </c>
      <c r="N3352">
        <v>2E-3</v>
      </c>
      <c r="O3352">
        <v>166</v>
      </c>
      <c r="P3352">
        <v>-5</v>
      </c>
      <c r="Q3352">
        <v>257</v>
      </c>
      <c r="R3352">
        <v>100.8</v>
      </c>
      <c r="S3352">
        <v>230</v>
      </c>
      <c r="T3352">
        <v>105.8</v>
      </c>
      <c r="U3352">
        <v>299</v>
      </c>
      <c r="V3352">
        <v>-1.6</v>
      </c>
      <c r="W3352">
        <v>201</v>
      </c>
    </row>
    <row r="3353" spans="1:23" x14ac:dyDescent="0.25">
      <c r="A3353">
        <f>COUNTIF('Value Matchup'!$D$356:$D$423,D3353)</f>
        <v>0</v>
      </c>
      <c r="B3353" t="s">
        <v>1776</v>
      </c>
      <c r="C3353">
        <v>203</v>
      </c>
      <c r="D3353" t="s">
        <v>361</v>
      </c>
      <c r="E3353" t="s">
        <v>108</v>
      </c>
      <c r="F3353" s="79" t="s">
        <v>455</v>
      </c>
      <c r="G3353">
        <v>-3.09</v>
      </c>
      <c r="H3353">
        <v>100.9</v>
      </c>
      <c r="I3353">
        <v>198</v>
      </c>
      <c r="J3353">
        <v>104</v>
      </c>
      <c r="K3353">
        <v>204</v>
      </c>
      <c r="L3353">
        <v>66.5</v>
      </c>
      <c r="M3353">
        <v>140</v>
      </c>
      <c r="N3353">
        <v>-6.0000000000000001E-3</v>
      </c>
      <c r="O3353">
        <v>186</v>
      </c>
      <c r="P3353">
        <v>-6.53</v>
      </c>
      <c r="Q3353">
        <v>285</v>
      </c>
      <c r="R3353">
        <v>99.2</v>
      </c>
      <c r="S3353">
        <v>278</v>
      </c>
      <c r="T3353">
        <v>105.7</v>
      </c>
      <c r="U3353">
        <v>295</v>
      </c>
      <c r="V3353">
        <v>-3.88</v>
      </c>
      <c r="W3353">
        <v>263</v>
      </c>
    </row>
    <row r="3354" spans="1:23" x14ac:dyDescent="0.25">
      <c r="A3354">
        <f>COUNTIF('Value Matchup'!$D$356:$D$423,D3354)</f>
        <v>0</v>
      </c>
      <c r="B3354" t="s">
        <v>1776</v>
      </c>
      <c r="C3354">
        <v>204</v>
      </c>
      <c r="D3354" t="s">
        <v>346</v>
      </c>
      <c r="E3354" t="s">
        <v>151</v>
      </c>
      <c r="F3354" s="79" t="s">
        <v>1728</v>
      </c>
      <c r="G3354">
        <v>-3.14</v>
      </c>
      <c r="H3354">
        <v>100.5</v>
      </c>
      <c r="I3354">
        <v>204</v>
      </c>
      <c r="J3354">
        <v>103.6</v>
      </c>
      <c r="K3354">
        <v>192</v>
      </c>
      <c r="L3354">
        <v>66.099999999999994</v>
      </c>
      <c r="M3354">
        <v>166</v>
      </c>
      <c r="N3354">
        <v>7.0000000000000001E-3</v>
      </c>
      <c r="O3354">
        <v>154</v>
      </c>
      <c r="P3354">
        <v>3.35</v>
      </c>
      <c r="Q3354">
        <v>105</v>
      </c>
      <c r="R3354">
        <v>106</v>
      </c>
      <c r="S3354">
        <v>66</v>
      </c>
      <c r="T3354">
        <v>102.7</v>
      </c>
      <c r="U3354">
        <v>163</v>
      </c>
      <c r="V3354">
        <v>5.1100000000000003</v>
      </c>
      <c r="W3354">
        <v>54</v>
      </c>
    </row>
    <row r="3355" spans="1:23" x14ac:dyDescent="0.25">
      <c r="A3355">
        <f>COUNTIF('Value Matchup'!$D$356:$D$423,D3355)</f>
        <v>0</v>
      </c>
      <c r="B3355" t="s">
        <v>1776</v>
      </c>
      <c r="C3355">
        <v>205</v>
      </c>
      <c r="D3355" t="s">
        <v>269</v>
      </c>
      <c r="E3355" t="s">
        <v>207</v>
      </c>
      <c r="F3355" s="79" t="s">
        <v>543</v>
      </c>
      <c r="G3355">
        <v>-3.33</v>
      </c>
      <c r="H3355">
        <v>107.8</v>
      </c>
      <c r="I3355">
        <v>91</v>
      </c>
      <c r="J3355">
        <v>111.2</v>
      </c>
      <c r="K3355">
        <v>317</v>
      </c>
      <c r="L3355">
        <v>68.099999999999994</v>
      </c>
      <c r="M3355">
        <v>70</v>
      </c>
      <c r="N3355">
        <v>-1.4E-2</v>
      </c>
      <c r="O3355">
        <v>210</v>
      </c>
      <c r="P3355">
        <v>-2.54</v>
      </c>
      <c r="Q3355">
        <v>215</v>
      </c>
      <c r="R3355">
        <v>100.2</v>
      </c>
      <c r="S3355">
        <v>254</v>
      </c>
      <c r="T3355">
        <v>102.7</v>
      </c>
      <c r="U3355">
        <v>164</v>
      </c>
      <c r="V3355">
        <v>10.38</v>
      </c>
      <c r="W3355">
        <v>6</v>
      </c>
    </row>
    <row r="3356" spans="1:23" x14ac:dyDescent="0.25">
      <c r="A3356">
        <f>COUNTIF('Value Matchup'!$D$356:$D$423,D3356)</f>
        <v>0</v>
      </c>
      <c r="B3356" t="s">
        <v>1776</v>
      </c>
      <c r="C3356">
        <v>206</v>
      </c>
      <c r="D3356" t="s">
        <v>205</v>
      </c>
      <c r="E3356" t="s">
        <v>123</v>
      </c>
      <c r="F3356" s="79" t="s">
        <v>447</v>
      </c>
      <c r="G3356">
        <v>-3.36</v>
      </c>
      <c r="H3356">
        <v>103.8</v>
      </c>
      <c r="I3356">
        <v>154</v>
      </c>
      <c r="J3356">
        <v>107.2</v>
      </c>
      <c r="K3356">
        <v>260</v>
      </c>
      <c r="L3356">
        <v>67.7</v>
      </c>
      <c r="M3356">
        <v>84</v>
      </c>
      <c r="N3356">
        <v>-3.7999999999999999E-2</v>
      </c>
      <c r="O3356">
        <v>272</v>
      </c>
      <c r="P3356">
        <v>-2.84</v>
      </c>
      <c r="Q3356">
        <v>226</v>
      </c>
      <c r="R3356">
        <v>101.5</v>
      </c>
      <c r="S3356">
        <v>207</v>
      </c>
      <c r="T3356">
        <v>104.4</v>
      </c>
      <c r="U3356">
        <v>233</v>
      </c>
      <c r="V3356">
        <v>5.41</v>
      </c>
      <c r="W3356">
        <v>51</v>
      </c>
    </row>
    <row r="3357" spans="1:23" x14ac:dyDescent="0.25">
      <c r="A3357">
        <f>COUNTIF('Value Matchup'!$D$356:$D$423,D3357)</f>
        <v>0</v>
      </c>
      <c r="B3357" t="s">
        <v>1776</v>
      </c>
      <c r="C3357">
        <v>207</v>
      </c>
      <c r="D3357" t="s">
        <v>131</v>
      </c>
      <c r="E3357" t="s">
        <v>132</v>
      </c>
      <c r="F3357" s="79" t="s">
        <v>542</v>
      </c>
      <c r="G3357">
        <v>-3.52</v>
      </c>
      <c r="H3357">
        <v>103.7</v>
      </c>
      <c r="I3357">
        <v>157</v>
      </c>
      <c r="J3357">
        <v>107.2</v>
      </c>
      <c r="K3357">
        <v>261</v>
      </c>
      <c r="L3357">
        <v>66</v>
      </c>
      <c r="M3357">
        <v>173</v>
      </c>
      <c r="N3357">
        <v>8.2000000000000003E-2</v>
      </c>
      <c r="O3357">
        <v>19</v>
      </c>
      <c r="P3357">
        <v>-1.53</v>
      </c>
      <c r="Q3357">
        <v>191</v>
      </c>
      <c r="R3357">
        <v>102.5</v>
      </c>
      <c r="S3357">
        <v>176</v>
      </c>
      <c r="T3357">
        <v>104</v>
      </c>
      <c r="U3357">
        <v>212</v>
      </c>
      <c r="V3357">
        <v>9.0399999999999991</v>
      </c>
      <c r="W3357">
        <v>11</v>
      </c>
    </row>
    <row r="3358" spans="1:23" x14ac:dyDescent="0.25">
      <c r="A3358">
        <f>COUNTIF('Value Matchup'!$D$356:$D$423,D3358)</f>
        <v>0</v>
      </c>
      <c r="B3358" t="s">
        <v>1776</v>
      </c>
      <c r="C3358">
        <v>208</v>
      </c>
      <c r="D3358" t="s">
        <v>344</v>
      </c>
      <c r="E3358" t="s">
        <v>151</v>
      </c>
      <c r="F3358" s="79" t="s">
        <v>1738</v>
      </c>
      <c r="G3358">
        <v>-3.68</v>
      </c>
      <c r="H3358">
        <v>98.4</v>
      </c>
      <c r="I3358">
        <v>239</v>
      </c>
      <c r="J3358">
        <v>102.1</v>
      </c>
      <c r="K3358">
        <v>160</v>
      </c>
      <c r="L3358">
        <v>62</v>
      </c>
      <c r="M3358">
        <v>311</v>
      </c>
      <c r="N3358">
        <v>-4.4999999999999998E-2</v>
      </c>
      <c r="O3358">
        <v>287</v>
      </c>
      <c r="P3358">
        <v>2.72</v>
      </c>
      <c r="Q3358">
        <v>114</v>
      </c>
      <c r="R3358">
        <v>105.1</v>
      </c>
      <c r="S3358">
        <v>87</v>
      </c>
      <c r="T3358">
        <v>102.3</v>
      </c>
      <c r="U3358">
        <v>151</v>
      </c>
      <c r="V3358">
        <v>3.46</v>
      </c>
      <c r="W3358">
        <v>76</v>
      </c>
    </row>
    <row r="3359" spans="1:23" x14ac:dyDescent="0.25">
      <c r="A3359">
        <f>COUNTIF('Value Matchup'!$D$356:$D$423,D3359)</f>
        <v>1</v>
      </c>
      <c r="B3359" t="s">
        <v>1776</v>
      </c>
      <c r="C3359">
        <v>209</v>
      </c>
      <c r="D3359" t="s">
        <v>216</v>
      </c>
      <c r="E3359" t="s">
        <v>176</v>
      </c>
      <c r="F3359" s="79" t="s">
        <v>1729</v>
      </c>
      <c r="G3359">
        <v>-3.71</v>
      </c>
      <c r="H3359">
        <v>99.8</v>
      </c>
      <c r="I3359">
        <v>218</v>
      </c>
      <c r="J3359">
        <v>103.5</v>
      </c>
      <c r="K3359">
        <v>186</v>
      </c>
      <c r="L3359">
        <v>61.6</v>
      </c>
      <c r="M3359">
        <v>317</v>
      </c>
      <c r="N3359">
        <v>-5.7000000000000002E-2</v>
      </c>
      <c r="O3359">
        <v>305</v>
      </c>
      <c r="P3359">
        <v>-0.88</v>
      </c>
      <c r="Q3359">
        <v>179</v>
      </c>
      <c r="R3359">
        <v>101.7</v>
      </c>
      <c r="S3359">
        <v>196</v>
      </c>
      <c r="T3359">
        <v>102.6</v>
      </c>
      <c r="U3359">
        <v>159</v>
      </c>
      <c r="V3359">
        <v>-6.38</v>
      </c>
      <c r="W3359">
        <v>309</v>
      </c>
    </row>
    <row r="3360" spans="1:23" x14ac:dyDescent="0.25">
      <c r="A3360">
        <f>COUNTIF('Value Matchup'!$D$356:$D$423,D3360)</f>
        <v>0</v>
      </c>
      <c r="B3360" t="s">
        <v>1776</v>
      </c>
      <c r="C3360">
        <v>210</v>
      </c>
      <c r="D3360" t="s">
        <v>156</v>
      </c>
      <c r="E3360" t="s">
        <v>153</v>
      </c>
      <c r="F3360" s="79" t="s">
        <v>445</v>
      </c>
      <c r="G3360">
        <v>-3.79</v>
      </c>
      <c r="H3360">
        <v>102.5</v>
      </c>
      <c r="I3360">
        <v>177</v>
      </c>
      <c r="J3360">
        <v>106.2</v>
      </c>
      <c r="K3360">
        <v>244</v>
      </c>
      <c r="L3360">
        <v>67.900000000000006</v>
      </c>
      <c r="M3360">
        <v>77</v>
      </c>
      <c r="N3360">
        <v>0.04</v>
      </c>
      <c r="O3360">
        <v>79</v>
      </c>
      <c r="P3360">
        <v>-2.5499999999999998</v>
      </c>
      <c r="Q3360">
        <v>216</v>
      </c>
      <c r="R3360">
        <v>101.4</v>
      </c>
      <c r="S3360">
        <v>210</v>
      </c>
      <c r="T3360">
        <v>104</v>
      </c>
      <c r="U3360">
        <v>211</v>
      </c>
      <c r="V3360">
        <v>0.78</v>
      </c>
      <c r="W3360">
        <v>132</v>
      </c>
    </row>
    <row r="3361" spans="1:23" x14ac:dyDescent="0.25">
      <c r="A3361">
        <f>COUNTIF('Value Matchup'!$D$356:$D$423,D3361)</f>
        <v>0</v>
      </c>
      <c r="B3361" t="s">
        <v>1776</v>
      </c>
      <c r="C3361">
        <v>211</v>
      </c>
      <c r="D3361" t="s">
        <v>194</v>
      </c>
      <c r="E3361" t="s">
        <v>132</v>
      </c>
      <c r="F3361" s="79" t="s">
        <v>455</v>
      </c>
      <c r="G3361">
        <v>-3.9</v>
      </c>
      <c r="H3361">
        <v>100</v>
      </c>
      <c r="I3361">
        <v>214</v>
      </c>
      <c r="J3361">
        <v>103.9</v>
      </c>
      <c r="K3361">
        <v>201</v>
      </c>
      <c r="L3361">
        <v>63.3</v>
      </c>
      <c r="M3361">
        <v>280</v>
      </c>
      <c r="N3361">
        <v>8.8999999999999996E-2</v>
      </c>
      <c r="O3361">
        <v>15</v>
      </c>
      <c r="P3361">
        <v>-5.26</v>
      </c>
      <c r="Q3361">
        <v>263</v>
      </c>
      <c r="R3361">
        <v>100.3</v>
      </c>
      <c r="S3361">
        <v>247</v>
      </c>
      <c r="T3361">
        <v>105.6</v>
      </c>
      <c r="U3361">
        <v>290</v>
      </c>
      <c r="V3361">
        <v>-4.34</v>
      </c>
      <c r="W3361">
        <v>275</v>
      </c>
    </row>
    <row r="3362" spans="1:23" x14ac:dyDescent="0.25">
      <c r="A3362">
        <f>COUNTIF('Value Matchup'!$D$356:$D$423,D3362)</f>
        <v>0</v>
      </c>
      <c r="B3362" t="s">
        <v>1776</v>
      </c>
      <c r="C3362">
        <v>212</v>
      </c>
      <c r="D3362" t="s">
        <v>396</v>
      </c>
      <c r="E3362" t="s">
        <v>176</v>
      </c>
      <c r="F3362" s="79" t="s">
        <v>1739</v>
      </c>
      <c r="G3362">
        <v>-4.0199999999999996</v>
      </c>
      <c r="H3362">
        <v>98.6</v>
      </c>
      <c r="I3362">
        <v>237</v>
      </c>
      <c r="J3362">
        <v>102.6</v>
      </c>
      <c r="K3362">
        <v>170</v>
      </c>
      <c r="L3362">
        <v>67.8</v>
      </c>
      <c r="M3362">
        <v>79</v>
      </c>
      <c r="N3362">
        <v>-0.06</v>
      </c>
      <c r="O3362">
        <v>308</v>
      </c>
      <c r="P3362">
        <v>2.65</v>
      </c>
      <c r="Q3362">
        <v>118</v>
      </c>
      <c r="R3362">
        <v>104.4</v>
      </c>
      <c r="S3362">
        <v>119</v>
      </c>
      <c r="T3362">
        <v>101.7</v>
      </c>
      <c r="U3362">
        <v>119</v>
      </c>
      <c r="V3362">
        <v>4.3499999999999996</v>
      </c>
      <c r="W3362">
        <v>62</v>
      </c>
    </row>
    <row r="3363" spans="1:23" x14ac:dyDescent="0.25">
      <c r="A3363">
        <f>COUNTIF('Value Matchup'!$D$356:$D$423,D3363)</f>
        <v>0</v>
      </c>
      <c r="B3363" t="s">
        <v>1776</v>
      </c>
      <c r="C3363">
        <v>213</v>
      </c>
      <c r="D3363" t="s">
        <v>261</v>
      </c>
      <c r="E3363" t="s">
        <v>118</v>
      </c>
      <c r="F3363" s="79" t="s">
        <v>446</v>
      </c>
      <c r="G3363">
        <v>-4.07</v>
      </c>
      <c r="H3363">
        <v>94.2</v>
      </c>
      <c r="I3363">
        <v>292</v>
      </c>
      <c r="J3363">
        <v>98.3</v>
      </c>
      <c r="K3363">
        <v>90</v>
      </c>
      <c r="L3363">
        <v>64.5</v>
      </c>
      <c r="M3363">
        <v>236</v>
      </c>
      <c r="N3363">
        <v>0.122</v>
      </c>
      <c r="O3363">
        <v>4</v>
      </c>
      <c r="P3363">
        <v>-6.05</v>
      </c>
      <c r="Q3363">
        <v>277</v>
      </c>
      <c r="R3363">
        <v>99.2</v>
      </c>
      <c r="S3363">
        <v>280</v>
      </c>
      <c r="T3363">
        <v>105.2</v>
      </c>
      <c r="U3363">
        <v>271</v>
      </c>
      <c r="V3363">
        <v>-1.76</v>
      </c>
      <c r="W3363">
        <v>209</v>
      </c>
    </row>
    <row r="3364" spans="1:23" x14ac:dyDescent="0.25">
      <c r="A3364">
        <f>COUNTIF('Value Matchup'!$D$356:$D$423,D3364)</f>
        <v>0</v>
      </c>
      <c r="B3364" t="s">
        <v>1776</v>
      </c>
      <c r="C3364">
        <v>214</v>
      </c>
      <c r="D3364" t="s">
        <v>260</v>
      </c>
      <c r="E3364" t="s">
        <v>161</v>
      </c>
      <c r="F3364" s="79" t="s">
        <v>442</v>
      </c>
      <c r="G3364">
        <v>-4.12</v>
      </c>
      <c r="H3364">
        <v>99.5</v>
      </c>
      <c r="I3364">
        <v>223</v>
      </c>
      <c r="J3364">
        <v>103.6</v>
      </c>
      <c r="K3364">
        <v>189</v>
      </c>
      <c r="L3364">
        <v>65.2</v>
      </c>
      <c r="M3364">
        <v>213</v>
      </c>
      <c r="N3364">
        <v>-3.3000000000000002E-2</v>
      </c>
      <c r="O3364">
        <v>259</v>
      </c>
      <c r="P3364">
        <v>-2.77</v>
      </c>
      <c r="Q3364">
        <v>223</v>
      </c>
      <c r="R3364">
        <v>99.5</v>
      </c>
      <c r="S3364">
        <v>273</v>
      </c>
      <c r="T3364">
        <v>102.2</v>
      </c>
      <c r="U3364">
        <v>146</v>
      </c>
      <c r="V3364">
        <v>-7.06</v>
      </c>
      <c r="W3364">
        <v>314</v>
      </c>
    </row>
    <row r="3365" spans="1:23" x14ac:dyDescent="0.25">
      <c r="A3365">
        <f>COUNTIF('Value Matchup'!$D$356:$D$423,D3365)</f>
        <v>0</v>
      </c>
      <c r="B3365" t="s">
        <v>1776</v>
      </c>
      <c r="C3365">
        <v>215</v>
      </c>
      <c r="D3365" t="s">
        <v>243</v>
      </c>
      <c r="E3365" t="s">
        <v>176</v>
      </c>
      <c r="F3365" s="79" t="s">
        <v>551</v>
      </c>
      <c r="G3365">
        <v>-4.25</v>
      </c>
      <c r="H3365">
        <v>101.1</v>
      </c>
      <c r="I3365">
        <v>193</v>
      </c>
      <c r="J3365">
        <v>105.4</v>
      </c>
      <c r="K3365">
        <v>228</v>
      </c>
      <c r="L3365">
        <v>66.8</v>
      </c>
      <c r="M3365">
        <v>126</v>
      </c>
      <c r="N3365">
        <v>1E-3</v>
      </c>
      <c r="O3365">
        <v>171</v>
      </c>
      <c r="P3365">
        <v>-1.1399999999999999</v>
      </c>
      <c r="Q3365">
        <v>183</v>
      </c>
      <c r="R3365">
        <v>101.9</v>
      </c>
      <c r="S3365">
        <v>192</v>
      </c>
      <c r="T3365">
        <v>103</v>
      </c>
      <c r="U3365">
        <v>175</v>
      </c>
      <c r="V3365">
        <v>-8.2200000000000006</v>
      </c>
      <c r="W3365">
        <v>334</v>
      </c>
    </row>
    <row r="3366" spans="1:23" x14ac:dyDescent="0.25">
      <c r="A3366">
        <f>COUNTIF('Value Matchup'!$D$356:$D$423,D3366)</f>
        <v>0</v>
      </c>
      <c r="B3366" t="s">
        <v>1776</v>
      </c>
      <c r="C3366">
        <v>216</v>
      </c>
      <c r="D3366" t="s">
        <v>258</v>
      </c>
      <c r="E3366" t="s">
        <v>173</v>
      </c>
      <c r="F3366" s="79" t="s">
        <v>447</v>
      </c>
      <c r="G3366">
        <v>-4.29</v>
      </c>
      <c r="H3366">
        <v>101.8</v>
      </c>
      <c r="I3366">
        <v>186</v>
      </c>
      <c r="J3366">
        <v>106.1</v>
      </c>
      <c r="K3366">
        <v>241</v>
      </c>
      <c r="L3366">
        <v>62.9</v>
      </c>
      <c r="M3366">
        <v>289</v>
      </c>
      <c r="N3366">
        <v>0.06</v>
      </c>
      <c r="O3366">
        <v>44</v>
      </c>
      <c r="P3366">
        <v>1.26</v>
      </c>
      <c r="Q3366">
        <v>142</v>
      </c>
      <c r="R3366">
        <v>104</v>
      </c>
      <c r="S3366">
        <v>133</v>
      </c>
      <c r="T3366">
        <v>102.7</v>
      </c>
      <c r="U3366">
        <v>165</v>
      </c>
      <c r="V3366">
        <v>-2.3199999999999998</v>
      </c>
      <c r="W3366">
        <v>225</v>
      </c>
    </row>
    <row r="3367" spans="1:23" x14ac:dyDescent="0.25">
      <c r="A3367">
        <f>COUNTIF('Value Matchup'!$D$356:$D$423,D3367)</f>
        <v>0</v>
      </c>
      <c r="B3367" t="s">
        <v>1776</v>
      </c>
      <c r="C3367">
        <v>217</v>
      </c>
      <c r="D3367" t="s">
        <v>255</v>
      </c>
      <c r="E3367" t="s">
        <v>123</v>
      </c>
      <c r="F3367" s="79" t="s">
        <v>442</v>
      </c>
      <c r="G3367">
        <v>-4.3099999999999996</v>
      </c>
      <c r="H3367">
        <v>99.4</v>
      </c>
      <c r="I3367">
        <v>225</v>
      </c>
      <c r="J3367">
        <v>103.7</v>
      </c>
      <c r="K3367">
        <v>198</v>
      </c>
      <c r="L3367">
        <v>65.8</v>
      </c>
      <c r="M3367">
        <v>181</v>
      </c>
      <c r="N3367">
        <v>-6.5000000000000002E-2</v>
      </c>
      <c r="O3367">
        <v>314</v>
      </c>
      <c r="P3367">
        <v>-4.79</v>
      </c>
      <c r="Q3367">
        <v>253</v>
      </c>
      <c r="R3367">
        <v>101</v>
      </c>
      <c r="S3367">
        <v>225</v>
      </c>
      <c r="T3367">
        <v>105.8</v>
      </c>
      <c r="U3367">
        <v>297</v>
      </c>
      <c r="V3367">
        <v>-0.02</v>
      </c>
      <c r="W3367">
        <v>147</v>
      </c>
    </row>
    <row r="3368" spans="1:23" x14ac:dyDescent="0.25">
      <c r="A3368">
        <f>COUNTIF('Value Matchup'!$D$356:$D$423,D3368)</f>
        <v>0</v>
      </c>
      <c r="B3368" t="s">
        <v>1776</v>
      </c>
      <c r="C3368">
        <v>218</v>
      </c>
      <c r="D3368" t="s">
        <v>330</v>
      </c>
      <c r="E3368" t="s">
        <v>159</v>
      </c>
      <c r="F3368" s="79" t="s">
        <v>455</v>
      </c>
      <c r="G3368">
        <v>-5.01</v>
      </c>
      <c r="H3368">
        <v>95.5</v>
      </c>
      <c r="I3368">
        <v>284</v>
      </c>
      <c r="J3368">
        <v>100.5</v>
      </c>
      <c r="K3368">
        <v>123</v>
      </c>
      <c r="L3368">
        <v>67.900000000000006</v>
      </c>
      <c r="M3368">
        <v>75</v>
      </c>
      <c r="N3368">
        <v>6.6000000000000003E-2</v>
      </c>
      <c r="O3368">
        <v>40</v>
      </c>
      <c r="P3368">
        <v>-8.9</v>
      </c>
      <c r="Q3368">
        <v>315</v>
      </c>
      <c r="R3368">
        <v>97.7</v>
      </c>
      <c r="S3368">
        <v>309</v>
      </c>
      <c r="T3368">
        <v>106.6</v>
      </c>
      <c r="U3368">
        <v>326</v>
      </c>
      <c r="V3368">
        <v>5.83</v>
      </c>
      <c r="W3368">
        <v>47</v>
      </c>
    </row>
    <row r="3369" spans="1:23" x14ac:dyDescent="0.25">
      <c r="A3369">
        <f>COUNTIF('Value Matchup'!$D$356:$D$423,D3369)</f>
        <v>0</v>
      </c>
      <c r="B3369" t="s">
        <v>1776</v>
      </c>
      <c r="C3369">
        <v>219</v>
      </c>
      <c r="D3369" t="s">
        <v>358</v>
      </c>
      <c r="E3369" t="s">
        <v>186</v>
      </c>
      <c r="F3369" s="79" t="s">
        <v>447</v>
      </c>
      <c r="G3369">
        <v>-5.15</v>
      </c>
      <c r="H3369">
        <v>105.5</v>
      </c>
      <c r="I3369">
        <v>137</v>
      </c>
      <c r="J3369">
        <v>110.6</v>
      </c>
      <c r="K3369">
        <v>309</v>
      </c>
      <c r="L3369">
        <v>66.900000000000006</v>
      </c>
      <c r="M3369">
        <v>124</v>
      </c>
      <c r="N3369">
        <v>-4.8000000000000001E-2</v>
      </c>
      <c r="O3369">
        <v>295</v>
      </c>
      <c r="P3369">
        <v>-4.9800000000000004</v>
      </c>
      <c r="Q3369">
        <v>256</v>
      </c>
      <c r="R3369">
        <v>100.3</v>
      </c>
      <c r="S3369">
        <v>251</v>
      </c>
      <c r="T3369">
        <v>105.2</v>
      </c>
      <c r="U3369">
        <v>268</v>
      </c>
      <c r="V3369">
        <v>2.69</v>
      </c>
      <c r="W3369">
        <v>89</v>
      </c>
    </row>
    <row r="3370" spans="1:23" x14ac:dyDescent="0.25">
      <c r="A3370">
        <f>COUNTIF('Value Matchup'!$D$356:$D$423,D3370)</f>
        <v>0</v>
      </c>
      <c r="B3370" t="s">
        <v>1776</v>
      </c>
      <c r="C3370">
        <v>220</v>
      </c>
      <c r="D3370" t="s">
        <v>200</v>
      </c>
      <c r="E3370" t="s">
        <v>144</v>
      </c>
      <c r="F3370" s="79" t="s">
        <v>1740</v>
      </c>
      <c r="G3370">
        <v>-5.31</v>
      </c>
      <c r="H3370">
        <v>97.8</v>
      </c>
      <c r="I3370">
        <v>253</v>
      </c>
      <c r="J3370">
        <v>103.1</v>
      </c>
      <c r="K3370">
        <v>177</v>
      </c>
      <c r="L3370">
        <v>65.400000000000006</v>
      </c>
      <c r="M3370">
        <v>200</v>
      </c>
      <c r="N3370">
        <v>-5.7000000000000002E-2</v>
      </c>
      <c r="O3370">
        <v>303</v>
      </c>
      <c r="P3370">
        <v>2.54</v>
      </c>
      <c r="Q3370">
        <v>122</v>
      </c>
      <c r="R3370">
        <v>104.8</v>
      </c>
      <c r="S3370">
        <v>99</v>
      </c>
      <c r="T3370">
        <v>102.3</v>
      </c>
      <c r="U3370">
        <v>150</v>
      </c>
      <c r="V3370">
        <v>-8.66</v>
      </c>
      <c r="W3370">
        <v>338</v>
      </c>
    </row>
    <row r="3371" spans="1:23" x14ac:dyDescent="0.25">
      <c r="A3371">
        <f>COUNTIF('Value Matchup'!$D$356:$D$423,D3371)</f>
        <v>0</v>
      </c>
      <c r="B3371" t="s">
        <v>1776</v>
      </c>
      <c r="C3371">
        <v>221</v>
      </c>
      <c r="D3371" t="s">
        <v>308</v>
      </c>
      <c r="E3371" t="s">
        <v>198</v>
      </c>
      <c r="F3371" s="79" t="s">
        <v>1741</v>
      </c>
      <c r="G3371">
        <v>-5.42</v>
      </c>
      <c r="H3371">
        <v>99.1</v>
      </c>
      <c r="I3371">
        <v>228</v>
      </c>
      <c r="J3371">
        <v>104.5</v>
      </c>
      <c r="K3371">
        <v>214</v>
      </c>
      <c r="L3371">
        <v>66.2</v>
      </c>
      <c r="M3371">
        <v>163</v>
      </c>
      <c r="N3371">
        <v>8.6999999999999994E-2</v>
      </c>
      <c r="O3371">
        <v>17</v>
      </c>
      <c r="P3371">
        <v>-0.56999999999999995</v>
      </c>
      <c r="Q3371">
        <v>172</v>
      </c>
      <c r="R3371">
        <v>103.5</v>
      </c>
      <c r="S3371">
        <v>148</v>
      </c>
      <c r="T3371">
        <v>104</v>
      </c>
      <c r="U3371">
        <v>216</v>
      </c>
      <c r="V3371">
        <v>2.7</v>
      </c>
      <c r="W3371">
        <v>88</v>
      </c>
    </row>
    <row r="3372" spans="1:23" x14ac:dyDescent="0.25">
      <c r="A3372">
        <f>COUNTIF('Value Matchup'!$D$356:$D$423,D3372)</f>
        <v>0</v>
      </c>
      <c r="B3372" t="s">
        <v>1776</v>
      </c>
      <c r="C3372">
        <v>222</v>
      </c>
      <c r="D3372" t="s">
        <v>133</v>
      </c>
      <c r="E3372" t="s">
        <v>112</v>
      </c>
      <c r="F3372" s="79" t="s">
        <v>444</v>
      </c>
      <c r="G3372">
        <v>-5.45</v>
      </c>
      <c r="H3372">
        <v>94.6</v>
      </c>
      <c r="I3372">
        <v>291</v>
      </c>
      <c r="J3372">
        <v>100.1</v>
      </c>
      <c r="K3372">
        <v>117</v>
      </c>
      <c r="L3372">
        <v>62</v>
      </c>
      <c r="M3372">
        <v>309</v>
      </c>
      <c r="N3372">
        <v>5.1999999999999998E-2</v>
      </c>
      <c r="O3372">
        <v>53</v>
      </c>
      <c r="P3372">
        <v>-2.85</v>
      </c>
      <c r="Q3372">
        <v>227</v>
      </c>
      <c r="R3372">
        <v>100.8</v>
      </c>
      <c r="S3372">
        <v>232</v>
      </c>
      <c r="T3372">
        <v>103.6</v>
      </c>
      <c r="U3372">
        <v>194</v>
      </c>
      <c r="V3372">
        <v>-4.22</v>
      </c>
      <c r="W3372">
        <v>269</v>
      </c>
    </row>
    <row r="3373" spans="1:23" x14ac:dyDescent="0.25">
      <c r="A3373">
        <f>COUNTIF('Value Matchup'!$D$356:$D$423,D3373)</f>
        <v>0</v>
      </c>
      <c r="B3373" t="s">
        <v>1776</v>
      </c>
      <c r="C3373">
        <v>223</v>
      </c>
      <c r="D3373" t="s">
        <v>157</v>
      </c>
      <c r="E3373" t="s">
        <v>153</v>
      </c>
      <c r="F3373" s="79" t="s">
        <v>1738</v>
      </c>
      <c r="G3373">
        <v>-5.57</v>
      </c>
      <c r="H3373">
        <v>97.8</v>
      </c>
      <c r="I3373">
        <v>251</v>
      </c>
      <c r="J3373">
        <v>103.4</v>
      </c>
      <c r="K3373">
        <v>182</v>
      </c>
      <c r="L3373">
        <v>70.7</v>
      </c>
      <c r="M3373">
        <v>18</v>
      </c>
      <c r="N3373">
        <v>-1.7000000000000001E-2</v>
      </c>
      <c r="O3373">
        <v>224</v>
      </c>
      <c r="P3373">
        <v>-1.54</v>
      </c>
      <c r="Q3373">
        <v>192</v>
      </c>
      <c r="R3373">
        <v>102.3</v>
      </c>
      <c r="S3373">
        <v>180</v>
      </c>
      <c r="T3373">
        <v>103.8</v>
      </c>
      <c r="U3373">
        <v>205</v>
      </c>
      <c r="V3373">
        <v>0.97</v>
      </c>
      <c r="W3373">
        <v>130</v>
      </c>
    </row>
    <row r="3374" spans="1:23" x14ac:dyDescent="0.25">
      <c r="A3374">
        <f>COUNTIF('Value Matchup'!$D$356:$D$423,D3374)</f>
        <v>0</v>
      </c>
      <c r="B3374" t="s">
        <v>1776</v>
      </c>
      <c r="C3374">
        <v>224</v>
      </c>
      <c r="D3374" t="s">
        <v>386</v>
      </c>
      <c r="E3374" t="s">
        <v>167</v>
      </c>
      <c r="F3374" s="79" t="s">
        <v>1742</v>
      </c>
      <c r="G3374">
        <v>-5.58</v>
      </c>
      <c r="H3374">
        <v>95.1</v>
      </c>
      <c r="I3374">
        <v>287</v>
      </c>
      <c r="J3374">
        <v>100.7</v>
      </c>
      <c r="K3374">
        <v>126</v>
      </c>
      <c r="L3374">
        <v>65.400000000000006</v>
      </c>
      <c r="M3374">
        <v>201</v>
      </c>
      <c r="N3374">
        <v>-7.0000000000000007E-2</v>
      </c>
      <c r="O3374">
        <v>322</v>
      </c>
      <c r="P3374">
        <v>1.61</v>
      </c>
      <c r="Q3374">
        <v>140</v>
      </c>
      <c r="R3374">
        <v>103.5</v>
      </c>
      <c r="S3374">
        <v>145</v>
      </c>
      <c r="T3374">
        <v>101.9</v>
      </c>
      <c r="U3374">
        <v>132</v>
      </c>
      <c r="V3374">
        <v>-2.88</v>
      </c>
      <c r="W3374">
        <v>242</v>
      </c>
    </row>
    <row r="3375" spans="1:23" x14ac:dyDescent="0.25">
      <c r="A3375">
        <f>COUNTIF('Value Matchup'!$D$356:$D$423,D3375)</f>
        <v>0</v>
      </c>
      <c r="B3375" t="s">
        <v>1776</v>
      </c>
      <c r="C3375">
        <v>225</v>
      </c>
      <c r="D3375" t="s">
        <v>1743</v>
      </c>
      <c r="E3375" t="s">
        <v>159</v>
      </c>
      <c r="F3375" s="79" t="s">
        <v>756</v>
      </c>
      <c r="G3375">
        <v>-5.63</v>
      </c>
      <c r="H3375">
        <v>90.7</v>
      </c>
      <c r="I3375">
        <v>320</v>
      </c>
      <c r="J3375">
        <v>96.3</v>
      </c>
      <c r="K3375">
        <v>65</v>
      </c>
      <c r="L3375">
        <v>64</v>
      </c>
      <c r="M3375">
        <v>259</v>
      </c>
      <c r="N3375">
        <v>4.9000000000000002E-2</v>
      </c>
      <c r="O3375">
        <v>59</v>
      </c>
      <c r="P3375">
        <v>-7.35</v>
      </c>
      <c r="Q3375">
        <v>297</v>
      </c>
      <c r="R3375">
        <v>98.6</v>
      </c>
      <c r="S3375">
        <v>290</v>
      </c>
      <c r="T3375">
        <v>106</v>
      </c>
      <c r="U3375">
        <v>309</v>
      </c>
      <c r="V3375">
        <v>6.9</v>
      </c>
      <c r="W3375">
        <v>33</v>
      </c>
    </row>
    <row r="3376" spans="1:23" x14ac:dyDescent="0.25">
      <c r="A3376">
        <f>COUNTIF('Value Matchup'!$D$356:$D$423,D3376)</f>
        <v>0</v>
      </c>
      <c r="B3376" t="s">
        <v>1776</v>
      </c>
      <c r="C3376">
        <v>226</v>
      </c>
      <c r="D3376" t="s">
        <v>387</v>
      </c>
      <c r="E3376" t="s">
        <v>153</v>
      </c>
      <c r="F3376" s="79" t="s">
        <v>518</v>
      </c>
      <c r="G3376">
        <v>-5.77</v>
      </c>
      <c r="H3376">
        <v>101</v>
      </c>
      <c r="I3376">
        <v>197</v>
      </c>
      <c r="J3376">
        <v>106.7</v>
      </c>
      <c r="K3376">
        <v>251</v>
      </c>
      <c r="L3376">
        <v>66.400000000000006</v>
      </c>
      <c r="M3376">
        <v>148</v>
      </c>
      <c r="N3376">
        <v>-4.0000000000000001E-3</v>
      </c>
      <c r="O3376">
        <v>180</v>
      </c>
      <c r="P3376">
        <v>-2.74</v>
      </c>
      <c r="Q3376">
        <v>220</v>
      </c>
      <c r="R3376">
        <v>100.3</v>
      </c>
      <c r="S3376">
        <v>248</v>
      </c>
      <c r="T3376">
        <v>103</v>
      </c>
      <c r="U3376">
        <v>176</v>
      </c>
      <c r="V3376">
        <v>-1.89</v>
      </c>
      <c r="W3376">
        <v>212</v>
      </c>
    </row>
    <row r="3377" spans="1:23" x14ac:dyDescent="0.25">
      <c r="A3377">
        <f>COUNTIF('Value Matchup'!$D$356:$D$423,D3377)</f>
        <v>0</v>
      </c>
      <c r="B3377" t="s">
        <v>1776</v>
      </c>
      <c r="C3377">
        <v>227</v>
      </c>
      <c r="D3377" t="s">
        <v>422</v>
      </c>
      <c r="E3377" t="s">
        <v>173</v>
      </c>
      <c r="F3377" s="79" t="s">
        <v>1742</v>
      </c>
      <c r="G3377">
        <v>-6.2</v>
      </c>
      <c r="H3377">
        <v>99.4</v>
      </c>
      <c r="I3377">
        <v>224</v>
      </c>
      <c r="J3377">
        <v>105.6</v>
      </c>
      <c r="K3377">
        <v>232</v>
      </c>
      <c r="L3377">
        <v>67.099999999999994</v>
      </c>
      <c r="M3377">
        <v>114</v>
      </c>
      <c r="N3377">
        <v>-7.8E-2</v>
      </c>
      <c r="O3377">
        <v>330</v>
      </c>
      <c r="P3377">
        <v>1.68</v>
      </c>
      <c r="Q3377">
        <v>138</v>
      </c>
      <c r="R3377">
        <v>103.5</v>
      </c>
      <c r="S3377">
        <v>146</v>
      </c>
      <c r="T3377">
        <v>101.9</v>
      </c>
      <c r="U3377">
        <v>128</v>
      </c>
      <c r="V3377">
        <v>-1.88</v>
      </c>
      <c r="W3377">
        <v>211</v>
      </c>
    </row>
    <row r="3378" spans="1:23" x14ac:dyDescent="0.25">
      <c r="A3378">
        <f>COUNTIF('Value Matchup'!$D$356:$D$423,D3378)</f>
        <v>0</v>
      </c>
      <c r="B3378" t="s">
        <v>1776</v>
      </c>
      <c r="C3378">
        <v>228</v>
      </c>
      <c r="D3378" t="s">
        <v>27</v>
      </c>
      <c r="E3378" t="s">
        <v>136</v>
      </c>
      <c r="F3378" s="79" t="s">
        <v>518</v>
      </c>
      <c r="G3378">
        <v>-6.21</v>
      </c>
      <c r="H3378">
        <v>94.1</v>
      </c>
      <c r="I3378">
        <v>293</v>
      </c>
      <c r="J3378">
        <v>100.4</v>
      </c>
      <c r="K3378">
        <v>121</v>
      </c>
      <c r="L3378">
        <v>66.7</v>
      </c>
      <c r="M3378">
        <v>130</v>
      </c>
      <c r="N3378">
        <v>-0.11</v>
      </c>
      <c r="O3378">
        <v>344</v>
      </c>
      <c r="P3378">
        <v>-9.65</v>
      </c>
      <c r="Q3378">
        <v>322</v>
      </c>
      <c r="R3378">
        <v>97.3</v>
      </c>
      <c r="S3378">
        <v>312</v>
      </c>
      <c r="T3378">
        <v>106.9</v>
      </c>
      <c r="U3378">
        <v>334</v>
      </c>
      <c r="V3378">
        <v>-3.02</v>
      </c>
      <c r="W3378">
        <v>249</v>
      </c>
    </row>
    <row r="3379" spans="1:23" x14ac:dyDescent="0.25">
      <c r="A3379">
        <f>COUNTIF('Value Matchup'!$D$356:$D$423,D3379)</f>
        <v>0</v>
      </c>
      <c r="B3379" t="s">
        <v>1776</v>
      </c>
      <c r="C3379">
        <v>229</v>
      </c>
      <c r="D3379" t="s">
        <v>381</v>
      </c>
      <c r="E3379" t="s">
        <v>108</v>
      </c>
      <c r="F3379" s="79" t="s">
        <v>452</v>
      </c>
      <c r="G3379">
        <v>-6.32</v>
      </c>
      <c r="H3379">
        <v>98.5</v>
      </c>
      <c r="I3379">
        <v>238</v>
      </c>
      <c r="J3379">
        <v>104.8</v>
      </c>
      <c r="K3379">
        <v>218</v>
      </c>
      <c r="L3379">
        <v>74.900000000000006</v>
      </c>
      <c r="M3379">
        <v>3</v>
      </c>
      <c r="N3379">
        <v>2.7E-2</v>
      </c>
      <c r="O3379">
        <v>97</v>
      </c>
      <c r="P3379">
        <v>-3.53</v>
      </c>
      <c r="Q3379">
        <v>236</v>
      </c>
      <c r="R3379">
        <v>100.8</v>
      </c>
      <c r="S3379">
        <v>231</v>
      </c>
      <c r="T3379">
        <v>104.3</v>
      </c>
      <c r="U3379">
        <v>231</v>
      </c>
      <c r="V3379">
        <v>1.54</v>
      </c>
      <c r="W3379">
        <v>114</v>
      </c>
    </row>
    <row r="3380" spans="1:23" x14ac:dyDescent="0.25">
      <c r="A3380">
        <f>COUNTIF('Value Matchup'!$D$356:$D$423,D3380)</f>
        <v>0</v>
      </c>
      <c r="B3380" t="s">
        <v>1776</v>
      </c>
      <c r="C3380">
        <v>230</v>
      </c>
      <c r="D3380" t="s">
        <v>388</v>
      </c>
      <c r="E3380" t="s">
        <v>153</v>
      </c>
      <c r="F3380" s="79" t="s">
        <v>1744</v>
      </c>
      <c r="G3380">
        <v>-6.38</v>
      </c>
      <c r="H3380">
        <v>98.2</v>
      </c>
      <c r="I3380">
        <v>242</v>
      </c>
      <c r="J3380">
        <v>104.5</v>
      </c>
      <c r="K3380">
        <v>213</v>
      </c>
      <c r="L3380">
        <v>60.9</v>
      </c>
      <c r="M3380">
        <v>328</v>
      </c>
      <c r="N3380">
        <v>-3.9E-2</v>
      </c>
      <c r="O3380">
        <v>276</v>
      </c>
      <c r="P3380">
        <v>-2.46</v>
      </c>
      <c r="Q3380">
        <v>213</v>
      </c>
      <c r="R3380">
        <v>101.1</v>
      </c>
      <c r="S3380">
        <v>221</v>
      </c>
      <c r="T3380">
        <v>103.6</v>
      </c>
      <c r="U3380">
        <v>192</v>
      </c>
      <c r="V3380">
        <v>-0.71</v>
      </c>
      <c r="W3380">
        <v>163</v>
      </c>
    </row>
    <row r="3381" spans="1:23" x14ac:dyDescent="0.25">
      <c r="A3381">
        <f>COUNTIF('Value Matchup'!$D$356:$D$423,D3381)</f>
        <v>0</v>
      </c>
      <c r="B3381" t="s">
        <v>1776</v>
      </c>
      <c r="C3381">
        <v>231</v>
      </c>
      <c r="D3381" t="s">
        <v>1745</v>
      </c>
      <c r="E3381" t="s">
        <v>116</v>
      </c>
      <c r="F3381" s="79" t="s">
        <v>754</v>
      </c>
      <c r="G3381">
        <v>-6.44</v>
      </c>
      <c r="H3381">
        <v>93.1</v>
      </c>
      <c r="I3381">
        <v>303</v>
      </c>
      <c r="J3381">
        <v>99.5</v>
      </c>
      <c r="K3381">
        <v>107</v>
      </c>
      <c r="L3381">
        <v>65.099999999999994</v>
      </c>
      <c r="M3381">
        <v>215</v>
      </c>
      <c r="N3381">
        <v>5.2999999999999999E-2</v>
      </c>
      <c r="O3381">
        <v>50</v>
      </c>
      <c r="P3381">
        <v>-7.62</v>
      </c>
      <c r="Q3381">
        <v>300</v>
      </c>
      <c r="R3381">
        <v>96.4</v>
      </c>
      <c r="S3381">
        <v>324</v>
      </c>
      <c r="T3381">
        <v>104</v>
      </c>
      <c r="U3381">
        <v>213</v>
      </c>
      <c r="V3381">
        <v>17.98</v>
      </c>
      <c r="W3381">
        <v>1</v>
      </c>
    </row>
    <row r="3382" spans="1:23" x14ac:dyDescent="0.25">
      <c r="A3382">
        <f>COUNTIF('Value Matchup'!$D$356:$D$423,D3382)</f>
        <v>0</v>
      </c>
      <c r="B3382" t="s">
        <v>1776</v>
      </c>
      <c r="C3382">
        <v>232</v>
      </c>
      <c r="D3382" t="s">
        <v>192</v>
      </c>
      <c r="E3382" t="s">
        <v>167</v>
      </c>
      <c r="F3382" s="79" t="s">
        <v>1737</v>
      </c>
      <c r="G3382">
        <v>-6.53</v>
      </c>
      <c r="H3382">
        <v>101.9</v>
      </c>
      <c r="I3382">
        <v>184</v>
      </c>
      <c r="J3382">
        <v>108.4</v>
      </c>
      <c r="K3382">
        <v>280</v>
      </c>
      <c r="L3382">
        <v>66.900000000000006</v>
      </c>
      <c r="M3382">
        <v>123</v>
      </c>
      <c r="N3382">
        <v>-1.6E-2</v>
      </c>
      <c r="O3382">
        <v>223</v>
      </c>
      <c r="P3382">
        <v>5.04</v>
      </c>
      <c r="Q3382">
        <v>79</v>
      </c>
      <c r="R3382">
        <v>104.6</v>
      </c>
      <c r="S3382">
        <v>112</v>
      </c>
      <c r="T3382">
        <v>99.6</v>
      </c>
      <c r="U3382">
        <v>58</v>
      </c>
      <c r="V3382">
        <v>6.66</v>
      </c>
      <c r="W3382">
        <v>37</v>
      </c>
    </row>
    <row r="3383" spans="1:23" x14ac:dyDescent="0.25">
      <c r="A3383">
        <f>COUNTIF('Value Matchup'!$D$356:$D$423,D3383)</f>
        <v>0</v>
      </c>
      <c r="B3383" t="s">
        <v>1776</v>
      </c>
      <c r="C3383">
        <v>233</v>
      </c>
      <c r="D3383" t="s">
        <v>222</v>
      </c>
      <c r="E3383" t="s">
        <v>155</v>
      </c>
      <c r="F3383" s="79" t="s">
        <v>1746</v>
      </c>
      <c r="G3383">
        <v>-6.78</v>
      </c>
      <c r="H3383">
        <v>101.3</v>
      </c>
      <c r="I3383">
        <v>192</v>
      </c>
      <c r="J3383">
        <v>108</v>
      </c>
      <c r="K3383">
        <v>275</v>
      </c>
      <c r="L3383">
        <v>64</v>
      </c>
      <c r="M3383">
        <v>260</v>
      </c>
      <c r="N3383">
        <v>-5.2999999999999999E-2</v>
      </c>
      <c r="O3383">
        <v>301</v>
      </c>
      <c r="P3383">
        <v>0.03</v>
      </c>
      <c r="Q3383">
        <v>160</v>
      </c>
      <c r="R3383">
        <v>104.7</v>
      </c>
      <c r="S3383">
        <v>109</v>
      </c>
      <c r="T3383">
        <v>104.7</v>
      </c>
      <c r="U3383">
        <v>248</v>
      </c>
      <c r="V3383">
        <v>-7.14</v>
      </c>
      <c r="W3383">
        <v>318</v>
      </c>
    </row>
    <row r="3384" spans="1:23" x14ac:dyDescent="0.25">
      <c r="A3384">
        <f>COUNTIF('Value Matchup'!$D$356:$D$423,D3384)</f>
        <v>0</v>
      </c>
      <c r="B3384" t="s">
        <v>1776</v>
      </c>
      <c r="C3384">
        <v>234</v>
      </c>
      <c r="D3384" t="s">
        <v>211</v>
      </c>
      <c r="E3384" t="s">
        <v>169</v>
      </c>
      <c r="F3384" s="79" t="s">
        <v>442</v>
      </c>
      <c r="G3384">
        <v>-6.86</v>
      </c>
      <c r="H3384">
        <v>98</v>
      </c>
      <c r="I3384">
        <v>248</v>
      </c>
      <c r="J3384">
        <v>104.8</v>
      </c>
      <c r="K3384">
        <v>220</v>
      </c>
      <c r="L3384">
        <v>67.5</v>
      </c>
      <c r="M3384">
        <v>90</v>
      </c>
      <c r="N3384">
        <v>-4.5999999999999999E-2</v>
      </c>
      <c r="O3384">
        <v>291</v>
      </c>
      <c r="P3384">
        <v>-5.36</v>
      </c>
      <c r="Q3384">
        <v>266</v>
      </c>
      <c r="R3384">
        <v>99.5</v>
      </c>
      <c r="S3384">
        <v>270</v>
      </c>
      <c r="T3384">
        <v>104.9</v>
      </c>
      <c r="U3384">
        <v>253</v>
      </c>
      <c r="V3384">
        <v>-7.87</v>
      </c>
      <c r="W3384">
        <v>328</v>
      </c>
    </row>
    <row r="3385" spans="1:23" x14ac:dyDescent="0.25">
      <c r="A3385">
        <f>COUNTIF('Value Matchup'!$D$356:$D$423,D3385)</f>
        <v>0</v>
      </c>
      <c r="B3385" t="s">
        <v>1776</v>
      </c>
      <c r="C3385">
        <v>235</v>
      </c>
      <c r="D3385" t="s">
        <v>225</v>
      </c>
      <c r="E3385" t="s">
        <v>121</v>
      </c>
      <c r="F3385" s="79" t="s">
        <v>1739</v>
      </c>
      <c r="G3385">
        <v>-7.21</v>
      </c>
      <c r="H3385">
        <v>102.2</v>
      </c>
      <c r="I3385">
        <v>181</v>
      </c>
      <c r="J3385">
        <v>109.4</v>
      </c>
      <c r="K3385">
        <v>294</v>
      </c>
      <c r="L3385">
        <v>65</v>
      </c>
      <c r="M3385">
        <v>219</v>
      </c>
      <c r="N3385">
        <v>-0.14299999999999999</v>
      </c>
      <c r="O3385">
        <v>347</v>
      </c>
      <c r="P3385">
        <v>-5.09</v>
      </c>
      <c r="Q3385">
        <v>258</v>
      </c>
      <c r="R3385">
        <v>100.5</v>
      </c>
      <c r="S3385">
        <v>243</v>
      </c>
      <c r="T3385">
        <v>105.6</v>
      </c>
      <c r="U3385">
        <v>287</v>
      </c>
      <c r="V3385">
        <v>0.12</v>
      </c>
      <c r="W3385">
        <v>144</v>
      </c>
    </row>
    <row r="3386" spans="1:23" x14ac:dyDescent="0.25">
      <c r="A3386">
        <f>COUNTIF('Value Matchup'!$D$356:$D$423,D3386)</f>
        <v>0</v>
      </c>
      <c r="B3386" t="s">
        <v>1776</v>
      </c>
      <c r="C3386">
        <v>236</v>
      </c>
      <c r="D3386" t="s">
        <v>1398</v>
      </c>
      <c r="E3386" t="s">
        <v>186</v>
      </c>
      <c r="F3386" s="79" t="s">
        <v>445</v>
      </c>
      <c r="G3386">
        <v>-7.33</v>
      </c>
      <c r="H3386">
        <v>96.9</v>
      </c>
      <c r="I3386">
        <v>263</v>
      </c>
      <c r="J3386">
        <v>104.2</v>
      </c>
      <c r="K3386">
        <v>205</v>
      </c>
      <c r="L3386">
        <v>65.8</v>
      </c>
      <c r="M3386">
        <v>183</v>
      </c>
      <c r="N3386">
        <v>0.04</v>
      </c>
      <c r="O3386">
        <v>78</v>
      </c>
      <c r="P3386">
        <v>-6.15</v>
      </c>
      <c r="Q3386">
        <v>279</v>
      </c>
      <c r="R3386">
        <v>100.3</v>
      </c>
      <c r="S3386">
        <v>249</v>
      </c>
      <c r="T3386">
        <v>106.5</v>
      </c>
      <c r="U3386">
        <v>322</v>
      </c>
      <c r="V3386">
        <v>-2.34</v>
      </c>
      <c r="W3386">
        <v>226</v>
      </c>
    </row>
    <row r="3387" spans="1:23" x14ac:dyDescent="0.25">
      <c r="A3387">
        <f>COUNTIF('Value Matchup'!$D$356:$D$423,D3387)</f>
        <v>0</v>
      </c>
      <c r="B3387" t="s">
        <v>1776</v>
      </c>
      <c r="C3387">
        <v>237</v>
      </c>
      <c r="D3387" t="s">
        <v>310</v>
      </c>
      <c r="E3387" t="s">
        <v>112</v>
      </c>
      <c r="F3387" s="79" t="s">
        <v>1746</v>
      </c>
      <c r="G3387">
        <v>-7.38</v>
      </c>
      <c r="H3387">
        <v>99</v>
      </c>
      <c r="I3387">
        <v>231</v>
      </c>
      <c r="J3387">
        <v>106.4</v>
      </c>
      <c r="K3387">
        <v>247</v>
      </c>
      <c r="L3387">
        <v>69.2</v>
      </c>
      <c r="M3387">
        <v>40</v>
      </c>
      <c r="N3387">
        <v>-4.2000000000000003E-2</v>
      </c>
      <c r="O3387">
        <v>280</v>
      </c>
      <c r="P3387">
        <v>-1.78</v>
      </c>
      <c r="Q3387">
        <v>197</v>
      </c>
      <c r="R3387">
        <v>100.9</v>
      </c>
      <c r="S3387">
        <v>229</v>
      </c>
      <c r="T3387">
        <v>102.6</v>
      </c>
      <c r="U3387">
        <v>161</v>
      </c>
      <c r="V3387">
        <v>-1.91</v>
      </c>
      <c r="W3387">
        <v>213</v>
      </c>
    </row>
    <row r="3388" spans="1:23" x14ac:dyDescent="0.25">
      <c r="A3388">
        <f>COUNTIF('Value Matchup'!$D$356:$D$423,D3388)</f>
        <v>0</v>
      </c>
      <c r="B3388" t="s">
        <v>1776</v>
      </c>
      <c r="C3388">
        <v>238</v>
      </c>
      <c r="D3388" t="s">
        <v>348</v>
      </c>
      <c r="E3388" t="s">
        <v>151</v>
      </c>
      <c r="F3388" s="79" t="s">
        <v>1738</v>
      </c>
      <c r="G3388">
        <v>-7.41</v>
      </c>
      <c r="H3388">
        <v>96.2</v>
      </c>
      <c r="I3388">
        <v>275</v>
      </c>
      <c r="J3388">
        <v>103.6</v>
      </c>
      <c r="K3388">
        <v>191</v>
      </c>
      <c r="L3388">
        <v>65.900000000000006</v>
      </c>
      <c r="M3388">
        <v>180</v>
      </c>
      <c r="N3388">
        <v>1.4999999999999999E-2</v>
      </c>
      <c r="O3388">
        <v>124</v>
      </c>
      <c r="P3388">
        <v>0.63</v>
      </c>
      <c r="Q3388">
        <v>157</v>
      </c>
      <c r="R3388">
        <v>103.4</v>
      </c>
      <c r="S3388">
        <v>152</v>
      </c>
      <c r="T3388">
        <v>102.8</v>
      </c>
      <c r="U3388">
        <v>169</v>
      </c>
      <c r="V3388">
        <v>-0.94</v>
      </c>
      <c r="W3388">
        <v>174</v>
      </c>
    </row>
    <row r="3389" spans="1:23" x14ac:dyDescent="0.25">
      <c r="A3389">
        <f>COUNTIF('Value Matchup'!$D$356:$D$423,D3389)</f>
        <v>0</v>
      </c>
      <c r="B3389" t="s">
        <v>1776</v>
      </c>
      <c r="C3389">
        <v>239</v>
      </c>
      <c r="D3389" t="s">
        <v>53</v>
      </c>
      <c r="E3389" t="s">
        <v>110</v>
      </c>
      <c r="F3389" s="79" t="s">
        <v>1737</v>
      </c>
      <c r="G3389">
        <v>-7.5</v>
      </c>
      <c r="H3389">
        <v>97.4</v>
      </c>
      <c r="I3389">
        <v>255</v>
      </c>
      <c r="J3389">
        <v>104.9</v>
      </c>
      <c r="K3389">
        <v>222</v>
      </c>
      <c r="L3389">
        <v>70.099999999999994</v>
      </c>
      <c r="M3389">
        <v>26</v>
      </c>
      <c r="N3389">
        <v>4.0000000000000001E-3</v>
      </c>
      <c r="O3389">
        <v>157</v>
      </c>
      <c r="P3389">
        <v>2.66</v>
      </c>
      <c r="Q3389">
        <v>116</v>
      </c>
      <c r="R3389">
        <v>104.2</v>
      </c>
      <c r="S3389">
        <v>124</v>
      </c>
      <c r="T3389">
        <v>101.6</v>
      </c>
      <c r="U3389">
        <v>113</v>
      </c>
      <c r="V3389">
        <v>-4.43</v>
      </c>
      <c r="W3389">
        <v>278</v>
      </c>
    </row>
    <row r="3390" spans="1:23" x14ac:dyDescent="0.25">
      <c r="A3390">
        <f>COUNTIF('Value Matchup'!$D$356:$D$423,D3390)</f>
        <v>0</v>
      </c>
      <c r="B3390" t="s">
        <v>1776</v>
      </c>
      <c r="C3390">
        <v>240</v>
      </c>
      <c r="D3390" t="s">
        <v>51</v>
      </c>
      <c r="E3390" t="s">
        <v>121</v>
      </c>
      <c r="F3390" s="79" t="s">
        <v>535</v>
      </c>
      <c r="G3390">
        <v>-7.69</v>
      </c>
      <c r="H3390">
        <v>104.1</v>
      </c>
      <c r="I3390">
        <v>150</v>
      </c>
      <c r="J3390">
        <v>111.8</v>
      </c>
      <c r="K3390">
        <v>328</v>
      </c>
      <c r="L3390">
        <v>66.599999999999994</v>
      </c>
      <c r="M3390">
        <v>133</v>
      </c>
      <c r="N3390">
        <v>7.2999999999999995E-2</v>
      </c>
      <c r="O3390">
        <v>30</v>
      </c>
      <c r="P3390">
        <v>-10.55</v>
      </c>
      <c r="Q3390">
        <v>330</v>
      </c>
      <c r="R3390">
        <v>96.9</v>
      </c>
      <c r="S3390">
        <v>320</v>
      </c>
      <c r="T3390">
        <v>107.4</v>
      </c>
      <c r="U3390">
        <v>342</v>
      </c>
      <c r="V3390">
        <v>-11.24</v>
      </c>
      <c r="W3390">
        <v>345</v>
      </c>
    </row>
    <row r="3391" spans="1:23" x14ac:dyDescent="0.25">
      <c r="A3391">
        <f>COUNTIF('Value Matchup'!$D$356:$D$423,D3391)</f>
        <v>0</v>
      </c>
      <c r="B3391" t="s">
        <v>1776</v>
      </c>
      <c r="C3391">
        <v>241</v>
      </c>
      <c r="D3391" t="s">
        <v>399</v>
      </c>
      <c r="E3391" t="s">
        <v>108</v>
      </c>
      <c r="F3391" s="79" t="s">
        <v>441</v>
      </c>
      <c r="G3391">
        <v>-7.73</v>
      </c>
      <c r="H3391">
        <v>95.9</v>
      </c>
      <c r="I3391">
        <v>282</v>
      </c>
      <c r="J3391">
        <v>103.6</v>
      </c>
      <c r="K3391">
        <v>193</v>
      </c>
      <c r="L3391">
        <v>70.900000000000006</v>
      </c>
      <c r="M3391">
        <v>16</v>
      </c>
      <c r="N3391">
        <v>1.0999999999999999E-2</v>
      </c>
      <c r="O3391">
        <v>135</v>
      </c>
      <c r="P3391">
        <v>-7.88</v>
      </c>
      <c r="Q3391">
        <v>309</v>
      </c>
      <c r="R3391">
        <v>99</v>
      </c>
      <c r="S3391">
        <v>282</v>
      </c>
      <c r="T3391">
        <v>106.9</v>
      </c>
      <c r="U3391">
        <v>333</v>
      </c>
      <c r="V3391">
        <v>-13.85</v>
      </c>
      <c r="W3391">
        <v>347</v>
      </c>
    </row>
    <row r="3392" spans="1:23" x14ac:dyDescent="0.25">
      <c r="A3392">
        <f>COUNTIF('Value Matchup'!$D$356:$D$423,D3392)</f>
        <v>1</v>
      </c>
      <c r="B3392" t="s">
        <v>1776</v>
      </c>
      <c r="C3392">
        <v>242</v>
      </c>
      <c r="D3392" t="s">
        <v>304</v>
      </c>
      <c r="E3392" t="s">
        <v>186</v>
      </c>
      <c r="F3392" s="79" t="s">
        <v>1747</v>
      </c>
      <c r="G3392">
        <v>-7.74</v>
      </c>
      <c r="H3392">
        <v>96.6</v>
      </c>
      <c r="I3392">
        <v>269</v>
      </c>
      <c r="J3392">
        <v>104.3</v>
      </c>
      <c r="K3392">
        <v>207</v>
      </c>
      <c r="L3392">
        <v>67.3</v>
      </c>
      <c r="M3392">
        <v>103</v>
      </c>
      <c r="N3392">
        <v>-5.0999999999999997E-2</v>
      </c>
      <c r="O3392">
        <v>299</v>
      </c>
      <c r="P3392">
        <v>-4.63</v>
      </c>
      <c r="Q3392">
        <v>251</v>
      </c>
      <c r="R3392">
        <v>100.5</v>
      </c>
      <c r="S3392">
        <v>244</v>
      </c>
      <c r="T3392">
        <v>105.1</v>
      </c>
      <c r="U3392">
        <v>260</v>
      </c>
      <c r="V3392">
        <v>1.53</v>
      </c>
      <c r="W3392">
        <v>115</v>
      </c>
    </row>
    <row r="3393" spans="1:23" x14ac:dyDescent="0.25">
      <c r="A3393">
        <f>COUNTIF('Value Matchup'!$D$356:$D$423,D3393)</f>
        <v>0</v>
      </c>
      <c r="B3393" t="s">
        <v>1776</v>
      </c>
      <c r="C3393">
        <v>243</v>
      </c>
      <c r="D3393" t="s">
        <v>152</v>
      </c>
      <c r="E3393" t="s">
        <v>153</v>
      </c>
      <c r="F3393" s="79" t="s">
        <v>1660</v>
      </c>
      <c r="G3393">
        <v>-7.76</v>
      </c>
      <c r="H3393">
        <v>103.2</v>
      </c>
      <c r="I3393">
        <v>167</v>
      </c>
      <c r="J3393">
        <v>111</v>
      </c>
      <c r="K3393">
        <v>315</v>
      </c>
      <c r="L3393">
        <v>66.400000000000006</v>
      </c>
      <c r="M3393">
        <v>145</v>
      </c>
      <c r="N3393">
        <v>4.8000000000000001E-2</v>
      </c>
      <c r="O3393">
        <v>63</v>
      </c>
      <c r="P3393">
        <v>-2.41</v>
      </c>
      <c r="Q3393">
        <v>211</v>
      </c>
      <c r="R3393">
        <v>102</v>
      </c>
      <c r="S3393">
        <v>188</v>
      </c>
      <c r="T3393">
        <v>104.4</v>
      </c>
      <c r="U3393">
        <v>238</v>
      </c>
      <c r="V3393">
        <v>-1</v>
      </c>
      <c r="W3393">
        <v>180</v>
      </c>
    </row>
    <row r="3394" spans="1:23" x14ac:dyDescent="0.25">
      <c r="A3394">
        <f>COUNTIF('Value Matchup'!$D$356:$D$423,D3394)</f>
        <v>0</v>
      </c>
      <c r="B3394" t="s">
        <v>1776</v>
      </c>
      <c r="C3394">
        <v>244</v>
      </c>
      <c r="D3394" t="s">
        <v>384</v>
      </c>
      <c r="E3394" t="s">
        <v>176</v>
      </c>
      <c r="F3394" s="79" t="s">
        <v>1737</v>
      </c>
      <c r="G3394">
        <v>-7.91</v>
      </c>
      <c r="H3394">
        <v>102.5</v>
      </c>
      <c r="I3394">
        <v>175</v>
      </c>
      <c r="J3394">
        <v>110.5</v>
      </c>
      <c r="K3394">
        <v>304</v>
      </c>
      <c r="L3394">
        <v>67.8</v>
      </c>
      <c r="M3394">
        <v>78</v>
      </c>
      <c r="N3394">
        <v>0.01</v>
      </c>
      <c r="O3394">
        <v>140</v>
      </c>
      <c r="P3394">
        <v>-0.11</v>
      </c>
      <c r="Q3394">
        <v>163</v>
      </c>
      <c r="R3394">
        <v>101.7</v>
      </c>
      <c r="S3394">
        <v>198</v>
      </c>
      <c r="T3394">
        <v>101.8</v>
      </c>
      <c r="U3394">
        <v>123</v>
      </c>
      <c r="V3394">
        <v>-2.93</v>
      </c>
      <c r="W3394">
        <v>244</v>
      </c>
    </row>
    <row r="3395" spans="1:23" x14ac:dyDescent="0.25">
      <c r="A3395">
        <f>COUNTIF('Value Matchup'!$D$356:$D$423,D3395)</f>
        <v>0</v>
      </c>
      <c r="B3395" t="s">
        <v>1776</v>
      </c>
      <c r="C3395">
        <v>245</v>
      </c>
      <c r="D3395" t="s">
        <v>233</v>
      </c>
      <c r="E3395" t="s">
        <v>173</v>
      </c>
      <c r="F3395" s="79" t="s">
        <v>1742</v>
      </c>
      <c r="G3395">
        <v>-7.94</v>
      </c>
      <c r="H3395">
        <v>96.6</v>
      </c>
      <c r="I3395">
        <v>268</v>
      </c>
      <c r="J3395">
        <v>104.5</v>
      </c>
      <c r="K3395">
        <v>215</v>
      </c>
      <c r="L3395">
        <v>67.3</v>
      </c>
      <c r="M3395">
        <v>104</v>
      </c>
      <c r="N3395">
        <v>-2.9000000000000001E-2</v>
      </c>
      <c r="O3395">
        <v>250</v>
      </c>
      <c r="P3395">
        <v>2.66</v>
      </c>
      <c r="Q3395">
        <v>117</v>
      </c>
      <c r="R3395">
        <v>104.2</v>
      </c>
      <c r="S3395">
        <v>125</v>
      </c>
      <c r="T3395">
        <v>101.6</v>
      </c>
      <c r="U3395">
        <v>114</v>
      </c>
      <c r="V3395">
        <v>1.52</v>
      </c>
      <c r="W3395">
        <v>116</v>
      </c>
    </row>
    <row r="3396" spans="1:23" x14ac:dyDescent="0.25">
      <c r="A3396">
        <f>COUNTIF('Value Matchup'!$D$356:$D$423,D3396)</f>
        <v>0</v>
      </c>
      <c r="B3396" t="s">
        <v>1776</v>
      </c>
      <c r="C3396">
        <v>246</v>
      </c>
      <c r="D3396" t="s">
        <v>149</v>
      </c>
      <c r="E3396" t="s">
        <v>121</v>
      </c>
      <c r="F3396" s="79" t="s">
        <v>449</v>
      </c>
      <c r="G3396">
        <v>-7.96</v>
      </c>
      <c r="H3396">
        <v>98</v>
      </c>
      <c r="I3396">
        <v>249</v>
      </c>
      <c r="J3396">
        <v>105.9</v>
      </c>
      <c r="K3396">
        <v>239</v>
      </c>
      <c r="L3396">
        <v>63.8</v>
      </c>
      <c r="M3396">
        <v>265</v>
      </c>
      <c r="N3396">
        <v>-1.7999999999999999E-2</v>
      </c>
      <c r="O3396">
        <v>230</v>
      </c>
      <c r="P3396">
        <v>-7.86</v>
      </c>
      <c r="Q3396">
        <v>308</v>
      </c>
      <c r="R3396">
        <v>99.4</v>
      </c>
      <c r="S3396">
        <v>274</v>
      </c>
      <c r="T3396">
        <v>107.3</v>
      </c>
      <c r="U3396">
        <v>341</v>
      </c>
      <c r="V3396">
        <v>-4.96</v>
      </c>
      <c r="W3396">
        <v>284</v>
      </c>
    </row>
    <row r="3397" spans="1:23" x14ac:dyDescent="0.25">
      <c r="A3397">
        <f>COUNTIF('Value Matchup'!$D$356:$D$423,D3397)</f>
        <v>0</v>
      </c>
      <c r="B3397" t="s">
        <v>1776</v>
      </c>
      <c r="C3397">
        <v>247</v>
      </c>
      <c r="D3397" t="s">
        <v>357</v>
      </c>
      <c r="E3397" t="s">
        <v>1585</v>
      </c>
      <c r="F3397" s="79" t="s">
        <v>571</v>
      </c>
      <c r="G3397">
        <v>-8.11</v>
      </c>
      <c r="H3397">
        <v>98.6</v>
      </c>
      <c r="I3397">
        <v>235</v>
      </c>
      <c r="J3397">
        <v>106.8</v>
      </c>
      <c r="K3397">
        <v>252</v>
      </c>
      <c r="L3397">
        <v>72.900000000000006</v>
      </c>
      <c r="M3397">
        <v>6</v>
      </c>
      <c r="N3397">
        <v>0.109</v>
      </c>
      <c r="O3397">
        <v>10</v>
      </c>
      <c r="P3397">
        <v>-12.57</v>
      </c>
      <c r="Q3397">
        <v>342</v>
      </c>
      <c r="R3397">
        <v>95.3</v>
      </c>
      <c r="S3397">
        <v>336</v>
      </c>
      <c r="T3397">
        <v>107.9</v>
      </c>
      <c r="U3397">
        <v>344</v>
      </c>
      <c r="V3397">
        <v>0</v>
      </c>
      <c r="W3397">
        <v>146</v>
      </c>
    </row>
    <row r="3398" spans="1:23" x14ac:dyDescent="0.25">
      <c r="A3398">
        <f>COUNTIF('Value Matchup'!$D$356:$D$423,D3398)</f>
        <v>0</v>
      </c>
      <c r="B3398" t="s">
        <v>1776</v>
      </c>
      <c r="C3398">
        <v>248</v>
      </c>
      <c r="D3398" t="s">
        <v>168</v>
      </c>
      <c r="E3398" t="s">
        <v>169</v>
      </c>
      <c r="F3398" s="79" t="s">
        <v>549</v>
      </c>
      <c r="G3398">
        <v>-8.19</v>
      </c>
      <c r="H3398">
        <v>96.9</v>
      </c>
      <c r="I3398">
        <v>261</v>
      </c>
      <c r="J3398">
        <v>105.1</v>
      </c>
      <c r="K3398">
        <v>225</v>
      </c>
      <c r="L3398">
        <v>68.900000000000006</v>
      </c>
      <c r="M3398">
        <v>49</v>
      </c>
      <c r="N3398">
        <v>3.3000000000000002E-2</v>
      </c>
      <c r="O3398">
        <v>89</v>
      </c>
      <c r="P3398">
        <v>-3.67</v>
      </c>
      <c r="Q3398">
        <v>238</v>
      </c>
      <c r="R3398">
        <v>101.7</v>
      </c>
      <c r="S3398">
        <v>202</v>
      </c>
      <c r="T3398">
        <v>105.3</v>
      </c>
      <c r="U3398">
        <v>276</v>
      </c>
      <c r="V3398">
        <v>-2.66</v>
      </c>
      <c r="W3398">
        <v>231</v>
      </c>
    </row>
    <row r="3399" spans="1:23" x14ac:dyDescent="0.25">
      <c r="A3399">
        <f>COUNTIF('Value Matchup'!$D$356:$D$423,D3399)</f>
        <v>0</v>
      </c>
      <c r="B3399" t="s">
        <v>1776</v>
      </c>
      <c r="C3399">
        <v>249</v>
      </c>
      <c r="D3399" t="s">
        <v>331</v>
      </c>
      <c r="E3399" t="s">
        <v>167</v>
      </c>
      <c r="F3399" s="79" t="s">
        <v>1730</v>
      </c>
      <c r="G3399">
        <v>-8.48</v>
      </c>
      <c r="H3399">
        <v>95.9</v>
      </c>
      <c r="I3399">
        <v>281</v>
      </c>
      <c r="J3399">
        <v>104.4</v>
      </c>
      <c r="K3399">
        <v>210</v>
      </c>
      <c r="L3399">
        <v>65.7</v>
      </c>
      <c r="M3399">
        <v>184</v>
      </c>
      <c r="N3399">
        <v>-8.1000000000000003E-2</v>
      </c>
      <c r="O3399">
        <v>334</v>
      </c>
      <c r="P3399">
        <v>0.15</v>
      </c>
      <c r="Q3399">
        <v>158</v>
      </c>
      <c r="R3399">
        <v>103</v>
      </c>
      <c r="S3399">
        <v>166</v>
      </c>
      <c r="T3399">
        <v>102.8</v>
      </c>
      <c r="U3399">
        <v>170</v>
      </c>
      <c r="V3399">
        <v>-5.99</v>
      </c>
      <c r="W3399">
        <v>304</v>
      </c>
    </row>
    <row r="3400" spans="1:23" x14ac:dyDescent="0.25">
      <c r="A3400">
        <f>COUNTIF('Value Matchup'!$D$356:$D$423,D3400)</f>
        <v>0</v>
      </c>
      <c r="B3400" t="s">
        <v>1776</v>
      </c>
      <c r="C3400">
        <v>250</v>
      </c>
      <c r="D3400" t="s">
        <v>343</v>
      </c>
      <c r="E3400" t="s">
        <v>169</v>
      </c>
      <c r="F3400" s="79" t="s">
        <v>1718</v>
      </c>
      <c r="G3400">
        <v>-8.5</v>
      </c>
      <c r="H3400">
        <v>100.5</v>
      </c>
      <c r="I3400">
        <v>203</v>
      </c>
      <c r="J3400">
        <v>109</v>
      </c>
      <c r="K3400">
        <v>288</v>
      </c>
      <c r="L3400">
        <v>56.2</v>
      </c>
      <c r="M3400">
        <v>347</v>
      </c>
      <c r="N3400">
        <v>-7.6999999999999999E-2</v>
      </c>
      <c r="O3400">
        <v>328</v>
      </c>
      <c r="P3400">
        <v>-0.73</v>
      </c>
      <c r="Q3400">
        <v>177</v>
      </c>
      <c r="R3400">
        <v>102.4</v>
      </c>
      <c r="S3400">
        <v>179</v>
      </c>
      <c r="T3400">
        <v>103.1</v>
      </c>
      <c r="U3400">
        <v>178</v>
      </c>
      <c r="V3400">
        <v>6.84</v>
      </c>
      <c r="W3400">
        <v>35</v>
      </c>
    </row>
    <row r="3401" spans="1:23" x14ac:dyDescent="0.25">
      <c r="A3401">
        <f>COUNTIF('Value Matchup'!$D$356:$D$423,D3401)</f>
        <v>0</v>
      </c>
      <c r="B3401" t="s">
        <v>1776</v>
      </c>
      <c r="C3401">
        <v>251</v>
      </c>
      <c r="D3401" t="s">
        <v>354</v>
      </c>
      <c r="E3401" t="s">
        <v>123</v>
      </c>
      <c r="F3401" s="79" t="s">
        <v>542</v>
      </c>
      <c r="G3401">
        <v>-8.52</v>
      </c>
      <c r="H3401">
        <v>96.2</v>
      </c>
      <c r="I3401">
        <v>276</v>
      </c>
      <c r="J3401">
        <v>104.7</v>
      </c>
      <c r="K3401">
        <v>217</v>
      </c>
      <c r="L3401">
        <v>64.7</v>
      </c>
      <c r="M3401">
        <v>226</v>
      </c>
      <c r="N3401">
        <v>0.11700000000000001</v>
      </c>
      <c r="O3401">
        <v>6</v>
      </c>
      <c r="P3401">
        <v>-4.1900000000000004</v>
      </c>
      <c r="Q3401">
        <v>244</v>
      </c>
      <c r="R3401">
        <v>101.1</v>
      </c>
      <c r="S3401">
        <v>223</v>
      </c>
      <c r="T3401">
        <v>105.2</v>
      </c>
      <c r="U3401">
        <v>270</v>
      </c>
      <c r="V3401">
        <v>-2.15</v>
      </c>
      <c r="W3401">
        <v>222</v>
      </c>
    </row>
    <row r="3402" spans="1:23" x14ac:dyDescent="0.25">
      <c r="A3402">
        <f>COUNTIF('Value Matchup'!$D$356:$D$423,D3402)</f>
        <v>1</v>
      </c>
      <c r="B3402" t="s">
        <v>1776</v>
      </c>
      <c r="C3402">
        <v>252</v>
      </c>
      <c r="D3402" t="s">
        <v>55</v>
      </c>
      <c r="E3402" t="s">
        <v>153</v>
      </c>
      <c r="F3402" s="79" t="s">
        <v>518</v>
      </c>
      <c r="G3402">
        <v>-8.52</v>
      </c>
      <c r="H3402">
        <v>101.1</v>
      </c>
      <c r="I3402">
        <v>195</v>
      </c>
      <c r="J3402">
        <v>109.6</v>
      </c>
      <c r="K3402">
        <v>297</v>
      </c>
      <c r="L3402">
        <v>63.4</v>
      </c>
      <c r="M3402">
        <v>275</v>
      </c>
      <c r="N3402">
        <v>1.6E-2</v>
      </c>
      <c r="O3402">
        <v>123</v>
      </c>
      <c r="P3402">
        <v>-4.43</v>
      </c>
      <c r="Q3402">
        <v>249</v>
      </c>
      <c r="R3402">
        <v>101.4</v>
      </c>
      <c r="S3402">
        <v>209</v>
      </c>
      <c r="T3402">
        <v>105.9</v>
      </c>
      <c r="U3402">
        <v>304</v>
      </c>
      <c r="V3402">
        <v>-5.84</v>
      </c>
      <c r="W3402">
        <v>301</v>
      </c>
    </row>
    <row r="3403" spans="1:23" x14ac:dyDescent="0.25">
      <c r="A3403">
        <f>COUNTIF('Value Matchup'!$D$356:$D$423,D3403)</f>
        <v>0</v>
      </c>
      <c r="B3403" t="s">
        <v>1776</v>
      </c>
      <c r="C3403">
        <v>253</v>
      </c>
      <c r="D3403" t="s">
        <v>395</v>
      </c>
      <c r="E3403" t="s">
        <v>169</v>
      </c>
      <c r="F3403" s="79" t="s">
        <v>1730</v>
      </c>
      <c r="G3403">
        <v>-8.61</v>
      </c>
      <c r="H3403">
        <v>96.2</v>
      </c>
      <c r="I3403">
        <v>277</v>
      </c>
      <c r="J3403">
        <v>104.8</v>
      </c>
      <c r="K3403">
        <v>219</v>
      </c>
      <c r="L3403">
        <v>66.599999999999994</v>
      </c>
      <c r="M3403">
        <v>132</v>
      </c>
      <c r="N3403">
        <v>-0.03</v>
      </c>
      <c r="O3403">
        <v>252</v>
      </c>
      <c r="P3403">
        <v>1.18</v>
      </c>
      <c r="Q3403">
        <v>144</v>
      </c>
      <c r="R3403">
        <v>103.1</v>
      </c>
      <c r="S3403">
        <v>164</v>
      </c>
      <c r="T3403">
        <v>101.9</v>
      </c>
      <c r="U3403">
        <v>129</v>
      </c>
      <c r="V3403">
        <v>9.81</v>
      </c>
      <c r="W3403">
        <v>8</v>
      </c>
    </row>
    <row r="3404" spans="1:23" x14ac:dyDescent="0.25">
      <c r="A3404">
        <f>COUNTIF('Value Matchup'!$D$356:$D$423,D3404)</f>
        <v>0</v>
      </c>
      <c r="B3404" t="s">
        <v>1776</v>
      </c>
      <c r="C3404">
        <v>254</v>
      </c>
      <c r="D3404" t="s">
        <v>109</v>
      </c>
      <c r="E3404" t="s">
        <v>110</v>
      </c>
      <c r="F3404" s="79" t="s">
        <v>1737</v>
      </c>
      <c r="G3404">
        <v>-8.64</v>
      </c>
      <c r="H3404">
        <v>96.8</v>
      </c>
      <c r="I3404">
        <v>265</v>
      </c>
      <c r="J3404">
        <v>105.5</v>
      </c>
      <c r="K3404">
        <v>229</v>
      </c>
      <c r="L3404">
        <v>57.3</v>
      </c>
      <c r="M3404">
        <v>346</v>
      </c>
      <c r="N3404">
        <v>-4.5999999999999999E-2</v>
      </c>
      <c r="O3404">
        <v>292</v>
      </c>
      <c r="P3404">
        <v>2.52</v>
      </c>
      <c r="Q3404">
        <v>124</v>
      </c>
      <c r="R3404">
        <v>103.7</v>
      </c>
      <c r="S3404">
        <v>143</v>
      </c>
      <c r="T3404">
        <v>101.1</v>
      </c>
      <c r="U3404">
        <v>102</v>
      </c>
      <c r="V3404">
        <v>-7.67</v>
      </c>
      <c r="W3404">
        <v>324</v>
      </c>
    </row>
    <row r="3405" spans="1:23" x14ac:dyDescent="0.25">
      <c r="A3405">
        <f>COUNTIF('Value Matchup'!$D$356:$D$423,D3405)</f>
        <v>0</v>
      </c>
      <c r="B3405" t="s">
        <v>1776</v>
      </c>
      <c r="C3405">
        <v>255</v>
      </c>
      <c r="D3405" t="s">
        <v>356</v>
      </c>
      <c r="E3405" t="s">
        <v>136</v>
      </c>
      <c r="F3405" s="79" t="s">
        <v>515</v>
      </c>
      <c r="G3405">
        <v>-8.8800000000000008</v>
      </c>
      <c r="H3405">
        <v>97.4</v>
      </c>
      <c r="I3405">
        <v>256</v>
      </c>
      <c r="J3405">
        <v>106.2</v>
      </c>
      <c r="K3405">
        <v>243</v>
      </c>
      <c r="L3405">
        <v>68</v>
      </c>
      <c r="M3405">
        <v>72</v>
      </c>
      <c r="N3405">
        <v>2.9000000000000001E-2</v>
      </c>
      <c r="O3405">
        <v>93</v>
      </c>
      <c r="P3405">
        <v>-9.7100000000000009</v>
      </c>
      <c r="Q3405">
        <v>324</v>
      </c>
      <c r="R3405">
        <v>96.9</v>
      </c>
      <c r="S3405">
        <v>319</v>
      </c>
      <c r="T3405">
        <v>106.6</v>
      </c>
      <c r="U3405">
        <v>325</v>
      </c>
      <c r="V3405">
        <v>-1.77</v>
      </c>
      <c r="W3405">
        <v>210</v>
      </c>
    </row>
    <row r="3406" spans="1:23" x14ac:dyDescent="0.25">
      <c r="A3406">
        <f>COUNTIF('Value Matchup'!$D$356:$D$423,D3406)</f>
        <v>0</v>
      </c>
      <c r="B3406" t="s">
        <v>1776</v>
      </c>
      <c r="C3406">
        <v>256</v>
      </c>
      <c r="D3406" t="s">
        <v>378</v>
      </c>
      <c r="E3406" t="s">
        <v>132</v>
      </c>
      <c r="F3406" s="79" t="s">
        <v>550</v>
      </c>
      <c r="G3406">
        <v>-9.08</v>
      </c>
      <c r="H3406">
        <v>104.7</v>
      </c>
      <c r="I3406">
        <v>146</v>
      </c>
      <c r="J3406">
        <v>113.8</v>
      </c>
      <c r="K3406">
        <v>340</v>
      </c>
      <c r="L3406">
        <v>66.599999999999994</v>
      </c>
      <c r="M3406">
        <v>137</v>
      </c>
      <c r="N3406">
        <v>9.8000000000000004E-2</v>
      </c>
      <c r="O3406">
        <v>12</v>
      </c>
      <c r="P3406">
        <v>-2.48</v>
      </c>
      <c r="Q3406">
        <v>214</v>
      </c>
      <c r="R3406">
        <v>101.9</v>
      </c>
      <c r="S3406">
        <v>191</v>
      </c>
      <c r="T3406">
        <v>104.4</v>
      </c>
      <c r="U3406">
        <v>234</v>
      </c>
      <c r="V3406">
        <v>3.21</v>
      </c>
      <c r="W3406">
        <v>81</v>
      </c>
    </row>
    <row r="3407" spans="1:23" x14ac:dyDescent="0.25">
      <c r="A3407">
        <f>COUNTIF('Value Matchup'!$D$356:$D$423,D3407)</f>
        <v>0</v>
      </c>
      <c r="B3407" t="s">
        <v>1776</v>
      </c>
      <c r="C3407">
        <v>257</v>
      </c>
      <c r="D3407" t="s">
        <v>183</v>
      </c>
      <c r="E3407" t="s">
        <v>176</v>
      </c>
      <c r="F3407" s="79" t="s">
        <v>1748</v>
      </c>
      <c r="G3407">
        <v>-9.3000000000000007</v>
      </c>
      <c r="H3407">
        <v>99.5</v>
      </c>
      <c r="I3407">
        <v>222</v>
      </c>
      <c r="J3407">
        <v>108.8</v>
      </c>
      <c r="K3407">
        <v>287</v>
      </c>
      <c r="L3407">
        <v>63.9</v>
      </c>
      <c r="M3407">
        <v>264</v>
      </c>
      <c r="N3407">
        <v>3.5000000000000003E-2</v>
      </c>
      <c r="O3407">
        <v>84</v>
      </c>
      <c r="P3407">
        <v>2.99</v>
      </c>
      <c r="Q3407">
        <v>112</v>
      </c>
      <c r="R3407">
        <v>103.9</v>
      </c>
      <c r="S3407">
        <v>138</v>
      </c>
      <c r="T3407">
        <v>100.9</v>
      </c>
      <c r="U3407">
        <v>97</v>
      </c>
      <c r="V3407">
        <v>1.77</v>
      </c>
      <c r="W3407">
        <v>111</v>
      </c>
    </row>
    <row r="3408" spans="1:23" x14ac:dyDescent="0.25">
      <c r="A3408">
        <f>COUNTIF('Value Matchup'!$D$356:$D$423,D3408)</f>
        <v>0</v>
      </c>
      <c r="B3408" t="s">
        <v>1776</v>
      </c>
      <c r="C3408">
        <v>258</v>
      </c>
      <c r="D3408" t="s">
        <v>377</v>
      </c>
      <c r="E3408" t="s">
        <v>132</v>
      </c>
      <c r="F3408" s="79" t="s">
        <v>1749</v>
      </c>
      <c r="G3408">
        <v>-9.44</v>
      </c>
      <c r="H3408">
        <v>97.8</v>
      </c>
      <c r="I3408">
        <v>252</v>
      </c>
      <c r="J3408">
        <v>107.2</v>
      </c>
      <c r="K3408">
        <v>263</v>
      </c>
      <c r="L3408">
        <v>67.099999999999994</v>
      </c>
      <c r="M3408">
        <v>108</v>
      </c>
      <c r="N3408">
        <v>-8.9999999999999993E-3</v>
      </c>
      <c r="O3408">
        <v>196</v>
      </c>
      <c r="P3408">
        <v>-0.91</v>
      </c>
      <c r="Q3408">
        <v>180</v>
      </c>
      <c r="R3408">
        <v>102.7</v>
      </c>
      <c r="S3408">
        <v>171</v>
      </c>
      <c r="T3408">
        <v>103.6</v>
      </c>
      <c r="U3408">
        <v>190</v>
      </c>
      <c r="V3408">
        <v>4.7</v>
      </c>
      <c r="W3408">
        <v>55</v>
      </c>
    </row>
    <row r="3409" spans="1:23" x14ac:dyDescent="0.25">
      <c r="A3409">
        <f>COUNTIF('Value Matchup'!$D$356:$D$423,D3409)</f>
        <v>0</v>
      </c>
      <c r="B3409" t="s">
        <v>1776</v>
      </c>
      <c r="C3409">
        <v>259</v>
      </c>
      <c r="D3409" t="s">
        <v>129</v>
      </c>
      <c r="E3409" t="s">
        <v>121</v>
      </c>
      <c r="F3409" s="79" t="s">
        <v>1194</v>
      </c>
      <c r="G3409">
        <v>-9.68</v>
      </c>
      <c r="H3409">
        <v>89.3</v>
      </c>
      <c r="I3409">
        <v>330</v>
      </c>
      <c r="J3409">
        <v>99</v>
      </c>
      <c r="K3409">
        <v>99</v>
      </c>
      <c r="L3409">
        <v>62.8</v>
      </c>
      <c r="M3409">
        <v>291</v>
      </c>
      <c r="N3409">
        <v>-1.7999999999999999E-2</v>
      </c>
      <c r="O3409">
        <v>231</v>
      </c>
      <c r="P3409">
        <v>-9.01</v>
      </c>
      <c r="Q3409">
        <v>316</v>
      </c>
      <c r="R3409">
        <v>98.9</v>
      </c>
      <c r="S3409">
        <v>286</v>
      </c>
      <c r="T3409">
        <v>107.9</v>
      </c>
      <c r="U3409">
        <v>343</v>
      </c>
      <c r="V3409">
        <v>-9.2799999999999994</v>
      </c>
      <c r="W3409">
        <v>343</v>
      </c>
    </row>
    <row r="3410" spans="1:23" x14ac:dyDescent="0.25">
      <c r="A3410">
        <f>COUNTIF('Value Matchup'!$D$356:$D$423,D3410)</f>
        <v>0</v>
      </c>
      <c r="B3410" t="s">
        <v>1776</v>
      </c>
      <c r="C3410">
        <v>260</v>
      </c>
      <c r="D3410" t="s">
        <v>291</v>
      </c>
      <c r="E3410" t="s">
        <v>118</v>
      </c>
      <c r="F3410" s="79" t="s">
        <v>442</v>
      </c>
      <c r="G3410">
        <v>-9.76</v>
      </c>
      <c r="H3410">
        <v>91.5</v>
      </c>
      <c r="I3410">
        <v>316</v>
      </c>
      <c r="J3410">
        <v>101.3</v>
      </c>
      <c r="K3410">
        <v>143</v>
      </c>
      <c r="L3410">
        <v>64.5</v>
      </c>
      <c r="M3410">
        <v>239</v>
      </c>
      <c r="N3410">
        <v>4.0000000000000001E-3</v>
      </c>
      <c r="O3410">
        <v>160</v>
      </c>
      <c r="P3410">
        <v>-5.94</v>
      </c>
      <c r="Q3410">
        <v>276</v>
      </c>
      <c r="R3410">
        <v>98.7</v>
      </c>
      <c r="S3410">
        <v>289</v>
      </c>
      <c r="T3410">
        <v>104.6</v>
      </c>
      <c r="U3410">
        <v>247</v>
      </c>
      <c r="V3410">
        <v>-3.25</v>
      </c>
      <c r="W3410">
        <v>253</v>
      </c>
    </row>
    <row r="3411" spans="1:23" x14ac:dyDescent="0.25">
      <c r="A3411">
        <f>COUNTIF('Value Matchup'!$D$356:$D$423,D3411)</f>
        <v>0</v>
      </c>
      <c r="B3411" t="s">
        <v>1776</v>
      </c>
      <c r="C3411">
        <v>261</v>
      </c>
      <c r="D3411" t="s">
        <v>199</v>
      </c>
      <c r="E3411" t="s">
        <v>169</v>
      </c>
      <c r="F3411" s="79" t="s">
        <v>1749</v>
      </c>
      <c r="G3411">
        <v>-10.06</v>
      </c>
      <c r="H3411">
        <v>96.2</v>
      </c>
      <c r="I3411">
        <v>274</v>
      </c>
      <c r="J3411">
        <v>106.3</v>
      </c>
      <c r="K3411">
        <v>245</v>
      </c>
      <c r="L3411">
        <v>66.900000000000006</v>
      </c>
      <c r="M3411">
        <v>122</v>
      </c>
      <c r="N3411">
        <v>-2.1999999999999999E-2</v>
      </c>
      <c r="O3411">
        <v>237</v>
      </c>
      <c r="P3411">
        <v>-1.23</v>
      </c>
      <c r="Q3411">
        <v>185</v>
      </c>
      <c r="R3411">
        <v>102.3</v>
      </c>
      <c r="S3411">
        <v>181</v>
      </c>
      <c r="T3411">
        <v>103.5</v>
      </c>
      <c r="U3411">
        <v>188</v>
      </c>
      <c r="V3411">
        <v>2.1800000000000002</v>
      </c>
      <c r="W3411">
        <v>101</v>
      </c>
    </row>
    <row r="3412" spans="1:23" x14ac:dyDescent="0.25">
      <c r="A3412">
        <f>COUNTIF('Value Matchup'!$D$356:$D$423,D3412)</f>
        <v>0</v>
      </c>
      <c r="B3412" t="s">
        <v>1776</v>
      </c>
      <c r="C3412">
        <v>262</v>
      </c>
      <c r="D3412" t="s">
        <v>184</v>
      </c>
      <c r="E3412" t="s">
        <v>136</v>
      </c>
      <c r="F3412" s="79" t="s">
        <v>1296</v>
      </c>
      <c r="G3412">
        <v>-10.199999999999999</v>
      </c>
      <c r="H3412">
        <v>96.9</v>
      </c>
      <c r="I3412">
        <v>264</v>
      </c>
      <c r="J3412">
        <v>107.1</v>
      </c>
      <c r="K3412">
        <v>258</v>
      </c>
      <c r="L3412">
        <v>58.2</v>
      </c>
      <c r="M3412">
        <v>345</v>
      </c>
      <c r="N3412">
        <v>0.08</v>
      </c>
      <c r="O3412">
        <v>22</v>
      </c>
      <c r="P3412">
        <v>-10.3</v>
      </c>
      <c r="Q3412">
        <v>328</v>
      </c>
      <c r="R3412">
        <v>96.2</v>
      </c>
      <c r="S3412">
        <v>327</v>
      </c>
      <c r="T3412">
        <v>106.5</v>
      </c>
      <c r="U3412">
        <v>323</v>
      </c>
      <c r="V3412">
        <v>0.91</v>
      </c>
      <c r="W3412">
        <v>131</v>
      </c>
    </row>
    <row r="3413" spans="1:23" x14ac:dyDescent="0.25">
      <c r="A3413">
        <f>COUNTIF('Value Matchup'!$D$356:$D$423,D3413)</f>
        <v>1</v>
      </c>
      <c r="B3413" t="s">
        <v>1776</v>
      </c>
      <c r="C3413">
        <v>263</v>
      </c>
      <c r="D3413" t="s">
        <v>93</v>
      </c>
      <c r="E3413" t="s">
        <v>146</v>
      </c>
      <c r="F3413" s="79" t="s">
        <v>1660</v>
      </c>
      <c r="G3413">
        <v>-10.34</v>
      </c>
      <c r="H3413">
        <v>96.1</v>
      </c>
      <c r="I3413">
        <v>279</v>
      </c>
      <c r="J3413">
        <v>106.5</v>
      </c>
      <c r="K3413">
        <v>248</v>
      </c>
      <c r="L3413">
        <v>66.400000000000006</v>
      </c>
      <c r="M3413">
        <v>149</v>
      </c>
      <c r="N3413">
        <v>-3.5999999999999997E-2</v>
      </c>
      <c r="O3413">
        <v>267</v>
      </c>
      <c r="P3413">
        <v>-5.55</v>
      </c>
      <c r="Q3413">
        <v>268</v>
      </c>
      <c r="R3413">
        <v>99.5</v>
      </c>
      <c r="S3413">
        <v>268</v>
      </c>
      <c r="T3413">
        <v>105.1</v>
      </c>
      <c r="U3413">
        <v>258</v>
      </c>
      <c r="V3413">
        <v>-4.76</v>
      </c>
      <c r="W3413">
        <v>282</v>
      </c>
    </row>
    <row r="3414" spans="1:23" x14ac:dyDescent="0.25">
      <c r="A3414">
        <f>COUNTIF('Value Matchup'!$D$356:$D$423,D3414)</f>
        <v>0</v>
      </c>
      <c r="B3414" t="s">
        <v>1776</v>
      </c>
      <c r="C3414">
        <v>264</v>
      </c>
      <c r="D3414" t="s">
        <v>242</v>
      </c>
      <c r="E3414" t="s">
        <v>132</v>
      </c>
      <c r="F3414" s="79" t="s">
        <v>1661</v>
      </c>
      <c r="G3414">
        <v>-10.35</v>
      </c>
      <c r="H3414">
        <v>97.5</v>
      </c>
      <c r="I3414">
        <v>254</v>
      </c>
      <c r="J3414">
        <v>107.9</v>
      </c>
      <c r="K3414">
        <v>273</v>
      </c>
      <c r="L3414">
        <v>66.7</v>
      </c>
      <c r="M3414">
        <v>129</v>
      </c>
      <c r="N3414">
        <v>-0.06</v>
      </c>
      <c r="O3414">
        <v>307</v>
      </c>
      <c r="P3414">
        <v>-5.52</v>
      </c>
      <c r="Q3414">
        <v>267</v>
      </c>
      <c r="R3414">
        <v>100.6</v>
      </c>
      <c r="S3414">
        <v>236</v>
      </c>
      <c r="T3414">
        <v>106.1</v>
      </c>
      <c r="U3414">
        <v>313</v>
      </c>
      <c r="V3414">
        <v>-7.09</v>
      </c>
      <c r="W3414">
        <v>316</v>
      </c>
    </row>
    <row r="3415" spans="1:23" x14ac:dyDescent="0.25">
      <c r="A3415">
        <f>COUNTIF('Value Matchup'!$D$356:$D$423,D3415)</f>
        <v>0</v>
      </c>
      <c r="B3415" t="s">
        <v>1776</v>
      </c>
      <c r="C3415">
        <v>265</v>
      </c>
      <c r="D3415" t="s">
        <v>197</v>
      </c>
      <c r="E3415" t="s">
        <v>198</v>
      </c>
      <c r="F3415" s="79" t="s">
        <v>1740</v>
      </c>
      <c r="G3415">
        <v>-10.36</v>
      </c>
      <c r="H3415">
        <v>96.4</v>
      </c>
      <c r="I3415">
        <v>270</v>
      </c>
      <c r="J3415">
        <v>106.8</v>
      </c>
      <c r="K3415">
        <v>253</v>
      </c>
      <c r="L3415">
        <v>67.900000000000006</v>
      </c>
      <c r="M3415">
        <v>74</v>
      </c>
      <c r="N3415">
        <v>-0.01</v>
      </c>
      <c r="O3415">
        <v>199</v>
      </c>
      <c r="P3415">
        <v>-0.21</v>
      </c>
      <c r="Q3415">
        <v>165</v>
      </c>
      <c r="R3415">
        <v>104</v>
      </c>
      <c r="S3415">
        <v>132</v>
      </c>
      <c r="T3415">
        <v>104.2</v>
      </c>
      <c r="U3415">
        <v>225</v>
      </c>
      <c r="V3415">
        <v>2.98</v>
      </c>
      <c r="W3415">
        <v>83</v>
      </c>
    </row>
    <row r="3416" spans="1:23" x14ac:dyDescent="0.25">
      <c r="A3416">
        <f>COUNTIF('Value Matchup'!$D$356:$D$423,D3416)</f>
        <v>0</v>
      </c>
      <c r="B3416" t="s">
        <v>1776</v>
      </c>
      <c r="C3416">
        <v>266</v>
      </c>
      <c r="D3416" t="s">
        <v>305</v>
      </c>
      <c r="E3416" t="s">
        <v>207</v>
      </c>
      <c r="F3416" s="79" t="s">
        <v>451</v>
      </c>
      <c r="G3416">
        <v>-10.47</v>
      </c>
      <c r="H3416">
        <v>91.8</v>
      </c>
      <c r="I3416">
        <v>313</v>
      </c>
      <c r="J3416">
        <v>102.3</v>
      </c>
      <c r="K3416">
        <v>166</v>
      </c>
      <c r="L3416">
        <v>62.9</v>
      </c>
      <c r="M3416">
        <v>288</v>
      </c>
      <c r="N3416">
        <v>9.5000000000000001E-2</v>
      </c>
      <c r="O3416">
        <v>14</v>
      </c>
      <c r="P3416">
        <v>-1.87</v>
      </c>
      <c r="Q3416">
        <v>200</v>
      </c>
      <c r="R3416">
        <v>101.6</v>
      </c>
      <c r="S3416">
        <v>206</v>
      </c>
      <c r="T3416">
        <v>103.5</v>
      </c>
      <c r="U3416">
        <v>187</v>
      </c>
      <c r="V3416">
        <v>8.44</v>
      </c>
      <c r="W3416">
        <v>18</v>
      </c>
    </row>
    <row r="3417" spans="1:23" x14ac:dyDescent="0.25">
      <c r="A3417">
        <f>COUNTIF('Value Matchup'!$D$356:$D$423,D3417)</f>
        <v>0</v>
      </c>
      <c r="B3417" t="s">
        <v>1776</v>
      </c>
      <c r="C3417">
        <v>267</v>
      </c>
      <c r="D3417" t="s">
        <v>380</v>
      </c>
      <c r="E3417" t="s">
        <v>116</v>
      </c>
      <c r="F3417" s="79" t="s">
        <v>541</v>
      </c>
      <c r="G3417">
        <v>-10.52</v>
      </c>
      <c r="H3417">
        <v>93.4</v>
      </c>
      <c r="I3417">
        <v>300</v>
      </c>
      <c r="J3417">
        <v>103.9</v>
      </c>
      <c r="K3417">
        <v>200</v>
      </c>
      <c r="L3417">
        <v>66.400000000000006</v>
      </c>
      <c r="M3417">
        <v>147</v>
      </c>
      <c r="N3417">
        <v>-7.0000000000000001E-3</v>
      </c>
      <c r="O3417">
        <v>189</v>
      </c>
      <c r="P3417">
        <v>-11.25</v>
      </c>
      <c r="Q3417">
        <v>333</v>
      </c>
      <c r="R3417">
        <v>94.4</v>
      </c>
      <c r="S3417">
        <v>342</v>
      </c>
      <c r="T3417">
        <v>105.6</v>
      </c>
      <c r="U3417">
        <v>288</v>
      </c>
      <c r="V3417">
        <v>8.2799999999999994</v>
      </c>
      <c r="W3417">
        <v>19</v>
      </c>
    </row>
    <row r="3418" spans="1:23" x14ac:dyDescent="0.25">
      <c r="A3418">
        <f>COUNTIF('Value Matchup'!$D$356:$D$423,D3418)</f>
        <v>0</v>
      </c>
      <c r="B3418" t="s">
        <v>1776</v>
      </c>
      <c r="C3418">
        <v>268</v>
      </c>
      <c r="D3418" t="s">
        <v>245</v>
      </c>
      <c r="E3418" t="s">
        <v>207</v>
      </c>
      <c r="F3418" s="79" t="s">
        <v>551</v>
      </c>
      <c r="G3418">
        <v>-10.59</v>
      </c>
      <c r="H3418">
        <v>98.1</v>
      </c>
      <c r="I3418">
        <v>245</v>
      </c>
      <c r="J3418">
        <v>108.7</v>
      </c>
      <c r="K3418">
        <v>284</v>
      </c>
      <c r="L3418">
        <v>64.2</v>
      </c>
      <c r="M3418">
        <v>248</v>
      </c>
      <c r="N3418">
        <v>1.2E-2</v>
      </c>
      <c r="O3418">
        <v>128</v>
      </c>
      <c r="P3418">
        <v>-4.29</v>
      </c>
      <c r="Q3418">
        <v>246</v>
      </c>
      <c r="R3418">
        <v>99.8</v>
      </c>
      <c r="S3418">
        <v>263</v>
      </c>
      <c r="T3418">
        <v>104.1</v>
      </c>
      <c r="U3418">
        <v>217</v>
      </c>
      <c r="V3418">
        <v>-1.64</v>
      </c>
      <c r="W3418">
        <v>205</v>
      </c>
    </row>
    <row r="3419" spans="1:23" x14ac:dyDescent="0.25">
      <c r="A3419">
        <f>COUNTIF('Value Matchup'!$D$356:$D$423,D3419)</f>
        <v>0</v>
      </c>
      <c r="B3419" t="s">
        <v>1776</v>
      </c>
      <c r="C3419">
        <v>269</v>
      </c>
      <c r="D3419" t="s">
        <v>415</v>
      </c>
      <c r="E3419" t="s">
        <v>186</v>
      </c>
      <c r="F3419" s="79" t="s">
        <v>442</v>
      </c>
      <c r="G3419">
        <v>-10.65</v>
      </c>
      <c r="H3419">
        <v>91.4</v>
      </c>
      <c r="I3419">
        <v>317</v>
      </c>
      <c r="J3419">
        <v>102</v>
      </c>
      <c r="K3419">
        <v>159</v>
      </c>
      <c r="L3419">
        <v>60.7</v>
      </c>
      <c r="M3419">
        <v>330</v>
      </c>
      <c r="N3419">
        <v>-1.7000000000000001E-2</v>
      </c>
      <c r="O3419">
        <v>225</v>
      </c>
      <c r="P3419">
        <v>-6.89</v>
      </c>
      <c r="Q3419">
        <v>291</v>
      </c>
      <c r="R3419">
        <v>98.9</v>
      </c>
      <c r="S3419">
        <v>284</v>
      </c>
      <c r="T3419">
        <v>105.8</v>
      </c>
      <c r="U3419">
        <v>298</v>
      </c>
      <c r="V3419">
        <v>-7.2</v>
      </c>
      <c r="W3419">
        <v>320</v>
      </c>
    </row>
    <row r="3420" spans="1:23" x14ac:dyDescent="0.25">
      <c r="A3420">
        <f>COUNTIF('Value Matchup'!$D$356:$D$423,D3420)</f>
        <v>0</v>
      </c>
      <c r="B3420" t="s">
        <v>1776</v>
      </c>
      <c r="C3420">
        <v>270</v>
      </c>
      <c r="D3420" t="s">
        <v>252</v>
      </c>
      <c r="E3420" t="s">
        <v>148</v>
      </c>
      <c r="F3420" s="79" t="s">
        <v>449</v>
      </c>
      <c r="G3420">
        <v>-10.97</v>
      </c>
      <c r="H3420">
        <v>99.8</v>
      </c>
      <c r="I3420">
        <v>217</v>
      </c>
      <c r="J3420">
        <v>110.8</v>
      </c>
      <c r="K3420">
        <v>311</v>
      </c>
      <c r="L3420">
        <v>67.099999999999994</v>
      </c>
      <c r="M3420">
        <v>111</v>
      </c>
      <c r="N3420">
        <v>8.9999999999999993E-3</v>
      </c>
      <c r="O3420">
        <v>143</v>
      </c>
      <c r="P3420">
        <v>-9.49</v>
      </c>
      <c r="Q3420">
        <v>321</v>
      </c>
      <c r="R3420">
        <v>95.7</v>
      </c>
      <c r="S3420">
        <v>333</v>
      </c>
      <c r="T3420">
        <v>105.2</v>
      </c>
      <c r="U3420">
        <v>265</v>
      </c>
      <c r="V3420">
        <v>-1.06</v>
      </c>
      <c r="W3420">
        <v>182</v>
      </c>
    </row>
    <row r="3421" spans="1:23" x14ac:dyDescent="0.25">
      <c r="A3421">
        <f>COUNTIF('Value Matchup'!$D$356:$D$423,D3421)</f>
        <v>0</v>
      </c>
      <c r="B3421" t="s">
        <v>1776</v>
      </c>
      <c r="C3421">
        <v>271</v>
      </c>
      <c r="D3421" t="s">
        <v>298</v>
      </c>
      <c r="E3421" t="s">
        <v>136</v>
      </c>
      <c r="F3421" s="79" t="s">
        <v>1661</v>
      </c>
      <c r="G3421">
        <v>-11.06</v>
      </c>
      <c r="H3421">
        <v>96.2</v>
      </c>
      <c r="I3421">
        <v>278</v>
      </c>
      <c r="J3421">
        <v>107.2</v>
      </c>
      <c r="K3421">
        <v>262</v>
      </c>
      <c r="L3421">
        <v>71.2</v>
      </c>
      <c r="M3421">
        <v>13</v>
      </c>
      <c r="N3421">
        <v>-2.5999999999999999E-2</v>
      </c>
      <c r="O3421">
        <v>245</v>
      </c>
      <c r="P3421">
        <v>-7.61</v>
      </c>
      <c r="Q3421">
        <v>299</v>
      </c>
      <c r="R3421">
        <v>97</v>
      </c>
      <c r="S3421">
        <v>315</v>
      </c>
      <c r="T3421">
        <v>104.6</v>
      </c>
      <c r="U3421">
        <v>243</v>
      </c>
      <c r="V3421">
        <v>1.41</v>
      </c>
      <c r="W3421">
        <v>120</v>
      </c>
    </row>
    <row r="3422" spans="1:23" x14ac:dyDescent="0.25">
      <c r="A3422">
        <f>COUNTIF('Value Matchup'!$D$356:$D$423,D3422)</f>
        <v>0</v>
      </c>
      <c r="B3422" t="s">
        <v>1776</v>
      </c>
      <c r="C3422">
        <v>272</v>
      </c>
      <c r="D3422" t="s">
        <v>137</v>
      </c>
      <c r="E3422" t="s">
        <v>118</v>
      </c>
      <c r="F3422" s="79" t="s">
        <v>451</v>
      </c>
      <c r="G3422">
        <v>-11.07</v>
      </c>
      <c r="H3422">
        <v>98.1</v>
      </c>
      <c r="I3422">
        <v>244</v>
      </c>
      <c r="J3422">
        <v>109.2</v>
      </c>
      <c r="K3422">
        <v>290</v>
      </c>
      <c r="L3422">
        <v>62.5</v>
      </c>
      <c r="M3422">
        <v>300</v>
      </c>
      <c r="N3422">
        <v>4.4999999999999998E-2</v>
      </c>
      <c r="O3422">
        <v>69</v>
      </c>
      <c r="P3422">
        <v>-3.36</v>
      </c>
      <c r="Q3422">
        <v>231</v>
      </c>
      <c r="R3422">
        <v>100.9</v>
      </c>
      <c r="S3422">
        <v>227</v>
      </c>
      <c r="T3422">
        <v>104.3</v>
      </c>
      <c r="U3422">
        <v>229</v>
      </c>
      <c r="V3422">
        <v>2.2200000000000002</v>
      </c>
      <c r="W3422">
        <v>100</v>
      </c>
    </row>
    <row r="3423" spans="1:23" x14ac:dyDescent="0.25">
      <c r="A3423">
        <f>COUNTIF('Value Matchup'!$D$356:$D$423,D3423)</f>
        <v>0</v>
      </c>
      <c r="B3423" t="s">
        <v>1776</v>
      </c>
      <c r="C3423">
        <v>273</v>
      </c>
      <c r="D3423" t="s">
        <v>296</v>
      </c>
      <c r="E3423" t="s">
        <v>108</v>
      </c>
      <c r="F3423" s="79" t="s">
        <v>1661</v>
      </c>
      <c r="G3423">
        <v>-11.17</v>
      </c>
      <c r="H3423">
        <v>99.6</v>
      </c>
      <c r="I3423">
        <v>221</v>
      </c>
      <c r="J3423">
        <v>110.7</v>
      </c>
      <c r="K3423">
        <v>310</v>
      </c>
      <c r="L3423">
        <v>61.4</v>
      </c>
      <c r="M3423">
        <v>318</v>
      </c>
      <c r="N3423">
        <v>1.2999999999999999E-2</v>
      </c>
      <c r="O3423">
        <v>127</v>
      </c>
      <c r="P3423">
        <v>-1.95</v>
      </c>
      <c r="Q3423">
        <v>201</v>
      </c>
      <c r="R3423">
        <v>102.2</v>
      </c>
      <c r="S3423">
        <v>184</v>
      </c>
      <c r="T3423">
        <v>104.1</v>
      </c>
      <c r="U3423">
        <v>222</v>
      </c>
      <c r="V3423">
        <v>6.71</v>
      </c>
      <c r="W3423">
        <v>36</v>
      </c>
    </row>
    <row r="3424" spans="1:23" x14ac:dyDescent="0.25">
      <c r="A3424">
        <f>COUNTIF('Value Matchup'!$D$356:$D$423,D3424)</f>
        <v>0</v>
      </c>
      <c r="B3424" t="s">
        <v>1776</v>
      </c>
      <c r="C3424">
        <v>274</v>
      </c>
      <c r="D3424" t="s">
        <v>1750</v>
      </c>
      <c r="E3424" t="s">
        <v>116</v>
      </c>
      <c r="F3424" s="79" t="s">
        <v>535</v>
      </c>
      <c r="G3424">
        <v>-11.38</v>
      </c>
      <c r="H3424">
        <v>93.5</v>
      </c>
      <c r="I3424">
        <v>299</v>
      </c>
      <c r="J3424">
        <v>104.9</v>
      </c>
      <c r="K3424">
        <v>223</v>
      </c>
      <c r="L3424">
        <v>64.099999999999994</v>
      </c>
      <c r="M3424">
        <v>253</v>
      </c>
      <c r="N3424">
        <v>0.14299999999999999</v>
      </c>
      <c r="O3424">
        <v>2</v>
      </c>
      <c r="P3424">
        <v>-11.44</v>
      </c>
      <c r="Q3424">
        <v>336</v>
      </c>
      <c r="R3424">
        <v>94.5</v>
      </c>
      <c r="S3424">
        <v>341</v>
      </c>
      <c r="T3424">
        <v>105.9</v>
      </c>
      <c r="U3424">
        <v>306</v>
      </c>
      <c r="V3424">
        <v>5.7</v>
      </c>
      <c r="W3424">
        <v>48</v>
      </c>
    </row>
    <row r="3425" spans="1:23" x14ac:dyDescent="0.25">
      <c r="A3425">
        <f>COUNTIF('Value Matchup'!$D$356:$D$423,D3425)</f>
        <v>0</v>
      </c>
      <c r="B3425" t="s">
        <v>1776</v>
      </c>
      <c r="C3425">
        <v>275</v>
      </c>
      <c r="D3425" t="s">
        <v>337</v>
      </c>
      <c r="E3425" t="s">
        <v>148</v>
      </c>
      <c r="F3425" s="79" t="s">
        <v>1194</v>
      </c>
      <c r="G3425">
        <v>-11.41</v>
      </c>
      <c r="H3425">
        <v>99.1</v>
      </c>
      <c r="I3425">
        <v>230</v>
      </c>
      <c r="J3425">
        <v>110.5</v>
      </c>
      <c r="K3425">
        <v>305</v>
      </c>
      <c r="L3425">
        <v>69.099999999999994</v>
      </c>
      <c r="M3425">
        <v>44</v>
      </c>
      <c r="N3425">
        <v>1.0999999999999999E-2</v>
      </c>
      <c r="O3425">
        <v>133</v>
      </c>
      <c r="P3425">
        <v>-11.26</v>
      </c>
      <c r="Q3425">
        <v>334</v>
      </c>
      <c r="R3425">
        <v>95.9</v>
      </c>
      <c r="S3425">
        <v>330</v>
      </c>
      <c r="T3425">
        <v>107.1</v>
      </c>
      <c r="U3425">
        <v>338</v>
      </c>
      <c r="V3425">
        <v>-5.57</v>
      </c>
      <c r="W3425">
        <v>296</v>
      </c>
    </row>
    <row r="3426" spans="1:23" x14ac:dyDescent="0.25">
      <c r="A3426">
        <f>COUNTIF('Value Matchup'!$D$356:$D$423,D3426)</f>
        <v>0</v>
      </c>
      <c r="B3426" t="s">
        <v>1776</v>
      </c>
      <c r="C3426">
        <v>276</v>
      </c>
      <c r="D3426" t="s">
        <v>394</v>
      </c>
      <c r="E3426" t="s">
        <v>159</v>
      </c>
      <c r="F3426" s="79" t="s">
        <v>452</v>
      </c>
      <c r="G3426">
        <v>-11.43</v>
      </c>
      <c r="H3426">
        <v>97.2</v>
      </c>
      <c r="I3426">
        <v>258</v>
      </c>
      <c r="J3426">
        <v>108.7</v>
      </c>
      <c r="K3426">
        <v>285</v>
      </c>
      <c r="L3426">
        <v>70.8</v>
      </c>
      <c r="M3426">
        <v>17</v>
      </c>
      <c r="N3426">
        <v>6.8000000000000005E-2</v>
      </c>
      <c r="O3426">
        <v>37</v>
      </c>
      <c r="P3426">
        <v>-7.14</v>
      </c>
      <c r="Q3426">
        <v>292</v>
      </c>
      <c r="R3426">
        <v>98.1</v>
      </c>
      <c r="S3426">
        <v>303</v>
      </c>
      <c r="T3426">
        <v>105.2</v>
      </c>
      <c r="U3426">
        <v>269</v>
      </c>
      <c r="V3426">
        <v>8.7200000000000006</v>
      </c>
      <c r="W3426">
        <v>14</v>
      </c>
    </row>
    <row r="3427" spans="1:23" x14ac:dyDescent="0.25">
      <c r="A3427">
        <f>COUNTIF('Value Matchup'!$D$356:$D$423,D3427)</f>
        <v>0</v>
      </c>
      <c r="B3427" t="s">
        <v>1776</v>
      </c>
      <c r="C3427">
        <v>277</v>
      </c>
      <c r="D3427" t="s">
        <v>398</v>
      </c>
      <c r="E3427" t="s">
        <v>207</v>
      </c>
      <c r="F3427" s="79" t="s">
        <v>1751</v>
      </c>
      <c r="G3427">
        <v>-11.63</v>
      </c>
      <c r="H3427">
        <v>92</v>
      </c>
      <c r="I3427">
        <v>312</v>
      </c>
      <c r="J3427">
        <v>103.6</v>
      </c>
      <c r="K3427">
        <v>188</v>
      </c>
      <c r="L3427">
        <v>65.099999999999994</v>
      </c>
      <c r="M3427">
        <v>218</v>
      </c>
      <c r="N3427">
        <v>-6.6000000000000003E-2</v>
      </c>
      <c r="O3427">
        <v>316</v>
      </c>
      <c r="P3427">
        <v>-1.83</v>
      </c>
      <c r="Q3427">
        <v>199</v>
      </c>
      <c r="R3427">
        <v>100.9</v>
      </c>
      <c r="S3427">
        <v>226</v>
      </c>
      <c r="T3427">
        <v>102.8</v>
      </c>
      <c r="U3427">
        <v>168</v>
      </c>
      <c r="V3427">
        <v>8.14</v>
      </c>
      <c r="W3427">
        <v>22</v>
      </c>
    </row>
    <row r="3428" spans="1:23" x14ac:dyDescent="0.25">
      <c r="A3428">
        <f>COUNTIF('Value Matchup'!$D$356:$D$423,D3428)</f>
        <v>0</v>
      </c>
      <c r="B3428" t="s">
        <v>1776</v>
      </c>
      <c r="C3428">
        <v>278</v>
      </c>
      <c r="D3428" t="s">
        <v>230</v>
      </c>
      <c r="E3428" t="s">
        <v>198</v>
      </c>
      <c r="F3428" s="79" t="s">
        <v>1752</v>
      </c>
      <c r="G3428">
        <v>-11.85</v>
      </c>
      <c r="H3428">
        <v>103.8</v>
      </c>
      <c r="I3428">
        <v>156</v>
      </c>
      <c r="J3428">
        <v>115.6</v>
      </c>
      <c r="K3428">
        <v>345</v>
      </c>
      <c r="L3428">
        <v>62.5</v>
      </c>
      <c r="M3428">
        <v>299</v>
      </c>
      <c r="N3428">
        <v>-8.9999999999999993E-3</v>
      </c>
      <c r="O3428">
        <v>194</v>
      </c>
      <c r="P3428">
        <v>2.33</v>
      </c>
      <c r="Q3428">
        <v>127</v>
      </c>
      <c r="R3428">
        <v>104.8</v>
      </c>
      <c r="S3428">
        <v>103</v>
      </c>
      <c r="T3428">
        <v>102.5</v>
      </c>
      <c r="U3428">
        <v>155</v>
      </c>
      <c r="V3428">
        <v>10.32</v>
      </c>
      <c r="W3428">
        <v>7</v>
      </c>
    </row>
    <row r="3429" spans="1:23" x14ac:dyDescent="0.25">
      <c r="A3429">
        <f>COUNTIF('Value Matchup'!$D$356:$D$423,D3429)</f>
        <v>0</v>
      </c>
      <c r="B3429" t="s">
        <v>1776</v>
      </c>
      <c r="C3429">
        <v>279</v>
      </c>
      <c r="D3429" t="s">
        <v>267</v>
      </c>
      <c r="E3429" t="s">
        <v>108</v>
      </c>
      <c r="F3429" s="79" t="s">
        <v>1746</v>
      </c>
      <c r="G3429">
        <v>-11.86</v>
      </c>
      <c r="H3429">
        <v>99</v>
      </c>
      <c r="I3429">
        <v>232</v>
      </c>
      <c r="J3429">
        <v>110.9</v>
      </c>
      <c r="K3429">
        <v>313</v>
      </c>
      <c r="L3429">
        <v>65.400000000000006</v>
      </c>
      <c r="M3429">
        <v>202</v>
      </c>
      <c r="N3429">
        <v>-2.1999999999999999E-2</v>
      </c>
      <c r="O3429">
        <v>238</v>
      </c>
      <c r="P3429">
        <v>-4.0599999999999996</v>
      </c>
      <c r="Q3429">
        <v>242</v>
      </c>
      <c r="R3429">
        <v>100.4</v>
      </c>
      <c r="S3429">
        <v>246</v>
      </c>
      <c r="T3429">
        <v>104.4</v>
      </c>
      <c r="U3429">
        <v>235</v>
      </c>
      <c r="V3429">
        <v>1.61</v>
      </c>
      <c r="W3429">
        <v>112</v>
      </c>
    </row>
    <row r="3430" spans="1:23" x14ac:dyDescent="0.25">
      <c r="A3430">
        <f>COUNTIF('Value Matchup'!$D$356:$D$423,D3430)</f>
        <v>0</v>
      </c>
      <c r="B3430" t="s">
        <v>1776</v>
      </c>
      <c r="C3430">
        <v>280</v>
      </c>
      <c r="D3430" t="s">
        <v>256</v>
      </c>
      <c r="E3430" t="s">
        <v>123</v>
      </c>
      <c r="F3430" s="79" t="s">
        <v>1660</v>
      </c>
      <c r="G3430">
        <v>-11.87</v>
      </c>
      <c r="H3430">
        <v>98.4</v>
      </c>
      <c r="I3430">
        <v>240</v>
      </c>
      <c r="J3430">
        <v>110.3</v>
      </c>
      <c r="K3430">
        <v>301</v>
      </c>
      <c r="L3430">
        <v>66.099999999999994</v>
      </c>
      <c r="M3430">
        <v>168</v>
      </c>
      <c r="N3430">
        <v>4.9000000000000002E-2</v>
      </c>
      <c r="O3430">
        <v>62</v>
      </c>
      <c r="P3430">
        <v>-4.6100000000000003</v>
      </c>
      <c r="Q3430">
        <v>250</v>
      </c>
      <c r="R3430">
        <v>100.6</v>
      </c>
      <c r="S3430">
        <v>237</v>
      </c>
      <c r="T3430">
        <v>105.2</v>
      </c>
      <c r="U3430">
        <v>266</v>
      </c>
      <c r="V3430">
        <v>-0.88</v>
      </c>
      <c r="W3430">
        <v>169</v>
      </c>
    </row>
    <row r="3431" spans="1:23" x14ac:dyDescent="0.25">
      <c r="A3431">
        <f>COUNTIF('Value Matchup'!$D$356:$D$423,D3431)</f>
        <v>0</v>
      </c>
      <c r="B3431" t="s">
        <v>1776</v>
      </c>
      <c r="C3431">
        <v>281</v>
      </c>
      <c r="D3431" t="s">
        <v>126</v>
      </c>
      <c r="E3431" t="s">
        <v>123</v>
      </c>
      <c r="F3431" s="79" t="s">
        <v>1742</v>
      </c>
      <c r="G3431">
        <v>-11.99</v>
      </c>
      <c r="H3431">
        <v>99.6</v>
      </c>
      <c r="I3431">
        <v>220</v>
      </c>
      <c r="J3431">
        <v>111.6</v>
      </c>
      <c r="K3431">
        <v>324</v>
      </c>
      <c r="L3431">
        <v>65.5</v>
      </c>
      <c r="M3431">
        <v>196</v>
      </c>
      <c r="N3431">
        <v>-2.1999999999999999E-2</v>
      </c>
      <c r="O3431">
        <v>239</v>
      </c>
      <c r="P3431">
        <v>-1.79</v>
      </c>
      <c r="Q3431">
        <v>198</v>
      </c>
      <c r="R3431">
        <v>102.4</v>
      </c>
      <c r="S3431">
        <v>178</v>
      </c>
      <c r="T3431">
        <v>104.2</v>
      </c>
      <c r="U3431">
        <v>224</v>
      </c>
      <c r="V3431">
        <v>8.4600000000000009</v>
      </c>
      <c r="W3431">
        <v>17</v>
      </c>
    </row>
    <row r="3432" spans="1:23" x14ac:dyDescent="0.25">
      <c r="A3432">
        <f>COUNTIF('Value Matchup'!$D$356:$D$423,D3432)</f>
        <v>1</v>
      </c>
      <c r="B3432" t="s">
        <v>1776</v>
      </c>
      <c r="C3432">
        <v>282</v>
      </c>
      <c r="D3432" t="s">
        <v>250</v>
      </c>
      <c r="E3432" t="s">
        <v>159</v>
      </c>
      <c r="F3432" s="79" t="s">
        <v>452</v>
      </c>
      <c r="G3432">
        <v>-12.03</v>
      </c>
      <c r="H3432">
        <v>96.3</v>
      </c>
      <c r="I3432">
        <v>273</v>
      </c>
      <c r="J3432">
        <v>108.4</v>
      </c>
      <c r="K3432">
        <v>278</v>
      </c>
      <c r="L3432">
        <v>65.7</v>
      </c>
      <c r="M3432">
        <v>186</v>
      </c>
      <c r="N3432">
        <v>4.9000000000000002E-2</v>
      </c>
      <c r="O3432">
        <v>61</v>
      </c>
      <c r="P3432">
        <v>-7.23</v>
      </c>
      <c r="Q3432">
        <v>295</v>
      </c>
      <c r="R3432">
        <v>98.3</v>
      </c>
      <c r="S3432">
        <v>297</v>
      </c>
      <c r="T3432">
        <v>105.6</v>
      </c>
      <c r="U3432">
        <v>285</v>
      </c>
      <c r="V3432">
        <v>5.12</v>
      </c>
      <c r="W3432">
        <v>53</v>
      </c>
    </row>
    <row r="3433" spans="1:23" x14ac:dyDescent="0.25">
      <c r="A3433">
        <f>COUNTIF('Value Matchup'!$D$356:$D$423,D3433)</f>
        <v>0</v>
      </c>
      <c r="B3433" t="s">
        <v>1776</v>
      </c>
      <c r="C3433">
        <v>283</v>
      </c>
      <c r="D3433" t="s">
        <v>248</v>
      </c>
      <c r="E3433" t="s">
        <v>108</v>
      </c>
      <c r="F3433" s="79" t="s">
        <v>518</v>
      </c>
      <c r="G3433">
        <v>-12.07</v>
      </c>
      <c r="H3433">
        <v>96.4</v>
      </c>
      <c r="I3433">
        <v>271</v>
      </c>
      <c r="J3433">
        <v>108.5</v>
      </c>
      <c r="K3433">
        <v>282</v>
      </c>
      <c r="L3433">
        <v>67.7</v>
      </c>
      <c r="M3433">
        <v>83</v>
      </c>
      <c r="N3433">
        <v>5.2999999999999999E-2</v>
      </c>
      <c r="O3433">
        <v>51</v>
      </c>
      <c r="P3433">
        <v>-4.68</v>
      </c>
      <c r="Q3433">
        <v>252</v>
      </c>
      <c r="R3433">
        <v>100.1</v>
      </c>
      <c r="S3433">
        <v>257</v>
      </c>
      <c r="T3433">
        <v>104.7</v>
      </c>
      <c r="U3433">
        <v>250</v>
      </c>
      <c r="V3433">
        <v>-3.54</v>
      </c>
      <c r="W3433">
        <v>257</v>
      </c>
    </row>
    <row r="3434" spans="1:23" x14ac:dyDescent="0.25">
      <c r="A3434">
        <f>COUNTIF('Value Matchup'!$D$356:$D$423,D3434)</f>
        <v>0</v>
      </c>
      <c r="B3434" t="s">
        <v>1776</v>
      </c>
      <c r="C3434">
        <v>284</v>
      </c>
      <c r="D3434" t="s">
        <v>145</v>
      </c>
      <c r="E3434" t="s">
        <v>146</v>
      </c>
      <c r="F3434" s="79" t="s">
        <v>1718</v>
      </c>
      <c r="G3434">
        <v>-12.16</v>
      </c>
      <c r="H3434">
        <v>100</v>
      </c>
      <c r="I3434">
        <v>215</v>
      </c>
      <c r="J3434">
        <v>112.1</v>
      </c>
      <c r="K3434">
        <v>334</v>
      </c>
      <c r="L3434">
        <v>66.099999999999994</v>
      </c>
      <c r="M3434">
        <v>169</v>
      </c>
      <c r="N3434">
        <v>4.0000000000000001E-3</v>
      </c>
      <c r="O3434">
        <v>161</v>
      </c>
      <c r="P3434">
        <v>-3.71</v>
      </c>
      <c r="Q3434">
        <v>239</v>
      </c>
      <c r="R3434">
        <v>99.6</v>
      </c>
      <c r="S3434">
        <v>266</v>
      </c>
      <c r="T3434">
        <v>103.3</v>
      </c>
      <c r="U3434">
        <v>186</v>
      </c>
      <c r="V3434">
        <v>-1.2</v>
      </c>
      <c r="W3434">
        <v>190</v>
      </c>
    </row>
    <row r="3435" spans="1:23" x14ac:dyDescent="0.25">
      <c r="A3435">
        <f>COUNTIF('Value Matchup'!$D$356:$D$423,D3435)</f>
        <v>0</v>
      </c>
      <c r="B3435" t="s">
        <v>1776</v>
      </c>
      <c r="C3435">
        <v>285</v>
      </c>
      <c r="D3435" t="s">
        <v>154</v>
      </c>
      <c r="E3435" t="s">
        <v>1399</v>
      </c>
      <c r="F3435" s="79" t="s">
        <v>1752</v>
      </c>
      <c r="G3435">
        <v>-12.17</v>
      </c>
      <c r="H3435">
        <v>96.1</v>
      </c>
      <c r="I3435">
        <v>280</v>
      </c>
      <c r="J3435">
        <v>108.2</v>
      </c>
      <c r="K3435">
        <v>276</v>
      </c>
      <c r="L3435">
        <v>67</v>
      </c>
      <c r="M3435">
        <v>120</v>
      </c>
      <c r="N3435">
        <v>-1.4999999999999999E-2</v>
      </c>
      <c r="O3435">
        <v>216</v>
      </c>
      <c r="P3435">
        <v>-1.66</v>
      </c>
      <c r="Q3435">
        <v>196</v>
      </c>
      <c r="R3435">
        <v>102.7</v>
      </c>
      <c r="S3435">
        <v>172</v>
      </c>
      <c r="T3435">
        <v>104.3</v>
      </c>
      <c r="U3435">
        <v>230</v>
      </c>
      <c r="V3435">
        <v>-1.2</v>
      </c>
      <c r="W3435">
        <v>191</v>
      </c>
    </row>
    <row r="3436" spans="1:23" x14ac:dyDescent="0.25">
      <c r="A3436">
        <f>COUNTIF('Value Matchup'!$D$356:$D$423,D3436)</f>
        <v>0</v>
      </c>
      <c r="B3436" t="s">
        <v>1776</v>
      </c>
      <c r="C3436">
        <v>286</v>
      </c>
      <c r="D3436" t="s">
        <v>324</v>
      </c>
      <c r="E3436" t="s">
        <v>151</v>
      </c>
      <c r="F3436" s="79" t="s">
        <v>1748</v>
      </c>
      <c r="G3436">
        <v>-12.2</v>
      </c>
      <c r="H3436">
        <v>98</v>
      </c>
      <c r="I3436">
        <v>247</v>
      </c>
      <c r="J3436">
        <v>110.2</v>
      </c>
      <c r="K3436">
        <v>300</v>
      </c>
      <c r="L3436">
        <v>65.5</v>
      </c>
      <c r="M3436">
        <v>197</v>
      </c>
      <c r="N3436">
        <v>-1E-3</v>
      </c>
      <c r="O3436">
        <v>174</v>
      </c>
      <c r="P3436">
        <v>0.77</v>
      </c>
      <c r="Q3436">
        <v>153</v>
      </c>
      <c r="R3436">
        <v>104.3</v>
      </c>
      <c r="S3436">
        <v>121</v>
      </c>
      <c r="T3436">
        <v>103.5</v>
      </c>
      <c r="U3436">
        <v>189</v>
      </c>
      <c r="V3436">
        <v>-1.46</v>
      </c>
      <c r="W3436">
        <v>198</v>
      </c>
    </row>
    <row r="3437" spans="1:23" x14ac:dyDescent="0.25">
      <c r="A3437">
        <f>COUNTIF('Value Matchup'!$D$356:$D$423,D3437)</f>
        <v>0</v>
      </c>
      <c r="B3437" t="s">
        <v>1776</v>
      </c>
      <c r="C3437">
        <v>287</v>
      </c>
      <c r="D3437" t="s">
        <v>223</v>
      </c>
      <c r="E3437" t="s">
        <v>159</v>
      </c>
      <c r="F3437" s="79" t="s">
        <v>444</v>
      </c>
      <c r="G3437">
        <v>-12.43</v>
      </c>
      <c r="H3437">
        <v>97.1</v>
      </c>
      <c r="I3437">
        <v>260</v>
      </c>
      <c r="J3437">
        <v>109.6</v>
      </c>
      <c r="K3437">
        <v>295</v>
      </c>
      <c r="L3437">
        <v>67.400000000000006</v>
      </c>
      <c r="M3437">
        <v>97</v>
      </c>
      <c r="N3437">
        <v>0.05</v>
      </c>
      <c r="O3437">
        <v>57</v>
      </c>
      <c r="P3437">
        <v>-10</v>
      </c>
      <c r="Q3437">
        <v>325</v>
      </c>
      <c r="R3437">
        <v>96.6</v>
      </c>
      <c r="S3437">
        <v>323</v>
      </c>
      <c r="T3437">
        <v>106.6</v>
      </c>
      <c r="U3437">
        <v>327</v>
      </c>
      <c r="V3437">
        <v>-3.63</v>
      </c>
      <c r="W3437">
        <v>258</v>
      </c>
    </row>
    <row r="3438" spans="1:23" x14ac:dyDescent="0.25">
      <c r="A3438">
        <f>COUNTIF('Value Matchup'!$D$356:$D$423,D3438)</f>
        <v>0</v>
      </c>
      <c r="B3438" t="s">
        <v>1776</v>
      </c>
      <c r="C3438">
        <v>288</v>
      </c>
      <c r="D3438" t="s">
        <v>336</v>
      </c>
      <c r="E3438" t="s">
        <v>198</v>
      </c>
      <c r="F3438" s="79" t="s">
        <v>1740</v>
      </c>
      <c r="G3438">
        <v>-12.53</v>
      </c>
      <c r="H3438">
        <v>93.3</v>
      </c>
      <c r="I3438">
        <v>302</v>
      </c>
      <c r="J3438">
        <v>105.8</v>
      </c>
      <c r="K3438">
        <v>235</v>
      </c>
      <c r="L3438">
        <v>66.5</v>
      </c>
      <c r="M3438">
        <v>143</v>
      </c>
      <c r="N3438">
        <v>-3.0000000000000001E-3</v>
      </c>
      <c r="O3438">
        <v>178</v>
      </c>
      <c r="P3438">
        <v>-1.64</v>
      </c>
      <c r="Q3438">
        <v>195</v>
      </c>
      <c r="R3438">
        <v>102.8</v>
      </c>
      <c r="S3438">
        <v>169</v>
      </c>
      <c r="T3438">
        <v>104.4</v>
      </c>
      <c r="U3438">
        <v>237</v>
      </c>
      <c r="V3438">
        <v>-0.96</v>
      </c>
      <c r="W3438">
        <v>176</v>
      </c>
    </row>
    <row r="3439" spans="1:23" x14ac:dyDescent="0.25">
      <c r="A3439">
        <f>COUNTIF('Value Matchup'!$D$356:$D$423,D3439)</f>
        <v>0</v>
      </c>
      <c r="B3439" t="s">
        <v>1776</v>
      </c>
      <c r="C3439">
        <v>289</v>
      </c>
      <c r="D3439" t="s">
        <v>117</v>
      </c>
      <c r="E3439" t="s">
        <v>116</v>
      </c>
      <c r="F3439" s="79" t="s">
        <v>445</v>
      </c>
      <c r="G3439">
        <v>-12.63</v>
      </c>
      <c r="H3439">
        <v>93.5</v>
      </c>
      <c r="I3439">
        <v>298</v>
      </c>
      <c r="J3439">
        <v>106.2</v>
      </c>
      <c r="K3439">
        <v>242</v>
      </c>
      <c r="L3439">
        <v>65.2</v>
      </c>
      <c r="M3439">
        <v>212</v>
      </c>
      <c r="N3439">
        <v>2.1999999999999999E-2</v>
      </c>
      <c r="O3439">
        <v>110</v>
      </c>
      <c r="P3439">
        <v>-11.86</v>
      </c>
      <c r="Q3439">
        <v>339</v>
      </c>
      <c r="R3439">
        <v>93.3</v>
      </c>
      <c r="S3439">
        <v>345</v>
      </c>
      <c r="T3439">
        <v>105.2</v>
      </c>
      <c r="U3439">
        <v>264</v>
      </c>
      <c r="V3439">
        <v>8.16</v>
      </c>
      <c r="W3439">
        <v>21</v>
      </c>
    </row>
    <row r="3440" spans="1:23" x14ac:dyDescent="0.25">
      <c r="A3440">
        <f>COUNTIF('Value Matchup'!$D$356:$D$423,D3440)</f>
        <v>1</v>
      </c>
      <c r="B3440" t="s">
        <v>1776</v>
      </c>
      <c r="C3440">
        <v>290</v>
      </c>
      <c r="D3440" t="s">
        <v>175</v>
      </c>
      <c r="E3440" t="s">
        <v>121</v>
      </c>
      <c r="F3440" s="79" t="s">
        <v>1662</v>
      </c>
      <c r="G3440">
        <v>-12.67</v>
      </c>
      <c r="H3440">
        <v>97.8</v>
      </c>
      <c r="I3440">
        <v>250</v>
      </c>
      <c r="J3440">
        <v>110.5</v>
      </c>
      <c r="K3440">
        <v>306</v>
      </c>
      <c r="L3440">
        <v>65.599999999999994</v>
      </c>
      <c r="M3440">
        <v>191</v>
      </c>
      <c r="N3440">
        <v>-3.1E-2</v>
      </c>
      <c r="O3440">
        <v>255</v>
      </c>
      <c r="P3440">
        <v>-8.15</v>
      </c>
      <c r="Q3440">
        <v>310</v>
      </c>
      <c r="R3440">
        <v>97.8</v>
      </c>
      <c r="S3440">
        <v>307</v>
      </c>
      <c r="T3440">
        <v>106</v>
      </c>
      <c r="U3440">
        <v>310</v>
      </c>
      <c r="V3440">
        <v>-7.17</v>
      </c>
      <c r="W3440">
        <v>319</v>
      </c>
    </row>
    <row r="3441" spans="1:23" x14ac:dyDescent="0.25">
      <c r="A3441">
        <f>COUNTIF('Value Matchup'!$D$356:$D$423,D3441)</f>
        <v>0</v>
      </c>
      <c r="B3441" t="s">
        <v>1776</v>
      </c>
      <c r="C3441">
        <v>291</v>
      </c>
      <c r="D3441" t="s">
        <v>287</v>
      </c>
      <c r="E3441" t="s">
        <v>121</v>
      </c>
      <c r="F3441" s="79" t="s">
        <v>442</v>
      </c>
      <c r="G3441">
        <v>-12.7</v>
      </c>
      <c r="H3441">
        <v>96.3</v>
      </c>
      <c r="I3441">
        <v>272</v>
      </c>
      <c r="J3441">
        <v>109</v>
      </c>
      <c r="K3441">
        <v>289</v>
      </c>
      <c r="L3441">
        <v>70.7</v>
      </c>
      <c r="M3441">
        <v>20</v>
      </c>
      <c r="N3441">
        <v>7.6999999999999999E-2</v>
      </c>
      <c r="O3441">
        <v>25</v>
      </c>
      <c r="P3441">
        <v>-8.5</v>
      </c>
      <c r="Q3441">
        <v>311</v>
      </c>
      <c r="R3441">
        <v>98.3</v>
      </c>
      <c r="S3441">
        <v>299</v>
      </c>
      <c r="T3441">
        <v>106.8</v>
      </c>
      <c r="U3441">
        <v>332</v>
      </c>
      <c r="V3441">
        <v>-7.71</v>
      </c>
      <c r="W3441">
        <v>326</v>
      </c>
    </row>
    <row r="3442" spans="1:23" x14ac:dyDescent="0.25">
      <c r="A3442">
        <f>COUNTIF('Value Matchup'!$D$356:$D$423,D3442)</f>
        <v>0</v>
      </c>
      <c r="B3442" t="s">
        <v>1776</v>
      </c>
      <c r="C3442">
        <v>292</v>
      </c>
      <c r="D3442" t="s">
        <v>135</v>
      </c>
      <c r="E3442" t="s">
        <v>136</v>
      </c>
      <c r="F3442" s="79" t="s">
        <v>541</v>
      </c>
      <c r="G3442">
        <v>-12.98</v>
      </c>
      <c r="H3442">
        <v>93.9</v>
      </c>
      <c r="I3442">
        <v>295</v>
      </c>
      <c r="J3442">
        <v>106.9</v>
      </c>
      <c r="K3442">
        <v>256</v>
      </c>
      <c r="L3442">
        <v>58.9</v>
      </c>
      <c r="M3442">
        <v>341</v>
      </c>
      <c r="N3442">
        <v>4.2999999999999997E-2</v>
      </c>
      <c r="O3442">
        <v>72</v>
      </c>
      <c r="P3442">
        <v>-10.52</v>
      </c>
      <c r="Q3442">
        <v>329</v>
      </c>
      <c r="R3442">
        <v>96.1</v>
      </c>
      <c r="S3442">
        <v>329</v>
      </c>
      <c r="T3442">
        <v>106.6</v>
      </c>
      <c r="U3442">
        <v>328</v>
      </c>
      <c r="V3442">
        <v>-2.25</v>
      </c>
      <c r="W3442">
        <v>224</v>
      </c>
    </row>
    <row r="3443" spans="1:23" x14ac:dyDescent="0.25">
      <c r="A3443">
        <f>COUNTIF('Value Matchup'!$D$356:$D$423,D3443)</f>
        <v>0</v>
      </c>
      <c r="B3443" t="s">
        <v>1776</v>
      </c>
      <c r="C3443">
        <v>293</v>
      </c>
      <c r="D3443" t="s">
        <v>165</v>
      </c>
      <c r="E3443" t="s">
        <v>159</v>
      </c>
      <c r="F3443" s="79" t="s">
        <v>442</v>
      </c>
      <c r="G3443">
        <v>-13.06</v>
      </c>
      <c r="H3443">
        <v>94.7</v>
      </c>
      <c r="I3443">
        <v>290</v>
      </c>
      <c r="J3443">
        <v>107.8</v>
      </c>
      <c r="K3443">
        <v>271</v>
      </c>
      <c r="L3443">
        <v>62.6</v>
      </c>
      <c r="M3443">
        <v>297</v>
      </c>
      <c r="N3443">
        <v>6.0000000000000001E-3</v>
      </c>
      <c r="O3443">
        <v>156</v>
      </c>
      <c r="P3443">
        <v>-7.86</v>
      </c>
      <c r="Q3443">
        <v>307</v>
      </c>
      <c r="R3443">
        <v>98.1</v>
      </c>
      <c r="S3443">
        <v>304</v>
      </c>
      <c r="T3443">
        <v>106</v>
      </c>
      <c r="U3443">
        <v>308</v>
      </c>
      <c r="V3443">
        <v>7.65</v>
      </c>
      <c r="W3443">
        <v>24</v>
      </c>
    </row>
    <row r="3444" spans="1:23" x14ac:dyDescent="0.25">
      <c r="A3444">
        <f>COUNTIF('Value Matchup'!$D$356:$D$423,D3444)</f>
        <v>0</v>
      </c>
      <c r="B3444" t="s">
        <v>1776</v>
      </c>
      <c r="C3444">
        <v>294</v>
      </c>
      <c r="D3444" t="s">
        <v>120</v>
      </c>
      <c r="E3444" t="s">
        <v>121</v>
      </c>
      <c r="F3444" s="79" t="s">
        <v>1718</v>
      </c>
      <c r="G3444">
        <v>-13.09</v>
      </c>
      <c r="H3444">
        <v>94.1</v>
      </c>
      <c r="I3444">
        <v>294</v>
      </c>
      <c r="J3444">
        <v>107.2</v>
      </c>
      <c r="K3444">
        <v>259</v>
      </c>
      <c r="L3444">
        <v>62.4</v>
      </c>
      <c r="M3444">
        <v>303</v>
      </c>
      <c r="N3444">
        <v>1.6E-2</v>
      </c>
      <c r="O3444">
        <v>120</v>
      </c>
      <c r="P3444">
        <v>-7.81</v>
      </c>
      <c r="Q3444">
        <v>305</v>
      </c>
      <c r="R3444">
        <v>99.2</v>
      </c>
      <c r="S3444">
        <v>279</v>
      </c>
      <c r="T3444">
        <v>107</v>
      </c>
      <c r="U3444">
        <v>336</v>
      </c>
      <c r="V3444">
        <v>-6.12</v>
      </c>
      <c r="W3444">
        <v>307</v>
      </c>
    </row>
    <row r="3445" spans="1:23" x14ac:dyDescent="0.25">
      <c r="A3445">
        <f>COUNTIF('Value Matchup'!$D$356:$D$423,D3445)</f>
        <v>0</v>
      </c>
      <c r="B3445" t="s">
        <v>1776</v>
      </c>
      <c r="C3445">
        <v>295</v>
      </c>
      <c r="D3445" t="s">
        <v>59</v>
      </c>
      <c r="E3445" t="s">
        <v>118</v>
      </c>
      <c r="F3445" s="79" t="s">
        <v>1753</v>
      </c>
      <c r="G3445">
        <v>-13.16</v>
      </c>
      <c r="H3445">
        <v>97.2</v>
      </c>
      <c r="I3445">
        <v>259</v>
      </c>
      <c r="J3445">
        <v>110.3</v>
      </c>
      <c r="K3445">
        <v>302</v>
      </c>
      <c r="L3445">
        <v>63.6</v>
      </c>
      <c r="M3445">
        <v>271</v>
      </c>
      <c r="N3445">
        <v>-7.2999999999999995E-2</v>
      </c>
      <c r="O3445">
        <v>324</v>
      </c>
      <c r="P3445">
        <v>-4.25</v>
      </c>
      <c r="Q3445">
        <v>245</v>
      </c>
      <c r="R3445">
        <v>99.6</v>
      </c>
      <c r="S3445">
        <v>267</v>
      </c>
      <c r="T3445">
        <v>103.8</v>
      </c>
      <c r="U3445">
        <v>208</v>
      </c>
      <c r="V3445">
        <v>-0.45</v>
      </c>
      <c r="W3445">
        <v>159</v>
      </c>
    </row>
    <row r="3446" spans="1:23" x14ac:dyDescent="0.25">
      <c r="A3446">
        <f>COUNTIF('Value Matchup'!$D$356:$D$423,D3446)</f>
        <v>0</v>
      </c>
      <c r="B3446" t="s">
        <v>1776</v>
      </c>
      <c r="C3446">
        <v>296</v>
      </c>
      <c r="D3446" t="s">
        <v>280</v>
      </c>
      <c r="E3446" t="s">
        <v>148</v>
      </c>
      <c r="F3446" s="79" t="s">
        <v>1660</v>
      </c>
      <c r="G3446">
        <v>-13.46</v>
      </c>
      <c r="H3446">
        <v>92.5</v>
      </c>
      <c r="I3446">
        <v>307</v>
      </c>
      <c r="J3446">
        <v>105.9</v>
      </c>
      <c r="K3446">
        <v>238</v>
      </c>
      <c r="L3446">
        <v>65.599999999999994</v>
      </c>
      <c r="M3446">
        <v>189</v>
      </c>
      <c r="N3446">
        <v>-3.1E-2</v>
      </c>
      <c r="O3446">
        <v>256</v>
      </c>
      <c r="P3446">
        <v>-9.33</v>
      </c>
      <c r="Q3446">
        <v>319</v>
      </c>
      <c r="R3446">
        <v>96.8</v>
      </c>
      <c r="S3446">
        <v>321</v>
      </c>
      <c r="T3446">
        <v>106.1</v>
      </c>
      <c r="U3446">
        <v>314</v>
      </c>
      <c r="V3446">
        <v>-3.94</v>
      </c>
      <c r="W3446">
        <v>266</v>
      </c>
    </row>
    <row r="3447" spans="1:23" x14ac:dyDescent="0.25">
      <c r="A3447">
        <f>COUNTIF('Value Matchup'!$D$356:$D$423,D3447)</f>
        <v>0</v>
      </c>
      <c r="B3447" t="s">
        <v>1776</v>
      </c>
      <c r="C3447">
        <v>297</v>
      </c>
      <c r="D3447" t="s">
        <v>178</v>
      </c>
      <c r="E3447" t="s">
        <v>146</v>
      </c>
      <c r="F3447" s="79" t="s">
        <v>1754</v>
      </c>
      <c r="G3447">
        <v>-13.5</v>
      </c>
      <c r="H3447">
        <v>92.2</v>
      </c>
      <c r="I3447">
        <v>309</v>
      </c>
      <c r="J3447">
        <v>105.7</v>
      </c>
      <c r="K3447">
        <v>234</v>
      </c>
      <c r="L3447">
        <v>63.9</v>
      </c>
      <c r="M3447">
        <v>263</v>
      </c>
      <c r="N3447">
        <v>3.9E-2</v>
      </c>
      <c r="O3447">
        <v>80</v>
      </c>
      <c r="P3447">
        <v>-7.33</v>
      </c>
      <c r="Q3447">
        <v>296</v>
      </c>
      <c r="R3447">
        <v>98.5</v>
      </c>
      <c r="S3447">
        <v>293</v>
      </c>
      <c r="T3447">
        <v>105.9</v>
      </c>
      <c r="U3447">
        <v>303</v>
      </c>
      <c r="V3447">
        <v>-8.5500000000000007</v>
      </c>
      <c r="W3447">
        <v>337</v>
      </c>
    </row>
    <row r="3448" spans="1:23" x14ac:dyDescent="0.25">
      <c r="A3448">
        <f>COUNTIF('Value Matchup'!$D$356:$D$423,D3448)</f>
        <v>0</v>
      </c>
      <c r="B3448" t="s">
        <v>1776</v>
      </c>
      <c r="C3448">
        <v>298</v>
      </c>
      <c r="D3448" t="s">
        <v>254</v>
      </c>
      <c r="E3448" t="s">
        <v>1399</v>
      </c>
      <c r="F3448" s="79" t="s">
        <v>1660</v>
      </c>
      <c r="G3448">
        <v>-13.56</v>
      </c>
      <c r="H3448">
        <v>98</v>
      </c>
      <c r="I3448">
        <v>246</v>
      </c>
      <c r="J3448">
        <v>111.6</v>
      </c>
      <c r="K3448">
        <v>325</v>
      </c>
      <c r="L3448">
        <v>72.400000000000006</v>
      </c>
      <c r="M3448">
        <v>7</v>
      </c>
      <c r="N3448">
        <v>1.0999999999999999E-2</v>
      </c>
      <c r="O3448">
        <v>134</v>
      </c>
      <c r="P3448">
        <v>-5.26</v>
      </c>
      <c r="Q3448">
        <v>262</v>
      </c>
      <c r="R3448">
        <v>98.5</v>
      </c>
      <c r="S3448">
        <v>294</v>
      </c>
      <c r="T3448">
        <v>103.8</v>
      </c>
      <c r="U3448">
        <v>207</v>
      </c>
      <c r="V3448">
        <v>-2.17</v>
      </c>
      <c r="W3448">
        <v>223</v>
      </c>
    </row>
    <row r="3449" spans="1:23" x14ac:dyDescent="0.25">
      <c r="A3449">
        <f>COUNTIF('Value Matchup'!$D$356:$D$423,D3449)</f>
        <v>0</v>
      </c>
      <c r="B3449" t="s">
        <v>1776</v>
      </c>
      <c r="C3449">
        <v>299</v>
      </c>
      <c r="D3449" t="s">
        <v>393</v>
      </c>
      <c r="E3449" t="s">
        <v>186</v>
      </c>
      <c r="F3449" s="79" t="s">
        <v>1728</v>
      </c>
      <c r="G3449">
        <v>-13.67</v>
      </c>
      <c r="H3449">
        <v>98.2</v>
      </c>
      <c r="I3449">
        <v>241</v>
      </c>
      <c r="J3449">
        <v>111.9</v>
      </c>
      <c r="K3449">
        <v>330</v>
      </c>
      <c r="L3449">
        <v>64.900000000000006</v>
      </c>
      <c r="M3449">
        <v>223</v>
      </c>
      <c r="N3449">
        <v>4.2000000000000003E-2</v>
      </c>
      <c r="O3449">
        <v>74</v>
      </c>
      <c r="P3449">
        <v>-6.2</v>
      </c>
      <c r="Q3449">
        <v>280</v>
      </c>
      <c r="R3449">
        <v>99.4</v>
      </c>
      <c r="S3449">
        <v>275</v>
      </c>
      <c r="T3449">
        <v>105.6</v>
      </c>
      <c r="U3449">
        <v>293</v>
      </c>
      <c r="V3449">
        <v>-5.3</v>
      </c>
      <c r="W3449">
        <v>291</v>
      </c>
    </row>
    <row r="3450" spans="1:23" x14ac:dyDescent="0.25">
      <c r="A3450">
        <f>COUNTIF('Value Matchup'!$D$356:$D$423,D3450)</f>
        <v>0</v>
      </c>
      <c r="B3450" t="s">
        <v>1776</v>
      </c>
      <c r="C3450">
        <v>300</v>
      </c>
      <c r="D3450" t="s">
        <v>215</v>
      </c>
      <c r="E3450" t="s">
        <v>169</v>
      </c>
      <c r="F3450" s="79" t="s">
        <v>1749</v>
      </c>
      <c r="G3450">
        <v>-13.77</v>
      </c>
      <c r="H3450">
        <v>98.1</v>
      </c>
      <c r="I3450">
        <v>243</v>
      </c>
      <c r="J3450">
        <v>111.9</v>
      </c>
      <c r="K3450">
        <v>331</v>
      </c>
      <c r="L3450">
        <v>70.5</v>
      </c>
      <c r="M3450">
        <v>21</v>
      </c>
      <c r="N3450">
        <v>0.08</v>
      </c>
      <c r="O3450">
        <v>21</v>
      </c>
      <c r="P3450">
        <v>0.01</v>
      </c>
      <c r="Q3450">
        <v>161</v>
      </c>
      <c r="R3450">
        <v>103.3</v>
      </c>
      <c r="S3450">
        <v>157</v>
      </c>
      <c r="T3450">
        <v>103.3</v>
      </c>
      <c r="U3450">
        <v>182</v>
      </c>
      <c r="V3450">
        <v>3.89</v>
      </c>
      <c r="W3450">
        <v>68</v>
      </c>
    </row>
    <row r="3451" spans="1:23" x14ac:dyDescent="0.25">
      <c r="A3451">
        <f>COUNTIF('Value Matchup'!$D$356:$D$423,D3451)</f>
        <v>0</v>
      </c>
      <c r="B3451" t="s">
        <v>1776</v>
      </c>
      <c r="C3451">
        <v>301</v>
      </c>
      <c r="D3451" t="s">
        <v>206</v>
      </c>
      <c r="E3451" t="s">
        <v>207</v>
      </c>
      <c r="F3451" s="79" t="s">
        <v>1755</v>
      </c>
      <c r="G3451">
        <v>-13.84</v>
      </c>
      <c r="H3451">
        <v>94.8</v>
      </c>
      <c r="I3451">
        <v>289</v>
      </c>
      <c r="J3451">
        <v>108.6</v>
      </c>
      <c r="K3451">
        <v>283</v>
      </c>
      <c r="L3451">
        <v>66.599999999999994</v>
      </c>
      <c r="M3451">
        <v>134</v>
      </c>
      <c r="N3451">
        <v>8.0000000000000002E-3</v>
      </c>
      <c r="O3451">
        <v>148</v>
      </c>
      <c r="P3451">
        <v>-5.31</v>
      </c>
      <c r="Q3451">
        <v>264</v>
      </c>
      <c r="R3451">
        <v>99.3</v>
      </c>
      <c r="S3451">
        <v>277</v>
      </c>
      <c r="T3451">
        <v>104.6</v>
      </c>
      <c r="U3451">
        <v>242</v>
      </c>
      <c r="V3451">
        <v>-5.34</v>
      </c>
      <c r="W3451">
        <v>294</v>
      </c>
    </row>
    <row r="3452" spans="1:23" x14ac:dyDescent="0.25">
      <c r="A3452">
        <f>COUNTIF('Value Matchup'!$D$356:$D$423,D3452)</f>
        <v>0</v>
      </c>
      <c r="B3452" t="s">
        <v>1776</v>
      </c>
      <c r="C3452">
        <v>302</v>
      </c>
      <c r="D3452" t="s">
        <v>300</v>
      </c>
      <c r="E3452" t="s">
        <v>136</v>
      </c>
      <c r="F3452" s="79" t="s">
        <v>1756</v>
      </c>
      <c r="G3452">
        <v>-13.86</v>
      </c>
      <c r="H3452">
        <v>93.8</v>
      </c>
      <c r="I3452">
        <v>296</v>
      </c>
      <c r="J3452">
        <v>107.6</v>
      </c>
      <c r="K3452">
        <v>268</v>
      </c>
      <c r="L3452">
        <v>67.7</v>
      </c>
      <c r="M3452">
        <v>82</v>
      </c>
      <c r="N3452">
        <v>-4.2999999999999997E-2</v>
      </c>
      <c r="O3452">
        <v>281</v>
      </c>
      <c r="P3452">
        <v>-6.3</v>
      </c>
      <c r="Q3452">
        <v>282</v>
      </c>
      <c r="R3452">
        <v>98.3</v>
      </c>
      <c r="S3452">
        <v>298</v>
      </c>
      <c r="T3452">
        <v>104.6</v>
      </c>
      <c r="U3452">
        <v>245</v>
      </c>
      <c r="V3452">
        <v>6.22</v>
      </c>
      <c r="W3452">
        <v>43</v>
      </c>
    </row>
    <row r="3453" spans="1:23" x14ac:dyDescent="0.25">
      <c r="A3453">
        <f>COUNTIF('Value Matchup'!$D$356:$D$423,D3453)</f>
        <v>0</v>
      </c>
      <c r="B3453" t="s">
        <v>1776</v>
      </c>
      <c r="C3453">
        <v>303</v>
      </c>
      <c r="D3453" t="s">
        <v>313</v>
      </c>
      <c r="E3453" t="s">
        <v>108</v>
      </c>
      <c r="F3453" s="79" t="s">
        <v>1662</v>
      </c>
      <c r="G3453">
        <v>-13.96</v>
      </c>
      <c r="H3453">
        <v>96.9</v>
      </c>
      <c r="I3453">
        <v>262</v>
      </c>
      <c r="J3453">
        <v>110.9</v>
      </c>
      <c r="K3453">
        <v>312</v>
      </c>
      <c r="L3453">
        <v>74.099999999999994</v>
      </c>
      <c r="M3453">
        <v>4</v>
      </c>
      <c r="N3453">
        <v>-7.0000000000000001E-3</v>
      </c>
      <c r="O3453">
        <v>187</v>
      </c>
      <c r="P3453">
        <v>-5.34</v>
      </c>
      <c r="Q3453">
        <v>265</v>
      </c>
      <c r="R3453">
        <v>100</v>
      </c>
      <c r="S3453">
        <v>258</v>
      </c>
      <c r="T3453">
        <v>105.4</v>
      </c>
      <c r="U3453">
        <v>279</v>
      </c>
      <c r="V3453">
        <v>-0.98</v>
      </c>
      <c r="W3453">
        <v>178</v>
      </c>
    </row>
    <row r="3454" spans="1:23" x14ac:dyDescent="0.25">
      <c r="A3454">
        <f>COUNTIF('Value Matchup'!$D$356:$D$423,D3454)</f>
        <v>0</v>
      </c>
      <c r="B3454" t="s">
        <v>1776</v>
      </c>
      <c r="C3454">
        <v>304</v>
      </c>
      <c r="D3454" t="s">
        <v>162</v>
      </c>
      <c r="E3454" t="s">
        <v>108</v>
      </c>
      <c r="F3454" s="79" t="s">
        <v>1740</v>
      </c>
      <c r="G3454">
        <v>-14.29</v>
      </c>
      <c r="H3454">
        <v>92</v>
      </c>
      <c r="I3454">
        <v>311</v>
      </c>
      <c r="J3454">
        <v>106.3</v>
      </c>
      <c r="K3454">
        <v>246</v>
      </c>
      <c r="L3454">
        <v>64.099999999999994</v>
      </c>
      <c r="M3454">
        <v>255</v>
      </c>
      <c r="N3454">
        <v>-9.0999999999999998E-2</v>
      </c>
      <c r="O3454">
        <v>339</v>
      </c>
      <c r="P3454">
        <v>-6.64</v>
      </c>
      <c r="Q3454">
        <v>287</v>
      </c>
      <c r="R3454">
        <v>99.8</v>
      </c>
      <c r="S3454">
        <v>262</v>
      </c>
      <c r="T3454">
        <v>106.4</v>
      </c>
      <c r="U3454">
        <v>321</v>
      </c>
      <c r="V3454">
        <v>-5.22</v>
      </c>
      <c r="W3454">
        <v>287</v>
      </c>
    </row>
    <row r="3455" spans="1:23" x14ac:dyDescent="0.25">
      <c r="A3455">
        <f>COUNTIF('Value Matchup'!$D$356:$D$423,D3455)</f>
        <v>0</v>
      </c>
      <c r="B3455" t="s">
        <v>1776</v>
      </c>
      <c r="C3455">
        <v>305</v>
      </c>
      <c r="D3455" t="s">
        <v>209</v>
      </c>
      <c r="E3455" t="s">
        <v>182</v>
      </c>
      <c r="F3455" s="79" t="s">
        <v>1757</v>
      </c>
      <c r="G3455">
        <v>-14.41</v>
      </c>
      <c r="H3455">
        <v>93.3</v>
      </c>
      <c r="I3455">
        <v>301</v>
      </c>
      <c r="J3455">
        <v>107.7</v>
      </c>
      <c r="K3455">
        <v>270</v>
      </c>
      <c r="L3455">
        <v>70.5</v>
      </c>
      <c r="M3455">
        <v>22</v>
      </c>
      <c r="N3455">
        <v>-4.5999999999999999E-2</v>
      </c>
      <c r="O3455">
        <v>289</v>
      </c>
      <c r="P3455">
        <v>4.55</v>
      </c>
      <c r="Q3455">
        <v>83</v>
      </c>
      <c r="R3455">
        <v>104.7</v>
      </c>
      <c r="S3455">
        <v>107</v>
      </c>
      <c r="T3455">
        <v>100.2</v>
      </c>
      <c r="U3455">
        <v>82</v>
      </c>
      <c r="V3455">
        <v>-1.64</v>
      </c>
      <c r="W3455">
        <v>204</v>
      </c>
    </row>
    <row r="3456" spans="1:23" x14ac:dyDescent="0.25">
      <c r="A3456">
        <f>COUNTIF('Value Matchup'!$D$356:$D$423,D3456)</f>
        <v>0</v>
      </c>
      <c r="B3456" t="s">
        <v>1776</v>
      </c>
      <c r="C3456">
        <v>306</v>
      </c>
      <c r="D3456" t="s">
        <v>203</v>
      </c>
      <c r="E3456" t="s">
        <v>123</v>
      </c>
      <c r="F3456" s="79" t="s">
        <v>1753</v>
      </c>
      <c r="G3456">
        <v>-14.45</v>
      </c>
      <c r="H3456">
        <v>98.7</v>
      </c>
      <c r="I3456">
        <v>234</v>
      </c>
      <c r="J3456">
        <v>113.1</v>
      </c>
      <c r="K3456">
        <v>337</v>
      </c>
      <c r="L3456">
        <v>67.099999999999994</v>
      </c>
      <c r="M3456">
        <v>113</v>
      </c>
      <c r="N3456">
        <v>-1.7999999999999999E-2</v>
      </c>
      <c r="O3456">
        <v>229</v>
      </c>
      <c r="P3456">
        <v>-2.44</v>
      </c>
      <c r="Q3456">
        <v>212</v>
      </c>
      <c r="R3456">
        <v>101.7</v>
      </c>
      <c r="S3456">
        <v>200</v>
      </c>
      <c r="T3456">
        <v>104.1</v>
      </c>
      <c r="U3456">
        <v>221</v>
      </c>
      <c r="V3456">
        <v>1.29</v>
      </c>
      <c r="W3456">
        <v>121</v>
      </c>
    </row>
    <row r="3457" spans="1:23" x14ac:dyDescent="0.25">
      <c r="A3457">
        <f>COUNTIF('Value Matchup'!$D$356:$D$423,D3457)</f>
        <v>0</v>
      </c>
      <c r="B3457" t="s">
        <v>1776</v>
      </c>
      <c r="C3457">
        <v>307</v>
      </c>
      <c r="D3457" t="s">
        <v>349</v>
      </c>
      <c r="E3457" t="s">
        <v>1399</v>
      </c>
      <c r="F3457" s="79" t="s">
        <v>1758</v>
      </c>
      <c r="G3457">
        <v>-14.47</v>
      </c>
      <c r="H3457">
        <v>89.8</v>
      </c>
      <c r="I3457">
        <v>325</v>
      </c>
      <c r="J3457">
        <v>104.3</v>
      </c>
      <c r="K3457">
        <v>208</v>
      </c>
      <c r="L3457">
        <v>61.2</v>
      </c>
      <c r="M3457">
        <v>321</v>
      </c>
      <c r="N3457">
        <v>2.1000000000000001E-2</v>
      </c>
      <c r="O3457">
        <v>111</v>
      </c>
      <c r="P3457">
        <v>-6.15</v>
      </c>
      <c r="Q3457">
        <v>278</v>
      </c>
      <c r="R3457">
        <v>97.9</v>
      </c>
      <c r="S3457">
        <v>306</v>
      </c>
      <c r="T3457">
        <v>104</v>
      </c>
      <c r="U3457">
        <v>214</v>
      </c>
      <c r="V3457">
        <v>-2.82</v>
      </c>
      <c r="W3457">
        <v>238</v>
      </c>
    </row>
    <row r="3458" spans="1:23" x14ac:dyDescent="0.25">
      <c r="A3458">
        <f>COUNTIF('Value Matchup'!$D$356:$D$423,D3458)</f>
        <v>0</v>
      </c>
      <c r="B3458" t="s">
        <v>1776</v>
      </c>
      <c r="C3458">
        <v>308</v>
      </c>
      <c r="D3458" t="s">
        <v>322</v>
      </c>
      <c r="E3458" t="s">
        <v>146</v>
      </c>
      <c r="F3458" s="79" t="s">
        <v>1759</v>
      </c>
      <c r="G3458">
        <v>-14.61</v>
      </c>
      <c r="H3458">
        <v>97.3</v>
      </c>
      <c r="I3458">
        <v>257</v>
      </c>
      <c r="J3458">
        <v>111.9</v>
      </c>
      <c r="K3458">
        <v>332</v>
      </c>
      <c r="L3458">
        <v>64</v>
      </c>
      <c r="M3458">
        <v>258</v>
      </c>
      <c r="N3458">
        <v>-4.2000000000000003E-2</v>
      </c>
      <c r="O3458">
        <v>279</v>
      </c>
      <c r="P3458">
        <v>-3.49</v>
      </c>
      <c r="Q3458">
        <v>234</v>
      </c>
      <c r="R3458">
        <v>100.8</v>
      </c>
      <c r="S3458">
        <v>234</v>
      </c>
      <c r="T3458">
        <v>104.3</v>
      </c>
      <c r="U3458">
        <v>227</v>
      </c>
      <c r="V3458">
        <v>-1.18</v>
      </c>
      <c r="W3458">
        <v>187</v>
      </c>
    </row>
    <row r="3459" spans="1:23" x14ac:dyDescent="0.25">
      <c r="A3459">
        <f>COUNTIF('Value Matchup'!$D$356:$D$423,D3459)</f>
        <v>0</v>
      </c>
      <c r="B3459" t="s">
        <v>1776</v>
      </c>
      <c r="C3459">
        <v>309</v>
      </c>
      <c r="D3459" t="s">
        <v>163</v>
      </c>
      <c r="E3459" t="s">
        <v>148</v>
      </c>
      <c r="F3459" s="79" t="s">
        <v>1728</v>
      </c>
      <c r="G3459">
        <v>-15.5</v>
      </c>
      <c r="H3459">
        <v>92.3</v>
      </c>
      <c r="I3459">
        <v>308</v>
      </c>
      <c r="J3459">
        <v>107.8</v>
      </c>
      <c r="K3459">
        <v>272</v>
      </c>
      <c r="L3459">
        <v>63.4</v>
      </c>
      <c r="M3459">
        <v>276</v>
      </c>
      <c r="N3459">
        <v>-7.0000000000000001E-3</v>
      </c>
      <c r="O3459">
        <v>190</v>
      </c>
      <c r="P3459">
        <v>-11.39</v>
      </c>
      <c r="Q3459">
        <v>335</v>
      </c>
      <c r="R3459">
        <v>95.6</v>
      </c>
      <c r="S3459">
        <v>334</v>
      </c>
      <c r="T3459">
        <v>107</v>
      </c>
      <c r="U3459">
        <v>335</v>
      </c>
      <c r="V3459">
        <v>-7.87</v>
      </c>
      <c r="W3459">
        <v>329</v>
      </c>
    </row>
    <row r="3460" spans="1:23" x14ac:dyDescent="0.25">
      <c r="A3460">
        <f>COUNTIF('Value Matchup'!$D$356:$D$423,D3460)</f>
        <v>1</v>
      </c>
      <c r="B3460" t="s">
        <v>1776</v>
      </c>
      <c r="C3460">
        <v>310</v>
      </c>
      <c r="D3460" t="s">
        <v>327</v>
      </c>
      <c r="E3460" t="s">
        <v>116</v>
      </c>
      <c r="F3460" s="79" t="s">
        <v>441</v>
      </c>
      <c r="G3460">
        <v>-15.63</v>
      </c>
      <c r="H3460">
        <v>85.6</v>
      </c>
      <c r="I3460">
        <v>341</v>
      </c>
      <c r="J3460">
        <v>101.2</v>
      </c>
      <c r="K3460">
        <v>140</v>
      </c>
      <c r="L3460">
        <v>66.3</v>
      </c>
      <c r="M3460">
        <v>155</v>
      </c>
      <c r="N3460">
        <v>4.7E-2</v>
      </c>
      <c r="O3460">
        <v>66</v>
      </c>
      <c r="P3460">
        <v>-13.14</v>
      </c>
      <c r="Q3460">
        <v>345</v>
      </c>
      <c r="R3460">
        <v>93.4</v>
      </c>
      <c r="S3460">
        <v>343</v>
      </c>
      <c r="T3460">
        <v>106.6</v>
      </c>
      <c r="U3460">
        <v>324</v>
      </c>
      <c r="V3460">
        <v>9.39</v>
      </c>
      <c r="W3460">
        <v>9</v>
      </c>
    </row>
    <row r="3461" spans="1:23" x14ac:dyDescent="0.25">
      <c r="A3461">
        <f>COUNTIF('Value Matchup'!$D$356:$D$423,D3461)</f>
        <v>0</v>
      </c>
      <c r="B3461" t="s">
        <v>1776</v>
      </c>
      <c r="C3461">
        <v>311</v>
      </c>
      <c r="D3461" t="s">
        <v>367</v>
      </c>
      <c r="E3461" t="s">
        <v>148</v>
      </c>
      <c r="F3461" s="79" t="s">
        <v>1747</v>
      </c>
      <c r="G3461">
        <v>-15.76</v>
      </c>
      <c r="H3461">
        <v>89.8</v>
      </c>
      <c r="I3461">
        <v>328</v>
      </c>
      <c r="J3461">
        <v>105.5</v>
      </c>
      <c r="K3461">
        <v>230</v>
      </c>
      <c r="L3461">
        <v>63.7</v>
      </c>
      <c r="M3461">
        <v>267</v>
      </c>
      <c r="N3461">
        <v>4.5999999999999999E-2</v>
      </c>
      <c r="O3461">
        <v>67</v>
      </c>
      <c r="P3461">
        <v>-10.78</v>
      </c>
      <c r="Q3461">
        <v>332</v>
      </c>
      <c r="R3461">
        <v>96.3</v>
      </c>
      <c r="S3461">
        <v>326</v>
      </c>
      <c r="T3461">
        <v>107.1</v>
      </c>
      <c r="U3461">
        <v>337</v>
      </c>
      <c r="V3461">
        <v>-4.71</v>
      </c>
      <c r="W3461">
        <v>281</v>
      </c>
    </row>
    <row r="3462" spans="1:23" x14ac:dyDescent="0.25">
      <c r="A3462">
        <f>COUNTIF('Value Matchup'!$D$356:$D$423,D3462)</f>
        <v>0</v>
      </c>
      <c r="B3462" t="s">
        <v>1776</v>
      </c>
      <c r="C3462">
        <v>312</v>
      </c>
      <c r="D3462" t="s">
        <v>221</v>
      </c>
      <c r="E3462" t="s">
        <v>118</v>
      </c>
      <c r="F3462" s="79" t="s">
        <v>1742</v>
      </c>
      <c r="G3462">
        <v>-15.81</v>
      </c>
      <c r="H3462">
        <v>95.6</v>
      </c>
      <c r="I3462">
        <v>283</v>
      </c>
      <c r="J3462">
        <v>111.4</v>
      </c>
      <c r="K3462">
        <v>322</v>
      </c>
      <c r="L3462">
        <v>62.8</v>
      </c>
      <c r="M3462">
        <v>292</v>
      </c>
      <c r="N3462">
        <v>-3.7999999999999999E-2</v>
      </c>
      <c r="O3462">
        <v>274</v>
      </c>
      <c r="P3462">
        <v>-6.31</v>
      </c>
      <c r="Q3462">
        <v>283</v>
      </c>
      <c r="R3462">
        <v>99</v>
      </c>
      <c r="S3462">
        <v>281</v>
      </c>
      <c r="T3462">
        <v>105.3</v>
      </c>
      <c r="U3462">
        <v>277</v>
      </c>
      <c r="V3462">
        <v>-5.33</v>
      </c>
      <c r="W3462">
        <v>293</v>
      </c>
    </row>
    <row r="3463" spans="1:23" x14ac:dyDescent="0.25">
      <c r="A3463">
        <f>COUNTIF('Value Matchup'!$D$356:$D$423,D3463)</f>
        <v>0</v>
      </c>
      <c r="B3463" t="s">
        <v>1776</v>
      </c>
      <c r="C3463">
        <v>313</v>
      </c>
      <c r="D3463" t="s">
        <v>360</v>
      </c>
      <c r="E3463" t="s">
        <v>132</v>
      </c>
      <c r="F3463" s="79" t="s">
        <v>1760</v>
      </c>
      <c r="G3463">
        <v>-16.14</v>
      </c>
      <c r="H3463">
        <v>90.7</v>
      </c>
      <c r="I3463">
        <v>321</v>
      </c>
      <c r="J3463">
        <v>106.8</v>
      </c>
      <c r="K3463">
        <v>255</v>
      </c>
      <c r="L3463">
        <v>66.599999999999994</v>
      </c>
      <c r="M3463">
        <v>139</v>
      </c>
      <c r="N3463">
        <v>-4.3999999999999997E-2</v>
      </c>
      <c r="O3463">
        <v>285</v>
      </c>
      <c r="P3463">
        <v>-3.4</v>
      </c>
      <c r="Q3463">
        <v>233</v>
      </c>
      <c r="R3463">
        <v>101.7</v>
      </c>
      <c r="S3463">
        <v>201</v>
      </c>
      <c r="T3463">
        <v>105.1</v>
      </c>
      <c r="U3463">
        <v>257</v>
      </c>
      <c r="V3463">
        <v>-0.33</v>
      </c>
      <c r="W3463">
        <v>155</v>
      </c>
    </row>
    <row r="3464" spans="1:23" x14ac:dyDescent="0.25">
      <c r="A3464">
        <f>COUNTIF('Value Matchup'!$D$356:$D$423,D3464)</f>
        <v>0</v>
      </c>
      <c r="B3464" t="s">
        <v>1776</v>
      </c>
      <c r="C3464">
        <v>314</v>
      </c>
      <c r="D3464" t="s">
        <v>368</v>
      </c>
      <c r="E3464" t="s">
        <v>148</v>
      </c>
      <c r="F3464" s="79" t="s">
        <v>1661</v>
      </c>
      <c r="G3464">
        <v>-16.39</v>
      </c>
      <c r="H3464">
        <v>95.5</v>
      </c>
      <c r="I3464">
        <v>286</v>
      </c>
      <c r="J3464">
        <v>111.9</v>
      </c>
      <c r="K3464">
        <v>329</v>
      </c>
      <c r="L3464">
        <v>63.8</v>
      </c>
      <c r="M3464">
        <v>266</v>
      </c>
      <c r="N3464">
        <v>2.8000000000000001E-2</v>
      </c>
      <c r="O3464">
        <v>95</v>
      </c>
      <c r="P3464">
        <v>-8.66</v>
      </c>
      <c r="Q3464">
        <v>313</v>
      </c>
      <c r="R3464">
        <v>97.2</v>
      </c>
      <c r="S3464">
        <v>314</v>
      </c>
      <c r="T3464">
        <v>105.8</v>
      </c>
      <c r="U3464">
        <v>300</v>
      </c>
      <c r="V3464">
        <v>-0.83</v>
      </c>
      <c r="W3464">
        <v>166</v>
      </c>
    </row>
    <row r="3465" spans="1:23" x14ac:dyDescent="0.25">
      <c r="A3465">
        <f>COUNTIF('Value Matchup'!$D$356:$D$423,D3465)</f>
        <v>0</v>
      </c>
      <c r="B3465" t="s">
        <v>1776</v>
      </c>
      <c r="C3465">
        <v>315</v>
      </c>
      <c r="D3465" t="s">
        <v>294</v>
      </c>
      <c r="E3465" t="s">
        <v>123</v>
      </c>
      <c r="F3465" s="79" t="s">
        <v>1742</v>
      </c>
      <c r="G3465">
        <v>-16.68</v>
      </c>
      <c r="H3465">
        <v>89</v>
      </c>
      <c r="I3465">
        <v>334</v>
      </c>
      <c r="J3465">
        <v>105.7</v>
      </c>
      <c r="K3465">
        <v>233</v>
      </c>
      <c r="L3465">
        <v>63.7</v>
      </c>
      <c r="M3465">
        <v>268</v>
      </c>
      <c r="N3465">
        <v>1E-3</v>
      </c>
      <c r="O3465">
        <v>168</v>
      </c>
      <c r="P3465">
        <v>-5.16</v>
      </c>
      <c r="Q3465">
        <v>259</v>
      </c>
      <c r="R3465">
        <v>100.1</v>
      </c>
      <c r="S3465">
        <v>255</v>
      </c>
      <c r="T3465">
        <v>105.3</v>
      </c>
      <c r="U3465">
        <v>274</v>
      </c>
      <c r="V3465">
        <v>-5.6</v>
      </c>
      <c r="W3465">
        <v>297</v>
      </c>
    </row>
    <row r="3466" spans="1:23" x14ac:dyDescent="0.25">
      <c r="A3466">
        <f>COUNTIF('Value Matchup'!$D$356:$D$423,D3466)</f>
        <v>1</v>
      </c>
      <c r="B3466" t="s">
        <v>1776</v>
      </c>
      <c r="C3466">
        <v>316</v>
      </c>
      <c r="D3466" t="s">
        <v>202</v>
      </c>
      <c r="E3466" t="s">
        <v>148</v>
      </c>
      <c r="F3466" s="79" t="s">
        <v>1738</v>
      </c>
      <c r="G3466">
        <v>-17.420000000000002</v>
      </c>
      <c r="H3466">
        <v>92.2</v>
      </c>
      <c r="I3466">
        <v>310</v>
      </c>
      <c r="J3466">
        <v>109.6</v>
      </c>
      <c r="K3466">
        <v>296</v>
      </c>
      <c r="L3466">
        <v>67</v>
      </c>
      <c r="M3466">
        <v>117</v>
      </c>
      <c r="N3466">
        <v>5.3999999999999999E-2</v>
      </c>
      <c r="O3466">
        <v>49</v>
      </c>
      <c r="P3466">
        <v>-8.75</v>
      </c>
      <c r="Q3466">
        <v>314</v>
      </c>
      <c r="R3466">
        <v>97.4</v>
      </c>
      <c r="S3466">
        <v>310</v>
      </c>
      <c r="T3466">
        <v>106.2</v>
      </c>
      <c r="U3466">
        <v>315</v>
      </c>
      <c r="V3466">
        <v>-1.97</v>
      </c>
      <c r="W3466">
        <v>218</v>
      </c>
    </row>
    <row r="3467" spans="1:23" x14ac:dyDescent="0.25">
      <c r="A3467">
        <f>COUNTIF('Value Matchup'!$D$356:$D$423,D3467)</f>
        <v>0</v>
      </c>
      <c r="B3467" t="s">
        <v>1776</v>
      </c>
      <c r="C3467">
        <v>317</v>
      </c>
      <c r="D3467" t="s">
        <v>407</v>
      </c>
      <c r="E3467" t="s">
        <v>159</v>
      </c>
      <c r="F3467" s="79" t="s">
        <v>1662</v>
      </c>
      <c r="G3467">
        <v>-18.100000000000001</v>
      </c>
      <c r="H3467">
        <v>102.4</v>
      </c>
      <c r="I3467">
        <v>178</v>
      </c>
      <c r="J3467">
        <v>120.5</v>
      </c>
      <c r="K3467">
        <v>347</v>
      </c>
      <c r="L3467">
        <v>83.4</v>
      </c>
      <c r="M3467">
        <v>1</v>
      </c>
      <c r="N3467">
        <v>3.0000000000000001E-3</v>
      </c>
      <c r="O3467">
        <v>163</v>
      </c>
      <c r="P3467">
        <v>-7.36</v>
      </c>
      <c r="Q3467">
        <v>298</v>
      </c>
      <c r="R3467">
        <v>96.9</v>
      </c>
      <c r="S3467">
        <v>318</v>
      </c>
      <c r="T3467">
        <v>104.3</v>
      </c>
      <c r="U3467">
        <v>228</v>
      </c>
      <c r="V3467">
        <v>8.16</v>
      </c>
      <c r="W3467">
        <v>20</v>
      </c>
    </row>
    <row r="3468" spans="1:23" x14ac:dyDescent="0.25">
      <c r="A3468">
        <f>COUNTIF('Value Matchup'!$D$356:$D$423,D3468)</f>
        <v>0</v>
      </c>
      <c r="B3468" t="s">
        <v>1776</v>
      </c>
      <c r="C3468">
        <v>318</v>
      </c>
      <c r="D3468" t="s">
        <v>1761</v>
      </c>
      <c r="E3468" t="s">
        <v>186</v>
      </c>
      <c r="F3468" s="79" t="s">
        <v>1755</v>
      </c>
      <c r="G3468">
        <v>-18.48</v>
      </c>
      <c r="H3468">
        <v>95</v>
      </c>
      <c r="I3468">
        <v>288</v>
      </c>
      <c r="J3468">
        <v>113.5</v>
      </c>
      <c r="K3468">
        <v>338</v>
      </c>
      <c r="L3468">
        <v>69.7</v>
      </c>
      <c r="M3468">
        <v>30</v>
      </c>
      <c r="N3468">
        <v>8.9999999999999993E-3</v>
      </c>
      <c r="O3468">
        <v>144</v>
      </c>
      <c r="P3468">
        <v>-4.29</v>
      </c>
      <c r="Q3468">
        <v>247</v>
      </c>
      <c r="R3468">
        <v>100.8</v>
      </c>
      <c r="S3468">
        <v>233</v>
      </c>
      <c r="T3468">
        <v>105.1</v>
      </c>
      <c r="U3468">
        <v>256</v>
      </c>
      <c r="V3468">
        <v>1.99</v>
      </c>
      <c r="W3468">
        <v>104</v>
      </c>
    </row>
    <row r="3469" spans="1:23" x14ac:dyDescent="0.25">
      <c r="A3469">
        <f>COUNTIF('Value Matchup'!$D$356:$D$423,D3469)</f>
        <v>0</v>
      </c>
      <c r="B3469" t="s">
        <v>1776</v>
      </c>
      <c r="C3469">
        <v>319</v>
      </c>
      <c r="D3469" t="s">
        <v>265</v>
      </c>
      <c r="E3469" t="s">
        <v>136</v>
      </c>
      <c r="F3469" s="79" t="s">
        <v>1738</v>
      </c>
      <c r="G3469">
        <v>-18.54</v>
      </c>
      <c r="H3469">
        <v>91.6</v>
      </c>
      <c r="I3469">
        <v>315</v>
      </c>
      <c r="J3469">
        <v>110.1</v>
      </c>
      <c r="K3469">
        <v>299</v>
      </c>
      <c r="L3469">
        <v>65.099999999999994</v>
      </c>
      <c r="M3469">
        <v>216</v>
      </c>
      <c r="N3469">
        <v>5.6000000000000001E-2</v>
      </c>
      <c r="O3469">
        <v>46</v>
      </c>
      <c r="P3469">
        <v>-9.17</v>
      </c>
      <c r="Q3469">
        <v>317</v>
      </c>
      <c r="R3469">
        <v>96.9</v>
      </c>
      <c r="S3469">
        <v>317</v>
      </c>
      <c r="T3469">
        <v>106.1</v>
      </c>
      <c r="U3469">
        <v>312</v>
      </c>
      <c r="V3469">
        <v>-1.34</v>
      </c>
      <c r="W3469">
        <v>196</v>
      </c>
    </row>
    <row r="3470" spans="1:23" x14ac:dyDescent="0.25">
      <c r="A3470">
        <f>COUNTIF('Value Matchup'!$D$356:$D$423,D3470)</f>
        <v>0</v>
      </c>
      <c r="B3470" t="s">
        <v>1776</v>
      </c>
      <c r="C3470">
        <v>320</v>
      </c>
      <c r="D3470" t="s">
        <v>1407</v>
      </c>
      <c r="E3470" t="s">
        <v>1585</v>
      </c>
      <c r="F3470" s="79" t="s">
        <v>1762</v>
      </c>
      <c r="G3470">
        <v>-18.559999999999999</v>
      </c>
      <c r="H3470">
        <v>89.5</v>
      </c>
      <c r="I3470">
        <v>329</v>
      </c>
      <c r="J3470">
        <v>108</v>
      </c>
      <c r="K3470">
        <v>274</v>
      </c>
      <c r="L3470">
        <v>66.3</v>
      </c>
      <c r="M3470">
        <v>153</v>
      </c>
      <c r="N3470">
        <v>-8.1000000000000003E-2</v>
      </c>
      <c r="O3470">
        <v>332</v>
      </c>
      <c r="P3470">
        <v>-6.64</v>
      </c>
      <c r="Q3470">
        <v>286</v>
      </c>
      <c r="R3470">
        <v>98.5</v>
      </c>
      <c r="S3470">
        <v>296</v>
      </c>
      <c r="T3470">
        <v>105.1</v>
      </c>
      <c r="U3470">
        <v>262</v>
      </c>
      <c r="V3470">
        <v>3.65</v>
      </c>
      <c r="W3470">
        <v>72</v>
      </c>
    </row>
    <row r="3471" spans="1:23" x14ac:dyDescent="0.25">
      <c r="A3471">
        <f>COUNTIF('Value Matchup'!$D$356:$D$423,D3471)</f>
        <v>0</v>
      </c>
      <c r="B3471" t="s">
        <v>1776</v>
      </c>
      <c r="C3471">
        <v>321</v>
      </c>
      <c r="D3471" t="s">
        <v>227</v>
      </c>
      <c r="E3471" t="s">
        <v>1585</v>
      </c>
      <c r="F3471" s="79" t="s">
        <v>1763</v>
      </c>
      <c r="G3471">
        <v>-19.239999999999998</v>
      </c>
      <c r="H3471">
        <v>93.8</v>
      </c>
      <c r="I3471">
        <v>297</v>
      </c>
      <c r="J3471">
        <v>113</v>
      </c>
      <c r="K3471">
        <v>336</v>
      </c>
      <c r="L3471">
        <v>72.2</v>
      </c>
      <c r="M3471">
        <v>8</v>
      </c>
      <c r="N3471">
        <v>0.05</v>
      </c>
      <c r="O3471">
        <v>58</v>
      </c>
      <c r="P3471">
        <v>-12.38</v>
      </c>
      <c r="Q3471">
        <v>341</v>
      </c>
      <c r="R3471">
        <v>94.9</v>
      </c>
      <c r="S3471">
        <v>339</v>
      </c>
      <c r="T3471">
        <v>107.2</v>
      </c>
      <c r="U3471">
        <v>340</v>
      </c>
      <c r="V3471">
        <v>-5.03</v>
      </c>
      <c r="W3471">
        <v>285</v>
      </c>
    </row>
    <row r="3472" spans="1:23" x14ac:dyDescent="0.25">
      <c r="A3472">
        <f>COUNTIF('Value Matchup'!$D$356:$D$423,D3472)</f>
        <v>0</v>
      </c>
      <c r="B3472" t="s">
        <v>1776</v>
      </c>
      <c r="C3472">
        <v>322</v>
      </c>
      <c r="D3472" t="s">
        <v>392</v>
      </c>
      <c r="E3472" t="s">
        <v>118</v>
      </c>
      <c r="F3472" s="79" t="s">
        <v>1764</v>
      </c>
      <c r="G3472">
        <v>-19.27</v>
      </c>
      <c r="H3472">
        <v>95.5</v>
      </c>
      <c r="I3472">
        <v>285</v>
      </c>
      <c r="J3472">
        <v>114.7</v>
      </c>
      <c r="K3472">
        <v>344</v>
      </c>
      <c r="L3472">
        <v>66.2</v>
      </c>
      <c r="M3472">
        <v>162</v>
      </c>
      <c r="N3472">
        <v>-7.0999999999999994E-2</v>
      </c>
      <c r="O3472">
        <v>323</v>
      </c>
      <c r="P3472">
        <v>-5.75</v>
      </c>
      <c r="Q3472">
        <v>271</v>
      </c>
      <c r="R3472">
        <v>98.9</v>
      </c>
      <c r="S3472">
        <v>285</v>
      </c>
      <c r="T3472">
        <v>104.7</v>
      </c>
      <c r="U3472">
        <v>249</v>
      </c>
      <c r="V3472">
        <v>-5.15</v>
      </c>
      <c r="W3472">
        <v>286</v>
      </c>
    </row>
    <row r="3473" spans="1:23" x14ac:dyDescent="0.25">
      <c r="A3473">
        <f>COUNTIF('Value Matchup'!$D$356:$D$423,D3473)</f>
        <v>0</v>
      </c>
      <c r="B3473" t="s">
        <v>1776</v>
      </c>
      <c r="C3473">
        <v>323</v>
      </c>
      <c r="D3473" t="s">
        <v>179</v>
      </c>
      <c r="E3473" t="s">
        <v>136</v>
      </c>
      <c r="F3473" s="79" t="s">
        <v>1742</v>
      </c>
      <c r="G3473">
        <v>-19.43</v>
      </c>
      <c r="H3473">
        <v>89.3</v>
      </c>
      <c r="I3473">
        <v>331</v>
      </c>
      <c r="J3473">
        <v>108.7</v>
      </c>
      <c r="K3473">
        <v>286</v>
      </c>
      <c r="L3473">
        <v>65</v>
      </c>
      <c r="M3473">
        <v>220</v>
      </c>
      <c r="N3473">
        <v>-8.7999999999999995E-2</v>
      </c>
      <c r="O3473">
        <v>338</v>
      </c>
      <c r="P3473">
        <v>-8.58</v>
      </c>
      <c r="Q3473">
        <v>312</v>
      </c>
      <c r="R3473">
        <v>97.2</v>
      </c>
      <c r="S3473">
        <v>313</v>
      </c>
      <c r="T3473">
        <v>105.8</v>
      </c>
      <c r="U3473">
        <v>296</v>
      </c>
      <c r="V3473">
        <v>1.93</v>
      </c>
      <c r="W3473">
        <v>106</v>
      </c>
    </row>
    <row r="3474" spans="1:23" x14ac:dyDescent="0.25">
      <c r="A3474">
        <f>COUNTIF('Value Matchup'!$D$356:$D$423,D3474)</f>
        <v>0</v>
      </c>
      <c r="B3474" t="s">
        <v>1776</v>
      </c>
      <c r="C3474">
        <v>324</v>
      </c>
      <c r="D3474" t="s">
        <v>365</v>
      </c>
      <c r="E3474" t="s">
        <v>186</v>
      </c>
      <c r="F3474" s="79" t="s">
        <v>1752</v>
      </c>
      <c r="G3474">
        <v>-19.47</v>
      </c>
      <c r="H3474">
        <v>89.8</v>
      </c>
      <c r="I3474">
        <v>327</v>
      </c>
      <c r="J3474">
        <v>109.3</v>
      </c>
      <c r="K3474">
        <v>291</v>
      </c>
      <c r="L3474">
        <v>66.2</v>
      </c>
      <c r="M3474">
        <v>157</v>
      </c>
      <c r="N3474">
        <v>-3.0000000000000001E-3</v>
      </c>
      <c r="O3474">
        <v>177</v>
      </c>
      <c r="P3474">
        <v>-3.85</v>
      </c>
      <c r="Q3474">
        <v>240</v>
      </c>
      <c r="R3474">
        <v>101.6</v>
      </c>
      <c r="S3474">
        <v>204</v>
      </c>
      <c r="T3474">
        <v>105.5</v>
      </c>
      <c r="U3474">
        <v>283</v>
      </c>
      <c r="V3474">
        <v>2.25</v>
      </c>
      <c r="W3474">
        <v>98</v>
      </c>
    </row>
    <row r="3475" spans="1:23" x14ac:dyDescent="0.25">
      <c r="A3475">
        <f>COUNTIF('Value Matchup'!$D$356:$D$423,D3475)</f>
        <v>0</v>
      </c>
      <c r="B3475" t="s">
        <v>1776</v>
      </c>
      <c r="C3475">
        <v>325</v>
      </c>
      <c r="D3475" t="s">
        <v>383</v>
      </c>
      <c r="E3475" t="s">
        <v>112</v>
      </c>
      <c r="F3475" s="79" t="s">
        <v>1765</v>
      </c>
      <c r="G3475">
        <v>-19.54</v>
      </c>
      <c r="H3475">
        <v>88.8</v>
      </c>
      <c r="I3475">
        <v>335</v>
      </c>
      <c r="J3475">
        <v>108.3</v>
      </c>
      <c r="K3475">
        <v>277</v>
      </c>
      <c r="L3475">
        <v>60.6</v>
      </c>
      <c r="M3475">
        <v>331</v>
      </c>
      <c r="N3475">
        <v>8.0000000000000002E-3</v>
      </c>
      <c r="O3475">
        <v>151</v>
      </c>
      <c r="P3475">
        <v>0.81</v>
      </c>
      <c r="Q3475">
        <v>152</v>
      </c>
      <c r="R3475">
        <v>103.3</v>
      </c>
      <c r="S3475">
        <v>158</v>
      </c>
      <c r="T3475">
        <v>102.5</v>
      </c>
      <c r="U3475">
        <v>157</v>
      </c>
      <c r="V3475">
        <v>2.54</v>
      </c>
      <c r="W3475">
        <v>93</v>
      </c>
    </row>
    <row r="3476" spans="1:23" x14ac:dyDescent="0.25">
      <c r="A3476">
        <f>COUNTIF('Value Matchup'!$D$356:$D$423,D3476)</f>
        <v>0</v>
      </c>
      <c r="B3476" t="s">
        <v>1776</v>
      </c>
      <c r="C3476">
        <v>326</v>
      </c>
      <c r="D3476" t="s">
        <v>402</v>
      </c>
      <c r="E3476" t="s">
        <v>1585</v>
      </c>
      <c r="F3476" s="79" t="s">
        <v>1728</v>
      </c>
      <c r="G3476">
        <v>-19.59</v>
      </c>
      <c r="H3476">
        <v>89.8</v>
      </c>
      <c r="I3476">
        <v>326</v>
      </c>
      <c r="J3476">
        <v>109.4</v>
      </c>
      <c r="K3476">
        <v>293</v>
      </c>
      <c r="L3476">
        <v>61.1</v>
      </c>
      <c r="M3476">
        <v>325</v>
      </c>
      <c r="N3476">
        <v>-2.7E-2</v>
      </c>
      <c r="O3476">
        <v>246</v>
      </c>
      <c r="P3476">
        <v>-12.71</v>
      </c>
      <c r="Q3476">
        <v>344</v>
      </c>
      <c r="R3476">
        <v>95.2</v>
      </c>
      <c r="S3476">
        <v>337</v>
      </c>
      <c r="T3476">
        <v>108</v>
      </c>
      <c r="U3476">
        <v>345</v>
      </c>
      <c r="V3476">
        <v>-2.87</v>
      </c>
      <c r="W3476">
        <v>240</v>
      </c>
    </row>
    <row r="3477" spans="1:23" x14ac:dyDescent="0.25">
      <c r="A3477">
        <f>COUNTIF('Value Matchup'!$D$356:$D$423,D3477)</f>
        <v>0</v>
      </c>
      <c r="B3477" t="s">
        <v>1776</v>
      </c>
      <c r="C3477">
        <v>327</v>
      </c>
      <c r="D3477" t="s">
        <v>115</v>
      </c>
      <c r="E3477" t="s">
        <v>116</v>
      </c>
      <c r="F3477" s="79" t="s">
        <v>1766</v>
      </c>
      <c r="G3477">
        <v>-19.7</v>
      </c>
      <c r="H3477">
        <v>87.5</v>
      </c>
      <c r="I3477">
        <v>338</v>
      </c>
      <c r="J3477">
        <v>107.2</v>
      </c>
      <c r="K3477">
        <v>264</v>
      </c>
      <c r="L3477">
        <v>70.2</v>
      </c>
      <c r="M3477">
        <v>25</v>
      </c>
      <c r="N3477">
        <v>-1.6E-2</v>
      </c>
      <c r="O3477">
        <v>219</v>
      </c>
      <c r="P3477">
        <v>-14.66</v>
      </c>
      <c r="Q3477">
        <v>347</v>
      </c>
      <c r="R3477">
        <v>91.7</v>
      </c>
      <c r="S3477">
        <v>347</v>
      </c>
      <c r="T3477">
        <v>106.4</v>
      </c>
      <c r="U3477">
        <v>319</v>
      </c>
      <c r="V3477">
        <v>8.5</v>
      </c>
      <c r="W3477">
        <v>15</v>
      </c>
    </row>
    <row r="3478" spans="1:23" x14ac:dyDescent="0.25">
      <c r="A3478">
        <f>COUNTIF('Value Matchup'!$D$356:$D$423,D3478)</f>
        <v>0</v>
      </c>
      <c r="B3478" t="s">
        <v>1776</v>
      </c>
      <c r="C3478">
        <v>328</v>
      </c>
      <c r="D3478" t="s">
        <v>277</v>
      </c>
      <c r="E3478" t="s">
        <v>116</v>
      </c>
      <c r="F3478" s="79" t="s">
        <v>1749</v>
      </c>
      <c r="G3478">
        <v>-20.399999999999999</v>
      </c>
      <c r="H3478">
        <v>91.6</v>
      </c>
      <c r="I3478">
        <v>314</v>
      </c>
      <c r="J3478">
        <v>112</v>
      </c>
      <c r="K3478">
        <v>333</v>
      </c>
      <c r="L3478">
        <v>67.2</v>
      </c>
      <c r="M3478">
        <v>106</v>
      </c>
      <c r="N3478">
        <v>-5.0000000000000001E-3</v>
      </c>
      <c r="O3478">
        <v>183</v>
      </c>
      <c r="P3478">
        <v>-9.2899999999999991</v>
      </c>
      <c r="Q3478">
        <v>318</v>
      </c>
      <c r="R3478">
        <v>94.7</v>
      </c>
      <c r="S3478">
        <v>340</v>
      </c>
      <c r="T3478">
        <v>104</v>
      </c>
      <c r="U3478">
        <v>215</v>
      </c>
      <c r="V3478">
        <v>6.36</v>
      </c>
      <c r="W3478">
        <v>40</v>
      </c>
    </row>
    <row r="3479" spans="1:23" x14ac:dyDescent="0.25">
      <c r="A3479">
        <f>COUNTIF('Value Matchup'!$D$356:$D$423,D3479)</f>
        <v>0</v>
      </c>
      <c r="B3479" t="s">
        <v>1776</v>
      </c>
      <c r="C3479">
        <v>329</v>
      </c>
      <c r="D3479" t="s">
        <v>328</v>
      </c>
      <c r="E3479" t="s">
        <v>159</v>
      </c>
      <c r="F3479" s="79" t="s">
        <v>1767</v>
      </c>
      <c r="G3479">
        <v>-20.64</v>
      </c>
      <c r="H3479">
        <v>90.9</v>
      </c>
      <c r="I3479">
        <v>318</v>
      </c>
      <c r="J3479">
        <v>111.6</v>
      </c>
      <c r="K3479">
        <v>323</v>
      </c>
      <c r="L3479">
        <v>62</v>
      </c>
      <c r="M3479">
        <v>310</v>
      </c>
      <c r="N3479">
        <v>-4.9000000000000002E-2</v>
      </c>
      <c r="O3479">
        <v>296</v>
      </c>
      <c r="P3479">
        <v>-3.64</v>
      </c>
      <c r="Q3479">
        <v>237</v>
      </c>
      <c r="R3479">
        <v>100</v>
      </c>
      <c r="S3479">
        <v>259</v>
      </c>
      <c r="T3479">
        <v>103.6</v>
      </c>
      <c r="U3479">
        <v>191</v>
      </c>
      <c r="V3479">
        <v>12.77</v>
      </c>
      <c r="W3479">
        <v>3</v>
      </c>
    </row>
    <row r="3480" spans="1:23" x14ac:dyDescent="0.25">
      <c r="A3480">
        <f>COUNTIF('Value Matchup'!$D$356:$D$423,D3480)</f>
        <v>0</v>
      </c>
      <c r="B3480" t="s">
        <v>1776</v>
      </c>
      <c r="C3480">
        <v>330</v>
      </c>
      <c r="D3480" t="s">
        <v>1768</v>
      </c>
      <c r="E3480" t="s">
        <v>1399</v>
      </c>
      <c r="F3480" s="79" t="s">
        <v>1744</v>
      </c>
      <c r="G3480">
        <v>-20.66</v>
      </c>
      <c r="H3480">
        <v>86.9</v>
      </c>
      <c r="I3480">
        <v>339</v>
      </c>
      <c r="J3480">
        <v>107.6</v>
      </c>
      <c r="K3480">
        <v>267</v>
      </c>
      <c r="L3480">
        <v>66.400000000000006</v>
      </c>
      <c r="M3480">
        <v>146</v>
      </c>
      <c r="N3480">
        <v>7.3999999999999996E-2</v>
      </c>
      <c r="O3480">
        <v>28</v>
      </c>
      <c r="P3480">
        <v>-7.22</v>
      </c>
      <c r="Q3480">
        <v>294</v>
      </c>
      <c r="R3480">
        <v>98.1</v>
      </c>
      <c r="S3480">
        <v>301</v>
      </c>
      <c r="T3480">
        <v>105.4</v>
      </c>
      <c r="U3480">
        <v>278</v>
      </c>
      <c r="V3480">
        <v>-7.22</v>
      </c>
      <c r="W3480">
        <v>321</v>
      </c>
    </row>
    <row r="3481" spans="1:23" x14ac:dyDescent="0.25">
      <c r="A3481">
        <f>COUNTIF('Value Matchup'!$D$356:$D$423,D3481)</f>
        <v>1</v>
      </c>
      <c r="B3481" t="s">
        <v>1776</v>
      </c>
      <c r="C3481">
        <v>331</v>
      </c>
      <c r="D3481" t="s">
        <v>212</v>
      </c>
      <c r="E3481" t="s">
        <v>159</v>
      </c>
      <c r="F3481" s="79" t="s">
        <v>1755</v>
      </c>
      <c r="G3481">
        <v>-20.81</v>
      </c>
      <c r="H3481">
        <v>90.1</v>
      </c>
      <c r="I3481">
        <v>324</v>
      </c>
      <c r="J3481">
        <v>111</v>
      </c>
      <c r="K3481">
        <v>314</v>
      </c>
      <c r="L3481">
        <v>69.7</v>
      </c>
      <c r="M3481">
        <v>29</v>
      </c>
      <c r="N3481">
        <v>-4.0000000000000001E-3</v>
      </c>
      <c r="O3481">
        <v>181</v>
      </c>
      <c r="P3481">
        <v>-6.88</v>
      </c>
      <c r="Q3481">
        <v>290</v>
      </c>
      <c r="R3481">
        <v>98.8</v>
      </c>
      <c r="S3481">
        <v>288</v>
      </c>
      <c r="T3481">
        <v>105.6</v>
      </c>
      <c r="U3481">
        <v>292</v>
      </c>
      <c r="V3481">
        <v>9.36</v>
      </c>
      <c r="W3481">
        <v>10</v>
      </c>
    </row>
    <row r="3482" spans="1:23" x14ac:dyDescent="0.25">
      <c r="A3482">
        <f>COUNTIF('Value Matchup'!$D$356:$D$423,D3482)</f>
        <v>0</v>
      </c>
      <c r="B3482" t="s">
        <v>1776</v>
      </c>
      <c r="C3482">
        <v>332</v>
      </c>
      <c r="D3482" t="s">
        <v>372</v>
      </c>
      <c r="E3482" t="s">
        <v>207</v>
      </c>
      <c r="F3482" s="79" t="s">
        <v>1752</v>
      </c>
      <c r="G3482">
        <v>-20.85</v>
      </c>
      <c r="H3482">
        <v>90.5</v>
      </c>
      <c r="I3482">
        <v>322</v>
      </c>
      <c r="J3482">
        <v>111.3</v>
      </c>
      <c r="K3482">
        <v>320</v>
      </c>
      <c r="L3482">
        <v>66</v>
      </c>
      <c r="M3482">
        <v>176</v>
      </c>
      <c r="N3482">
        <v>4.3999999999999997E-2</v>
      </c>
      <c r="O3482">
        <v>70</v>
      </c>
      <c r="P3482">
        <v>-2.62</v>
      </c>
      <c r="Q3482">
        <v>218</v>
      </c>
      <c r="R3482">
        <v>100.6</v>
      </c>
      <c r="S3482">
        <v>240</v>
      </c>
      <c r="T3482">
        <v>103.2</v>
      </c>
      <c r="U3482">
        <v>180</v>
      </c>
      <c r="V3482">
        <v>5.94</v>
      </c>
      <c r="W3482">
        <v>46</v>
      </c>
    </row>
    <row r="3483" spans="1:23" x14ac:dyDescent="0.25">
      <c r="A3483">
        <f>COUNTIF('Value Matchup'!$D$356:$D$423,D3483)</f>
        <v>0</v>
      </c>
      <c r="B3483" t="s">
        <v>1776</v>
      </c>
      <c r="C3483">
        <v>333</v>
      </c>
      <c r="D3483" t="s">
        <v>204</v>
      </c>
      <c r="E3483" t="s">
        <v>136</v>
      </c>
      <c r="F3483" s="79" t="s">
        <v>1739</v>
      </c>
      <c r="G3483">
        <v>-20.95</v>
      </c>
      <c r="H3483">
        <v>92.8</v>
      </c>
      <c r="I3483">
        <v>305</v>
      </c>
      <c r="J3483">
        <v>113.7</v>
      </c>
      <c r="K3483">
        <v>339</v>
      </c>
      <c r="L3483">
        <v>67</v>
      </c>
      <c r="M3483">
        <v>121</v>
      </c>
      <c r="N3483">
        <v>5.3999999999999999E-2</v>
      </c>
      <c r="O3483">
        <v>48</v>
      </c>
      <c r="P3483">
        <v>-7.74</v>
      </c>
      <c r="Q3483">
        <v>303</v>
      </c>
      <c r="R3483">
        <v>97.3</v>
      </c>
      <c r="S3483">
        <v>311</v>
      </c>
      <c r="T3483">
        <v>105</v>
      </c>
      <c r="U3483">
        <v>255</v>
      </c>
      <c r="V3483">
        <v>1.93</v>
      </c>
      <c r="W3483">
        <v>107</v>
      </c>
    </row>
    <row r="3484" spans="1:23" x14ac:dyDescent="0.25">
      <c r="A3484">
        <f>COUNTIF('Value Matchup'!$D$356:$D$423,D3484)</f>
        <v>0</v>
      </c>
      <c r="B3484" t="s">
        <v>1776</v>
      </c>
      <c r="C3484">
        <v>334</v>
      </c>
      <c r="D3484" t="s">
        <v>376</v>
      </c>
      <c r="E3484" t="s">
        <v>132</v>
      </c>
      <c r="F3484" s="79" t="s">
        <v>1769</v>
      </c>
      <c r="G3484">
        <v>-21.2</v>
      </c>
      <c r="H3484">
        <v>90.2</v>
      </c>
      <c r="I3484">
        <v>323</v>
      </c>
      <c r="J3484">
        <v>111.4</v>
      </c>
      <c r="K3484">
        <v>321</v>
      </c>
      <c r="L3484">
        <v>69.8</v>
      </c>
      <c r="M3484">
        <v>27</v>
      </c>
      <c r="N3484">
        <v>-1.4999999999999999E-2</v>
      </c>
      <c r="O3484">
        <v>217</v>
      </c>
      <c r="P3484">
        <v>-2.2999999999999998</v>
      </c>
      <c r="Q3484">
        <v>207</v>
      </c>
      <c r="R3484">
        <v>101.6</v>
      </c>
      <c r="S3484">
        <v>203</v>
      </c>
      <c r="T3484">
        <v>103.9</v>
      </c>
      <c r="U3484">
        <v>209</v>
      </c>
      <c r="V3484">
        <v>3.87</v>
      </c>
      <c r="W3484">
        <v>69</v>
      </c>
    </row>
    <row r="3485" spans="1:23" x14ac:dyDescent="0.25">
      <c r="A3485">
        <f>COUNTIF('Value Matchup'!$D$356:$D$423,D3485)</f>
        <v>0</v>
      </c>
      <c r="B3485" t="s">
        <v>1776</v>
      </c>
      <c r="C3485">
        <v>335</v>
      </c>
      <c r="D3485" t="s">
        <v>408</v>
      </c>
      <c r="E3485" t="s">
        <v>148</v>
      </c>
      <c r="F3485" s="79" t="s">
        <v>1767</v>
      </c>
      <c r="G3485">
        <v>-22</v>
      </c>
      <c r="H3485">
        <v>89.1</v>
      </c>
      <c r="I3485">
        <v>332</v>
      </c>
      <c r="J3485">
        <v>111.1</v>
      </c>
      <c r="K3485">
        <v>316</v>
      </c>
      <c r="L3485">
        <v>65.7</v>
      </c>
      <c r="M3485">
        <v>185</v>
      </c>
      <c r="N3485">
        <v>-1.4E-2</v>
      </c>
      <c r="O3485">
        <v>211</v>
      </c>
      <c r="P3485">
        <v>-9.69</v>
      </c>
      <c r="Q3485">
        <v>323</v>
      </c>
      <c r="R3485">
        <v>96.2</v>
      </c>
      <c r="S3485">
        <v>328</v>
      </c>
      <c r="T3485">
        <v>105.9</v>
      </c>
      <c r="U3485">
        <v>302</v>
      </c>
      <c r="V3485">
        <v>-7.14</v>
      </c>
      <c r="W3485">
        <v>317</v>
      </c>
    </row>
    <row r="3486" spans="1:23" x14ac:dyDescent="0.25">
      <c r="A3486">
        <f>COUNTIF('Value Matchup'!$D$356:$D$423,D3486)</f>
        <v>0</v>
      </c>
      <c r="B3486" t="s">
        <v>1776</v>
      </c>
      <c r="C3486">
        <v>336</v>
      </c>
      <c r="D3486" t="s">
        <v>262</v>
      </c>
      <c r="E3486" t="s">
        <v>161</v>
      </c>
      <c r="F3486" s="79" t="s">
        <v>1770</v>
      </c>
      <c r="G3486">
        <v>-22.01</v>
      </c>
      <c r="H3486">
        <v>90.8</v>
      </c>
      <c r="I3486">
        <v>319</v>
      </c>
      <c r="J3486">
        <v>112.8</v>
      </c>
      <c r="K3486">
        <v>335</v>
      </c>
      <c r="L3486">
        <v>62.6</v>
      </c>
      <c r="M3486">
        <v>298</v>
      </c>
      <c r="N3486">
        <v>-1.4E-2</v>
      </c>
      <c r="O3486">
        <v>214</v>
      </c>
      <c r="P3486">
        <v>-0.73</v>
      </c>
      <c r="Q3486">
        <v>176</v>
      </c>
      <c r="R3486">
        <v>101.1</v>
      </c>
      <c r="S3486">
        <v>222</v>
      </c>
      <c r="T3486">
        <v>101.9</v>
      </c>
      <c r="U3486">
        <v>126</v>
      </c>
      <c r="V3486">
        <v>-3.4</v>
      </c>
      <c r="W3486">
        <v>255</v>
      </c>
    </row>
    <row r="3487" spans="1:23" x14ac:dyDescent="0.25">
      <c r="A3487">
        <f>COUNTIF('Value Matchup'!$D$356:$D$423,D3487)</f>
        <v>0</v>
      </c>
      <c r="B3487" t="s">
        <v>1776</v>
      </c>
      <c r="C3487">
        <v>337</v>
      </c>
      <c r="D3487" t="s">
        <v>228</v>
      </c>
      <c r="E3487" t="s">
        <v>136</v>
      </c>
      <c r="F3487" s="79" t="s">
        <v>1753</v>
      </c>
      <c r="G3487">
        <v>-22.04</v>
      </c>
      <c r="H3487">
        <v>88.4</v>
      </c>
      <c r="I3487">
        <v>336</v>
      </c>
      <c r="J3487">
        <v>110.4</v>
      </c>
      <c r="K3487">
        <v>303</v>
      </c>
      <c r="L3487">
        <v>64.3</v>
      </c>
      <c r="M3487">
        <v>244</v>
      </c>
      <c r="N3487">
        <v>1.0999999999999999E-2</v>
      </c>
      <c r="O3487">
        <v>138</v>
      </c>
      <c r="P3487">
        <v>-6.85</v>
      </c>
      <c r="Q3487">
        <v>289</v>
      </c>
      <c r="R3487">
        <v>98.1</v>
      </c>
      <c r="S3487">
        <v>302</v>
      </c>
      <c r="T3487">
        <v>105</v>
      </c>
      <c r="U3487">
        <v>254</v>
      </c>
      <c r="V3487">
        <v>0.75</v>
      </c>
      <c r="W3487">
        <v>133</v>
      </c>
    </row>
    <row r="3488" spans="1:23" x14ac:dyDescent="0.25">
      <c r="A3488">
        <f>COUNTIF('Value Matchup'!$D$356:$D$423,D3488)</f>
        <v>0</v>
      </c>
      <c r="B3488" t="s">
        <v>1776</v>
      </c>
      <c r="C3488">
        <v>338</v>
      </c>
      <c r="D3488" t="s">
        <v>297</v>
      </c>
      <c r="E3488" t="s">
        <v>1585</v>
      </c>
      <c r="F3488" s="79" t="s">
        <v>1737</v>
      </c>
      <c r="G3488">
        <v>-22.16</v>
      </c>
      <c r="H3488">
        <v>84.7</v>
      </c>
      <c r="I3488">
        <v>343</v>
      </c>
      <c r="J3488">
        <v>106.8</v>
      </c>
      <c r="K3488">
        <v>254</v>
      </c>
      <c r="L3488">
        <v>66.599999999999994</v>
      </c>
      <c r="M3488">
        <v>131</v>
      </c>
      <c r="N3488">
        <v>-5.8999999999999997E-2</v>
      </c>
      <c r="O3488">
        <v>306</v>
      </c>
      <c r="P3488">
        <v>-11.71</v>
      </c>
      <c r="Q3488">
        <v>337</v>
      </c>
      <c r="R3488">
        <v>96.3</v>
      </c>
      <c r="S3488">
        <v>325</v>
      </c>
      <c r="T3488">
        <v>108</v>
      </c>
      <c r="U3488">
        <v>347</v>
      </c>
      <c r="V3488">
        <v>-1</v>
      </c>
      <c r="W3488">
        <v>179</v>
      </c>
    </row>
    <row r="3489" spans="1:23" x14ac:dyDescent="0.25">
      <c r="A3489">
        <f>COUNTIF('Value Matchup'!$D$356:$D$423,D3489)</f>
        <v>1</v>
      </c>
      <c r="B3489" t="s">
        <v>1776</v>
      </c>
      <c r="C3489">
        <v>339</v>
      </c>
      <c r="D3489" t="s">
        <v>301</v>
      </c>
      <c r="E3489" t="s">
        <v>1399</v>
      </c>
      <c r="F3489" s="79" t="s">
        <v>1752</v>
      </c>
      <c r="G3489">
        <v>-22.46</v>
      </c>
      <c r="H3489">
        <v>85.9</v>
      </c>
      <c r="I3489">
        <v>340</v>
      </c>
      <c r="J3489">
        <v>108.4</v>
      </c>
      <c r="K3489">
        <v>279</v>
      </c>
      <c r="L3489">
        <v>66.599999999999994</v>
      </c>
      <c r="M3489">
        <v>138</v>
      </c>
      <c r="N3489">
        <v>-1.4E-2</v>
      </c>
      <c r="O3489">
        <v>212</v>
      </c>
      <c r="P3489">
        <v>-3.51</v>
      </c>
      <c r="Q3489">
        <v>235</v>
      </c>
      <c r="R3489">
        <v>100.2</v>
      </c>
      <c r="S3489">
        <v>253</v>
      </c>
      <c r="T3489">
        <v>103.7</v>
      </c>
      <c r="U3489">
        <v>198</v>
      </c>
      <c r="V3489">
        <v>-0.95</v>
      </c>
      <c r="W3489">
        <v>175</v>
      </c>
    </row>
    <row r="3490" spans="1:23" x14ac:dyDescent="0.25">
      <c r="A3490">
        <f>COUNTIF('Value Matchup'!$D$356:$D$423,D3490)</f>
        <v>0</v>
      </c>
      <c r="B3490" t="s">
        <v>1776</v>
      </c>
      <c r="C3490">
        <v>340</v>
      </c>
      <c r="D3490" t="s">
        <v>352</v>
      </c>
      <c r="E3490" t="s">
        <v>1399</v>
      </c>
      <c r="F3490" s="79" t="s">
        <v>1771</v>
      </c>
      <c r="G3490">
        <v>-23.22</v>
      </c>
      <c r="H3490">
        <v>88.1</v>
      </c>
      <c r="I3490">
        <v>337</v>
      </c>
      <c r="J3490">
        <v>111.3</v>
      </c>
      <c r="K3490">
        <v>319</v>
      </c>
      <c r="L3490">
        <v>66.5</v>
      </c>
      <c r="M3490">
        <v>142</v>
      </c>
      <c r="N3490">
        <v>7.0000000000000001E-3</v>
      </c>
      <c r="O3490">
        <v>153</v>
      </c>
      <c r="P3490">
        <v>-2.77</v>
      </c>
      <c r="Q3490">
        <v>222</v>
      </c>
      <c r="R3490">
        <v>101.3</v>
      </c>
      <c r="S3490">
        <v>213</v>
      </c>
      <c r="T3490">
        <v>104.1</v>
      </c>
      <c r="U3490">
        <v>220</v>
      </c>
      <c r="V3490">
        <v>-2.77</v>
      </c>
      <c r="W3490">
        <v>235</v>
      </c>
    </row>
    <row r="3491" spans="1:23" x14ac:dyDescent="0.25">
      <c r="A3491">
        <f>COUNTIF('Value Matchup'!$D$356:$D$423,D3491)</f>
        <v>0</v>
      </c>
      <c r="B3491" t="s">
        <v>1776</v>
      </c>
      <c r="C3491">
        <v>341</v>
      </c>
      <c r="D3491" t="s">
        <v>181</v>
      </c>
      <c r="E3491" t="s">
        <v>146</v>
      </c>
      <c r="F3491" s="79" t="s">
        <v>1771</v>
      </c>
      <c r="G3491">
        <v>-24.24</v>
      </c>
      <c r="H3491">
        <v>82.4</v>
      </c>
      <c r="I3491">
        <v>345</v>
      </c>
      <c r="J3491">
        <v>106.7</v>
      </c>
      <c r="K3491">
        <v>250</v>
      </c>
      <c r="L3491">
        <v>63.4</v>
      </c>
      <c r="M3491">
        <v>274</v>
      </c>
      <c r="N3491">
        <v>2.1999999999999999E-2</v>
      </c>
      <c r="O3491">
        <v>107</v>
      </c>
      <c r="P3491">
        <v>-5.69</v>
      </c>
      <c r="Q3491">
        <v>270</v>
      </c>
      <c r="R3491">
        <v>99.5</v>
      </c>
      <c r="S3491">
        <v>271</v>
      </c>
      <c r="T3491">
        <v>105.2</v>
      </c>
      <c r="U3491">
        <v>267</v>
      </c>
      <c r="V3491">
        <v>-6.77</v>
      </c>
      <c r="W3491">
        <v>312</v>
      </c>
    </row>
    <row r="3492" spans="1:23" x14ac:dyDescent="0.25">
      <c r="A3492">
        <f>COUNTIF('Value Matchup'!$D$356:$D$423,D3492)</f>
        <v>0</v>
      </c>
      <c r="B3492" t="s">
        <v>1776</v>
      </c>
      <c r="C3492">
        <v>342</v>
      </c>
      <c r="D3492" t="s">
        <v>170</v>
      </c>
      <c r="E3492" t="s">
        <v>1585</v>
      </c>
      <c r="F3492" s="79" t="s">
        <v>1749</v>
      </c>
      <c r="G3492">
        <v>-24.62</v>
      </c>
      <c r="H3492">
        <v>85.3</v>
      </c>
      <c r="I3492">
        <v>342</v>
      </c>
      <c r="J3492">
        <v>109.9</v>
      </c>
      <c r="K3492">
        <v>298</v>
      </c>
      <c r="L3492">
        <v>67.099999999999994</v>
      </c>
      <c r="M3492">
        <v>112</v>
      </c>
      <c r="N3492">
        <v>1E-3</v>
      </c>
      <c r="O3492">
        <v>170</v>
      </c>
      <c r="P3492">
        <v>-10.16</v>
      </c>
      <c r="Q3492">
        <v>327</v>
      </c>
      <c r="R3492">
        <v>97</v>
      </c>
      <c r="S3492">
        <v>316</v>
      </c>
      <c r="T3492">
        <v>107.1</v>
      </c>
      <c r="U3492">
        <v>339</v>
      </c>
      <c r="V3492">
        <v>-0.1</v>
      </c>
      <c r="W3492">
        <v>150</v>
      </c>
    </row>
    <row r="3493" spans="1:23" x14ac:dyDescent="0.25">
      <c r="A3493">
        <f>COUNTIF('Value Matchup'!$D$356:$D$423,D3493)</f>
        <v>0</v>
      </c>
      <c r="B3493" t="s">
        <v>1776</v>
      </c>
      <c r="C3493">
        <v>343</v>
      </c>
      <c r="D3493" t="s">
        <v>303</v>
      </c>
      <c r="E3493" t="s">
        <v>1585</v>
      </c>
      <c r="F3493" s="79" t="s">
        <v>1730</v>
      </c>
      <c r="G3493">
        <v>-24.81</v>
      </c>
      <c r="H3493">
        <v>92.8</v>
      </c>
      <c r="I3493">
        <v>306</v>
      </c>
      <c r="J3493">
        <v>117.6</v>
      </c>
      <c r="K3493">
        <v>346</v>
      </c>
      <c r="L3493">
        <v>64.3</v>
      </c>
      <c r="M3493">
        <v>245</v>
      </c>
      <c r="N3493">
        <v>-5.0000000000000001E-3</v>
      </c>
      <c r="O3493">
        <v>184</v>
      </c>
      <c r="P3493">
        <v>-10.6</v>
      </c>
      <c r="Q3493">
        <v>331</v>
      </c>
      <c r="R3493">
        <v>95.8</v>
      </c>
      <c r="S3493">
        <v>331</v>
      </c>
      <c r="T3493">
        <v>106.4</v>
      </c>
      <c r="U3493">
        <v>320</v>
      </c>
      <c r="V3493">
        <v>-1.1200000000000001</v>
      </c>
      <c r="W3493">
        <v>184</v>
      </c>
    </row>
    <row r="3494" spans="1:23" x14ac:dyDescent="0.25">
      <c r="A3494">
        <f>COUNTIF('Value Matchup'!$D$356:$D$423,D3494)</f>
        <v>0</v>
      </c>
      <c r="B3494" t="s">
        <v>1776</v>
      </c>
      <c r="C3494">
        <v>344</v>
      </c>
      <c r="D3494" t="s">
        <v>218</v>
      </c>
      <c r="E3494" t="s">
        <v>116</v>
      </c>
      <c r="F3494" s="79" t="s">
        <v>1772</v>
      </c>
      <c r="G3494">
        <v>-24.99</v>
      </c>
      <c r="H3494">
        <v>89</v>
      </c>
      <c r="I3494">
        <v>333</v>
      </c>
      <c r="J3494">
        <v>114</v>
      </c>
      <c r="K3494">
        <v>342</v>
      </c>
      <c r="L3494">
        <v>67.400000000000006</v>
      </c>
      <c r="M3494">
        <v>100</v>
      </c>
      <c r="N3494">
        <v>-1E-3</v>
      </c>
      <c r="O3494">
        <v>172</v>
      </c>
      <c r="P3494">
        <v>-13.35</v>
      </c>
      <c r="Q3494">
        <v>346</v>
      </c>
      <c r="R3494">
        <v>92.9</v>
      </c>
      <c r="S3494">
        <v>346</v>
      </c>
      <c r="T3494">
        <v>106.3</v>
      </c>
      <c r="U3494">
        <v>317</v>
      </c>
      <c r="V3494">
        <v>3.84</v>
      </c>
      <c r="W3494">
        <v>70</v>
      </c>
    </row>
    <row r="3495" spans="1:23" x14ac:dyDescent="0.25">
      <c r="A3495">
        <f>COUNTIF('Value Matchup'!$D$356:$D$423,D3495)</f>
        <v>0</v>
      </c>
      <c r="B3495" t="s">
        <v>1776</v>
      </c>
      <c r="C3495">
        <v>345</v>
      </c>
      <c r="D3495" t="s">
        <v>362</v>
      </c>
      <c r="E3495" t="s">
        <v>116</v>
      </c>
      <c r="F3495" s="79" t="s">
        <v>1773</v>
      </c>
      <c r="G3495">
        <v>-26.71</v>
      </c>
      <c r="H3495">
        <v>83.9</v>
      </c>
      <c r="I3495">
        <v>344</v>
      </c>
      <c r="J3495">
        <v>110.6</v>
      </c>
      <c r="K3495">
        <v>308</v>
      </c>
      <c r="L3495">
        <v>68.5</v>
      </c>
      <c r="M3495">
        <v>64</v>
      </c>
      <c r="N3495">
        <v>-2.5000000000000001E-2</v>
      </c>
      <c r="O3495">
        <v>243</v>
      </c>
      <c r="P3495">
        <v>-12.58</v>
      </c>
      <c r="Q3495">
        <v>343</v>
      </c>
      <c r="R3495">
        <v>93.3</v>
      </c>
      <c r="S3495">
        <v>344</v>
      </c>
      <c r="T3495">
        <v>105.9</v>
      </c>
      <c r="U3495">
        <v>305</v>
      </c>
      <c r="V3495">
        <v>2.34</v>
      </c>
      <c r="W3495">
        <v>97</v>
      </c>
    </row>
    <row r="3496" spans="1:23" x14ac:dyDescent="0.25">
      <c r="A3496">
        <f>COUNTIF('Value Matchup'!$D$356:$D$423,D3496)</f>
        <v>0</v>
      </c>
      <c r="B3496" t="s">
        <v>1776</v>
      </c>
      <c r="C3496">
        <v>346</v>
      </c>
      <c r="D3496" t="s">
        <v>147</v>
      </c>
      <c r="E3496" t="s">
        <v>148</v>
      </c>
      <c r="F3496" s="79" t="s">
        <v>1770</v>
      </c>
      <c r="G3496">
        <v>-32.200000000000003</v>
      </c>
      <c r="H3496">
        <v>79.5</v>
      </c>
      <c r="I3496">
        <v>347</v>
      </c>
      <c r="J3496">
        <v>111.7</v>
      </c>
      <c r="K3496">
        <v>327</v>
      </c>
      <c r="L3496">
        <v>62.1</v>
      </c>
      <c r="M3496">
        <v>308</v>
      </c>
      <c r="N3496">
        <v>-2.9000000000000001E-2</v>
      </c>
      <c r="O3496">
        <v>248</v>
      </c>
      <c r="P3496">
        <v>-7.63</v>
      </c>
      <c r="Q3496">
        <v>301</v>
      </c>
      <c r="R3496">
        <v>98.6</v>
      </c>
      <c r="S3496">
        <v>292</v>
      </c>
      <c r="T3496">
        <v>106.2</v>
      </c>
      <c r="U3496">
        <v>316</v>
      </c>
      <c r="V3496">
        <v>1.46</v>
      </c>
      <c r="W3496">
        <v>119</v>
      </c>
    </row>
    <row r="3497" spans="1:23" x14ac:dyDescent="0.25">
      <c r="A3497">
        <f>COUNTIF('Value Matchup'!$D$356:$D$423,D3497)</f>
        <v>0</v>
      </c>
      <c r="B3497" t="s">
        <v>1776</v>
      </c>
      <c r="C3497">
        <v>347</v>
      </c>
      <c r="D3497" t="s">
        <v>119</v>
      </c>
      <c r="E3497" t="s">
        <v>116</v>
      </c>
      <c r="F3497" s="79" t="s">
        <v>1774</v>
      </c>
      <c r="G3497">
        <v>-32.65</v>
      </c>
      <c r="H3497">
        <v>81.3</v>
      </c>
      <c r="I3497">
        <v>346</v>
      </c>
      <c r="J3497">
        <v>113.9</v>
      </c>
      <c r="K3497">
        <v>341</v>
      </c>
      <c r="L3497">
        <v>72.099999999999994</v>
      </c>
      <c r="M3497">
        <v>9</v>
      </c>
      <c r="N3497">
        <v>-0.03</v>
      </c>
      <c r="O3497">
        <v>254</v>
      </c>
      <c r="P3497">
        <v>-9.3699999999999992</v>
      </c>
      <c r="Q3497">
        <v>320</v>
      </c>
      <c r="R3497">
        <v>95.5</v>
      </c>
      <c r="S3497">
        <v>335</v>
      </c>
      <c r="T3497">
        <v>104.8</v>
      </c>
      <c r="U3497">
        <v>252</v>
      </c>
      <c r="V3497">
        <v>5.19</v>
      </c>
      <c r="W3497">
        <v>52</v>
      </c>
    </row>
    <row r="3498" spans="1:23" x14ac:dyDescent="0.25">
      <c r="A3498">
        <f>COUNTIF('Value Matchup'!$D$356:$D$423,D3498)</f>
        <v>0</v>
      </c>
      <c r="B3498" t="s">
        <v>1874</v>
      </c>
      <c r="C3498">
        <v>1</v>
      </c>
      <c r="D3498" t="s">
        <v>1090</v>
      </c>
      <c r="E3498" t="s">
        <v>140</v>
      </c>
      <c r="F3498" s="79" t="s">
        <v>1307</v>
      </c>
      <c r="G3498">
        <v>31.14</v>
      </c>
      <c r="H3498">
        <v>123.2</v>
      </c>
      <c r="I3498">
        <v>1</v>
      </c>
      <c r="J3498">
        <v>92.1</v>
      </c>
      <c r="K3498">
        <v>18</v>
      </c>
      <c r="L3498">
        <v>72.900000000000006</v>
      </c>
      <c r="M3498">
        <v>6</v>
      </c>
      <c r="N3498">
        <v>-1.0999999999999999E-2</v>
      </c>
      <c r="O3498">
        <v>195</v>
      </c>
      <c r="P3498">
        <v>9.91</v>
      </c>
      <c r="Q3498">
        <v>24</v>
      </c>
      <c r="R3498">
        <v>108.2</v>
      </c>
      <c r="S3498">
        <v>27</v>
      </c>
      <c r="T3498">
        <v>98.3</v>
      </c>
      <c r="U3498">
        <v>15</v>
      </c>
      <c r="V3498">
        <v>1.06</v>
      </c>
      <c r="W3498">
        <v>126</v>
      </c>
    </row>
    <row r="3499" spans="1:23" x14ac:dyDescent="0.25">
      <c r="A3499">
        <f>COUNTIF('Value Matchup'!$D$356:$D$423,D3499)</f>
        <v>0</v>
      </c>
      <c r="B3499" t="s">
        <v>1874</v>
      </c>
      <c r="C3499">
        <v>2</v>
      </c>
      <c r="D3499" t="s">
        <v>1786</v>
      </c>
      <c r="E3499" t="s">
        <v>150</v>
      </c>
      <c r="F3499" s="79" t="s">
        <v>952</v>
      </c>
      <c r="G3499">
        <v>29.25</v>
      </c>
      <c r="H3499">
        <v>116</v>
      </c>
      <c r="I3499">
        <v>17</v>
      </c>
      <c r="J3499">
        <v>86.8</v>
      </c>
      <c r="K3499">
        <v>3</v>
      </c>
      <c r="L3499">
        <v>67.099999999999994</v>
      </c>
      <c r="M3499">
        <v>96</v>
      </c>
      <c r="N3499">
        <v>2.4E-2</v>
      </c>
      <c r="O3499">
        <v>107</v>
      </c>
      <c r="P3499">
        <v>10.37</v>
      </c>
      <c r="Q3499">
        <v>13</v>
      </c>
      <c r="R3499">
        <v>109</v>
      </c>
      <c r="S3499">
        <v>11</v>
      </c>
      <c r="T3499">
        <v>98.6</v>
      </c>
      <c r="U3499">
        <v>24</v>
      </c>
      <c r="V3499">
        <v>-1.68</v>
      </c>
      <c r="W3499">
        <v>200</v>
      </c>
    </row>
    <row r="3500" spans="1:23" x14ac:dyDescent="0.25">
      <c r="A3500">
        <f>COUNTIF('Value Matchup'!$D$356:$D$423,D3500)</f>
        <v>0</v>
      </c>
      <c r="B3500" t="s">
        <v>1874</v>
      </c>
      <c r="C3500">
        <v>3</v>
      </c>
      <c r="D3500" t="s">
        <v>1787</v>
      </c>
      <c r="E3500" t="s">
        <v>150</v>
      </c>
      <c r="F3500" s="79" t="s">
        <v>952</v>
      </c>
      <c r="G3500">
        <v>28.96</v>
      </c>
      <c r="H3500">
        <v>121.2</v>
      </c>
      <c r="I3500">
        <v>2</v>
      </c>
      <c r="J3500">
        <v>92.3</v>
      </c>
      <c r="K3500">
        <v>19</v>
      </c>
      <c r="L3500">
        <v>65.2</v>
      </c>
      <c r="M3500">
        <v>174</v>
      </c>
      <c r="N3500">
        <v>-1.2E-2</v>
      </c>
      <c r="O3500">
        <v>201</v>
      </c>
      <c r="P3500">
        <v>10.11</v>
      </c>
      <c r="Q3500">
        <v>19</v>
      </c>
      <c r="R3500">
        <v>108.1</v>
      </c>
      <c r="S3500">
        <v>28</v>
      </c>
      <c r="T3500">
        <v>98</v>
      </c>
      <c r="U3500">
        <v>12</v>
      </c>
      <c r="V3500">
        <v>0.79</v>
      </c>
      <c r="W3500">
        <v>132</v>
      </c>
    </row>
    <row r="3501" spans="1:23" x14ac:dyDescent="0.25">
      <c r="A3501">
        <f>COUNTIF('Value Matchup'!$D$356:$D$423,D3501)</f>
        <v>0</v>
      </c>
      <c r="B3501" t="s">
        <v>1874</v>
      </c>
      <c r="C3501">
        <v>4</v>
      </c>
      <c r="D3501" t="s">
        <v>1788</v>
      </c>
      <c r="E3501" t="s">
        <v>167</v>
      </c>
      <c r="F3501" s="79" t="s">
        <v>1789</v>
      </c>
      <c r="G3501">
        <v>28.67</v>
      </c>
      <c r="H3501">
        <v>112.8</v>
      </c>
      <c r="I3501">
        <v>37</v>
      </c>
      <c r="J3501">
        <v>84.2</v>
      </c>
      <c r="K3501">
        <v>1</v>
      </c>
      <c r="L3501">
        <v>65.900000000000006</v>
      </c>
      <c r="M3501">
        <v>145</v>
      </c>
      <c r="N3501">
        <v>-8.9999999999999993E-3</v>
      </c>
      <c r="O3501">
        <v>190</v>
      </c>
      <c r="P3501">
        <v>4.7300000000000004</v>
      </c>
      <c r="Q3501">
        <v>77</v>
      </c>
      <c r="R3501">
        <v>105.5</v>
      </c>
      <c r="S3501">
        <v>73</v>
      </c>
      <c r="T3501">
        <v>100.8</v>
      </c>
      <c r="U3501">
        <v>78</v>
      </c>
      <c r="V3501">
        <v>4.1900000000000004</v>
      </c>
      <c r="W3501">
        <v>67</v>
      </c>
    </row>
    <row r="3502" spans="1:23" x14ac:dyDescent="0.25">
      <c r="A3502">
        <f>COUNTIF('Value Matchup'!$D$356:$D$423,D3502)</f>
        <v>0</v>
      </c>
      <c r="B3502" t="s">
        <v>1874</v>
      </c>
      <c r="C3502">
        <v>5</v>
      </c>
      <c r="D3502" t="s">
        <v>1500</v>
      </c>
      <c r="E3502" t="s">
        <v>150</v>
      </c>
      <c r="F3502" s="79" t="s">
        <v>1409</v>
      </c>
      <c r="G3502">
        <v>26.06</v>
      </c>
      <c r="H3502">
        <v>111.2</v>
      </c>
      <c r="I3502">
        <v>49</v>
      </c>
      <c r="J3502">
        <v>85.2</v>
      </c>
      <c r="K3502">
        <v>2</v>
      </c>
      <c r="L3502">
        <v>66.900000000000006</v>
      </c>
      <c r="M3502">
        <v>103</v>
      </c>
      <c r="N3502">
        <v>6.8000000000000005E-2</v>
      </c>
      <c r="O3502">
        <v>25</v>
      </c>
      <c r="P3502">
        <v>9.57</v>
      </c>
      <c r="Q3502">
        <v>27</v>
      </c>
      <c r="R3502">
        <v>108.6</v>
      </c>
      <c r="S3502">
        <v>17</v>
      </c>
      <c r="T3502">
        <v>99</v>
      </c>
      <c r="U3502">
        <v>37</v>
      </c>
      <c r="V3502">
        <v>-0.19</v>
      </c>
      <c r="W3502">
        <v>161</v>
      </c>
    </row>
    <row r="3503" spans="1:23" x14ac:dyDescent="0.25">
      <c r="A3503">
        <f>COUNTIF('Value Matchup'!$D$356:$D$423,D3503)</f>
        <v>0</v>
      </c>
      <c r="B3503" t="s">
        <v>1874</v>
      </c>
      <c r="C3503">
        <v>6</v>
      </c>
      <c r="D3503" t="s">
        <v>1790</v>
      </c>
      <c r="E3503" t="s">
        <v>134</v>
      </c>
      <c r="F3503" s="79" t="s">
        <v>1209</v>
      </c>
      <c r="G3503">
        <v>24.81</v>
      </c>
      <c r="H3503">
        <v>116.6</v>
      </c>
      <c r="I3503">
        <v>13</v>
      </c>
      <c r="J3503">
        <v>91.8</v>
      </c>
      <c r="K3503">
        <v>17</v>
      </c>
      <c r="L3503">
        <v>70.900000000000006</v>
      </c>
      <c r="M3503">
        <v>15</v>
      </c>
      <c r="N3503">
        <v>3.1E-2</v>
      </c>
      <c r="O3503">
        <v>87</v>
      </c>
      <c r="P3503">
        <v>7.96</v>
      </c>
      <c r="Q3503">
        <v>44</v>
      </c>
      <c r="R3503">
        <v>106.4</v>
      </c>
      <c r="S3503">
        <v>57</v>
      </c>
      <c r="T3503">
        <v>98.4</v>
      </c>
      <c r="U3503">
        <v>20</v>
      </c>
      <c r="V3503">
        <v>-3.76</v>
      </c>
      <c r="W3503">
        <v>251</v>
      </c>
    </row>
    <row r="3504" spans="1:23" x14ac:dyDescent="0.25">
      <c r="A3504">
        <f>COUNTIF('Value Matchup'!$D$356:$D$423,D3504)</f>
        <v>0</v>
      </c>
      <c r="B3504" t="s">
        <v>1874</v>
      </c>
      <c r="C3504">
        <v>7</v>
      </c>
      <c r="D3504" t="s">
        <v>1206</v>
      </c>
      <c r="E3504" t="s">
        <v>134</v>
      </c>
      <c r="F3504" s="79" t="s">
        <v>994</v>
      </c>
      <c r="G3504">
        <v>24.59</v>
      </c>
      <c r="H3504">
        <v>118.3</v>
      </c>
      <c r="I3504">
        <v>4</v>
      </c>
      <c r="J3504">
        <v>93.7</v>
      </c>
      <c r="K3504">
        <v>33</v>
      </c>
      <c r="L3504">
        <v>66.599999999999994</v>
      </c>
      <c r="M3504">
        <v>109</v>
      </c>
      <c r="N3504">
        <v>1.7999999999999999E-2</v>
      </c>
      <c r="O3504">
        <v>120</v>
      </c>
      <c r="P3504">
        <v>9.49</v>
      </c>
      <c r="Q3504">
        <v>29</v>
      </c>
      <c r="R3504">
        <v>108.3</v>
      </c>
      <c r="S3504">
        <v>25</v>
      </c>
      <c r="T3504">
        <v>98.9</v>
      </c>
      <c r="U3504">
        <v>31</v>
      </c>
      <c r="V3504">
        <v>0.46</v>
      </c>
      <c r="W3504">
        <v>143</v>
      </c>
    </row>
    <row r="3505" spans="1:23" x14ac:dyDescent="0.25">
      <c r="A3505">
        <f>COUNTIF('Value Matchup'!$D$356:$D$423,D3505)</f>
        <v>0</v>
      </c>
      <c r="B3505" t="s">
        <v>1874</v>
      </c>
      <c r="C3505">
        <v>8</v>
      </c>
      <c r="D3505" t="s">
        <v>962</v>
      </c>
      <c r="E3505" t="s">
        <v>151</v>
      </c>
      <c r="F3505" s="79" t="s">
        <v>648</v>
      </c>
      <c r="G3505">
        <v>24.51</v>
      </c>
      <c r="H3505">
        <v>117.5</v>
      </c>
      <c r="I3505">
        <v>8</v>
      </c>
      <c r="J3505">
        <v>93</v>
      </c>
      <c r="K3505">
        <v>24</v>
      </c>
      <c r="L3505">
        <v>67.099999999999994</v>
      </c>
      <c r="M3505">
        <v>97</v>
      </c>
      <c r="N3505">
        <v>3.0000000000000001E-3</v>
      </c>
      <c r="O3505">
        <v>156</v>
      </c>
      <c r="P3505">
        <v>4.63</v>
      </c>
      <c r="Q3505">
        <v>78</v>
      </c>
      <c r="R3505">
        <v>105.1</v>
      </c>
      <c r="S3505">
        <v>89</v>
      </c>
      <c r="T3505">
        <v>100.5</v>
      </c>
      <c r="U3505">
        <v>74</v>
      </c>
      <c r="V3505">
        <v>10.61</v>
      </c>
      <c r="W3505">
        <v>13</v>
      </c>
    </row>
    <row r="3506" spans="1:23" x14ac:dyDescent="0.25">
      <c r="A3506">
        <f>COUNTIF('Value Matchup'!$D$356:$D$423,D3506)</f>
        <v>0</v>
      </c>
      <c r="B3506" t="s">
        <v>1874</v>
      </c>
      <c r="C3506">
        <v>9</v>
      </c>
      <c r="D3506" t="s">
        <v>1202</v>
      </c>
      <c r="E3506" t="s">
        <v>232</v>
      </c>
      <c r="F3506" s="79" t="s">
        <v>1209</v>
      </c>
      <c r="G3506">
        <v>24.37</v>
      </c>
      <c r="H3506">
        <v>114.3</v>
      </c>
      <c r="I3506">
        <v>26</v>
      </c>
      <c r="J3506">
        <v>89.9</v>
      </c>
      <c r="K3506">
        <v>6</v>
      </c>
      <c r="L3506">
        <v>66.5</v>
      </c>
      <c r="M3506">
        <v>112</v>
      </c>
      <c r="N3506">
        <v>9.0999999999999998E-2</v>
      </c>
      <c r="O3506">
        <v>11</v>
      </c>
      <c r="P3506">
        <v>12.33</v>
      </c>
      <c r="Q3506">
        <v>2</v>
      </c>
      <c r="R3506">
        <v>109.4</v>
      </c>
      <c r="S3506">
        <v>5</v>
      </c>
      <c r="T3506">
        <v>97.1</v>
      </c>
      <c r="U3506">
        <v>2</v>
      </c>
      <c r="V3506">
        <v>5.81</v>
      </c>
      <c r="W3506">
        <v>42</v>
      </c>
    </row>
    <row r="3507" spans="1:23" x14ac:dyDescent="0.25">
      <c r="A3507">
        <f>COUNTIF('Value Matchup'!$D$356:$D$423,D3507)</f>
        <v>0</v>
      </c>
      <c r="B3507" t="s">
        <v>1874</v>
      </c>
      <c r="C3507">
        <v>10</v>
      </c>
      <c r="D3507" t="s">
        <v>949</v>
      </c>
      <c r="E3507" t="s">
        <v>140</v>
      </c>
      <c r="F3507" s="79" t="s">
        <v>954</v>
      </c>
      <c r="G3507">
        <v>24.31</v>
      </c>
      <c r="H3507">
        <v>117.5</v>
      </c>
      <c r="I3507">
        <v>7</v>
      </c>
      <c r="J3507">
        <v>93.2</v>
      </c>
      <c r="K3507">
        <v>28</v>
      </c>
      <c r="L3507">
        <v>66.3</v>
      </c>
      <c r="M3507">
        <v>127</v>
      </c>
      <c r="N3507">
        <v>5.2999999999999999E-2</v>
      </c>
      <c r="O3507">
        <v>47</v>
      </c>
      <c r="P3507">
        <v>10.23</v>
      </c>
      <c r="Q3507">
        <v>15</v>
      </c>
      <c r="R3507">
        <v>108.5</v>
      </c>
      <c r="S3507">
        <v>19</v>
      </c>
      <c r="T3507">
        <v>98.3</v>
      </c>
      <c r="U3507">
        <v>17</v>
      </c>
      <c r="V3507">
        <v>3.18</v>
      </c>
      <c r="W3507">
        <v>84</v>
      </c>
    </row>
    <row r="3508" spans="1:23" x14ac:dyDescent="0.25">
      <c r="A3508">
        <f>COUNTIF('Value Matchup'!$D$356:$D$423,D3508)</f>
        <v>0</v>
      </c>
      <c r="B3508" t="s">
        <v>1874</v>
      </c>
      <c r="C3508">
        <v>11</v>
      </c>
      <c r="D3508" t="s">
        <v>1791</v>
      </c>
      <c r="E3508" t="s">
        <v>150</v>
      </c>
      <c r="F3508" s="79" t="s">
        <v>755</v>
      </c>
      <c r="G3508">
        <v>24.21</v>
      </c>
      <c r="H3508">
        <v>115.1</v>
      </c>
      <c r="I3508">
        <v>19</v>
      </c>
      <c r="J3508">
        <v>90.9</v>
      </c>
      <c r="K3508">
        <v>13</v>
      </c>
      <c r="L3508">
        <v>63.7</v>
      </c>
      <c r="M3508">
        <v>240</v>
      </c>
      <c r="N3508">
        <v>-6.7000000000000004E-2</v>
      </c>
      <c r="O3508">
        <v>315</v>
      </c>
      <c r="P3508">
        <v>10.95</v>
      </c>
      <c r="Q3508">
        <v>8</v>
      </c>
      <c r="R3508">
        <v>108.9</v>
      </c>
      <c r="S3508">
        <v>12</v>
      </c>
      <c r="T3508">
        <v>98</v>
      </c>
      <c r="U3508">
        <v>10</v>
      </c>
      <c r="V3508">
        <v>2.11</v>
      </c>
      <c r="W3508">
        <v>107</v>
      </c>
    </row>
    <row r="3509" spans="1:23" x14ac:dyDescent="0.25">
      <c r="A3509">
        <f>COUNTIF('Value Matchup'!$D$356:$D$423,D3509)</f>
        <v>0</v>
      </c>
      <c r="B3509" t="s">
        <v>1874</v>
      </c>
      <c r="C3509">
        <v>12</v>
      </c>
      <c r="D3509" t="s">
        <v>1537</v>
      </c>
      <c r="E3509" t="s">
        <v>1668</v>
      </c>
      <c r="F3509" s="79" t="s">
        <v>968</v>
      </c>
      <c r="G3509">
        <v>23.93</v>
      </c>
      <c r="H3509">
        <v>119.5</v>
      </c>
      <c r="I3509">
        <v>3</v>
      </c>
      <c r="J3509">
        <v>95.6</v>
      </c>
      <c r="K3509">
        <v>44</v>
      </c>
      <c r="L3509">
        <v>65.3</v>
      </c>
      <c r="M3509">
        <v>171</v>
      </c>
      <c r="N3509">
        <v>-0.03</v>
      </c>
      <c r="O3509">
        <v>251</v>
      </c>
      <c r="P3509">
        <v>8.42</v>
      </c>
      <c r="Q3509">
        <v>39</v>
      </c>
      <c r="R3509">
        <v>107.6</v>
      </c>
      <c r="S3509">
        <v>39</v>
      </c>
      <c r="T3509">
        <v>99.1</v>
      </c>
      <c r="U3509">
        <v>40</v>
      </c>
      <c r="V3509">
        <v>-3.43</v>
      </c>
      <c r="W3509">
        <v>243</v>
      </c>
    </row>
    <row r="3510" spans="1:23" x14ac:dyDescent="0.25">
      <c r="A3510">
        <f>COUNTIF('Value Matchup'!$D$356:$D$423,D3510)</f>
        <v>0</v>
      </c>
      <c r="B3510" t="s">
        <v>1874</v>
      </c>
      <c r="C3510">
        <v>13</v>
      </c>
      <c r="D3510" t="s">
        <v>1792</v>
      </c>
      <c r="E3510" t="s">
        <v>150</v>
      </c>
      <c r="F3510" s="79" t="s">
        <v>1414</v>
      </c>
      <c r="G3510">
        <v>23.89</v>
      </c>
      <c r="H3510">
        <v>114.4</v>
      </c>
      <c r="I3510">
        <v>24</v>
      </c>
      <c r="J3510">
        <v>90.5</v>
      </c>
      <c r="K3510">
        <v>10</v>
      </c>
      <c r="L3510">
        <v>68.3</v>
      </c>
      <c r="M3510">
        <v>62</v>
      </c>
      <c r="N3510">
        <v>2.1000000000000001E-2</v>
      </c>
      <c r="O3510">
        <v>116</v>
      </c>
      <c r="P3510">
        <v>9.99</v>
      </c>
      <c r="Q3510">
        <v>22</v>
      </c>
      <c r="R3510">
        <v>108.9</v>
      </c>
      <c r="S3510">
        <v>14</v>
      </c>
      <c r="T3510">
        <v>98.9</v>
      </c>
      <c r="U3510">
        <v>32</v>
      </c>
      <c r="V3510">
        <v>-5.37</v>
      </c>
      <c r="W3510">
        <v>286</v>
      </c>
    </row>
    <row r="3511" spans="1:23" x14ac:dyDescent="0.25">
      <c r="A3511">
        <f>COUNTIF('Value Matchup'!$D$356:$D$423,D3511)</f>
        <v>0</v>
      </c>
      <c r="B3511" t="s">
        <v>1874</v>
      </c>
      <c r="C3511">
        <v>14</v>
      </c>
      <c r="D3511" t="s">
        <v>1793</v>
      </c>
      <c r="E3511" t="s">
        <v>134</v>
      </c>
      <c r="F3511" s="79" t="s">
        <v>976</v>
      </c>
      <c r="G3511">
        <v>23.83</v>
      </c>
      <c r="H3511">
        <v>114.5</v>
      </c>
      <c r="I3511">
        <v>23</v>
      </c>
      <c r="J3511">
        <v>90.7</v>
      </c>
      <c r="K3511">
        <v>11</v>
      </c>
      <c r="L3511">
        <v>67.2</v>
      </c>
      <c r="M3511">
        <v>93</v>
      </c>
      <c r="N3511">
        <v>-1.2999999999999999E-2</v>
      </c>
      <c r="O3511">
        <v>202</v>
      </c>
      <c r="P3511">
        <v>8.83</v>
      </c>
      <c r="Q3511">
        <v>37</v>
      </c>
      <c r="R3511">
        <v>107.9</v>
      </c>
      <c r="S3511">
        <v>32</v>
      </c>
      <c r="T3511">
        <v>99.1</v>
      </c>
      <c r="U3511">
        <v>39</v>
      </c>
      <c r="V3511">
        <v>1.55</v>
      </c>
      <c r="W3511">
        <v>117</v>
      </c>
    </row>
    <row r="3512" spans="1:23" x14ac:dyDescent="0.25">
      <c r="A3512">
        <f>COUNTIF('Value Matchup'!$D$356:$D$423,D3512)</f>
        <v>0</v>
      </c>
      <c r="B3512" t="s">
        <v>1874</v>
      </c>
      <c r="C3512">
        <v>15</v>
      </c>
      <c r="D3512" t="s">
        <v>1794</v>
      </c>
      <c r="E3512" t="s">
        <v>1668</v>
      </c>
      <c r="F3512" s="79" t="s">
        <v>970</v>
      </c>
      <c r="G3512">
        <v>23.03</v>
      </c>
      <c r="H3512">
        <v>118.2</v>
      </c>
      <c r="I3512">
        <v>5</v>
      </c>
      <c r="J3512">
        <v>95.2</v>
      </c>
      <c r="K3512">
        <v>42</v>
      </c>
      <c r="L3512">
        <v>59.1</v>
      </c>
      <c r="M3512">
        <v>334</v>
      </c>
      <c r="N3512">
        <v>-1.7999999999999999E-2</v>
      </c>
      <c r="O3512">
        <v>223</v>
      </c>
      <c r="P3512">
        <v>10.14</v>
      </c>
      <c r="Q3512">
        <v>18</v>
      </c>
      <c r="R3512">
        <v>108.9</v>
      </c>
      <c r="S3512">
        <v>13</v>
      </c>
      <c r="T3512">
        <v>98.8</v>
      </c>
      <c r="U3512">
        <v>29</v>
      </c>
      <c r="V3512">
        <v>-2.04</v>
      </c>
      <c r="W3512">
        <v>207</v>
      </c>
    </row>
    <row r="3513" spans="1:23" x14ac:dyDescent="0.25">
      <c r="A3513">
        <f>COUNTIF('Value Matchup'!$D$356:$D$423,D3513)</f>
        <v>0</v>
      </c>
      <c r="B3513" t="s">
        <v>1874</v>
      </c>
      <c r="C3513">
        <v>16</v>
      </c>
      <c r="D3513" t="s">
        <v>1429</v>
      </c>
      <c r="E3513" t="s">
        <v>150</v>
      </c>
      <c r="F3513" s="79" t="s">
        <v>1241</v>
      </c>
      <c r="G3513">
        <v>22.21</v>
      </c>
      <c r="H3513">
        <v>117</v>
      </c>
      <c r="I3513">
        <v>10</v>
      </c>
      <c r="J3513">
        <v>94.8</v>
      </c>
      <c r="K3513">
        <v>39</v>
      </c>
      <c r="L3513">
        <v>69.7</v>
      </c>
      <c r="M3513">
        <v>29</v>
      </c>
      <c r="N3513">
        <v>2.4E-2</v>
      </c>
      <c r="O3513">
        <v>106</v>
      </c>
      <c r="P3513">
        <v>11.46</v>
      </c>
      <c r="Q3513">
        <v>4</v>
      </c>
      <c r="R3513">
        <v>108.4</v>
      </c>
      <c r="S3513">
        <v>21</v>
      </c>
      <c r="T3513">
        <v>97</v>
      </c>
      <c r="U3513">
        <v>1</v>
      </c>
      <c r="V3513">
        <v>0.77</v>
      </c>
      <c r="W3513">
        <v>133</v>
      </c>
    </row>
    <row r="3514" spans="1:23" x14ac:dyDescent="0.25">
      <c r="A3514">
        <f>COUNTIF('Value Matchup'!$D$356:$D$423,D3514)</f>
        <v>0</v>
      </c>
      <c r="B3514" t="s">
        <v>1874</v>
      </c>
      <c r="C3514">
        <v>17</v>
      </c>
      <c r="D3514" t="s">
        <v>1795</v>
      </c>
      <c r="E3514" t="s">
        <v>1668</v>
      </c>
      <c r="F3514" s="79" t="s">
        <v>968</v>
      </c>
      <c r="G3514">
        <v>22.09</v>
      </c>
      <c r="H3514">
        <v>113.1</v>
      </c>
      <c r="I3514">
        <v>34</v>
      </c>
      <c r="J3514">
        <v>91</v>
      </c>
      <c r="K3514">
        <v>14</v>
      </c>
      <c r="L3514">
        <v>72.2</v>
      </c>
      <c r="M3514">
        <v>10</v>
      </c>
      <c r="N3514">
        <v>-5.0000000000000001E-3</v>
      </c>
      <c r="O3514">
        <v>180</v>
      </c>
      <c r="P3514">
        <v>10.18</v>
      </c>
      <c r="Q3514">
        <v>16</v>
      </c>
      <c r="R3514">
        <v>109.4</v>
      </c>
      <c r="S3514">
        <v>4</v>
      </c>
      <c r="T3514">
        <v>99.2</v>
      </c>
      <c r="U3514">
        <v>44</v>
      </c>
      <c r="V3514">
        <v>0.09</v>
      </c>
      <c r="W3514">
        <v>151</v>
      </c>
    </row>
    <row r="3515" spans="1:23" x14ac:dyDescent="0.25">
      <c r="A3515">
        <f>COUNTIF('Value Matchup'!$D$356:$D$423,D3515)</f>
        <v>0</v>
      </c>
      <c r="B3515" t="s">
        <v>1874</v>
      </c>
      <c r="C3515">
        <v>18</v>
      </c>
      <c r="D3515" t="s">
        <v>1205</v>
      </c>
      <c r="E3515" t="s">
        <v>232</v>
      </c>
      <c r="F3515" s="79" t="s">
        <v>965</v>
      </c>
      <c r="G3515">
        <v>21.84</v>
      </c>
      <c r="H3515">
        <v>110.5</v>
      </c>
      <c r="I3515">
        <v>60</v>
      </c>
      <c r="J3515">
        <v>88.7</v>
      </c>
      <c r="K3515">
        <v>5</v>
      </c>
      <c r="L3515">
        <v>65.900000000000006</v>
      </c>
      <c r="M3515">
        <v>144</v>
      </c>
      <c r="N3515">
        <v>-1.2E-2</v>
      </c>
      <c r="O3515">
        <v>199</v>
      </c>
      <c r="P3515">
        <v>8.94</v>
      </c>
      <c r="Q3515">
        <v>36</v>
      </c>
      <c r="R3515">
        <v>107.2</v>
      </c>
      <c r="S3515">
        <v>46</v>
      </c>
      <c r="T3515">
        <v>98.3</v>
      </c>
      <c r="U3515">
        <v>16</v>
      </c>
      <c r="V3515">
        <v>-5.45</v>
      </c>
      <c r="W3515">
        <v>289</v>
      </c>
    </row>
    <row r="3516" spans="1:23" x14ac:dyDescent="0.25">
      <c r="A3516">
        <f>COUNTIF('Value Matchup'!$D$356:$D$423,D3516)</f>
        <v>0</v>
      </c>
      <c r="B3516" t="s">
        <v>1874</v>
      </c>
      <c r="C3516">
        <v>19</v>
      </c>
      <c r="D3516" t="s">
        <v>1674</v>
      </c>
      <c r="E3516" t="s">
        <v>150</v>
      </c>
      <c r="F3516" s="79" t="s">
        <v>970</v>
      </c>
      <c r="G3516">
        <v>21.02</v>
      </c>
      <c r="H3516">
        <v>117.1</v>
      </c>
      <c r="I3516">
        <v>9</v>
      </c>
      <c r="J3516">
        <v>96.1</v>
      </c>
      <c r="K3516">
        <v>52</v>
      </c>
      <c r="L3516">
        <v>67.5</v>
      </c>
      <c r="M3516">
        <v>78</v>
      </c>
      <c r="N3516">
        <v>-1.4E-2</v>
      </c>
      <c r="O3516">
        <v>203</v>
      </c>
      <c r="P3516">
        <v>8.2200000000000006</v>
      </c>
      <c r="Q3516">
        <v>41</v>
      </c>
      <c r="R3516">
        <v>107.8</v>
      </c>
      <c r="S3516">
        <v>34</v>
      </c>
      <c r="T3516">
        <v>99.5</v>
      </c>
      <c r="U3516">
        <v>49</v>
      </c>
      <c r="V3516">
        <v>-4.95</v>
      </c>
      <c r="W3516">
        <v>279</v>
      </c>
    </row>
    <row r="3517" spans="1:23" x14ac:dyDescent="0.25">
      <c r="A3517">
        <f>COUNTIF('Value Matchup'!$D$356:$D$423,D3517)</f>
        <v>0</v>
      </c>
      <c r="B3517" t="s">
        <v>1874</v>
      </c>
      <c r="C3517">
        <v>20</v>
      </c>
      <c r="D3517" t="s">
        <v>1796</v>
      </c>
      <c r="E3517" t="s">
        <v>182</v>
      </c>
      <c r="F3517" s="79" t="s">
        <v>976</v>
      </c>
      <c r="G3517">
        <v>20.239999999999998</v>
      </c>
      <c r="H3517">
        <v>111</v>
      </c>
      <c r="I3517">
        <v>53</v>
      </c>
      <c r="J3517">
        <v>90.8</v>
      </c>
      <c r="K3517">
        <v>12</v>
      </c>
      <c r="L3517">
        <v>65.8</v>
      </c>
      <c r="M3517">
        <v>149</v>
      </c>
      <c r="N3517">
        <v>-8.0000000000000002E-3</v>
      </c>
      <c r="O3517">
        <v>185</v>
      </c>
      <c r="P3517">
        <v>5.81</v>
      </c>
      <c r="Q3517">
        <v>64</v>
      </c>
      <c r="R3517">
        <v>105.8</v>
      </c>
      <c r="S3517">
        <v>68</v>
      </c>
      <c r="T3517">
        <v>100</v>
      </c>
      <c r="U3517">
        <v>62</v>
      </c>
      <c r="V3517">
        <v>7.97</v>
      </c>
      <c r="W3517">
        <v>24</v>
      </c>
    </row>
    <row r="3518" spans="1:23" x14ac:dyDescent="0.25">
      <c r="A3518">
        <f>COUNTIF('Value Matchup'!$D$356:$D$423,D3518)</f>
        <v>0</v>
      </c>
      <c r="B3518" t="s">
        <v>1874</v>
      </c>
      <c r="C3518">
        <v>21</v>
      </c>
      <c r="D3518" t="s">
        <v>1797</v>
      </c>
      <c r="E3518" t="s">
        <v>110</v>
      </c>
      <c r="F3518" s="79" t="s">
        <v>752</v>
      </c>
      <c r="G3518">
        <v>20.100000000000001</v>
      </c>
      <c r="H3518">
        <v>114</v>
      </c>
      <c r="I3518">
        <v>28</v>
      </c>
      <c r="J3518">
        <v>93.9</v>
      </c>
      <c r="K3518">
        <v>35</v>
      </c>
      <c r="L3518">
        <v>69</v>
      </c>
      <c r="M3518">
        <v>41</v>
      </c>
      <c r="N3518">
        <v>-4.5999999999999999E-2</v>
      </c>
      <c r="O3518">
        <v>285</v>
      </c>
      <c r="P3518">
        <v>4.57</v>
      </c>
      <c r="Q3518">
        <v>79</v>
      </c>
      <c r="R3518">
        <v>105.4</v>
      </c>
      <c r="S3518">
        <v>76</v>
      </c>
      <c r="T3518">
        <v>100.9</v>
      </c>
      <c r="U3518">
        <v>82</v>
      </c>
      <c r="V3518">
        <v>0.39</v>
      </c>
      <c r="W3518">
        <v>145</v>
      </c>
    </row>
    <row r="3519" spans="1:23" x14ac:dyDescent="0.25">
      <c r="A3519">
        <f>COUNTIF('Value Matchup'!$D$356:$D$423,D3519)</f>
        <v>0</v>
      </c>
      <c r="B3519" t="s">
        <v>1874</v>
      </c>
      <c r="C3519">
        <v>22</v>
      </c>
      <c r="D3519" t="s">
        <v>1450</v>
      </c>
      <c r="E3519" t="s">
        <v>134</v>
      </c>
      <c r="F3519" s="79" t="s">
        <v>755</v>
      </c>
      <c r="G3519">
        <v>19.649999999999999</v>
      </c>
      <c r="H3519">
        <v>112.2</v>
      </c>
      <c r="I3519">
        <v>42</v>
      </c>
      <c r="J3519">
        <v>92.5</v>
      </c>
      <c r="K3519">
        <v>20</v>
      </c>
      <c r="L3519">
        <v>65.400000000000006</v>
      </c>
      <c r="M3519">
        <v>160</v>
      </c>
      <c r="N3519">
        <v>-4.8000000000000001E-2</v>
      </c>
      <c r="O3519">
        <v>288</v>
      </c>
      <c r="P3519">
        <v>10.16</v>
      </c>
      <c r="Q3519">
        <v>17</v>
      </c>
      <c r="R3519">
        <v>109.2</v>
      </c>
      <c r="S3519">
        <v>8</v>
      </c>
      <c r="T3519">
        <v>99</v>
      </c>
      <c r="U3519">
        <v>36</v>
      </c>
      <c r="V3519">
        <v>2.0099999999999998</v>
      </c>
      <c r="W3519">
        <v>108</v>
      </c>
    </row>
    <row r="3520" spans="1:23" x14ac:dyDescent="0.25">
      <c r="A3520">
        <f>COUNTIF('Value Matchup'!$D$356:$D$423,D3520)</f>
        <v>0</v>
      </c>
      <c r="B3520" t="s">
        <v>1874</v>
      </c>
      <c r="C3520">
        <v>23</v>
      </c>
      <c r="D3520" t="s">
        <v>1675</v>
      </c>
      <c r="E3520" t="s">
        <v>140</v>
      </c>
      <c r="F3520" s="79" t="s">
        <v>644</v>
      </c>
      <c r="G3520">
        <v>19.62</v>
      </c>
      <c r="H3520">
        <v>116.4</v>
      </c>
      <c r="I3520">
        <v>16</v>
      </c>
      <c r="J3520">
        <v>96.7</v>
      </c>
      <c r="K3520">
        <v>61</v>
      </c>
      <c r="L3520">
        <v>67.900000000000006</v>
      </c>
      <c r="M3520">
        <v>67</v>
      </c>
      <c r="N3520">
        <v>-2.4E-2</v>
      </c>
      <c r="O3520">
        <v>236</v>
      </c>
      <c r="P3520">
        <v>6.19</v>
      </c>
      <c r="Q3520">
        <v>60</v>
      </c>
      <c r="R3520">
        <v>105.4</v>
      </c>
      <c r="S3520">
        <v>77</v>
      </c>
      <c r="T3520">
        <v>99.2</v>
      </c>
      <c r="U3520">
        <v>43</v>
      </c>
      <c r="V3520">
        <v>-4.45</v>
      </c>
      <c r="W3520">
        <v>266</v>
      </c>
    </row>
    <row r="3521" spans="1:23" x14ac:dyDescent="0.25">
      <c r="A3521">
        <f>COUNTIF('Value Matchup'!$D$356:$D$423,D3521)</f>
        <v>0</v>
      </c>
      <c r="B3521" t="s">
        <v>1874</v>
      </c>
      <c r="C3521">
        <v>24</v>
      </c>
      <c r="D3521" t="s">
        <v>1798</v>
      </c>
      <c r="E3521" t="s">
        <v>140</v>
      </c>
      <c r="F3521" s="79" t="s">
        <v>1470</v>
      </c>
      <c r="G3521">
        <v>18.88</v>
      </c>
      <c r="H3521">
        <v>111.6</v>
      </c>
      <c r="I3521">
        <v>46</v>
      </c>
      <c r="J3521">
        <v>92.7</v>
      </c>
      <c r="K3521">
        <v>22</v>
      </c>
      <c r="L3521">
        <v>72.8</v>
      </c>
      <c r="M3521">
        <v>7</v>
      </c>
      <c r="N3521">
        <v>5.0999999999999997E-2</v>
      </c>
      <c r="O3521">
        <v>52</v>
      </c>
      <c r="P3521">
        <v>7.66</v>
      </c>
      <c r="Q3521">
        <v>51</v>
      </c>
      <c r="R3521">
        <v>107.5</v>
      </c>
      <c r="S3521">
        <v>41</v>
      </c>
      <c r="T3521">
        <v>99.9</v>
      </c>
      <c r="U3521">
        <v>55</v>
      </c>
      <c r="V3521">
        <v>-4.3499999999999996</v>
      </c>
      <c r="W3521">
        <v>262</v>
      </c>
    </row>
    <row r="3522" spans="1:23" x14ac:dyDescent="0.25">
      <c r="A3522">
        <f>COUNTIF('Value Matchup'!$D$356:$D$423,D3522)</f>
        <v>0</v>
      </c>
      <c r="B3522" t="s">
        <v>1874</v>
      </c>
      <c r="C3522">
        <v>25</v>
      </c>
      <c r="D3522" t="s">
        <v>1799</v>
      </c>
      <c r="E3522" t="s">
        <v>232</v>
      </c>
      <c r="F3522" s="79" t="s">
        <v>652</v>
      </c>
      <c r="G3522">
        <v>18.72</v>
      </c>
      <c r="H3522">
        <v>106.8</v>
      </c>
      <c r="I3522">
        <v>104</v>
      </c>
      <c r="J3522">
        <v>88.1</v>
      </c>
      <c r="K3522">
        <v>4</v>
      </c>
      <c r="L3522">
        <v>62.8</v>
      </c>
      <c r="M3522">
        <v>271</v>
      </c>
      <c r="N3522">
        <v>1E-3</v>
      </c>
      <c r="O3522">
        <v>164</v>
      </c>
      <c r="P3522">
        <v>7.96</v>
      </c>
      <c r="Q3522">
        <v>45</v>
      </c>
      <c r="R3522">
        <v>106.5</v>
      </c>
      <c r="S3522">
        <v>55</v>
      </c>
      <c r="T3522">
        <v>98.6</v>
      </c>
      <c r="U3522">
        <v>23</v>
      </c>
      <c r="V3522">
        <v>-3.36</v>
      </c>
      <c r="W3522">
        <v>239</v>
      </c>
    </row>
    <row r="3523" spans="1:23" x14ac:dyDescent="0.25">
      <c r="A3523">
        <f>COUNTIF('Value Matchup'!$D$356:$D$423,D3523)</f>
        <v>0</v>
      </c>
      <c r="B3523" t="s">
        <v>1874</v>
      </c>
      <c r="C3523">
        <v>26</v>
      </c>
      <c r="D3523" t="s">
        <v>1800</v>
      </c>
      <c r="E3523" t="s">
        <v>134</v>
      </c>
      <c r="F3523" s="79" t="s">
        <v>755</v>
      </c>
      <c r="G3523">
        <v>18.329999999999998</v>
      </c>
      <c r="H3523">
        <v>116.4</v>
      </c>
      <c r="I3523">
        <v>15</v>
      </c>
      <c r="J3523">
        <v>98.1</v>
      </c>
      <c r="K3523">
        <v>73</v>
      </c>
      <c r="L3523">
        <v>69.3</v>
      </c>
      <c r="M3523">
        <v>36</v>
      </c>
      <c r="N3523">
        <v>-3.0000000000000001E-3</v>
      </c>
      <c r="O3523">
        <v>169</v>
      </c>
      <c r="P3523">
        <v>10.46</v>
      </c>
      <c r="Q3523">
        <v>12</v>
      </c>
      <c r="R3523">
        <v>108.8</v>
      </c>
      <c r="S3523">
        <v>15</v>
      </c>
      <c r="T3523">
        <v>98.4</v>
      </c>
      <c r="U3523">
        <v>19</v>
      </c>
      <c r="V3523">
        <v>-0.28000000000000003</v>
      </c>
      <c r="W3523">
        <v>165</v>
      </c>
    </row>
    <row r="3524" spans="1:23" x14ac:dyDescent="0.25">
      <c r="A3524">
        <f>COUNTIF('Value Matchup'!$D$356:$D$423,D3524)</f>
        <v>0</v>
      </c>
      <c r="B3524" t="s">
        <v>1874</v>
      </c>
      <c r="C3524">
        <v>27</v>
      </c>
      <c r="D3524" t="s">
        <v>1801</v>
      </c>
      <c r="E3524" t="s">
        <v>1668</v>
      </c>
      <c r="F3524" s="79" t="s">
        <v>989</v>
      </c>
      <c r="G3524">
        <v>18.260000000000002</v>
      </c>
      <c r="H3524">
        <v>110</v>
      </c>
      <c r="I3524">
        <v>65</v>
      </c>
      <c r="J3524">
        <v>91.8</v>
      </c>
      <c r="K3524">
        <v>16</v>
      </c>
      <c r="L3524">
        <v>63.7</v>
      </c>
      <c r="M3524">
        <v>242</v>
      </c>
      <c r="N3524">
        <v>-3.2000000000000001E-2</v>
      </c>
      <c r="O3524">
        <v>260</v>
      </c>
      <c r="P3524">
        <v>10.81</v>
      </c>
      <c r="Q3524">
        <v>9</v>
      </c>
      <c r="R3524">
        <v>110.5</v>
      </c>
      <c r="S3524">
        <v>2</v>
      </c>
      <c r="T3524">
        <v>99.7</v>
      </c>
      <c r="U3524">
        <v>51</v>
      </c>
      <c r="V3524">
        <v>0.74</v>
      </c>
      <c r="W3524">
        <v>134</v>
      </c>
    </row>
    <row r="3525" spans="1:23" x14ac:dyDescent="0.25">
      <c r="A3525">
        <f>COUNTIF('Value Matchup'!$D$356:$D$423,D3525)</f>
        <v>0</v>
      </c>
      <c r="B3525" t="s">
        <v>1874</v>
      </c>
      <c r="C3525">
        <v>28</v>
      </c>
      <c r="D3525" t="s">
        <v>1312</v>
      </c>
      <c r="E3525" t="s">
        <v>110</v>
      </c>
      <c r="F3525" s="79" t="s">
        <v>652</v>
      </c>
      <c r="G3525">
        <v>17.8</v>
      </c>
      <c r="H3525">
        <v>110.8</v>
      </c>
      <c r="I3525">
        <v>56</v>
      </c>
      <c r="J3525">
        <v>92.9</v>
      </c>
      <c r="K3525">
        <v>23</v>
      </c>
      <c r="L3525">
        <v>65</v>
      </c>
      <c r="M3525">
        <v>184</v>
      </c>
      <c r="N3525">
        <v>1.2999999999999999E-2</v>
      </c>
      <c r="O3525">
        <v>136</v>
      </c>
      <c r="P3525">
        <v>7.29</v>
      </c>
      <c r="Q3525">
        <v>53</v>
      </c>
      <c r="R3525">
        <v>107.9</v>
      </c>
      <c r="S3525">
        <v>33</v>
      </c>
      <c r="T3525">
        <v>100.6</v>
      </c>
      <c r="U3525">
        <v>75</v>
      </c>
      <c r="V3525">
        <v>6.96</v>
      </c>
      <c r="W3525">
        <v>34</v>
      </c>
    </row>
    <row r="3526" spans="1:23" x14ac:dyDescent="0.25">
      <c r="A3526">
        <f>COUNTIF('Value Matchup'!$D$356:$D$423,D3526)</f>
        <v>0</v>
      </c>
      <c r="B3526" t="s">
        <v>1874</v>
      </c>
      <c r="C3526">
        <v>29</v>
      </c>
      <c r="D3526" t="s">
        <v>1802</v>
      </c>
      <c r="E3526" t="s">
        <v>232</v>
      </c>
      <c r="F3526" s="79" t="s">
        <v>539</v>
      </c>
      <c r="G3526">
        <v>17.62</v>
      </c>
      <c r="H3526">
        <v>113.3</v>
      </c>
      <c r="I3526">
        <v>31</v>
      </c>
      <c r="J3526">
        <v>95.7</v>
      </c>
      <c r="K3526">
        <v>46</v>
      </c>
      <c r="L3526">
        <v>59.1</v>
      </c>
      <c r="M3526">
        <v>333</v>
      </c>
      <c r="N3526">
        <v>-5.1999999999999998E-2</v>
      </c>
      <c r="O3526">
        <v>299</v>
      </c>
      <c r="P3526">
        <v>9.51</v>
      </c>
      <c r="Q3526">
        <v>28</v>
      </c>
      <c r="R3526">
        <v>107.3</v>
      </c>
      <c r="S3526">
        <v>44</v>
      </c>
      <c r="T3526">
        <v>97.8</v>
      </c>
      <c r="U3526">
        <v>9</v>
      </c>
      <c r="V3526">
        <v>1.32</v>
      </c>
      <c r="W3526">
        <v>121</v>
      </c>
    </row>
    <row r="3527" spans="1:23" x14ac:dyDescent="0.25">
      <c r="A3527">
        <f>COUNTIF('Value Matchup'!$D$356:$D$423,D3527)</f>
        <v>0</v>
      </c>
      <c r="B3527" t="s">
        <v>1874</v>
      </c>
      <c r="C3527">
        <v>30</v>
      </c>
      <c r="D3527" t="s">
        <v>1803</v>
      </c>
      <c r="E3527" t="s">
        <v>1668</v>
      </c>
      <c r="F3527" s="79" t="s">
        <v>537</v>
      </c>
      <c r="G3527">
        <v>17.37</v>
      </c>
      <c r="H3527">
        <v>116.8</v>
      </c>
      <c r="I3527">
        <v>11</v>
      </c>
      <c r="J3527">
        <v>99.4</v>
      </c>
      <c r="K3527">
        <v>96</v>
      </c>
      <c r="L3527">
        <v>66</v>
      </c>
      <c r="M3527">
        <v>140</v>
      </c>
      <c r="N3527">
        <v>1E-3</v>
      </c>
      <c r="O3527">
        <v>162</v>
      </c>
      <c r="P3527">
        <v>9.17</v>
      </c>
      <c r="Q3527">
        <v>33</v>
      </c>
      <c r="R3527">
        <v>108</v>
      </c>
      <c r="S3527">
        <v>30</v>
      </c>
      <c r="T3527">
        <v>98.8</v>
      </c>
      <c r="U3527">
        <v>30</v>
      </c>
      <c r="V3527">
        <v>-3.54</v>
      </c>
      <c r="W3527">
        <v>246</v>
      </c>
    </row>
    <row r="3528" spans="1:23" x14ac:dyDescent="0.25">
      <c r="A3528">
        <f>COUNTIF('Value Matchup'!$D$356:$D$423,D3528)</f>
        <v>0</v>
      </c>
      <c r="B3528" t="s">
        <v>1874</v>
      </c>
      <c r="C3528">
        <v>31</v>
      </c>
      <c r="D3528" t="s">
        <v>1804</v>
      </c>
      <c r="E3528" t="s">
        <v>150</v>
      </c>
      <c r="F3528" s="79" t="s">
        <v>445</v>
      </c>
      <c r="G3528">
        <v>16.96</v>
      </c>
      <c r="H3528">
        <v>111.1</v>
      </c>
      <c r="I3528">
        <v>51</v>
      </c>
      <c r="J3528">
        <v>94.2</v>
      </c>
      <c r="K3528">
        <v>36</v>
      </c>
      <c r="L3528">
        <v>62.7</v>
      </c>
      <c r="M3528">
        <v>277</v>
      </c>
      <c r="N3528">
        <v>-0.106</v>
      </c>
      <c r="O3528">
        <v>340</v>
      </c>
      <c r="P3528">
        <v>11.11</v>
      </c>
      <c r="Q3528">
        <v>7</v>
      </c>
      <c r="R3528">
        <v>108.7</v>
      </c>
      <c r="S3528">
        <v>16</v>
      </c>
      <c r="T3528">
        <v>97.6</v>
      </c>
      <c r="U3528">
        <v>5</v>
      </c>
      <c r="V3528">
        <v>2.4900000000000002</v>
      </c>
      <c r="W3528">
        <v>96</v>
      </c>
    </row>
    <row r="3529" spans="1:23" x14ac:dyDescent="0.25">
      <c r="A3529">
        <f>COUNTIF('Value Matchup'!$D$356:$D$423,D3529)</f>
        <v>0</v>
      </c>
      <c r="B3529" t="s">
        <v>1874</v>
      </c>
      <c r="C3529">
        <v>32</v>
      </c>
      <c r="D3529" t="s">
        <v>1805</v>
      </c>
      <c r="E3529" t="s">
        <v>114</v>
      </c>
      <c r="F3529" s="79" t="s">
        <v>534</v>
      </c>
      <c r="G3529">
        <v>16.48</v>
      </c>
      <c r="H3529">
        <v>115.1</v>
      </c>
      <c r="I3529">
        <v>20</v>
      </c>
      <c r="J3529">
        <v>98.7</v>
      </c>
      <c r="K3529">
        <v>83</v>
      </c>
      <c r="L3529">
        <v>67.7</v>
      </c>
      <c r="M3529">
        <v>72</v>
      </c>
      <c r="N3529">
        <v>-3.2000000000000001E-2</v>
      </c>
      <c r="O3529">
        <v>261</v>
      </c>
      <c r="P3529">
        <v>9.4</v>
      </c>
      <c r="Q3529">
        <v>31</v>
      </c>
      <c r="R3529">
        <v>107.9</v>
      </c>
      <c r="S3529">
        <v>31</v>
      </c>
      <c r="T3529">
        <v>98.5</v>
      </c>
      <c r="U3529">
        <v>21</v>
      </c>
      <c r="V3529">
        <v>9.15</v>
      </c>
      <c r="W3529">
        <v>21</v>
      </c>
    </row>
    <row r="3530" spans="1:23" x14ac:dyDescent="0.25">
      <c r="A3530">
        <f>COUNTIF('Value Matchup'!$D$356:$D$423,D3530)</f>
        <v>0</v>
      </c>
      <c r="B3530" t="s">
        <v>1874</v>
      </c>
      <c r="C3530">
        <v>33</v>
      </c>
      <c r="D3530" t="s">
        <v>1100</v>
      </c>
      <c r="E3530" t="s">
        <v>134</v>
      </c>
      <c r="F3530" s="79" t="s">
        <v>1117</v>
      </c>
      <c r="G3530">
        <v>16.38</v>
      </c>
      <c r="H3530">
        <v>116.5</v>
      </c>
      <c r="I3530">
        <v>14</v>
      </c>
      <c r="J3530">
        <v>100.1</v>
      </c>
      <c r="K3530">
        <v>115</v>
      </c>
      <c r="L3530">
        <v>65.8</v>
      </c>
      <c r="M3530">
        <v>152</v>
      </c>
      <c r="N3530">
        <v>-1.7000000000000001E-2</v>
      </c>
      <c r="O3530">
        <v>219</v>
      </c>
      <c r="P3530">
        <v>10.57</v>
      </c>
      <c r="Q3530">
        <v>11</v>
      </c>
      <c r="R3530">
        <v>108.6</v>
      </c>
      <c r="S3530">
        <v>18</v>
      </c>
      <c r="T3530">
        <v>98</v>
      </c>
      <c r="U3530">
        <v>11</v>
      </c>
      <c r="V3530">
        <v>-2.35</v>
      </c>
      <c r="W3530">
        <v>218</v>
      </c>
    </row>
    <row r="3531" spans="1:23" x14ac:dyDescent="0.25">
      <c r="A3531">
        <f>COUNTIF('Value Matchup'!$D$356:$D$423,D3531)</f>
        <v>0</v>
      </c>
      <c r="B3531" t="s">
        <v>1874</v>
      </c>
      <c r="C3531">
        <v>34</v>
      </c>
      <c r="D3531" t="s">
        <v>1806</v>
      </c>
      <c r="E3531" t="s">
        <v>232</v>
      </c>
      <c r="F3531" s="79" t="s">
        <v>537</v>
      </c>
      <c r="G3531">
        <v>16.34</v>
      </c>
      <c r="H3531">
        <v>113.3</v>
      </c>
      <c r="I3531">
        <v>32</v>
      </c>
      <c r="J3531">
        <v>96.9</v>
      </c>
      <c r="K3531">
        <v>63</v>
      </c>
      <c r="L3531">
        <v>62.5</v>
      </c>
      <c r="M3531">
        <v>284</v>
      </c>
      <c r="N3531">
        <v>4.2000000000000003E-2</v>
      </c>
      <c r="O3531">
        <v>67</v>
      </c>
      <c r="P3531">
        <v>9.4600000000000009</v>
      </c>
      <c r="Q3531">
        <v>30</v>
      </c>
      <c r="R3531">
        <v>107.7</v>
      </c>
      <c r="S3531">
        <v>36</v>
      </c>
      <c r="T3531">
        <v>98.2</v>
      </c>
      <c r="U3531">
        <v>14</v>
      </c>
      <c r="V3531">
        <v>-3.41</v>
      </c>
      <c r="W3531">
        <v>241</v>
      </c>
    </row>
    <row r="3532" spans="1:23" x14ac:dyDescent="0.25">
      <c r="A3532">
        <f>COUNTIF('Value Matchup'!$D$356:$D$423,D3532)</f>
        <v>0</v>
      </c>
      <c r="B3532" t="s">
        <v>1874</v>
      </c>
      <c r="C3532">
        <v>35</v>
      </c>
      <c r="D3532" t="s">
        <v>1411</v>
      </c>
      <c r="E3532" t="s">
        <v>114</v>
      </c>
      <c r="F3532" s="79" t="s">
        <v>1055</v>
      </c>
      <c r="G3532">
        <v>16.16</v>
      </c>
      <c r="H3532">
        <v>115.1</v>
      </c>
      <c r="I3532">
        <v>21</v>
      </c>
      <c r="J3532">
        <v>98.9</v>
      </c>
      <c r="K3532">
        <v>88</v>
      </c>
      <c r="L3532">
        <v>65.8</v>
      </c>
      <c r="M3532">
        <v>151</v>
      </c>
      <c r="N3532">
        <v>-7.5999999999999998E-2</v>
      </c>
      <c r="O3532">
        <v>326</v>
      </c>
      <c r="P3532">
        <v>2.61</v>
      </c>
      <c r="Q3532">
        <v>104</v>
      </c>
      <c r="R3532">
        <v>104</v>
      </c>
      <c r="S3532">
        <v>122</v>
      </c>
      <c r="T3532">
        <v>101.4</v>
      </c>
      <c r="U3532">
        <v>104</v>
      </c>
      <c r="V3532">
        <v>-8.15</v>
      </c>
      <c r="W3532">
        <v>321</v>
      </c>
    </row>
    <row r="3533" spans="1:23" x14ac:dyDescent="0.25">
      <c r="A3533">
        <f>COUNTIF('Value Matchup'!$D$356:$D$423,D3533)</f>
        <v>0</v>
      </c>
      <c r="B3533" t="s">
        <v>1874</v>
      </c>
      <c r="C3533">
        <v>36</v>
      </c>
      <c r="D3533" t="s">
        <v>1807</v>
      </c>
      <c r="E3533" t="s">
        <v>110</v>
      </c>
      <c r="F3533" s="79" t="s">
        <v>1114</v>
      </c>
      <c r="G3533">
        <v>16.05</v>
      </c>
      <c r="H3533">
        <v>109.4</v>
      </c>
      <c r="I3533">
        <v>71</v>
      </c>
      <c r="J3533">
        <v>93.3</v>
      </c>
      <c r="K3533">
        <v>30</v>
      </c>
      <c r="L3533">
        <v>61.8</v>
      </c>
      <c r="M3533">
        <v>305</v>
      </c>
      <c r="N3533">
        <v>0.02</v>
      </c>
      <c r="O3533">
        <v>117</v>
      </c>
      <c r="P3533">
        <v>5.59</v>
      </c>
      <c r="Q3533">
        <v>66</v>
      </c>
      <c r="R3533">
        <v>105.6</v>
      </c>
      <c r="S3533">
        <v>70</v>
      </c>
      <c r="T3533">
        <v>100</v>
      </c>
      <c r="U3533">
        <v>61</v>
      </c>
      <c r="V3533">
        <v>-1.71</v>
      </c>
      <c r="W3533">
        <v>201</v>
      </c>
    </row>
    <row r="3534" spans="1:23" x14ac:dyDescent="0.25">
      <c r="A3534">
        <f>COUNTIF('Value Matchup'!$D$356:$D$423,D3534)</f>
        <v>0</v>
      </c>
      <c r="B3534" t="s">
        <v>1874</v>
      </c>
      <c r="C3534">
        <v>37</v>
      </c>
      <c r="D3534" t="s">
        <v>1808</v>
      </c>
      <c r="E3534" t="s">
        <v>1668</v>
      </c>
      <c r="F3534" s="79" t="s">
        <v>649</v>
      </c>
      <c r="G3534">
        <v>15.96</v>
      </c>
      <c r="H3534">
        <v>117.7</v>
      </c>
      <c r="I3534">
        <v>6</v>
      </c>
      <c r="J3534">
        <v>101.8</v>
      </c>
      <c r="K3534">
        <v>147</v>
      </c>
      <c r="L3534">
        <v>64.900000000000006</v>
      </c>
      <c r="M3534">
        <v>187</v>
      </c>
      <c r="N3534">
        <v>1.7999999999999999E-2</v>
      </c>
      <c r="O3534">
        <v>119</v>
      </c>
      <c r="P3534">
        <v>11.33</v>
      </c>
      <c r="Q3534">
        <v>6</v>
      </c>
      <c r="R3534">
        <v>109</v>
      </c>
      <c r="S3534">
        <v>10</v>
      </c>
      <c r="T3534">
        <v>97.7</v>
      </c>
      <c r="U3534">
        <v>8</v>
      </c>
      <c r="V3534">
        <v>2.34</v>
      </c>
      <c r="W3534">
        <v>100</v>
      </c>
    </row>
    <row r="3535" spans="1:23" x14ac:dyDescent="0.25">
      <c r="A3535">
        <f>COUNTIF('Value Matchup'!$D$356:$D$423,D3535)</f>
        <v>0</v>
      </c>
      <c r="B3535" t="s">
        <v>1874</v>
      </c>
      <c r="C3535">
        <v>38</v>
      </c>
      <c r="D3535" t="s">
        <v>1228</v>
      </c>
      <c r="E3535" t="s">
        <v>173</v>
      </c>
      <c r="F3535" s="79" t="s">
        <v>513</v>
      </c>
      <c r="G3535">
        <v>15.78</v>
      </c>
      <c r="H3535">
        <v>110.3</v>
      </c>
      <c r="I3535">
        <v>62</v>
      </c>
      <c r="J3535">
        <v>94.5</v>
      </c>
      <c r="K3535">
        <v>38</v>
      </c>
      <c r="L3535">
        <v>62.8</v>
      </c>
      <c r="M3535">
        <v>274</v>
      </c>
      <c r="N3535">
        <v>-1.4E-2</v>
      </c>
      <c r="O3535">
        <v>206</v>
      </c>
      <c r="P3535">
        <v>2.5099999999999998</v>
      </c>
      <c r="Q3535">
        <v>105</v>
      </c>
      <c r="R3535">
        <v>103</v>
      </c>
      <c r="S3535">
        <v>159</v>
      </c>
      <c r="T3535">
        <v>100.5</v>
      </c>
      <c r="U3535">
        <v>73</v>
      </c>
      <c r="V3535">
        <v>6.15</v>
      </c>
      <c r="W3535">
        <v>39</v>
      </c>
    </row>
    <row r="3536" spans="1:23" x14ac:dyDescent="0.25">
      <c r="A3536">
        <f>COUNTIF('Value Matchup'!$D$356:$D$423,D3536)</f>
        <v>0</v>
      </c>
      <c r="B3536" t="s">
        <v>1874</v>
      </c>
      <c r="C3536">
        <v>39</v>
      </c>
      <c r="D3536" t="s">
        <v>1809</v>
      </c>
      <c r="E3536" t="s">
        <v>140</v>
      </c>
      <c r="F3536" s="79" t="s">
        <v>970</v>
      </c>
      <c r="G3536">
        <v>15.76</v>
      </c>
      <c r="H3536">
        <v>105.9</v>
      </c>
      <c r="I3536">
        <v>116</v>
      </c>
      <c r="J3536">
        <v>90.1</v>
      </c>
      <c r="K3536">
        <v>7</v>
      </c>
      <c r="L3536">
        <v>65.900000000000006</v>
      </c>
      <c r="M3536">
        <v>148</v>
      </c>
      <c r="N3536">
        <v>6.6000000000000003E-2</v>
      </c>
      <c r="O3536">
        <v>28</v>
      </c>
      <c r="P3536">
        <v>10.01</v>
      </c>
      <c r="Q3536">
        <v>21</v>
      </c>
      <c r="R3536">
        <v>109.2</v>
      </c>
      <c r="S3536">
        <v>6</v>
      </c>
      <c r="T3536">
        <v>99.2</v>
      </c>
      <c r="U3536">
        <v>42</v>
      </c>
      <c r="V3536">
        <v>0.6</v>
      </c>
      <c r="W3536">
        <v>140</v>
      </c>
    </row>
    <row r="3537" spans="1:23" x14ac:dyDescent="0.25">
      <c r="A3537">
        <f>COUNTIF('Value Matchup'!$D$356:$D$423,D3537)</f>
        <v>0</v>
      </c>
      <c r="B3537" t="s">
        <v>1874</v>
      </c>
      <c r="C3537">
        <v>40</v>
      </c>
      <c r="D3537" t="s">
        <v>1810</v>
      </c>
      <c r="E3537" t="s">
        <v>232</v>
      </c>
      <c r="F3537" s="79" t="s">
        <v>537</v>
      </c>
      <c r="G3537">
        <v>15.43</v>
      </c>
      <c r="H3537">
        <v>108.1</v>
      </c>
      <c r="I3537">
        <v>90</v>
      </c>
      <c r="J3537">
        <v>92.6</v>
      </c>
      <c r="K3537">
        <v>21</v>
      </c>
      <c r="L3537">
        <v>64.5</v>
      </c>
      <c r="M3537">
        <v>211</v>
      </c>
      <c r="N3537">
        <v>3.1E-2</v>
      </c>
      <c r="O3537">
        <v>89</v>
      </c>
      <c r="P3537">
        <v>8.44</v>
      </c>
      <c r="Q3537">
        <v>38</v>
      </c>
      <c r="R3537">
        <v>107.4</v>
      </c>
      <c r="S3537">
        <v>43</v>
      </c>
      <c r="T3537">
        <v>98.9</v>
      </c>
      <c r="U3537">
        <v>33</v>
      </c>
      <c r="V3537">
        <v>-4.18</v>
      </c>
      <c r="W3537">
        <v>257</v>
      </c>
    </row>
    <row r="3538" spans="1:23" x14ac:dyDescent="0.25">
      <c r="A3538">
        <f>COUNTIF('Value Matchup'!$D$356:$D$423,D3538)</f>
        <v>0</v>
      </c>
      <c r="B3538" t="s">
        <v>1874</v>
      </c>
      <c r="C3538">
        <v>41</v>
      </c>
      <c r="D3538" t="s">
        <v>1811</v>
      </c>
      <c r="E3538" t="s">
        <v>150</v>
      </c>
      <c r="F3538" s="79" t="s">
        <v>998</v>
      </c>
      <c r="G3538">
        <v>15.38</v>
      </c>
      <c r="H3538">
        <v>115</v>
      </c>
      <c r="I3538">
        <v>22</v>
      </c>
      <c r="J3538">
        <v>99.6</v>
      </c>
      <c r="K3538">
        <v>100</v>
      </c>
      <c r="L3538">
        <v>67.2</v>
      </c>
      <c r="M3538">
        <v>94</v>
      </c>
      <c r="N3538">
        <v>-3.4000000000000002E-2</v>
      </c>
      <c r="O3538">
        <v>267</v>
      </c>
      <c r="P3538">
        <v>9.93</v>
      </c>
      <c r="Q3538">
        <v>23</v>
      </c>
      <c r="R3538">
        <v>107.5</v>
      </c>
      <c r="S3538">
        <v>42</v>
      </c>
      <c r="T3538">
        <v>97.6</v>
      </c>
      <c r="U3538">
        <v>6</v>
      </c>
      <c r="V3538">
        <v>-3.71</v>
      </c>
      <c r="W3538">
        <v>250</v>
      </c>
    </row>
    <row r="3539" spans="1:23" x14ac:dyDescent="0.25">
      <c r="A3539">
        <f>COUNTIF('Value Matchup'!$D$356:$D$423,D3539)</f>
        <v>0</v>
      </c>
      <c r="B3539" t="s">
        <v>1874</v>
      </c>
      <c r="C3539">
        <v>42</v>
      </c>
      <c r="D3539" t="s">
        <v>1812</v>
      </c>
      <c r="E3539" t="s">
        <v>140</v>
      </c>
      <c r="F3539" s="79" t="s">
        <v>535</v>
      </c>
      <c r="G3539">
        <v>15.3</v>
      </c>
      <c r="H3539">
        <v>111.2</v>
      </c>
      <c r="I3539">
        <v>50</v>
      </c>
      <c r="J3539">
        <v>95.9</v>
      </c>
      <c r="K3539">
        <v>48</v>
      </c>
      <c r="L3539">
        <v>64.3</v>
      </c>
      <c r="M3539">
        <v>216</v>
      </c>
      <c r="N3539">
        <v>-4.8000000000000001E-2</v>
      </c>
      <c r="O3539">
        <v>290</v>
      </c>
      <c r="P3539">
        <v>9.1</v>
      </c>
      <c r="Q3539">
        <v>35</v>
      </c>
      <c r="R3539">
        <v>108.1</v>
      </c>
      <c r="S3539">
        <v>29</v>
      </c>
      <c r="T3539">
        <v>98.9</v>
      </c>
      <c r="U3539">
        <v>34</v>
      </c>
      <c r="V3539">
        <v>-4.21</v>
      </c>
      <c r="W3539">
        <v>258</v>
      </c>
    </row>
    <row r="3540" spans="1:23" x14ac:dyDescent="0.25">
      <c r="A3540">
        <f>COUNTIF('Value Matchup'!$D$356:$D$423,D3540)</f>
        <v>0</v>
      </c>
      <c r="B3540" t="s">
        <v>1874</v>
      </c>
      <c r="C3540">
        <v>43</v>
      </c>
      <c r="D3540" t="s">
        <v>1517</v>
      </c>
      <c r="E3540" t="s">
        <v>110</v>
      </c>
      <c r="F3540" s="79" t="s">
        <v>761</v>
      </c>
      <c r="G3540">
        <v>15.29</v>
      </c>
      <c r="H3540">
        <v>112.2</v>
      </c>
      <c r="I3540">
        <v>41</v>
      </c>
      <c r="J3540">
        <v>96.9</v>
      </c>
      <c r="K3540">
        <v>62</v>
      </c>
      <c r="L3540">
        <v>64.8</v>
      </c>
      <c r="M3540">
        <v>196</v>
      </c>
      <c r="N3540">
        <v>-5.3999999999999999E-2</v>
      </c>
      <c r="O3540">
        <v>302</v>
      </c>
      <c r="P3540">
        <v>4.5599999999999996</v>
      </c>
      <c r="Q3540">
        <v>80</v>
      </c>
      <c r="R3540">
        <v>105.9</v>
      </c>
      <c r="S3540">
        <v>66</v>
      </c>
      <c r="T3540">
        <v>101.3</v>
      </c>
      <c r="U3540">
        <v>100</v>
      </c>
      <c r="V3540">
        <v>0.48</v>
      </c>
      <c r="W3540">
        <v>142</v>
      </c>
    </row>
    <row r="3541" spans="1:23" x14ac:dyDescent="0.25">
      <c r="A3541">
        <f>COUNTIF('Value Matchup'!$D$356:$D$423,D3541)</f>
        <v>0</v>
      </c>
      <c r="B3541" t="s">
        <v>1874</v>
      </c>
      <c r="C3541">
        <v>44</v>
      </c>
      <c r="D3541" t="s">
        <v>1813</v>
      </c>
      <c r="E3541" t="s">
        <v>155</v>
      </c>
      <c r="F3541" s="79" t="s">
        <v>758</v>
      </c>
      <c r="G3541">
        <v>15.12</v>
      </c>
      <c r="H3541">
        <v>116.7</v>
      </c>
      <c r="I3541">
        <v>12</v>
      </c>
      <c r="J3541">
        <v>101.6</v>
      </c>
      <c r="K3541">
        <v>143</v>
      </c>
      <c r="L3541">
        <v>60</v>
      </c>
      <c r="M3541">
        <v>327</v>
      </c>
      <c r="N3541">
        <v>4.5999999999999999E-2</v>
      </c>
      <c r="O3541">
        <v>58</v>
      </c>
      <c r="P3541">
        <v>-0.47</v>
      </c>
      <c r="Q3541">
        <v>169</v>
      </c>
      <c r="R3541">
        <v>103.2</v>
      </c>
      <c r="S3541">
        <v>151</v>
      </c>
      <c r="T3541">
        <v>103.6</v>
      </c>
      <c r="U3541">
        <v>192</v>
      </c>
      <c r="V3541">
        <v>-2.77</v>
      </c>
      <c r="W3541">
        <v>225</v>
      </c>
    </row>
    <row r="3542" spans="1:23" x14ac:dyDescent="0.25">
      <c r="A3542">
        <f>COUNTIF('Value Matchup'!$D$356:$D$423,D3542)</f>
        <v>0</v>
      </c>
      <c r="B3542" t="s">
        <v>1874</v>
      </c>
      <c r="C3542">
        <v>45</v>
      </c>
      <c r="D3542" t="s">
        <v>1814</v>
      </c>
      <c r="E3542" t="s">
        <v>134</v>
      </c>
      <c r="F3542" s="79" t="s">
        <v>652</v>
      </c>
      <c r="G3542">
        <v>15.01</v>
      </c>
      <c r="H3542">
        <v>113.1</v>
      </c>
      <c r="I3542">
        <v>35</v>
      </c>
      <c r="J3542">
        <v>98.1</v>
      </c>
      <c r="K3542">
        <v>74</v>
      </c>
      <c r="L3542">
        <v>63.9</v>
      </c>
      <c r="M3542">
        <v>235</v>
      </c>
      <c r="N3542">
        <v>5.2999999999999999E-2</v>
      </c>
      <c r="O3542">
        <v>48</v>
      </c>
      <c r="P3542">
        <v>7.85</v>
      </c>
      <c r="Q3542">
        <v>48</v>
      </c>
      <c r="R3542">
        <v>107.1</v>
      </c>
      <c r="S3542">
        <v>48</v>
      </c>
      <c r="T3542">
        <v>99.3</v>
      </c>
      <c r="U3542">
        <v>45</v>
      </c>
      <c r="V3542">
        <v>-4.3</v>
      </c>
      <c r="W3542">
        <v>261</v>
      </c>
    </row>
    <row r="3543" spans="1:23" x14ac:dyDescent="0.25">
      <c r="A3543">
        <f>COUNTIF('Value Matchup'!$D$356:$D$423,D3543)</f>
        <v>0</v>
      </c>
      <c r="B3543" t="s">
        <v>1874</v>
      </c>
      <c r="C3543">
        <v>46</v>
      </c>
      <c r="D3543" t="s">
        <v>1815</v>
      </c>
      <c r="E3543" t="s">
        <v>114</v>
      </c>
      <c r="F3543" s="79" t="s">
        <v>976</v>
      </c>
      <c r="G3543">
        <v>14.86</v>
      </c>
      <c r="H3543">
        <v>111.5</v>
      </c>
      <c r="I3543">
        <v>47</v>
      </c>
      <c r="J3543">
        <v>96.6</v>
      </c>
      <c r="K3543">
        <v>60</v>
      </c>
      <c r="L3543">
        <v>66.099999999999994</v>
      </c>
      <c r="M3543">
        <v>136</v>
      </c>
      <c r="N3543">
        <v>7.4999999999999997E-2</v>
      </c>
      <c r="O3543">
        <v>22</v>
      </c>
      <c r="P3543">
        <v>3.5</v>
      </c>
      <c r="Q3543">
        <v>92</v>
      </c>
      <c r="R3543">
        <v>104.6</v>
      </c>
      <c r="S3543">
        <v>101</v>
      </c>
      <c r="T3543">
        <v>101.1</v>
      </c>
      <c r="U3543">
        <v>86</v>
      </c>
      <c r="V3543">
        <v>-8.66</v>
      </c>
      <c r="W3543">
        <v>327</v>
      </c>
    </row>
    <row r="3544" spans="1:23" x14ac:dyDescent="0.25">
      <c r="A3544">
        <f>COUNTIF('Value Matchup'!$D$356:$D$423,D3544)</f>
        <v>0</v>
      </c>
      <c r="B3544" t="s">
        <v>1874</v>
      </c>
      <c r="C3544">
        <v>47</v>
      </c>
      <c r="D3544" t="s">
        <v>1816</v>
      </c>
      <c r="E3544" t="s">
        <v>232</v>
      </c>
      <c r="F3544" s="79" t="s">
        <v>649</v>
      </c>
      <c r="G3544">
        <v>14.75</v>
      </c>
      <c r="H3544">
        <v>112.2</v>
      </c>
      <c r="I3544">
        <v>40</v>
      </c>
      <c r="J3544">
        <v>97.5</v>
      </c>
      <c r="K3544">
        <v>67</v>
      </c>
      <c r="L3544">
        <v>62.5</v>
      </c>
      <c r="M3544">
        <v>285</v>
      </c>
      <c r="N3544">
        <v>1.4E-2</v>
      </c>
      <c r="O3544">
        <v>132</v>
      </c>
      <c r="P3544">
        <v>11.39</v>
      </c>
      <c r="Q3544">
        <v>5</v>
      </c>
      <c r="R3544">
        <v>108.5</v>
      </c>
      <c r="S3544">
        <v>20</v>
      </c>
      <c r="T3544">
        <v>97.1</v>
      </c>
      <c r="U3544">
        <v>3</v>
      </c>
      <c r="V3544">
        <v>0.63</v>
      </c>
      <c r="W3544">
        <v>139</v>
      </c>
    </row>
    <row r="3545" spans="1:23" x14ac:dyDescent="0.25">
      <c r="A3545">
        <f>COUNTIF('Value Matchup'!$D$356:$D$423,D3545)</f>
        <v>0</v>
      </c>
      <c r="B3545" t="s">
        <v>1874</v>
      </c>
      <c r="C3545">
        <v>48</v>
      </c>
      <c r="D3545" t="s">
        <v>1203</v>
      </c>
      <c r="E3545" t="s">
        <v>114</v>
      </c>
      <c r="F3545" s="79" t="s">
        <v>1002</v>
      </c>
      <c r="G3545">
        <v>14.62</v>
      </c>
      <c r="H3545">
        <v>107.8</v>
      </c>
      <c r="I3545">
        <v>91</v>
      </c>
      <c r="J3545">
        <v>93.2</v>
      </c>
      <c r="K3545">
        <v>27</v>
      </c>
      <c r="L3545">
        <v>66.599999999999994</v>
      </c>
      <c r="M3545">
        <v>111</v>
      </c>
      <c r="N3545">
        <v>-7.2999999999999995E-2</v>
      </c>
      <c r="O3545">
        <v>321</v>
      </c>
      <c r="P3545">
        <v>5.14</v>
      </c>
      <c r="Q3545">
        <v>69</v>
      </c>
      <c r="R3545">
        <v>106.5</v>
      </c>
      <c r="S3545">
        <v>56</v>
      </c>
      <c r="T3545">
        <v>101.4</v>
      </c>
      <c r="U3545">
        <v>101</v>
      </c>
      <c r="V3545">
        <v>-5.74</v>
      </c>
      <c r="W3545">
        <v>295</v>
      </c>
    </row>
    <row r="3546" spans="1:23" x14ac:dyDescent="0.25">
      <c r="A3546">
        <f>COUNTIF('Value Matchup'!$D$356:$D$423,D3546)</f>
        <v>0</v>
      </c>
      <c r="B3546" t="s">
        <v>1874</v>
      </c>
      <c r="C3546">
        <v>49</v>
      </c>
      <c r="D3546" t="s">
        <v>1817</v>
      </c>
      <c r="E3546" t="s">
        <v>1668</v>
      </c>
      <c r="F3546" s="79" t="s">
        <v>541</v>
      </c>
      <c r="G3546">
        <v>14.58</v>
      </c>
      <c r="H3546">
        <v>105</v>
      </c>
      <c r="I3546">
        <v>133</v>
      </c>
      <c r="J3546">
        <v>90.4</v>
      </c>
      <c r="K3546">
        <v>8</v>
      </c>
      <c r="L3546">
        <v>57.6</v>
      </c>
      <c r="M3546">
        <v>340</v>
      </c>
      <c r="N3546">
        <v>-7.5999999999999998E-2</v>
      </c>
      <c r="O3546">
        <v>327</v>
      </c>
      <c r="P3546">
        <v>10.039999999999999</v>
      </c>
      <c r="Q3546">
        <v>20</v>
      </c>
      <c r="R3546">
        <v>109.8</v>
      </c>
      <c r="S3546">
        <v>3</v>
      </c>
      <c r="T3546">
        <v>99.7</v>
      </c>
      <c r="U3546">
        <v>52</v>
      </c>
      <c r="V3546">
        <v>-1.96</v>
      </c>
      <c r="W3546">
        <v>206</v>
      </c>
    </row>
    <row r="3547" spans="1:23" x14ac:dyDescent="0.25">
      <c r="A3547">
        <f>COUNTIF('Value Matchup'!$D$356:$D$423,D3547)</f>
        <v>0</v>
      </c>
      <c r="B3547" t="s">
        <v>1874</v>
      </c>
      <c r="C3547">
        <v>50</v>
      </c>
      <c r="D3547" t="s">
        <v>1818</v>
      </c>
      <c r="E3547" t="s">
        <v>182</v>
      </c>
      <c r="F3547" s="79" t="s">
        <v>761</v>
      </c>
      <c r="G3547">
        <v>14.38</v>
      </c>
      <c r="H3547">
        <v>109.9</v>
      </c>
      <c r="I3547">
        <v>68</v>
      </c>
      <c r="J3547">
        <v>95.5</v>
      </c>
      <c r="K3547">
        <v>43</v>
      </c>
      <c r="L3547">
        <v>63.5</v>
      </c>
      <c r="M3547">
        <v>255</v>
      </c>
      <c r="N3547">
        <v>-5.0000000000000001E-3</v>
      </c>
      <c r="O3547">
        <v>173</v>
      </c>
      <c r="P3547">
        <v>6.68</v>
      </c>
      <c r="Q3547">
        <v>54</v>
      </c>
      <c r="R3547">
        <v>106.9</v>
      </c>
      <c r="S3547">
        <v>49</v>
      </c>
      <c r="T3547">
        <v>100.3</v>
      </c>
      <c r="U3547">
        <v>68</v>
      </c>
      <c r="V3547">
        <v>7.22</v>
      </c>
      <c r="W3547">
        <v>32</v>
      </c>
    </row>
    <row r="3548" spans="1:23" x14ac:dyDescent="0.25">
      <c r="A3548">
        <f>COUNTIF('Value Matchup'!$D$356:$D$423,D3548)</f>
        <v>0</v>
      </c>
      <c r="B3548" t="s">
        <v>1874</v>
      </c>
      <c r="C3548">
        <v>51</v>
      </c>
      <c r="D3548" t="s">
        <v>1521</v>
      </c>
      <c r="E3548" t="s">
        <v>134</v>
      </c>
      <c r="F3548" s="79" t="s">
        <v>761</v>
      </c>
      <c r="G3548">
        <v>14.18</v>
      </c>
      <c r="H3548">
        <v>109.4</v>
      </c>
      <c r="I3548">
        <v>72</v>
      </c>
      <c r="J3548">
        <v>95.2</v>
      </c>
      <c r="K3548">
        <v>40</v>
      </c>
      <c r="L3548">
        <v>67.400000000000006</v>
      </c>
      <c r="M3548">
        <v>84</v>
      </c>
      <c r="N3548">
        <v>-1.9E-2</v>
      </c>
      <c r="O3548">
        <v>228</v>
      </c>
      <c r="P3548">
        <v>5.84</v>
      </c>
      <c r="Q3548">
        <v>63</v>
      </c>
      <c r="R3548">
        <v>106.2</v>
      </c>
      <c r="S3548">
        <v>62</v>
      </c>
      <c r="T3548">
        <v>100.3</v>
      </c>
      <c r="U3548">
        <v>71</v>
      </c>
      <c r="V3548">
        <v>-8.1199999999999992</v>
      </c>
      <c r="W3548">
        <v>320</v>
      </c>
    </row>
    <row r="3549" spans="1:23" x14ac:dyDescent="0.25">
      <c r="A3549">
        <f>COUNTIF('Value Matchup'!$D$356:$D$423,D3549)</f>
        <v>0</v>
      </c>
      <c r="B3549" t="s">
        <v>1874</v>
      </c>
      <c r="C3549">
        <v>52</v>
      </c>
      <c r="D3549" t="s">
        <v>370</v>
      </c>
      <c r="E3549" t="s">
        <v>1668</v>
      </c>
      <c r="F3549" s="79" t="s">
        <v>544</v>
      </c>
      <c r="G3549">
        <v>14.13</v>
      </c>
      <c r="H3549">
        <v>112.5</v>
      </c>
      <c r="I3549">
        <v>39</v>
      </c>
      <c r="J3549">
        <v>98.3</v>
      </c>
      <c r="K3549">
        <v>77</v>
      </c>
      <c r="L3549">
        <v>67.5</v>
      </c>
      <c r="M3549">
        <v>80</v>
      </c>
      <c r="N3549">
        <v>-2.1999999999999999E-2</v>
      </c>
      <c r="O3549">
        <v>234</v>
      </c>
      <c r="P3549">
        <v>7.65</v>
      </c>
      <c r="Q3549">
        <v>52</v>
      </c>
      <c r="R3549">
        <v>107.6</v>
      </c>
      <c r="S3549">
        <v>38</v>
      </c>
      <c r="T3549">
        <v>99.9</v>
      </c>
      <c r="U3549">
        <v>58</v>
      </c>
      <c r="V3549">
        <v>-4.87</v>
      </c>
      <c r="W3549">
        <v>278</v>
      </c>
    </row>
    <row r="3550" spans="1:23" x14ac:dyDescent="0.25">
      <c r="A3550">
        <f>COUNTIF('Value Matchup'!$D$356:$D$423,D3550)</f>
        <v>0</v>
      </c>
      <c r="B3550" t="s">
        <v>1874</v>
      </c>
      <c r="C3550">
        <v>53</v>
      </c>
      <c r="D3550" t="s">
        <v>1279</v>
      </c>
      <c r="E3550" t="s">
        <v>167</v>
      </c>
      <c r="F3550" s="79" t="s">
        <v>761</v>
      </c>
      <c r="G3550">
        <v>13.73</v>
      </c>
      <c r="H3550">
        <v>109.4</v>
      </c>
      <c r="I3550">
        <v>70</v>
      </c>
      <c r="J3550">
        <v>95.7</v>
      </c>
      <c r="K3550">
        <v>47</v>
      </c>
      <c r="L3550">
        <v>66.400000000000006</v>
      </c>
      <c r="M3550">
        <v>122</v>
      </c>
      <c r="N3550">
        <v>-8.9999999999999993E-3</v>
      </c>
      <c r="O3550">
        <v>188</v>
      </c>
      <c r="P3550">
        <v>5.04</v>
      </c>
      <c r="Q3550">
        <v>71</v>
      </c>
      <c r="R3550">
        <v>106.2</v>
      </c>
      <c r="S3550">
        <v>61</v>
      </c>
      <c r="T3550">
        <v>101.2</v>
      </c>
      <c r="U3550">
        <v>92</v>
      </c>
      <c r="V3550">
        <v>3.87</v>
      </c>
      <c r="W3550">
        <v>70</v>
      </c>
    </row>
    <row r="3551" spans="1:23" x14ac:dyDescent="0.25">
      <c r="A3551">
        <f>COUNTIF('Value Matchup'!$D$356:$D$423,D3551)</f>
        <v>0</v>
      </c>
      <c r="B3551" t="s">
        <v>1874</v>
      </c>
      <c r="C3551">
        <v>54</v>
      </c>
      <c r="D3551" t="s">
        <v>1819</v>
      </c>
      <c r="E3551" t="s">
        <v>176</v>
      </c>
      <c r="F3551" s="79" t="s">
        <v>652</v>
      </c>
      <c r="G3551">
        <v>13.62</v>
      </c>
      <c r="H3551">
        <v>110.1</v>
      </c>
      <c r="I3551">
        <v>64</v>
      </c>
      <c r="J3551">
        <v>96.4</v>
      </c>
      <c r="K3551">
        <v>57</v>
      </c>
      <c r="L3551">
        <v>65.8</v>
      </c>
      <c r="M3551">
        <v>150</v>
      </c>
      <c r="N3551">
        <v>-7.2999999999999995E-2</v>
      </c>
      <c r="O3551">
        <v>320</v>
      </c>
      <c r="P3551">
        <v>0.23</v>
      </c>
      <c r="Q3551">
        <v>156</v>
      </c>
      <c r="R3551">
        <v>102.9</v>
      </c>
      <c r="S3551">
        <v>166</v>
      </c>
      <c r="T3551">
        <v>102.7</v>
      </c>
      <c r="U3551">
        <v>157</v>
      </c>
      <c r="V3551">
        <v>3.46</v>
      </c>
      <c r="W3551">
        <v>78</v>
      </c>
    </row>
    <row r="3552" spans="1:23" x14ac:dyDescent="0.25">
      <c r="A3552">
        <f>COUNTIF('Value Matchup'!$D$356:$D$423,D3552)</f>
        <v>0</v>
      </c>
      <c r="B3552" t="s">
        <v>1874</v>
      </c>
      <c r="C3552">
        <v>55</v>
      </c>
      <c r="D3552" t="s">
        <v>1820</v>
      </c>
      <c r="E3552" t="s">
        <v>140</v>
      </c>
      <c r="F3552" s="79" t="s">
        <v>649</v>
      </c>
      <c r="G3552">
        <v>13.55</v>
      </c>
      <c r="H3552">
        <v>110</v>
      </c>
      <c r="I3552">
        <v>67</v>
      </c>
      <c r="J3552">
        <v>96.4</v>
      </c>
      <c r="K3552">
        <v>56</v>
      </c>
      <c r="L3552">
        <v>66.3</v>
      </c>
      <c r="M3552">
        <v>126</v>
      </c>
      <c r="N3552">
        <v>3.9E-2</v>
      </c>
      <c r="O3552">
        <v>72</v>
      </c>
      <c r="P3552">
        <v>9.61</v>
      </c>
      <c r="Q3552">
        <v>26</v>
      </c>
      <c r="R3552">
        <v>108.3</v>
      </c>
      <c r="S3552">
        <v>24</v>
      </c>
      <c r="T3552">
        <v>98.7</v>
      </c>
      <c r="U3552">
        <v>28</v>
      </c>
      <c r="V3552">
        <v>-3.29</v>
      </c>
      <c r="W3552">
        <v>238</v>
      </c>
    </row>
    <row r="3553" spans="1:23" x14ac:dyDescent="0.25">
      <c r="A3553">
        <f>COUNTIF('Value Matchup'!$D$356:$D$423,D3553)</f>
        <v>0</v>
      </c>
      <c r="B3553" t="s">
        <v>1874</v>
      </c>
      <c r="C3553">
        <v>56</v>
      </c>
      <c r="D3553" t="s">
        <v>1230</v>
      </c>
      <c r="E3553" t="s">
        <v>151</v>
      </c>
      <c r="F3553" s="79" t="s">
        <v>1045</v>
      </c>
      <c r="G3553">
        <v>13.36</v>
      </c>
      <c r="H3553">
        <v>110.6</v>
      </c>
      <c r="I3553">
        <v>58</v>
      </c>
      <c r="J3553">
        <v>97.2</v>
      </c>
      <c r="K3553">
        <v>65</v>
      </c>
      <c r="L3553">
        <v>66.5</v>
      </c>
      <c r="M3553">
        <v>114</v>
      </c>
      <c r="N3553">
        <v>8.3000000000000004E-2</v>
      </c>
      <c r="O3553">
        <v>16</v>
      </c>
      <c r="P3553">
        <v>1.81</v>
      </c>
      <c r="Q3553">
        <v>115</v>
      </c>
      <c r="R3553">
        <v>103.6</v>
      </c>
      <c r="S3553">
        <v>135</v>
      </c>
      <c r="T3553">
        <v>101.8</v>
      </c>
      <c r="U3553">
        <v>121</v>
      </c>
      <c r="V3553">
        <v>1.62</v>
      </c>
      <c r="W3553">
        <v>115</v>
      </c>
    </row>
    <row r="3554" spans="1:23" x14ac:dyDescent="0.25">
      <c r="A3554">
        <f>COUNTIF('Value Matchup'!$D$356:$D$423,D3554)</f>
        <v>0</v>
      </c>
      <c r="B3554" t="s">
        <v>1874</v>
      </c>
      <c r="C3554">
        <v>57</v>
      </c>
      <c r="D3554" t="s">
        <v>1821</v>
      </c>
      <c r="E3554" t="s">
        <v>232</v>
      </c>
      <c r="F3554" s="79" t="s">
        <v>1013</v>
      </c>
      <c r="G3554">
        <v>12.91</v>
      </c>
      <c r="H3554">
        <v>111.8</v>
      </c>
      <c r="I3554">
        <v>44</v>
      </c>
      <c r="J3554">
        <v>98.9</v>
      </c>
      <c r="K3554">
        <v>87</v>
      </c>
      <c r="L3554">
        <v>61.8</v>
      </c>
      <c r="M3554">
        <v>304</v>
      </c>
      <c r="N3554">
        <v>0.08</v>
      </c>
      <c r="O3554">
        <v>18</v>
      </c>
      <c r="P3554">
        <v>6.15</v>
      </c>
      <c r="Q3554">
        <v>61</v>
      </c>
      <c r="R3554">
        <v>105.2</v>
      </c>
      <c r="S3554">
        <v>86</v>
      </c>
      <c r="T3554">
        <v>99</v>
      </c>
      <c r="U3554">
        <v>38</v>
      </c>
      <c r="V3554">
        <v>-9.92</v>
      </c>
      <c r="W3554">
        <v>337</v>
      </c>
    </row>
    <row r="3555" spans="1:23" x14ac:dyDescent="0.25">
      <c r="A3555">
        <f>COUNTIF('Value Matchup'!$D$356:$D$423,D3555)</f>
        <v>0</v>
      </c>
      <c r="B3555" t="s">
        <v>1874</v>
      </c>
      <c r="C3555">
        <v>58</v>
      </c>
      <c r="D3555" t="s">
        <v>1822</v>
      </c>
      <c r="E3555" t="s">
        <v>167</v>
      </c>
      <c r="F3555" s="79" t="s">
        <v>1055</v>
      </c>
      <c r="G3555">
        <v>12.75</v>
      </c>
      <c r="H3555">
        <v>106.2</v>
      </c>
      <c r="I3555">
        <v>110</v>
      </c>
      <c r="J3555">
        <v>93.4</v>
      </c>
      <c r="K3555">
        <v>31</v>
      </c>
      <c r="L3555">
        <v>64.099999999999994</v>
      </c>
      <c r="M3555">
        <v>226</v>
      </c>
      <c r="N3555">
        <v>0.06</v>
      </c>
      <c r="O3555">
        <v>36</v>
      </c>
      <c r="P3555">
        <v>4.88</v>
      </c>
      <c r="Q3555">
        <v>73</v>
      </c>
      <c r="R3555">
        <v>105.4</v>
      </c>
      <c r="S3555">
        <v>79</v>
      </c>
      <c r="T3555">
        <v>100.5</v>
      </c>
      <c r="U3555">
        <v>72</v>
      </c>
      <c r="V3555">
        <v>2.3199999999999998</v>
      </c>
      <c r="W3555">
        <v>101</v>
      </c>
    </row>
    <row r="3556" spans="1:23" x14ac:dyDescent="0.25">
      <c r="A3556">
        <f>COUNTIF('Value Matchup'!$D$356:$D$423,D3556)</f>
        <v>0</v>
      </c>
      <c r="B3556" t="s">
        <v>1874</v>
      </c>
      <c r="C3556">
        <v>59</v>
      </c>
      <c r="D3556" t="s">
        <v>1823</v>
      </c>
      <c r="E3556" t="s">
        <v>114</v>
      </c>
      <c r="F3556" s="79" t="s">
        <v>1018</v>
      </c>
      <c r="G3556">
        <v>12.46</v>
      </c>
      <c r="H3556">
        <v>106.8</v>
      </c>
      <c r="I3556">
        <v>102</v>
      </c>
      <c r="J3556">
        <v>94.3</v>
      </c>
      <c r="K3556">
        <v>37</v>
      </c>
      <c r="L3556">
        <v>68.3</v>
      </c>
      <c r="M3556">
        <v>60</v>
      </c>
      <c r="N3556">
        <v>-3.2000000000000001E-2</v>
      </c>
      <c r="O3556">
        <v>259</v>
      </c>
      <c r="P3556">
        <v>3.54</v>
      </c>
      <c r="Q3556">
        <v>91</v>
      </c>
      <c r="R3556">
        <v>104.7</v>
      </c>
      <c r="S3556">
        <v>96</v>
      </c>
      <c r="T3556">
        <v>101.2</v>
      </c>
      <c r="U3556">
        <v>95</v>
      </c>
      <c r="V3556">
        <v>-7.27</v>
      </c>
      <c r="W3556">
        <v>310</v>
      </c>
    </row>
    <row r="3557" spans="1:23" x14ac:dyDescent="0.25">
      <c r="A3557">
        <f>COUNTIF('Value Matchup'!$D$356:$D$423,D3557)</f>
        <v>0</v>
      </c>
      <c r="B3557" t="s">
        <v>1874</v>
      </c>
      <c r="C3557">
        <v>60</v>
      </c>
      <c r="D3557" t="s">
        <v>1824</v>
      </c>
      <c r="E3557" t="s">
        <v>144</v>
      </c>
      <c r="F3557" s="79" t="s">
        <v>652</v>
      </c>
      <c r="G3557">
        <v>12.44</v>
      </c>
      <c r="H3557">
        <v>109</v>
      </c>
      <c r="I3557">
        <v>78</v>
      </c>
      <c r="J3557">
        <v>96.5</v>
      </c>
      <c r="K3557">
        <v>58</v>
      </c>
      <c r="L3557">
        <v>64.2</v>
      </c>
      <c r="M3557">
        <v>223</v>
      </c>
      <c r="N3557">
        <v>-3.7999999999999999E-2</v>
      </c>
      <c r="O3557">
        <v>273</v>
      </c>
      <c r="P3557">
        <v>1.1000000000000001</v>
      </c>
      <c r="Q3557">
        <v>131</v>
      </c>
      <c r="R3557">
        <v>103.1</v>
      </c>
      <c r="S3557">
        <v>153</v>
      </c>
      <c r="T3557">
        <v>102</v>
      </c>
      <c r="U3557">
        <v>130</v>
      </c>
      <c r="V3557">
        <v>-4.41</v>
      </c>
      <c r="W3557">
        <v>263</v>
      </c>
    </row>
    <row r="3558" spans="1:23" x14ac:dyDescent="0.25">
      <c r="A3558">
        <f>COUNTIF('Value Matchup'!$D$356:$D$423,D3558)</f>
        <v>0</v>
      </c>
      <c r="B3558" t="s">
        <v>1874</v>
      </c>
      <c r="C3558">
        <v>61</v>
      </c>
      <c r="D3558" t="s">
        <v>1825</v>
      </c>
      <c r="E3558" t="s">
        <v>186</v>
      </c>
      <c r="F3558" s="79" t="s">
        <v>1177</v>
      </c>
      <c r="G3558">
        <v>12.29</v>
      </c>
      <c r="H3558">
        <v>114.3</v>
      </c>
      <c r="I3558">
        <v>25</v>
      </c>
      <c r="J3558">
        <v>102</v>
      </c>
      <c r="K3558">
        <v>152</v>
      </c>
      <c r="L3558">
        <v>67.5</v>
      </c>
      <c r="M3558">
        <v>79</v>
      </c>
      <c r="N3558">
        <v>-8.9999999999999993E-3</v>
      </c>
      <c r="O3558">
        <v>187</v>
      </c>
      <c r="P3558">
        <v>-1.6</v>
      </c>
      <c r="Q3558">
        <v>193</v>
      </c>
      <c r="R3558">
        <v>103.1</v>
      </c>
      <c r="S3558">
        <v>154</v>
      </c>
      <c r="T3558">
        <v>104.7</v>
      </c>
      <c r="U3558">
        <v>236</v>
      </c>
      <c r="V3558">
        <v>2.21</v>
      </c>
      <c r="W3558">
        <v>105</v>
      </c>
    </row>
    <row r="3559" spans="1:23" x14ac:dyDescent="0.25">
      <c r="A3559">
        <f>COUNTIF('Value Matchup'!$D$356:$D$423,D3559)</f>
        <v>0</v>
      </c>
      <c r="B3559" t="s">
        <v>1874</v>
      </c>
      <c r="C3559">
        <v>62</v>
      </c>
      <c r="D3559" t="s">
        <v>1826</v>
      </c>
      <c r="E3559" t="s">
        <v>182</v>
      </c>
      <c r="F3559" s="79" t="s">
        <v>545</v>
      </c>
      <c r="G3559">
        <v>12.26</v>
      </c>
      <c r="H3559">
        <v>113.7</v>
      </c>
      <c r="I3559">
        <v>29</v>
      </c>
      <c r="J3559">
        <v>101.5</v>
      </c>
      <c r="K3559">
        <v>141</v>
      </c>
      <c r="L3559">
        <v>67.7</v>
      </c>
      <c r="M3559">
        <v>76</v>
      </c>
      <c r="N3559">
        <v>-4.2999999999999997E-2</v>
      </c>
      <c r="O3559">
        <v>278</v>
      </c>
      <c r="P3559">
        <v>3.16</v>
      </c>
      <c r="Q3559">
        <v>96</v>
      </c>
      <c r="R3559">
        <v>104.9</v>
      </c>
      <c r="S3559">
        <v>95</v>
      </c>
      <c r="T3559">
        <v>101.7</v>
      </c>
      <c r="U3559">
        <v>115</v>
      </c>
      <c r="V3559">
        <v>0.22</v>
      </c>
      <c r="W3559">
        <v>148</v>
      </c>
    </row>
    <row r="3560" spans="1:23" x14ac:dyDescent="0.25">
      <c r="A3560">
        <f>COUNTIF('Value Matchup'!$D$356:$D$423,D3560)</f>
        <v>0</v>
      </c>
      <c r="B3560" t="s">
        <v>1874</v>
      </c>
      <c r="C3560">
        <v>63</v>
      </c>
      <c r="D3560" t="s">
        <v>1827</v>
      </c>
      <c r="E3560" t="s">
        <v>134</v>
      </c>
      <c r="F3560" s="79" t="s">
        <v>450</v>
      </c>
      <c r="G3560">
        <v>12.21</v>
      </c>
      <c r="H3560">
        <v>103.5</v>
      </c>
      <c r="I3560">
        <v>153</v>
      </c>
      <c r="J3560">
        <v>91.3</v>
      </c>
      <c r="K3560">
        <v>15</v>
      </c>
      <c r="L3560">
        <v>62.9</v>
      </c>
      <c r="M3560">
        <v>268</v>
      </c>
      <c r="N3560">
        <v>-3.2000000000000001E-2</v>
      </c>
      <c r="O3560">
        <v>262</v>
      </c>
      <c r="P3560">
        <v>6.32</v>
      </c>
      <c r="Q3560">
        <v>58</v>
      </c>
      <c r="R3560">
        <v>106.6</v>
      </c>
      <c r="S3560">
        <v>52</v>
      </c>
      <c r="T3560">
        <v>100.3</v>
      </c>
      <c r="U3560">
        <v>69</v>
      </c>
      <c r="V3560">
        <v>-8.4700000000000006</v>
      </c>
      <c r="W3560">
        <v>325</v>
      </c>
    </row>
    <row r="3561" spans="1:23" x14ac:dyDescent="0.25">
      <c r="A3561">
        <f>COUNTIF('Value Matchup'!$D$356:$D$423,D3561)</f>
        <v>0</v>
      </c>
      <c r="B3561" t="s">
        <v>1874</v>
      </c>
      <c r="C3561">
        <v>64</v>
      </c>
      <c r="D3561" t="s">
        <v>1828</v>
      </c>
      <c r="E3561" t="s">
        <v>169</v>
      </c>
      <c r="F3561" s="79" t="s">
        <v>976</v>
      </c>
      <c r="G3561">
        <v>12.06</v>
      </c>
      <c r="H3561">
        <v>105.1</v>
      </c>
      <c r="I3561">
        <v>129</v>
      </c>
      <c r="J3561">
        <v>93.1</v>
      </c>
      <c r="K3561">
        <v>26</v>
      </c>
      <c r="L3561">
        <v>70</v>
      </c>
      <c r="M3561">
        <v>23</v>
      </c>
      <c r="N3561">
        <v>3.0000000000000001E-3</v>
      </c>
      <c r="O3561">
        <v>153</v>
      </c>
      <c r="P3561">
        <v>-3.79</v>
      </c>
      <c r="Q3561">
        <v>245</v>
      </c>
      <c r="R3561">
        <v>102.8</v>
      </c>
      <c r="S3561">
        <v>172</v>
      </c>
      <c r="T3561">
        <v>106.6</v>
      </c>
      <c r="U3561">
        <v>319</v>
      </c>
      <c r="V3561">
        <v>8.4700000000000006</v>
      </c>
      <c r="W3561">
        <v>23</v>
      </c>
    </row>
    <row r="3562" spans="1:23" x14ac:dyDescent="0.25">
      <c r="A3562">
        <f>COUNTIF('Value Matchup'!$D$356:$D$423,D3562)</f>
        <v>0</v>
      </c>
      <c r="B3562" t="s">
        <v>1874</v>
      </c>
      <c r="C3562">
        <v>65</v>
      </c>
      <c r="D3562" t="s">
        <v>1829</v>
      </c>
      <c r="E3562" t="s">
        <v>232</v>
      </c>
      <c r="F3562" s="79" t="s">
        <v>454</v>
      </c>
      <c r="G3562">
        <v>12.01</v>
      </c>
      <c r="H3562">
        <v>111.7</v>
      </c>
      <c r="I3562">
        <v>45</v>
      </c>
      <c r="J3562">
        <v>99.7</v>
      </c>
      <c r="K3562">
        <v>102</v>
      </c>
      <c r="L3562">
        <v>60.2</v>
      </c>
      <c r="M3562">
        <v>324</v>
      </c>
      <c r="N3562">
        <v>-2.9000000000000001E-2</v>
      </c>
      <c r="O3562">
        <v>250</v>
      </c>
      <c r="P3562">
        <v>7.92</v>
      </c>
      <c r="Q3562">
        <v>46</v>
      </c>
      <c r="R3562">
        <v>106.6</v>
      </c>
      <c r="S3562">
        <v>54</v>
      </c>
      <c r="T3562">
        <v>98.6</v>
      </c>
      <c r="U3562">
        <v>26</v>
      </c>
      <c r="V3562">
        <v>-5.83</v>
      </c>
      <c r="W3562">
        <v>296</v>
      </c>
    </row>
    <row r="3563" spans="1:23" x14ac:dyDescent="0.25">
      <c r="A3563">
        <f>COUNTIF('Value Matchup'!$D$356:$D$423,D3563)</f>
        <v>0</v>
      </c>
      <c r="B3563" t="s">
        <v>1874</v>
      </c>
      <c r="C3563">
        <v>66</v>
      </c>
      <c r="D3563" t="s">
        <v>1830</v>
      </c>
      <c r="E3563" t="s">
        <v>173</v>
      </c>
      <c r="F3563" s="79" t="s">
        <v>959</v>
      </c>
      <c r="G3563">
        <v>11.96</v>
      </c>
      <c r="H3563">
        <v>105.3</v>
      </c>
      <c r="I3563">
        <v>124</v>
      </c>
      <c r="J3563">
        <v>93.3</v>
      </c>
      <c r="K3563">
        <v>29</v>
      </c>
      <c r="L3563">
        <v>63.7</v>
      </c>
      <c r="M3563">
        <v>243</v>
      </c>
      <c r="N3563">
        <v>8.9999999999999993E-3</v>
      </c>
      <c r="O3563">
        <v>145</v>
      </c>
      <c r="P3563">
        <v>3.76</v>
      </c>
      <c r="Q3563">
        <v>88</v>
      </c>
      <c r="R3563">
        <v>104.6</v>
      </c>
      <c r="S3563">
        <v>100</v>
      </c>
      <c r="T3563">
        <v>100.9</v>
      </c>
      <c r="U3563">
        <v>81</v>
      </c>
      <c r="V3563">
        <v>7.07</v>
      </c>
      <c r="W3563">
        <v>33</v>
      </c>
    </row>
    <row r="3564" spans="1:23" x14ac:dyDescent="0.25">
      <c r="A3564">
        <f>COUNTIF('Value Matchup'!$D$356:$D$423,D3564)</f>
        <v>0</v>
      </c>
      <c r="B3564" t="s">
        <v>1874</v>
      </c>
      <c r="C3564">
        <v>67</v>
      </c>
      <c r="D3564" t="s">
        <v>1831</v>
      </c>
      <c r="E3564" t="s">
        <v>161</v>
      </c>
      <c r="F3564" s="79" t="s">
        <v>976</v>
      </c>
      <c r="G3564">
        <v>11.93</v>
      </c>
      <c r="H3564">
        <v>110.3</v>
      </c>
      <c r="I3564">
        <v>63</v>
      </c>
      <c r="J3564">
        <v>98.4</v>
      </c>
      <c r="K3564">
        <v>78</v>
      </c>
      <c r="L3564">
        <v>70.7</v>
      </c>
      <c r="M3564">
        <v>16</v>
      </c>
      <c r="N3564">
        <v>3.1E-2</v>
      </c>
      <c r="O3564">
        <v>90</v>
      </c>
      <c r="P3564">
        <v>0.91</v>
      </c>
      <c r="Q3564">
        <v>138</v>
      </c>
      <c r="R3564">
        <v>102.4</v>
      </c>
      <c r="S3564">
        <v>188</v>
      </c>
      <c r="T3564">
        <v>101.5</v>
      </c>
      <c r="U3564">
        <v>109</v>
      </c>
      <c r="V3564">
        <v>7.27</v>
      </c>
      <c r="W3564">
        <v>29</v>
      </c>
    </row>
    <row r="3565" spans="1:23" x14ac:dyDescent="0.25">
      <c r="A3565">
        <f>COUNTIF('Value Matchup'!$D$356:$D$423,D3565)</f>
        <v>0</v>
      </c>
      <c r="B3565" t="s">
        <v>1874</v>
      </c>
      <c r="C3565">
        <v>68</v>
      </c>
      <c r="D3565" t="s">
        <v>1832</v>
      </c>
      <c r="E3565" t="s">
        <v>144</v>
      </c>
      <c r="F3565" s="79" t="s">
        <v>976</v>
      </c>
      <c r="G3565">
        <v>11.79</v>
      </c>
      <c r="H3565">
        <v>111.9</v>
      </c>
      <c r="I3565">
        <v>43</v>
      </c>
      <c r="J3565">
        <v>100.1</v>
      </c>
      <c r="K3565">
        <v>112</v>
      </c>
      <c r="L3565">
        <v>67</v>
      </c>
      <c r="M3565">
        <v>98</v>
      </c>
      <c r="N3565">
        <v>0.05</v>
      </c>
      <c r="O3565">
        <v>54</v>
      </c>
      <c r="P3565">
        <v>0.97</v>
      </c>
      <c r="Q3565">
        <v>136</v>
      </c>
      <c r="R3565">
        <v>102.3</v>
      </c>
      <c r="S3565">
        <v>192</v>
      </c>
      <c r="T3565">
        <v>101.4</v>
      </c>
      <c r="U3565">
        <v>103</v>
      </c>
      <c r="V3565">
        <v>-2.5099999999999998</v>
      </c>
      <c r="W3565">
        <v>220</v>
      </c>
    </row>
    <row r="3566" spans="1:23" x14ac:dyDescent="0.25">
      <c r="A3566">
        <f>COUNTIF('Value Matchup'!$D$356:$D$423,D3566)</f>
        <v>0</v>
      </c>
      <c r="B3566" t="s">
        <v>1874</v>
      </c>
      <c r="C3566">
        <v>69</v>
      </c>
      <c r="D3566" t="s">
        <v>1833</v>
      </c>
      <c r="E3566" t="s">
        <v>114</v>
      </c>
      <c r="F3566" s="79" t="s">
        <v>1041</v>
      </c>
      <c r="G3566">
        <v>11.55</v>
      </c>
      <c r="H3566">
        <v>107.8</v>
      </c>
      <c r="I3566">
        <v>92</v>
      </c>
      <c r="J3566">
        <v>96.2</v>
      </c>
      <c r="K3566">
        <v>54</v>
      </c>
      <c r="L3566">
        <v>67.2</v>
      </c>
      <c r="M3566">
        <v>95</v>
      </c>
      <c r="N3566">
        <v>-4.0000000000000001E-3</v>
      </c>
      <c r="O3566">
        <v>170</v>
      </c>
      <c r="P3566">
        <v>4.96</v>
      </c>
      <c r="Q3566">
        <v>72</v>
      </c>
      <c r="R3566">
        <v>105.3</v>
      </c>
      <c r="S3566">
        <v>82</v>
      </c>
      <c r="T3566">
        <v>100.3</v>
      </c>
      <c r="U3566">
        <v>70</v>
      </c>
      <c r="V3566">
        <v>-3.07</v>
      </c>
      <c r="W3566">
        <v>234</v>
      </c>
    </row>
    <row r="3567" spans="1:23" x14ac:dyDescent="0.25">
      <c r="A3567">
        <f>COUNTIF('Value Matchup'!$D$356:$D$423,D3567)</f>
        <v>1</v>
      </c>
      <c r="B3567" t="s">
        <v>1874</v>
      </c>
      <c r="C3567">
        <v>70</v>
      </c>
      <c r="D3567" t="s">
        <v>226</v>
      </c>
      <c r="E3567" t="s">
        <v>167</v>
      </c>
      <c r="F3567" s="79" t="s">
        <v>547</v>
      </c>
      <c r="G3567">
        <v>11.49</v>
      </c>
      <c r="H3567">
        <v>109.2</v>
      </c>
      <c r="I3567">
        <v>76</v>
      </c>
      <c r="J3567">
        <v>97.7</v>
      </c>
      <c r="K3567">
        <v>69</v>
      </c>
      <c r="L3567">
        <v>68.5</v>
      </c>
      <c r="M3567">
        <v>55</v>
      </c>
      <c r="N3567">
        <v>-3.7999999999999999E-2</v>
      </c>
      <c r="O3567">
        <v>272</v>
      </c>
      <c r="P3567">
        <v>1.63</v>
      </c>
      <c r="Q3567">
        <v>118</v>
      </c>
      <c r="R3567">
        <v>104.2</v>
      </c>
      <c r="S3567">
        <v>113</v>
      </c>
      <c r="T3567">
        <v>102.5</v>
      </c>
      <c r="U3567">
        <v>149</v>
      </c>
      <c r="V3567">
        <v>-4.8099999999999996</v>
      </c>
      <c r="W3567">
        <v>277</v>
      </c>
    </row>
    <row r="3568" spans="1:23" x14ac:dyDescent="0.25">
      <c r="A3568">
        <f>COUNTIF('Value Matchup'!$D$356:$D$423,D3568)</f>
        <v>0</v>
      </c>
      <c r="B3568" t="s">
        <v>1874</v>
      </c>
      <c r="C3568">
        <v>71</v>
      </c>
      <c r="D3568" t="s">
        <v>1834</v>
      </c>
      <c r="E3568" t="s">
        <v>114</v>
      </c>
      <c r="F3568" s="79" t="s">
        <v>510</v>
      </c>
      <c r="G3568">
        <v>11.44</v>
      </c>
      <c r="H3568">
        <v>107.3</v>
      </c>
      <c r="I3568">
        <v>96</v>
      </c>
      <c r="J3568">
        <v>95.9</v>
      </c>
      <c r="K3568">
        <v>49</v>
      </c>
      <c r="L3568">
        <v>72.599999999999994</v>
      </c>
      <c r="M3568">
        <v>8</v>
      </c>
      <c r="N3568">
        <v>-1.2E-2</v>
      </c>
      <c r="O3568">
        <v>198</v>
      </c>
      <c r="P3568">
        <v>2.8</v>
      </c>
      <c r="Q3568">
        <v>102</v>
      </c>
      <c r="R3568">
        <v>104.4</v>
      </c>
      <c r="S3568">
        <v>105</v>
      </c>
      <c r="T3568">
        <v>101.6</v>
      </c>
      <c r="U3568">
        <v>111</v>
      </c>
      <c r="V3568">
        <v>-9.84</v>
      </c>
      <c r="W3568">
        <v>334</v>
      </c>
    </row>
    <row r="3569" spans="1:23" x14ac:dyDescent="0.25">
      <c r="A3569">
        <f>COUNTIF('Value Matchup'!$D$356:$D$423,D3569)</f>
        <v>0</v>
      </c>
      <c r="B3569" t="s">
        <v>1874</v>
      </c>
      <c r="C3569">
        <v>72</v>
      </c>
      <c r="D3569" t="s">
        <v>1835</v>
      </c>
      <c r="E3569" t="s">
        <v>140</v>
      </c>
      <c r="F3569" s="79" t="s">
        <v>753</v>
      </c>
      <c r="G3569">
        <v>11.37</v>
      </c>
      <c r="H3569">
        <v>110.9</v>
      </c>
      <c r="I3569">
        <v>55</v>
      </c>
      <c r="J3569">
        <v>99.5</v>
      </c>
      <c r="K3569">
        <v>97</v>
      </c>
      <c r="L3569">
        <v>65.400000000000006</v>
      </c>
      <c r="M3569">
        <v>168</v>
      </c>
      <c r="N3569">
        <v>-7.0000000000000001E-3</v>
      </c>
      <c r="O3569">
        <v>184</v>
      </c>
      <c r="P3569">
        <v>8.01</v>
      </c>
      <c r="Q3569">
        <v>43</v>
      </c>
      <c r="R3569">
        <v>107.5</v>
      </c>
      <c r="S3569">
        <v>40</v>
      </c>
      <c r="T3569">
        <v>99.5</v>
      </c>
      <c r="U3569">
        <v>48</v>
      </c>
      <c r="V3569">
        <v>-2.87</v>
      </c>
      <c r="W3569">
        <v>227</v>
      </c>
    </row>
    <row r="3570" spans="1:23" x14ac:dyDescent="0.25">
      <c r="A3570">
        <f>COUNTIF('Value Matchup'!$D$356:$D$423,D3570)</f>
        <v>0</v>
      </c>
      <c r="B3570" t="s">
        <v>1874</v>
      </c>
      <c r="C3570">
        <v>73</v>
      </c>
      <c r="D3570" t="s">
        <v>1531</v>
      </c>
      <c r="E3570" t="s">
        <v>110</v>
      </c>
      <c r="F3570" s="79" t="s">
        <v>516</v>
      </c>
      <c r="G3570">
        <v>11.29</v>
      </c>
      <c r="H3570">
        <v>106.9</v>
      </c>
      <c r="I3570">
        <v>101</v>
      </c>
      <c r="J3570">
        <v>95.6</v>
      </c>
      <c r="K3570">
        <v>45</v>
      </c>
      <c r="L3570">
        <v>65.099999999999994</v>
      </c>
      <c r="M3570">
        <v>176</v>
      </c>
      <c r="N3570">
        <v>0.01</v>
      </c>
      <c r="O3570">
        <v>143</v>
      </c>
      <c r="P3570">
        <v>4.7300000000000004</v>
      </c>
      <c r="Q3570">
        <v>76</v>
      </c>
      <c r="R3570">
        <v>105.5</v>
      </c>
      <c r="S3570">
        <v>74</v>
      </c>
      <c r="T3570">
        <v>100.8</v>
      </c>
      <c r="U3570">
        <v>77</v>
      </c>
      <c r="V3570">
        <v>-1.3</v>
      </c>
      <c r="W3570">
        <v>191</v>
      </c>
    </row>
    <row r="3571" spans="1:23" x14ac:dyDescent="0.25">
      <c r="A3571">
        <f>COUNTIF('Value Matchup'!$D$356:$D$423,D3571)</f>
        <v>0</v>
      </c>
      <c r="B3571" t="s">
        <v>1874</v>
      </c>
      <c r="C3571">
        <v>74</v>
      </c>
      <c r="D3571" t="s">
        <v>1836</v>
      </c>
      <c r="E3571" t="s">
        <v>140</v>
      </c>
      <c r="F3571" s="79" t="s">
        <v>761</v>
      </c>
      <c r="G3571">
        <v>11.2</v>
      </c>
      <c r="H3571">
        <v>113.2</v>
      </c>
      <c r="I3571">
        <v>33</v>
      </c>
      <c r="J3571">
        <v>102</v>
      </c>
      <c r="K3571">
        <v>150</v>
      </c>
      <c r="L3571">
        <v>65.3</v>
      </c>
      <c r="M3571">
        <v>172</v>
      </c>
      <c r="N3571">
        <v>3.7999999999999999E-2</v>
      </c>
      <c r="O3571">
        <v>74</v>
      </c>
      <c r="P3571">
        <v>6.4</v>
      </c>
      <c r="Q3571">
        <v>56</v>
      </c>
      <c r="R3571">
        <v>106.6</v>
      </c>
      <c r="S3571">
        <v>51</v>
      </c>
      <c r="T3571">
        <v>100.2</v>
      </c>
      <c r="U3571">
        <v>67</v>
      </c>
      <c r="V3571">
        <v>-5.57</v>
      </c>
      <c r="W3571">
        <v>292</v>
      </c>
    </row>
    <row r="3572" spans="1:23" x14ac:dyDescent="0.25">
      <c r="A3572">
        <f>COUNTIF('Value Matchup'!$D$356:$D$423,D3572)</f>
        <v>0</v>
      </c>
      <c r="B3572" t="s">
        <v>1874</v>
      </c>
      <c r="C3572">
        <v>75</v>
      </c>
      <c r="D3572" t="s">
        <v>1837</v>
      </c>
      <c r="E3572" t="s">
        <v>161</v>
      </c>
      <c r="F3572" s="79" t="s">
        <v>968</v>
      </c>
      <c r="G3572">
        <v>10.62</v>
      </c>
      <c r="H3572">
        <v>109.2</v>
      </c>
      <c r="I3572">
        <v>75</v>
      </c>
      <c r="J3572">
        <v>98.6</v>
      </c>
      <c r="K3572">
        <v>81</v>
      </c>
      <c r="L3572">
        <v>68.400000000000006</v>
      </c>
      <c r="M3572">
        <v>58</v>
      </c>
      <c r="N3572">
        <v>3.0000000000000001E-3</v>
      </c>
      <c r="O3572">
        <v>158</v>
      </c>
      <c r="P3572">
        <v>-1.57</v>
      </c>
      <c r="Q3572">
        <v>190</v>
      </c>
      <c r="R3572">
        <v>100.9</v>
      </c>
      <c r="S3572">
        <v>244</v>
      </c>
      <c r="T3572">
        <v>102.5</v>
      </c>
      <c r="U3572">
        <v>148</v>
      </c>
      <c r="V3572">
        <v>-0.27</v>
      </c>
      <c r="W3572">
        <v>163</v>
      </c>
    </row>
    <row r="3573" spans="1:23" x14ac:dyDescent="0.25">
      <c r="A3573">
        <f>COUNTIF('Value Matchup'!$D$356:$D$423,D3573)</f>
        <v>1</v>
      </c>
      <c r="B3573" t="s">
        <v>1874</v>
      </c>
      <c r="C3573">
        <v>76</v>
      </c>
      <c r="D3573" t="s">
        <v>87</v>
      </c>
      <c r="E3573" t="s">
        <v>150</v>
      </c>
      <c r="F3573" s="79" t="s">
        <v>542</v>
      </c>
      <c r="G3573">
        <v>10.3</v>
      </c>
      <c r="H3573">
        <v>110.7</v>
      </c>
      <c r="I3573">
        <v>57</v>
      </c>
      <c r="J3573">
        <v>100.4</v>
      </c>
      <c r="K3573">
        <v>119</v>
      </c>
      <c r="L3573">
        <v>67.7</v>
      </c>
      <c r="M3573">
        <v>75</v>
      </c>
      <c r="N3573">
        <v>-2.5000000000000001E-2</v>
      </c>
      <c r="O3573">
        <v>239</v>
      </c>
      <c r="P3573">
        <v>8.26</v>
      </c>
      <c r="Q3573">
        <v>40</v>
      </c>
      <c r="R3573">
        <v>106.6</v>
      </c>
      <c r="S3573">
        <v>53</v>
      </c>
      <c r="T3573">
        <v>98.3</v>
      </c>
      <c r="U3573">
        <v>18</v>
      </c>
      <c r="V3573">
        <v>-5.48</v>
      </c>
      <c r="W3573">
        <v>290</v>
      </c>
    </row>
    <row r="3574" spans="1:23" x14ac:dyDescent="0.25">
      <c r="A3574">
        <f>COUNTIF('Value Matchup'!$D$356:$D$423,D3574)</f>
        <v>0</v>
      </c>
      <c r="B3574" t="s">
        <v>1874</v>
      </c>
      <c r="C3574">
        <v>77</v>
      </c>
      <c r="D3574" t="s">
        <v>1838</v>
      </c>
      <c r="E3574" t="s">
        <v>150</v>
      </c>
      <c r="F3574" s="79" t="s">
        <v>756</v>
      </c>
      <c r="G3574">
        <v>10.26</v>
      </c>
      <c r="H3574">
        <v>111</v>
      </c>
      <c r="I3574">
        <v>54</v>
      </c>
      <c r="J3574">
        <v>100.7</v>
      </c>
      <c r="K3574">
        <v>127</v>
      </c>
      <c r="L3574">
        <v>72.099999999999994</v>
      </c>
      <c r="M3574">
        <v>11</v>
      </c>
      <c r="N3574">
        <v>3.4000000000000002E-2</v>
      </c>
      <c r="O3574">
        <v>79</v>
      </c>
      <c r="P3574">
        <v>7.68</v>
      </c>
      <c r="Q3574">
        <v>49</v>
      </c>
      <c r="R3574">
        <v>107.2</v>
      </c>
      <c r="S3574">
        <v>47</v>
      </c>
      <c r="T3574">
        <v>99.5</v>
      </c>
      <c r="U3574">
        <v>47</v>
      </c>
      <c r="V3574">
        <v>-4.6900000000000004</v>
      </c>
      <c r="W3574">
        <v>275</v>
      </c>
    </row>
    <row r="3575" spans="1:23" x14ac:dyDescent="0.25">
      <c r="A3575">
        <f>COUNTIF('Value Matchup'!$D$356:$D$423,D3575)</f>
        <v>0</v>
      </c>
      <c r="B3575" t="s">
        <v>1874</v>
      </c>
      <c r="C3575">
        <v>78</v>
      </c>
      <c r="D3575" t="s">
        <v>1343</v>
      </c>
      <c r="E3575" t="s">
        <v>182</v>
      </c>
      <c r="F3575" s="79" t="s">
        <v>976</v>
      </c>
      <c r="G3575">
        <v>10.23</v>
      </c>
      <c r="H3575">
        <v>103.3</v>
      </c>
      <c r="I3575">
        <v>156</v>
      </c>
      <c r="J3575">
        <v>93</v>
      </c>
      <c r="K3575">
        <v>25</v>
      </c>
      <c r="L3575">
        <v>64.5</v>
      </c>
      <c r="M3575">
        <v>210</v>
      </c>
      <c r="N3575">
        <v>0.107</v>
      </c>
      <c r="O3575">
        <v>5</v>
      </c>
      <c r="P3575">
        <v>2.34</v>
      </c>
      <c r="Q3575">
        <v>110</v>
      </c>
      <c r="R3575">
        <v>104.9</v>
      </c>
      <c r="S3575">
        <v>93</v>
      </c>
      <c r="T3575">
        <v>102.6</v>
      </c>
      <c r="U3575">
        <v>152</v>
      </c>
      <c r="V3575">
        <v>-4.57</v>
      </c>
      <c r="W3575">
        <v>269</v>
      </c>
    </row>
    <row r="3576" spans="1:23" x14ac:dyDescent="0.25">
      <c r="A3576">
        <f>COUNTIF('Value Matchup'!$D$356:$D$423,D3576)</f>
        <v>0</v>
      </c>
      <c r="B3576" t="s">
        <v>1874</v>
      </c>
      <c r="C3576">
        <v>79</v>
      </c>
      <c r="D3576" t="s">
        <v>220</v>
      </c>
      <c r="E3576" t="s">
        <v>173</v>
      </c>
      <c r="F3576" s="79" t="s">
        <v>537</v>
      </c>
      <c r="G3576">
        <v>10.16</v>
      </c>
      <c r="H3576">
        <v>112.9</v>
      </c>
      <c r="I3576">
        <v>36</v>
      </c>
      <c r="J3576">
        <v>102.7</v>
      </c>
      <c r="K3576">
        <v>170</v>
      </c>
      <c r="L3576">
        <v>65</v>
      </c>
      <c r="M3576">
        <v>182</v>
      </c>
      <c r="N3576">
        <v>-1.7999999999999999E-2</v>
      </c>
      <c r="O3576">
        <v>222</v>
      </c>
      <c r="P3576">
        <v>0.55000000000000004</v>
      </c>
      <c r="Q3576">
        <v>145</v>
      </c>
      <c r="R3576">
        <v>102.8</v>
      </c>
      <c r="S3576">
        <v>169</v>
      </c>
      <c r="T3576">
        <v>102.3</v>
      </c>
      <c r="U3576">
        <v>140</v>
      </c>
      <c r="V3576">
        <v>-0.86</v>
      </c>
      <c r="W3576">
        <v>181</v>
      </c>
    </row>
    <row r="3577" spans="1:23" x14ac:dyDescent="0.25">
      <c r="A3577">
        <f>COUNTIF('Value Matchup'!$D$356:$D$423,D3577)</f>
        <v>0</v>
      </c>
      <c r="B3577" t="s">
        <v>1874</v>
      </c>
      <c r="C3577">
        <v>80</v>
      </c>
      <c r="D3577" t="s">
        <v>78</v>
      </c>
      <c r="E3577" t="s">
        <v>114</v>
      </c>
      <c r="F3577" s="79" t="s">
        <v>455</v>
      </c>
      <c r="G3577">
        <v>10.01</v>
      </c>
      <c r="H3577">
        <v>107.6</v>
      </c>
      <c r="I3577">
        <v>93</v>
      </c>
      <c r="J3577">
        <v>97.6</v>
      </c>
      <c r="K3577">
        <v>68</v>
      </c>
      <c r="L3577">
        <v>65.3</v>
      </c>
      <c r="M3577">
        <v>173</v>
      </c>
      <c r="N3577">
        <v>-1.0999999999999999E-2</v>
      </c>
      <c r="O3577">
        <v>194</v>
      </c>
      <c r="P3577">
        <v>3.25</v>
      </c>
      <c r="Q3577">
        <v>94</v>
      </c>
      <c r="R3577">
        <v>103.9</v>
      </c>
      <c r="S3577">
        <v>126</v>
      </c>
      <c r="T3577">
        <v>100.6</v>
      </c>
      <c r="U3577">
        <v>76</v>
      </c>
      <c r="V3577">
        <v>-6.22</v>
      </c>
      <c r="W3577">
        <v>303</v>
      </c>
    </row>
    <row r="3578" spans="1:23" x14ac:dyDescent="0.25">
      <c r="A3578">
        <f>COUNTIF('Value Matchup'!$D$356:$D$423,D3578)</f>
        <v>0</v>
      </c>
      <c r="B3578" t="s">
        <v>1874</v>
      </c>
      <c r="C3578">
        <v>81</v>
      </c>
      <c r="D3578" t="s">
        <v>302</v>
      </c>
      <c r="E3578" t="s">
        <v>140</v>
      </c>
      <c r="F3578" s="79" t="s">
        <v>441</v>
      </c>
      <c r="G3578">
        <v>9.84</v>
      </c>
      <c r="H3578">
        <v>113.5</v>
      </c>
      <c r="I3578">
        <v>30</v>
      </c>
      <c r="J3578">
        <v>103.6</v>
      </c>
      <c r="K3578">
        <v>185</v>
      </c>
      <c r="L3578">
        <v>63</v>
      </c>
      <c r="M3578">
        <v>266</v>
      </c>
      <c r="N3578">
        <v>-0.06</v>
      </c>
      <c r="O3578">
        <v>310</v>
      </c>
      <c r="P3578">
        <v>5.74</v>
      </c>
      <c r="Q3578">
        <v>65</v>
      </c>
      <c r="R3578">
        <v>106</v>
      </c>
      <c r="S3578">
        <v>65</v>
      </c>
      <c r="T3578">
        <v>100.2</v>
      </c>
      <c r="U3578">
        <v>66</v>
      </c>
      <c r="V3578">
        <v>-10.96</v>
      </c>
      <c r="W3578">
        <v>340</v>
      </c>
    </row>
    <row r="3579" spans="1:23" x14ac:dyDescent="0.25">
      <c r="A3579">
        <f>COUNTIF('Value Matchup'!$D$356:$D$423,D3579)</f>
        <v>0</v>
      </c>
      <c r="B3579" t="s">
        <v>1874</v>
      </c>
      <c r="C3579">
        <v>82</v>
      </c>
      <c r="D3579" t="s">
        <v>403</v>
      </c>
      <c r="E3579" t="s">
        <v>167</v>
      </c>
      <c r="F3579" s="79" t="s">
        <v>1005</v>
      </c>
      <c r="G3579">
        <v>9.84</v>
      </c>
      <c r="H3579">
        <v>108.2</v>
      </c>
      <c r="I3579">
        <v>89</v>
      </c>
      <c r="J3579">
        <v>98.4</v>
      </c>
      <c r="K3579">
        <v>79</v>
      </c>
      <c r="L3579">
        <v>70.5</v>
      </c>
      <c r="M3579">
        <v>18</v>
      </c>
      <c r="N3579">
        <v>3.0000000000000001E-3</v>
      </c>
      <c r="O3579">
        <v>155</v>
      </c>
      <c r="P3579">
        <v>4.3</v>
      </c>
      <c r="Q3579">
        <v>82</v>
      </c>
      <c r="R3579">
        <v>106</v>
      </c>
      <c r="S3579">
        <v>64</v>
      </c>
      <c r="T3579">
        <v>101.7</v>
      </c>
      <c r="U3579">
        <v>116</v>
      </c>
      <c r="V3579">
        <v>2.52</v>
      </c>
      <c r="W3579">
        <v>95</v>
      </c>
    </row>
    <row r="3580" spans="1:23" x14ac:dyDescent="0.25">
      <c r="A3580">
        <f>COUNTIF('Value Matchup'!$D$356:$D$423,D3580)</f>
        <v>0</v>
      </c>
      <c r="B3580" t="s">
        <v>1874</v>
      </c>
      <c r="C3580">
        <v>83</v>
      </c>
      <c r="D3580" t="s">
        <v>1839</v>
      </c>
      <c r="E3580" t="s">
        <v>144</v>
      </c>
      <c r="F3580" s="79" t="s">
        <v>545</v>
      </c>
      <c r="G3580">
        <v>9.6999999999999993</v>
      </c>
      <c r="H3580">
        <v>110.6</v>
      </c>
      <c r="I3580">
        <v>59</v>
      </c>
      <c r="J3580">
        <v>100.9</v>
      </c>
      <c r="K3580">
        <v>131</v>
      </c>
      <c r="L3580">
        <v>60.8</v>
      </c>
      <c r="M3580">
        <v>318</v>
      </c>
      <c r="N3580">
        <v>5.0999999999999997E-2</v>
      </c>
      <c r="O3580">
        <v>50</v>
      </c>
      <c r="P3580">
        <v>3.1</v>
      </c>
      <c r="Q3580">
        <v>98</v>
      </c>
      <c r="R3580">
        <v>104.7</v>
      </c>
      <c r="S3580">
        <v>97</v>
      </c>
      <c r="T3580">
        <v>101.6</v>
      </c>
      <c r="U3580">
        <v>114</v>
      </c>
      <c r="V3580">
        <v>1.88</v>
      </c>
      <c r="W3580">
        <v>110</v>
      </c>
    </row>
    <row r="3581" spans="1:23" x14ac:dyDescent="0.25">
      <c r="A3581">
        <f>COUNTIF('Value Matchup'!$D$356:$D$423,D3581)</f>
        <v>1</v>
      </c>
      <c r="B3581" t="s">
        <v>1874</v>
      </c>
      <c r="C3581">
        <v>84</v>
      </c>
      <c r="D3581" t="s">
        <v>405</v>
      </c>
      <c r="E3581" t="s">
        <v>118</v>
      </c>
      <c r="F3581" s="79" t="s">
        <v>536</v>
      </c>
      <c r="G3581">
        <v>9.1</v>
      </c>
      <c r="H3581">
        <v>108.7</v>
      </c>
      <c r="I3581">
        <v>82</v>
      </c>
      <c r="J3581">
        <v>99.6</v>
      </c>
      <c r="K3581">
        <v>101</v>
      </c>
      <c r="L3581">
        <v>69</v>
      </c>
      <c r="M3581">
        <v>42</v>
      </c>
      <c r="N3581">
        <v>-0.02</v>
      </c>
      <c r="O3581">
        <v>230</v>
      </c>
      <c r="P3581">
        <v>-5.47</v>
      </c>
      <c r="Q3581">
        <v>279</v>
      </c>
      <c r="R3581">
        <v>99.8</v>
      </c>
      <c r="S3581">
        <v>276</v>
      </c>
      <c r="T3581">
        <v>105.3</v>
      </c>
      <c r="U3581">
        <v>260</v>
      </c>
      <c r="V3581">
        <v>-5.33</v>
      </c>
      <c r="W3581">
        <v>285</v>
      </c>
    </row>
    <row r="3582" spans="1:23" x14ac:dyDescent="0.25">
      <c r="A3582">
        <f>COUNTIF('Value Matchup'!$D$356:$D$423,D3582)</f>
        <v>0</v>
      </c>
      <c r="B3582" t="s">
        <v>1874</v>
      </c>
      <c r="C3582">
        <v>85</v>
      </c>
      <c r="D3582" t="s">
        <v>1840</v>
      </c>
      <c r="E3582" t="s">
        <v>182</v>
      </c>
      <c r="F3582" s="79" t="s">
        <v>534</v>
      </c>
      <c r="G3582">
        <v>8.9499999999999993</v>
      </c>
      <c r="H3582">
        <v>115.2</v>
      </c>
      <c r="I3582">
        <v>18</v>
      </c>
      <c r="J3582">
        <v>106.2</v>
      </c>
      <c r="K3582">
        <v>244</v>
      </c>
      <c r="L3582">
        <v>68.900000000000006</v>
      </c>
      <c r="M3582">
        <v>47</v>
      </c>
      <c r="N3582">
        <v>8.9999999999999993E-3</v>
      </c>
      <c r="O3582">
        <v>146</v>
      </c>
      <c r="P3582">
        <v>2.83</v>
      </c>
      <c r="Q3582">
        <v>101</v>
      </c>
      <c r="R3582">
        <v>103.7</v>
      </c>
      <c r="S3582">
        <v>131</v>
      </c>
      <c r="T3582">
        <v>100.9</v>
      </c>
      <c r="U3582">
        <v>83</v>
      </c>
      <c r="V3582">
        <v>-3.06</v>
      </c>
      <c r="W3582">
        <v>233</v>
      </c>
    </row>
    <row r="3583" spans="1:23" x14ac:dyDescent="0.25">
      <c r="A3583">
        <f>COUNTIF('Value Matchup'!$D$356:$D$423,D3583)</f>
        <v>1</v>
      </c>
      <c r="B3583" t="s">
        <v>1874</v>
      </c>
      <c r="C3583">
        <v>86</v>
      </c>
      <c r="D3583" t="s">
        <v>28</v>
      </c>
      <c r="E3583" t="s">
        <v>150</v>
      </c>
      <c r="F3583" s="79" t="s">
        <v>515</v>
      </c>
      <c r="G3583">
        <v>8.7200000000000006</v>
      </c>
      <c r="H3583">
        <v>108.7</v>
      </c>
      <c r="I3583">
        <v>83</v>
      </c>
      <c r="J3583">
        <v>100</v>
      </c>
      <c r="K3583">
        <v>108</v>
      </c>
      <c r="L3583">
        <v>63.5</v>
      </c>
      <c r="M3583">
        <v>254</v>
      </c>
      <c r="N3583">
        <v>3.2000000000000001E-2</v>
      </c>
      <c r="O3583">
        <v>86</v>
      </c>
      <c r="P3583">
        <v>8.11</v>
      </c>
      <c r="Q3583">
        <v>42</v>
      </c>
      <c r="R3583">
        <v>106.8</v>
      </c>
      <c r="S3583">
        <v>50</v>
      </c>
      <c r="T3583">
        <v>98.7</v>
      </c>
      <c r="U3583">
        <v>27</v>
      </c>
      <c r="V3583">
        <v>-2.2599999999999998</v>
      </c>
      <c r="W3583">
        <v>213</v>
      </c>
    </row>
    <row r="3584" spans="1:23" x14ac:dyDescent="0.25">
      <c r="A3584">
        <f>COUNTIF('Value Matchup'!$D$356:$D$423,D3584)</f>
        <v>1</v>
      </c>
      <c r="B3584" t="s">
        <v>1874</v>
      </c>
      <c r="C3584">
        <v>87</v>
      </c>
      <c r="D3584" t="s">
        <v>69</v>
      </c>
      <c r="E3584" t="s">
        <v>232</v>
      </c>
      <c r="F3584" s="79" t="s">
        <v>550</v>
      </c>
      <c r="G3584">
        <v>8.44</v>
      </c>
      <c r="H3584">
        <v>108.6</v>
      </c>
      <c r="I3584">
        <v>84</v>
      </c>
      <c r="J3584">
        <v>100.2</v>
      </c>
      <c r="K3584">
        <v>116</v>
      </c>
      <c r="L3584">
        <v>57.6</v>
      </c>
      <c r="M3584">
        <v>341</v>
      </c>
      <c r="N3584">
        <v>-5.5E-2</v>
      </c>
      <c r="O3584">
        <v>303</v>
      </c>
      <c r="P3584">
        <v>7.89</v>
      </c>
      <c r="Q3584">
        <v>47</v>
      </c>
      <c r="R3584">
        <v>107.6</v>
      </c>
      <c r="S3584">
        <v>37</v>
      </c>
      <c r="T3584">
        <v>99.7</v>
      </c>
      <c r="U3584">
        <v>53</v>
      </c>
      <c r="V3584">
        <v>-3.27</v>
      </c>
      <c r="W3584">
        <v>237</v>
      </c>
    </row>
    <row r="3585" spans="1:23" x14ac:dyDescent="0.25">
      <c r="A3585">
        <f>COUNTIF('Value Matchup'!$D$356:$D$423,D3585)</f>
        <v>0</v>
      </c>
      <c r="B3585" t="s">
        <v>1874</v>
      </c>
      <c r="C3585">
        <v>88</v>
      </c>
      <c r="D3585" t="s">
        <v>1841</v>
      </c>
      <c r="E3585" t="s">
        <v>123</v>
      </c>
      <c r="F3585" s="79" t="s">
        <v>750</v>
      </c>
      <c r="G3585">
        <v>8.1</v>
      </c>
      <c r="H3585">
        <v>111.1</v>
      </c>
      <c r="I3585">
        <v>52</v>
      </c>
      <c r="J3585">
        <v>103</v>
      </c>
      <c r="K3585">
        <v>173</v>
      </c>
      <c r="L3585">
        <v>65.599999999999994</v>
      </c>
      <c r="M3585">
        <v>155</v>
      </c>
      <c r="N3585">
        <v>9.1999999999999998E-2</v>
      </c>
      <c r="O3585">
        <v>10</v>
      </c>
      <c r="P3585">
        <v>-0.6</v>
      </c>
      <c r="Q3585">
        <v>173</v>
      </c>
      <c r="R3585">
        <v>102.2</v>
      </c>
      <c r="S3585">
        <v>197</v>
      </c>
      <c r="T3585">
        <v>102.8</v>
      </c>
      <c r="U3585">
        <v>162</v>
      </c>
      <c r="V3585">
        <v>6.63</v>
      </c>
      <c r="W3585">
        <v>36</v>
      </c>
    </row>
    <row r="3586" spans="1:23" x14ac:dyDescent="0.25">
      <c r="A3586">
        <f>COUNTIF('Value Matchup'!$D$356:$D$423,D3586)</f>
        <v>0</v>
      </c>
      <c r="B3586" t="s">
        <v>1874</v>
      </c>
      <c r="C3586">
        <v>89</v>
      </c>
      <c r="D3586" t="s">
        <v>1842</v>
      </c>
      <c r="E3586" t="s">
        <v>176</v>
      </c>
      <c r="F3586" s="79" t="s">
        <v>537</v>
      </c>
      <c r="G3586">
        <v>8.0399999999999991</v>
      </c>
      <c r="H3586">
        <v>104.6</v>
      </c>
      <c r="I3586">
        <v>136</v>
      </c>
      <c r="J3586">
        <v>96.6</v>
      </c>
      <c r="K3586">
        <v>59</v>
      </c>
      <c r="L3586">
        <v>62.2</v>
      </c>
      <c r="M3586">
        <v>294</v>
      </c>
      <c r="N3586">
        <v>-1.0999999999999999E-2</v>
      </c>
      <c r="O3586">
        <v>197</v>
      </c>
      <c r="P3586">
        <v>-0.25</v>
      </c>
      <c r="Q3586">
        <v>168</v>
      </c>
      <c r="R3586">
        <v>102.7</v>
      </c>
      <c r="S3586">
        <v>175</v>
      </c>
      <c r="T3586">
        <v>102.9</v>
      </c>
      <c r="U3586">
        <v>165</v>
      </c>
      <c r="V3586">
        <v>-0.25</v>
      </c>
      <c r="W3586">
        <v>162</v>
      </c>
    </row>
    <row r="3587" spans="1:23" x14ac:dyDescent="0.25">
      <c r="A3587">
        <f>COUNTIF('Value Matchup'!$D$356:$D$423,D3587)</f>
        <v>0</v>
      </c>
      <c r="B3587" t="s">
        <v>1874</v>
      </c>
      <c r="C3587">
        <v>90</v>
      </c>
      <c r="D3587" t="s">
        <v>319</v>
      </c>
      <c r="E3587" t="s">
        <v>186</v>
      </c>
      <c r="F3587" s="79" t="s">
        <v>445</v>
      </c>
      <c r="G3587">
        <v>7.85</v>
      </c>
      <c r="H3587">
        <v>103</v>
      </c>
      <c r="I3587">
        <v>162</v>
      </c>
      <c r="J3587">
        <v>95.2</v>
      </c>
      <c r="K3587">
        <v>41</v>
      </c>
      <c r="L3587">
        <v>67.599999999999994</v>
      </c>
      <c r="M3587">
        <v>77</v>
      </c>
      <c r="N3587">
        <v>-0.111</v>
      </c>
      <c r="O3587">
        <v>342</v>
      </c>
      <c r="P3587">
        <v>1.78</v>
      </c>
      <c r="Q3587">
        <v>116</v>
      </c>
      <c r="R3587">
        <v>105.2</v>
      </c>
      <c r="S3587">
        <v>88</v>
      </c>
      <c r="T3587">
        <v>103.4</v>
      </c>
      <c r="U3587">
        <v>180</v>
      </c>
      <c r="V3587">
        <v>13.25</v>
      </c>
      <c r="W3587">
        <v>4</v>
      </c>
    </row>
    <row r="3588" spans="1:23" x14ac:dyDescent="0.25">
      <c r="A3588">
        <f>COUNTIF('Value Matchup'!$D$356:$D$423,D3588)</f>
        <v>0</v>
      </c>
      <c r="B3588" t="s">
        <v>1874</v>
      </c>
      <c r="C3588">
        <v>91</v>
      </c>
      <c r="D3588" t="s">
        <v>271</v>
      </c>
      <c r="E3588" t="s">
        <v>112</v>
      </c>
      <c r="F3588" s="79" t="s">
        <v>1080</v>
      </c>
      <c r="G3588">
        <v>7.38</v>
      </c>
      <c r="H3588">
        <v>103.5</v>
      </c>
      <c r="I3588">
        <v>154</v>
      </c>
      <c r="J3588">
        <v>96.2</v>
      </c>
      <c r="K3588">
        <v>53</v>
      </c>
      <c r="L3588">
        <v>60.4</v>
      </c>
      <c r="M3588">
        <v>322</v>
      </c>
      <c r="N3588">
        <v>-5.0000000000000001E-3</v>
      </c>
      <c r="O3588">
        <v>178</v>
      </c>
      <c r="P3588">
        <v>2.44</v>
      </c>
      <c r="Q3588">
        <v>107</v>
      </c>
      <c r="R3588">
        <v>102.5</v>
      </c>
      <c r="S3588">
        <v>185</v>
      </c>
      <c r="T3588">
        <v>100</v>
      </c>
      <c r="U3588">
        <v>60</v>
      </c>
      <c r="V3588">
        <v>10.25</v>
      </c>
      <c r="W3588">
        <v>15</v>
      </c>
    </row>
    <row r="3589" spans="1:23" x14ac:dyDescent="0.25">
      <c r="A3589">
        <f>COUNTIF('Value Matchup'!$D$356:$D$423,D3589)</f>
        <v>1</v>
      </c>
      <c r="B3589" t="s">
        <v>1874</v>
      </c>
      <c r="C3589">
        <v>92</v>
      </c>
      <c r="D3589" t="s">
        <v>45</v>
      </c>
      <c r="E3589" t="s">
        <v>114</v>
      </c>
      <c r="F3589" s="79" t="s">
        <v>445</v>
      </c>
      <c r="G3589">
        <v>7.19</v>
      </c>
      <c r="H3589">
        <v>111.4</v>
      </c>
      <c r="I3589">
        <v>48</v>
      </c>
      <c r="J3589">
        <v>104.2</v>
      </c>
      <c r="K3589">
        <v>196</v>
      </c>
      <c r="L3589">
        <v>66.3</v>
      </c>
      <c r="M3589">
        <v>128</v>
      </c>
      <c r="N3589">
        <v>-1E-3</v>
      </c>
      <c r="O3589">
        <v>166</v>
      </c>
      <c r="P3589">
        <v>6.06</v>
      </c>
      <c r="Q3589">
        <v>62</v>
      </c>
      <c r="R3589">
        <v>105.4</v>
      </c>
      <c r="S3589">
        <v>80</v>
      </c>
      <c r="T3589">
        <v>99.3</v>
      </c>
      <c r="U3589">
        <v>46</v>
      </c>
      <c r="V3589">
        <v>0.06</v>
      </c>
      <c r="W3589">
        <v>155</v>
      </c>
    </row>
    <row r="3590" spans="1:23" x14ac:dyDescent="0.25">
      <c r="A3590">
        <f>COUNTIF('Value Matchup'!$D$356:$D$423,D3590)</f>
        <v>1</v>
      </c>
      <c r="B3590" t="s">
        <v>1874</v>
      </c>
      <c r="C3590">
        <v>93</v>
      </c>
      <c r="D3590" t="s">
        <v>318</v>
      </c>
      <c r="E3590" t="s">
        <v>176</v>
      </c>
      <c r="F3590" s="79" t="s">
        <v>970</v>
      </c>
      <c r="G3590">
        <v>7.02</v>
      </c>
      <c r="H3590">
        <v>105</v>
      </c>
      <c r="I3590">
        <v>132</v>
      </c>
      <c r="J3590">
        <v>98</v>
      </c>
      <c r="K3590">
        <v>72</v>
      </c>
      <c r="L3590">
        <v>62.2</v>
      </c>
      <c r="M3590">
        <v>295</v>
      </c>
      <c r="N3590">
        <v>4.2999999999999997E-2</v>
      </c>
      <c r="O3590">
        <v>64</v>
      </c>
      <c r="P3590">
        <v>-2.52</v>
      </c>
      <c r="Q3590">
        <v>209</v>
      </c>
      <c r="R3590">
        <v>101.4</v>
      </c>
      <c r="S3590">
        <v>226</v>
      </c>
      <c r="T3590">
        <v>103.9</v>
      </c>
      <c r="U3590">
        <v>201</v>
      </c>
      <c r="V3590">
        <v>-8.5500000000000007</v>
      </c>
      <c r="W3590">
        <v>326</v>
      </c>
    </row>
    <row r="3591" spans="1:23" x14ac:dyDescent="0.25">
      <c r="A3591">
        <f>COUNTIF('Value Matchup'!$D$356:$D$423,D3591)</f>
        <v>1</v>
      </c>
      <c r="B3591" t="s">
        <v>1874</v>
      </c>
      <c r="C3591">
        <v>94</v>
      </c>
      <c r="D3591" t="s">
        <v>92</v>
      </c>
      <c r="E3591" t="s">
        <v>134</v>
      </c>
      <c r="F3591" s="79" t="s">
        <v>552</v>
      </c>
      <c r="G3591">
        <v>7.01</v>
      </c>
      <c r="H3591">
        <v>109.3</v>
      </c>
      <c r="I3591">
        <v>74</v>
      </c>
      <c r="J3591">
        <v>102.3</v>
      </c>
      <c r="K3591">
        <v>161</v>
      </c>
      <c r="L3591">
        <v>71.400000000000006</v>
      </c>
      <c r="M3591">
        <v>14</v>
      </c>
      <c r="N3591">
        <v>-1.7000000000000001E-2</v>
      </c>
      <c r="O3591">
        <v>220</v>
      </c>
      <c r="P3591">
        <v>10.65</v>
      </c>
      <c r="Q3591">
        <v>10</v>
      </c>
      <c r="R3591">
        <v>109.2</v>
      </c>
      <c r="S3591">
        <v>7</v>
      </c>
      <c r="T3591">
        <v>98.6</v>
      </c>
      <c r="U3591">
        <v>22</v>
      </c>
      <c r="V3591">
        <v>1.39</v>
      </c>
      <c r="W3591">
        <v>119</v>
      </c>
    </row>
    <row r="3592" spans="1:23" x14ac:dyDescent="0.25">
      <c r="A3592">
        <f>COUNTIF('Value Matchup'!$D$356:$D$423,D3592)</f>
        <v>0</v>
      </c>
      <c r="B3592" t="s">
        <v>1874</v>
      </c>
      <c r="C3592">
        <v>95</v>
      </c>
      <c r="D3592" t="s">
        <v>1843</v>
      </c>
      <c r="E3592" t="s">
        <v>112</v>
      </c>
      <c r="F3592" s="79" t="s">
        <v>1041</v>
      </c>
      <c r="G3592">
        <v>6.9</v>
      </c>
      <c r="H3592">
        <v>102.9</v>
      </c>
      <c r="I3592">
        <v>163</v>
      </c>
      <c r="J3592">
        <v>96</v>
      </c>
      <c r="K3592">
        <v>51</v>
      </c>
      <c r="L3592">
        <v>64.8</v>
      </c>
      <c r="M3592">
        <v>190</v>
      </c>
      <c r="N3592">
        <v>-1.4E-2</v>
      </c>
      <c r="O3592">
        <v>204</v>
      </c>
      <c r="P3592">
        <v>-1.6</v>
      </c>
      <c r="Q3592">
        <v>192</v>
      </c>
      <c r="R3592">
        <v>100.9</v>
      </c>
      <c r="S3592">
        <v>246</v>
      </c>
      <c r="T3592">
        <v>102.5</v>
      </c>
      <c r="U3592">
        <v>147</v>
      </c>
      <c r="V3592">
        <v>-1.83</v>
      </c>
      <c r="W3592">
        <v>205</v>
      </c>
    </row>
    <row r="3593" spans="1:23" x14ac:dyDescent="0.25">
      <c r="A3593">
        <f>COUNTIF('Value Matchup'!$D$356:$D$423,D3593)</f>
        <v>0</v>
      </c>
      <c r="B3593" t="s">
        <v>1874</v>
      </c>
      <c r="C3593">
        <v>96</v>
      </c>
      <c r="D3593" t="s">
        <v>421</v>
      </c>
      <c r="E3593" t="s">
        <v>173</v>
      </c>
      <c r="F3593" s="79" t="s">
        <v>539</v>
      </c>
      <c r="G3593">
        <v>6.9</v>
      </c>
      <c r="H3593">
        <v>100.7</v>
      </c>
      <c r="I3593">
        <v>213</v>
      </c>
      <c r="J3593">
        <v>93.8</v>
      </c>
      <c r="K3593">
        <v>34</v>
      </c>
      <c r="L3593">
        <v>61.6</v>
      </c>
      <c r="M3593">
        <v>309</v>
      </c>
      <c r="N3593">
        <v>1.4E-2</v>
      </c>
      <c r="O3593">
        <v>134</v>
      </c>
      <c r="P3593">
        <v>1.26</v>
      </c>
      <c r="Q3593">
        <v>127</v>
      </c>
      <c r="R3593">
        <v>103</v>
      </c>
      <c r="S3593">
        <v>164</v>
      </c>
      <c r="T3593">
        <v>101.7</v>
      </c>
      <c r="U3593">
        <v>117</v>
      </c>
      <c r="V3593">
        <v>1.42</v>
      </c>
      <c r="W3593">
        <v>118</v>
      </c>
    </row>
    <row r="3594" spans="1:23" x14ac:dyDescent="0.25">
      <c r="A3594">
        <f>COUNTIF('Value Matchup'!$D$356:$D$423,D3594)</f>
        <v>1</v>
      </c>
      <c r="B3594" t="s">
        <v>1874</v>
      </c>
      <c r="C3594">
        <v>97</v>
      </c>
      <c r="D3594" t="s">
        <v>307</v>
      </c>
      <c r="E3594" t="s">
        <v>176</v>
      </c>
      <c r="F3594" s="79" t="s">
        <v>535</v>
      </c>
      <c r="G3594">
        <v>6.84</v>
      </c>
      <c r="H3594">
        <v>106.4</v>
      </c>
      <c r="I3594">
        <v>107</v>
      </c>
      <c r="J3594">
        <v>99.6</v>
      </c>
      <c r="K3594">
        <v>99</v>
      </c>
      <c r="L3594">
        <v>59.7</v>
      </c>
      <c r="M3594">
        <v>330</v>
      </c>
      <c r="N3594">
        <v>2.3E-2</v>
      </c>
      <c r="O3594">
        <v>111</v>
      </c>
      <c r="P3594">
        <v>2.2799999999999998</v>
      </c>
      <c r="Q3594">
        <v>112</v>
      </c>
      <c r="R3594">
        <v>103.4</v>
      </c>
      <c r="S3594">
        <v>144</v>
      </c>
      <c r="T3594">
        <v>101.1</v>
      </c>
      <c r="U3594">
        <v>88</v>
      </c>
      <c r="V3594">
        <v>6.72</v>
      </c>
      <c r="W3594">
        <v>35</v>
      </c>
    </row>
    <row r="3595" spans="1:23" x14ac:dyDescent="0.25">
      <c r="A3595">
        <f>COUNTIF('Value Matchup'!$D$356:$D$423,D3595)</f>
        <v>0</v>
      </c>
      <c r="B3595" t="s">
        <v>1874</v>
      </c>
      <c r="C3595">
        <v>98</v>
      </c>
      <c r="D3595" t="s">
        <v>217</v>
      </c>
      <c r="E3595" t="s">
        <v>140</v>
      </c>
      <c r="F3595" s="79" t="s">
        <v>1660</v>
      </c>
      <c r="G3595">
        <v>6.73</v>
      </c>
      <c r="H3595">
        <v>100.4</v>
      </c>
      <c r="I3595">
        <v>218</v>
      </c>
      <c r="J3595">
        <v>93.7</v>
      </c>
      <c r="K3595">
        <v>32</v>
      </c>
      <c r="L3595">
        <v>70.5</v>
      </c>
      <c r="M3595">
        <v>19</v>
      </c>
      <c r="N3595">
        <v>-0.107</v>
      </c>
      <c r="O3595">
        <v>341</v>
      </c>
      <c r="P3595">
        <v>7.67</v>
      </c>
      <c r="Q3595">
        <v>50</v>
      </c>
      <c r="R3595">
        <v>107.3</v>
      </c>
      <c r="S3595">
        <v>45</v>
      </c>
      <c r="T3595">
        <v>99.6</v>
      </c>
      <c r="U3595">
        <v>50</v>
      </c>
      <c r="V3595">
        <v>-4.4400000000000004</v>
      </c>
      <c r="W3595">
        <v>265</v>
      </c>
    </row>
    <row r="3596" spans="1:23" x14ac:dyDescent="0.25">
      <c r="A3596">
        <f>COUNTIF('Value Matchup'!$D$356:$D$423,D3596)</f>
        <v>0</v>
      </c>
      <c r="B3596" t="s">
        <v>1874</v>
      </c>
      <c r="C3596">
        <v>99</v>
      </c>
      <c r="D3596" t="s">
        <v>338</v>
      </c>
      <c r="E3596" t="s">
        <v>182</v>
      </c>
      <c r="F3596" s="79" t="s">
        <v>542</v>
      </c>
      <c r="G3596">
        <v>6.71</v>
      </c>
      <c r="H3596">
        <v>105.7</v>
      </c>
      <c r="I3596">
        <v>119</v>
      </c>
      <c r="J3596">
        <v>99</v>
      </c>
      <c r="K3596">
        <v>90</v>
      </c>
      <c r="L3596">
        <v>63.9</v>
      </c>
      <c r="M3596">
        <v>231</v>
      </c>
      <c r="N3596">
        <v>-4.1000000000000002E-2</v>
      </c>
      <c r="O3596">
        <v>277</v>
      </c>
      <c r="P3596">
        <v>3</v>
      </c>
      <c r="Q3596">
        <v>99</v>
      </c>
      <c r="R3596">
        <v>104.2</v>
      </c>
      <c r="S3596">
        <v>114</v>
      </c>
      <c r="T3596">
        <v>101.2</v>
      </c>
      <c r="U3596">
        <v>93</v>
      </c>
      <c r="V3596">
        <v>1.78</v>
      </c>
      <c r="W3596">
        <v>113</v>
      </c>
    </row>
    <row r="3597" spans="1:23" x14ac:dyDescent="0.25">
      <c r="A3597">
        <f>COUNTIF('Value Matchup'!$D$356:$D$423,D3597)</f>
        <v>0</v>
      </c>
      <c r="B3597" t="s">
        <v>1874</v>
      </c>
      <c r="C3597">
        <v>100</v>
      </c>
      <c r="D3597" t="s">
        <v>113</v>
      </c>
      <c r="E3597" t="s">
        <v>114</v>
      </c>
      <c r="F3597" s="79" t="s">
        <v>515</v>
      </c>
      <c r="G3597">
        <v>6.63</v>
      </c>
      <c r="H3597">
        <v>105.9</v>
      </c>
      <c r="I3597">
        <v>113</v>
      </c>
      <c r="J3597">
        <v>99.3</v>
      </c>
      <c r="K3597">
        <v>93</v>
      </c>
      <c r="L3597">
        <v>67.5</v>
      </c>
      <c r="M3597">
        <v>81</v>
      </c>
      <c r="N3597">
        <v>-1.6E-2</v>
      </c>
      <c r="O3597">
        <v>217</v>
      </c>
      <c r="P3597">
        <v>4.0599999999999996</v>
      </c>
      <c r="Q3597">
        <v>85</v>
      </c>
      <c r="R3597">
        <v>105.2</v>
      </c>
      <c r="S3597">
        <v>85</v>
      </c>
      <c r="T3597">
        <v>101.2</v>
      </c>
      <c r="U3597">
        <v>91</v>
      </c>
      <c r="V3597">
        <v>-7.19</v>
      </c>
      <c r="W3597">
        <v>308</v>
      </c>
    </row>
    <row r="3598" spans="1:23" x14ac:dyDescent="0.25">
      <c r="A3598">
        <f>COUNTIF('Value Matchup'!$D$356:$D$423,D3598)</f>
        <v>0</v>
      </c>
      <c r="B3598" t="s">
        <v>1874</v>
      </c>
      <c r="C3598">
        <v>101</v>
      </c>
      <c r="D3598" t="s">
        <v>1056</v>
      </c>
      <c r="E3598" t="s">
        <v>108</v>
      </c>
      <c r="F3598" s="79" t="s">
        <v>533</v>
      </c>
      <c r="G3598">
        <v>6.52</v>
      </c>
      <c r="H3598">
        <v>97</v>
      </c>
      <c r="I3598">
        <v>268</v>
      </c>
      <c r="J3598">
        <v>90.4</v>
      </c>
      <c r="K3598">
        <v>9</v>
      </c>
      <c r="L3598">
        <v>62.4</v>
      </c>
      <c r="M3598">
        <v>289</v>
      </c>
      <c r="N3598">
        <v>5.2999999999999999E-2</v>
      </c>
      <c r="O3598">
        <v>49</v>
      </c>
      <c r="P3598">
        <v>-1.98</v>
      </c>
      <c r="Q3598">
        <v>204</v>
      </c>
      <c r="R3598">
        <v>101.9</v>
      </c>
      <c r="S3598">
        <v>212</v>
      </c>
      <c r="T3598">
        <v>103.9</v>
      </c>
      <c r="U3598">
        <v>202</v>
      </c>
      <c r="V3598">
        <v>4.63</v>
      </c>
      <c r="W3598">
        <v>58</v>
      </c>
    </row>
    <row r="3599" spans="1:23" x14ac:dyDescent="0.25">
      <c r="A3599">
        <f>COUNTIF('Value Matchup'!$D$356:$D$423,D3599)</f>
        <v>0</v>
      </c>
      <c r="B3599" t="s">
        <v>1874</v>
      </c>
      <c r="C3599">
        <v>102</v>
      </c>
      <c r="D3599" t="s">
        <v>314</v>
      </c>
      <c r="E3599" t="s">
        <v>186</v>
      </c>
      <c r="F3599" s="79" t="s">
        <v>1041</v>
      </c>
      <c r="G3599">
        <v>6.36</v>
      </c>
      <c r="H3599">
        <v>114.2</v>
      </c>
      <c r="I3599">
        <v>27</v>
      </c>
      <c r="J3599">
        <v>107.8</v>
      </c>
      <c r="K3599">
        <v>271</v>
      </c>
      <c r="L3599">
        <v>64.8</v>
      </c>
      <c r="M3599">
        <v>192</v>
      </c>
      <c r="N3599">
        <v>2.5999999999999999E-2</v>
      </c>
      <c r="O3599">
        <v>102</v>
      </c>
      <c r="P3599">
        <v>0.27</v>
      </c>
      <c r="Q3599">
        <v>152</v>
      </c>
      <c r="R3599">
        <v>104.1</v>
      </c>
      <c r="S3599">
        <v>118</v>
      </c>
      <c r="T3599">
        <v>103.8</v>
      </c>
      <c r="U3599">
        <v>198</v>
      </c>
      <c r="V3599">
        <v>7.23</v>
      </c>
      <c r="W3599">
        <v>31</v>
      </c>
    </row>
    <row r="3600" spans="1:23" x14ac:dyDescent="0.25">
      <c r="A3600">
        <f>COUNTIF('Value Matchup'!$D$356:$D$423,D3600)</f>
        <v>1</v>
      </c>
      <c r="B3600" t="s">
        <v>1874</v>
      </c>
      <c r="C3600">
        <v>103</v>
      </c>
      <c r="D3600" t="s">
        <v>290</v>
      </c>
      <c r="E3600" t="s">
        <v>155</v>
      </c>
      <c r="F3600" s="79" t="s">
        <v>534</v>
      </c>
      <c r="G3600">
        <v>6.07</v>
      </c>
      <c r="H3600">
        <v>105.8</v>
      </c>
      <c r="I3600">
        <v>117</v>
      </c>
      <c r="J3600">
        <v>99.8</v>
      </c>
      <c r="K3600">
        <v>104</v>
      </c>
      <c r="L3600">
        <v>66.3</v>
      </c>
      <c r="M3600">
        <v>125</v>
      </c>
      <c r="N3600">
        <v>2E-3</v>
      </c>
      <c r="O3600">
        <v>159</v>
      </c>
      <c r="P3600">
        <v>1.04</v>
      </c>
      <c r="Q3600">
        <v>135</v>
      </c>
      <c r="R3600">
        <v>104.2</v>
      </c>
      <c r="S3600">
        <v>109</v>
      </c>
      <c r="T3600">
        <v>103.2</v>
      </c>
      <c r="U3600">
        <v>173</v>
      </c>
      <c r="V3600">
        <v>2.94</v>
      </c>
      <c r="W3600">
        <v>91</v>
      </c>
    </row>
    <row r="3601" spans="1:23" x14ac:dyDescent="0.25">
      <c r="A3601">
        <f>COUNTIF('Value Matchup'!$D$356:$D$423,D3601)</f>
        <v>1</v>
      </c>
      <c r="B3601" t="s">
        <v>1874</v>
      </c>
      <c r="C3601">
        <v>104</v>
      </c>
      <c r="D3601" t="s">
        <v>61</v>
      </c>
      <c r="E3601" t="s">
        <v>140</v>
      </c>
      <c r="F3601" s="79" t="s">
        <v>1844</v>
      </c>
      <c r="G3601">
        <v>5.77</v>
      </c>
      <c r="H3601">
        <v>103.5</v>
      </c>
      <c r="I3601">
        <v>151</v>
      </c>
      <c r="J3601">
        <v>97.8</v>
      </c>
      <c r="K3601">
        <v>70</v>
      </c>
      <c r="L3601">
        <v>67.2</v>
      </c>
      <c r="M3601">
        <v>89</v>
      </c>
      <c r="N3601">
        <v>-6.6000000000000003E-2</v>
      </c>
      <c r="O3601">
        <v>313</v>
      </c>
      <c r="P3601">
        <v>9.75</v>
      </c>
      <c r="Q3601">
        <v>25</v>
      </c>
      <c r="R3601">
        <v>108.4</v>
      </c>
      <c r="S3601">
        <v>23</v>
      </c>
      <c r="T3601">
        <v>98.6</v>
      </c>
      <c r="U3601">
        <v>25</v>
      </c>
      <c r="V3601">
        <v>-2.58</v>
      </c>
      <c r="W3601">
        <v>222</v>
      </c>
    </row>
    <row r="3602" spans="1:23" x14ac:dyDescent="0.25">
      <c r="A3602">
        <f>COUNTIF('Value Matchup'!$D$356:$D$423,D3602)</f>
        <v>0</v>
      </c>
      <c r="B3602" t="s">
        <v>1874</v>
      </c>
      <c r="C3602">
        <v>105</v>
      </c>
      <c r="D3602" t="s">
        <v>1725</v>
      </c>
      <c r="E3602" t="s">
        <v>207</v>
      </c>
      <c r="F3602" s="79" t="s">
        <v>545</v>
      </c>
      <c r="G3602">
        <v>5.67</v>
      </c>
      <c r="H3602">
        <v>106.4</v>
      </c>
      <c r="I3602">
        <v>108</v>
      </c>
      <c r="J3602">
        <v>100.7</v>
      </c>
      <c r="K3602">
        <v>126</v>
      </c>
      <c r="L3602">
        <v>69.599999999999994</v>
      </c>
      <c r="M3602">
        <v>31</v>
      </c>
      <c r="N3602">
        <v>-4.8000000000000001E-2</v>
      </c>
      <c r="O3602">
        <v>289</v>
      </c>
      <c r="P3602">
        <v>-4.7300000000000004</v>
      </c>
      <c r="Q3602">
        <v>263</v>
      </c>
      <c r="R3602">
        <v>100.2</v>
      </c>
      <c r="S3602">
        <v>267</v>
      </c>
      <c r="T3602">
        <v>105</v>
      </c>
      <c r="U3602">
        <v>246</v>
      </c>
      <c r="V3602">
        <v>-1.26</v>
      </c>
      <c r="W3602">
        <v>189</v>
      </c>
    </row>
    <row r="3603" spans="1:23" x14ac:dyDescent="0.25">
      <c r="A3603">
        <f>COUNTIF('Value Matchup'!$D$356:$D$423,D3603)</f>
        <v>0</v>
      </c>
      <c r="B3603" t="s">
        <v>1874</v>
      </c>
      <c r="C3603">
        <v>106</v>
      </c>
      <c r="D3603" t="s">
        <v>247</v>
      </c>
      <c r="E3603" t="s">
        <v>182</v>
      </c>
      <c r="F3603" s="79" t="s">
        <v>450</v>
      </c>
      <c r="G3603">
        <v>5.35</v>
      </c>
      <c r="H3603">
        <v>105.9</v>
      </c>
      <c r="I3603">
        <v>115</v>
      </c>
      <c r="J3603">
        <v>100.5</v>
      </c>
      <c r="K3603">
        <v>121</v>
      </c>
      <c r="L3603">
        <v>66.7</v>
      </c>
      <c r="M3603">
        <v>107</v>
      </c>
      <c r="N3603">
        <v>-8.9999999999999993E-3</v>
      </c>
      <c r="O3603">
        <v>189</v>
      </c>
      <c r="P3603">
        <v>1.08</v>
      </c>
      <c r="Q3603">
        <v>132</v>
      </c>
      <c r="R3603">
        <v>103</v>
      </c>
      <c r="S3603">
        <v>163</v>
      </c>
      <c r="T3603">
        <v>101.9</v>
      </c>
      <c r="U3603">
        <v>128</v>
      </c>
      <c r="V3603">
        <v>-3.46</v>
      </c>
      <c r="W3603">
        <v>245</v>
      </c>
    </row>
    <row r="3604" spans="1:23" x14ac:dyDescent="0.25">
      <c r="A3604">
        <f>COUNTIF('Value Matchup'!$D$356:$D$423,D3604)</f>
        <v>0</v>
      </c>
      <c r="B3604" t="s">
        <v>1874</v>
      </c>
      <c r="C3604">
        <v>107</v>
      </c>
      <c r="D3604" t="s">
        <v>1845</v>
      </c>
      <c r="E3604" t="s">
        <v>146</v>
      </c>
      <c r="F3604" s="79" t="s">
        <v>510</v>
      </c>
      <c r="G3604">
        <v>5.23</v>
      </c>
      <c r="H3604">
        <v>108.5</v>
      </c>
      <c r="I3604">
        <v>85</v>
      </c>
      <c r="J3604">
        <v>103.3</v>
      </c>
      <c r="K3604">
        <v>179</v>
      </c>
      <c r="L3604">
        <v>65.400000000000006</v>
      </c>
      <c r="M3604">
        <v>162</v>
      </c>
      <c r="N3604">
        <v>-5.0000000000000001E-3</v>
      </c>
      <c r="O3604">
        <v>174</v>
      </c>
      <c r="P3604">
        <v>-5.58</v>
      </c>
      <c r="Q3604">
        <v>281</v>
      </c>
      <c r="R3604">
        <v>99</v>
      </c>
      <c r="S3604">
        <v>291</v>
      </c>
      <c r="T3604">
        <v>104.6</v>
      </c>
      <c r="U3604">
        <v>232</v>
      </c>
      <c r="V3604">
        <v>-0.5</v>
      </c>
      <c r="W3604">
        <v>175</v>
      </c>
    </row>
    <row r="3605" spans="1:23" x14ac:dyDescent="0.25">
      <c r="A3605">
        <f>COUNTIF('Value Matchup'!$D$356:$D$423,D3605)</f>
        <v>0</v>
      </c>
      <c r="B3605" t="s">
        <v>1874</v>
      </c>
      <c r="C3605">
        <v>108</v>
      </c>
      <c r="D3605" t="s">
        <v>1846</v>
      </c>
      <c r="E3605" t="s">
        <v>153</v>
      </c>
      <c r="F3605" s="79" t="s">
        <v>454</v>
      </c>
      <c r="G3605">
        <v>5.18</v>
      </c>
      <c r="H3605">
        <v>102.2</v>
      </c>
      <c r="I3605">
        <v>182</v>
      </c>
      <c r="J3605">
        <v>97</v>
      </c>
      <c r="K3605">
        <v>64</v>
      </c>
      <c r="L3605">
        <v>71.8</v>
      </c>
      <c r="M3605">
        <v>12</v>
      </c>
      <c r="N3605">
        <v>-4.4999999999999998E-2</v>
      </c>
      <c r="O3605">
        <v>283</v>
      </c>
      <c r="P3605">
        <v>0.26</v>
      </c>
      <c r="Q3605">
        <v>154</v>
      </c>
      <c r="R3605">
        <v>104</v>
      </c>
      <c r="S3605">
        <v>123</v>
      </c>
      <c r="T3605">
        <v>103.7</v>
      </c>
      <c r="U3605">
        <v>194</v>
      </c>
      <c r="V3605">
        <v>5.14</v>
      </c>
      <c r="W3605">
        <v>50</v>
      </c>
    </row>
    <row r="3606" spans="1:23" x14ac:dyDescent="0.25">
      <c r="A3606">
        <f>COUNTIF('Value Matchup'!$D$356:$D$423,D3606)</f>
        <v>0</v>
      </c>
      <c r="B3606" t="s">
        <v>1874</v>
      </c>
      <c r="C3606">
        <v>109</v>
      </c>
      <c r="D3606" t="s">
        <v>325</v>
      </c>
      <c r="E3606" t="s">
        <v>151</v>
      </c>
      <c r="F3606" s="79" t="s">
        <v>535</v>
      </c>
      <c r="G3606">
        <v>5.01</v>
      </c>
      <c r="H3606">
        <v>107.3</v>
      </c>
      <c r="I3606">
        <v>97</v>
      </c>
      <c r="J3606">
        <v>102.3</v>
      </c>
      <c r="K3606">
        <v>160</v>
      </c>
      <c r="L3606">
        <v>64.599999999999994</v>
      </c>
      <c r="M3606">
        <v>209</v>
      </c>
      <c r="N3606">
        <v>-6.0000000000000001E-3</v>
      </c>
      <c r="O3606">
        <v>181</v>
      </c>
      <c r="P3606">
        <v>0.27</v>
      </c>
      <c r="Q3606">
        <v>153</v>
      </c>
      <c r="R3606">
        <v>103</v>
      </c>
      <c r="S3606">
        <v>158</v>
      </c>
      <c r="T3606">
        <v>102.8</v>
      </c>
      <c r="U3606">
        <v>160</v>
      </c>
      <c r="V3606">
        <v>0.64</v>
      </c>
      <c r="W3606">
        <v>138</v>
      </c>
    </row>
    <row r="3607" spans="1:23" x14ac:dyDescent="0.25">
      <c r="A3607">
        <f>COUNTIF('Value Matchup'!$D$356:$D$423,D3607)</f>
        <v>0</v>
      </c>
      <c r="B3607" t="s">
        <v>1874</v>
      </c>
      <c r="C3607">
        <v>110</v>
      </c>
      <c r="D3607" t="s">
        <v>321</v>
      </c>
      <c r="E3607" t="s">
        <v>153</v>
      </c>
      <c r="F3607" s="79" t="s">
        <v>534</v>
      </c>
      <c r="G3607">
        <v>4.92</v>
      </c>
      <c r="H3607">
        <v>108.8</v>
      </c>
      <c r="I3607">
        <v>80</v>
      </c>
      <c r="J3607">
        <v>103.9</v>
      </c>
      <c r="K3607">
        <v>189</v>
      </c>
      <c r="L3607">
        <v>58.5</v>
      </c>
      <c r="M3607">
        <v>335</v>
      </c>
      <c r="N3607">
        <v>-2.5999999999999999E-2</v>
      </c>
      <c r="O3607">
        <v>241</v>
      </c>
      <c r="P3607">
        <v>-1.91</v>
      </c>
      <c r="Q3607">
        <v>201</v>
      </c>
      <c r="R3607">
        <v>102.4</v>
      </c>
      <c r="S3607">
        <v>186</v>
      </c>
      <c r="T3607">
        <v>104.3</v>
      </c>
      <c r="U3607">
        <v>221</v>
      </c>
      <c r="V3607">
        <v>-0.41</v>
      </c>
      <c r="W3607">
        <v>171</v>
      </c>
    </row>
    <row r="3608" spans="1:23" x14ac:dyDescent="0.25">
      <c r="A3608">
        <f>COUNTIF('Value Matchup'!$D$356:$D$423,D3608)</f>
        <v>0</v>
      </c>
      <c r="B3608" t="s">
        <v>1874</v>
      </c>
      <c r="C3608">
        <v>111</v>
      </c>
      <c r="D3608" t="s">
        <v>320</v>
      </c>
      <c r="E3608" t="s">
        <v>1668</v>
      </c>
      <c r="F3608" s="79" t="s">
        <v>1294</v>
      </c>
      <c r="G3608">
        <v>4.91</v>
      </c>
      <c r="H3608">
        <v>106.1</v>
      </c>
      <c r="I3608">
        <v>111</v>
      </c>
      <c r="J3608">
        <v>101.2</v>
      </c>
      <c r="K3608">
        <v>135</v>
      </c>
      <c r="L3608">
        <v>57.4</v>
      </c>
      <c r="M3608">
        <v>343</v>
      </c>
      <c r="N3608">
        <v>6.8000000000000005E-2</v>
      </c>
      <c r="O3608">
        <v>27</v>
      </c>
      <c r="P3608">
        <v>9.11</v>
      </c>
      <c r="Q3608">
        <v>34</v>
      </c>
      <c r="R3608">
        <v>108.3</v>
      </c>
      <c r="S3608">
        <v>26</v>
      </c>
      <c r="T3608">
        <v>99.2</v>
      </c>
      <c r="U3608">
        <v>41</v>
      </c>
      <c r="V3608">
        <v>-6.43</v>
      </c>
      <c r="W3608">
        <v>304</v>
      </c>
    </row>
    <row r="3609" spans="1:23" x14ac:dyDescent="0.25">
      <c r="A3609">
        <f>COUNTIF('Value Matchup'!$D$356:$D$423,D3609)</f>
        <v>0</v>
      </c>
      <c r="B3609" t="s">
        <v>1874</v>
      </c>
      <c r="C3609">
        <v>112</v>
      </c>
      <c r="D3609" t="s">
        <v>1847</v>
      </c>
      <c r="E3609" t="s">
        <v>121</v>
      </c>
      <c r="F3609" s="79" t="s">
        <v>533</v>
      </c>
      <c r="G3609">
        <v>4.7</v>
      </c>
      <c r="H3609">
        <v>105.3</v>
      </c>
      <c r="I3609">
        <v>123</v>
      </c>
      <c r="J3609">
        <v>100.6</v>
      </c>
      <c r="K3609">
        <v>125</v>
      </c>
      <c r="L3609">
        <v>60.7</v>
      </c>
      <c r="M3609">
        <v>319</v>
      </c>
      <c r="N3609">
        <v>9.2999999999999999E-2</v>
      </c>
      <c r="O3609">
        <v>8</v>
      </c>
      <c r="P3609">
        <v>-6.34</v>
      </c>
      <c r="Q3609">
        <v>295</v>
      </c>
      <c r="R3609">
        <v>97.6</v>
      </c>
      <c r="S3609">
        <v>317</v>
      </c>
      <c r="T3609">
        <v>104</v>
      </c>
      <c r="U3609">
        <v>204</v>
      </c>
      <c r="V3609">
        <v>0.55000000000000004</v>
      </c>
      <c r="W3609">
        <v>141</v>
      </c>
    </row>
    <row r="3610" spans="1:23" x14ac:dyDescent="0.25">
      <c r="A3610">
        <f>COUNTIF('Value Matchup'!$D$356:$D$423,D3610)</f>
        <v>1</v>
      </c>
      <c r="B3610" t="s">
        <v>1874</v>
      </c>
      <c r="C3610">
        <v>113</v>
      </c>
      <c r="D3610" t="s">
        <v>238</v>
      </c>
      <c r="E3610" t="s">
        <v>134</v>
      </c>
      <c r="F3610" s="79" t="s">
        <v>550</v>
      </c>
      <c r="G3610">
        <v>4.5999999999999996</v>
      </c>
      <c r="H3610">
        <v>102.5</v>
      </c>
      <c r="I3610">
        <v>176</v>
      </c>
      <c r="J3610">
        <v>97.9</v>
      </c>
      <c r="K3610">
        <v>71</v>
      </c>
      <c r="L3610">
        <v>63.7</v>
      </c>
      <c r="M3610">
        <v>239</v>
      </c>
      <c r="N3610">
        <v>-1.7000000000000001E-2</v>
      </c>
      <c r="O3610">
        <v>221</v>
      </c>
      <c r="P3610">
        <v>5.5</v>
      </c>
      <c r="Q3610">
        <v>67</v>
      </c>
      <c r="R3610">
        <v>106.3</v>
      </c>
      <c r="S3610">
        <v>58</v>
      </c>
      <c r="T3610">
        <v>100.8</v>
      </c>
      <c r="U3610">
        <v>79</v>
      </c>
      <c r="V3610">
        <v>-8.1</v>
      </c>
      <c r="W3610">
        <v>319</v>
      </c>
    </row>
    <row r="3611" spans="1:23" x14ac:dyDescent="0.25">
      <c r="A3611">
        <f>COUNTIF('Value Matchup'!$D$356:$D$423,D3611)</f>
        <v>0</v>
      </c>
      <c r="B3611" t="s">
        <v>1874</v>
      </c>
      <c r="C3611">
        <v>114</v>
      </c>
      <c r="D3611" t="s">
        <v>332</v>
      </c>
      <c r="E3611" t="s">
        <v>182</v>
      </c>
      <c r="F3611" s="79" t="s">
        <v>1025</v>
      </c>
      <c r="G3611">
        <v>4.43</v>
      </c>
      <c r="H3611">
        <v>106.8</v>
      </c>
      <c r="I3611">
        <v>103</v>
      </c>
      <c r="J3611">
        <v>102.4</v>
      </c>
      <c r="K3611">
        <v>163</v>
      </c>
      <c r="L3611">
        <v>63.9</v>
      </c>
      <c r="M3611">
        <v>234</v>
      </c>
      <c r="N3611">
        <v>-3.4000000000000002E-2</v>
      </c>
      <c r="O3611">
        <v>266</v>
      </c>
      <c r="P3611">
        <v>1.08</v>
      </c>
      <c r="Q3611">
        <v>133</v>
      </c>
      <c r="R3611">
        <v>103.7</v>
      </c>
      <c r="S3611">
        <v>132</v>
      </c>
      <c r="T3611">
        <v>102.6</v>
      </c>
      <c r="U3611">
        <v>154</v>
      </c>
      <c r="V3611">
        <v>-1.47</v>
      </c>
      <c r="W3611">
        <v>193</v>
      </c>
    </row>
    <row r="3612" spans="1:23" x14ac:dyDescent="0.25">
      <c r="A3612">
        <f>COUNTIF('Value Matchup'!$D$356:$D$423,D3612)</f>
        <v>1</v>
      </c>
      <c r="B3612" t="s">
        <v>1874</v>
      </c>
      <c r="C3612">
        <v>115</v>
      </c>
      <c r="D3612" t="s">
        <v>62</v>
      </c>
      <c r="E3612" t="s">
        <v>207</v>
      </c>
      <c r="F3612" s="79" t="s">
        <v>539</v>
      </c>
      <c r="G3612">
        <v>4.25</v>
      </c>
      <c r="H3612">
        <v>106.6</v>
      </c>
      <c r="I3612">
        <v>106</v>
      </c>
      <c r="J3612">
        <v>102.4</v>
      </c>
      <c r="K3612">
        <v>164</v>
      </c>
      <c r="L3612">
        <v>69.099999999999994</v>
      </c>
      <c r="M3612">
        <v>39</v>
      </c>
      <c r="N3612">
        <v>-4.7E-2</v>
      </c>
      <c r="O3612">
        <v>286</v>
      </c>
      <c r="P3612">
        <v>-3.83</v>
      </c>
      <c r="Q3612">
        <v>246</v>
      </c>
      <c r="R3612">
        <v>101.3</v>
      </c>
      <c r="S3612">
        <v>228</v>
      </c>
      <c r="T3612">
        <v>105.2</v>
      </c>
      <c r="U3612">
        <v>255</v>
      </c>
      <c r="V3612">
        <v>2.46</v>
      </c>
      <c r="W3612">
        <v>97</v>
      </c>
    </row>
    <row r="3613" spans="1:23" x14ac:dyDescent="0.25">
      <c r="A3613">
        <f>COUNTIF('Value Matchup'!$D$356:$D$423,D3613)</f>
        <v>0</v>
      </c>
      <c r="B3613" t="s">
        <v>1874</v>
      </c>
      <c r="C3613">
        <v>116</v>
      </c>
      <c r="D3613" t="s">
        <v>1848</v>
      </c>
      <c r="E3613" t="s">
        <v>198</v>
      </c>
      <c r="F3613" s="79" t="s">
        <v>510</v>
      </c>
      <c r="G3613">
        <v>4.2</v>
      </c>
      <c r="H3613">
        <v>103.2</v>
      </c>
      <c r="I3613">
        <v>159</v>
      </c>
      <c r="J3613">
        <v>99</v>
      </c>
      <c r="K3613">
        <v>89</v>
      </c>
      <c r="L3613">
        <v>67</v>
      </c>
      <c r="M3613">
        <v>101</v>
      </c>
      <c r="N3613">
        <v>7.8E-2</v>
      </c>
      <c r="O3613">
        <v>20</v>
      </c>
      <c r="P3613">
        <v>-1.93</v>
      </c>
      <c r="Q3613">
        <v>202</v>
      </c>
      <c r="R3613">
        <v>103.1</v>
      </c>
      <c r="S3613">
        <v>155</v>
      </c>
      <c r="T3613">
        <v>105</v>
      </c>
      <c r="U3613">
        <v>247</v>
      </c>
      <c r="V3613">
        <v>4.01</v>
      </c>
      <c r="W3613">
        <v>68</v>
      </c>
    </row>
    <row r="3614" spans="1:23" x14ac:dyDescent="0.25">
      <c r="A3614">
        <f>COUNTIF('Value Matchup'!$D$356:$D$423,D3614)</f>
        <v>0</v>
      </c>
      <c r="B3614" t="s">
        <v>1874</v>
      </c>
      <c r="C3614">
        <v>117</v>
      </c>
      <c r="D3614" t="s">
        <v>376</v>
      </c>
      <c r="E3614" t="s">
        <v>132</v>
      </c>
      <c r="F3614" s="79" t="s">
        <v>571</v>
      </c>
      <c r="G3614">
        <v>4.2</v>
      </c>
      <c r="H3614">
        <v>108.5</v>
      </c>
      <c r="I3614">
        <v>86</v>
      </c>
      <c r="J3614">
        <v>104.3</v>
      </c>
      <c r="K3614">
        <v>200</v>
      </c>
      <c r="L3614">
        <v>68.3</v>
      </c>
      <c r="M3614">
        <v>61</v>
      </c>
      <c r="N3614">
        <v>1.2999999999999999E-2</v>
      </c>
      <c r="O3614">
        <v>135</v>
      </c>
      <c r="P3614">
        <v>-5.21</v>
      </c>
      <c r="Q3614">
        <v>275</v>
      </c>
      <c r="R3614">
        <v>101.2</v>
      </c>
      <c r="S3614">
        <v>234</v>
      </c>
      <c r="T3614">
        <v>106.4</v>
      </c>
      <c r="U3614">
        <v>311</v>
      </c>
      <c r="V3614">
        <v>-4.28</v>
      </c>
      <c r="W3614">
        <v>260</v>
      </c>
    </row>
    <row r="3615" spans="1:23" x14ac:dyDescent="0.25">
      <c r="A3615">
        <f>COUNTIF('Value Matchup'!$D$356:$D$423,D3615)</f>
        <v>0</v>
      </c>
      <c r="B3615" t="s">
        <v>1874</v>
      </c>
      <c r="C3615">
        <v>118</v>
      </c>
      <c r="D3615" t="s">
        <v>1849</v>
      </c>
      <c r="E3615" t="s">
        <v>198</v>
      </c>
      <c r="F3615" s="79" t="s">
        <v>540</v>
      </c>
      <c r="G3615">
        <v>4.04</v>
      </c>
      <c r="H3615">
        <v>109.2</v>
      </c>
      <c r="I3615">
        <v>77</v>
      </c>
      <c r="J3615">
        <v>105.1</v>
      </c>
      <c r="K3615">
        <v>219</v>
      </c>
      <c r="L3615">
        <v>64.8</v>
      </c>
      <c r="M3615">
        <v>191</v>
      </c>
      <c r="N3615">
        <v>2.5000000000000001E-2</v>
      </c>
      <c r="O3615">
        <v>105</v>
      </c>
      <c r="P3615">
        <v>-3.32</v>
      </c>
      <c r="Q3615">
        <v>233</v>
      </c>
      <c r="R3615">
        <v>101.5</v>
      </c>
      <c r="S3615">
        <v>221</v>
      </c>
      <c r="T3615">
        <v>104.8</v>
      </c>
      <c r="U3615">
        <v>242</v>
      </c>
      <c r="V3615">
        <v>0</v>
      </c>
      <c r="W3615">
        <v>157</v>
      </c>
    </row>
    <row r="3616" spans="1:23" x14ac:dyDescent="0.25">
      <c r="A3616">
        <f>COUNTIF('Value Matchup'!$D$356:$D$423,D3616)</f>
        <v>1</v>
      </c>
      <c r="B3616" t="s">
        <v>1874</v>
      </c>
      <c r="C3616">
        <v>119</v>
      </c>
      <c r="D3616" t="s">
        <v>30</v>
      </c>
      <c r="E3616" t="s">
        <v>112</v>
      </c>
      <c r="F3616" s="79" t="s">
        <v>547</v>
      </c>
      <c r="G3616">
        <v>3.96</v>
      </c>
      <c r="H3616">
        <v>102.6</v>
      </c>
      <c r="I3616">
        <v>174</v>
      </c>
      <c r="J3616">
        <v>98.6</v>
      </c>
      <c r="K3616">
        <v>82</v>
      </c>
      <c r="L3616">
        <v>64.599999999999994</v>
      </c>
      <c r="M3616">
        <v>201</v>
      </c>
      <c r="N3616">
        <v>3.5999999999999997E-2</v>
      </c>
      <c r="O3616">
        <v>77</v>
      </c>
      <c r="P3616">
        <v>7.0000000000000007E-2</v>
      </c>
      <c r="Q3616">
        <v>158</v>
      </c>
      <c r="R3616">
        <v>101.5</v>
      </c>
      <c r="S3616">
        <v>222</v>
      </c>
      <c r="T3616">
        <v>101.4</v>
      </c>
      <c r="U3616">
        <v>106</v>
      </c>
      <c r="V3616">
        <v>1.97</v>
      </c>
      <c r="W3616">
        <v>109</v>
      </c>
    </row>
    <row r="3617" spans="1:23" x14ac:dyDescent="0.25">
      <c r="A3617">
        <f>COUNTIF('Value Matchup'!$D$356:$D$423,D3617)</f>
        <v>1</v>
      </c>
      <c r="B3617" t="s">
        <v>1874</v>
      </c>
      <c r="C3617">
        <v>120</v>
      </c>
      <c r="D3617" t="s">
        <v>143</v>
      </c>
      <c r="E3617" t="s">
        <v>144</v>
      </c>
      <c r="F3617" s="79" t="s">
        <v>998</v>
      </c>
      <c r="G3617">
        <v>3.95</v>
      </c>
      <c r="H3617">
        <v>104.9</v>
      </c>
      <c r="I3617">
        <v>134</v>
      </c>
      <c r="J3617">
        <v>101</v>
      </c>
      <c r="K3617">
        <v>133</v>
      </c>
      <c r="L3617">
        <v>64.7</v>
      </c>
      <c r="M3617">
        <v>198</v>
      </c>
      <c r="N3617">
        <v>4.5999999999999999E-2</v>
      </c>
      <c r="O3617">
        <v>60</v>
      </c>
      <c r="P3617">
        <v>1.45</v>
      </c>
      <c r="Q3617">
        <v>122</v>
      </c>
      <c r="R3617">
        <v>104.2</v>
      </c>
      <c r="S3617">
        <v>108</v>
      </c>
      <c r="T3617">
        <v>102.8</v>
      </c>
      <c r="U3617">
        <v>161</v>
      </c>
      <c r="V3617">
        <v>-0.67</v>
      </c>
      <c r="W3617">
        <v>178</v>
      </c>
    </row>
    <row r="3618" spans="1:23" x14ac:dyDescent="0.25">
      <c r="A3618">
        <f>COUNTIF('Value Matchup'!$D$356:$D$423,D3618)</f>
        <v>1</v>
      </c>
      <c r="B3618" t="s">
        <v>1874</v>
      </c>
      <c r="C3618">
        <v>121</v>
      </c>
      <c r="D3618" t="s">
        <v>369</v>
      </c>
      <c r="E3618" t="s">
        <v>150</v>
      </c>
      <c r="F3618" s="79" t="s">
        <v>548</v>
      </c>
      <c r="G3618">
        <v>3.88</v>
      </c>
      <c r="H3618">
        <v>102.7</v>
      </c>
      <c r="I3618">
        <v>169</v>
      </c>
      <c r="J3618">
        <v>98.8</v>
      </c>
      <c r="K3618">
        <v>86</v>
      </c>
      <c r="L3618">
        <v>65.400000000000006</v>
      </c>
      <c r="M3618">
        <v>165</v>
      </c>
      <c r="N3618">
        <v>1E-3</v>
      </c>
      <c r="O3618">
        <v>163</v>
      </c>
      <c r="P3618">
        <v>6.51</v>
      </c>
      <c r="Q3618">
        <v>55</v>
      </c>
      <c r="R3618">
        <v>106.3</v>
      </c>
      <c r="S3618">
        <v>59</v>
      </c>
      <c r="T3618">
        <v>99.8</v>
      </c>
      <c r="U3618">
        <v>54</v>
      </c>
      <c r="V3618">
        <v>-9.6</v>
      </c>
      <c r="W3618">
        <v>333</v>
      </c>
    </row>
    <row r="3619" spans="1:23" x14ac:dyDescent="0.25">
      <c r="A3619">
        <f>COUNTIF('Value Matchup'!$D$356:$D$423,D3619)</f>
        <v>0</v>
      </c>
      <c r="B3619" t="s">
        <v>1874</v>
      </c>
      <c r="C3619">
        <v>122</v>
      </c>
      <c r="D3619" t="s">
        <v>1723</v>
      </c>
      <c r="E3619" t="s">
        <v>207</v>
      </c>
      <c r="F3619" s="79" t="s">
        <v>515</v>
      </c>
      <c r="G3619">
        <v>3.87</v>
      </c>
      <c r="H3619">
        <v>108.2</v>
      </c>
      <c r="I3619">
        <v>88</v>
      </c>
      <c r="J3619">
        <v>104.4</v>
      </c>
      <c r="K3619">
        <v>206</v>
      </c>
      <c r="L3619">
        <v>66.2</v>
      </c>
      <c r="M3619">
        <v>129</v>
      </c>
      <c r="N3619">
        <v>-7.0999999999999994E-2</v>
      </c>
      <c r="O3619">
        <v>319</v>
      </c>
      <c r="P3619">
        <v>-3.19</v>
      </c>
      <c r="Q3619">
        <v>227</v>
      </c>
      <c r="R3619">
        <v>100.5</v>
      </c>
      <c r="S3619">
        <v>255</v>
      </c>
      <c r="T3619">
        <v>103.7</v>
      </c>
      <c r="U3619">
        <v>195</v>
      </c>
      <c r="V3619">
        <v>4.84</v>
      </c>
      <c r="W3619">
        <v>54</v>
      </c>
    </row>
    <row r="3620" spans="1:23" x14ac:dyDescent="0.25">
      <c r="A3620">
        <f>COUNTIF('Value Matchup'!$D$356:$D$423,D3620)</f>
        <v>0</v>
      </c>
      <c r="B3620" t="s">
        <v>1874</v>
      </c>
      <c r="C3620">
        <v>123</v>
      </c>
      <c r="D3620" t="s">
        <v>342</v>
      </c>
      <c r="E3620" t="s">
        <v>108</v>
      </c>
      <c r="F3620" s="79" t="s">
        <v>465</v>
      </c>
      <c r="G3620">
        <v>3.64</v>
      </c>
      <c r="H3620">
        <v>107.3</v>
      </c>
      <c r="I3620">
        <v>95</v>
      </c>
      <c r="J3620">
        <v>103.7</v>
      </c>
      <c r="K3620">
        <v>187</v>
      </c>
      <c r="L3620">
        <v>66.099999999999994</v>
      </c>
      <c r="M3620">
        <v>137</v>
      </c>
      <c r="N3620">
        <v>-6.5000000000000002E-2</v>
      </c>
      <c r="O3620">
        <v>312</v>
      </c>
      <c r="P3620">
        <v>-1.21</v>
      </c>
      <c r="Q3620">
        <v>183</v>
      </c>
      <c r="R3620">
        <v>102.3</v>
      </c>
      <c r="S3620">
        <v>194</v>
      </c>
      <c r="T3620">
        <v>103.5</v>
      </c>
      <c r="U3620">
        <v>188</v>
      </c>
      <c r="V3620">
        <v>4.34</v>
      </c>
      <c r="W3620">
        <v>61</v>
      </c>
    </row>
    <row r="3621" spans="1:23" x14ac:dyDescent="0.25">
      <c r="A3621">
        <f>COUNTIF('Value Matchup'!$D$356:$D$423,D3621)</f>
        <v>0</v>
      </c>
      <c r="B3621" t="s">
        <v>1874</v>
      </c>
      <c r="C3621">
        <v>124</v>
      </c>
      <c r="D3621" t="s">
        <v>246</v>
      </c>
      <c r="E3621" t="s">
        <v>112</v>
      </c>
      <c r="F3621" s="79" t="s">
        <v>753</v>
      </c>
      <c r="G3621">
        <v>3.47</v>
      </c>
      <c r="H3621">
        <v>103.2</v>
      </c>
      <c r="I3621">
        <v>157</v>
      </c>
      <c r="J3621">
        <v>99.7</v>
      </c>
      <c r="K3621">
        <v>103</v>
      </c>
      <c r="L3621">
        <v>66.099999999999994</v>
      </c>
      <c r="M3621">
        <v>135</v>
      </c>
      <c r="N3621">
        <v>-3.1E-2</v>
      </c>
      <c r="O3621">
        <v>257</v>
      </c>
      <c r="P3621">
        <v>-1</v>
      </c>
      <c r="Q3621">
        <v>178</v>
      </c>
      <c r="R3621">
        <v>100.9</v>
      </c>
      <c r="S3621">
        <v>247</v>
      </c>
      <c r="T3621">
        <v>101.9</v>
      </c>
      <c r="U3621">
        <v>126</v>
      </c>
      <c r="V3621">
        <v>0.13</v>
      </c>
      <c r="W3621">
        <v>150</v>
      </c>
    </row>
    <row r="3622" spans="1:23" x14ac:dyDescent="0.25">
      <c r="A3622">
        <f>COUNTIF('Value Matchup'!$D$356:$D$423,D3622)</f>
        <v>1</v>
      </c>
      <c r="B3622" t="s">
        <v>1874</v>
      </c>
      <c r="C3622">
        <v>125</v>
      </c>
      <c r="D3622" t="s">
        <v>293</v>
      </c>
      <c r="E3622" t="s">
        <v>155</v>
      </c>
      <c r="F3622" s="79" t="s">
        <v>542</v>
      </c>
      <c r="G3622">
        <v>3.31</v>
      </c>
      <c r="H3622">
        <v>109.4</v>
      </c>
      <c r="I3622">
        <v>73</v>
      </c>
      <c r="J3622">
        <v>106</v>
      </c>
      <c r="K3622">
        <v>239</v>
      </c>
      <c r="L3622">
        <v>69.099999999999994</v>
      </c>
      <c r="M3622">
        <v>40</v>
      </c>
      <c r="N3622">
        <v>-0.02</v>
      </c>
      <c r="O3622">
        <v>231</v>
      </c>
      <c r="P3622">
        <v>0.85</v>
      </c>
      <c r="Q3622">
        <v>139</v>
      </c>
      <c r="R3622">
        <v>103.6</v>
      </c>
      <c r="S3622">
        <v>136</v>
      </c>
      <c r="T3622">
        <v>102.7</v>
      </c>
      <c r="U3622">
        <v>158</v>
      </c>
      <c r="V3622">
        <v>0.17</v>
      </c>
      <c r="W3622">
        <v>149</v>
      </c>
    </row>
    <row r="3623" spans="1:23" x14ac:dyDescent="0.25">
      <c r="A3623">
        <f>COUNTIF('Value Matchup'!$D$356:$D$423,D3623)</f>
        <v>0</v>
      </c>
      <c r="B3623" t="s">
        <v>1874</v>
      </c>
      <c r="C3623">
        <v>126</v>
      </c>
      <c r="D3623" t="s">
        <v>373</v>
      </c>
      <c r="E3623" t="s">
        <v>110</v>
      </c>
      <c r="F3623" s="79" t="s">
        <v>449</v>
      </c>
      <c r="G3623">
        <v>3.23</v>
      </c>
      <c r="H3623">
        <v>103.5</v>
      </c>
      <c r="I3623">
        <v>152</v>
      </c>
      <c r="J3623">
        <v>100.3</v>
      </c>
      <c r="K3623">
        <v>117</v>
      </c>
      <c r="L3623">
        <v>62.8</v>
      </c>
      <c r="M3623">
        <v>272</v>
      </c>
      <c r="N3623">
        <v>-1.9E-2</v>
      </c>
      <c r="O3623">
        <v>226</v>
      </c>
      <c r="P3623">
        <v>5.35</v>
      </c>
      <c r="Q3623">
        <v>68</v>
      </c>
      <c r="R3623">
        <v>105.5</v>
      </c>
      <c r="S3623">
        <v>75</v>
      </c>
      <c r="T3623">
        <v>100.1</v>
      </c>
      <c r="U3623">
        <v>63</v>
      </c>
      <c r="V3623">
        <v>-0.4</v>
      </c>
      <c r="W3623">
        <v>170</v>
      </c>
    </row>
    <row r="3624" spans="1:23" x14ac:dyDescent="0.25">
      <c r="A3624">
        <f>COUNTIF('Value Matchup'!$D$356:$D$423,D3624)</f>
        <v>0</v>
      </c>
      <c r="B3624" t="s">
        <v>1874</v>
      </c>
      <c r="C3624">
        <v>127</v>
      </c>
      <c r="D3624" t="s">
        <v>41</v>
      </c>
      <c r="E3624" t="s">
        <v>114</v>
      </c>
      <c r="F3624" s="79" t="s">
        <v>447</v>
      </c>
      <c r="G3624">
        <v>3.2</v>
      </c>
      <c r="H3624">
        <v>105.1</v>
      </c>
      <c r="I3624">
        <v>128</v>
      </c>
      <c r="J3624">
        <v>101.9</v>
      </c>
      <c r="K3624">
        <v>149</v>
      </c>
      <c r="L3624">
        <v>68.599999999999994</v>
      </c>
      <c r="M3624">
        <v>52</v>
      </c>
      <c r="N3624">
        <v>-0.04</v>
      </c>
      <c r="O3624">
        <v>276</v>
      </c>
      <c r="P3624">
        <v>3.85</v>
      </c>
      <c r="Q3624">
        <v>86</v>
      </c>
      <c r="R3624">
        <v>105.1</v>
      </c>
      <c r="S3624">
        <v>91</v>
      </c>
      <c r="T3624">
        <v>101.2</v>
      </c>
      <c r="U3624">
        <v>96</v>
      </c>
      <c r="V3624">
        <v>-7.75</v>
      </c>
      <c r="W3624">
        <v>316</v>
      </c>
    </row>
    <row r="3625" spans="1:23" x14ac:dyDescent="0.25">
      <c r="A3625">
        <f>COUNTIF('Value Matchup'!$D$356:$D$423,D3625)</f>
        <v>0</v>
      </c>
      <c r="B3625" t="s">
        <v>1874</v>
      </c>
      <c r="C3625">
        <v>128</v>
      </c>
      <c r="D3625" t="s">
        <v>200</v>
      </c>
      <c r="E3625" t="s">
        <v>144</v>
      </c>
      <c r="F3625" s="79" t="s">
        <v>454</v>
      </c>
      <c r="G3625">
        <v>3.1</v>
      </c>
      <c r="H3625">
        <v>102.7</v>
      </c>
      <c r="I3625">
        <v>171</v>
      </c>
      <c r="J3625">
        <v>99.6</v>
      </c>
      <c r="K3625">
        <v>98</v>
      </c>
      <c r="L3625">
        <v>66.5</v>
      </c>
      <c r="M3625">
        <v>116</v>
      </c>
      <c r="N3625">
        <v>1.6E-2</v>
      </c>
      <c r="O3625">
        <v>126</v>
      </c>
      <c r="P3625">
        <v>1.36</v>
      </c>
      <c r="Q3625">
        <v>125</v>
      </c>
      <c r="R3625">
        <v>103.6</v>
      </c>
      <c r="S3625">
        <v>137</v>
      </c>
      <c r="T3625">
        <v>102.2</v>
      </c>
      <c r="U3625">
        <v>136</v>
      </c>
      <c r="V3625">
        <v>-4.22</v>
      </c>
      <c r="W3625">
        <v>259</v>
      </c>
    </row>
    <row r="3626" spans="1:23" x14ac:dyDescent="0.25">
      <c r="A3626">
        <f>COUNTIF('Value Matchup'!$D$356:$D$423,D3626)</f>
        <v>0</v>
      </c>
      <c r="B3626" t="s">
        <v>1874</v>
      </c>
      <c r="C3626">
        <v>129</v>
      </c>
      <c r="D3626" t="s">
        <v>233</v>
      </c>
      <c r="E3626" t="s">
        <v>173</v>
      </c>
      <c r="F3626" s="79" t="s">
        <v>445</v>
      </c>
      <c r="G3626">
        <v>3.01</v>
      </c>
      <c r="H3626">
        <v>105.6</v>
      </c>
      <c r="I3626">
        <v>120</v>
      </c>
      <c r="J3626">
        <v>102.6</v>
      </c>
      <c r="K3626">
        <v>167</v>
      </c>
      <c r="L3626">
        <v>65.099999999999994</v>
      </c>
      <c r="M3626">
        <v>178</v>
      </c>
      <c r="N3626">
        <v>-2.1999999999999999E-2</v>
      </c>
      <c r="O3626">
        <v>232</v>
      </c>
      <c r="P3626">
        <v>1.33</v>
      </c>
      <c r="Q3626">
        <v>126</v>
      </c>
      <c r="R3626">
        <v>102.6</v>
      </c>
      <c r="S3626">
        <v>179</v>
      </c>
      <c r="T3626">
        <v>101.3</v>
      </c>
      <c r="U3626">
        <v>98</v>
      </c>
      <c r="V3626">
        <v>0.23</v>
      </c>
      <c r="W3626">
        <v>147</v>
      </c>
    </row>
    <row r="3627" spans="1:23" x14ac:dyDescent="0.25">
      <c r="A3627">
        <f>COUNTIF('Value Matchup'!$D$356:$D$423,D3627)</f>
        <v>0</v>
      </c>
      <c r="B3627" t="s">
        <v>1874</v>
      </c>
      <c r="C3627">
        <v>130</v>
      </c>
      <c r="D3627" t="s">
        <v>53</v>
      </c>
      <c r="E3627" t="s">
        <v>110</v>
      </c>
      <c r="F3627" s="79" t="s">
        <v>756</v>
      </c>
      <c r="G3627">
        <v>2.98</v>
      </c>
      <c r="H3627">
        <v>107</v>
      </c>
      <c r="I3627">
        <v>99</v>
      </c>
      <c r="J3627">
        <v>104</v>
      </c>
      <c r="K3627">
        <v>192</v>
      </c>
      <c r="L3627">
        <v>69.5</v>
      </c>
      <c r="M3627">
        <v>32</v>
      </c>
      <c r="N3627">
        <v>9.4E-2</v>
      </c>
      <c r="O3627">
        <v>7</v>
      </c>
      <c r="P3627">
        <v>3.71</v>
      </c>
      <c r="Q3627">
        <v>89</v>
      </c>
      <c r="R3627">
        <v>105.2</v>
      </c>
      <c r="S3627">
        <v>83</v>
      </c>
      <c r="T3627">
        <v>101.5</v>
      </c>
      <c r="U3627">
        <v>110</v>
      </c>
      <c r="V3627">
        <v>-8.43</v>
      </c>
      <c r="W3627">
        <v>324</v>
      </c>
    </row>
    <row r="3628" spans="1:23" x14ac:dyDescent="0.25">
      <c r="A3628">
        <f>COUNTIF('Value Matchup'!$D$356:$D$423,D3628)</f>
        <v>1</v>
      </c>
      <c r="B3628" t="s">
        <v>1874</v>
      </c>
      <c r="C3628">
        <v>131</v>
      </c>
      <c r="D3628" t="s">
        <v>286</v>
      </c>
      <c r="E3628" t="s">
        <v>132</v>
      </c>
      <c r="F3628" s="79" t="s">
        <v>455</v>
      </c>
      <c r="G3628">
        <v>2.76</v>
      </c>
      <c r="H3628">
        <v>103.1</v>
      </c>
      <c r="I3628">
        <v>160</v>
      </c>
      <c r="J3628">
        <v>100.3</v>
      </c>
      <c r="K3628">
        <v>118</v>
      </c>
      <c r="L3628">
        <v>62.4</v>
      </c>
      <c r="M3628">
        <v>291</v>
      </c>
      <c r="N3628">
        <v>-2.8000000000000001E-2</v>
      </c>
      <c r="O3628">
        <v>245</v>
      </c>
      <c r="P3628">
        <v>-3.03</v>
      </c>
      <c r="Q3628">
        <v>219</v>
      </c>
      <c r="R3628">
        <v>103</v>
      </c>
      <c r="S3628">
        <v>165</v>
      </c>
      <c r="T3628">
        <v>106</v>
      </c>
      <c r="U3628">
        <v>302</v>
      </c>
      <c r="V3628">
        <v>5.35</v>
      </c>
      <c r="W3628">
        <v>49</v>
      </c>
    </row>
    <row r="3629" spans="1:23" x14ac:dyDescent="0.25">
      <c r="A3629">
        <f>COUNTIF('Value Matchup'!$D$356:$D$423,D3629)</f>
        <v>0</v>
      </c>
      <c r="B3629" t="s">
        <v>1874</v>
      </c>
      <c r="C3629">
        <v>132</v>
      </c>
      <c r="D3629" t="s">
        <v>190</v>
      </c>
      <c r="E3629" t="s">
        <v>176</v>
      </c>
      <c r="F3629" s="79" t="s">
        <v>1405</v>
      </c>
      <c r="G3629">
        <v>2.65</v>
      </c>
      <c r="H3629">
        <v>98.6</v>
      </c>
      <c r="I3629">
        <v>239</v>
      </c>
      <c r="J3629">
        <v>95.9</v>
      </c>
      <c r="K3629">
        <v>50</v>
      </c>
      <c r="L3629">
        <v>63</v>
      </c>
      <c r="M3629">
        <v>267</v>
      </c>
      <c r="N3629">
        <v>-2E-3</v>
      </c>
      <c r="O3629">
        <v>167</v>
      </c>
      <c r="P3629">
        <v>-0.14000000000000001</v>
      </c>
      <c r="Q3629">
        <v>165</v>
      </c>
      <c r="R3629">
        <v>102.4</v>
      </c>
      <c r="S3629">
        <v>190</v>
      </c>
      <c r="T3629">
        <v>102.5</v>
      </c>
      <c r="U3629">
        <v>146</v>
      </c>
      <c r="V3629">
        <v>3.49</v>
      </c>
      <c r="W3629">
        <v>77</v>
      </c>
    </row>
    <row r="3630" spans="1:23" x14ac:dyDescent="0.25">
      <c r="A3630">
        <f>COUNTIF('Value Matchup'!$D$356:$D$423,D3630)</f>
        <v>0</v>
      </c>
      <c r="B3630" t="s">
        <v>1874</v>
      </c>
      <c r="C3630">
        <v>133</v>
      </c>
      <c r="D3630" t="s">
        <v>243</v>
      </c>
      <c r="E3630" t="s">
        <v>176</v>
      </c>
      <c r="F3630" s="79" t="s">
        <v>998</v>
      </c>
      <c r="G3630">
        <v>2.42</v>
      </c>
      <c r="H3630">
        <v>105.8</v>
      </c>
      <c r="I3630">
        <v>118</v>
      </c>
      <c r="J3630">
        <v>103.3</v>
      </c>
      <c r="K3630">
        <v>180</v>
      </c>
      <c r="L3630">
        <v>65.900000000000006</v>
      </c>
      <c r="M3630">
        <v>146</v>
      </c>
      <c r="N3630">
        <v>2.7E-2</v>
      </c>
      <c r="O3630">
        <v>100</v>
      </c>
      <c r="P3630">
        <v>-1.83</v>
      </c>
      <c r="Q3630">
        <v>199</v>
      </c>
      <c r="R3630">
        <v>101.6</v>
      </c>
      <c r="S3630">
        <v>217</v>
      </c>
      <c r="T3630">
        <v>103.4</v>
      </c>
      <c r="U3630">
        <v>186</v>
      </c>
      <c r="V3630">
        <v>-4.6900000000000004</v>
      </c>
      <c r="W3630">
        <v>273</v>
      </c>
    </row>
    <row r="3631" spans="1:23" x14ac:dyDescent="0.25">
      <c r="A3631">
        <f>COUNTIF('Value Matchup'!$D$356:$D$423,D3631)</f>
        <v>0</v>
      </c>
      <c r="B3631" t="s">
        <v>1874</v>
      </c>
      <c r="C3631">
        <v>134</v>
      </c>
      <c r="D3631" t="s">
        <v>418</v>
      </c>
      <c r="E3631" t="s">
        <v>144</v>
      </c>
      <c r="F3631" s="79" t="s">
        <v>763</v>
      </c>
      <c r="G3631">
        <v>2.39</v>
      </c>
      <c r="H3631">
        <v>102.8</v>
      </c>
      <c r="I3631">
        <v>164</v>
      </c>
      <c r="J3631">
        <v>100.4</v>
      </c>
      <c r="K3631">
        <v>120</v>
      </c>
      <c r="L3631">
        <v>62.3</v>
      </c>
      <c r="M3631">
        <v>293</v>
      </c>
      <c r="N3631">
        <v>-4.0000000000000001E-3</v>
      </c>
      <c r="O3631">
        <v>172</v>
      </c>
      <c r="P3631">
        <v>2.35</v>
      </c>
      <c r="Q3631">
        <v>109</v>
      </c>
      <c r="R3631">
        <v>104.2</v>
      </c>
      <c r="S3631">
        <v>112</v>
      </c>
      <c r="T3631">
        <v>101.8</v>
      </c>
      <c r="U3631">
        <v>122</v>
      </c>
      <c r="V3631">
        <v>-0.36</v>
      </c>
      <c r="W3631">
        <v>167</v>
      </c>
    </row>
    <row r="3632" spans="1:23" x14ac:dyDescent="0.25">
      <c r="A3632">
        <f>COUNTIF('Value Matchup'!$D$356:$D$423,D3632)</f>
        <v>1</v>
      </c>
      <c r="B3632" t="s">
        <v>1874</v>
      </c>
      <c r="C3632">
        <v>135</v>
      </c>
      <c r="D3632" t="s">
        <v>390</v>
      </c>
      <c r="E3632" t="s">
        <v>167</v>
      </c>
      <c r="F3632" s="79" t="s">
        <v>454</v>
      </c>
      <c r="G3632">
        <v>2.3199999999999998</v>
      </c>
      <c r="H3632">
        <v>105.9</v>
      </c>
      <c r="I3632">
        <v>114</v>
      </c>
      <c r="J3632">
        <v>103.6</v>
      </c>
      <c r="K3632">
        <v>183</v>
      </c>
      <c r="L3632">
        <v>65.900000000000006</v>
      </c>
      <c r="M3632">
        <v>143</v>
      </c>
      <c r="N3632">
        <v>2.1999999999999999E-2</v>
      </c>
      <c r="O3632">
        <v>112</v>
      </c>
      <c r="P3632">
        <v>1.06</v>
      </c>
      <c r="Q3632">
        <v>134</v>
      </c>
      <c r="R3632">
        <v>104.5</v>
      </c>
      <c r="S3632">
        <v>102</v>
      </c>
      <c r="T3632">
        <v>103.4</v>
      </c>
      <c r="U3632">
        <v>184</v>
      </c>
      <c r="V3632">
        <v>-3.01</v>
      </c>
      <c r="W3632">
        <v>231</v>
      </c>
    </row>
    <row r="3633" spans="1:23" x14ac:dyDescent="0.25">
      <c r="A3633">
        <f>COUNTIF('Value Matchup'!$D$356:$D$423,D3633)</f>
        <v>0</v>
      </c>
      <c r="B3633" t="s">
        <v>1874</v>
      </c>
      <c r="C3633">
        <v>136</v>
      </c>
      <c r="D3633" t="s">
        <v>359</v>
      </c>
      <c r="E3633" t="s">
        <v>150</v>
      </c>
      <c r="F3633" s="79" t="s">
        <v>1739</v>
      </c>
      <c r="G3633">
        <v>2.2999999999999998</v>
      </c>
      <c r="H3633">
        <v>101.5</v>
      </c>
      <c r="I3633">
        <v>202</v>
      </c>
      <c r="J3633">
        <v>99.2</v>
      </c>
      <c r="K3633">
        <v>92</v>
      </c>
      <c r="L3633">
        <v>60.9</v>
      </c>
      <c r="M3633">
        <v>317</v>
      </c>
      <c r="N3633">
        <v>-5.6000000000000001E-2</v>
      </c>
      <c r="O3633">
        <v>305</v>
      </c>
      <c r="P3633">
        <v>10.3</v>
      </c>
      <c r="Q3633">
        <v>14</v>
      </c>
      <c r="R3633">
        <v>107.7</v>
      </c>
      <c r="S3633">
        <v>35</v>
      </c>
      <c r="T3633">
        <v>97.4</v>
      </c>
      <c r="U3633">
        <v>4</v>
      </c>
      <c r="V3633">
        <v>3.04</v>
      </c>
      <c r="W3633">
        <v>89</v>
      </c>
    </row>
    <row r="3634" spans="1:23" x14ac:dyDescent="0.25">
      <c r="A3634">
        <f>COUNTIF('Value Matchup'!$D$356:$D$423,D3634)</f>
        <v>0</v>
      </c>
      <c r="B3634" t="s">
        <v>1874</v>
      </c>
      <c r="C3634">
        <v>137</v>
      </c>
      <c r="D3634" t="s">
        <v>348</v>
      </c>
      <c r="E3634" t="s">
        <v>151</v>
      </c>
      <c r="F3634" s="79" t="s">
        <v>543</v>
      </c>
      <c r="G3634">
        <v>2.25</v>
      </c>
      <c r="H3634">
        <v>101.6</v>
      </c>
      <c r="I3634">
        <v>197</v>
      </c>
      <c r="J3634">
        <v>99.3</v>
      </c>
      <c r="K3634">
        <v>94</v>
      </c>
      <c r="L3634">
        <v>63.7</v>
      </c>
      <c r="M3634">
        <v>241</v>
      </c>
      <c r="N3634">
        <v>-5.0999999999999997E-2</v>
      </c>
      <c r="O3634">
        <v>298</v>
      </c>
      <c r="P3634">
        <v>1.1000000000000001</v>
      </c>
      <c r="Q3634">
        <v>130</v>
      </c>
      <c r="R3634">
        <v>103.8</v>
      </c>
      <c r="S3634">
        <v>130</v>
      </c>
      <c r="T3634">
        <v>102.7</v>
      </c>
      <c r="U3634">
        <v>156</v>
      </c>
      <c r="V3634">
        <v>0.99</v>
      </c>
      <c r="W3634">
        <v>128</v>
      </c>
    </row>
    <row r="3635" spans="1:23" x14ac:dyDescent="0.25">
      <c r="A3635">
        <f>COUNTIF('Value Matchup'!$D$356:$D$423,D3635)</f>
        <v>0</v>
      </c>
      <c r="B3635" t="s">
        <v>1874</v>
      </c>
      <c r="C3635">
        <v>138</v>
      </c>
      <c r="D3635" t="s">
        <v>266</v>
      </c>
      <c r="E3635" t="s">
        <v>182</v>
      </c>
      <c r="F3635" s="79" t="s">
        <v>1728</v>
      </c>
      <c r="G3635">
        <v>2.2200000000000002</v>
      </c>
      <c r="H3635">
        <v>105.1</v>
      </c>
      <c r="I3635">
        <v>130</v>
      </c>
      <c r="J3635">
        <v>102.9</v>
      </c>
      <c r="K3635">
        <v>172</v>
      </c>
      <c r="L3635">
        <v>68.400000000000006</v>
      </c>
      <c r="M3635">
        <v>59</v>
      </c>
      <c r="N3635">
        <v>-3.9E-2</v>
      </c>
      <c r="O3635">
        <v>274</v>
      </c>
      <c r="P3635">
        <v>4.83</v>
      </c>
      <c r="Q3635">
        <v>74</v>
      </c>
      <c r="R3635">
        <v>105.7</v>
      </c>
      <c r="S3635">
        <v>69</v>
      </c>
      <c r="T3635">
        <v>100.9</v>
      </c>
      <c r="U3635">
        <v>80</v>
      </c>
      <c r="V3635">
        <v>4.34</v>
      </c>
      <c r="W3635">
        <v>62</v>
      </c>
    </row>
    <row r="3636" spans="1:23" x14ac:dyDescent="0.25">
      <c r="A3636">
        <f>COUNTIF('Value Matchup'!$D$356:$D$423,D3636)</f>
        <v>0</v>
      </c>
      <c r="B3636" t="s">
        <v>1874</v>
      </c>
      <c r="C3636">
        <v>139</v>
      </c>
      <c r="D3636" t="s">
        <v>399</v>
      </c>
      <c r="E3636" t="s">
        <v>108</v>
      </c>
      <c r="F3636" s="79" t="s">
        <v>441</v>
      </c>
      <c r="G3636">
        <v>2.0499999999999998</v>
      </c>
      <c r="H3636">
        <v>109.4</v>
      </c>
      <c r="I3636">
        <v>69</v>
      </c>
      <c r="J3636">
        <v>107.4</v>
      </c>
      <c r="K3636">
        <v>264</v>
      </c>
      <c r="L3636">
        <v>69</v>
      </c>
      <c r="M3636">
        <v>44</v>
      </c>
      <c r="N3636">
        <v>-0.105</v>
      </c>
      <c r="O3636">
        <v>339</v>
      </c>
      <c r="P3636">
        <v>-1.58</v>
      </c>
      <c r="Q3636">
        <v>191</v>
      </c>
      <c r="R3636">
        <v>102</v>
      </c>
      <c r="S3636">
        <v>208</v>
      </c>
      <c r="T3636">
        <v>103.6</v>
      </c>
      <c r="U3636">
        <v>191</v>
      </c>
      <c r="V3636">
        <v>2.2400000000000002</v>
      </c>
      <c r="W3636">
        <v>103</v>
      </c>
    </row>
    <row r="3637" spans="1:23" x14ac:dyDescent="0.25">
      <c r="A3637">
        <f>COUNTIF('Value Matchup'!$D$356:$D$423,D3637)</f>
        <v>0</v>
      </c>
      <c r="B3637" t="s">
        <v>1874</v>
      </c>
      <c r="C3637">
        <v>140</v>
      </c>
      <c r="D3637" t="s">
        <v>166</v>
      </c>
      <c r="E3637" t="s">
        <v>182</v>
      </c>
      <c r="F3637" s="79" t="s">
        <v>1718</v>
      </c>
      <c r="G3637">
        <v>1.84</v>
      </c>
      <c r="H3637">
        <v>103.9</v>
      </c>
      <c r="I3637">
        <v>149</v>
      </c>
      <c r="J3637">
        <v>102</v>
      </c>
      <c r="K3637">
        <v>151</v>
      </c>
      <c r="L3637">
        <v>65.5</v>
      </c>
      <c r="M3637">
        <v>158</v>
      </c>
      <c r="N3637">
        <v>-9.5000000000000001E-2</v>
      </c>
      <c r="O3637">
        <v>335</v>
      </c>
      <c r="P3637">
        <v>3.64</v>
      </c>
      <c r="Q3637">
        <v>90</v>
      </c>
      <c r="R3637">
        <v>105.1</v>
      </c>
      <c r="S3637">
        <v>90</v>
      </c>
      <c r="T3637">
        <v>101.5</v>
      </c>
      <c r="U3637">
        <v>107</v>
      </c>
      <c r="V3637">
        <v>1.63</v>
      </c>
      <c r="W3637">
        <v>114</v>
      </c>
    </row>
    <row r="3638" spans="1:23" x14ac:dyDescent="0.25">
      <c r="A3638">
        <f>COUNTIF('Value Matchup'!$D$356:$D$423,D3638)</f>
        <v>0</v>
      </c>
      <c r="B3638" t="s">
        <v>1874</v>
      </c>
      <c r="C3638">
        <v>141</v>
      </c>
      <c r="D3638" t="s">
        <v>189</v>
      </c>
      <c r="E3638" t="s">
        <v>144</v>
      </c>
      <c r="F3638" s="79" t="s">
        <v>541</v>
      </c>
      <c r="G3638">
        <v>1.8</v>
      </c>
      <c r="H3638">
        <v>102.4</v>
      </c>
      <c r="I3638">
        <v>179</v>
      </c>
      <c r="J3638">
        <v>100.6</v>
      </c>
      <c r="K3638">
        <v>123</v>
      </c>
      <c r="L3638">
        <v>62.9</v>
      </c>
      <c r="M3638">
        <v>269</v>
      </c>
      <c r="N3638">
        <v>-3.2000000000000001E-2</v>
      </c>
      <c r="O3638">
        <v>263</v>
      </c>
      <c r="P3638">
        <v>0.6</v>
      </c>
      <c r="Q3638">
        <v>144</v>
      </c>
      <c r="R3638">
        <v>103.3</v>
      </c>
      <c r="S3638">
        <v>148</v>
      </c>
      <c r="T3638">
        <v>102.7</v>
      </c>
      <c r="U3638">
        <v>159</v>
      </c>
      <c r="V3638">
        <v>-4.76</v>
      </c>
      <c r="W3638">
        <v>276</v>
      </c>
    </row>
    <row r="3639" spans="1:23" x14ac:dyDescent="0.25">
      <c r="A3639">
        <f>COUNTIF('Value Matchup'!$D$356:$D$423,D3639)</f>
        <v>0</v>
      </c>
      <c r="B3639" t="s">
        <v>1874</v>
      </c>
      <c r="C3639">
        <v>142</v>
      </c>
      <c r="D3639" t="s">
        <v>1850</v>
      </c>
      <c r="E3639" t="s">
        <v>112</v>
      </c>
      <c r="F3639" s="79" t="s">
        <v>756</v>
      </c>
      <c r="G3639">
        <v>1.79</v>
      </c>
      <c r="H3639">
        <v>102.5</v>
      </c>
      <c r="I3639">
        <v>175</v>
      </c>
      <c r="J3639">
        <v>100.7</v>
      </c>
      <c r="K3639">
        <v>129</v>
      </c>
      <c r="L3639">
        <v>62.5</v>
      </c>
      <c r="M3639">
        <v>287</v>
      </c>
      <c r="N3639">
        <v>-0.01</v>
      </c>
      <c r="O3639">
        <v>193</v>
      </c>
      <c r="P3639">
        <v>-1.76</v>
      </c>
      <c r="Q3639">
        <v>198</v>
      </c>
      <c r="R3639">
        <v>100.3</v>
      </c>
      <c r="S3639">
        <v>263</v>
      </c>
      <c r="T3639">
        <v>102.1</v>
      </c>
      <c r="U3639">
        <v>131</v>
      </c>
      <c r="V3639">
        <v>-4.43</v>
      </c>
      <c r="W3639">
        <v>264</v>
      </c>
    </row>
    <row r="3640" spans="1:23" x14ac:dyDescent="0.25">
      <c r="A3640">
        <f>COUNTIF('Value Matchup'!$D$356:$D$423,D3640)</f>
        <v>1</v>
      </c>
      <c r="B3640" t="s">
        <v>1874</v>
      </c>
      <c r="C3640">
        <v>143</v>
      </c>
      <c r="D3640" t="s">
        <v>339</v>
      </c>
      <c r="E3640" t="s">
        <v>182</v>
      </c>
      <c r="F3640" s="79" t="s">
        <v>515</v>
      </c>
      <c r="G3640">
        <v>1.75</v>
      </c>
      <c r="H3640">
        <v>101.8</v>
      </c>
      <c r="I3640">
        <v>193</v>
      </c>
      <c r="J3640">
        <v>100.1</v>
      </c>
      <c r="K3640">
        <v>113</v>
      </c>
      <c r="L3640">
        <v>60</v>
      </c>
      <c r="M3640">
        <v>326</v>
      </c>
      <c r="N3640">
        <v>3.7999999999999999E-2</v>
      </c>
      <c r="O3640">
        <v>73</v>
      </c>
      <c r="P3640">
        <v>0.24</v>
      </c>
      <c r="Q3640">
        <v>155</v>
      </c>
      <c r="R3640">
        <v>102.7</v>
      </c>
      <c r="S3640">
        <v>173</v>
      </c>
      <c r="T3640">
        <v>102.5</v>
      </c>
      <c r="U3640">
        <v>145</v>
      </c>
      <c r="V3640">
        <v>-7.19</v>
      </c>
      <c r="W3640">
        <v>309</v>
      </c>
    </row>
    <row r="3641" spans="1:23" x14ac:dyDescent="0.25">
      <c r="A3641">
        <f>COUNTIF('Value Matchup'!$D$356:$D$423,D3641)</f>
        <v>0</v>
      </c>
      <c r="B3641" t="s">
        <v>1874</v>
      </c>
      <c r="C3641">
        <v>144</v>
      </c>
      <c r="D3641" t="s">
        <v>364</v>
      </c>
      <c r="E3641" t="s">
        <v>167</v>
      </c>
      <c r="F3641" s="79" t="s">
        <v>550</v>
      </c>
      <c r="G3641">
        <v>1.58</v>
      </c>
      <c r="H3641">
        <v>106.7</v>
      </c>
      <c r="I3641">
        <v>105</v>
      </c>
      <c r="J3641">
        <v>105.1</v>
      </c>
      <c r="K3641">
        <v>220</v>
      </c>
      <c r="L3641">
        <v>62.4</v>
      </c>
      <c r="M3641">
        <v>288</v>
      </c>
      <c r="N3641">
        <v>-1.7999999999999999E-2</v>
      </c>
      <c r="O3641">
        <v>225</v>
      </c>
      <c r="P3641">
        <v>4.2699999999999996</v>
      </c>
      <c r="Q3641">
        <v>83</v>
      </c>
      <c r="R3641">
        <v>105.2</v>
      </c>
      <c r="S3641">
        <v>87</v>
      </c>
      <c r="T3641">
        <v>100.9</v>
      </c>
      <c r="U3641">
        <v>84</v>
      </c>
      <c r="V3641">
        <v>1.04</v>
      </c>
      <c r="W3641">
        <v>127</v>
      </c>
    </row>
    <row r="3642" spans="1:23" x14ac:dyDescent="0.25">
      <c r="A3642">
        <f>COUNTIF('Value Matchup'!$D$356:$D$423,D3642)</f>
        <v>0</v>
      </c>
      <c r="B3642" t="s">
        <v>1874</v>
      </c>
      <c r="C3642">
        <v>145</v>
      </c>
      <c r="D3642" t="s">
        <v>285</v>
      </c>
      <c r="E3642" t="s">
        <v>148</v>
      </c>
      <c r="F3642" s="79" t="s">
        <v>756</v>
      </c>
      <c r="G3642">
        <v>1.54</v>
      </c>
      <c r="H3642">
        <v>101.4</v>
      </c>
      <c r="I3642">
        <v>205</v>
      </c>
      <c r="J3642">
        <v>99.9</v>
      </c>
      <c r="K3642">
        <v>106</v>
      </c>
      <c r="L3642">
        <v>63.9</v>
      </c>
      <c r="M3642">
        <v>230</v>
      </c>
      <c r="N3642">
        <v>-9.0999999999999998E-2</v>
      </c>
      <c r="O3642">
        <v>333</v>
      </c>
      <c r="P3642">
        <v>-6.13</v>
      </c>
      <c r="Q3642">
        <v>292</v>
      </c>
      <c r="R3642">
        <v>100.3</v>
      </c>
      <c r="S3642">
        <v>264</v>
      </c>
      <c r="T3642">
        <v>106.4</v>
      </c>
      <c r="U3642">
        <v>315</v>
      </c>
      <c r="V3642">
        <v>3.61</v>
      </c>
      <c r="W3642">
        <v>74</v>
      </c>
    </row>
    <row r="3643" spans="1:23" x14ac:dyDescent="0.25">
      <c r="A3643">
        <f>COUNTIF('Value Matchup'!$D$356:$D$423,D3643)</f>
        <v>0</v>
      </c>
      <c r="B3643" t="s">
        <v>1874</v>
      </c>
      <c r="C3643">
        <v>146</v>
      </c>
      <c r="D3643" t="s">
        <v>1734</v>
      </c>
      <c r="E3643" t="s">
        <v>148</v>
      </c>
      <c r="F3643" s="79" t="s">
        <v>1039</v>
      </c>
      <c r="G3643">
        <v>1.49</v>
      </c>
      <c r="H3643">
        <v>102</v>
      </c>
      <c r="I3643">
        <v>187</v>
      </c>
      <c r="J3643">
        <v>100.6</v>
      </c>
      <c r="K3643">
        <v>122</v>
      </c>
      <c r="L3643">
        <v>66</v>
      </c>
      <c r="M3643">
        <v>139</v>
      </c>
      <c r="N3643">
        <v>5.5E-2</v>
      </c>
      <c r="O3643">
        <v>44</v>
      </c>
      <c r="P3643">
        <v>-7.27</v>
      </c>
      <c r="Q3643">
        <v>310</v>
      </c>
      <c r="R3643">
        <v>99.3</v>
      </c>
      <c r="S3643">
        <v>284</v>
      </c>
      <c r="T3643">
        <v>106.5</v>
      </c>
      <c r="U3643">
        <v>317</v>
      </c>
      <c r="V3643">
        <v>0.44</v>
      </c>
      <c r="W3643">
        <v>144</v>
      </c>
    </row>
    <row r="3644" spans="1:23" x14ac:dyDescent="0.25">
      <c r="A3644">
        <f>COUNTIF('Value Matchup'!$D$356:$D$423,D3644)</f>
        <v>0</v>
      </c>
      <c r="B3644" t="s">
        <v>1874</v>
      </c>
      <c r="C3644">
        <v>147</v>
      </c>
      <c r="D3644" t="s">
        <v>1281</v>
      </c>
      <c r="E3644" t="s">
        <v>169</v>
      </c>
      <c r="F3644" s="79" t="s">
        <v>1034</v>
      </c>
      <c r="G3644">
        <v>1.4</v>
      </c>
      <c r="H3644">
        <v>110</v>
      </c>
      <c r="I3644">
        <v>66</v>
      </c>
      <c r="J3644">
        <v>108.6</v>
      </c>
      <c r="K3644">
        <v>285</v>
      </c>
      <c r="L3644">
        <v>66.2</v>
      </c>
      <c r="M3644">
        <v>130</v>
      </c>
      <c r="N3644">
        <v>8.5000000000000006E-2</v>
      </c>
      <c r="O3644">
        <v>14</v>
      </c>
      <c r="P3644">
        <v>-6.68</v>
      </c>
      <c r="Q3644">
        <v>300</v>
      </c>
      <c r="R3644">
        <v>100.2</v>
      </c>
      <c r="S3644">
        <v>269</v>
      </c>
      <c r="T3644">
        <v>106.9</v>
      </c>
      <c r="U3644">
        <v>329</v>
      </c>
      <c r="V3644">
        <v>-5.89</v>
      </c>
      <c r="W3644">
        <v>298</v>
      </c>
    </row>
    <row r="3645" spans="1:23" x14ac:dyDescent="0.25">
      <c r="A3645">
        <f>COUNTIF('Value Matchup'!$D$356:$D$423,D3645)</f>
        <v>0</v>
      </c>
      <c r="B3645" t="s">
        <v>1874</v>
      </c>
      <c r="C3645">
        <v>148</v>
      </c>
      <c r="D3645" t="s">
        <v>126</v>
      </c>
      <c r="E3645" t="s">
        <v>123</v>
      </c>
      <c r="F3645" s="79" t="s">
        <v>453</v>
      </c>
      <c r="G3645">
        <v>1.24</v>
      </c>
      <c r="H3645">
        <v>99.9</v>
      </c>
      <c r="I3645">
        <v>224</v>
      </c>
      <c r="J3645">
        <v>98.7</v>
      </c>
      <c r="K3645">
        <v>84</v>
      </c>
      <c r="L3645">
        <v>64.900000000000006</v>
      </c>
      <c r="M3645">
        <v>186</v>
      </c>
      <c r="N3645">
        <v>0.14399999999999999</v>
      </c>
      <c r="O3645">
        <v>2</v>
      </c>
      <c r="P3645">
        <v>-4.49</v>
      </c>
      <c r="Q3645">
        <v>258</v>
      </c>
      <c r="R3645">
        <v>100.4</v>
      </c>
      <c r="S3645">
        <v>262</v>
      </c>
      <c r="T3645">
        <v>104.8</v>
      </c>
      <c r="U3645">
        <v>243</v>
      </c>
      <c r="V3645">
        <v>-2.91</v>
      </c>
      <c r="W3645">
        <v>228</v>
      </c>
    </row>
    <row r="3646" spans="1:23" x14ac:dyDescent="0.25">
      <c r="A3646">
        <f>COUNTIF('Value Matchup'!$D$356:$D$423,D3646)</f>
        <v>0</v>
      </c>
      <c r="B3646" t="s">
        <v>1874</v>
      </c>
      <c r="C3646">
        <v>149</v>
      </c>
      <c r="D3646" t="s">
        <v>335</v>
      </c>
      <c r="E3646" t="s">
        <v>150</v>
      </c>
      <c r="F3646" s="79" t="s">
        <v>1738</v>
      </c>
      <c r="G3646">
        <v>1.1299999999999999</v>
      </c>
      <c r="H3646">
        <v>98.6</v>
      </c>
      <c r="I3646">
        <v>241</v>
      </c>
      <c r="J3646">
        <v>97.4</v>
      </c>
      <c r="K3646">
        <v>66</v>
      </c>
      <c r="L3646">
        <v>64.2</v>
      </c>
      <c r="M3646">
        <v>220</v>
      </c>
      <c r="N3646">
        <v>-7.3999999999999996E-2</v>
      </c>
      <c r="O3646">
        <v>322</v>
      </c>
      <c r="P3646">
        <v>6.25</v>
      </c>
      <c r="Q3646">
        <v>59</v>
      </c>
      <c r="R3646">
        <v>106.2</v>
      </c>
      <c r="S3646">
        <v>63</v>
      </c>
      <c r="T3646">
        <v>99.9</v>
      </c>
      <c r="U3646">
        <v>57</v>
      </c>
      <c r="V3646">
        <v>-10.09</v>
      </c>
      <c r="W3646">
        <v>339</v>
      </c>
    </row>
    <row r="3647" spans="1:23" x14ac:dyDescent="0.25">
      <c r="A3647">
        <f>COUNTIF('Value Matchup'!$D$356:$D$423,D3647)</f>
        <v>0</v>
      </c>
      <c r="B3647" t="s">
        <v>1874</v>
      </c>
      <c r="C3647">
        <v>150</v>
      </c>
      <c r="D3647" t="s">
        <v>1727</v>
      </c>
      <c r="E3647" t="s">
        <v>136</v>
      </c>
      <c r="F3647" s="79" t="s">
        <v>755</v>
      </c>
      <c r="G3647">
        <v>0.99</v>
      </c>
      <c r="H3647">
        <v>100.1</v>
      </c>
      <c r="I3647">
        <v>222</v>
      </c>
      <c r="J3647">
        <v>99.1</v>
      </c>
      <c r="K3647">
        <v>91</v>
      </c>
      <c r="L3647">
        <v>65.5</v>
      </c>
      <c r="M3647">
        <v>159</v>
      </c>
      <c r="N3647">
        <v>3.1E-2</v>
      </c>
      <c r="O3647">
        <v>88</v>
      </c>
      <c r="P3647">
        <v>-7.43</v>
      </c>
      <c r="Q3647">
        <v>311</v>
      </c>
      <c r="R3647">
        <v>98.2</v>
      </c>
      <c r="S3647">
        <v>309</v>
      </c>
      <c r="T3647">
        <v>105.7</v>
      </c>
      <c r="U3647">
        <v>286</v>
      </c>
      <c r="V3647">
        <v>4.82</v>
      </c>
      <c r="W3647">
        <v>55</v>
      </c>
    </row>
    <row r="3648" spans="1:23" x14ac:dyDescent="0.25">
      <c r="A3648">
        <f>COUNTIF('Value Matchup'!$D$356:$D$423,D3648)</f>
        <v>0</v>
      </c>
      <c r="B3648" t="s">
        <v>1874</v>
      </c>
      <c r="C3648">
        <v>151</v>
      </c>
      <c r="D3648" t="s">
        <v>138</v>
      </c>
      <c r="E3648" t="s">
        <v>155</v>
      </c>
      <c r="F3648" s="79" t="s">
        <v>535</v>
      </c>
      <c r="G3648">
        <v>0.97</v>
      </c>
      <c r="H3648">
        <v>103.1</v>
      </c>
      <c r="I3648">
        <v>161</v>
      </c>
      <c r="J3648">
        <v>102.1</v>
      </c>
      <c r="K3648">
        <v>154</v>
      </c>
      <c r="L3648">
        <v>68.7</v>
      </c>
      <c r="M3648">
        <v>51</v>
      </c>
      <c r="N3648">
        <v>9.0999999999999998E-2</v>
      </c>
      <c r="O3648">
        <v>12</v>
      </c>
      <c r="P3648">
        <v>-0.24</v>
      </c>
      <c r="Q3648">
        <v>167</v>
      </c>
      <c r="R3648">
        <v>104.1</v>
      </c>
      <c r="S3648">
        <v>115</v>
      </c>
      <c r="T3648">
        <v>104.4</v>
      </c>
      <c r="U3648">
        <v>223</v>
      </c>
      <c r="V3648">
        <v>-3.56</v>
      </c>
      <c r="W3648">
        <v>248</v>
      </c>
    </row>
    <row r="3649" spans="1:23" x14ac:dyDescent="0.25">
      <c r="A3649">
        <f>COUNTIF('Value Matchup'!$D$356:$D$423,D3649)</f>
        <v>0</v>
      </c>
      <c r="B3649" t="s">
        <v>1874</v>
      </c>
      <c r="C3649">
        <v>152</v>
      </c>
      <c r="D3649" t="s">
        <v>306</v>
      </c>
      <c r="E3649" t="s">
        <v>123</v>
      </c>
      <c r="F3649" s="79" t="s">
        <v>538</v>
      </c>
      <c r="G3649">
        <v>0.95</v>
      </c>
      <c r="H3649">
        <v>109</v>
      </c>
      <c r="I3649">
        <v>79</v>
      </c>
      <c r="J3649">
        <v>108</v>
      </c>
      <c r="K3649">
        <v>277</v>
      </c>
      <c r="L3649">
        <v>68.099999999999994</v>
      </c>
      <c r="M3649">
        <v>65</v>
      </c>
      <c r="N3649">
        <v>3.5999999999999997E-2</v>
      </c>
      <c r="O3649">
        <v>76</v>
      </c>
      <c r="P3649">
        <v>-3.27</v>
      </c>
      <c r="Q3649">
        <v>231</v>
      </c>
      <c r="R3649">
        <v>102.1</v>
      </c>
      <c r="S3649">
        <v>199</v>
      </c>
      <c r="T3649">
        <v>105.4</v>
      </c>
      <c r="U3649">
        <v>264</v>
      </c>
      <c r="V3649">
        <v>0.89</v>
      </c>
      <c r="W3649">
        <v>131</v>
      </c>
    </row>
    <row r="3650" spans="1:23" x14ac:dyDescent="0.25">
      <c r="A3650">
        <f>COUNTIF('Value Matchup'!$D$356:$D$423,D3650)</f>
        <v>0</v>
      </c>
      <c r="B3650" t="s">
        <v>1874</v>
      </c>
      <c r="C3650">
        <v>153</v>
      </c>
      <c r="D3650" t="s">
        <v>274</v>
      </c>
      <c r="E3650" t="s">
        <v>173</v>
      </c>
      <c r="F3650" s="79" t="s">
        <v>454</v>
      </c>
      <c r="G3650">
        <v>0.93</v>
      </c>
      <c r="H3650">
        <v>104.6</v>
      </c>
      <c r="I3650">
        <v>137</v>
      </c>
      <c r="J3650">
        <v>103.7</v>
      </c>
      <c r="K3650">
        <v>186</v>
      </c>
      <c r="L3650">
        <v>66.599999999999994</v>
      </c>
      <c r="M3650">
        <v>110</v>
      </c>
      <c r="N3650">
        <v>6.4000000000000001E-2</v>
      </c>
      <c r="O3650">
        <v>31</v>
      </c>
      <c r="P3650">
        <v>1.24</v>
      </c>
      <c r="Q3650">
        <v>128</v>
      </c>
      <c r="R3650">
        <v>102.6</v>
      </c>
      <c r="S3650">
        <v>178</v>
      </c>
      <c r="T3650">
        <v>101.4</v>
      </c>
      <c r="U3650">
        <v>102</v>
      </c>
      <c r="V3650">
        <v>1.37</v>
      </c>
      <c r="W3650">
        <v>120</v>
      </c>
    </row>
    <row r="3651" spans="1:23" x14ac:dyDescent="0.25">
      <c r="A3651">
        <f>COUNTIF('Value Matchup'!$D$356:$D$423,D3651)</f>
        <v>0</v>
      </c>
      <c r="B3651" t="s">
        <v>1874</v>
      </c>
      <c r="C3651">
        <v>154</v>
      </c>
      <c r="D3651" t="s">
        <v>264</v>
      </c>
      <c r="E3651" t="s">
        <v>167</v>
      </c>
      <c r="F3651" s="79" t="s">
        <v>550</v>
      </c>
      <c r="G3651">
        <v>0.92</v>
      </c>
      <c r="H3651">
        <v>107.2</v>
      </c>
      <c r="I3651">
        <v>98</v>
      </c>
      <c r="J3651">
        <v>106.3</v>
      </c>
      <c r="K3651">
        <v>246</v>
      </c>
      <c r="L3651">
        <v>64.599999999999994</v>
      </c>
      <c r="M3651">
        <v>204</v>
      </c>
      <c r="N3651">
        <v>3.0000000000000001E-3</v>
      </c>
      <c r="O3651">
        <v>154</v>
      </c>
      <c r="P3651">
        <v>3.46</v>
      </c>
      <c r="Q3651">
        <v>93</v>
      </c>
      <c r="R3651">
        <v>105.2</v>
      </c>
      <c r="S3651">
        <v>84</v>
      </c>
      <c r="T3651">
        <v>101.8</v>
      </c>
      <c r="U3651">
        <v>120</v>
      </c>
      <c r="V3651">
        <v>2.9</v>
      </c>
      <c r="W3651">
        <v>93</v>
      </c>
    </row>
    <row r="3652" spans="1:23" x14ac:dyDescent="0.25">
      <c r="A3652">
        <f>COUNTIF('Value Matchup'!$D$356:$D$423,D3652)</f>
        <v>0</v>
      </c>
      <c r="B3652" t="s">
        <v>1874</v>
      </c>
      <c r="C3652">
        <v>155</v>
      </c>
      <c r="D3652" t="s">
        <v>195</v>
      </c>
      <c r="E3652" t="s">
        <v>132</v>
      </c>
      <c r="F3652" s="79" t="s">
        <v>450</v>
      </c>
      <c r="G3652">
        <v>0.9</v>
      </c>
      <c r="H3652">
        <v>112.6</v>
      </c>
      <c r="I3652">
        <v>38</v>
      </c>
      <c r="J3652">
        <v>111.7</v>
      </c>
      <c r="K3652">
        <v>318</v>
      </c>
      <c r="L3652">
        <v>59.4</v>
      </c>
      <c r="M3652">
        <v>331</v>
      </c>
      <c r="N3652">
        <v>-3.1E-2</v>
      </c>
      <c r="O3652">
        <v>256</v>
      </c>
      <c r="P3652">
        <v>-4.5</v>
      </c>
      <c r="Q3652">
        <v>259</v>
      </c>
      <c r="R3652">
        <v>101.3</v>
      </c>
      <c r="S3652">
        <v>232</v>
      </c>
      <c r="T3652">
        <v>105.8</v>
      </c>
      <c r="U3652">
        <v>291</v>
      </c>
      <c r="V3652">
        <v>-2.3199999999999998</v>
      </c>
      <c r="W3652">
        <v>216</v>
      </c>
    </row>
    <row r="3653" spans="1:23" x14ac:dyDescent="0.25">
      <c r="A3653">
        <f>COUNTIF('Value Matchup'!$D$356:$D$423,D3653)</f>
        <v>0</v>
      </c>
      <c r="B3653" t="s">
        <v>1874</v>
      </c>
      <c r="C3653">
        <v>156</v>
      </c>
      <c r="D3653" t="s">
        <v>363</v>
      </c>
      <c r="E3653" t="s">
        <v>144</v>
      </c>
      <c r="F3653" s="79" t="s">
        <v>451</v>
      </c>
      <c r="G3653">
        <v>0.81</v>
      </c>
      <c r="H3653">
        <v>102.2</v>
      </c>
      <c r="I3653">
        <v>184</v>
      </c>
      <c r="J3653">
        <v>101.4</v>
      </c>
      <c r="K3653">
        <v>140</v>
      </c>
      <c r="L3653">
        <v>63.7</v>
      </c>
      <c r="M3653">
        <v>244</v>
      </c>
      <c r="N3653">
        <v>-1.4999999999999999E-2</v>
      </c>
      <c r="O3653">
        <v>208</v>
      </c>
      <c r="P3653">
        <v>4.13</v>
      </c>
      <c r="Q3653">
        <v>84</v>
      </c>
      <c r="R3653">
        <v>105.4</v>
      </c>
      <c r="S3653">
        <v>78</v>
      </c>
      <c r="T3653">
        <v>101.3</v>
      </c>
      <c r="U3653">
        <v>97</v>
      </c>
      <c r="V3653">
        <v>5.0999999999999996</v>
      </c>
      <c r="W3653">
        <v>51</v>
      </c>
    </row>
    <row r="3654" spans="1:23" x14ac:dyDescent="0.25">
      <c r="A3654">
        <f>COUNTIF('Value Matchup'!$D$356:$D$423,D3654)</f>
        <v>0</v>
      </c>
      <c r="B3654" t="s">
        <v>1874</v>
      </c>
      <c r="C3654">
        <v>157</v>
      </c>
      <c r="D3654" t="s">
        <v>1851</v>
      </c>
      <c r="E3654" t="s">
        <v>132</v>
      </c>
      <c r="F3654" s="79" t="s">
        <v>1025</v>
      </c>
      <c r="G3654">
        <v>0.76</v>
      </c>
      <c r="H3654">
        <v>102</v>
      </c>
      <c r="I3654">
        <v>189</v>
      </c>
      <c r="J3654">
        <v>101.3</v>
      </c>
      <c r="K3654">
        <v>137</v>
      </c>
      <c r="L3654">
        <v>65.3</v>
      </c>
      <c r="M3654">
        <v>169</v>
      </c>
      <c r="N3654">
        <v>1.4999999999999999E-2</v>
      </c>
      <c r="O3654">
        <v>128</v>
      </c>
      <c r="P3654">
        <v>-1.9</v>
      </c>
      <c r="Q3654">
        <v>200</v>
      </c>
      <c r="R3654">
        <v>103.6</v>
      </c>
      <c r="S3654">
        <v>138</v>
      </c>
      <c r="T3654">
        <v>105.5</v>
      </c>
      <c r="U3654">
        <v>268</v>
      </c>
      <c r="V3654">
        <v>3.49</v>
      </c>
      <c r="W3654">
        <v>76</v>
      </c>
    </row>
    <row r="3655" spans="1:23" x14ac:dyDescent="0.25">
      <c r="A3655">
        <f>COUNTIF('Value Matchup'!$D$356:$D$423,D3655)</f>
        <v>0</v>
      </c>
      <c r="B3655" t="s">
        <v>1874</v>
      </c>
      <c r="C3655">
        <v>158</v>
      </c>
      <c r="D3655" t="s">
        <v>251</v>
      </c>
      <c r="E3655" t="s">
        <v>207</v>
      </c>
      <c r="F3655" s="79" t="s">
        <v>454</v>
      </c>
      <c r="G3655">
        <v>0.44</v>
      </c>
      <c r="H3655">
        <v>105.5</v>
      </c>
      <c r="I3655">
        <v>122</v>
      </c>
      <c r="J3655">
        <v>105.1</v>
      </c>
      <c r="K3655">
        <v>217</v>
      </c>
      <c r="L3655">
        <v>67.7</v>
      </c>
      <c r="M3655">
        <v>74</v>
      </c>
      <c r="N3655">
        <v>-0.10199999999999999</v>
      </c>
      <c r="O3655">
        <v>338</v>
      </c>
      <c r="P3655">
        <v>-6.98</v>
      </c>
      <c r="Q3655">
        <v>307</v>
      </c>
      <c r="R3655">
        <v>98.7</v>
      </c>
      <c r="S3655">
        <v>297</v>
      </c>
      <c r="T3655">
        <v>105.7</v>
      </c>
      <c r="U3655">
        <v>285</v>
      </c>
      <c r="V3655">
        <v>-5.04</v>
      </c>
      <c r="W3655">
        <v>281</v>
      </c>
    </row>
    <row r="3656" spans="1:23" x14ac:dyDescent="0.25">
      <c r="A3656">
        <f>COUNTIF('Value Matchup'!$D$356:$D$423,D3656)</f>
        <v>1</v>
      </c>
      <c r="B3656" t="s">
        <v>1874</v>
      </c>
      <c r="C3656">
        <v>159</v>
      </c>
      <c r="D3656" t="s">
        <v>40</v>
      </c>
      <c r="E3656" t="s">
        <v>1668</v>
      </c>
      <c r="F3656" s="79" t="s">
        <v>1730</v>
      </c>
      <c r="G3656">
        <v>0.43</v>
      </c>
      <c r="H3656">
        <v>104.2</v>
      </c>
      <c r="I3656">
        <v>143</v>
      </c>
      <c r="J3656">
        <v>103.8</v>
      </c>
      <c r="K3656">
        <v>188</v>
      </c>
      <c r="L3656">
        <v>68.2</v>
      </c>
      <c r="M3656">
        <v>63</v>
      </c>
      <c r="N3656">
        <v>1.7999999999999999E-2</v>
      </c>
      <c r="O3656">
        <v>118</v>
      </c>
      <c r="P3656">
        <v>12.58</v>
      </c>
      <c r="Q3656">
        <v>1</v>
      </c>
      <c r="R3656">
        <v>110.6</v>
      </c>
      <c r="S3656">
        <v>1</v>
      </c>
      <c r="T3656">
        <v>98</v>
      </c>
      <c r="U3656">
        <v>13</v>
      </c>
      <c r="V3656">
        <v>5.57</v>
      </c>
      <c r="W3656">
        <v>48</v>
      </c>
    </row>
    <row r="3657" spans="1:23" x14ac:dyDescent="0.25">
      <c r="A3657">
        <f>COUNTIF('Value Matchup'!$D$356:$D$423,D3657)</f>
        <v>0</v>
      </c>
      <c r="B3657" t="s">
        <v>1874</v>
      </c>
      <c r="C3657">
        <v>160</v>
      </c>
      <c r="D3657" t="s">
        <v>229</v>
      </c>
      <c r="E3657" t="s">
        <v>155</v>
      </c>
      <c r="F3657" s="79" t="s">
        <v>541</v>
      </c>
      <c r="G3657">
        <v>0.25</v>
      </c>
      <c r="H3657">
        <v>104.4</v>
      </c>
      <c r="I3657">
        <v>140</v>
      </c>
      <c r="J3657">
        <v>104.1</v>
      </c>
      <c r="K3657">
        <v>195</v>
      </c>
      <c r="L3657">
        <v>62.4</v>
      </c>
      <c r="M3657">
        <v>290</v>
      </c>
      <c r="N3657">
        <v>1.7000000000000001E-2</v>
      </c>
      <c r="O3657">
        <v>124</v>
      </c>
      <c r="P3657">
        <v>0.5</v>
      </c>
      <c r="Q3657">
        <v>146</v>
      </c>
      <c r="R3657">
        <v>103.5</v>
      </c>
      <c r="S3657">
        <v>142</v>
      </c>
      <c r="T3657">
        <v>103</v>
      </c>
      <c r="U3657">
        <v>166</v>
      </c>
      <c r="V3657">
        <v>-0.42</v>
      </c>
      <c r="W3657">
        <v>173</v>
      </c>
    </row>
    <row r="3658" spans="1:23" x14ac:dyDescent="0.25">
      <c r="A3658">
        <f>COUNTIF('Value Matchup'!$D$356:$D$423,D3658)</f>
        <v>0</v>
      </c>
      <c r="B3658" t="s">
        <v>1874</v>
      </c>
      <c r="C3658">
        <v>161</v>
      </c>
      <c r="D3658" t="s">
        <v>379</v>
      </c>
      <c r="E3658" t="s">
        <v>108</v>
      </c>
      <c r="F3658" s="79" t="s">
        <v>546</v>
      </c>
      <c r="G3658">
        <v>0.2</v>
      </c>
      <c r="H3658">
        <v>100</v>
      </c>
      <c r="I3658">
        <v>223</v>
      </c>
      <c r="J3658">
        <v>99.8</v>
      </c>
      <c r="K3658">
        <v>105</v>
      </c>
      <c r="L3658">
        <v>66.400000000000006</v>
      </c>
      <c r="M3658">
        <v>121</v>
      </c>
      <c r="N3658">
        <v>3.3000000000000002E-2</v>
      </c>
      <c r="O3658">
        <v>82</v>
      </c>
      <c r="P3658">
        <v>0.81</v>
      </c>
      <c r="Q3658">
        <v>140</v>
      </c>
      <c r="R3658">
        <v>102.6</v>
      </c>
      <c r="S3658">
        <v>181</v>
      </c>
      <c r="T3658">
        <v>101.7</v>
      </c>
      <c r="U3658">
        <v>119</v>
      </c>
      <c r="V3658">
        <v>7.27</v>
      </c>
      <c r="W3658">
        <v>30</v>
      </c>
    </row>
    <row r="3659" spans="1:23" x14ac:dyDescent="0.25">
      <c r="A3659">
        <f>COUNTIF('Value Matchup'!$D$356:$D$423,D3659)</f>
        <v>0</v>
      </c>
      <c r="B3659" t="s">
        <v>1874</v>
      </c>
      <c r="C3659">
        <v>162</v>
      </c>
      <c r="D3659" t="s">
        <v>344</v>
      </c>
      <c r="E3659" t="s">
        <v>151</v>
      </c>
      <c r="F3659" s="79" t="s">
        <v>517</v>
      </c>
      <c r="G3659">
        <v>0.11</v>
      </c>
      <c r="H3659">
        <v>98.4</v>
      </c>
      <c r="I3659">
        <v>243</v>
      </c>
      <c r="J3659">
        <v>98.3</v>
      </c>
      <c r="K3659">
        <v>75</v>
      </c>
      <c r="L3659">
        <v>62.1</v>
      </c>
      <c r="M3659">
        <v>299</v>
      </c>
      <c r="N3659">
        <v>1.4999999999999999E-2</v>
      </c>
      <c r="O3659">
        <v>129</v>
      </c>
      <c r="P3659">
        <v>1.53</v>
      </c>
      <c r="Q3659">
        <v>120</v>
      </c>
      <c r="R3659">
        <v>103.8</v>
      </c>
      <c r="S3659">
        <v>129</v>
      </c>
      <c r="T3659">
        <v>102.2</v>
      </c>
      <c r="U3659">
        <v>139</v>
      </c>
      <c r="V3659">
        <v>4.25</v>
      </c>
      <c r="W3659">
        <v>65</v>
      </c>
    </row>
    <row r="3660" spans="1:23" x14ac:dyDescent="0.25">
      <c r="A3660">
        <f>COUNTIF('Value Matchup'!$D$356:$D$423,D3660)</f>
        <v>0</v>
      </c>
      <c r="B3660" t="s">
        <v>1874</v>
      </c>
      <c r="C3660">
        <v>163</v>
      </c>
      <c r="D3660" t="s">
        <v>257</v>
      </c>
      <c r="E3660" t="s">
        <v>155</v>
      </c>
      <c r="F3660" s="79" t="s">
        <v>549</v>
      </c>
      <c r="G3660">
        <v>0</v>
      </c>
      <c r="H3660">
        <v>101.3</v>
      </c>
      <c r="I3660">
        <v>207</v>
      </c>
      <c r="J3660">
        <v>101.3</v>
      </c>
      <c r="K3660">
        <v>139</v>
      </c>
      <c r="L3660">
        <v>62.5</v>
      </c>
      <c r="M3660">
        <v>286</v>
      </c>
      <c r="N3660">
        <v>-3.5000000000000003E-2</v>
      </c>
      <c r="O3660">
        <v>270</v>
      </c>
      <c r="P3660">
        <v>-1.48</v>
      </c>
      <c r="Q3660">
        <v>189</v>
      </c>
      <c r="R3660">
        <v>102.6</v>
      </c>
      <c r="S3660">
        <v>180</v>
      </c>
      <c r="T3660">
        <v>104</v>
      </c>
      <c r="U3660">
        <v>207</v>
      </c>
      <c r="V3660">
        <v>-6.49</v>
      </c>
      <c r="W3660">
        <v>305</v>
      </c>
    </row>
    <row r="3661" spans="1:23" x14ac:dyDescent="0.25">
      <c r="A3661">
        <f>COUNTIF('Value Matchup'!$D$356:$D$423,D3661)</f>
        <v>0</v>
      </c>
      <c r="B3661" t="s">
        <v>1874</v>
      </c>
      <c r="C3661">
        <v>164</v>
      </c>
      <c r="D3661" t="s">
        <v>273</v>
      </c>
      <c r="E3661" t="s">
        <v>123</v>
      </c>
      <c r="F3661" s="79" t="s">
        <v>515</v>
      </c>
      <c r="G3661">
        <v>-7.0000000000000007E-2</v>
      </c>
      <c r="H3661">
        <v>104.5</v>
      </c>
      <c r="I3661">
        <v>139</v>
      </c>
      <c r="J3661">
        <v>104.6</v>
      </c>
      <c r="K3661">
        <v>208</v>
      </c>
      <c r="L3661">
        <v>63.3</v>
      </c>
      <c r="M3661">
        <v>262</v>
      </c>
      <c r="N3661">
        <v>-4.3999999999999997E-2</v>
      </c>
      <c r="O3661">
        <v>282</v>
      </c>
      <c r="P3661">
        <v>-4.2</v>
      </c>
      <c r="Q3661">
        <v>253</v>
      </c>
      <c r="R3661">
        <v>102.2</v>
      </c>
      <c r="S3661">
        <v>198</v>
      </c>
      <c r="T3661">
        <v>106.4</v>
      </c>
      <c r="U3661">
        <v>310</v>
      </c>
      <c r="V3661">
        <v>-3.38</v>
      </c>
      <c r="W3661">
        <v>240</v>
      </c>
    </row>
    <row r="3662" spans="1:23" x14ac:dyDescent="0.25">
      <c r="A3662">
        <f>COUNTIF('Value Matchup'!$D$356:$D$423,D3662)</f>
        <v>0</v>
      </c>
      <c r="B3662" t="s">
        <v>1874</v>
      </c>
      <c r="C3662">
        <v>165</v>
      </c>
      <c r="D3662" t="s">
        <v>389</v>
      </c>
      <c r="E3662" t="s">
        <v>153</v>
      </c>
      <c r="F3662" s="79" t="s">
        <v>445</v>
      </c>
      <c r="G3662">
        <v>-0.09</v>
      </c>
      <c r="H3662">
        <v>99.8</v>
      </c>
      <c r="I3662">
        <v>226</v>
      </c>
      <c r="J3662">
        <v>99.9</v>
      </c>
      <c r="K3662">
        <v>107</v>
      </c>
      <c r="L3662">
        <v>65</v>
      </c>
      <c r="M3662">
        <v>185</v>
      </c>
      <c r="N3662">
        <v>-6.0000000000000001E-3</v>
      </c>
      <c r="O3662">
        <v>183</v>
      </c>
      <c r="P3662">
        <v>-1.37</v>
      </c>
      <c r="Q3662">
        <v>185</v>
      </c>
      <c r="R3662">
        <v>103</v>
      </c>
      <c r="S3662">
        <v>162</v>
      </c>
      <c r="T3662">
        <v>104.4</v>
      </c>
      <c r="U3662">
        <v>222</v>
      </c>
      <c r="V3662">
        <v>0.9</v>
      </c>
      <c r="W3662">
        <v>130</v>
      </c>
    </row>
    <row r="3663" spans="1:23" x14ac:dyDescent="0.25">
      <c r="A3663">
        <f>COUNTIF('Value Matchup'!$D$356:$D$423,D3663)</f>
        <v>0</v>
      </c>
      <c r="B3663" t="s">
        <v>1874</v>
      </c>
      <c r="C3663">
        <v>166</v>
      </c>
      <c r="D3663" t="s">
        <v>407</v>
      </c>
      <c r="E3663" t="s">
        <v>159</v>
      </c>
      <c r="F3663" s="79" t="s">
        <v>533</v>
      </c>
      <c r="G3663">
        <v>-0.44</v>
      </c>
      <c r="H3663">
        <v>108.5</v>
      </c>
      <c r="I3663">
        <v>87</v>
      </c>
      <c r="J3663">
        <v>108.9</v>
      </c>
      <c r="K3663">
        <v>290</v>
      </c>
      <c r="L3663">
        <v>80.099999999999994</v>
      </c>
      <c r="M3663">
        <v>1</v>
      </c>
      <c r="N3663">
        <v>7.3999999999999996E-2</v>
      </c>
      <c r="O3663">
        <v>23</v>
      </c>
      <c r="P3663">
        <v>-6.92</v>
      </c>
      <c r="Q3663">
        <v>306</v>
      </c>
      <c r="R3663">
        <v>98.4</v>
      </c>
      <c r="S3663">
        <v>305</v>
      </c>
      <c r="T3663">
        <v>105.3</v>
      </c>
      <c r="U3663">
        <v>261</v>
      </c>
      <c r="V3663">
        <v>-0.5</v>
      </c>
      <c r="W3663">
        <v>176</v>
      </c>
    </row>
    <row r="3664" spans="1:23" x14ac:dyDescent="0.25">
      <c r="A3664">
        <f>COUNTIF('Value Matchup'!$D$356:$D$423,D3664)</f>
        <v>0</v>
      </c>
      <c r="B3664" t="s">
        <v>1874</v>
      </c>
      <c r="C3664">
        <v>167</v>
      </c>
      <c r="D3664" t="s">
        <v>296</v>
      </c>
      <c r="E3664" t="s">
        <v>108</v>
      </c>
      <c r="F3664" s="79" t="s">
        <v>456</v>
      </c>
      <c r="G3664">
        <v>-0.46</v>
      </c>
      <c r="H3664">
        <v>101.9</v>
      </c>
      <c r="I3664">
        <v>192</v>
      </c>
      <c r="J3664">
        <v>102.3</v>
      </c>
      <c r="K3664">
        <v>162</v>
      </c>
      <c r="L3664">
        <v>59.1</v>
      </c>
      <c r="M3664">
        <v>332</v>
      </c>
      <c r="N3664">
        <v>4.2999999999999997E-2</v>
      </c>
      <c r="O3664">
        <v>63</v>
      </c>
      <c r="P3664">
        <v>-4.1399999999999997</v>
      </c>
      <c r="Q3664">
        <v>252</v>
      </c>
      <c r="R3664">
        <v>99.2</v>
      </c>
      <c r="S3664">
        <v>286</v>
      </c>
      <c r="T3664">
        <v>103.3</v>
      </c>
      <c r="U3664">
        <v>178</v>
      </c>
      <c r="V3664">
        <v>-1.27</v>
      </c>
      <c r="W3664">
        <v>190</v>
      </c>
    </row>
    <row r="3665" spans="1:23" x14ac:dyDescent="0.25">
      <c r="A3665">
        <f>COUNTIF('Value Matchup'!$D$356:$D$423,D3665)</f>
        <v>0</v>
      </c>
      <c r="B3665" t="s">
        <v>1874</v>
      </c>
      <c r="C3665">
        <v>168</v>
      </c>
      <c r="D3665" t="s">
        <v>253</v>
      </c>
      <c r="E3665" t="s">
        <v>153</v>
      </c>
      <c r="F3665" s="79" t="s">
        <v>444</v>
      </c>
      <c r="G3665">
        <v>-0.51</v>
      </c>
      <c r="H3665">
        <v>104.5</v>
      </c>
      <c r="I3665">
        <v>138</v>
      </c>
      <c r="J3665">
        <v>105</v>
      </c>
      <c r="K3665">
        <v>216</v>
      </c>
      <c r="L3665">
        <v>65.900000000000006</v>
      </c>
      <c r="M3665">
        <v>147</v>
      </c>
      <c r="N3665">
        <v>4.8000000000000001E-2</v>
      </c>
      <c r="O3665">
        <v>56</v>
      </c>
      <c r="P3665">
        <v>0.43</v>
      </c>
      <c r="Q3665">
        <v>148</v>
      </c>
      <c r="R3665">
        <v>104.2</v>
      </c>
      <c r="S3665">
        <v>110</v>
      </c>
      <c r="T3665">
        <v>103.8</v>
      </c>
      <c r="U3665">
        <v>197</v>
      </c>
      <c r="V3665">
        <v>4.7300000000000004</v>
      </c>
      <c r="W3665">
        <v>57</v>
      </c>
    </row>
    <row r="3666" spans="1:23" x14ac:dyDescent="0.25">
      <c r="A3666">
        <f>COUNTIF('Value Matchup'!$D$356:$D$423,D3666)</f>
        <v>0</v>
      </c>
      <c r="B3666" t="s">
        <v>1874</v>
      </c>
      <c r="C3666">
        <v>169</v>
      </c>
      <c r="D3666" t="s">
        <v>224</v>
      </c>
      <c r="E3666" t="s">
        <v>176</v>
      </c>
      <c r="F3666" s="79" t="s">
        <v>516</v>
      </c>
      <c r="G3666">
        <v>-0.56000000000000005</v>
      </c>
      <c r="H3666">
        <v>97.9</v>
      </c>
      <c r="I3666">
        <v>249</v>
      </c>
      <c r="J3666">
        <v>98.4</v>
      </c>
      <c r="K3666">
        <v>80</v>
      </c>
      <c r="L3666">
        <v>67</v>
      </c>
      <c r="M3666">
        <v>102</v>
      </c>
      <c r="N3666">
        <v>0.14799999999999999</v>
      </c>
      <c r="O3666">
        <v>1</v>
      </c>
      <c r="P3666">
        <v>-1.39</v>
      </c>
      <c r="Q3666">
        <v>187</v>
      </c>
      <c r="R3666">
        <v>102</v>
      </c>
      <c r="S3666">
        <v>209</v>
      </c>
      <c r="T3666">
        <v>103.4</v>
      </c>
      <c r="U3666">
        <v>181</v>
      </c>
      <c r="V3666">
        <v>-1.72</v>
      </c>
      <c r="W3666">
        <v>202</v>
      </c>
    </row>
    <row r="3667" spans="1:23" x14ac:dyDescent="0.25">
      <c r="A3667">
        <f>COUNTIF('Value Matchup'!$D$356:$D$423,D3667)</f>
        <v>0</v>
      </c>
      <c r="B3667" t="s">
        <v>1874</v>
      </c>
      <c r="C3667">
        <v>170</v>
      </c>
      <c r="D3667" t="s">
        <v>315</v>
      </c>
      <c r="E3667" t="s">
        <v>112</v>
      </c>
      <c r="F3667" s="79" t="s">
        <v>550</v>
      </c>
      <c r="G3667">
        <v>-0.57999999999999996</v>
      </c>
      <c r="H3667">
        <v>101.8</v>
      </c>
      <c r="I3667">
        <v>194</v>
      </c>
      <c r="J3667">
        <v>102.4</v>
      </c>
      <c r="K3667">
        <v>165</v>
      </c>
      <c r="L3667">
        <v>65.099999999999994</v>
      </c>
      <c r="M3667">
        <v>181</v>
      </c>
      <c r="N3667">
        <v>-2.3E-2</v>
      </c>
      <c r="O3667">
        <v>235</v>
      </c>
      <c r="P3667">
        <v>-0.48</v>
      </c>
      <c r="Q3667">
        <v>170</v>
      </c>
      <c r="R3667">
        <v>101.4</v>
      </c>
      <c r="S3667">
        <v>227</v>
      </c>
      <c r="T3667">
        <v>101.9</v>
      </c>
      <c r="U3667">
        <v>123</v>
      </c>
      <c r="V3667">
        <v>1.1399999999999999</v>
      </c>
      <c r="W3667">
        <v>123</v>
      </c>
    </row>
    <row r="3668" spans="1:23" x14ac:dyDescent="0.25">
      <c r="A3668">
        <f>COUNTIF('Value Matchup'!$D$356:$D$423,D3668)</f>
        <v>0</v>
      </c>
      <c r="B3668" t="s">
        <v>1874</v>
      </c>
      <c r="C3668">
        <v>171</v>
      </c>
      <c r="D3668" t="s">
        <v>141</v>
      </c>
      <c r="E3668" t="s">
        <v>118</v>
      </c>
      <c r="F3668" s="79" t="s">
        <v>1080</v>
      </c>
      <c r="G3668">
        <v>-0.59</v>
      </c>
      <c r="H3668">
        <v>104.4</v>
      </c>
      <c r="I3668">
        <v>141</v>
      </c>
      <c r="J3668">
        <v>104.9</v>
      </c>
      <c r="K3668">
        <v>212</v>
      </c>
      <c r="L3668">
        <v>62.7</v>
      </c>
      <c r="M3668">
        <v>275</v>
      </c>
      <c r="N3668">
        <v>3.0000000000000001E-3</v>
      </c>
      <c r="O3668">
        <v>157</v>
      </c>
      <c r="P3668">
        <v>-5.22</v>
      </c>
      <c r="Q3668">
        <v>276</v>
      </c>
      <c r="R3668">
        <v>100</v>
      </c>
      <c r="S3668">
        <v>272</v>
      </c>
      <c r="T3668">
        <v>105.2</v>
      </c>
      <c r="U3668">
        <v>256</v>
      </c>
      <c r="V3668">
        <v>-3.11</v>
      </c>
      <c r="W3668">
        <v>235</v>
      </c>
    </row>
    <row r="3669" spans="1:23" x14ac:dyDescent="0.25">
      <c r="A3669">
        <f>COUNTIF('Value Matchup'!$D$356:$D$423,D3669)</f>
        <v>1</v>
      </c>
      <c r="B3669" t="s">
        <v>1874</v>
      </c>
      <c r="C3669">
        <v>172</v>
      </c>
      <c r="D3669" t="s">
        <v>281</v>
      </c>
      <c r="E3669" t="s">
        <v>198</v>
      </c>
      <c r="F3669" s="79" t="s">
        <v>1296</v>
      </c>
      <c r="G3669">
        <v>-0.7</v>
      </c>
      <c r="H3669">
        <v>104.1</v>
      </c>
      <c r="I3669">
        <v>147</v>
      </c>
      <c r="J3669">
        <v>104.8</v>
      </c>
      <c r="K3669">
        <v>210</v>
      </c>
      <c r="L3669">
        <v>61.9</v>
      </c>
      <c r="M3669">
        <v>301</v>
      </c>
      <c r="N3669">
        <v>0.03</v>
      </c>
      <c r="O3669">
        <v>93</v>
      </c>
      <c r="P3669">
        <v>-3.52</v>
      </c>
      <c r="Q3669">
        <v>240</v>
      </c>
      <c r="R3669">
        <v>102.1</v>
      </c>
      <c r="S3669">
        <v>204</v>
      </c>
      <c r="T3669">
        <v>105.6</v>
      </c>
      <c r="U3669">
        <v>280</v>
      </c>
      <c r="V3669">
        <v>1.78</v>
      </c>
      <c r="W3669">
        <v>112</v>
      </c>
    </row>
    <row r="3670" spans="1:23" x14ac:dyDescent="0.25">
      <c r="A3670">
        <f>COUNTIF('Value Matchup'!$D$356:$D$423,D3670)</f>
        <v>0</v>
      </c>
      <c r="B3670" t="s">
        <v>1874</v>
      </c>
      <c r="C3670">
        <v>173</v>
      </c>
      <c r="D3670" t="s">
        <v>201</v>
      </c>
      <c r="E3670" t="s">
        <v>161</v>
      </c>
      <c r="F3670" s="79" t="s">
        <v>542</v>
      </c>
      <c r="G3670">
        <v>-0.77</v>
      </c>
      <c r="H3670">
        <v>103.2</v>
      </c>
      <c r="I3670">
        <v>158</v>
      </c>
      <c r="J3670">
        <v>104</v>
      </c>
      <c r="K3670">
        <v>191</v>
      </c>
      <c r="L3670">
        <v>63.6</v>
      </c>
      <c r="M3670">
        <v>246</v>
      </c>
      <c r="N3670">
        <v>0.08</v>
      </c>
      <c r="O3670">
        <v>19</v>
      </c>
      <c r="P3670">
        <v>0.28000000000000003</v>
      </c>
      <c r="Q3670">
        <v>150</v>
      </c>
      <c r="R3670">
        <v>101.3</v>
      </c>
      <c r="S3670">
        <v>229</v>
      </c>
      <c r="T3670">
        <v>101.1</v>
      </c>
      <c r="U3670">
        <v>87</v>
      </c>
      <c r="V3670">
        <v>3.26</v>
      </c>
      <c r="W3670">
        <v>83</v>
      </c>
    </row>
    <row r="3671" spans="1:23" x14ac:dyDescent="0.25">
      <c r="A3671">
        <f>COUNTIF('Value Matchup'!$D$356:$D$423,D3671)</f>
        <v>0</v>
      </c>
      <c r="B3671" t="s">
        <v>1874</v>
      </c>
      <c r="C3671">
        <v>174</v>
      </c>
      <c r="D3671" t="s">
        <v>386</v>
      </c>
      <c r="E3671" t="s">
        <v>167</v>
      </c>
      <c r="F3671" s="79" t="s">
        <v>449</v>
      </c>
      <c r="G3671">
        <v>-0.78</v>
      </c>
      <c r="H3671">
        <v>98.6</v>
      </c>
      <c r="I3671">
        <v>238</v>
      </c>
      <c r="J3671">
        <v>99.4</v>
      </c>
      <c r="K3671">
        <v>95</v>
      </c>
      <c r="L3671">
        <v>64.599999999999994</v>
      </c>
      <c r="M3671">
        <v>203</v>
      </c>
      <c r="N3671">
        <v>-0.01</v>
      </c>
      <c r="O3671">
        <v>192</v>
      </c>
      <c r="P3671">
        <v>0.95</v>
      </c>
      <c r="Q3671">
        <v>137</v>
      </c>
      <c r="R3671">
        <v>104.2</v>
      </c>
      <c r="S3671">
        <v>111</v>
      </c>
      <c r="T3671">
        <v>103.2</v>
      </c>
      <c r="U3671">
        <v>175</v>
      </c>
      <c r="V3671">
        <v>-4.57</v>
      </c>
      <c r="W3671">
        <v>270</v>
      </c>
    </row>
    <row r="3672" spans="1:23" x14ac:dyDescent="0.25">
      <c r="A3672">
        <f>COUNTIF('Value Matchup'!$D$356:$D$423,D3672)</f>
        <v>0</v>
      </c>
      <c r="B3672" t="s">
        <v>1874</v>
      </c>
      <c r="C3672">
        <v>175</v>
      </c>
      <c r="D3672" t="s">
        <v>239</v>
      </c>
      <c r="E3672" t="s">
        <v>186</v>
      </c>
      <c r="F3672" s="79" t="s">
        <v>441</v>
      </c>
      <c r="G3672">
        <v>-0.79</v>
      </c>
      <c r="H3672">
        <v>103.8</v>
      </c>
      <c r="I3672">
        <v>150</v>
      </c>
      <c r="J3672">
        <v>104.6</v>
      </c>
      <c r="K3672">
        <v>209</v>
      </c>
      <c r="L3672">
        <v>61.2</v>
      </c>
      <c r="M3672">
        <v>312</v>
      </c>
      <c r="N3672">
        <v>-8.0000000000000002E-3</v>
      </c>
      <c r="O3672">
        <v>186</v>
      </c>
      <c r="P3672">
        <v>-1.1200000000000001</v>
      </c>
      <c r="Q3672">
        <v>180</v>
      </c>
      <c r="R3672">
        <v>103.9</v>
      </c>
      <c r="S3672">
        <v>124</v>
      </c>
      <c r="T3672">
        <v>105</v>
      </c>
      <c r="U3672">
        <v>249</v>
      </c>
      <c r="V3672">
        <v>3.39</v>
      </c>
      <c r="W3672">
        <v>81</v>
      </c>
    </row>
    <row r="3673" spans="1:23" x14ac:dyDescent="0.25">
      <c r="A3673">
        <f>COUNTIF('Value Matchup'!$D$356:$D$423,D3673)</f>
        <v>0</v>
      </c>
      <c r="B3673" t="s">
        <v>1874</v>
      </c>
      <c r="C3673">
        <v>176</v>
      </c>
      <c r="D3673" t="s">
        <v>1074</v>
      </c>
      <c r="E3673" t="s">
        <v>159</v>
      </c>
      <c r="F3673" s="79" t="s">
        <v>547</v>
      </c>
      <c r="G3673">
        <v>-0.86</v>
      </c>
      <c r="H3673">
        <v>101.2</v>
      </c>
      <c r="I3673">
        <v>208</v>
      </c>
      <c r="J3673">
        <v>102.1</v>
      </c>
      <c r="K3673">
        <v>153</v>
      </c>
      <c r="L3673">
        <v>69.2</v>
      </c>
      <c r="M3673">
        <v>37</v>
      </c>
      <c r="N3673">
        <v>7.5999999999999998E-2</v>
      </c>
      <c r="O3673">
        <v>21</v>
      </c>
      <c r="P3673">
        <v>-4.54</v>
      </c>
      <c r="Q3673">
        <v>260</v>
      </c>
      <c r="R3673">
        <v>101</v>
      </c>
      <c r="S3673">
        <v>243</v>
      </c>
      <c r="T3673">
        <v>105.5</v>
      </c>
      <c r="U3673">
        <v>271</v>
      </c>
      <c r="V3673">
        <v>8.7100000000000009</v>
      </c>
      <c r="W3673">
        <v>22</v>
      </c>
    </row>
    <row r="3674" spans="1:23" x14ac:dyDescent="0.25">
      <c r="A3674">
        <f>COUNTIF('Value Matchup'!$D$356:$D$423,D3674)</f>
        <v>0</v>
      </c>
      <c r="B3674" t="s">
        <v>1874</v>
      </c>
      <c r="C3674">
        <v>177</v>
      </c>
      <c r="D3674" t="s">
        <v>1852</v>
      </c>
      <c r="E3674" t="s">
        <v>118</v>
      </c>
      <c r="F3674" s="79" t="s">
        <v>644</v>
      </c>
      <c r="G3674">
        <v>-0.98</v>
      </c>
      <c r="H3674">
        <v>102.3</v>
      </c>
      <c r="I3674">
        <v>181</v>
      </c>
      <c r="J3674">
        <v>103.3</v>
      </c>
      <c r="K3674">
        <v>178</v>
      </c>
      <c r="L3674">
        <v>67.2</v>
      </c>
      <c r="M3674">
        <v>91</v>
      </c>
      <c r="N3674">
        <v>0.13</v>
      </c>
      <c r="O3674">
        <v>3</v>
      </c>
      <c r="P3674">
        <v>-5.64</v>
      </c>
      <c r="Q3674">
        <v>282</v>
      </c>
      <c r="R3674">
        <v>99.6</v>
      </c>
      <c r="S3674">
        <v>281</v>
      </c>
      <c r="T3674">
        <v>105.3</v>
      </c>
      <c r="U3674">
        <v>259</v>
      </c>
      <c r="V3674">
        <v>-4.08</v>
      </c>
      <c r="W3674">
        <v>253</v>
      </c>
    </row>
    <row r="3675" spans="1:23" x14ac:dyDescent="0.25">
      <c r="A3675">
        <f>COUNTIF('Value Matchup'!$D$356:$D$423,D3675)</f>
        <v>0</v>
      </c>
      <c r="B3675" t="s">
        <v>1874</v>
      </c>
      <c r="C3675">
        <v>178</v>
      </c>
      <c r="D3675" t="s">
        <v>95</v>
      </c>
      <c r="E3675" t="s">
        <v>134</v>
      </c>
      <c r="F3675" s="79" t="s">
        <v>1739</v>
      </c>
      <c r="G3675">
        <v>-1</v>
      </c>
      <c r="H3675">
        <v>101.2</v>
      </c>
      <c r="I3675">
        <v>210</v>
      </c>
      <c r="J3675">
        <v>102.2</v>
      </c>
      <c r="K3675">
        <v>157</v>
      </c>
      <c r="L3675">
        <v>61.6</v>
      </c>
      <c r="M3675">
        <v>310</v>
      </c>
      <c r="N3675">
        <v>-9.8000000000000004E-2</v>
      </c>
      <c r="O3675">
        <v>336</v>
      </c>
      <c r="P3675">
        <v>6.34</v>
      </c>
      <c r="Q3675">
        <v>57</v>
      </c>
      <c r="R3675">
        <v>106.2</v>
      </c>
      <c r="S3675">
        <v>60</v>
      </c>
      <c r="T3675">
        <v>99.9</v>
      </c>
      <c r="U3675">
        <v>56</v>
      </c>
      <c r="V3675">
        <v>-8.2200000000000006</v>
      </c>
      <c r="W3675">
        <v>323</v>
      </c>
    </row>
    <row r="3676" spans="1:23" x14ac:dyDescent="0.25">
      <c r="A3676">
        <f>COUNTIF('Value Matchup'!$D$356:$D$423,D3676)</f>
        <v>0</v>
      </c>
      <c r="B3676" t="s">
        <v>1874</v>
      </c>
      <c r="C3676">
        <v>179</v>
      </c>
      <c r="D3676" t="s">
        <v>333</v>
      </c>
      <c r="E3676" t="s">
        <v>161</v>
      </c>
      <c r="F3676" s="79" t="s">
        <v>535</v>
      </c>
      <c r="G3676">
        <v>-1.25</v>
      </c>
      <c r="H3676">
        <v>105.1</v>
      </c>
      <c r="I3676">
        <v>131</v>
      </c>
      <c r="J3676">
        <v>106.3</v>
      </c>
      <c r="K3676">
        <v>247</v>
      </c>
      <c r="L3676">
        <v>67.8</v>
      </c>
      <c r="M3676">
        <v>70</v>
      </c>
      <c r="N3676">
        <v>5.5E-2</v>
      </c>
      <c r="O3676">
        <v>45</v>
      </c>
      <c r="P3676">
        <v>-3.18</v>
      </c>
      <c r="Q3676">
        <v>226</v>
      </c>
      <c r="R3676">
        <v>99.3</v>
      </c>
      <c r="S3676">
        <v>283</v>
      </c>
      <c r="T3676">
        <v>102.5</v>
      </c>
      <c r="U3676">
        <v>144</v>
      </c>
      <c r="V3676">
        <v>-6.21</v>
      </c>
      <c r="W3676">
        <v>302</v>
      </c>
    </row>
    <row r="3677" spans="1:23" x14ac:dyDescent="0.25">
      <c r="A3677">
        <f>COUNTIF('Value Matchup'!$D$356:$D$423,D3677)</f>
        <v>0</v>
      </c>
      <c r="B3677" t="s">
        <v>1874</v>
      </c>
      <c r="C3677">
        <v>180</v>
      </c>
      <c r="D3677" t="s">
        <v>354</v>
      </c>
      <c r="E3677" t="s">
        <v>123</v>
      </c>
      <c r="F3677" s="79" t="s">
        <v>539</v>
      </c>
      <c r="G3677">
        <v>-1.28</v>
      </c>
      <c r="H3677">
        <v>102.8</v>
      </c>
      <c r="I3677">
        <v>165</v>
      </c>
      <c r="J3677">
        <v>104.1</v>
      </c>
      <c r="K3677">
        <v>194</v>
      </c>
      <c r="L3677">
        <v>63.2</v>
      </c>
      <c r="M3677">
        <v>264</v>
      </c>
      <c r="N3677">
        <v>3.6999999999999998E-2</v>
      </c>
      <c r="O3677">
        <v>75</v>
      </c>
      <c r="P3677">
        <v>-4.92</v>
      </c>
      <c r="Q3677">
        <v>269</v>
      </c>
      <c r="R3677">
        <v>101.7</v>
      </c>
      <c r="S3677">
        <v>215</v>
      </c>
      <c r="T3677">
        <v>106.6</v>
      </c>
      <c r="U3677">
        <v>321</v>
      </c>
      <c r="V3677">
        <v>-5.67</v>
      </c>
      <c r="W3677">
        <v>294</v>
      </c>
    </row>
    <row r="3678" spans="1:23" x14ac:dyDescent="0.25">
      <c r="A3678">
        <f>COUNTIF('Value Matchup'!$D$356:$D$423,D3678)</f>
        <v>0</v>
      </c>
      <c r="B3678" t="s">
        <v>1874</v>
      </c>
      <c r="C3678">
        <v>181</v>
      </c>
      <c r="D3678" t="s">
        <v>177</v>
      </c>
      <c r="E3678" t="s">
        <v>110</v>
      </c>
      <c r="F3678" s="79" t="s">
        <v>1739</v>
      </c>
      <c r="G3678">
        <v>-1.37</v>
      </c>
      <c r="H3678">
        <v>107</v>
      </c>
      <c r="I3678">
        <v>100</v>
      </c>
      <c r="J3678">
        <v>108.4</v>
      </c>
      <c r="K3678">
        <v>282</v>
      </c>
      <c r="L3678">
        <v>66.400000000000006</v>
      </c>
      <c r="M3678">
        <v>123</v>
      </c>
      <c r="N3678">
        <v>-5.7000000000000002E-2</v>
      </c>
      <c r="O3678">
        <v>308</v>
      </c>
      <c r="P3678">
        <v>5.13</v>
      </c>
      <c r="Q3678">
        <v>70</v>
      </c>
      <c r="R3678">
        <v>105.3</v>
      </c>
      <c r="S3678">
        <v>81</v>
      </c>
      <c r="T3678">
        <v>100.2</v>
      </c>
      <c r="U3678">
        <v>65</v>
      </c>
      <c r="V3678">
        <v>0.65</v>
      </c>
      <c r="W3678">
        <v>137</v>
      </c>
    </row>
    <row r="3679" spans="1:23" x14ac:dyDescent="0.25">
      <c r="A3679">
        <f>COUNTIF('Value Matchup'!$D$356:$D$423,D3679)</f>
        <v>0</v>
      </c>
      <c r="B3679" t="s">
        <v>1874</v>
      </c>
      <c r="C3679">
        <v>182</v>
      </c>
      <c r="D3679" t="s">
        <v>225</v>
      </c>
      <c r="E3679" t="s">
        <v>121</v>
      </c>
      <c r="F3679" s="79" t="s">
        <v>515</v>
      </c>
      <c r="G3679">
        <v>-1.39</v>
      </c>
      <c r="H3679">
        <v>98.7</v>
      </c>
      <c r="I3679">
        <v>235</v>
      </c>
      <c r="J3679">
        <v>100.1</v>
      </c>
      <c r="K3679">
        <v>114</v>
      </c>
      <c r="L3679">
        <v>64.5</v>
      </c>
      <c r="M3679">
        <v>213</v>
      </c>
      <c r="N3679">
        <v>-2.7E-2</v>
      </c>
      <c r="O3679">
        <v>244</v>
      </c>
      <c r="P3679">
        <v>-6.38</v>
      </c>
      <c r="Q3679">
        <v>297</v>
      </c>
      <c r="R3679">
        <v>98.5</v>
      </c>
      <c r="S3679">
        <v>302</v>
      </c>
      <c r="T3679">
        <v>104.9</v>
      </c>
      <c r="U3679">
        <v>244</v>
      </c>
      <c r="V3679">
        <v>-1.59</v>
      </c>
      <c r="W3679">
        <v>195</v>
      </c>
    </row>
    <row r="3680" spans="1:23" x14ac:dyDescent="0.25">
      <c r="A3680">
        <f>COUNTIF('Value Matchup'!$D$356:$D$423,D3680)</f>
        <v>0</v>
      </c>
      <c r="B3680" t="s">
        <v>1874</v>
      </c>
      <c r="C3680">
        <v>183</v>
      </c>
      <c r="D3680" t="s">
        <v>385</v>
      </c>
      <c r="E3680" t="s">
        <v>123</v>
      </c>
      <c r="F3680" s="79" t="s">
        <v>535</v>
      </c>
      <c r="G3680">
        <v>-1.42</v>
      </c>
      <c r="H3680">
        <v>108.8</v>
      </c>
      <c r="I3680">
        <v>81</v>
      </c>
      <c r="J3680">
        <v>110.2</v>
      </c>
      <c r="K3680">
        <v>303</v>
      </c>
      <c r="L3680">
        <v>69.900000000000006</v>
      </c>
      <c r="M3680">
        <v>25</v>
      </c>
      <c r="N3680">
        <v>6.5000000000000002E-2</v>
      </c>
      <c r="O3680">
        <v>29</v>
      </c>
      <c r="P3680">
        <v>-4.21</v>
      </c>
      <c r="Q3680">
        <v>254</v>
      </c>
      <c r="R3680">
        <v>101.4</v>
      </c>
      <c r="S3680">
        <v>224</v>
      </c>
      <c r="T3680">
        <v>105.6</v>
      </c>
      <c r="U3680">
        <v>283</v>
      </c>
      <c r="V3680">
        <v>-2.8</v>
      </c>
      <c r="W3680">
        <v>226</v>
      </c>
    </row>
    <row r="3681" spans="1:23" x14ac:dyDescent="0.25">
      <c r="A3681">
        <f>COUNTIF('Value Matchup'!$D$356:$D$423,D3681)</f>
        <v>0</v>
      </c>
      <c r="B3681" t="s">
        <v>1874</v>
      </c>
      <c r="C3681">
        <v>184</v>
      </c>
      <c r="D3681" t="s">
        <v>131</v>
      </c>
      <c r="E3681" t="s">
        <v>132</v>
      </c>
      <c r="F3681" s="79" t="s">
        <v>756</v>
      </c>
      <c r="G3681">
        <v>-1.64</v>
      </c>
      <c r="H3681">
        <v>107.4</v>
      </c>
      <c r="I3681">
        <v>94</v>
      </c>
      <c r="J3681">
        <v>109</v>
      </c>
      <c r="K3681">
        <v>291</v>
      </c>
      <c r="L3681">
        <v>66.7</v>
      </c>
      <c r="M3681">
        <v>106</v>
      </c>
      <c r="N3681">
        <v>5.6000000000000001E-2</v>
      </c>
      <c r="O3681">
        <v>41</v>
      </c>
      <c r="P3681">
        <v>-2.35</v>
      </c>
      <c r="Q3681">
        <v>207</v>
      </c>
      <c r="R3681">
        <v>102.3</v>
      </c>
      <c r="S3681">
        <v>191</v>
      </c>
      <c r="T3681">
        <v>104.7</v>
      </c>
      <c r="U3681">
        <v>235</v>
      </c>
      <c r="V3681">
        <v>4.92</v>
      </c>
      <c r="W3681">
        <v>53</v>
      </c>
    </row>
    <row r="3682" spans="1:23" x14ac:dyDescent="0.25">
      <c r="A3682">
        <f>COUNTIF('Value Matchup'!$D$356:$D$423,D3682)</f>
        <v>0</v>
      </c>
      <c r="B3682" t="s">
        <v>1874</v>
      </c>
      <c r="C3682">
        <v>185</v>
      </c>
      <c r="D3682" t="s">
        <v>402</v>
      </c>
      <c r="E3682" t="s">
        <v>1399</v>
      </c>
      <c r="F3682" s="79" t="s">
        <v>1564</v>
      </c>
      <c r="G3682">
        <v>-2.0099999999999998</v>
      </c>
      <c r="H3682">
        <v>104.1</v>
      </c>
      <c r="I3682">
        <v>144</v>
      </c>
      <c r="J3682">
        <v>106.2</v>
      </c>
      <c r="K3682">
        <v>242</v>
      </c>
      <c r="L3682">
        <v>60.5</v>
      </c>
      <c r="M3682">
        <v>321</v>
      </c>
      <c r="N3682">
        <v>-5.3999999999999999E-2</v>
      </c>
      <c r="O3682">
        <v>301</v>
      </c>
      <c r="P3682">
        <v>-9.8000000000000007</v>
      </c>
      <c r="Q3682">
        <v>327</v>
      </c>
      <c r="R3682">
        <v>97.9</v>
      </c>
      <c r="S3682">
        <v>313</v>
      </c>
      <c r="T3682">
        <v>107.7</v>
      </c>
      <c r="U3682">
        <v>341</v>
      </c>
      <c r="V3682">
        <v>-5.41</v>
      </c>
      <c r="W3682">
        <v>287</v>
      </c>
    </row>
    <row r="3683" spans="1:23" x14ac:dyDescent="0.25">
      <c r="A3683">
        <f>COUNTIF('Value Matchup'!$D$356:$D$423,D3683)</f>
        <v>0</v>
      </c>
      <c r="B3683" t="s">
        <v>1874</v>
      </c>
      <c r="C3683">
        <v>186</v>
      </c>
      <c r="D3683" t="s">
        <v>337</v>
      </c>
      <c r="E3683" t="s">
        <v>148</v>
      </c>
      <c r="F3683" s="79" t="s">
        <v>454</v>
      </c>
      <c r="G3683">
        <v>-2.13</v>
      </c>
      <c r="H3683">
        <v>103.9</v>
      </c>
      <c r="I3683">
        <v>148</v>
      </c>
      <c r="J3683">
        <v>106</v>
      </c>
      <c r="K3683">
        <v>238</v>
      </c>
      <c r="L3683">
        <v>68</v>
      </c>
      <c r="M3683">
        <v>66</v>
      </c>
      <c r="N3683">
        <v>-5.8000000000000003E-2</v>
      </c>
      <c r="O3683">
        <v>309</v>
      </c>
      <c r="P3683">
        <v>-8.56</v>
      </c>
      <c r="Q3683">
        <v>319</v>
      </c>
      <c r="R3683">
        <v>98.4</v>
      </c>
      <c r="S3683">
        <v>306</v>
      </c>
      <c r="T3683">
        <v>106.9</v>
      </c>
      <c r="U3683">
        <v>331</v>
      </c>
      <c r="V3683">
        <v>-3.69</v>
      </c>
      <c r="W3683">
        <v>249</v>
      </c>
    </row>
    <row r="3684" spans="1:23" x14ac:dyDescent="0.25">
      <c r="A3684">
        <f>COUNTIF('Value Matchup'!$D$356:$D$423,D3684)</f>
        <v>0</v>
      </c>
      <c r="B3684" t="s">
        <v>1874</v>
      </c>
      <c r="C3684">
        <v>187</v>
      </c>
      <c r="D3684" t="s">
        <v>214</v>
      </c>
      <c r="E3684" t="s">
        <v>182</v>
      </c>
      <c r="F3684" s="79" t="s">
        <v>1844</v>
      </c>
      <c r="G3684">
        <v>-2.17</v>
      </c>
      <c r="H3684">
        <v>102.2</v>
      </c>
      <c r="I3684">
        <v>183</v>
      </c>
      <c r="J3684">
        <v>104.4</v>
      </c>
      <c r="K3684">
        <v>205</v>
      </c>
      <c r="L3684">
        <v>63</v>
      </c>
      <c r="M3684">
        <v>265</v>
      </c>
      <c r="N3684">
        <v>-6.6000000000000003E-2</v>
      </c>
      <c r="O3684">
        <v>314</v>
      </c>
      <c r="P3684">
        <v>1.4</v>
      </c>
      <c r="Q3684">
        <v>124</v>
      </c>
      <c r="R3684">
        <v>104</v>
      </c>
      <c r="S3684">
        <v>121</v>
      </c>
      <c r="T3684">
        <v>102.6</v>
      </c>
      <c r="U3684">
        <v>151</v>
      </c>
      <c r="V3684">
        <v>-3.17</v>
      </c>
      <c r="W3684">
        <v>236</v>
      </c>
    </row>
    <row r="3685" spans="1:23" x14ac:dyDescent="0.25">
      <c r="A3685">
        <f>COUNTIF('Value Matchup'!$D$356:$D$423,D3685)</f>
        <v>0</v>
      </c>
      <c r="B3685" t="s">
        <v>1874</v>
      </c>
      <c r="C3685">
        <v>188</v>
      </c>
      <c r="D3685" t="s">
        <v>366</v>
      </c>
      <c r="E3685" t="s">
        <v>182</v>
      </c>
      <c r="F3685" s="79" t="s">
        <v>444</v>
      </c>
      <c r="G3685">
        <v>-2.2200000000000002</v>
      </c>
      <c r="H3685">
        <v>98.6</v>
      </c>
      <c r="I3685">
        <v>240</v>
      </c>
      <c r="J3685">
        <v>100.8</v>
      </c>
      <c r="K3685">
        <v>130</v>
      </c>
      <c r="L3685">
        <v>70.099999999999994</v>
      </c>
      <c r="M3685">
        <v>22</v>
      </c>
      <c r="N3685">
        <v>3.4000000000000002E-2</v>
      </c>
      <c r="O3685">
        <v>78</v>
      </c>
      <c r="P3685">
        <v>-1.04</v>
      </c>
      <c r="Q3685">
        <v>179</v>
      </c>
      <c r="R3685">
        <v>102.1</v>
      </c>
      <c r="S3685">
        <v>202</v>
      </c>
      <c r="T3685">
        <v>103.1</v>
      </c>
      <c r="U3685">
        <v>170</v>
      </c>
      <c r="V3685">
        <v>-7.34</v>
      </c>
      <c r="W3685">
        <v>313</v>
      </c>
    </row>
    <row r="3686" spans="1:23" x14ac:dyDescent="0.25">
      <c r="A3686">
        <f>COUNTIF('Value Matchup'!$D$356:$D$423,D3686)</f>
        <v>0</v>
      </c>
      <c r="B3686" t="s">
        <v>1874</v>
      </c>
      <c r="C3686">
        <v>189</v>
      </c>
      <c r="D3686" t="s">
        <v>404</v>
      </c>
      <c r="E3686" t="s">
        <v>108</v>
      </c>
      <c r="F3686" s="79" t="s">
        <v>535</v>
      </c>
      <c r="G3686">
        <v>-2.2599999999999998</v>
      </c>
      <c r="H3686">
        <v>102</v>
      </c>
      <c r="I3686">
        <v>188</v>
      </c>
      <c r="J3686">
        <v>104.3</v>
      </c>
      <c r="K3686">
        <v>202</v>
      </c>
      <c r="L3686">
        <v>68.900000000000006</v>
      </c>
      <c r="M3686">
        <v>45</v>
      </c>
      <c r="N3686">
        <v>5.6000000000000001E-2</v>
      </c>
      <c r="O3686">
        <v>40</v>
      </c>
      <c r="P3686">
        <v>-2.94</v>
      </c>
      <c r="Q3686">
        <v>218</v>
      </c>
      <c r="R3686">
        <v>101</v>
      </c>
      <c r="S3686">
        <v>241</v>
      </c>
      <c r="T3686">
        <v>104</v>
      </c>
      <c r="U3686">
        <v>203</v>
      </c>
      <c r="V3686">
        <v>-4.67</v>
      </c>
      <c r="W3686">
        <v>271</v>
      </c>
    </row>
    <row r="3687" spans="1:23" x14ac:dyDescent="0.25">
      <c r="A3687">
        <f>COUNTIF('Value Matchup'!$D$356:$D$423,D3687)</f>
        <v>0</v>
      </c>
      <c r="B3687" t="s">
        <v>1874</v>
      </c>
      <c r="C3687">
        <v>190</v>
      </c>
      <c r="D3687" t="s">
        <v>90</v>
      </c>
      <c r="E3687" t="s">
        <v>118</v>
      </c>
      <c r="F3687" s="79" t="s">
        <v>441</v>
      </c>
      <c r="G3687">
        <v>-2.36</v>
      </c>
      <c r="H3687">
        <v>98.2</v>
      </c>
      <c r="I3687">
        <v>245</v>
      </c>
      <c r="J3687">
        <v>100.6</v>
      </c>
      <c r="K3687">
        <v>124</v>
      </c>
      <c r="L3687">
        <v>62.8</v>
      </c>
      <c r="M3687">
        <v>273</v>
      </c>
      <c r="N3687">
        <v>-6.9000000000000006E-2</v>
      </c>
      <c r="O3687">
        <v>318</v>
      </c>
      <c r="P3687">
        <v>-7.87</v>
      </c>
      <c r="Q3687">
        <v>313</v>
      </c>
      <c r="R3687">
        <v>97.7</v>
      </c>
      <c r="S3687">
        <v>316</v>
      </c>
      <c r="T3687">
        <v>105.6</v>
      </c>
      <c r="U3687">
        <v>278</v>
      </c>
      <c r="V3687">
        <v>-9.94</v>
      </c>
      <c r="W3687">
        <v>338</v>
      </c>
    </row>
    <row r="3688" spans="1:23" x14ac:dyDescent="0.25">
      <c r="A3688">
        <f>COUNTIF('Value Matchup'!$D$356:$D$423,D3688)</f>
        <v>0</v>
      </c>
      <c r="B3688" t="s">
        <v>1874</v>
      </c>
      <c r="C3688">
        <v>191</v>
      </c>
      <c r="D3688" t="s">
        <v>73</v>
      </c>
      <c r="E3688" t="s">
        <v>161</v>
      </c>
      <c r="F3688" s="79" t="s">
        <v>441</v>
      </c>
      <c r="G3688">
        <v>-2.42</v>
      </c>
      <c r="H3688">
        <v>97.6</v>
      </c>
      <c r="I3688">
        <v>254</v>
      </c>
      <c r="J3688">
        <v>100</v>
      </c>
      <c r="K3688">
        <v>109</v>
      </c>
      <c r="L3688">
        <v>65.400000000000006</v>
      </c>
      <c r="M3688">
        <v>167</v>
      </c>
      <c r="N3688">
        <v>1.6E-2</v>
      </c>
      <c r="O3688">
        <v>125</v>
      </c>
      <c r="P3688">
        <v>-4.01</v>
      </c>
      <c r="Q3688">
        <v>250</v>
      </c>
      <c r="R3688">
        <v>99.2</v>
      </c>
      <c r="S3688">
        <v>285</v>
      </c>
      <c r="T3688">
        <v>103.3</v>
      </c>
      <c r="U3688">
        <v>177</v>
      </c>
      <c r="V3688">
        <v>-7.27</v>
      </c>
      <c r="W3688">
        <v>311</v>
      </c>
    </row>
    <row r="3689" spans="1:23" x14ac:dyDescent="0.25">
      <c r="A3689">
        <f>COUNTIF('Value Matchup'!$D$356:$D$423,D3689)</f>
        <v>0</v>
      </c>
      <c r="B3689" t="s">
        <v>1874</v>
      </c>
      <c r="C3689">
        <v>192</v>
      </c>
      <c r="D3689" t="s">
        <v>347</v>
      </c>
      <c r="E3689" t="s">
        <v>155</v>
      </c>
      <c r="F3689" s="79" t="s">
        <v>442</v>
      </c>
      <c r="G3689">
        <v>-2.64</v>
      </c>
      <c r="H3689">
        <v>101.6</v>
      </c>
      <c r="I3689">
        <v>196</v>
      </c>
      <c r="J3689">
        <v>104.2</v>
      </c>
      <c r="K3689">
        <v>197</v>
      </c>
      <c r="L3689">
        <v>66.2</v>
      </c>
      <c r="M3689">
        <v>133</v>
      </c>
      <c r="N3689">
        <v>1.4E-2</v>
      </c>
      <c r="O3689">
        <v>133</v>
      </c>
      <c r="P3689">
        <v>0.61</v>
      </c>
      <c r="Q3689">
        <v>143</v>
      </c>
      <c r="R3689">
        <v>103.5</v>
      </c>
      <c r="S3689">
        <v>141</v>
      </c>
      <c r="T3689">
        <v>102.9</v>
      </c>
      <c r="U3689">
        <v>164</v>
      </c>
      <c r="V3689">
        <v>-1.59</v>
      </c>
      <c r="W3689">
        <v>197</v>
      </c>
    </row>
    <row r="3690" spans="1:23" x14ac:dyDescent="0.25">
      <c r="A3690">
        <f>COUNTIF('Value Matchup'!$D$356:$D$423,D3690)</f>
        <v>0</v>
      </c>
      <c r="B3690" t="s">
        <v>1874</v>
      </c>
      <c r="C3690">
        <v>193</v>
      </c>
      <c r="D3690" t="s">
        <v>230</v>
      </c>
      <c r="E3690" t="s">
        <v>198</v>
      </c>
      <c r="F3690" s="79" t="s">
        <v>514</v>
      </c>
      <c r="G3690">
        <v>-2.64</v>
      </c>
      <c r="H3690">
        <v>102.7</v>
      </c>
      <c r="I3690">
        <v>167</v>
      </c>
      <c r="J3690">
        <v>105.4</v>
      </c>
      <c r="K3690">
        <v>225</v>
      </c>
      <c r="L3690">
        <v>62.6</v>
      </c>
      <c r="M3690">
        <v>281</v>
      </c>
      <c r="N3690">
        <v>-2.7E-2</v>
      </c>
      <c r="O3690">
        <v>242</v>
      </c>
      <c r="P3690">
        <v>1.48</v>
      </c>
      <c r="Q3690">
        <v>121</v>
      </c>
      <c r="R3690">
        <v>104.7</v>
      </c>
      <c r="S3690">
        <v>98</v>
      </c>
      <c r="T3690">
        <v>103.2</v>
      </c>
      <c r="U3690">
        <v>174</v>
      </c>
      <c r="V3690">
        <v>11.13</v>
      </c>
      <c r="W3690">
        <v>11</v>
      </c>
    </row>
    <row r="3691" spans="1:23" x14ac:dyDescent="0.25">
      <c r="A3691">
        <f>COUNTIF('Value Matchup'!$D$356:$D$423,D3691)</f>
        <v>0</v>
      </c>
      <c r="B3691" t="s">
        <v>1874</v>
      </c>
      <c r="C3691">
        <v>194</v>
      </c>
      <c r="D3691" t="s">
        <v>382</v>
      </c>
      <c r="E3691" t="s">
        <v>169</v>
      </c>
      <c r="F3691" s="79" t="s">
        <v>539</v>
      </c>
      <c r="G3691">
        <v>-2.72</v>
      </c>
      <c r="H3691">
        <v>102.6</v>
      </c>
      <c r="I3691">
        <v>173</v>
      </c>
      <c r="J3691">
        <v>105.3</v>
      </c>
      <c r="K3691">
        <v>223</v>
      </c>
      <c r="L3691">
        <v>61.7</v>
      </c>
      <c r="M3691">
        <v>307</v>
      </c>
      <c r="N3691">
        <v>4.2000000000000003E-2</v>
      </c>
      <c r="O3691">
        <v>65</v>
      </c>
      <c r="P3691">
        <v>-6.82</v>
      </c>
      <c r="Q3691">
        <v>304</v>
      </c>
      <c r="R3691">
        <v>100.4</v>
      </c>
      <c r="S3691">
        <v>260</v>
      </c>
      <c r="T3691">
        <v>107.2</v>
      </c>
      <c r="U3691">
        <v>337</v>
      </c>
      <c r="V3691">
        <v>-4.0999999999999996</v>
      </c>
      <c r="W3691">
        <v>254</v>
      </c>
    </row>
    <row r="3692" spans="1:23" x14ac:dyDescent="0.25">
      <c r="A3692">
        <f>COUNTIF('Value Matchup'!$D$356:$D$423,D3692)</f>
        <v>1</v>
      </c>
      <c r="B3692" t="s">
        <v>1874</v>
      </c>
      <c r="C3692">
        <v>195</v>
      </c>
      <c r="D3692" t="s">
        <v>237</v>
      </c>
      <c r="E3692" t="s">
        <v>161</v>
      </c>
      <c r="F3692" s="79" t="s">
        <v>1660</v>
      </c>
      <c r="G3692">
        <v>-2.73</v>
      </c>
      <c r="H3692">
        <v>96</v>
      </c>
      <c r="I3692">
        <v>277</v>
      </c>
      <c r="J3692">
        <v>98.7</v>
      </c>
      <c r="K3692">
        <v>85</v>
      </c>
      <c r="L3692">
        <v>63.8</v>
      </c>
      <c r="M3692">
        <v>236</v>
      </c>
      <c r="N3692">
        <v>-6.5000000000000002E-2</v>
      </c>
      <c r="O3692">
        <v>311</v>
      </c>
      <c r="P3692">
        <v>-1.2</v>
      </c>
      <c r="Q3692">
        <v>182</v>
      </c>
      <c r="R3692">
        <v>101.1</v>
      </c>
      <c r="S3692">
        <v>235</v>
      </c>
      <c r="T3692">
        <v>102.3</v>
      </c>
      <c r="U3692">
        <v>142</v>
      </c>
      <c r="V3692">
        <v>0.03</v>
      </c>
      <c r="W3692">
        <v>156</v>
      </c>
    </row>
    <row r="3693" spans="1:23" x14ac:dyDescent="0.25">
      <c r="A3693">
        <f>COUNTIF('Value Matchup'!$D$356:$D$423,D3693)</f>
        <v>1</v>
      </c>
      <c r="B3693" t="s">
        <v>1874</v>
      </c>
      <c r="C3693">
        <v>196</v>
      </c>
      <c r="D3693" t="s">
        <v>250</v>
      </c>
      <c r="E3693" t="s">
        <v>159</v>
      </c>
      <c r="F3693" s="79" t="s">
        <v>755</v>
      </c>
      <c r="G3693">
        <v>-2.79</v>
      </c>
      <c r="H3693">
        <v>105.2</v>
      </c>
      <c r="I3693">
        <v>126</v>
      </c>
      <c r="J3693">
        <v>108</v>
      </c>
      <c r="K3693">
        <v>274</v>
      </c>
      <c r="L3693">
        <v>65.099999999999994</v>
      </c>
      <c r="M3693">
        <v>175</v>
      </c>
      <c r="N3693">
        <v>6.9000000000000006E-2</v>
      </c>
      <c r="O3693">
        <v>24</v>
      </c>
      <c r="P3693">
        <v>-5.43</v>
      </c>
      <c r="Q3693">
        <v>278</v>
      </c>
      <c r="R3693">
        <v>100</v>
      </c>
      <c r="S3693">
        <v>271</v>
      </c>
      <c r="T3693">
        <v>105.4</v>
      </c>
      <c r="U3693">
        <v>267</v>
      </c>
      <c r="V3693">
        <v>3.14</v>
      </c>
      <c r="W3693">
        <v>86</v>
      </c>
    </row>
    <row r="3694" spans="1:23" x14ac:dyDescent="0.25">
      <c r="A3694">
        <f>COUNTIF('Value Matchup'!$D$356:$D$423,D3694)</f>
        <v>0</v>
      </c>
      <c r="B3694" t="s">
        <v>1874</v>
      </c>
      <c r="C3694">
        <v>197</v>
      </c>
      <c r="D3694" t="s">
        <v>279</v>
      </c>
      <c r="E3694" t="s">
        <v>144</v>
      </c>
      <c r="F3694" s="79" t="s">
        <v>1718</v>
      </c>
      <c r="G3694">
        <v>-2.83</v>
      </c>
      <c r="H3694">
        <v>99.4</v>
      </c>
      <c r="I3694">
        <v>230</v>
      </c>
      <c r="J3694">
        <v>102.3</v>
      </c>
      <c r="K3694">
        <v>159</v>
      </c>
      <c r="L3694">
        <v>62.2</v>
      </c>
      <c r="M3694">
        <v>296</v>
      </c>
      <c r="N3694">
        <v>-4.2999999999999997E-2</v>
      </c>
      <c r="O3694">
        <v>281</v>
      </c>
      <c r="P3694">
        <v>1.6</v>
      </c>
      <c r="Q3694">
        <v>119</v>
      </c>
      <c r="R3694">
        <v>103.7</v>
      </c>
      <c r="S3694">
        <v>133</v>
      </c>
      <c r="T3694">
        <v>102.1</v>
      </c>
      <c r="U3694">
        <v>132</v>
      </c>
      <c r="V3694">
        <v>-2.6</v>
      </c>
      <c r="W3694">
        <v>223</v>
      </c>
    </row>
    <row r="3695" spans="1:23" x14ac:dyDescent="0.25">
      <c r="A3695">
        <f>COUNTIF('Value Matchup'!$D$356:$D$423,D3695)</f>
        <v>0</v>
      </c>
      <c r="B3695" t="s">
        <v>1874</v>
      </c>
      <c r="C3695">
        <v>198</v>
      </c>
      <c r="D3695" t="s">
        <v>60</v>
      </c>
      <c r="E3695" t="s">
        <v>114</v>
      </c>
      <c r="F3695" s="79" t="s">
        <v>1729</v>
      </c>
      <c r="G3695">
        <v>-2.95</v>
      </c>
      <c r="H3695">
        <v>95.4</v>
      </c>
      <c r="I3695">
        <v>283</v>
      </c>
      <c r="J3695">
        <v>98.3</v>
      </c>
      <c r="K3695">
        <v>76</v>
      </c>
      <c r="L3695">
        <v>68.099999999999994</v>
      </c>
      <c r="M3695">
        <v>64</v>
      </c>
      <c r="N3695">
        <v>-5.0000000000000001E-3</v>
      </c>
      <c r="O3695">
        <v>177</v>
      </c>
      <c r="P3695">
        <v>4.82</v>
      </c>
      <c r="Q3695">
        <v>75</v>
      </c>
      <c r="R3695">
        <v>105</v>
      </c>
      <c r="S3695">
        <v>92</v>
      </c>
      <c r="T3695">
        <v>100.2</v>
      </c>
      <c r="U3695">
        <v>64</v>
      </c>
      <c r="V3695">
        <v>-5.86</v>
      </c>
      <c r="W3695">
        <v>297</v>
      </c>
    </row>
    <row r="3696" spans="1:23" x14ac:dyDescent="0.25">
      <c r="A3696">
        <f>COUNTIF('Value Matchup'!$D$356:$D$423,D3696)</f>
        <v>0</v>
      </c>
      <c r="B3696" t="s">
        <v>1874</v>
      </c>
      <c r="C3696">
        <v>199</v>
      </c>
      <c r="D3696" t="s">
        <v>361</v>
      </c>
      <c r="E3696" t="s">
        <v>108</v>
      </c>
      <c r="F3696" s="79" t="s">
        <v>442</v>
      </c>
      <c r="G3696">
        <v>-2.97</v>
      </c>
      <c r="H3696">
        <v>100.5</v>
      </c>
      <c r="I3696">
        <v>216</v>
      </c>
      <c r="J3696">
        <v>103.5</v>
      </c>
      <c r="K3696">
        <v>181</v>
      </c>
      <c r="L3696">
        <v>65.099999999999994</v>
      </c>
      <c r="M3696">
        <v>180</v>
      </c>
      <c r="N3696">
        <v>-0.112</v>
      </c>
      <c r="O3696">
        <v>343</v>
      </c>
      <c r="P3696">
        <v>-1.22</v>
      </c>
      <c r="Q3696">
        <v>184</v>
      </c>
      <c r="R3696">
        <v>100.9</v>
      </c>
      <c r="S3696">
        <v>245</v>
      </c>
      <c r="T3696">
        <v>102.1</v>
      </c>
      <c r="U3696">
        <v>134</v>
      </c>
      <c r="V3696">
        <v>5.95</v>
      </c>
      <c r="W3696">
        <v>40</v>
      </c>
    </row>
    <row r="3697" spans="1:23" x14ac:dyDescent="0.25">
      <c r="A3697">
        <f>COUNTIF('Value Matchup'!$D$356:$D$423,D3697)</f>
        <v>0</v>
      </c>
      <c r="B3697" t="s">
        <v>1874</v>
      </c>
      <c r="C3697">
        <v>200</v>
      </c>
      <c r="D3697" t="s">
        <v>1853</v>
      </c>
      <c r="E3697" t="s">
        <v>116</v>
      </c>
      <c r="F3697" s="79" t="s">
        <v>571</v>
      </c>
      <c r="G3697">
        <v>-2.97</v>
      </c>
      <c r="H3697">
        <v>100.7</v>
      </c>
      <c r="I3697">
        <v>214</v>
      </c>
      <c r="J3697">
        <v>103.6</v>
      </c>
      <c r="K3697">
        <v>184</v>
      </c>
      <c r="L3697">
        <v>63.6</v>
      </c>
      <c r="M3697">
        <v>249</v>
      </c>
      <c r="N3697">
        <v>2.5000000000000001E-2</v>
      </c>
      <c r="O3697">
        <v>104</v>
      </c>
      <c r="P3697">
        <v>-11.71</v>
      </c>
      <c r="Q3697">
        <v>340</v>
      </c>
      <c r="R3697">
        <v>95.4</v>
      </c>
      <c r="S3697">
        <v>339</v>
      </c>
      <c r="T3697">
        <v>107.2</v>
      </c>
      <c r="U3697">
        <v>333</v>
      </c>
      <c r="V3697">
        <v>9.2100000000000009</v>
      </c>
      <c r="W3697">
        <v>20</v>
      </c>
    </row>
    <row r="3698" spans="1:23" x14ac:dyDescent="0.25">
      <c r="A3698">
        <f>COUNTIF('Value Matchup'!$D$356:$D$423,D3698)</f>
        <v>0</v>
      </c>
      <c r="B3698" t="s">
        <v>1874</v>
      </c>
      <c r="C3698">
        <v>201</v>
      </c>
      <c r="D3698" t="s">
        <v>156</v>
      </c>
      <c r="E3698" t="s">
        <v>153</v>
      </c>
      <c r="F3698" s="79" t="s">
        <v>550</v>
      </c>
      <c r="G3698">
        <v>-3.24</v>
      </c>
      <c r="H3698">
        <v>105.6</v>
      </c>
      <c r="I3698">
        <v>121</v>
      </c>
      <c r="J3698">
        <v>108.8</v>
      </c>
      <c r="K3698">
        <v>287</v>
      </c>
      <c r="L3698">
        <v>67.2</v>
      </c>
      <c r="M3698">
        <v>90</v>
      </c>
      <c r="N3698">
        <v>1.7000000000000001E-2</v>
      </c>
      <c r="O3698">
        <v>121</v>
      </c>
      <c r="P3698">
        <v>-1.1399999999999999</v>
      </c>
      <c r="Q3698">
        <v>181</v>
      </c>
      <c r="R3698">
        <v>102.9</v>
      </c>
      <c r="S3698">
        <v>168</v>
      </c>
      <c r="T3698">
        <v>104</v>
      </c>
      <c r="U3698">
        <v>205</v>
      </c>
      <c r="V3698">
        <v>0.94</v>
      </c>
      <c r="W3698">
        <v>129</v>
      </c>
    </row>
    <row r="3699" spans="1:23" x14ac:dyDescent="0.25">
      <c r="A3699">
        <f>COUNTIF('Value Matchup'!$D$356:$D$423,D3699)</f>
        <v>0</v>
      </c>
      <c r="B3699" t="s">
        <v>1874</v>
      </c>
      <c r="C3699">
        <v>202</v>
      </c>
      <c r="D3699" t="s">
        <v>309</v>
      </c>
      <c r="E3699" t="s">
        <v>198</v>
      </c>
      <c r="F3699" s="79" t="s">
        <v>518</v>
      </c>
      <c r="G3699">
        <v>-3.34</v>
      </c>
      <c r="H3699">
        <v>103.3</v>
      </c>
      <c r="I3699">
        <v>155</v>
      </c>
      <c r="J3699">
        <v>106.7</v>
      </c>
      <c r="K3699">
        <v>253</v>
      </c>
      <c r="L3699">
        <v>66.5</v>
      </c>
      <c r="M3699">
        <v>118</v>
      </c>
      <c r="N3699">
        <v>-7.4999999999999997E-2</v>
      </c>
      <c r="O3699">
        <v>325</v>
      </c>
      <c r="P3699">
        <v>-2.86</v>
      </c>
      <c r="Q3699">
        <v>215</v>
      </c>
      <c r="R3699">
        <v>102.4</v>
      </c>
      <c r="S3699">
        <v>189</v>
      </c>
      <c r="T3699">
        <v>105.3</v>
      </c>
      <c r="U3699">
        <v>258</v>
      </c>
      <c r="V3699">
        <v>-0.38</v>
      </c>
      <c r="W3699">
        <v>168</v>
      </c>
    </row>
    <row r="3700" spans="1:23" x14ac:dyDescent="0.25">
      <c r="A3700">
        <f>COUNTIF('Value Matchup'!$D$356:$D$423,D3700)</f>
        <v>0</v>
      </c>
      <c r="B3700" t="s">
        <v>1874</v>
      </c>
      <c r="C3700">
        <v>203</v>
      </c>
      <c r="D3700" t="s">
        <v>236</v>
      </c>
      <c r="E3700" t="s">
        <v>144</v>
      </c>
      <c r="F3700" s="79" t="s">
        <v>1738</v>
      </c>
      <c r="G3700">
        <v>-3.36</v>
      </c>
      <c r="H3700">
        <v>102.6</v>
      </c>
      <c r="I3700">
        <v>172</v>
      </c>
      <c r="J3700">
        <v>105.9</v>
      </c>
      <c r="K3700">
        <v>237</v>
      </c>
      <c r="L3700">
        <v>63.3</v>
      </c>
      <c r="M3700">
        <v>261</v>
      </c>
      <c r="N3700">
        <v>7.0000000000000001E-3</v>
      </c>
      <c r="O3700">
        <v>149</v>
      </c>
      <c r="P3700">
        <v>2.67</v>
      </c>
      <c r="Q3700">
        <v>103</v>
      </c>
      <c r="R3700">
        <v>103.8</v>
      </c>
      <c r="S3700">
        <v>128</v>
      </c>
      <c r="T3700">
        <v>101.1</v>
      </c>
      <c r="U3700">
        <v>89</v>
      </c>
      <c r="V3700">
        <v>-0.54</v>
      </c>
      <c r="W3700">
        <v>177</v>
      </c>
    </row>
    <row r="3701" spans="1:23" x14ac:dyDescent="0.25">
      <c r="A3701">
        <f>COUNTIF('Value Matchup'!$D$356:$D$423,D3701)</f>
        <v>0</v>
      </c>
      <c r="B3701" t="s">
        <v>1874</v>
      </c>
      <c r="C3701">
        <v>204</v>
      </c>
      <c r="D3701" t="s">
        <v>185</v>
      </c>
      <c r="E3701" t="s">
        <v>123</v>
      </c>
      <c r="F3701" s="79" t="s">
        <v>452</v>
      </c>
      <c r="G3701">
        <v>-3.5</v>
      </c>
      <c r="H3701">
        <v>102.7</v>
      </c>
      <c r="I3701">
        <v>168</v>
      </c>
      <c r="J3701">
        <v>106.2</v>
      </c>
      <c r="K3701">
        <v>243</v>
      </c>
      <c r="L3701">
        <v>56.1</v>
      </c>
      <c r="M3701">
        <v>344</v>
      </c>
      <c r="N3701">
        <v>-3.4000000000000002E-2</v>
      </c>
      <c r="O3701">
        <v>269</v>
      </c>
      <c r="P3701">
        <v>-5.1100000000000003</v>
      </c>
      <c r="Q3701">
        <v>272</v>
      </c>
      <c r="R3701">
        <v>101.1</v>
      </c>
      <c r="S3701">
        <v>238</v>
      </c>
      <c r="T3701">
        <v>106.2</v>
      </c>
      <c r="U3701">
        <v>309</v>
      </c>
      <c r="V3701">
        <v>-2.2599999999999998</v>
      </c>
      <c r="W3701">
        <v>214</v>
      </c>
    </row>
    <row r="3702" spans="1:23" x14ac:dyDescent="0.25">
      <c r="A3702">
        <f>COUNTIF('Value Matchup'!$D$356:$D$423,D3702)</f>
        <v>0</v>
      </c>
      <c r="B3702" t="s">
        <v>1874</v>
      </c>
      <c r="C3702">
        <v>205</v>
      </c>
      <c r="D3702" t="s">
        <v>353</v>
      </c>
      <c r="E3702" t="s">
        <v>167</v>
      </c>
      <c r="F3702" s="79" t="s">
        <v>1740</v>
      </c>
      <c r="G3702">
        <v>-3.52</v>
      </c>
      <c r="H3702">
        <v>101.6</v>
      </c>
      <c r="I3702">
        <v>199</v>
      </c>
      <c r="J3702">
        <v>105.1</v>
      </c>
      <c r="K3702">
        <v>218</v>
      </c>
      <c r="L3702">
        <v>63.6</v>
      </c>
      <c r="M3702">
        <v>247</v>
      </c>
      <c r="N3702">
        <v>-6.9000000000000006E-2</v>
      </c>
      <c r="O3702">
        <v>317</v>
      </c>
      <c r="P3702">
        <v>3.24</v>
      </c>
      <c r="Q3702">
        <v>95</v>
      </c>
      <c r="R3702">
        <v>104.4</v>
      </c>
      <c r="S3702">
        <v>104</v>
      </c>
      <c r="T3702">
        <v>101.2</v>
      </c>
      <c r="U3702">
        <v>94</v>
      </c>
      <c r="V3702">
        <v>-3.41</v>
      </c>
      <c r="W3702">
        <v>242</v>
      </c>
    </row>
    <row r="3703" spans="1:23" x14ac:dyDescent="0.25">
      <c r="A3703">
        <f>COUNTIF('Value Matchup'!$D$356:$D$423,D3703)</f>
        <v>0</v>
      </c>
      <c r="B3703" t="s">
        <v>1874</v>
      </c>
      <c r="C3703">
        <v>206</v>
      </c>
      <c r="D3703" t="s">
        <v>187</v>
      </c>
      <c r="E3703" t="s">
        <v>150</v>
      </c>
      <c r="F3703" s="79" t="s">
        <v>1854</v>
      </c>
      <c r="G3703">
        <v>-3.72</v>
      </c>
      <c r="H3703">
        <v>102</v>
      </c>
      <c r="I3703">
        <v>190</v>
      </c>
      <c r="J3703">
        <v>105.8</v>
      </c>
      <c r="K3703">
        <v>233</v>
      </c>
      <c r="L3703">
        <v>64.599999999999994</v>
      </c>
      <c r="M3703">
        <v>205</v>
      </c>
      <c r="N3703">
        <v>-1.6E-2</v>
      </c>
      <c r="O3703">
        <v>215</v>
      </c>
      <c r="P3703">
        <v>9.3800000000000008</v>
      </c>
      <c r="Q3703">
        <v>32</v>
      </c>
      <c r="R3703">
        <v>108.4</v>
      </c>
      <c r="S3703">
        <v>22</v>
      </c>
      <c r="T3703">
        <v>99</v>
      </c>
      <c r="U3703">
        <v>35</v>
      </c>
      <c r="V3703">
        <v>-2.3199999999999998</v>
      </c>
      <c r="W3703">
        <v>217</v>
      </c>
    </row>
    <row r="3704" spans="1:23" x14ac:dyDescent="0.25">
      <c r="A3704">
        <f>COUNTIF('Value Matchup'!$D$356:$D$423,D3704)</f>
        <v>0</v>
      </c>
      <c r="B3704" t="s">
        <v>1874</v>
      </c>
      <c r="C3704">
        <v>207</v>
      </c>
      <c r="D3704" t="s">
        <v>210</v>
      </c>
      <c r="E3704" t="s">
        <v>155</v>
      </c>
      <c r="F3704" s="79" t="s">
        <v>1197</v>
      </c>
      <c r="G3704">
        <v>-3.78</v>
      </c>
      <c r="H3704">
        <v>99.7</v>
      </c>
      <c r="I3704">
        <v>227</v>
      </c>
      <c r="J3704">
        <v>103.5</v>
      </c>
      <c r="K3704">
        <v>182</v>
      </c>
      <c r="L3704">
        <v>66.5</v>
      </c>
      <c r="M3704">
        <v>115</v>
      </c>
      <c r="N3704">
        <v>-4.2999999999999997E-2</v>
      </c>
      <c r="O3704">
        <v>279</v>
      </c>
      <c r="P3704">
        <v>-0.15</v>
      </c>
      <c r="Q3704">
        <v>166</v>
      </c>
      <c r="R3704">
        <v>103.7</v>
      </c>
      <c r="S3704">
        <v>134</v>
      </c>
      <c r="T3704">
        <v>103.8</v>
      </c>
      <c r="U3704">
        <v>199</v>
      </c>
      <c r="V3704">
        <v>-3</v>
      </c>
      <c r="W3704">
        <v>230</v>
      </c>
    </row>
    <row r="3705" spans="1:23" x14ac:dyDescent="0.25">
      <c r="A3705">
        <f>COUNTIF('Value Matchup'!$D$356:$D$423,D3705)</f>
        <v>0</v>
      </c>
      <c r="B3705" t="s">
        <v>1874</v>
      </c>
      <c r="C3705">
        <v>208</v>
      </c>
      <c r="D3705" t="s">
        <v>381</v>
      </c>
      <c r="E3705" t="s">
        <v>108</v>
      </c>
      <c r="F3705" s="79" t="s">
        <v>447</v>
      </c>
      <c r="G3705">
        <v>-3.89</v>
      </c>
      <c r="H3705">
        <v>102.4</v>
      </c>
      <c r="I3705">
        <v>178</v>
      </c>
      <c r="J3705">
        <v>106.3</v>
      </c>
      <c r="K3705">
        <v>245</v>
      </c>
      <c r="L3705">
        <v>73.900000000000006</v>
      </c>
      <c r="M3705">
        <v>4</v>
      </c>
      <c r="N3705">
        <v>-7.8E-2</v>
      </c>
      <c r="O3705">
        <v>328</v>
      </c>
      <c r="P3705">
        <v>-3.07</v>
      </c>
      <c r="Q3705">
        <v>222</v>
      </c>
      <c r="R3705">
        <v>101.3</v>
      </c>
      <c r="S3705">
        <v>230</v>
      </c>
      <c r="T3705">
        <v>104.4</v>
      </c>
      <c r="U3705">
        <v>224</v>
      </c>
      <c r="V3705">
        <v>-3.55</v>
      </c>
      <c r="W3705">
        <v>247</v>
      </c>
    </row>
    <row r="3706" spans="1:23" x14ac:dyDescent="0.25">
      <c r="A3706">
        <f>COUNTIF('Value Matchup'!$D$356:$D$423,D3706)</f>
        <v>0</v>
      </c>
      <c r="B3706" t="s">
        <v>1874</v>
      </c>
      <c r="C3706">
        <v>209</v>
      </c>
      <c r="D3706" t="s">
        <v>36</v>
      </c>
      <c r="E3706" t="s">
        <v>232</v>
      </c>
      <c r="F3706" s="79" t="s">
        <v>1855</v>
      </c>
      <c r="G3706">
        <v>-3.92</v>
      </c>
      <c r="H3706">
        <v>99.1</v>
      </c>
      <c r="I3706">
        <v>231</v>
      </c>
      <c r="J3706">
        <v>103</v>
      </c>
      <c r="K3706">
        <v>174</v>
      </c>
      <c r="L3706">
        <v>65.400000000000006</v>
      </c>
      <c r="M3706">
        <v>164</v>
      </c>
      <c r="N3706">
        <v>-0.03</v>
      </c>
      <c r="O3706">
        <v>253</v>
      </c>
      <c r="P3706">
        <v>11.49</v>
      </c>
      <c r="Q3706">
        <v>3</v>
      </c>
      <c r="R3706">
        <v>109.1</v>
      </c>
      <c r="S3706">
        <v>9</v>
      </c>
      <c r="T3706">
        <v>97.6</v>
      </c>
      <c r="U3706">
        <v>7</v>
      </c>
      <c r="V3706">
        <v>4.29</v>
      </c>
      <c r="W3706">
        <v>63</v>
      </c>
    </row>
    <row r="3707" spans="1:23" x14ac:dyDescent="0.25">
      <c r="A3707">
        <f>COUNTIF('Value Matchup'!$D$356:$D$423,D3707)</f>
        <v>0</v>
      </c>
      <c r="B3707" t="s">
        <v>1874</v>
      </c>
      <c r="C3707">
        <v>210</v>
      </c>
      <c r="D3707" t="s">
        <v>248</v>
      </c>
      <c r="E3707" t="s">
        <v>108</v>
      </c>
      <c r="F3707" s="79" t="s">
        <v>444</v>
      </c>
      <c r="G3707">
        <v>-3.96</v>
      </c>
      <c r="H3707">
        <v>100.4</v>
      </c>
      <c r="I3707">
        <v>220</v>
      </c>
      <c r="J3707">
        <v>104.4</v>
      </c>
      <c r="K3707">
        <v>204</v>
      </c>
      <c r="L3707">
        <v>66.400000000000006</v>
      </c>
      <c r="M3707">
        <v>120</v>
      </c>
      <c r="N3707">
        <v>3.2000000000000001E-2</v>
      </c>
      <c r="O3707">
        <v>85</v>
      </c>
      <c r="P3707">
        <v>-0.08</v>
      </c>
      <c r="Q3707">
        <v>162</v>
      </c>
      <c r="R3707">
        <v>102.5</v>
      </c>
      <c r="S3707">
        <v>184</v>
      </c>
      <c r="T3707">
        <v>102.6</v>
      </c>
      <c r="U3707">
        <v>150</v>
      </c>
      <c r="V3707">
        <v>5.62</v>
      </c>
      <c r="W3707">
        <v>47</v>
      </c>
    </row>
    <row r="3708" spans="1:23" x14ac:dyDescent="0.25">
      <c r="A3708">
        <f>COUNTIF('Value Matchup'!$D$356:$D$423,D3708)</f>
        <v>0</v>
      </c>
      <c r="B3708" t="s">
        <v>1874</v>
      </c>
      <c r="C3708">
        <v>211</v>
      </c>
      <c r="D3708" t="s">
        <v>183</v>
      </c>
      <c r="E3708" t="s">
        <v>176</v>
      </c>
      <c r="F3708" s="79" t="s">
        <v>514</v>
      </c>
      <c r="G3708">
        <v>-3.98</v>
      </c>
      <c r="H3708">
        <v>102.7</v>
      </c>
      <c r="I3708">
        <v>170</v>
      </c>
      <c r="J3708">
        <v>106.6</v>
      </c>
      <c r="K3708">
        <v>251</v>
      </c>
      <c r="L3708">
        <v>67</v>
      </c>
      <c r="M3708">
        <v>99</v>
      </c>
      <c r="N3708">
        <v>-1.0999999999999999E-2</v>
      </c>
      <c r="O3708">
        <v>196</v>
      </c>
      <c r="P3708">
        <v>-1.93</v>
      </c>
      <c r="Q3708">
        <v>203</v>
      </c>
      <c r="R3708">
        <v>100.3</v>
      </c>
      <c r="S3708">
        <v>265</v>
      </c>
      <c r="T3708">
        <v>102.2</v>
      </c>
      <c r="U3708">
        <v>137</v>
      </c>
      <c r="V3708">
        <v>-4.68</v>
      </c>
      <c r="W3708">
        <v>272</v>
      </c>
    </row>
    <row r="3709" spans="1:23" x14ac:dyDescent="0.25">
      <c r="A3709">
        <f>COUNTIF('Value Matchup'!$D$356:$D$423,D3709)</f>
        <v>0</v>
      </c>
      <c r="B3709" t="s">
        <v>1874</v>
      </c>
      <c r="C3709">
        <v>212</v>
      </c>
      <c r="D3709" t="s">
        <v>358</v>
      </c>
      <c r="E3709" t="s">
        <v>186</v>
      </c>
      <c r="F3709" s="79" t="s">
        <v>551</v>
      </c>
      <c r="G3709">
        <v>-4</v>
      </c>
      <c r="H3709">
        <v>104.9</v>
      </c>
      <c r="I3709">
        <v>135</v>
      </c>
      <c r="J3709">
        <v>108.9</v>
      </c>
      <c r="K3709">
        <v>289</v>
      </c>
      <c r="L3709">
        <v>64.599999999999994</v>
      </c>
      <c r="M3709">
        <v>207</v>
      </c>
      <c r="N3709">
        <v>-4.2999999999999997E-2</v>
      </c>
      <c r="O3709">
        <v>280</v>
      </c>
      <c r="P3709">
        <v>-0.01</v>
      </c>
      <c r="Q3709">
        <v>160</v>
      </c>
      <c r="R3709">
        <v>104.1</v>
      </c>
      <c r="S3709">
        <v>119</v>
      </c>
      <c r="T3709">
        <v>104.1</v>
      </c>
      <c r="U3709">
        <v>209</v>
      </c>
      <c r="V3709">
        <v>2.66</v>
      </c>
      <c r="W3709">
        <v>94</v>
      </c>
    </row>
    <row r="3710" spans="1:23" x14ac:dyDescent="0.25">
      <c r="A3710">
        <f>COUNTIF('Value Matchup'!$D$356:$D$423,D3710)</f>
        <v>0</v>
      </c>
      <c r="B3710" t="s">
        <v>1874</v>
      </c>
      <c r="C3710">
        <v>213</v>
      </c>
      <c r="D3710" t="s">
        <v>1856</v>
      </c>
      <c r="E3710" t="s">
        <v>169</v>
      </c>
      <c r="F3710" s="79" t="s">
        <v>1068</v>
      </c>
      <c r="G3710">
        <v>-4.04</v>
      </c>
      <c r="H3710">
        <v>104.3</v>
      </c>
      <c r="I3710">
        <v>142</v>
      </c>
      <c r="J3710">
        <v>108.4</v>
      </c>
      <c r="K3710">
        <v>283</v>
      </c>
      <c r="L3710">
        <v>69.5</v>
      </c>
      <c r="M3710">
        <v>33</v>
      </c>
      <c r="N3710">
        <v>4.1000000000000002E-2</v>
      </c>
      <c r="O3710">
        <v>69</v>
      </c>
      <c r="P3710">
        <v>-3.37</v>
      </c>
      <c r="Q3710">
        <v>235</v>
      </c>
      <c r="R3710">
        <v>102.1</v>
      </c>
      <c r="S3710">
        <v>200</v>
      </c>
      <c r="T3710">
        <v>105.5</v>
      </c>
      <c r="U3710">
        <v>270</v>
      </c>
      <c r="V3710">
        <v>12.4</v>
      </c>
      <c r="W3710">
        <v>7</v>
      </c>
    </row>
    <row r="3711" spans="1:23" x14ac:dyDescent="0.25">
      <c r="A3711">
        <f>COUNTIF('Value Matchup'!$D$356:$D$423,D3711)</f>
        <v>0</v>
      </c>
      <c r="B3711" t="s">
        <v>1874</v>
      </c>
      <c r="C3711">
        <v>214</v>
      </c>
      <c r="D3711" t="s">
        <v>222</v>
      </c>
      <c r="E3711" t="s">
        <v>155</v>
      </c>
      <c r="F3711" s="79" t="s">
        <v>442</v>
      </c>
      <c r="G3711">
        <v>-4.17</v>
      </c>
      <c r="H3711">
        <v>97.2</v>
      </c>
      <c r="I3711">
        <v>265</v>
      </c>
      <c r="J3711">
        <v>101.3</v>
      </c>
      <c r="K3711">
        <v>138</v>
      </c>
      <c r="L3711">
        <v>63.9</v>
      </c>
      <c r="M3711">
        <v>232</v>
      </c>
      <c r="N3711">
        <v>-0.03</v>
      </c>
      <c r="O3711">
        <v>252</v>
      </c>
      <c r="P3711">
        <v>-3.56</v>
      </c>
      <c r="Q3711">
        <v>242</v>
      </c>
      <c r="R3711">
        <v>101.9</v>
      </c>
      <c r="S3711">
        <v>211</v>
      </c>
      <c r="T3711">
        <v>105.5</v>
      </c>
      <c r="U3711">
        <v>273</v>
      </c>
      <c r="V3711">
        <v>-9.8800000000000008</v>
      </c>
      <c r="W3711">
        <v>336</v>
      </c>
    </row>
    <row r="3712" spans="1:23" x14ac:dyDescent="0.25">
      <c r="A3712">
        <f>COUNTIF('Value Matchup'!$D$356:$D$423,D3712)</f>
        <v>0</v>
      </c>
      <c r="B3712" t="s">
        <v>1874</v>
      </c>
      <c r="C3712">
        <v>215</v>
      </c>
      <c r="D3712" t="s">
        <v>192</v>
      </c>
      <c r="E3712" t="s">
        <v>167</v>
      </c>
      <c r="F3712" s="79" t="s">
        <v>442</v>
      </c>
      <c r="G3712">
        <v>-4.1900000000000004</v>
      </c>
      <c r="H3712">
        <v>110.4</v>
      </c>
      <c r="I3712">
        <v>61</v>
      </c>
      <c r="J3712">
        <v>114.6</v>
      </c>
      <c r="K3712">
        <v>339</v>
      </c>
      <c r="L3712">
        <v>64.7</v>
      </c>
      <c r="M3712">
        <v>199</v>
      </c>
      <c r="N3712">
        <v>-0.02</v>
      </c>
      <c r="O3712">
        <v>229</v>
      </c>
      <c r="P3712">
        <v>2.1800000000000002</v>
      </c>
      <c r="Q3712">
        <v>113</v>
      </c>
      <c r="R3712">
        <v>104.1</v>
      </c>
      <c r="S3712">
        <v>117</v>
      </c>
      <c r="T3712">
        <v>101.9</v>
      </c>
      <c r="U3712">
        <v>124</v>
      </c>
      <c r="V3712">
        <v>0.06</v>
      </c>
      <c r="W3712">
        <v>154</v>
      </c>
    </row>
    <row r="3713" spans="1:23" x14ac:dyDescent="0.25">
      <c r="A3713">
        <f>COUNTIF('Value Matchup'!$D$356:$D$423,D3713)</f>
        <v>0</v>
      </c>
      <c r="B3713" t="s">
        <v>1874</v>
      </c>
      <c r="C3713">
        <v>216</v>
      </c>
      <c r="D3713" t="s">
        <v>1398</v>
      </c>
      <c r="E3713" t="s">
        <v>186</v>
      </c>
      <c r="F3713" s="79" t="s">
        <v>442</v>
      </c>
      <c r="G3713">
        <v>-4.29</v>
      </c>
      <c r="H3713">
        <v>102.5</v>
      </c>
      <c r="I3713">
        <v>177</v>
      </c>
      <c r="J3713">
        <v>106.8</v>
      </c>
      <c r="K3713">
        <v>257</v>
      </c>
      <c r="L3713">
        <v>65.3</v>
      </c>
      <c r="M3713">
        <v>170</v>
      </c>
      <c r="N3713">
        <v>2.4E-2</v>
      </c>
      <c r="O3713">
        <v>108</v>
      </c>
      <c r="P3713">
        <v>0.72</v>
      </c>
      <c r="Q3713">
        <v>141</v>
      </c>
      <c r="R3713">
        <v>104.1</v>
      </c>
      <c r="S3713">
        <v>116</v>
      </c>
      <c r="T3713">
        <v>103.4</v>
      </c>
      <c r="U3713">
        <v>182</v>
      </c>
      <c r="V3713">
        <v>7.31</v>
      </c>
      <c r="W3713">
        <v>28</v>
      </c>
    </row>
    <row r="3714" spans="1:23" x14ac:dyDescent="0.25">
      <c r="A3714">
        <f>COUNTIF('Value Matchup'!$D$356:$D$423,D3714)</f>
        <v>1</v>
      </c>
      <c r="B3714" t="s">
        <v>1874</v>
      </c>
      <c r="C3714">
        <v>217</v>
      </c>
      <c r="D3714" t="s">
        <v>55</v>
      </c>
      <c r="E3714" t="s">
        <v>153</v>
      </c>
      <c r="F3714" s="79" t="s">
        <v>1660</v>
      </c>
      <c r="G3714">
        <v>-4.3899999999999997</v>
      </c>
      <c r="H3714">
        <v>104.1</v>
      </c>
      <c r="I3714">
        <v>145</v>
      </c>
      <c r="J3714">
        <v>108.5</v>
      </c>
      <c r="K3714">
        <v>284</v>
      </c>
      <c r="L3714">
        <v>62.7</v>
      </c>
      <c r="M3714">
        <v>278</v>
      </c>
      <c r="N3714">
        <v>-5.0000000000000001E-3</v>
      </c>
      <c r="O3714">
        <v>179</v>
      </c>
      <c r="P3714">
        <v>-1.69</v>
      </c>
      <c r="Q3714">
        <v>195</v>
      </c>
      <c r="R3714">
        <v>102.5</v>
      </c>
      <c r="S3714">
        <v>182</v>
      </c>
      <c r="T3714">
        <v>104.2</v>
      </c>
      <c r="U3714">
        <v>219</v>
      </c>
      <c r="V3714">
        <v>-0.42</v>
      </c>
      <c r="W3714">
        <v>172</v>
      </c>
    </row>
    <row r="3715" spans="1:23" x14ac:dyDescent="0.25">
      <c r="A3715">
        <f>COUNTIF('Value Matchup'!$D$356:$D$423,D3715)</f>
        <v>0</v>
      </c>
      <c r="B3715" t="s">
        <v>1874</v>
      </c>
      <c r="C3715">
        <v>218</v>
      </c>
      <c r="D3715" t="s">
        <v>269</v>
      </c>
      <c r="E3715" t="s">
        <v>207</v>
      </c>
      <c r="F3715" s="79" t="s">
        <v>542</v>
      </c>
      <c r="G3715">
        <v>-4.4000000000000004</v>
      </c>
      <c r="H3715">
        <v>105.2</v>
      </c>
      <c r="I3715">
        <v>127</v>
      </c>
      <c r="J3715">
        <v>109.6</v>
      </c>
      <c r="K3715">
        <v>295</v>
      </c>
      <c r="L3715">
        <v>67.400000000000006</v>
      </c>
      <c r="M3715">
        <v>82</v>
      </c>
      <c r="N3715">
        <v>6.2E-2</v>
      </c>
      <c r="O3715">
        <v>32</v>
      </c>
      <c r="P3715">
        <v>-2.4700000000000002</v>
      </c>
      <c r="Q3715">
        <v>208</v>
      </c>
      <c r="R3715">
        <v>100.9</v>
      </c>
      <c r="S3715">
        <v>248</v>
      </c>
      <c r="T3715">
        <v>103.3</v>
      </c>
      <c r="U3715">
        <v>179</v>
      </c>
      <c r="V3715">
        <v>7.4</v>
      </c>
      <c r="W3715">
        <v>27</v>
      </c>
    </row>
    <row r="3716" spans="1:23" x14ac:dyDescent="0.25">
      <c r="A3716">
        <f>COUNTIF('Value Matchup'!$D$356:$D$423,D3716)</f>
        <v>0</v>
      </c>
      <c r="B3716" t="s">
        <v>1874</v>
      </c>
      <c r="C3716">
        <v>219</v>
      </c>
      <c r="D3716" t="s">
        <v>388</v>
      </c>
      <c r="E3716" t="s">
        <v>153</v>
      </c>
      <c r="F3716" s="79" t="s">
        <v>1080</v>
      </c>
      <c r="G3716">
        <v>-4.68</v>
      </c>
      <c r="H3716">
        <v>97.5</v>
      </c>
      <c r="I3716">
        <v>258</v>
      </c>
      <c r="J3716">
        <v>102.2</v>
      </c>
      <c r="K3716">
        <v>156</v>
      </c>
      <c r="L3716">
        <v>59.9</v>
      </c>
      <c r="M3716">
        <v>328</v>
      </c>
      <c r="N3716">
        <v>9.6000000000000002E-2</v>
      </c>
      <c r="O3716">
        <v>6</v>
      </c>
      <c r="P3716">
        <v>-3.28</v>
      </c>
      <c r="Q3716">
        <v>232</v>
      </c>
      <c r="R3716">
        <v>102.3</v>
      </c>
      <c r="S3716">
        <v>193</v>
      </c>
      <c r="T3716">
        <v>105.6</v>
      </c>
      <c r="U3716">
        <v>281</v>
      </c>
      <c r="V3716">
        <v>-4.6900000000000004</v>
      </c>
      <c r="W3716">
        <v>274</v>
      </c>
    </row>
    <row r="3717" spans="1:23" x14ac:dyDescent="0.25">
      <c r="A3717">
        <f>COUNTIF('Value Matchup'!$D$356:$D$423,D3717)</f>
        <v>0</v>
      </c>
      <c r="B3717" t="s">
        <v>1874</v>
      </c>
      <c r="C3717">
        <v>220</v>
      </c>
      <c r="D3717" t="s">
        <v>387</v>
      </c>
      <c r="E3717" t="s">
        <v>153</v>
      </c>
      <c r="F3717" s="79" t="s">
        <v>514</v>
      </c>
      <c r="G3717">
        <v>-4.8099999999999996</v>
      </c>
      <c r="H3717">
        <v>105.2</v>
      </c>
      <c r="I3717">
        <v>125</v>
      </c>
      <c r="J3717">
        <v>110</v>
      </c>
      <c r="K3717">
        <v>300</v>
      </c>
      <c r="L3717">
        <v>69.400000000000006</v>
      </c>
      <c r="M3717">
        <v>35</v>
      </c>
      <c r="N3717">
        <v>-5.6000000000000001E-2</v>
      </c>
      <c r="O3717">
        <v>304</v>
      </c>
      <c r="P3717">
        <v>-3.53</v>
      </c>
      <c r="Q3717">
        <v>241</v>
      </c>
      <c r="R3717">
        <v>101.3</v>
      </c>
      <c r="S3717">
        <v>231</v>
      </c>
      <c r="T3717">
        <v>104.8</v>
      </c>
      <c r="U3717">
        <v>240</v>
      </c>
      <c r="V3717">
        <v>-5.62</v>
      </c>
      <c r="W3717">
        <v>293</v>
      </c>
    </row>
    <row r="3718" spans="1:23" x14ac:dyDescent="0.25">
      <c r="A3718">
        <f>COUNTIF('Value Matchup'!$D$356:$D$423,D3718)</f>
        <v>0</v>
      </c>
      <c r="B3718" t="s">
        <v>1874</v>
      </c>
      <c r="C3718">
        <v>221</v>
      </c>
      <c r="D3718" t="s">
        <v>260</v>
      </c>
      <c r="E3718" t="s">
        <v>161</v>
      </c>
      <c r="F3718" s="79" t="s">
        <v>1729</v>
      </c>
      <c r="G3718">
        <v>-5.05</v>
      </c>
      <c r="H3718">
        <v>102.8</v>
      </c>
      <c r="I3718">
        <v>166</v>
      </c>
      <c r="J3718">
        <v>107.8</v>
      </c>
      <c r="K3718">
        <v>272</v>
      </c>
      <c r="L3718">
        <v>65.599999999999994</v>
      </c>
      <c r="M3718">
        <v>156</v>
      </c>
      <c r="N3718">
        <v>7.0000000000000001E-3</v>
      </c>
      <c r="O3718">
        <v>147</v>
      </c>
      <c r="P3718">
        <v>0.08</v>
      </c>
      <c r="Q3718">
        <v>157</v>
      </c>
      <c r="R3718">
        <v>101.7</v>
      </c>
      <c r="S3718">
        <v>214</v>
      </c>
      <c r="T3718">
        <v>101.6</v>
      </c>
      <c r="U3718">
        <v>113</v>
      </c>
      <c r="V3718">
        <v>3.71</v>
      </c>
      <c r="W3718">
        <v>73</v>
      </c>
    </row>
    <row r="3719" spans="1:23" x14ac:dyDescent="0.25">
      <c r="A3719">
        <f>COUNTIF('Value Matchup'!$D$356:$D$423,D3719)</f>
        <v>1</v>
      </c>
      <c r="B3719" t="s">
        <v>1874</v>
      </c>
      <c r="C3719">
        <v>222</v>
      </c>
      <c r="D3719" t="s">
        <v>42</v>
      </c>
      <c r="E3719" t="s">
        <v>169</v>
      </c>
      <c r="F3719" s="79" t="s">
        <v>441</v>
      </c>
      <c r="G3719">
        <v>-5.14</v>
      </c>
      <c r="H3719">
        <v>106.3</v>
      </c>
      <c r="I3719">
        <v>109</v>
      </c>
      <c r="J3719">
        <v>111.4</v>
      </c>
      <c r="K3719">
        <v>317</v>
      </c>
      <c r="L3719">
        <v>61.9</v>
      </c>
      <c r="M3719">
        <v>302</v>
      </c>
      <c r="N3719">
        <v>0.06</v>
      </c>
      <c r="O3719">
        <v>35</v>
      </c>
      <c r="P3719">
        <v>-4.9000000000000004</v>
      </c>
      <c r="Q3719">
        <v>266</v>
      </c>
      <c r="R3719">
        <v>101</v>
      </c>
      <c r="S3719">
        <v>240</v>
      </c>
      <c r="T3719">
        <v>105.9</v>
      </c>
      <c r="U3719">
        <v>299</v>
      </c>
      <c r="V3719">
        <v>3.5</v>
      </c>
      <c r="W3719">
        <v>75</v>
      </c>
    </row>
    <row r="3720" spans="1:23" x14ac:dyDescent="0.25">
      <c r="A3720">
        <f>COUNTIF('Value Matchup'!$D$356:$D$423,D3720)</f>
        <v>0</v>
      </c>
      <c r="B3720" t="s">
        <v>1874</v>
      </c>
      <c r="C3720">
        <v>223</v>
      </c>
      <c r="D3720" t="s">
        <v>422</v>
      </c>
      <c r="E3720" t="s">
        <v>173</v>
      </c>
      <c r="F3720" s="79" t="s">
        <v>1661</v>
      </c>
      <c r="G3720">
        <v>-5.19</v>
      </c>
      <c r="H3720">
        <v>101.5</v>
      </c>
      <c r="I3720">
        <v>201</v>
      </c>
      <c r="J3720">
        <v>106.7</v>
      </c>
      <c r="K3720">
        <v>256</v>
      </c>
      <c r="L3720">
        <v>65.7</v>
      </c>
      <c r="M3720">
        <v>153</v>
      </c>
      <c r="N3720">
        <v>2.3E-2</v>
      </c>
      <c r="O3720">
        <v>110</v>
      </c>
      <c r="P3720">
        <v>1.1599999999999999</v>
      </c>
      <c r="Q3720">
        <v>129</v>
      </c>
      <c r="R3720">
        <v>102.3</v>
      </c>
      <c r="S3720">
        <v>195</v>
      </c>
      <c r="T3720">
        <v>101.1</v>
      </c>
      <c r="U3720">
        <v>90</v>
      </c>
      <c r="V3720">
        <v>-0.86</v>
      </c>
      <c r="W3720">
        <v>180</v>
      </c>
    </row>
    <row r="3721" spans="1:23" x14ac:dyDescent="0.25">
      <c r="A3721">
        <f>COUNTIF('Value Matchup'!$D$356:$D$423,D3721)</f>
        <v>0</v>
      </c>
      <c r="B3721" t="s">
        <v>1874</v>
      </c>
      <c r="C3721">
        <v>224</v>
      </c>
      <c r="D3721" t="s">
        <v>287</v>
      </c>
      <c r="E3721" t="s">
        <v>121</v>
      </c>
      <c r="F3721" s="79" t="s">
        <v>446</v>
      </c>
      <c r="G3721">
        <v>-5.2</v>
      </c>
      <c r="H3721">
        <v>98.7</v>
      </c>
      <c r="I3721">
        <v>234</v>
      </c>
      <c r="J3721">
        <v>103.9</v>
      </c>
      <c r="K3721">
        <v>190</v>
      </c>
      <c r="L3721">
        <v>68.7</v>
      </c>
      <c r="M3721">
        <v>50</v>
      </c>
      <c r="N3721">
        <v>4.2000000000000003E-2</v>
      </c>
      <c r="O3721">
        <v>66</v>
      </c>
      <c r="P3721">
        <v>-9.11</v>
      </c>
      <c r="Q3721">
        <v>322</v>
      </c>
      <c r="R3721">
        <v>96.5</v>
      </c>
      <c r="S3721">
        <v>330</v>
      </c>
      <c r="T3721">
        <v>105.6</v>
      </c>
      <c r="U3721">
        <v>279</v>
      </c>
      <c r="V3721">
        <v>-7.18</v>
      </c>
      <c r="W3721">
        <v>307</v>
      </c>
    </row>
    <row r="3722" spans="1:23" x14ac:dyDescent="0.25">
      <c r="A3722">
        <f>COUNTIF('Value Matchup'!$D$356:$D$423,D3722)</f>
        <v>0</v>
      </c>
      <c r="B3722" t="s">
        <v>1874</v>
      </c>
      <c r="C3722">
        <v>225</v>
      </c>
      <c r="D3722" t="s">
        <v>128</v>
      </c>
      <c r="E3722" t="s">
        <v>123</v>
      </c>
      <c r="F3722" s="79" t="s">
        <v>442</v>
      </c>
      <c r="G3722">
        <v>-5.23</v>
      </c>
      <c r="H3722">
        <v>95.9</v>
      </c>
      <c r="I3722">
        <v>279</v>
      </c>
      <c r="J3722">
        <v>101.1</v>
      </c>
      <c r="K3722">
        <v>134</v>
      </c>
      <c r="L3722">
        <v>64.3</v>
      </c>
      <c r="M3722">
        <v>215</v>
      </c>
      <c r="N3722">
        <v>-6.9000000000000006E-2</v>
      </c>
      <c r="O3722">
        <v>316</v>
      </c>
      <c r="P3722">
        <v>-3.42</v>
      </c>
      <c r="Q3722">
        <v>237</v>
      </c>
      <c r="R3722">
        <v>102</v>
      </c>
      <c r="S3722">
        <v>207</v>
      </c>
      <c r="T3722">
        <v>105.5</v>
      </c>
      <c r="U3722">
        <v>269</v>
      </c>
      <c r="V3722">
        <v>-0.01</v>
      </c>
      <c r="W3722">
        <v>158</v>
      </c>
    </row>
    <row r="3723" spans="1:23" x14ac:dyDescent="0.25">
      <c r="A3723">
        <f>COUNTIF('Value Matchup'!$D$356:$D$423,D3723)</f>
        <v>0</v>
      </c>
      <c r="B3723" t="s">
        <v>1874</v>
      </c>
      <c r="C3723">
        <v>226</v>
      </c>
      <c r="D3723" t="s">
        <v>32</v>
      </c>
      <c r="E3723" t="s">
        <v>173</v>
      </c>
      <c r="F3723" s="79" t="s">
        <v>1739</v>
      </c>
      <c r="G3723">
        <v>-5.27</v>
      </c>
      <c r="H3723">
        <v>99.7</v>
      </c>
      <c r="I3723">
        <v>228</v>
      </c>
      <c r="J3723">
        <v>105</v>
      </c>
      <c r="K3723">
        <v>215</v>
      </c>
      <c r="L3723">
        <v>63.2</v>
      </c>
      <c r="M3723">
        <v>263</v>
      </c>
      <c r="N3723">
        <v>-7.3999999999999996E-2</v>
      </c>
      <c r="O3723">
        <v>323</v>
      </c>
      <c r="P3723">
        <v>3.85</v>
      </c>
      <c r="Q3723">
        <v>87</v>
      </c>
      <c r="R3723">
        <v>103.8</v>
      </c>
      <c r="S3723">
        <v>127</v>
      </c>
      <c r="T3723">
        <v>100</v>
      </c>
      <c r="U3723">
        <v>59</v>
      </c>
      <c r="V3723">
        <v>5.71</v>
      </c>
      <c r="W3723">
        <v>45</v>
      </c>
    </row>
    <row r="3724" spans="1:23" x14ac:dyDescent="0.25">
      <c r="A3724">
        <f>COUNTIF('Value Matchup'!$D$356:$D$423,D3724)</f>
        <v>0</v>
      </c>
      <c r="B3724" t="s">
        <v>1874</v>
      </c>
      <c r="C3724">
        <v>227</v>
      </c>
      <c r="D3724" t="s">
        <v>365</v>
      </c>
      <c r="E3724" t="s">
        <v>186</v>
      </c>
      <c r="F3724" s="79" t="s">
        <v>1718</v>
      </c>
      <c r="G3724">
        <v>-5.39</v>
      </c>
      <c r="H3724">
        <v>102.1</v>
      </c>
      <c r="I3724">
        <v>186</v>
      </c>
      <c r="J3724">
        <v>107.5</v>
      </c>
      <c r="K3724">
        <v>266</v>
      </c>
      <c r="L3724">
        <v>62.7</v>
      </c>
      <c r="M3724">
        <v>276</v>
      </c>
      <c r="N3724">
        <v>-4.8000000000000001E-2</v>
      </c>
      <c r="O3724">
        <v>287</v>
      </c>
      <c r="P3724">
        <v>0.06</v>
      </c>
      <c r="Q3724">
        <v>159</v>
      </c>
      <c r="R3724">
        <v>104.5</v>
      </c>
      <c r="S3724">
        <v>103</v>
      </c>
      <c r="T3724">
        <v>104.4</v>
      </c>
      <c r="U3724">
        <v>225</v>
      </c>
      <c r="V3724">
        <v>3.44</v>
      </c>
      <c r="W3724">
        <v>80</v>
      </c>
    </row>
    <row r="3725" spans="1:23" x14ac:dyDescent="0.25">
      <c r="A3725">
        <f>COUNTIF('Value Matchup'!$D$356:$D$423,D3725)</f>
        <v>1</v>
      </c>
      <c r="B3725" t="s">
        <v>1874</v>
      </c>
      <c r="C3725">
        <v>228</v>
      </c>
      <c r="D3725" t="s">
        <v>216</v>
      </c>
      <c r="E3725" t="s">
        <v>176</v>
      </c>
      <c r="F3725" s="79" t="s">
        <v>1729</v>
      </c>
      <c r="G3725">
        <v>-5.6</v>
      </c>
      <c r="H3725">
        <v>98.7</v>
      </c>
      <c r="I3725">
        <v>236</v>
      </c>
      <c r="J3725">
        <v>104.3</v>
      </c>
      <c r="K3725">
        <v>201</v>
      </c>
      <c r="L3725">
        <v>60.1</v>
      </c>
      <c r="M3725">
        <v>325</v>
      </c>
      <c r="N3725">
        <v>-3.1E-2</v>
      </c>
      <c r="O3725">
        <v>254</v>
      </c>
      <c r="P3725">
        <v>-0.08</v>
      </c>
      <c r="Q3725">
        <v>163</v>
      </c>
      <c r="R3725">
        <v>102</v>
      </c>
      <c r="S3725">
        <v>210</v>
      </c>
      <c r="T3725">
        <v>102</v>
      </c>
      <c r="U3725">
        <v>129</v>
      </c>
      <c r="V3725">
        <v>-0.79</v>
      </c>
      <c r="W3725">
        <v>179</v>
      </c>
    </row>
    <row r="3726" spans="1:23" x14ac:dyDescent="0.25">
      <c r="A3726">
        <f>COUNTIF('Value Matchup'!$D$356:$D$423,D3726)</f>
        <v>0</v>
      </c>
      <c r="B3726" t="s">
        <v>1874</v>
      </c>
      <c r="C3726">
        <v>229</v>
      </c>
      <c r="D3726" t="s">
        <v>258</v>
      </c>
      <c r="E3726" t="s">
        <v>173</v>
      </c>
      <c r="F3726" s="79" t="s">
        <v>518</v>
      </c>
      <c r="G3726">
        <v>-5.69</v>
      </c>
      <c r="H3726">
        <v>99.9</v>
      </c>
      <c r="I3726">
        <v>225</v>
      </c>
      <c r="J3726">
        <v>105.6</v>
      </c>
      <c r="K3726">
        <v>228</v>
      </c>
      <c r="L3726">
        <v>63.8</v>
      </c>
      <c r="M3726">
        <v>238</v>
      </c>
      <c r="N3726">
        <v>4.5999999999999999E-2</v>
      </c>
      <c r="O3726">
        <v>57</v>
      </c>
      <c r="P3726">
        <v>-0.5</v>
      </c>
      <c r="Q3726">
        <v>171</v>
      </c>
      <c r="R3726">
        <v>101.6</v>
      </c>
      <c r="S3726">
        <v>218</v>
      </c>
      <c r="T3726">
        <v>102.1</v>
      </c>
      <c r="U3726">
        <v>133</v>
      </c>
      <c r="V3726">
        <v>-6.04</v>
      </c>
      <c r="W3726">
        <v>300</v>
      </c>
    </row>
    <row r="3727" spans="1:23" x14ac:dyDescent="0.25">
      <c r="A3727">
        <f>COUNTIF('Value Matchup'!$D$356:$D$423,D3727)</f>
        <v>0</v>
      </c>
      <c r="B3727" t="s">
        <v>1874</v>
      </c>
      <c r="C3727">
        <v>230</v>
      </c>
      <c r="D3727" t="s">
        <v>109</v>
      </c>
      <c r="E3727" t="s">
        <v>110</v>
      </c>
      <c r="F3727" s="79" t="s">
        <v>1737</v>
      </c>
      <c r="G3727">
        <v>-5.7</v>
      </c>
      <c r="H3727">
        <v>98.6</v>
      </c>
      <c r="I3727">
        <v>237</v>
      </c>
      <c r="J3727">
        <v>104.3</v>
      </c>
      <c r="K3727">
        <v>203</v>
      </c>
      <c r="L3727">
        <v>57.8</v>
      </c>
      <c r="M3727">
        <v>339</v>
      </c>
      <c r="N3727">
        <v>-0.09</v>
      </c>
      <c r="O3727">
        <v>332</v>
      </c>
      <c r="P3727">
        <v>2.2999999999999998</v>
      </c>
      <c r="Q3727">
        <v>111</v>
      </c>
      <c r="R3727">
        <v>104.9</v>
      </c>
      <c r="S3727">
        <v>94</v>
      </c>
      <c r="T3727">
        <v>102.6</v>
      </c>
      <c r="U3727">
        <v>155</v>
      </c>
      <c r="V3727">
        <v>-12.06</v>
      </c>
      <c r="W3727">
        <v>342</v>
      </c>
    </row>
    <row r="3728" spans="1:23" x14ac:dyDescent="0.25">
      <c r="A3728">
        <f>COUNTIF('Value Matchup'!$D$356:$D$423,D3728)</f>
        <v>0</v>
      </c>
      <c r="B3728" t="s">
        <v>1874</v>
      </c>
      <c r="C3728">
        <v>231</v>
      </c>
      <c r="D3728" t="s">
        <v>267</v>
      </c>
      <c r="E3728" t="s">
        <v>108</v>
      </c>
      <c r="F3728" s="79" t="s">
        <v>1747</v>
      </c>
      <c r="G3728">
        <v>-5.88</v>
      </c>
      <c r="H3728">
        <v>94.1</v>
      </c>
      <c r="I3728">
        <v>295</v>
      </c>
      <c r="J3728">
        <v>100</v>
      </c>
      <c r="K3728">
        <v>110</v>
      </c>
      <c r="L3728">
        <v>64.8</v>
      </c>
      <c r="M3728">
        <v>195</v>
      </c>
      <c r="N3728">
        <v>-8.7999999999999995E-2</v>
      </c>
      <c r="O3728">
        <v>331</v>
      </c>
      <c r="P3728">
        <v>-3.45</v>
      </c>
      <c r="Q3728">
        <v>238</v>
      </c>
      <c r="R3728">
        <v>100.7</v>
      </c>
      <c r="S3728">
        <v>250</v>
      </c>
      <c r="T3728">
        <v>104.1</v>
      </c>
      <c r="U3728">
        <v>214</v>
      </c>
      <c r="V3728">
        <v>-1.1299999999999999</v>
      </c>
      <c r="W3728">
        <v>187</v>
      </c>
    </row>
    <row r="3729" spans="1:23" x14ac:dyDescent="0.25">
      <c r="A3729">
        <f>COUNTIF('Value Matchup'!$D$356:$D$423,D3729)</f>
        <v>1</v>
      </c>
      <c r="B3729" t="s">
        <v>1874</v>
      </c>
      <c r="C3729">
        <v>232</v>
      </c>
      <c r="D3729" t="s">
        <v>212</v>
      </c>
      <c r="E3729" t="s">
        <v>159</v>
      </c>
      <c r="F3729" s="79" t="s">
        <v>442</v>
      </c>
      <c r="G3729">
        <v>-5.9</v>
      </c>
      <c r="H3729">
        <v>101.6</v>
      </c>
      <c r="I3729">
        <v>200</v>
      </c>
      <c r="J3729">
        <v>107.5</v>
      </c>
      <c r="K3729">
        <v>267</v>
      </c>
      <c r="L3729">
        <v>68.5</v>
      </c>
      <c r="M3729">
        <v>54</v>
      </c>
      <c r="N3729">
        <v>-0.05</v>
      </c>
      <c r="O3729">
        <v>295</v>
      </c>
      <c r="P3729">
        <v>-3.32</v>
      </c>
      <c r="Q3729">
        <v>234</v>
      </c>
      <c r="R3729">
        <v>101.4</v>
      </c>
      <c r="S3729">
        <v>223</v>
      </c>
      <c r="T3729">
        <v>104.8</v>
      </c>
      <c r="U3729">
        <v>238</v>
      </c>
      <c r="V3729">
        <v>10.36</v>
      </c>
      <c r="W3729">
        <v>14</v>
      </c>
    </row>
    <row r="3730" spans="1:23" x14ac:dyDescent="0.25">
      <c r="A3730">
        <f>COUNTIF('Value Matchup'!$D$356:$D$423,D3730)</f>
        <v>0</v>
      </c>
      <c r="B3730" t="s">
        <v>1874</v>
      </c>
      <c r="C3730">
        <v>233</v>
      </c>
      <c r="D3730" t="s">
        <v>170</v>
      </c>
      <c r="E3730" t="s">
        <v>1399</v>
      </c>
      <c r="F3730" s="79" t="s">
        <v>535</v>
      </c>
      <c r="G3730">
        <v>-6.02</v>
      </c>
      <c r="H3730">
        <v>106</v>
      </c>
      <c r="I3730">
        <v>112</v>
      </c>
      <c r="J3730">
        <v>112</v>
      </c>
      <c r="K3730">
        <v>321</v>
      </c>
      <c r="L3730">
        <v>74.2</v>
      </c>
      <c r="M3730">
        <v>3</v>
      </c>
      <c r="N3730">
        <v>1.4999999999999999E-2</v>
      </c>
      <c r="O3730">
        <v>127</v>
      </c>
      <c r="P3730">
        <v>-10.5</v>
      </c>
      <c r="Q3730">
        <v>334</v>
      </c>
      <c r="R3730">
        <v>96.7</v>
      </c>
      <c r="S3730">
        <v>328</v>
      </c>
      <c r="T3730">
        <v>107.2</v>
      </c>
      <c r="U3730">
        <v>334</v>
      </c>
      <c r="V3730">
        <v>-2.74</v>
      </c>
      <c r="W3730">
        <v>224</v>
      </c>
    </row>
    <row r="3731" spans="1:23" x14ac:dyDescent="0.25">
      <c r="A3731">
        <f>COUNTIF('Value Matchup'!$D$356:$D$423,D3731)</f>
        <v>0</v>
      </c>
      <c r="B3731" t="s">
        <v>1874</v>
      </c>
      <c r="C3731">
        <v>234</v>
      </c>
      <c r="D3731" t="s">
        <v>419</v>
      </c>
      <c r="E3731" t="s">
        <v>176</v>
      </c>
      <c r="F3731" s="79" t="s">
        <v>1746</v>
      </c>
      <c r="G3731">
        <v>-6.08</v>
      </c>
      <c r="H3731">
        <v>96.5</v>
      </c>
      <c r="I3731">
        <v>271</v>
      </c>
      <c r="J3731">
        <v>102.5</v>
      </c>
      <c r="K3731">
        <v>166</v>
      </c>
      <c r="L3731">
        <v>60.9</v>
      </c>
      <c r="M3731">
        <v>315</v>
      </c>
      <c r="N3731">
        <v>-9.4E-2</v>
      </c>
      <c r="O3731">
        <v>334</v>
      </c>
      <c r="P3731">
        <v>-1.72</v>
      </c>
      <c r="Q3731">
        <v>197</v>
      </c>
      <c r="R3731">
        <v>102</v>
      </c>
      <c r="S3731">
        <v>206</v>
      </c>
      <c r="T3731">
        <v>103.8</v>
      </c>
      <c r="U3731">
        <v>196</v>
      </c>
      <c r="V3731">
        <v>-5.49</v>
      </c>
      <c r="W3731">
        <v>291</v>
      </c>
    </row>
    <row r="3732" spans="1:23" x14ac:dyDescent="0.25">
      <c r="A3732">
        <f>COUNTIF('Value Matchup'!$D$356:$D$423,D3732)</f>
        <v>0</v>
      </c>
      <c r="B3732" t="s">
        <v>1874</v>
      </c>
      <c r="C3732">
        <v>235</v>
      </c>
      <c r="D3732" t="s">
        <v>331</v>
      </c>
      <c r="E3732" t="s">
        <v>167</v>
      </c>
      <c r="F3732" s="79" t="s">
        <v>1731</v>
      </c>
      <c r="G3732">
        <v>-6.1</v>
      </c>
      <c r="H3732">
        <v>100.4</v>
      </c>
      <c r="I3732">
        <v>219</v>
      </c>
      <c r="J3732">
        <v>106.5</v>
      </c>
      <c r="K3732">
        <v>249</v>
      </c>
      <c r="L3732">
        <v>63.5</v>
      </c>
      <c r="M3732">
        <v>258</v>
      </c>
      <c r="N3732">
        <v>0.01</v>
      </c>
      <c r="O3732">
        <v>144</v>
      </c>
      <c r="P3732">
        <v>3.12</v>
      </c>
      <c r="Q3732">
        <v>97</v>
      </c>
      <c r="R3732">
        <v>105.6</v>
      </c>
      <c r="S3732">
        <v>71</v>
      </c>
      <c r="T3732">
        <v>102.5</v>
      </c>
      <c r="U3732">
        <v>143</v>
      </c>
      <c r="V3732">
        <v>1.8</v>
      </c>
      <c r="W3732">
        <v>111</v>
      </c>
    </row>
    <row r="3733" spans="1:23" x14ac:dyDescent="0.25">
      <c r="A3733">
        <f>COUNTIF('Value Matchup'!$D$356:$D$423,D3733)</f>
        <v>0</v>
      </c>
      <c r="B3733" t="s">
        <v>1874</v>
      </c>
      <c r="C3733">
        <v>236</v>
      </c>
      <c r="D3733" t="s">
        <v>282</v>
      </c>
      <c r="E3733" t="s">
        <v>198</v>
      </c>
      <c r="F3733" s="79" t="s">
        <v>550</v>
      </c>
      <c r="G3733">
        <v>-6.11</v>
      </c>
      <c r="H3733">
        <v>100.9</v>
      </c>
      <c r="I3733">
        <v>211</v>
      </c>
      <c r="J3733">
        <v>107</v>
      </c>
      <c r="K3733">
        <v>260</v>
      </c>
      <c r="L3733">
        <v>64.8</v>
      </c>
      <c r="M3733">
        <v>194</v>
      </c>
      <c r="N3733">
        <v>5.8000000000000003E-2</v>
      </c>
      <c r="O3733">
        <v>39</v>
      </c>
      <c r="P3733">
        <v>-0.69</v>
      </c>
      <c r="Q3733">
        <v>175</v>
      </c>
      <c r="R3733">
        <v>103.4</v>
      </c>
      <c r="S3733">
        <v>143</v>
      </c>
      <c r="T3733">
        <v>104.1</v>
      </c>
      <c r="U3733">
        <v>212</v>
      </c>
      <c r="V3733">
        <v>3.27</v>
      </c>
      <c r="W3733">
        <v>82</v>
      </c>
    </row>
    <row r="3734" spans="1:23" x14ac:dyDescent="0.25">
      <c r="A3734">
        <f>COUNTIF('Value Matchup'!$D$356:$D$423,D3734)</f>
        <v>0</v>
      </c>
      <c r="B3734" t="s">
        <v>1874</v>
      </c>
      <c r="C3734">
        <v>237</v>
      </c>
      <c r="D3734" t="s">
        <v>160</v>
      </c>
      <c r="E3734" t="s">
        <v>161</v>
      </c>
      <c r="F3734" s="79" t="s">
        <v>1718</v>
      </c>
      <c r="G3734">
        <v>-6.13</v>
      </c>
      <c r="H3734">
        <v>93.9</v>
      </c>
      <c r="I3734">
        <v>300</v>
      </c>
      <c r="J3734">
        <v>100</v>
      </c>
      <c r="K3734">
        <v>111</v>
      </c>
      <c r="L3734">
        <v>66.5</v>
      </c>
      <c r="M3734">
        <v>117</v>
      </c>
      <c r="N3734">
        <v>-1.7999999999999999E-2</v>
      </c>
      <c r="O3734">
        <v>224</v>
      </c>
      <c r="P3734">
        <v>-0.64</v>
      </c>
      <c r="Q3734">
        <v>174</v>
      </c>
      <c r="R3734">
        <v>101.6</v>
      </c>
      <c r="S3734">
        <v>219</v>
      </c>
      <c r="T3734">
        <v>102.2</v>
      </c>
      <c r="U3734">
        <v>138</v>
      </c>
      <c r="V3734">
        <v>-0.32</v>
      </c>
      <c r="W3734">
        <v>166</v>
      </c>
    </row>
    <row r="3735" spans="1:23" x14ac:dyDescent="0.25">
      <c r="A3735">
        <f>COUNTIF('Value Matchup'!$D$356:$D$423,D3735)</f>
        <v>0</v>
      </c>
      <c r="B3735" t="s">
        <v>1874</v>
      </c>
      <c r="C3735">
        <v>238</v>
      </c>
      <c r="D3735" t="s">
        <v>378</v>
      </c>
      <c r="E3735" t="s">
        <v>132</v>
      </c>
      <c r="F3735" s="79" t="s">
        <v>1728</v>
      </c>
      <c r="G3735">
        <v>-6.35</v>
      </c>
      <c r="H3735">
        <v>98.1</v>
      </c>
      <c r="I3735">
        <v>246</v>
      </c>
      <c r="J3735">
        <v>104.4</v>
      </c>
      <c r="K3735">
        <v>207</v>
      </c>
      <c r="L3735">
        <v>71.400000000000006</v>
      </c>
      <c r="M3735">
        <v>13</v>
      </c>
      <c r="N3735">
        <v>-7.8E-2</v>
      </c>
      <c r="O3735">
        <v>329</v>
      </c>
      <c r="P3735">
        <v>-3.4</v>
      </c>
      <c r="Q3735">
        <v>236</v>
      </c>
      <c r="R3735">
        <v>103</v>
      </c>
      <c r="S3735">
        <v>161</v>
      </c>
      <c r="T3735">
        <v>106.4</v>
      </c>
      <c r="U3735">
        <v>313</v>
      </c>
      <c r="V3735">
        <v>-1.05</v>
      </c>
      <c r="W3735">
        <v>186</v>
      </c>
    </row>
    <row r="3736" spans="1:23" x14ac:dyDescent="0.25">
      <c r="A3736">
        <f>COUNTIF('Value Matchup'!$D$356:$D$423,D3736)</f>
        <v>0</v>
      </c>
      <c r="B3736" t="s">
        <v>1874</v>
      </c>
      <c r="C3736">
        <v>239</v>
      </c>
      <c r="D3736" t="s">
        <v>308</v>
      </c>
      <c r="E3736" t="s">
        <v>198</v>
      </c>
      <c r="F3736" s="79" t="s">
        <v>1784</v>
      </c>
      <c r="G3736">
        <v>-6.47</v>
      </c>
      <c r="H3736">
        <v>101.8</v>
      </c>
      <c r="I3736">
        <v>195</v>
      </c>
      <c r="J3736">
        <v>108.3</v>
      </c>
      <c r="K3736">
        <v>281</v>
      </c>
      <c r="L3736">
        <v>62.2</v>
      </c>
      <c r="M3736">
        <v>297</v>
      </c>
      <c r="N3736">
        <v>-0.13200000000000001</v>
      </c>
      <c r="O3736">
        <v>344</v>
      </c>
      <c r="P3736">
        <v>0.28000000000000003</v>
      </c>
      <c r="Q3736">
        <v>151</v>
      </c>
      <c r="R3736">
        <v>104.3</v>
      </c>
      <c r="S3736">
        <v>106</v>
      </c>
      <c r="T3736">
        <v>104</v>
      </c>
      <c r="U3736">
        <v>206</v>
      </c>
      <c r="V3736">
        <v>9.85</v>
      </c>
      <c r="W3736">
        <v>16</v>
      </c>
    </row>
    <row r="3737" spans="1:23" x14ac:dyDescent="0.25">
      <c r="A3737">
        <f>COUNTIF('Value Matchup'!$D$356:$D$423,D3737)</f>
        <v>0</v>
      </c>
      <c r="B3737" t="s">
        <v>1874</v>
      </c>
      <c r="C3737">
        <v>240</v>
      </c>
      <c r="D3737" t="s">
        <v>133</v>
      </c>
      <c r="E3737" t="s">
        <v>112</v>
      </c>
      <c r="F3737" s="79" t="s">
        <v>449</v>
      </c>
      <c r="G3737">
        <v>-6.5</v>
      </c>
      <c r="H3737">
        <v>95.2</v>
      </c>
      <c r="I3737">
        <v>286</v>
      </c>
      <c r="J3737">
        <v>101.7</v>
      </c>
      <c r="K3737">
        <v>144</v>
      </c>
      <c r="L3737">
        <v>60.6</v>
      </c>
      <c r="M3737">
        <v>320</v>
      </c>
      <c r="N3737">
        <v>2.5999999999999999E-2</v>
      </c>
      <c r="O3737">
        <v>101</v>
      </c>
      <c r="P3737">
        <v>-4.45</v>
      </c>
      <c r="Q3737">
        <v>257</v>
      </c>
      <c r="R3737">
        <v>99</v>
      </c>
      <c r="S3737">
        <v>289</v>
      </c>
      <c r="T3737">
        <v>103.5</v>
      </c>
      <c r="U3737">
        <v>187</v>
      </c>
      <c r="V3737">
        <v>-2.2000000000000002</v>
      </c>
      <c r="W3737">
        <v>211</v>
      </c>
    </row>
    <row r="3738" spans="1:23" x14ac:dyDescent="0.25">
      <c r="A3738">
        <f>COUNTIF('Value Matchup'!$D$356:$D$423,D3738)</f>
        <v>0</v>
      </c>
      <c r="B3738" t="s">
        <v>1874</v>
      </c>
      <c r="C3738">
        <v>241</v>
      </c>
      <c r="D3738" t="s">
        <v>414</v>
      </c>
      <c r="E3738" t="s">
        <v>169</v>
      </c>
      <c r="F3738" s="79" t="s">
        <v>445</v>
      </c>
      <c r="G3738">
        <v>-6.58</v>
      </c>
      <c r="H3738">
        <v>100.7</v>
      </c>
      <c r="I3738">
        <v>212</v>
      </c>
      <c r="J3738">
        <v>107.3</v>
      </c>
      <c r="K3738">
        <v>262</v>
      </c>
      <c r="L3738">
        <v>67.7</v>
      </c>
      <c r="M3738">
        <v>73</v>
      </c>
      <c r="N3738">
        <v>5.0999999999999997E-2</v>
      </c>
      <c r="O3738">
        <v>53</v>
      </c>
      <c r="P3738">
        <v>-4.92</v>
      </c>
      <c r="Q3738">
        <v>268</v>
      </c>
      <c r="R3738">
        <v>101.9</v>
      </c>
      <c r="S3738">
        <v>213</v>
      </c>
      <c r="T3738">
        <v>106.8</v>
      </c>
      <c r="U3738">
        <v>328</v>
      </c>
      <c r="V3738">
        <v>5.69</v>
      </c>
      <c r="W3738">
        <v>46</v>
      </c>
    </row>
    <row r="3739" spans="1:23" x14ac:dyDescent="0.25">
      <c r="A3739">
        <f>COUNTIF('Value Matchup'!$D$356:$D$423,D3739)</f>
        <v>0</v>
      </c>
      <c r="B3739" t="s">
        <v>1874</v>
      </c>
      <c r="C3739">
        <v>242</v>
      </c>
      <c r="D3739" t="s">
        <v>158</v>
      </c>
      <c r="E3739" t="s">
        <v>207</v>
      </c>
      <c r="F3739" s="79" t="s">
        <v>447</v>
      </c>
      <c r="G3739">
        <v>-6.61</v>
      </c>
      <c r="H3739">
        <v>96</v>
      </c>
      <c r="I3739">
        <v>276</v>
      </c>
      <c r="J3739">
        <v>102.6</v>
      </c>
      <c r="K3739">
        <v>169</v>
      </c>
      <c r="L3739">
        <v>68.7</v>
      </c>
      <c r="M3739">
        <v>49</v>
      </c>
      <c r="N3739">
        <v>-5.2999999999999999E-2</v>
      </c>
      <c r="O3739">
        <v>300</v>
      </c>
      <c r="P3739">
        <v>-5.94</v>
      </c>
      <c r="Q3739">
        <v>288</v>
      </c>
      <c r="R3739">
        <v>101</v>
      </c>
      <c r="S3739">
        <v>242</v>
      </c>
      <c r="T3739">
        <v>106.9</v>
      </c>
      <c r="U3739">
        <v>330</v>
      </c>
      <c r="V3739">
        <v>-5.18</v>
      </c>
      <c r="W3739">
        <v>284</v>
      </c>
    </row>
    <row r="3740" spans="1:23" x14ac:dyDescent="0.25">
      <c r="A3740">
        <f>COUNTIF('Value Matchup'!$D$356:$D$423,D3740)</f>
        <v>0</v>
      </c>
      <c r="B3740" t="s">
        <v>1874</v>
      </c>
      <c r="C3740">
        <v>243</v>
      </c>
      <c r="D3740" t="s">
        <v>252</v>
      </c>
      <c r="E3740" t="s">
        <v>148</v>
      </c>
      <c r="F3740" s="79" t="s">
        <v>441</v>
      </c>
      <c r="G3740">
        <v>-6.74</v>
      </c>
      <c r="H3740">
        <v>100.6</v>
      </c>
      <c r="I3740">
        <v>215</v>
      </c>
      <c r="J3740">
        <v>107.4</v>
      </c>
      <c r="K3740">
        <v>263</v>
      </c>
      <c r="L3740">
        <v>67.400000000000006</v>
      </c>
      <c r="M3740">
        <v>83</v>
      </c>
      <c r="N3740">
        <v>-3.5000000000000003E-2</v>
      </c>
      <c r="O3740">
        <v>271</v>
      </c>
      <c r="P3740">
        <v>-10.91</v>
      </c>
      <c r="Q3740">
        <v>337</v>
      </c>
      <c r="R3740">
        <v>96.3</v>
      </c>
      <c r="S3740">
        <v>332</v>
      </c>
      <c r="T3740">
        <v>107.2</v>
      </c>
      <c r="U3740">
        <v>335</v>
      </c>
      <c r="V3740">
        <v>-8.17</v>
      </c>
      <c r="W3740">
        <v>322</v>
      </c>
    </row>
    <row r="3741" spans="1:23" x14ac:dyDescent="0.25">
      <c r="A3741">
        <f>COUNTIF('Value Matchup'!$D$356:$D$423,D3741)</f>
        <v>0</v>
      </c>
      <c r="B3741" t="s">
        <v>1874</v>
      </c>
      <c r="C3741">
        <v>244</v>
      </c>
      <c r="D3741" t="s">
        <v>346</v>
      </c>
      <c r="E3741" t="s">
        <v>151</v>
      </c>
      <c r="F3741" s="79" t="s">
        <v>1661</v>
      </c>
      <c r="G3741">
        <v>-6.93</v>
      </c>
      <c r="H3741">
        <v>104.1</v>
      </c>
      <c r="I3741">
        <v>146</v>
      </c>
      <c r="J3741">
        <v>111</v>
      </c>
      <c r="K3741">
        <v>312</v>
      </c>
      <c r="L3741">
        <v>64.599999999999994</v>
      </c>
      <c r="M3741">
        <v>208</v>
      </c>
      <c r="N3741">
        <v>3.3000000000000002E-2</v>
      </c>
      <c r="O3741">
        <v>81</v>
      </c>
      <c r="P3741">
        <v>1.88</v>
      </c>
      <c r="Q3741">
        <v>114</v>
      </c>
      <c r="R3741">
        <v>103.4</v>
      </c>
      <c r="S3741">
        <v>145</v>
      </c>
      <c r="T3741">
        <v>101.5</v>
      </c>
      <c r="U3741">
        <v>108</v>
      </c>
      <c r="V3741">
        <v>3.72</v>
      </c>
      <c r="W3741">
        <v>72</v>
      </c>
    </row>
    <row r="3742" spans="1:23" x14ac:dyDescent="0.25">
      <c r="A3742">
        <f>COUNTIF('Value Matchup'!$D$356:$D$423,D3742)</f>
        <v>1</v>
      </c>
      <c r="B3742" t="s">
        <v>1874</v>
      </c>
      <c r="C3742">
        <v>245</v>
      </c>
      <c r="D3742" t="s">
        <v>93</v>
      </c>
      <c r="E3742" t="s">
        <v>146</v>
      </c>
      <c r="F3742" s="79" t="s">
        <v>1188</v>
      </c>
      <c r="G3742">
        <v>-6.95</v>
      </c>
      <c r="H3742">
        <v>95.3</v>
      </c>
      <c r="I3742">
        <v>285</v>
      </c>
      <c r="J3742">
        <v>102.2</v>
      </c>
      <c r="K3742">
        <v>158</v>
      </c>
      <c r="L3742">
        <v>65.400000000000006</v>
      </c>
      <c r="M3742">
        <v>161</v>
      </c>
      <c r="N3742">
        <v>-1.4999999999999999E-2</v>
      </c>
      <c r="O3742">
        <v>209</v>
      </c>
      <c r="P3742">
        <v>-5.77</v>
      </c>
      <c r="Q3742">
        <v>284</v>
      </c>
      <c r="R3742">
        <v>98.7</v>
      </c>
      <c r="S3742">
        <v>295</v>
      </c>
      <c r="T3742">
        <v>104.5</v>
      </c>
      <c r="U3742">
        <v>227</v>
      </c>
      <c r="V3742">
        <v>-0.95</v>
      </c>
      <c r="W3742">
        <v>185</v>
      </c>
    </row>
    <row r="3743" spans="1:23" x14ac:dyDescent="0.25">
      <c r="A3743">
        <f>COUNTIF('Value Matchup'!$D$356:$D$423,D3743)</f>
        <v>0</v>
      </c>
      <c r="B3743" t="s">
        <v>1874</v>
      </c>
      <c r="C3743">
        <v>246</v>
      </c>
      <c r="D3743" t="s">
        <v>59</v>
      </c>
      <c r="E3743" t="s">
        <v>118</v>
      </c>
      <c r="F3743" s="79" t="s">
        <v>452</v>
      </c>
      <c r="G3743">
        <v>-6.99</v>
      </c>
      <c r="H3743">
        <v>97.3</v>
      </c>
      <c r="I3743">
        <v>261</v>
      </c>
      <c r="J3743">
        <v>104.3</v>
      </c>
      <c r="K3743">
        <v>199</v>
      </c>
      <c r="L3743">
        <v>64.3</v>
      </c>
      <c r="M3743">
        <v>217</v>
      </c>
      <c r="N3743">
        <v>4.5999999999999999E-2</v>
      </c>
      <c r="O3743">
        <v>59</v>
      </c>
      <c r="P3743">
        <v>-4.91</v>
      </c>
      <c r="Q3743">
        <v>267</v>
      </c>
      <c r="R3743">
        <v>100.3</v>
      </c>
      <c r="S3743">
        <v>266</v>
      </c>
      <c r="T3743">
        <v>105.2</v>
      </c>
      <c r="U3743">
        <v>254</v>
      </c>
      <c r="V3743">
        <v>-3.46</v>
      </c>
      <c r="W3743">
        <v>244</v>
      </c>
    </row>
    <row r="3744" spans="1:23" x14ac:dyDescent="0.25">
      <c r="A3744">
        <f>COUNTIF('Value Matchup'!$D$356:$D$423,D3744)</f>
        <v>0</v>
      </c>
      <c r="B3744" t="s">
        <v>1874</v>
      </c>
      <c r="C3744">
        <v>247</v>
      </c>
      <c r="D3744" t="s">
        <v>240</v>
      </c>
      <c r="E3744" t="s">
        <v>116</v>
      </c>
      <c r="F3744" s="79" t="s">
        <v>546</v>
      </c>
      <c r="G3744">
        <v>-7.1</v>
      </c>
      <c r="H3744">
        <v>98.1</v>
      </c>
      <c r="I3744">
        <v>247</v>
      </c>
      <c r="J3744">
        <v>105.2</v>
      </c>
      <c r="K3744">
        <v>222</v>
      </c>
      <c r="L3744">
        <v>67.8</v>
      </c>
      <c r="M3744">
        <v>69</v>
      </c>
      <c r="N3744">
        <v>5.8999999999999997E-2</v>
      </c>
      <c r="O3744">
        <v>38</v>
      </c>
      <c r="P3744">
        <v>-8.5</v>
      </c>
      <c r="Q3744">
        <v>318</v>
      </c>
      <c r="R3744">
        <v>97.6</v>
      </c>
      <c r="S3744">
        <v>320</v>
      </c>
      <c r="T3744">
        <v>106.1</v>
      </c>
      <c r="U3744">
        <v>305</v>
      </c>
      <c r="V3744">
        <v>13.97</v>
      </c>
      <c r="W3744">
        <v>3</v>
      </c>
    </row>
    <row r="3745" spans="1:23" x14ac:dyDescent="0.25">
      <c r="A3745">
        <f>COUNTIF('Value Matchup'!$D$356:$D$423,D3745)</f>
        <v>0</v>
      </c>
      <c r="B3745" t="s">
        <v>1874</v>
      </c>
      <c r="C3745">
        <v>248</v>
      </c>
      <c r="D3745" t="s">
        <v>417</v>
      </c>
      <c r="E3745" t="s">
        <v>112</v>
      </c>
      <c r="F3745" s="79" t="s">
        <v>1737</v>
      </c>
      <c r="G3745">
        <v>-7.26</v>
      </c>
      <c r="H3745">
        <v>98.3</v>
      </c>
      <c r="I3745">
        <v>244</v>
      </c>
      <c r="J3745">
        <v>105.6</v>
      </c>
      <c r="K3745">
        <v>229</v>
      </c>
      <c r="L3745">
        <v>63.6</v>
      </c>
      <c r="M3745">
        <v>252</v>
      </c>
      <c r="N3745">
        <v>-8.6999999999999994E-2</v>
      </c>
      <c r="O3745">
        <v>330</v>
      </c>
      <c r="P3745">
        <v>-3.95</v>
      </c>
      <c r="Q3745">
        <v>249</v>
      </c>
      <c r="R3745">
        <v>98.9</v>
      </c>
      <c r="S3745">
        <v>292</v>
      </c>
      <c r="T3745">
        <v>102.8</v>
      </c>
      <c r="U3745">
        <v>163</v>
      </c>
      <c r="V3745">
        <v>-1.37</v>
      </c>
      <c r="W3745">
        <v>192</v>
      </c>
    </row>
    <row r="3746" spans="1:23" x14ac:dyDescent="0.25">
      <c r="A3746">
        <f>COUNTIF('Value Matchup'!$D$356:$D$423,D3746)</f>
        <v>0</v>
      </c>
      <c r="B3746" t="s">
        <v>1874</v>
      </c>
      <c r="C3746">
        <v>249</v>
      </c>
      <c r="D3746" t="s">
        <v>1761</v>
      </c>
      <c r="E3746" t="s">
        <v>186</v>
      </c>
      <c r="F3746" s="79" t="s">
        <v>1730</v>
      </c>
      <c r="G3746">
        <v>-7.3</v>
      </c>
      <c r="H3746">
        <v>95.9</v>
      </c>
      <c r="I3746">
        <v>281</v>
      </c>
      <c r="J3746">
        <v>103.2</v>
      </c>
      <c r="K3746">
        <v>177</v>
      </c>
      <c r="L3746">
        <v>66</v>
      </c>
      <c r="M3746">
        <v>138</v>
      </c>
      <c r="N3746">
        <v>-4.8000000000000001E-2</v>
      </c>
      <c r="O3746">
        <v>291</v>
      </c>
      <c r="P3746">
        <v>1.41</v>
      </c>
      <c r="Q3746">
        <v>123</v>
      </c>
      <c r="R3746">
        <v>105.5</v>
      </c>
      <c r="S3746">
        <v>72</v>
      </c>
      <c r="T3746">
        <v>104.1</v>
      </c>
      <c r="U3746">
        <v>210</v>
      </c>
      <c r="V3746">
        <v>6.48</v>
      </c>
      <c r="W3746">
        <v>37</v>
      </c>
    </row>
    <row r="3747" spans="1:23" x14ac:dyDescent="0.25">
      <c r="A3747">
        <f>COUNTIF('Value Matchup'!$D$356:$D$423,D3747)</f>
        <v>0</v>
      </c>
      <c r="B3747" t="s">
        <v>1874</v>
      </c>
      <c r="C3747">
        <v>250</v>
      </c>
      <c r="D3747" t="s">
        <v>343</v>
      </c>
      <c r="E3747" t="s">
        <v>169</v>
      </c>
      <c r="F3747" s="79" t="s">
        <v>517</v>
      </c>
      <c r="G3747">
        <v>-7.34</v>
      </c>
      <c r="H3747">
        <v>101.4</v>
      </c>
      <c r="I3747">
        <v>206</v>
      </c>
      <c r="J3747">
        <v>108.8</v>
      </c>
      <c r="K3747">
        <v>286</v>
      </c>
      <c r="L3747">
        <v>57.8</v>
      </c>
      <c r="M3747">
        <v>338</v>
      </c>
      <c r="N3747">
        <v>1.7000000000000001E-2</v>
      </c>
      <c r="O3747">
        <v>122</v>
      </c>
      <c r="P3747">
        <v>-5.67</v>
      </c>
      <c r="Q3747">
        <v>283</v>
      </c>
      <c r="R3747">
        <v>101.1</v>
      </c>
      <c r="S3747">
        <v>237</v>
      </c>
      <c r="T3747">
        <v>106.8</v>
      </c>
      <c r="U3747">
        <v>326</v>
      </c>
      <c r="V3747">
        <v>3.13</v>
      </c>
      <c r="W3747">
        <v>87</v>
      </c>
    </row>
    <row r="3748" spans="1:23" x14ac:dyDescent="0.25">
      <c r="A3748">
        <f>COUNTIF('Value Matchup'!$D$356:$D$423,D3748)</f>
        <v>0</v>
      </c>
      <c r="B3748" t="s">
        <v>1874</v>
      </c>
      <c r="C3748">
        <v>251</v>
      </c>
      <c r="D3748" t="s">
        <v>262</v>
      </c>
      <c r="E3748" t="s">
        <v>161</v>
      </c>
      <c r="F3748" s="79" t="s">
        <v>1857</v>
      </c>
      <c r="G3748">
        <v>-7.65</v>
      </c>
      <c r="H3748">
        <v>94.5</v>
      </c>
      <c r="I3748">
        <v>291</v>
      </c>
      <c r="J3748">
        <v>102.1</v>
      </c>
      <c r="K3748">
        <v>155</v>
      </c>
      <c r="L3748">
        <v>66.8</v>
      </c>
      <c r="M3748">
        <v>104</v>
      </c>
      <c r="N3748">
        <v>-5.6000000000000001E-2</v>
      </c>
      <c r="O3748">
        <v>306</v>
      </c>
      <c r="P3748">
        <v>-1.38</v>
      </c>
      <c r="Q3748">
        <v>186</v>
      </c>
      <c r="R3748">
        <v>100.5</v>
      </c>
      <c r="S3748">
        <v>258</v>
      </c>
      <c r="T3748">
        <v>101.9</v>
      </c>
      <c r="U3748">
        <v>125</v>
      </c>
      <c r="V3748">
        <v>-2.39</v>
      </c>
      <c r="W3748">
        <v>219</v>
      </c>
    </row>
    <row r="3749" spans="1:23" x14ac:dyDescent="0.25">
      <c r="A3749">
        <f>COUNTIF('Value Matchup'!$D$356:$D$423,D3749)</f>
        <v>0</v>
      </c>
      <c r="B3749" t="s">
        <v>1874</v>
      </c>
      <c r="C3749">
        <v>252</v>
      </c>
      <c r="D3749" t="s">
        <v>164</v>
      </c>
      <c r="E3749" t="s">
        <v>112</v>
      </c>
      <c r="F3749" s="79" t="s">
        <v>1660</v>
      </c>
      <c r="G3749">
        <v>-7.71</v>
      </c>
      <c r="H3749">
        <v>99</v>
      </c>
      <c r="I3749">
        <v>233</v>
      </c>
      <c r="J3749">
        <v>106.7</v>
      </c>
      <c r="K3749">
        <v>255</v>
      </c>
      <c r="L3749">
        <v>62.5</v>
      </c>
      <c r="M3749">
        <v>283</v>
      </c>
      <c r="N3749">
        <v>-2.4E-2</v>
      </c>
      <c r="O3749">
        <v>237</v>
      </c>
      <c r="P3749">
        <v>-5.01</v>
      </c>
      <c r="Q3749">
        <v>270</v>
      </c>
      <c r="R3749">
        <v>98.5</v>
      </c>
      <c r="S3749">
        <v>300</v>
      </c>
      <c r="T3749">
        <v>103.5</v>
      </c>
      <c r="U3749">
        <v>189</v>
      </c>
      <c r="V3749">
        <v>-2.04</v>
      </c>
      <c r="W3749">
        <v>208</v>
      </c>
    </row>
    <row r="3750" spans="1:23" x14ac:dyDescent="0.25">
      <c r="A3750">
        <f>COUNTIF('Value Matchup'!$D$356:$D$423,D3750)</f>
        <v>0</v>
      </c>
      <c r="B3750" t="s">
        <v>1874</v>
      </c>
      <c r="C3750">
        <v>253</v>
      </c>
      <c r="D3750" t="s">
        <v>197</v>
      </c>
      <c r="E3750" t="s">
        <v>198</v>
      </c>
      <c r="F3750" s="79" t="s">
        <v>1728</v>
      </c>
      <c r="G3750">
        <v>-7.74</v>
      </c>
      <c r="H3750">
        <v>97.7</v>
      </c>
      <c r="I3750">
        <v>251</v>
      </c>
      <c r="J3750">
        <v>105.4</v>
      </c>
      <c r="K3750">
        <v>226</v>
      </c>
      <c r="L3750">
        <v>63.6</v>
      </c>
      <c r="M3750">
        <v>251</v>
      </c>
      <c r="N3750">
        <v>5.0999999999999997E-2</v>
      </c>
      <c r="O3750">
        <v>51</v>
      </c>
      <c r="P3750">
        <v>-0.56999999999999995</v>
      </c>
      <c r="Q3750">
        <v>172</v>
      </c>
      <c r="R3750">
        <v>103.6</v>
      </c>
      <c r="S3750">
        <v>139</v>
      </c>
      <c r="T3750">
        <v>104.1</v>
      </c>
      <c r="U3750">
        <v>211</v>
      </c>
      <c r="V3750">
        <v>5.81</v>
      </c>
      <c r="W3750">
        <v>43</v>
      </c>
    </row>
    <row r="3751" spans="1:23" x14ac:dyDescent="0.25">
      <c r="A3751">
        <f>COUNTIF('Value Matchup'!$D$356:$D$423,D3751)</f>
        <v>0</v>
      </c>
      <c r="B3751" t="s">
        <v>1874</v>
      </c>
      <c r="C3751">
        <v>254</v>
      </c>
      <c r="D3751" t="s">
        <v>43</v>
      </c>
      <c r="E3751" t="s">
        <v>146</v>
      </c>
      <c r="F3751" s="79" t="s">
        <v>1741</v>
      </c>
      <c r="G3751">
        <v>-7.76</v>
      </c>
      <c r="H3751">
        <v>102.4</v>
      </c>
      <c r="I3751">
        <v>180</v>
      </c>
      <c r="J3751">
        <v>110.1</v>
      </c>
      <c r="K3751">
        <v>302</v>
      </c>
      <c r="L3751">
        <v>65.099999999999994</v>
      </c>
      <c r="M3751">
        <v>177</v>
      </c>
      <c r="N3751">
        <v>4.1000000000000002E-2</v>
      </c>
      <c r="O3751">
        <v>68</v>
      </c>
      <c r="P3751">
        <v>-6.38</v>
      </c>
      <c r="Q3751">
        <v>296</v>
      </c>
      <c r="R3751">
        <v>98</v>
      </c>
      <c r="S3751">
        <v>311</v>
      </c>
      <c r="T3751">
        <v>104.4</v>
      </c>
      <c r="U3751">
        <v>226</v>
      </c>
      <c r="V3751">
        <v>-2.98</v>
      </c>
      <c r="W3751">
        <v>229</v>
      </c>
    </row>
    <row r="3752" spans="1:23" x14ac:dyDescent="0.25">
      <c r="A3752">
        <f>COUNTIF('Value Matchup'!$D$356:$D$423,D3752)</f>
        <v>0</v>
      </c>
      <c r="B3752" t="s">
        <v>1874</v>
      </c>
      <c r="C3752">
        <v>255</v>
      </c>
      <c r="D3752" t="s">
        <v>328</v>
      </c>
      <c r="E3752" t="s">
        <v>159</v>
      </c>
      <c r="F3752" s="79" t="s">
        <v>1744</v>
      </c>
      <c r="G3752">
        <v>-7.84</v>
      </c>
      <c r="H3752">
        <v>93.7</v>
      </c>
      <c r="I3752">
        <v>301</v>
      </c>
      <c r="J3752">
        <v>101.6</v>
      </c>
      <c r="K3752">
        <v>142</v>
      </c>
      <c r="L3752">
        <v>60.4</v>
      </c>
      <c r="M3752">
        <v>323</v>
      </c>
      <c r="N3752">
        <v>4.3999999999999997E-2</v>
      </c>
      <c r="O3752">
        <v>61</v>
      </c>
      <c r="P3752">
        <v>-2.58</v>
      </c>
      <c r="Q3752">
        <v>212</v>
      </c>
      <c r="R3752">
        <v>101.6</v>
      </c>
      <c r="S3752">
        <v>216</v>
      </c>
      <c r="T3752">
        <v>104.2</v>
      </c>
      <c r="U3752">
        <v>218</v>
      </c>
      <c r="V3752">
        <v>9.42</v>
      </c>
      <c r="W3752">
        <v>18</v>
      </c>
    </row>
    <row r="3753" spans="1:23" x14ac:dyDescent="0.25">
      <c r="A3753">
        <f>COUNTIF('Value Matchup'!$D$356:$D$423,D3753)</f>
        <v>0</v>
      </c>
      <c r="B3753" t="s">
        <v>1874</v>
      </c>
      <c r="C3753">
        <v>256</v>
      </c>
      <c r="D3753" t="s">
        <v>242</v>
      </c>
      <c r="E3753" t="s">
        <v>132</v>
      </c>
      <c r="F3753" s="79" t="s">
        <v>1754</v>
      </c>
      <c r="G3753">
        <v>-7.87</v>
      </c>
      <c r="H3753">
        <v>100.4</v>
      </c>
      <c r="I3753">
        <v>217</v>
      </c>
      <c r="J3753">
        <v>108.3</v>
      </c>
      <c r="K3753">
        <v>280</v>
      </c>
      <c r="L3753">
        <v>64.3</v>
      </c>
      <c r="M3753">
        <v>219</v>
      </c>
      <c r="N3753">
        <v>-3.3000000000000002E-2</v>
      </c>
      <c r="O3753">
        <v>265</v>
      </c>
      <c r="P3753">
        <v>-2.65</v>
      </c>
      <c r="Q3753">
        <v>214</v>
      </c>
      <c r="R3753">
        <v>103.4</v>
      </c>
      <c r="S3753">
        <v>146</v>
      </c>
      <c r="T3753">
        <v>106</v>
      </c>
      <c r="U3753">
        <v>304</v>
      </c>
      <c r="V3753">
        <v>3.07</v>
      </c>
      <c r="W3753">
        <v>88</v>
      </c>
    </row>
    <row r="3754" spans="1:23" x14ac:dyDescent="0.25">
      <c r="A3754">
        <f>COUNTIF('Value Matchup'!$D$356:$D$423,D3754)</f>
        <v>0</v>
      </c>
      <c r="B3754" t="s">
        <v>1874</v>
      </c>
      <c r="C3754">
        <v>257</v>
      </c>
      <c r="D3754" t="s">
        <v>372</v>
      </c>
      <c r="E3754" t="s">
        <v>207</v>
      </c>
      <c r="F3754" s="79" t="s">
        <v>442</v>
      </c>
      <c r="G3754">
        <v>-7.87</v>
      </c>
      <c r="H3754">
        <v>96.2</v>
      </c>
      <c r="I3754">
        <v>273</v>
      </c>
      <c r="J3754">
        <v>104</v>
      </c>
      <c r="K3754">
        <v>193</v>
      </c>
      <c r="L3754">
        <v>67.2</v>
      </c>
      <c r="M3754">
        <v>92</v>
      </c>
      <c r="N3754">
        <v>1.4999999999999999E-2</v>
      </c>
      <c r="O3754">
        <v>130</v>
      </c>
      <c r="P3754">
        <v>-2.56</v>
      </c>
      <c r="Q3754">
        <v>211</v>
      </c>
      <c r="R3754">
        <v>100.8</v>
      </c>
      <c r="S3754">
        <v>249</v>
      </c>
      <c r="T3754">
        <v>103.4</v>
      </c>
      <c r="U3754">
        <v>183</v>
      </c>
      <c r="V3754">
        <v>14.92</v>
      </c>
      <c r="W3754">
        <v>2</v>
      </c>
    </row>
    <row r="3755" spans="1:23" x14ac:dyDescent="0.25">
      <c r="A3755">
        <f>COUNTIF('Value Matchup'!$D$356:$D$423,D3755)</f>
        <v>0</v>
      </c>
      <c r="B3755" t="s">
        <v>1874</v>
      </c>
      <c r="C3755">
        <v>258</v>
      </c>
      <c r="D3755" t="s">
        <v>384</v>
      </c>
      <c r="E3755" t="s">
        <v>176</v>
      </c>
      <c r="F3755" s="79" t="s">
        <v>1858</v>
      </c>
      <c r="G3755">
        <v>-7.99</v>
      </c>
      <c r="H3755">
        <v>101.2</v>
      </c>
      <c r="I3755">
        <v>209</v>
      </c>
      <c r="J3755">
        <v>109.2</v>
      </c>
      <c r="K3755">
        <v>293</v>
      </c>
      <c r="L3755">
        <v>65.7</v>
      </c>
      <c r="M3755">
        <v>154</v>
      </c>
      <c r="N3755">
        <v>0.03</v>
      </c>
      <c r="O3755">
        <v>92</v>
      </c>
      <c r="P3755">
        <v>-0.01</v>
      </c>
      <c r="Q3755">
        <v>161</v>
      </c>
      <c r="R3755">
        <v>101.3</v>
      </c>
      <c r="S3755">
        <v>233</v>
      </c>
      <c r="T3755">
        <v>101.3</v>
      </c>
      <c r="U3755">
        <v>99</v>
      </c>
      <c r="V3755">
        <v>-1.23</v>
      </c>
      <c r="W3755">
        <v>188</v>
      </c>
    </row>
    <row r="3756" spans="1:23" x14ac:dyDescent="0.25">
      <c r="A3756">
        <f>COUNTIF('Value Matchup'!$D$356:$D$423,D3756)</f>
        <v>0</v>
      </c>
      <c r="B3756" t="s">
        <v>1874</v>
      </c>
      <c r="C3756">
        <v>259</v>
      </c>
      <c r="D3756" t="s">
        <v>255</v>
      </c>
      <c r="E3756" t="s">
        <v>123</v>
      </c>
      <c r="F3756" s="79" t="s">
        <v>1746</v>
      </c>
      <c r="G3756">
        <v>-8.0299999999999994</v>
      </c>
      <c r="H3756">
        <v>97.3</v>
      </c>
      <c r="I3756">
        <v>260</v>
      </c>
      <c r="J3756">
        <v>105.4</v>
      </c>
      <c r="K3756">
        <v>224</v>
      </c>
      <c r="L3756">
        <v>66</v>
      </c>
      <c r="M3756">
        <v>142</v>
      </c>
      <c r="N3756">
        <v>-4.5999999999999999E-2</v>
      </c>
      <c r="O3756">
        <v>284</v>
      </c>
      <c r="P3756">
        <v>-2.2999999999999998</v>
      </c>
      <c r="Q3756">
        <v>206</v>
      </c>
      <c r="R3756">
        <v>102.2</v>
      </c>
      <c r="S3756">
        <v>196</v>
      </c>
      <c r="T3756">
        <v>104.5</v>
      </c>
      <c r="U3756">
        <v>230</v>
      </c>
      <c r="V3756">
        <v>4.41</v>
      </c>
      <c r="W3756">
        <v>60</v>
      </c>
    </row>
    <row r="3757" spans="1:23" x14ac:dyDescent="0.25">
      <c r="A3757">
        <f>COUNTIF('Value Matchup'!$D$356:$D$423,D3757)</f>
        <v>0</v>
      </c>
      <c r="B3757" t="s">
        <v>1874</v>
      </c>
      <c r="C3757">
        <v>260</v>
      </c>
      <c r="D3757" t="s">
        <v>122</v>
      </c>
      <c r="E3757" t="s">
        <v>169</v>
      </c>
      <c r="F3757" s="79" t="s">
        <v>451</v>
      </c>
      <c r="G3757">
        <v>-8.1</v>
      </c>
      <c r="H3757">
        <v>101.5</v>
      </c>
      <c r="I3757">
        <v>203</v>
      </c>
      <c r="J3757">
        <v>109.6</v>
      </c>
      <c r="K3757">
        <v>296</v>
      </c>
      <c r="L3757">
        <v>69.7</v>
      </c>
      <c r="M3757">
        <v>26</v>
      </c>
      <c r="N3757">
        <v>-5.0000000000000001E-3</v>
      </c>
      <c r="O3757">
        <v>175</v>
      </c>
      <c r="P3757">
        <v>-5.31</v>
      </c>
      <c r="Q3757">
        <v>277</v>
      </c>
      <c r="R3757">
        <v>101.1</v>
      </c>
      <c r="S3757">
        <v>239</v>
      </c>
      <c r="T3757">
        <v>106.4</v>
      </c>
      <c r="U3757">
        <v>312</v>
      </c>
      <c r="V3757">
        <v>2.23</v>
      </c>
      <c r="W3757">
        <v>104</v>
      </c>
    </row>
    <row r="3758" spans="1:23" x14ac:dyDescent="0.25">
      <c r="A3758">
        <f>COUNTIF('Value Matchup'!$D$356:$D$423,D3758)</f>
        <v>0</v>
      </c>
      <c r="B3758" t="s">
        <v>1874</v>
      </c>
      <c r="C3758">
        <v>261</v>
      </c>
      <c r="D3758" t="s">
        <v>291</v>
      </c>
      <c r="E3758" t="s">
        <v>118</v>
      </c>
      <c r="F3758" s="79" t="s">
        <v>447</v>
      </c>
      <c r="G3758">
        <v>-8.4600000000000009</v>
      </c>
      <c r="H3758">
        <v>97.2</v>
      </c>
      <c r="I3758">
        <v>264</v>
      </c>
      <c r="J3758">
        <v>105.6</v>
      </c>
      <c r="K3758">
        <v>230</v>
      </c>
      <c r="L3758">
        <v>62.1</v>
      </c>
      <c r="M3758">
        <v>300</v>
      </c>
      <c r="N3758">
        <v>4.2999999999999997E-2</v>
      </c>
      <c r="O3758">
        <v>62</v>
      </c>
      <c r="P3758">
        <v>-5.14</v>
      </c>
      <c r="Q3758">
        <v>274</v>
      </c>
      <c r="R3758">
        <v>99.9</v>
      </c>
      <c r="S3758">
        <v>274</v>
      </c>
      <c r="T3758">
        <v>105.1</v>
      </c>
      <c r="U3758">
        <v>251</v>
      </c>
      <c r="V3758">
        <v>-5.08</v>
      </c>
      <c r="W3758">
        <v>283</v>
      </c>
    </row>
    <row r="3759" spans="1:23" x14ac:dyDescent="0.25">
      <c r="A3759">
        <f>COUNTIF('Value Matchup'!$D$356:$D$423,D3759)</f>
        <v>0</v>
      </c>
      <c r="B3759" t="s">
        <v>1874</v>
      </c>
      <c r="C3759">
        <v>262</v>
      </c>
      <c r="D3759" t="s">
        <v>392</v>
      </c>
      <c r="E3759" t="s">
        <v>118</v>
      </c>
      <c r="F3759" s="79" t="s">
        <v>550</v>
      </c>
      <c r="G3759">
        <v>-8.56</v>
      </c>
      <c r="H3759">
        <v>101.9</v>
      </c>
      <c r="I3759">
        <v>191</v>
      </c>
      <c r="J3759">
        <v>110.5</v>
      </c>
      <c r="K3759">
        <v>306</v>
      </c>
      <c r="L3759">
        <v>63.6</v>
      </c>
      <c r="M3759">
        <v>248</v>
      </c>
      <c r="N3759">
        <v>9.1999999999999998E-2</v>
      </c>
      <c r="O3759">
        <v>9</v>
      </c>
      <c r="P3759">
        <v>-3.24</v>
      </c>
      <c r="Q3759">
        <v>230</v>
      </c>
      <c r="R3759">
        <v>100.6</v>
      </c>
      <c r="S3759">
        <v>253</v>
      </c>
      <c r="T3759">
        <v>103.8</v>
      </c>
      <c r="U3759">
        <v>200</v>
      </c>
      <c r="V3759">
        <v>-0.89</v>
      </c>
      <c r="W3759">
        <v>183</v>
      </c>
    </row>
    <row r="3760" spans="1:23" x14ac:dyDescent="0.25">
      <c r="A3760">
        <f>COUNTIF('Value Matchup'!$D$356:$D$423,D3760)</f>
        <v>0</v>
      </c>
      <c r="B3760" t="s">
        <v>1874</v>
      </c>
      <c r="C3760">
        <v>263</v>
      </c>
      <c r="D3760" t="s">
        <v>394</v>
      </c>
      <c r="E3760" t="s">
        <v>159</v>
      </c>
      <c r="F3760" s="79" t="s">
        <v>452</v>
      </c>
      <c r="G3760">
        <v>-8.64</v>
      </c>
      <c r="H3760">
        <v>102.1</v>
      </c>
      <c r="I3760">
        <v>185</v>
      </c>
      <c r="J3760">
        <v>110.7</v>
      </c>
      <c r="K3760">
        <v>309</v>
      </c>
      <c r="L3760">
        <v>67.7</v>
      </c>
      <c r="M3760">
        <v>71</v>
      </c>
      <c r="N3760">
        <v>6.5000000000000002E-2</v>
      </c>
      <c r="O3760">
        <v>30</v>
      </c>
      <c r="P3760">
        <v>-3.5</v>
      </c>
      <c r="Q3760">
        <v>239</v>
      </c>
      <c r="R3760">
        <v>101.1</v>
      </c>
      <c r="S3760">
        <v>236</v>
      </c>
      <c r="T3760">
        <v>104.6</v>
      </c>
      <c r="U3760">
        <v>233</v>
      </c>
      <c r="V3760">
        <v>13.06</v>
      </c>
      <c r="W3760">
        <v>5</v>
      </c>
    </row>
    <row r="3761" spans="1:23" x14ac:dyDescent="0.25">
      <c r="A3761">
        <f>COUNTIF('Value Matchup'!$D$356:$D$423,D3761)</f>
        <v>0</v>
      </c>
      <c r="B3761" t="s">
        <v>1874</v>
      </c>
      <c r="C3761">
        <v>264</v>
      </c>
      <c r="D3761" t="s">
        <v>91</v>
      </c>
      <c r="E3761" t="s">
        <v>146</v>
      </c>
      <c r="F3761" s="79" t="s">
        <v>1859</v>
      </c>
      <c r="G3761">
        <v>-8.7200000000000006</v>
      </c>
      <c r="H3761">
        <v>95.5</v>
      </c>
      <c r="I3761">
        <v>282</v>
      </c>
      <c r="J3761">
        <v>104.3</v>
      </c>
      <c r="K3761">
        <v>198</v>
      </c>
      <c r="L3761">
        <v>57.6</v>
      </c>
      <c r="M3761">
        <v>342</v>
      </c>
      <c r="N3761">
        <v>-3.4000000000000002E-2</v>
      </c>
      <c r="O3761">
        <v>268</v>
      </c>
      <c r="P3761">
        <v>-9.17</v>
      </c>
      <c r="Q3761">
        <v>323</v>
      </c>
      <c r="R3761">
        <v>96.7</v>
      </c>
      <c r="S3761">
        <v>327</v>
      </c>
      <c r="T3761">
        <v>105.9</v>
      </c>
      <c r="U3761">
        <v>297</v>
      </c>
      <c r="V3761">
        <v>-8.9499999999999993</v>
      </c>
      <c r="W3761">
        <v>329</v>
      </c>
    </row>
    <row r="3762" spans="1:23" x14ac:dyDescent="0.25">
      <c r="A3762">
        <f>COUNTIF('Value Matchup'!$D$356:$D$423,D3762)</f>
        <v>0</v>
      </c>
      <c r="B3762" t="s">
        <v>1874</v>
      </c>
      <c r="C3762">
        <v>265</v>
      </c>
      <c r="D3762" t="s">
        <v>249</v>
      </c>
      <c r="E3762" t="s">
        <v>121</v>
      </c>
      <c r="F3762" s="79" t="s">
        <v>1405</v>
      </c>
      <c r="G3762">
        <v>-8.84</v>
      </c>
      <c r="H3762">
        <v>93.9</v>
      </c>
      <c r="I3762">
        <v>298</v>
      </c>
      <c r="J3762">
        <v>102.8</v>
      </c>
      <c r="K3762">
        <v>171</v>
      </c>
      <c r="L3762">
        <v>66</v>
      </c>
      <c r="M3762">
        <v>141</v>
      </c>
      <c r="N3762">
        <v>-1.6E-2</v>
      </c>
      <c r="O3762">
        <v>214</v>
      </c>
      <c r="P3762">
        <v>-10.4</v>
      </c>
      <c r="Q3762">
        <v>332</v>
      </c>
      <c r="R3762">
        <v>94.9</v>
      </c>
      <c r="S3762">
        <v>342</v>
      </c>
      <c r="T3762">
        <v>105.3</v>
      </c>
      <c r="U3762">
        <v>262</v>
      </c>
      <c r="V3762">
        <v>-11.69</v>
      </c>
      <c r="W3762">
        <v>341</v>
      </c>
    </row>
    <row r="3763" spans="1:23" x14ac:dyDescent="0.25">
      <c r="A3763">
        <f>COUNTIF('Value Matchup'!$D$356:$D$423,D3763)</f>
        <v>0</v>
      </c>
      <c r="B3763" t="s">
        <v>1874</v>
      </c>
      <c r="C3763">
        <v>266</v>
      </c>
      <c r="D3763" t="s">
        <v>203</v>
      </c>
      <c r="E3763" t="s">
        <v>123</v>
      </c>
      <c r="F3763" s="79" t="s">
        <v>551</v>
      </c>
      <c r="G3763">
        <v>-8.84</v>
      </c>
      <c r="H3763">
        <v>97.3</v>
      </c>
      <c r="I3763">
        <v>262</v>
      </c>
      <c r="J3763">
        <v>106.1</v>
      </c>
      <c r="K3763">
        <v>240</v>
      </c>
      <c r="L3763">
        <v>64.2</v>
      </c>
      <c r="M3763">
        <v>221</v>
      </c>
      <c r="N3763">
        <v>4.9000000000000002E-2</v>
      </c>
      <c r="O3763">
        <v>55</v>
      </c>
      <c r="P3763">
        <v>-1.44</v>
      </c>
      <c r="Q3763">
        <v>188</v>
      </c>
      <c r="R3763">
        <v>103.3</v>
      </c>
      <c r="S3763">
        <v>149</v>
      </c>
      <c r="T3763">
        <v>104.7</v>
      </c>
      <c r="U3763">
        <v>237</v>
      </c>
      <c r="V3763">
        <v>3.95</v>
      </c>
      <c r="W3763">
        <v>69</v>
      </c>
    </row>
    <row r="3764" spans="1:23" x14ac:dyDescent="0.25">
      <c r="A3764">
        <f>COUNTIF('Value Matchup'!$D$356:$D$423,D3764)</f>
        <v>0</v>
      </c>
      <c r="B3764" t="s">
        <v>1874</v>
      </c>
      <c r="C3764">
        <v>267</v>
      </c>
      <c r="D3764" t="s">
        <v>179</v>
      </c>
      <c r="E3764" t="s">
        <v>136</v>
      </c>
      <c r="F3764" s="79" t="s">
        <v>514</v>
      </c>
      <c r="G3764">
        <v>-9.1199999999999992</v>
      </c>
      <c r="H3764">
        <v>98.4</v>
      </c>
      <c r="I3764">
        <v>242</v>
      </c>
      <c r="J3764">
        <v>107.6</v>
      </c>
      <c r="K3764">
        <v>268</v>
      </c>
      <c r="L3764">
        <v>64.5</v>
      </c>
      <c r="M3764">
        <v>214</v>
      </c>
      <c r="N3764">
        <v>5.0000000000000001E-3</v>
      </c>
      <c r="O3764">
        <v>151</v>
      </c>
      <c r="P3764">
        <v>-4.9000000000000004</v>
      </c>
      <c r="Q3764">
        <v>265</v>
      </c>
      <c r="R3764">
        <v>98.2</v>
      </c>
      <c r="S3764">
        <v>308</v>
      </c>
      <c r="T3764">
        <v>103.1</v>
      </c>
      <c r="U3764">
        <v>171</v>
      </c>
      <c r="V3764">
        <v>13.05</v>
      </c>
      <c r="W3764">
        <v>6</v>
      </c>
    </row>
    <row r="3765" spans="1:23" x14ac:dyDescent="0.25">
      <c r="A3765">
        <f>COUNTIF('Value Matchup'!$D$356:$D$423,D3765)</f>
        <v>0</v>
      </c>
      <c r="B3765" t="s">
        <v>1874</v>
      </c>
      <c r="C3765">
        <v>268</v>
      </c>
      <c r="D3765" t="s">
        <v>194</v>
      </c>
      <c r="E3765" t="s">
        <v>132</v>
      </c>
      <c r="F3765" s="79" t="s">
        <v>1728</v>
      </c>
      <c r="G3765">
        <v>-9.2899999999999991</v>
      </c>
      <c r="H3765">
        <v>97.5</v>
      </c>
      <c r="I3765">
        <v>257</v>
      </c>
      <c r="J3765">
        <v>106.8</v>
      </c>
      <c r="K3765">
        <v>258</v>
      </c>
      <c r="L3765">
        <v>61.6</v>
      </c>
      <c r="M3765">
        <v>308</v>
      </c>
      <c r="N3765">
        <v>-0.01</v>
      </c>
      <c r="O3765">
        <v>191</v>
      </c>
      <c r="P3765">
        <v>-3.9</v>
      </c>
      <c r="Q3765">
        <v>247</v>
      </c>
      <c r="R3765">
        <v>102.9</v>
      </c>
      <c r="S3765">
        <v>167</v>
      </c>
      <c r="T3765">
        <v>106.8</v>
      </c>
      <c r="U3765">
        <v>327</v>
      </c>
      <c r="V3765">
        <v>-2.5499999999999998</v>
      </c>
      <c r="W3765">
        <v>221</v>
      </c>
    </row>
    <row r="3766" spans="1:23" x14ac:dyDescent="0.25">
      <c r="A3766">
        <f>COUNTIF('Value Matchup'!$D$356:$D$423,D3766)</f>
        <v>0</v>
      </c>
      <c r="B3766" t="s">
        <v>1874</v>
      </c>
      <c r="C3766">
        <v>269</v>
      </c>
      <c r="D3766" t="s">
        <v>152</v>
      </c>
      <c r="E3766" t="s">
        <v>153</v>
      </c>
      <c r="F3766" s="79" t="s">
        <v>1772</v>
      </c>
      <c r="G3766">
        <v>-9.52</v>
      </c>
      <c r="H3766">
        <v>97.6</v>
      </c>
      <c r="I3766">
        <v>252</v>
      </c>
      <c r="J3766">
        <v>107.1</v>
      </c>
      <c r="K3766">
        <v>261</v>
      </c>
      <c r="L3766">
        <v>65.099999999999994</v>
      </c>
      <c r="M3766">
        <v>179</v>
      </c>
      <c r="N3766">
        <v>-0.1</v>
      </c>
      <c r="O3766">
        <v>337</v>
      </c>
      <c r="P3766">
        <v>-3.07</v>
      </c>
      <c r="Q3766">
        <v>223</v>
      </c>
      <c r="R3766">
        <v>102.7</v>
      </c>
      <c r="S3766">
        <v>177</v>
      </c>
      <c r="T3766">
        <v>105.7</v>
      </c>
      <c r="U3766">
        <v>288</v>
      </c>
      <c r="V3766">
        <v>-5.44</v>
      </c>
      <c r="W3766">
        <v>288</v>
      </c>
    </row>
    <row r="3767" spans="1:23" x14ac:dyDescent="0.25">
      <c r="A3767">
        <f>COUNTIF('Value Matchup'!$D$356:$D$423,D3767)</f>
        <v>0</v>
      </c>
      <c r="B3767" t="s">
        <v>1874</v>
      </c>
      <c r="C3767">
        <v>270</v>
      </c>
      <c r="D3767" t="s">
        <v>188</v>
      </c>
      <c r="E3767" t="s">
        <v>173</v>
      </c>
      <c r="F3767" s="79" t="s">
        <v>1760</v>
      </c>
      <c r="G3767">
        <v>-9.5399999999999991</v>
      </c>
      <c r="H3767">
        <v>91.4</v>
      </c>
      <c r="I3767">
        <v>319</v>
      </c>
      <c r="J3767">
        <v>101</v>
      </c>
      <c r="K3767">
        <v>132</v>
      </c>
      <c r="L3767">
        <v>63.9</v>
      </c>
      <c r="M3767">
        <v>233</v>
      </c>
      <c r="N3767">
        <v>-4.0000000000000001E-3</v>
      </c>
      <c r="O3767">
        <v>171</v>
      </c>
      <c r="P3767">
        <v>2.95</v>
      </c>
      <c r="Q3767">
        <v>100</v>
      </c>
      <c r="R3767">
        <v>103.9</v>
      </c>
      <c r="S3767">
        <v>125</v>
      </c>
      <c r="T3767">
        <v>101</v>
      </c>
      <c r="U3767">
        <v>85</v>
      </c>
      <c r="V3767">
        <v>1.6</v>
      </c>
      <c r="W3767">
        <v>116</v>
      </c>
    </row>
    <row r="3768" spans="1:23" x14ac:dyDescent="0.25">
      <c r="A3768">
        <f>COUNTIF('Value Matchup'!$D$356:$D$423,D3768)</f>
        <v>0</v>
      </c>
      <c r="B3768" t="s">
        <v>1874</v>
      </c>
      <c r="C3768">
        <v>271</v>
      </c>
      <c r="D3768" t="s">
        <v>341</v>
      </c>
      <c r="E3768" t="s">
        <v>161</v>
      </c>
      <c r="F3768" s="79" t="s">
        <v>1661</v>
      </c>
      <c r="G3768">
        <v>-9.56</v>
      </c>
      <c r="H3768">
        <v>93.6</v>
      </c>
      <c r="I3768">
        <v>303</v>
      </c>
      <c r="J3768">
        <v>103.2</v>
      </c>
      <c r="K3768">
        <v>176</v>
      </c>
      <c r="L3768">
        <v>62.6</v>
      </c>
      <c r="M3768">
        <v>279</v>
      </c>
      <c r="N3768">
        <v>2.4E-2</v>
      </c>
      <c r="O3768">
        <v>109</v>
      </c>
      <c r="P3768">
        <v>-3.67</v>
      </c>
      <c r="Q3768">
        <v>243</v>
      </c>
      <c r="R3768">
        <v>99.7</v>
      </c>
      <c r="S3768">
        <v>278</v>
      </c>
      <c r="T3768">
        <v>103.4</v>
      </c>
      <c r="U3768">
        <v>185</v>
      </c>
      <c r="V3768">
        <v>-8.82</v>
      </c>
      <c r="W3768">
        <v>328</v>
      </c>
    </row>
    <row r="3769" spans="1:23" x14ac:dyDescent="0.25">
      <c r="A3769">
        <f>COUNTIF('Value Matchup'!$D$356:$D$423,D3769)</f>
        <v>0</v>
      </c>
      <c r="B3769" t="s">
        <v>1874</v>
      </c>
      <c r="C3769">
        <v>272</v>
      </c>
      <c r="D3769" t="s">
        <v>154</v>
      </c>
      <c r="E3769" t="s">
        <v>1399</v>
      </c>
      <c r="F3769" s="79" t="s">
        <v>1755</v>
      </c>
      <c r="G3769">
        <v>-9.69</v>
      </c>
      <c r="H3769">
        <v>100.1</v>
      </c>
      <c r="I3769">
        <v>221</v>
      </c>
      <c r="J3769">
        <v>109.8</v>
      </c>
      <c r="K3769">
        <v>299</v>
      </c>
      <c r="L3769">
        <v>64.8</v>
      </c>
      <c r="M3769">
        <v>193</v>
      </c>
      <c r="N3769">
        <v>1.0999999999999999E-2</v>
      </c>
      <c r="O3769">
        <v>141</v>
      </c>
      <c r="P3769">
        <v>-1</v>
      </c>
      <c r="Q3769">
        <v>176</v>
      </c>
      <c r="R3769">
        <v>103.1</v>
      </c>
      <c r="S3769">
        <v>157</v>
      </c>
      <c r="T3769">
        <v>104.1</v>
      </c>
      <c r="U3769">
        <v>208</v>
      </c>
      <c r="V3769">
        <v>-0.86</v>
      </c>
      <c r="W3769">
        <v>182</v>
      </c>
    </row>
    <row r="3770" spans="1:23" x14ac:dyDescent="0.25">
      <c r="A3770">
        <f>COUNTIF('Value Matchup'!$D$356:$D$423,D3770)</f>
        <v>0</v>
      </c>
      <c r="B3770" t="s">
        <v>1874</v>
      </c>
      <c r="C3770">
        <v>273</v>
      </c>
      <c r="D3770" t="s">
        <v>322</v>
      </c>
      <c r="E3770" t="s">
        <v>146</v>
      </c>
      <c r="F3770" s="79" t="s">
        <v>1844</v>
      </c>
      <c r="G3770">
        <v>-9.6999999999999993</v>
      </c>
      <c r="H3770">
        <v>96.1</v>
      </c>
      <c r="I3770">
        <v>274</v>
      </c>
      <c r="J3770">
        <v>105.8</v>
      </c>
      <c r="K3770">
        <v>235</v>
      </c>
      <c r="L3770">
        <v>67.2</v>
      </c>
      <c r="M3770">
        <v>88</v>
      </c>
      <c r="N3770">
        <v>-3.2000000000000001E-2</v>
      </c>
      <c r="O3770">
        <v>258</v>
      </c>
      <c r="P3770">
        <v>-5.05</v>
      </c>
      <c r="Q3770">
        <v>271</v>
      </c>
      <c r="R3770">
        <v>99.1</v>
      </c>
      <c r="S3770">
        <v>288</v>
      </c>
      <c r="T3770">
        <v>104.1</v>
      </c>
      <c r="U3770">
        <v>215</v>
      </c>
      <c r="V3770">
        <v>0.34</v>
      </c>
      <c r="W3770">
        <v>146</v>
      </c>
    </row>
    <row r="3771" spans="1:23" x14ac:dyDescent="0.25">
      <c r="A3771">
        <f>COUNTIF('Value Matchup'!$D$356:$D$423,D3771)</f>
        <v>0</v>
      </c>
      <c r="B3771" t="s">
        <v>1874</v>
      </c>
      <c r="C3771">
        <v>274</v>
      </c>
      <c r="D3771" t="s">
        <v>377</v>
      </c>
      <c r="E3771" t="s">
        <v>132</v>
      </c>
      <c r="F3771" s="79" t="s">
        <v>1728</v>
      </c>
      <c r="G3771">
        <v>-9.86</v>
      </c>
      <c r="H3771">
        <v>101.6</v>
      </c>
      <c r="I3771">
        <v>198</v>
      </c>
      <c r="J3771">
        <v>111.4</v>
      </c>
      <c r="K3771">
        <v>316</v>
      </c>
      <c r="L3771">
        <v>68.599999999999994</v>
      </c>
      <c r="M3771">
        <v>53</v>
      </c>
      <c r="N3771">
        <v>5.8999999999999997E-2</v>
      </c>
      <c r="O3771">
        <v>37</v>
      </c>
      <c r="P3771">
        <v>-3.04</v>
      </c>
      <c r="Q3771">
        <v>220</v>
      </c>
      <c r="R3771">
        <v>102.1</v>
      </c>
      <c r="S3771">
        <v>203</v>
      </c>
      <c r="T3771">
        <v>105.1</v>
      </c>
      <c r="U3771">
        <v>252</v>
      </c>
      <c r="V3771">
        <v>-0.39</v>
      </c>
      <c r="W3771">
        <v>169</v>
      </c>
    </row>
    <row r="3772" spans="1:23" x14ac:dyDescent="0.25">
      <c r="A3772">
        <f>COUNTIF('Value Matchup'!$D$356:$D$423,D3772)</f>
        <v>0</v>
      </c>
      <c r="B3772" t="s">
        <v>1874</v>
      </c>
      <c r="C3772">
        <v>275</v>
      </c>
      <c r="D3772" t="s">
        <v>27</v>
      </c>
      <c r="E3772" t="s">
        <v>136</v>
      </c>
      <c r="F3772" s="79" t="s">
        <v>517</v>
      </c>
      <c r="G3772">
        <v>-9.99</v>
      </c>
      <c r="H3772">
        <v>86.3</v>
      </c>
      <c r="I3772">
        <v>339</v>
      </c>
      <c r="J3772">
        <v>96.3</v>
      </c>
      <c r="K3772">
        <v>55</v>
      </c>
      <c r="L3772">
        <v>63.5</v>
      </c>
      <c r="M3772">
        <v>257</v>
      </c>
      <c r="N3772">
        <v>2.9000000000000001E-2</v>
      </c>
      <c r="O3772">
        <v>94</v>
      </c>
      <c r="P3772">
        <v>-8.77</v>
      </c>
      <c r="Q3772">
        <v>320</v>
      </c>
      <c r="R3772">
        <v>97</v>
      </c>
      <c r="S3772">
        <v>325</v>
      </c>
      <c r="T3772">
        <v>105.7</v>
      </c>
      <c r="U3772">
        <v>289</v>
      </c>
      <c r="V3772">
        <v>-1.64</v>
      </c>
      <c r="W3772">
        <v>199</v>
      </c>
    </row>
    <row r="3773" spans="1:23" x14ac:dyDescent="0.25">
      <c r="A3773">
        <f>COUNTIF('Value Matchup'!$D$356:$D$423,D3773)</f>
        <v>0</v>
      </c>
      <c r="B3773" t="s">
        <v>1874</v>
      </c>
      <c r="C3773">
        <v>276</v>
      </c>
      <c r="D3773" t="s">
        <v>356</v>
      </c>
      <c r="E3773" t="s">
        <v>136</v>
      </c>
      <c r="F3773" s="79" t="s">
        <v>454</v>
      </c>
      <c r="G3773">
        <v>-10.24</v>
      </c>
      <c r="H3773">
        <v>96.4</v>
      </c>
      <c r="I3773">
        <v>272</v>
      </c>
      <c r="J3773">
        <v>106.6</v>
      </c>
      <c r="K3773">
        <v>250</v>
      </c>
      <c r="L3773">
        <v>68.5</v>
      </c>
      <c r="M3773">
        <v>56</v>
      </c>
      <c r="N3773">
        <v>-1.4E-2</v>
      </c>
      <c r="O3773">
        <v>207</v>
      </c>
      <c r="P3773">
        <v>-11.92</v>
      </c>
      <c r="Q3773">
        <v>341</v>
      </c>
      <c r="R3773">
        <v>93.9</v>
      </c>
      <c r="S3773">
        <v>343</v>
      </c>
      <c r="T3773">
        <v>105.8</v>
      </c>
      <c r="U3773">
        <v>294</v>
      </c>
      <c r="V3773">
        <v>-4.07</v>
      </c>
      <c r="W3773">
        <v>252</v>
      </c>
    </row>
    <row r="3774" spans="1:23" x14ac:dyDescent="0.25">
      <c r="A3774">
        <f>COUNTIF('Value Matchup'!$D$356:$D$423,D3774)</f>
        <v>0</v>
      </c>
      <c r="B3774" t="s">
        <v>1874</v>
      </c>
      <c r="C3774">
        <v>277</v>
      </c>
      <c r="D3774" t="s">
        <v>408</v>
      </c>
      <c r="E3774" t="s">
        <v>148</v>
      </c>
      <c r="F3774" s="79" t="s">
        <v>441</v>
      </c>
      <c r="G3774">
        <v>-10.42</v>
      </c>
      <c r="H3774">
        <v>97.6</v>
      </c>
      <c r="I3774">
        <v>255</v>
      </c>
      <c r="J3774">
        <v>108</v>
      </c>
      <c r="K3774">
        <v>276</v>
      </c>
      <c r="L3774">
        <v>66.5</v>
      </c>
      <c r="M3774">
        <v>119</v>
      </c>
      <c r="N3774">
        <v>5.6000000000000001E-2</v>
      </c>
      <c r="O3774">
        <v>42</v>
      </c>
      <c r="P3774">
        <v>-11.18</v>
      </c>
      <c r="Q3774">
        <v>338</v>
      </c>
      <c r="R3774">
        <v>95.9</v>
      </c>
      <c r="S3774">
        <v>338</v>
      </c>
      <c r="T3774">
        <v>107.1</v>
      </c>
      <c r="U3774">
        <v>332</v>
      </c>
      <c r="V3774">
        <v>-13.35</v>
      </c>
      <c r="W3774">
        <v>344</v>
      </c>
    </row>
    <row r="3775" spans="1:23" x14ac:dyDescent="0.25">
      <c r="A3775">
        <f>COUNTIF('Value Matchup'!$D$356:$D$423,D3775)</f>
        <v>0</v>
      </c>
      <c r="B3775" t="s">
        <v>1874</v>
      </c>
      <c r="C3775">
        <v>278</v>
      </c>
      <c r="D3775" t="s">
        <v>420</v>
      </c>
      <c r="E3775" t="s">
        <v>159</v>
      </c>
      <c r="F3775" s="79" t="s">
        <v>1661</v>
      </c>
      <c r="G3775">
        <v>-10.61</v>
      </c>
      <c r="H3775">
        <v>92</v>
      </c>
      <c r="I3775">
        <v>315</v>
      </c>
      <c r="J3775">
        <v>102.6</v>
      </c>
      <c r="K3775">
        <v>168</v>
      </c>
      <c r="L3775">
        <v>61.7</v>
      </c>
      <c r="M3775">
        <v>306</v>
      </c>
      <c r="N3775">
        <v>3.3000000000000002E-2</v>
      </c>
      <c r="O3775">
        <v>80</v>
      </c>
      <c r="P3775">
        <v>-3.11</v>
      </c>
      <c r="Q3775">
        <v>225</v>
      </c>
      <c r="R3775">
        <v>102.4</v>
      </c>
      <c r="S3775">
        <v>187</v>
      </c>
      <c r="T3775">
        <v>105.5</v>
      </c>
      <c r="U3775">
        <v>275</v>
      </c>
      <c r="V3775">
        <v>7.54</v>
      </c>
      <c r="W3775">
        <v>26</v>
      </c>
    </row>
    <row r="3776" spans="1:23" x14ac:dyDescent="0.25">
      <c r="A3776">
        <f>COUNTIF('Value Matchup'!$D$356:$D$423,D3776)</f>
        <v>0</v>
      </c>
      <c r="B3776" t="s">
        <v>1874</v>
      </c>
      <c r="C3776">
        <v>279</v>
      </c>
      <c r="D3776" t="s">
        <v>329</v>
      </c>
      <c r="E3776" t="s">
        <v>148</v>
      </c>
      <c r="F3776" s="79" t="s">
        <v>452</v>
      </c>
      <c r="G3776">
        <v>-10.81</v>
      </c>
      <c r="H3776">
        <v>97.2</v>
      </c>
      <c r="I3776">
        <v>263</v>
      </c>
      <c r="J3776">
        <v>108</v>
      </c>
      <c r="K3776">
        <v>278</v>
      </c>
      <c r="L3776">
        <v>64.599999999999994</v>
      </c>
      <c r="M3776">
        <v>206</v>
      </c>
      <c r="N3776">
        <v>2.7E-2</v>
      </c>
      <c r="O3776">
        <v>99</v>
      </c>
      <c r="P3776">
        <v>-9.85</v>
      </c>
      <c r="Q3776">
        <v>329</v>
      </c>
      <c r="R3776">
        <v>98.1</v>
      </c>
      <c r="S3776">
        <v>310</v>
      </c>
      <c r="T3776">
        <v>107.9</v>
      </c>
      <c r="U3776">
        <v>342</v>
      </c>
      <c r="V3776">
        <v>-9.86</v>
      </c>
      <c r="W3776">
        <v>335</v>
      </c>
    </row>
    <row r="3777" spans="1:23" x14ac:dyDescent="0.25">
      <c r="A3777">
        <f>COUNTIF('Value Matchup'!$D$356:$D$423,D3777)</f>
        <v>0</v>
      </c>
      <c r="B3777" t="s">
        <v>1874</v>
      </c>
      <c r="C3777">
        <v>280</v>
      </c>
      <c r="D3777" t="s">
        <v>178</v>
      </c>
      <c r="E3777" t="s">
        <v>146</v>
      </c>
      <c r="F3777" s="79" t="s">
        <v>1860</v>
      </c>
      <c r="G3777">
        <v>-10.85</v>
      </c>
      <c r="H3777">
        <v>90.9</v>
      </c>
      <c r="I3777">
        <v>326</v>
      </c>
      <c r="J3777">
        <v>101.7</v>
      </c>
      <c r="K3777">
        <v>146</v>
      </c>
      <c r="L3777">
        <v>64.2</v>
      </c>
      <c r="M3777">
        <v>225</v>
      </c>
      <c r="N3777">
        <v>-2.4E-2</v>
      </c>
      <c r="O3777">
        <v>238</v>
      </c>
      <c r="P3777">
        <v>-9.19</v>
      </c>
      <c r="Q3777">
        <v>324</v>
      </c>
      <c r="R3777">
        <v>97.3</v>
      </c>
      <c r="S3777">
        <v>323</v>
      </c>
      <c r="T3777">
        <v>106.5</v>
      </c>
      <c r="U3777">
        <v>318</v>
      </c>
      <c r="V3777">
        <v>-9.33</v>
      </c>
      <c r="W3777">
        <v>330</v>
      </c>
    </row>
    <row r="3778" spans="1:23" x14ac:dyDescent="0.25">
      <c r="A3778">
        <f>COUNTIF('Value Matchup'!$D$356:$D$423,D3778)</f>
        <v>0</v>
      </c>
      <c r="B3778" t="s">
        <v>1874</v>
      </c>
      <c r="C3778">
        <v>281</v>
      </c>
      <c r="D3778" t="s">
        <v>393</v>
      </c>
      <c r="E3778" t="s">
        <v>186</v>
      </c>
      <c r="F3778" s="79" t="s">
        <v>1748</v>
      </c>
      <c r="G3778">
        <v>-10.9</v>
      </c>
      <c r="H3778">
        <v>99.4</v>
      </c>
      <c r="I3778">
        <v>229</v>
      </c>
      <c r="J3778">
        <v>110.4</v>
      </c>
      <c r="K3778">
        <v>304</v>
      </c>
      <c r="L3778">
        <v>65.5</v>
      </c>
      <c r="M3778">
        <v>157</v>
      </c>
      <c r="N3778">
        <v>-3.0000000000000001E-3</v>
      </c>
      <c r="O3778">
        <v>168</v>
      </c>
      <c r="P3778">
        <v>-0.14000000000000001</v>
      </c>
      <c r="Q3778">
        <v>164</v>
      </c>
      <c r="R3778">
        <v>104</v>
      </c>
      <c r="S3778">
        <v>120</v>
      </c>
      <c r="T3778">
        <v>104.2</v>
      </c>
      <c r="U3778">
        <v>217</v>
      </c>
      <c r="V3778">
        <v>2.12</v>
      </c>
      <c r="W3778">
        <v>106</v>
      </c>
    </row>
    <row r="3779" spans="1:23" x14ac:dyDescent="0.25">
      <c r="A3779">
        <f>COUNTIF('Value Matchup'!$D$356:$D$423,D3779)</f>
        <v>0</v>
      </c>
      <c r="B3779" t="s">
        <v>1874</v>
      </c>
      <c r="C3779">
        <v>282</v>
      </c>
      <c r="D3779" t="s">
        <v>294</v>
      </c>
      <c r="E3779" t="s">
        <v>123</v>
      </c>
      <c r="F3779" s="79" t="s">
        <v>1661</v>
      </c>
      <c r="G3779">
        <v>-11.32</v>
      </c>
      <c r="H3779">
        <v>91.8</v>
      </c>
      <c r="I3779">
        <v>317</v>
      </c>
      <c r="J3779">
        <v>103.1</v>
      </c>
      <c r="K3779">
        <v>175</v>
      </c>
      <c r="L3779">
        <v>65.400000000000006</v>
      </c>
      <c r="M3779">
        <v>163</v>
      </c>
      <c r="N3779">
        <v>6.8000000000000005E-2</v>
      </c>
      <c r="O3779">
        <v>26</v>
      </c>
      <c r="P3779">
        <v>-4.3</v>
      </c>
      <c r="Q3779">
        <v>256</v>
      </c>
      <c r="R3779">
        <v>101.4</v>
      </c>
      <c r="S3779">
        <v>225</v>
      </c>
      <c r="T3779">
        <v>105.7</v>
      </c>
      <c r="U3779">
        <v>287</v>
      </c>
      <c r="V3779">
        <v>-4.5599999999999996</v>
      </c>
      <c r="W3779">
        <v>268</v>
      </c>
    </row>
    <row r="3780" spans="1:23" x14ac:dyDescent="0.25">
      <c r="A3780">
        <f>COUNTIF('Value Matchup'!$D$356:$D$423,D3780)</f>
        <v>0</v>
      </c>
      <c r="B3780" t="s">
        <v>1874</v>
      </c>
      <c r="C3780">
        <v>283</v>
      </c>
      <c r="D3780" t="s">
        <v>398</v>
      </c>
      <c r="E3780" t="s">
        <v>207</v>
      </c>
      <c r="F3780" s="79" t="s">
        <v>1740</v>
      </c>
      <c r="G3780">
        <v>-11.44</v>
      </c>
      <c r="H3780">
        <v>93.4</v>
      </c>
      <c r="I3780">
        <v>306</v>
      </c>
      <c r="J3780">
        <v>104.8</v>
      </c>
      <c r="K3780">
        <v>211</v>
      </c>
      <c r="L3780">
        <v>62.6</v>
      </c>
      <c r="M3780">
        <v>282</v>
      </c>
      <c r="N3780">
        <v>-2.9000000000000001E-2</v>
      </c>
      <c r="O3780">
        <v>249</v>
      </c>
      <c r="P3780">
        <v>-2.0299999999999998</v>
      </c>
      <c r="Q3780">
        <v>205</v>
      </c>
      <c r="R3780">
        <v>102.1</v>
      </c>
      <c r="S3780">
        <v>201</v>
      </c>
      <c r="T3780">
        <v>104.1</v>
      </c>
      <c r="U3780">
        <v>213</v>
      </c>
      <c r="V3780">
        <v>7.64</v>
      </c>
      <c r="W3780">
        <v>25</v>
      </c>
    </row>
    <row r="3781" spans="1:23" x14ac:dyDescent="0.25">
      <c r="A3781">
        <f>COUNTIF('Value Matchup'!$D$356:$D$423,D3781)</f>
        <v>0</v>
      </c>
      <c r="B3781" t="s">
        <v>1874</v>
      </c>
      <c r="C3781">
        <v>284</v>
      </c>
      <c r="D3781" t="s">
        <v>174</v>
      </c>
      <c r="E3781" t="s">
        <v>159</v>
      </c>
      <c r="F3781" s="79" t="s">
        <v>1718</v>
      </c>
      <c r="G3781">
        <v>-11.55</v>
      </c>
      <c r="H3781">
        <v>96.1</v>
      </c>
      <c r="I3781">
        <v>275</v>
      </c>
      <c r="J3781">
        <v>107.6</v>
      </c>
      <c r="K3781">
        <v>269</v>
      </c>
      <c r="L3781">
        <v>66.2</v>
      </c>
      <c r="M3781">
        <v>132</v>
      </c>
      <c r="N3781">
        <v>-4.9000000000000002E-2</v>
      </c>
      <c r="O3781">
        <v>293</v>
      </c>
      <c r="P3781">
        <v>-5.77</v>
      </c>
      <c r="Q3781">
        <v>285</v>
      </c>
      <c r="R3781">
        <v>100.2</v>
      </c>
      <c r="S3781">
        <v>268</v>
      </c>
      <c r="T3781">
        <v>106</v>
      </c>
      <c r="U3781">
        <v>300</v>
      </c>
      <c r="V3781">
        <v>-1.58</v>
      </c>
      <c r="W3781">
        <v>194</v>
      </c>
    </row>
    <row r="3782" spans="1:23" x14ac:dyDescent="0.25">
      <c r="A3782">
        <f>COUNTIF('Value Matchup'!$D$356:$D$423,D3782)</f>
        <v>0</v>
      </c>
      <c r="B3782" t="s">
        <v>1874</v>
      </c>
      <c r="C3782">
        <v>285</v>
      </c>
      <c r="D3782" t="s">
        <v>205</v>
      </c>
      <c r="E3782" t="s">
        <v>123</v>
      </c>
      <c r="F3782" s="79" t="s">
        <v>1861</v>
      </c>
      <c r="G3782">
        <v>-11.58</v>
      </c>
      <c r="H3782">
        <v>101.5</v>
      </c>
      <c r="I3782">
        <v>204</v>
      </c>
      <c r="J3782">
        <v>113.1</v>
      </c>
      <c r="K3782">
        <v>332</v>
      </c>
      <c r="L3782">
        <v>64.099999999999994</v>
      </c>
      <c r="M3782">
        <v>227</v>
      </c>
      <c r="N3782">
        <v>-7.4999999999999997E-2</v>
      </c>
      <c r="O3782">
        <v>324</v>
      </c>
      <c r="P3782">
        <v>-1</v>
      </c>
      <c r="Q3782">
        <v>177</v>
      </c>
      <c r="R3782">
        <v>102.7</v>
      </c>
      <c r="S3782">
        <v>176</v>
      </c>
      <c r="T3782">
        <v>103.7</v>
      </c>
      <c r="U3782">
        <v>193</v>
      </c>
      <c r="V3782">
        <v>2.4500000000000002</v>
      </c>
      <c r="W3782">
        <v>99</v>
      </c>
    </row>
    <row r="3783" spans="1:23" x14ac:dyDescent="0.25">
      <c r="A3783">
        <f>COUNTIF('Value Matchup'!$D$356:$D$423,D3783)</f>
        <v>1</v>
      </c>
      <c r="B3783" t="s">
        <v>1874</v>
      </c>
      <c r="C3783">
        <v>286</v>
      </c>
      <c r="D3783" t="s">
        <v>327</v>
      </c>
      <c r="E3783" t="s">
        <v>116</v>
      </c>
      <c r="F3783" s="79" t="s">
        <v>541</v>
      </c>
      <c r="G3783">
        <v>-11.72</v>
      </c>
      <c r="H3783">
        <v>94.4</v>
      </c>
      <c r="I3783">
        <v>292</v>
      </c>
      <c r="J3783">
        <v>106.1</v>
      </c>
      <c r="K3783">
        <v>241</v>
      </c>
      <c r="L3783">
        <v>67</v>
      </c>
      <c r="M3783">
        <v>100</v>
      </c>
      <c r="N3783">
        <v>1.2999999999999999E-2</v>
      </c>
      <c r="O3783">
        <v>137</v>
      </c>
      <c r="P3783">
        <v>-9.82</v>
      </c>
      <c r="Q3783">
        <v>328</v>
      </c>
      <c r="R3783">
        <v>97.4</v>
      </c>
      <c r="S3783">
        <v>322</v>
      </c>
      <c r="T3783">
        <v>107.3</v>
      </c>
      <c r="U3783">
        <v>338</v>
      </c>
      <c r="V3783">
        <v>10.94</v>
      </c>
      <c r="W3783">
        <v>12</v>
      </c>
    </row>
    <row r="3784" spans="1:23" x14ac:dyDescent="0.25">
      <c r="A3784">
        <f>COUNTIF('Value Matchup'!$D$356:$D$423,D3784)</f>
        <v>0</v>
      </c>
      <c r="B3784" t="s">
        <v>1874</v>
      </c>
      <c r="C3784">
        <v>287</v>
      </c>
      <c r="D3784" t="s">
        <v>135</v>
      </c>
      <c r="E3784" t="s">
        <v>136</v>
      </c>
      <c r="F3784" s="79" t="s">
        <v>541</v>
      </c>
      <c r="G3784">
        <v>-11.76</v>
      </c>
      <c r="H3784">
        <v>89.5</v>
      </c>
      <c r="I3784">
        <v>333</v>
      </c>
      <c r="J3784">
        <v>101.3</v>
      </c>
      <c r="K3784">
        <v>136</v>
      </c>
      <c r="L3784">
        <v>59.8</v>
      </c>
      <c r="M3784">
        <v>329</v>
      </c>
      <c r="N3784">
        <v>1.2E-2</v>
      </c>
      <c r="O3784">
        <v>138</v>
      </c>
      <c r="P3784">
        <v>-10.45</v>
      </c>
      <c r="Q3784">
        <v>333</v>
      </c>
      <c r="R3784">
        <v>96.1</v>
      </c>
      <c r="S3784">
        <v>333</v>
      </c>
      <c r="T3784">
        <v>106.6</v>
      </c>
      <c r="U3784">
        <v>322</v>
      </c>
      <c r="V3784">
        <v>-2.1800000000000002</v>
      </c>
      <c r="W3784">
        <v>210</v>
      </c>
    </row>
    <row r="3785" spans="1:23" x14ac:dyDescent="0.25">
      <c r="A3785">
        <f>COUNTIF('Value Matchup'!$D$356:$D$423,D3785)</f>
        <v>0</v>
      </c>
      <c r="B3785" t="s">
        <v>1874</v>
      </c>
      <c r="C3785">
        <v>288</v>
      </c>
      <c r="D3785" t="s">
        <v>163</v>
      </c>
      <c r="E3785" t="s">
        <v>148</v>
      </c>
      <c r="F3785" s="79" t="s">
        <v>442</v>
      </c>
      <c r="G3785">
        <v>-11.95</v>
      </c>
      <c r="H3785">
        <v>97.7</v>
      </c>
      <c r="I3785">
        <v>250</v>
      </c>
      <c r="J3785">
        <v>109.7</v>
      </c>
      <c r="K3785">
        <v>297</v>
      </c>
      <c r="L3785">
        <v>63.6</v>
      </c>
      <c r="M3785">
        <v>250</v>
      </c>
      <c r="N3785">
        <v>3.3000000000000002E-2</v>
      </c>
      <c r="O3785">
        <v>83</v>
      </c>
      <c r="P3785">
        <v>-7.7</v>
      </c>
      <c r="Q3785">
        <v>312</v>
      </c>
      <c r="R3785">
        <v>99.5</v>
      </c>
      <c r="S3785">
        <v>282</v>
      </c>
      <c r="T3785">
        <v>107.2</v>
      </c>
      <c r="U3785">
        <v>336</v>
      </c>
      <c r="V3785">
        <v>-3.03</v>
      </c>
      <c r="W3785">
        <v>232</v>
      </c>
    </row>
    <row r="3786" spans="1:23" x14ac:dyDescent="0.25">
      <c r="A3786">
        <f>COUNTIF('Value Matchup'!$D$356:$D$423,D3786)</f>
        <v>0</v>
      </c>
      <c r="B3786" t="s">
        <v>1874</v>
      </c>
      <c r="C3786">
        <v>289</v>
      </c>
      <c r="D3786" t="s">
        <v>310</v>
      </c>
      <c r="E3786" t="s">
        <v>112</v>
      </c>
      <c r="F3786" s="79" t="s">
        <v>1746</v>
      </c>
      <c r="G3786">
        <v>-12.27</v>
      </c>
      <c r="H3786">
        <v>94.6</v>
      </c>
      <c r="I3786">
        <v>290</v>
      </c>
      <c r="J3786">
        <v>106.9</v>
      </c>
      <c r="K3786">
        <v>259</v>
      </c>
      <c r="L3786">
        <v>68.900000000000006</v>
      </c>
      <c r="M3786">
        <v>46</v>
      </c>
      <c r="N3786">
        <v>-4.9000000000000002E-2</v>
      </c>
      <c r="O3786">
        <v>294</v>
      </c>
      <c r="P3786">
        <v>-6.05</v>
      </c>
      <c r="Q3786">
        <v>291</v>
      </c>
      <c r="R3786">
        <v>99</v>
      </c>
      <c r="S3786">
        <v>290</v>
      </c>
      <c r="T3786">
        <v>105.1</v>
      </c>
      <c r="U3786">
        <v>250</v>
      </c>
      <c r="V3786">
        <v>-7.5</v>
      </c>
      <c r="W3786">
        <v>315</v>
      </c>
    </row>
    <row r="3787" spans="1:23" x14ac:dyDescent="0.25">
      <c r="A3787">
        <f>COUNTIF('Value Matchup'!$D$356:$D$423,D3787)</f>
        <v>0</v>
      </c>
      <c r="B3787" t="s">
        <v>1874</v>
      </c>
      <c r="C3787">
        <v>290</v>
      </c>
      <c r="D3787" t="s">
        <v>129</v>
      </c>
      <c r="E3787" t="s">
        <v>121</v>
      </c>
      <c r="F3787" s="79" t="s">
        <v>1661</v>
      </c>
      <c r="G3787">
        <v>-12.46</v>
      </c>
      <c r="H3787">
        <v>88.3</v>
      </c>
      <c r="I3787">
        <v>337</v>
      </c>
      <c r="J3787">
        <v>100.7</v>
      </c>
      <c r="K3787">
        <v>128</v>
      </c>
      <c r="L3787">
        <v>62.8</v>
      </c>
      <c r="M3787">
        <v>270</v>
      </c>
      <c r="N3787">
        <v>-3.3000000000000002E-2</v>
      </c>
      <c r="O3787">
        <v>264</v>
      </c>
      <c r="P3787">
        <v>-8.81</v>
      </c>
      <c r="Q3787">
        <v>321</v>
      </c>
      <c r="R3787">
        <v>97.2</v>
      </c>
      <c r="S3787">
        <v>324</v>
      </c>
      <c r="T3787">
        <v>106</v>
      </c>
      <c r="U3787">
        <v>303</v>
      </c>
      <c r="V3787">
        <v>-9.41</v>
      </c>
      <c r="W3787">
        <v>331</v>
      </c>
    </row>
    <row r="3788" spans="1:23" x14ac:dyDescent="0.25">
      <c r="A3788">
        <f>COUNTIF('Value Matchup'!$D$356:$D$423,D3788)</f>
        <v>0</v>
      </c>
      <c r="B3788" t="s">
        <v>1874</v>
      </c>
      <c r="C3788">
        <v>291</v>
      </c>
      <c r="D3788" t="s">
        <v>199</v>
      </c>
      <c r="E3788" t="s">
        <v>169</v>
      </c>
      <c r="F3788" s="79" t="s">
        <v>1718</v>
      </c>
      <c r="G3788">
        <v>-12.5</v>
      </c>
      <c r="H3788">
        <v>94.9</v>
      </c>
      <c r="I3788">
        <v>289</v>
      </c>
      <c r="J3788">
        <v>107.4</v>
      </c>
      <c r="K3788">
        <v>265</v>
      </c>
      <c r="L3788">
        <v>63.9</v>
      </c>
      <c r="M3788">
        <v>229</v>
      </c>
      <c r="N3788">
        <v>2.7E-2</v>
      </c>
      <c r="O3788">
        <v>97</v>
      </c>
      <c r="P3788">
        <v>-3.7</v>
      </c>
      <c r="Q3788">
        <v>244</v>
      </c>
      <c r="R3788">
        <v>103</v>
      </c>
      <c r="S3788">
        <v>160</v>
      </c>
      <c r="T3788">
        <v>106.7</v>
      </c>
      <c r="U3788">
        <v>324</v>
      </c>
      <c r="V3788">
        <v>6.18</v>
      </c>
      <c r="W3788">
        <v>38</v>
      </c>
    </row>
    <row r="3789" spans="1:23" x14ac:dyDescent="0.25">
      <c r="A3789">
        <f>COUNTIF('Value Matchup'!$D$356:$D$423,D3789)</f>
        <v>0</v>
      </c>
      <c r="B3789" t="s">
        <v>1874</v>
      </c>
      <c r="C3789">
        <v>292</v>
      </c>
      <c r="D3789" t="s">
        <v>256</v>
      </c>
      <c r="E3789" t="s">
        <v>123</v>
      </c>
      <c r="F3789" s="79" t="s">
        <v>1746</v>
      </c>
      <c r="G3789">
        <v>-12.94</v>
      </c>
      <c r="H3789">
        <v>97.1</v>
      </c>
      <c r="I3789">
        <v>266</v>
      </c>
      <c r="J3789">
        <v>110.1</v>
      </c>
      <c r="K3789">
        <v>301</v>
      </c>
      <c r="L3789">
        <v>67.3</v>
      </c>
      <c r="M3789">
        <v>85</v>
      </c>
      <c r="N3789">
        <v>5.6000000000000001E-2</v>
      </c>
      <c r="O3789">
        <v>43</v>
      </c>
      <c r="P3789">
        <v>-2.54</v>
      </c>
      <c r="Q3789">
        <v>210</v>
      </c>
      <c r="R3789">
        <v>100.5</v>
      </c>
      <c r="S3789">
        <v>257</v>
      </c>
      <c r="T3789">
        <v>103</v>
      </c>
      <c r="U3789">
        <v>167</v>
      </c>
      <c r="V3789">
        <v>0.72</v>
      </c>
      <c r="W3789">
        <v>135</v>
      </c>
    </row>
    <row r="3790" spans="1:23" x14ac:dyDescent="0.25">
      <c r="A3790">
        <f>COUNTIF('Value Matchup'!$D$356:$D$423,D3790)</f>
        <v>0</v>
      </c>
      <c r="B3790" t="s">
        <v>1874</v>
      </c>
      <c r="C3790">
        <v>293</v>
      </c>
      <c r="D3790" t="s">
        <v>149</v>
      </c>
      <c r="E3790" t="s">
        <v>121</v>
      </c>
      <c r="F3790" s="79" t="s">
        <v>1760</v>
      </c>
      <c r="G3790">
        <v>-13.02</v>
      </c>
      <c r="H3790">
        <v>93.4</v>
      </c>
      <c r="I3790">
        <v>305</v>
      </c>
      <c r="J3790">
        <v>106.4</v>
      </c>
      <c r="K3790">
        <v>248</v>
      </c>
      <c r="L3790">
        <v>67.3</v>
      </c>
      <c r="M3790">
        <v>87</v>
      </c>
      <c r="N3790">
        <v>-2.9000000000000001E-2</v>
      </c>
      <c r="O3790">
        <v>248</v>
      </c>
      <c r="P3790">
        <v>-4.0199999999999996</v>
      </c>
      <c r="Q3790">
        <v>251</v>
      </c>
      <c r="R3790">
        <v>99.1</v>
      </c>
      <c r="S3790">
        <v>287</v>
      </c>
      <c r="T3790">
        <v>103.2</v>
      </c>
      <c r="U3790">
        <v>172</v>
      </c>
      <c r="V3790">
        <v>0.09</v>
      </c>
      <c r="W3790">
        <v>152</v>
      </c>
    </row>
    <row r="3791" spans="1:23" x14ac:dyDescent="0.25">
      <c r="A3791">
        <f>COUNTIF('Value Matchup'!$D$356:$D$423,D3791)</f>
        <v>0</v>
      </c>
      <c r="B3791" t="s">
        <v>1874</v>
      </c>
      <c r="C3791">
        <v>294</v>
      </c>
      <c r="D3791" t="s">
        <v>324</v>
      </c>
      <c r="E3791" t="s">
        <v>151</v>
      </c>
      <c r="F3791" s="79" t="s">
        <v>1749</v>
      </c>
      <c r="G3791">
        <v>-13.04</v>
      </c>
      <c r="H3791">
        <v>92.7</v>
      </c>
      <c r="I3791">
        <v>310</v>
      </c>
      <c r="J3791">
        <v>105.7</v>
      </c>
      <c r="K3791">
        <v>232</v>
      </c>
      <c r="L3791">
        <v>66.5</v>
      </c>
      <c r="M3791">
        <v>113</v>
      </c>
      <c r="N3791">
        <v>0.04</v>
      </c>
      <c r="O3791">
        <v>71</v>
      </c>
      <c r="P3791">
        <v>2.36</v>
      </c>
      <c r="Q3791">
        <v>108</v>
      </c>
      <c r="R3791">
        <v>104.2</v>
      </c>
      <c r="S3791">
        <v>107</v>
      </c>
      <c r="T3791">
        <v>101.9</v>
      </c>
      <c r="U3791">
        <v>127</v>
      </c>
      <c r="V3791">
        <v>3.17</v>
      </c>
      <c r="W3791">
        <v>85</v>
      </c>
    </row>
    <row r="3792" spans="1:23" x14ac:dyDescent="0.25">
      <c r="A3792">
        <f>COUNTIF('Value Matchup'!$D$356:$D$423,D3792)</f>
        <v>0</v>
      </c>
      <c r="B3792" t="s">
        <v>1874</v>
      </c>
      <c r="C3792">
        <v>295</v>
      </c>
      <c r="D3792" t="s">
        <v>206</v>
      </c>
      <c r="E3792" t="s">
        <v>207</v>
      </c>
      <c r="F3792" s="79" t="s">
        <v>1718</v>
      </c>
      <c r="G3792">
        <v>-13.17</v>
      </c>
      <c r="H3792">
        <v>92.3</v>
      </c>
      <c r="I3792">
        <v>312</v>
      </c>
      <c r="J3792">
        <v>105.5</v>
      </c>
      <c r="K3792">
        <v>227</v>
      </c>
      <c r="L3792">
        <v>69.2</v>
      </c>
      <c r="M3792">
        <v>38</v>
      </c>
      <c r="N3792">
        <v>2.5999999999999999E-2</v>
      </c>
      <c r="O3792">
        <v>103</v>
      </c>
      <c r="P3792">
        <v>-4.75</v>
      </c>
      <c r="Q3792">
        <v>264</v>
      </c>
      <c r="R3792">
        <v>100.5</v>
      </c>
      <c r="S3792">
        <v>259</v>
      </c>
      <c r="T3792">
        <v>105.2</v>
      </c>
      <c r="U3792">
        <v>257</v>
      </c>
      <c r="V3792">
        <v>-0.28000000000000003</v>
      </c>
      <c r="W3792">
        <v>164</v>
      </c>
    </row>
    <row r="3793" spans="1:23" x14ac:dyDescent="0.25">
      <c r="A3793">
        <f>COUNTIF('Value Matchup'!$D$356:$D$423,D3793)</f>
        <v>0</v>
      </c>
      <c r="B3793" t="s">
        <v>1874</v>
      </c>
      <c r="C3793">
        <v>296</v>
      </c>
      <c r="D3793" t="s">
        <v>261</v>
      </c>
      <c r="E3793" t="s">
        <v>118</v>
      </c>
      <c r="F3793" s="79" t="s">
        <v>1740</v>
      </c>
      <c r="G3793">
        <v>-13.17</v>
      </c>
      <c r="H3793">
        <v>97.6</v>
      </c>
      <c r="I3793">
        <v>253</v>
      </c>
      <c r="J3793">
        <v>110.8</v>
      </c>
      <c r="K3793">
        <v>311</v>
      </c>
      <c r="L3793">
        <v>64.3</v>
      </c>
      <c r="M3793">
        <v>218</v>
      </c>
      <c r="N3793">
        <v>-2.1999999999999999E-2</v>
      </c>
      <c r="O3793">
        <v>233</v>
      </c>
      <c r="P3793">
        <v>-5.1100000000000003</v>
      </c>
      <c r="Q3793">
        <v>273</v>
      </c>
      <c r="R3793">
        <v>99.8</v>
      </c>
      <c r="S3793">
        <v>277</v>
      </c>
      <c r="T3793">
        <v>104.9</v>
      </c>
      <c r="U3793">
        <v>245</v>
      </c>
      <c r="V3793">
        <v>-4.12</v>
      </c>
      <c r="W3793">
        <v>255</v>
      </c>
    </row>
    <row r="3794" spans="1:23" x14ac:dyDescent="0.25">
      <c r="A3794">
        <f>COUNTIF('Value Matchup'!$D$356:$D$423,D3794)</f>
        <v>0</v>
      </c>
      <c r="B3794" t="s">
        <v>1874</v>
      </c>
      <c r="C3794">
        <v>297</v>
      </c>
      <c r="D3794" t="s">
        <v>415</v>
      </c>
      <c r="E3794" t="s">
        <v>186</v>
      </c>
      <c r="F3794" s="79" t="s">
        <v>1862</v>
      </c>
      <c r="G3794">
        <v>-13.2</v>
      </c>
      <c r="H3794">
        <v>97.4</v>
      </c>
      <c r="I3794">
        <v>259</v>
      </c>
      <c r="J3794">
        <v>110.6</v>
      </c>
      <c r="K3794">
        <v>308</v>
      </c>
      <c r="L3794">
        <v>58.5</v>
      </c>
      <c r="M3794">
        <v>336</v>
      </c>
      <c r="N3794">
        <v>2.1000000000000001E-2</v>
      </c>
      <c r="O3794">
        <v>115</v>
      </c>
      <c r="P3794">
        <v>-3.24</v>
      </c>
      <c r="Q3794">
        <v>228</v>
      </c>
      <c r="R3794">
        <v>102.5</v>
      </c>
      <c r="S3794">
        <v>183</v>
      </c>
      <c r="T3794">
        <v>105.7</v>
      </c>
      <c r="U3794">
        <v>290</v>
      </c>
      <c r="V3794">
        <v>-7.29</v>
      </c>
      <c r="W3794">
        <v>312</v>
      </c>
    </row>
    <row r="3795" spans="1:23" x14ac:dyDescent="0.25">
      <c r="A3795">
        <f>COUNTIF('Value Matchup'!$D$356:$D$423,D3795)</f>
        <v>0</v>
      </c>
      <c r="B3795" t="s">
        <v>1874</v>
      </c>
      <c r="C3795">
        <v>298</v>
      </c>
      <c r="D3795" t="s">
        <v>383</v>
      </c>
      <c r="E3795" t="s">
        <v>112</v>
      </c>
      <c r="F3795" s="79" t="s">
        <v>1753</v>
      </c>
      <c r="G3795">
        <v>-13.31</v>
      </c>
      <c r="H3795">
        <v>92.6</v>
      </c>
      <c r="I3795">
        <v>311</v>
      </c>
      <c r="J3795">
        <v>105.9</v>
      </c>
      <c r="K3795">
        <v>236</v>
      </c>
      <c r="L3795">
        <v>64.900000000000006</v>
      </c>
      <c r="M3795">
        <v>188</v>
      </c>
      <c r="N3795">
        <v>0.01</v>
      </c>
      <c r="O3795">
        <v>142</v>
      </c>
      <c r="P3795">
        <v>0.34</v>
      </c>
      <c r="Q3795">
        <v>149</v>
      </c>
      <c r="R3795">
        <v>102.1</v>
      </c>
      <c r="S3795">
        <v>205</v>
      </c>
      <c r="T3795">
        <v>101.7</v>
      </c>
      <c r="U3795">
        <v>118</v>
      </c>
      <c r="V3795">
        <v>5.74</v>
      </c>
      <c r="W3795">
        <v>44</v>
      </c>
    </row>
    <row r="3796" spans="1:23" x14ac:dyDescent="0.25">
      <c r="A3796">
        <f>COUNTIF('Value Matchup'!$D$356:$D$423,D3796)</f>
        <v>0</v>
      </c>
      <c r="B3796" t="s">
        <v>1874</v>
      </c>
      <c r="C3796">
        <v>299</v>
      </c>
      <c r="D3796" t="s">
        <v>300</v>
      </c>
      <c r="E3796" t="s">
        <v>136</v>
      </c>
      <c r="F3796" s="79" t="s">
        <v>517</v>
      </c>
      <c r="G3796">
        <v>-13.45</v>
      </c>
      <c r="H3796">
        <v>91.5</v>
      </c>
      <c r="I3796">
        <v>318</v>
      </c>
      <c r="J3796">
        <v>105</v>
      </c>
      <c r="K3796">
        <v>214</v>
      </c>
      <c r="L3796">
        <v>69.7</v>
      </c>
      <c r="M3796">
        <v>27</v>
      </c>
      <c r="N3796">
        <v>5.3999999999999999E-2</v>
      </c>
      <c r="O3796">
        <v>46</v>
      </c>
      <c r="P3796">
        <v>-9.5500000000000007</v>
      </c>
      <c r="Q3796">
        <v>325</v>
      </c>
      <c r="R3796">
        <v>96.1</v>
      </c>
      <c r="S3796">
        <v>335</v>
      </c>
      <c r="T3796">
        <v>105.6</v>
      </c>
      <c r="U3796">
        <v>282</v>
      </c>
      <c r="V3796">
        <v>0.71</v>
      </c>
      <c r="W3796">
        <v>136</v>
      </c>
    </row>
    <row r="3797" spans="1:23" x14ac:dyDescent="0.25">
      <c r="A3797">
        <f>COUNTIF('Value Matchup'!$D$356:$D$423,D3797)</f>
        <v>0</v>
      </c>
      <c r="B3797" t="s">
        <v>1874</v>
      </c>
      <c r="C3797">
        <v>300</v>
      </c>
      <c r="D3797" t="s">
        <v>352</v>
      </c>
      <c r="E3797" t="s">
        <v>1399</v>
      </c>
      <c r="F3797" s="79" t="s">
        <v>1863</v>
      </c>
      <c r="G3797">
        <v>-13.72</v>
      </c>
      <c r="H3797">
        <v>91.2</v>
      </c>
      <c r="I3797">
        <v>323</v>
      </c>
      <c r="J3797">
        <v>104.9</v>
      </c>
      <c r="K3797">
        <v>213</v>
      </c>
      <c r="L3797">
        <v>69.5</v>
      </c>
      <c r="M3797">
        <v>34</v>
      </c>
      <c r="N3797">
        <v>2.8000000000000001E-2</v>
      </c>
      <c r="O3797">
        <v>95</v>
      </c>
      <c r="P3797">
        <v>4.45</v>
      </c>
      <c r="Q3797">
        <v>81</v>
      </c>
      <c r="R3797">
        <v>105.9</v>
      </c>
      <c r="S3797">
        <v>67</v>
      </c>
      <c r="T3797">
        <v>101.4</v>
      </c>
      <c r="U3797">
        <v>105</v>
      </c>
      <c r="V3797">
        <v>4.45</v>
      </c>
      <c r="W3797">
        <v>59</v>
      </c>
    </row>
    <row r="3798" spans="1:23" x14ac:dyDescent="0.25">
      <c r="A3798">
        <f>COUNTIF('Value Matchup'!$D$356:$D$423,D3798)</f>
        <v>0</v>
      </c>
      <c r="B3798" t="s">
        <v>1874</v>
      </c>
      <c r="C3798">
        <v>301</v>
      </c>
      <c r="D3798" t="s">
        <v>367</v>
      </c>
      <c r="E3798" t="s">
        <v>148</v>
      </c>
      <c r="F3798" s="79" t="s">
        <v>1746</v>
      </c>
      <c r="G3798">
        <v>-13.74</v>
      </c>
      <c r="H3798">
        <v>96</v>
      </c>
      <c r="I3798">
        <v>278</v>
      </c>
      <c r="J3798">
        <v>109.7</v>
      </c>
      <c r="K3798">
        <v>298</v>
      </c>
      <c r="L3798">
        <v>66.2</v>
      </c>
      <c r="M3798">
        <v>131</v>
      </c>
      <c r="N3798">
        <v>2.1000000000000001E-2</v>
      </c>
      <c r="O3798">
        <v>114</v>
      </c>
      <c r="P3798">
        <v>-6.75</v>
      </c>
      <c r="Q3798">
        <v>301</v>
      </c>
      <c r="R3798">
        <v>98.7</v>
      </c>
      <c r="S3798">
        <v>294</v>
      </c>
      <c r="T3798">
        <v>105.5</v>
      </c>
      <c r="U3798">
        <v>272</v>
      </c>
      <c r="V3798">
        <v>-1.83</v>
      </c>
      <c r="W3798">
        <v>204</v>
      </c>
    </row>
    <row r="3799" spans="1:23" x14ac:dyDescent="0.25">
      <c r="A3799">
        <f>COUNTIF('Value Matchup'!$D$356:$D$423,D3799)</f>
        <v>0</v>
      </c>
      <c r="B3799" t="s">
        <v>1874</v>
      </c>
      <c r="C3799">
        <v>302</v>
      </c>
      <c r="D3799" t="s">
        <v>127</v>
      </c>
      <c r="E3799" t="s">
        <v>116</v>
      </c>
      <c r="F3799" s="79" t="s">
        <v>451</v>
      </c>
      <c r="G3799">
        <v>-13.77</v>
      </c>
      <c r="H3799">
        <v>88</v>
      </c>
      <c r="I3799">
        <v>338</v>
      </c>
      <c r="J3799">
        <v>101.7</v>
      </c>
      <c r="K3799">
        <v>145</v>
      </c>
      <c r="L3799">
        <v>69.7</v>
      </c>
      <c r="M3799">
        <v>30</v>
      </c>
      <c r="N3799">
        <v>8.2000000000000003E-2</v>
      </c>
      <c r="O3799">
        <v>17</v>
      </c>
      <c r="P3799">
        <v>-6.85</v>
      </c>
      <c r="Q3799">
        <v>305</v>
      </c>
      <c r="R3799">
        <v>98.5</v>
      </c>
      <c r="S3799">
        <v>299</v>
      </c>
      <c r="T3799">
        <v>105.4</v>
      </c>
      <c r="U3799">
        <v>265</v>
      </c>
      <c r="V3799">
        <v>15.6</v>
      </c>
      <c r="W3799">
        <v>1</v>
      </c>
    </row>
    <row r="3800" spans="1:23" x14ac:dyDescent="0.25">
      <c r="A3800">
        <f>COUNTIF('Value Matchup'!$D$356:$D$423,D3800)</f>
        <v>0</v>
      </c>
      <c r="B3800" t="s">
        <v>1874</v>
      </c>
      <c r="C3800">
        <v>303</v>
      </c>
      <c r="D3800" t="s">
        <v>145</v>
      </c>
      <c r="E3800" t="s">
        <v>146</v>
      </c>
      <c r="F3800" s="79" t="s">
        <v>1785</v>
      </c>
      <c r="G3800">
        <v>-13.78</v>
      </c>
      <c r="H3800">
        <v>95.3</v>
      </c>
      <c r="I3800">
        <v>284</v>
      </c>
      <c r="J3800">
        <v>109.1</v>
      </c>
      <c r="K3800">
        <v>292</v>
      </c>
      <c r="L3800">
        <v>64.2</v>
      </c>
      <c r="M3800">
        <v>222</v>
      </c>
      <c r="N3800">
        <v>-1.4999999999999999E-2</v>
      </c>
      <c r="O3800">
        <v>211</v>
      </c>
      <c r="P3800">
        <v>-5.86</v>
      </c>
      <c r="Q3800">
        <v>286</v>
      </c>
      <c r="R3800">
        <v>98.7</v>
      </c>
      <c r="S3800">
        <v>296</v>
      </c>
      <c r="T3800">
        <v>104.6</v>
      </c>
      <c r="U3800">
        <v>231</v>
      </c>
      <c r="V3800">
        <v>-2.29</v>
      </c>
      <c r="W3800">
        <v>215</v>
      </c>
    </row>
    <row r="3801" spans="1:23" x14ac:dyDescent="0.25">
      <c r="A3801">
        <f>COUNTIF('Value Matchup'!$D$356:$D$423,D3801)</f>
        <v>0</v>
      </c>
      <c r="B3801" t="s">
        <v>1874</v>
      </c>
      <c r="C3801">
        <v>304</v>
      </c>
      <c r="D3801" t="s">
        <v>298</v>
      </c>
      <c r="E3801" t="s">
        <v>136</v>
      </c>
      <c r="F3801" s="79" t="s">
        <v>518</v>
      </c>
      <c r="G3801">
        <v>-13.91</v>
      </c>
      <c r="H3801">
        <v>97.5</v>
      </c>
      <c r="I3801">
        <v>256</v>
      </c>
      <c r="J3801">
        <v>111.4</v>
      </c>
      <c r="K3801">
        <v>315</v>
      </c>
      <c r="L3801">
        <v>70</v>
      </c>
      <c r="M3801">
        <v>24</v>
      </c>
      <c r="N3801">
        <v>1.2E-2</v>
      </c>
      <c r="O3801">
        <v>139</v>
      </c>
      <c r="P3801">
        <v>-10.67</v>
      </c>
      <c r="Q3801">
        <v>336</v>
      </c>
      <c r="R3801">
        <v>95.2</v>
      </c>
      <c r="S3801">
        <v>340</v>
      </c>
      <c r="T3801">
        <v>105.9</v>
      </c>
      <c r="U3801">
        <v>296</v>
      </c>
      <c r="V3801">
        <v>-4.47</v>
      </c>
      <c r="W3801">
        <v>267</v>
      </c>
    </row>
    <row r="3802" spans="1:23" x14ac:dyDescent="0.25">
      <c r="A3802">
        <f>COUNTIF('Value Matchup'!$D$356:$D$423,D3802)</f>
        <v>0</v>
      </c>
      <c r="B3802" t="s">
        <v>1874</v>
      </c>
      <c r="C3802">
        <v>305</v>
      </c>
      <c r="D3802" t="s">
        <v>396</v>
      </c>
      <c r="E3802" t="s">
        <v>176</v>
      </c>
      <c r="F3802" s="79" t="s">
        <v>1753</v>
      </c>
      <c r="G3802">
        <v>-14.59</v>
      </c>
      <c r="H3802">
        <v>99.1</v>
      </c>
      <c r="I3802">
        <v>232</v>
      </c>
      <c r="J3802">
        <v>113.7</v>
      </c>
      <c r="K3802">
        <v>335</v>
      </c>
      <c r="L3802">
        <v>70.599999999999994</v>
      </c>
      <c r="M3802">
        <v>17</v>
      </c>
      <c r="N3802">
        <v>0.03</v>
      </c>
      <c r="O3802">
        <v>91</v>
      </c>
      <c r="P3802">
        <v>0.63</v>
      </c>
      <c r="Q3802">
        <v>142</v>
      </c>
      <c r="R3802">
        <v>103.2</v>
      </c>
      <c r="S3802">
        <v>150</v>
      </c>
      <c r="T3802">
        <v>102.6</v>
      </c>
      <c r="U3802">
        <v>153</v>
      </c>
      <c r="V3802">
        <v>-0.08</v>
      </c>
      <c r="W3802">
        <v>159</v>
      </c>
    </row>
    <row r="3803" spans="1:23" x14ac:dyDescent="0.25">
      <c r="A3803">
        <f>COUNTIF('Value Matchup'!$D$356:$D$423,D3803)</f>
        <v>0</v>
      </c>
      <c r="B3803" t="s">
        <v>1874</v>
      </c>
      <c r="C3803">
        <v>306</v>
      </c>
      <c r="D3803" t="s">
        <v>223</v>
      </c>
      <c r="E3803" t="s">
        <v>159</v>
      </c>
      <c r="F3803" s="79" t="s">
        <v>1740</v>
      </c>
      <c r="G3803">
        <v>-14.72</v>
      </c>
      <c r="H3803">
        <v>91</v>
      </c>
      <c r="I3803">
        <v>324</v>
      </c>
      <c r="J3803">
        <v>105.7</v>
      </c>
      <c r="K3803">
        <v>231</v>
      </c>
      <c r="L3803">
        <v>63.5</v>
      </c>
      <c r="M3803">
        <v>253</v>
      </c>
      <c r="N3803">
        <v>-2.7E-2</v>
      </c>
      <c r="O3803">
        <v>243</v>
      </c>
      <c r="P3803">
        <v>-5.92</v>
      </c>
      <c r="Q3803">
        <v>287</v>
      </c>
      <c r="R3803">
        <v>100.6</v>
      </c>
      <c r="S3803">
        <v>254</v>
      </c>
      <c r="T3803">
        <v>106.5</v>
      </c>
      <c r="U3803">
        <v>316</v>
      </c>
      <c r="V3803">
        <v>-2.21</v>
      </c>
      <c r="W3803">
        <v>212</v>
      </c>
    </row>
    <row r="3804" spans="1:23" x14ac:dyDescent="0.25">
      <c r="A3804">
        <f>COUNTIF('Value Matchup'!$D$356:$D$423,D3804)</f>
        <v>0</v>
      </c>
      <c r="B3804" t="s">
        <v>1874</v>
      </c>
      <c r="C3804">
        <v>307</v>
      </c>
      <c r="D3804" t="s">
        <v>215</v>
      </c>
      <c r="E3804" t="s">
        <v>169</v>
      </c>
      <c r="F3804" s="79" t="s">
        <v>1742</v>
      </c>
      <c r="G3804">
        <v>-14.75</v>
      </c>
      <c r="H3804">
        <v>98</v>
      </c>
      <c r="I3804">
        <v>248</v>
      </c>
      <c r="J3804">
        <v>112.7</v>
      </c>
      <c r="K3804">
        <v>327</v>
      </c>
      <c r="L3804">
        <v>68.900000000000006</v>
      </c>
      <c r="M3804">
        <v>48</v>
      </c>
      <c r="N3804">
        <v>-1.6E-2</v>
      </c>
      <c r="O3804">
        <v>216</v>
      </c>
      <c r="P3804">
        <v>-3.06</v>
      </c>
      <c r="Q3804">
        <v>221</v>
      </c>
      <c r="R3804">
        <v>103.1</v>
      </c>
      <c r="S3804">
        <v>156</v>
      </c>
      <c r="T3804">
        <v>106.1</v>
      </c>
      <c r="U3804">
        <v>307</v>
      </c>
      <c r="V3804">
        <v>9.5399999999999991</v>
      </c>
      <c r="W3804">
        <v>17</v>
      </c>
    </row>
    <row r="3805" spans="1:23" x14ac:dyDescent="0.25">
      <c r="A3805">
        <f>COUNTIF('Value Matchup'!$D$356:$D$423,D3805)</f>
        <v>0</v>
      </c>
      <c r="B3805" t="s">
        <v>1874</v>
      </c>
      <c r="C3805">
        <v>308</v>
      </c>
      <c r="D3805" t="s">
        <v>196</v>
      </c>
      <c r="E3805" t="s">
        <v>112</v>
      </c>
      <c r="F3805" s="79" t="s">
        <v>1864</v>
      </c>
      <c r="G3805">
        <v>-14.97</v>
      </c>
      <c r="H3805">
        <v>90.2</v>
      </c>
      <c r="I3805">
        <v>329</v>
      </c>
      <c r="J3805">
        <v>105.1</v>
      </c>
      <c r="K3805">
        <v>221</v>
      </c>
      <c r="L3805">
        <v>61.2</v>
      </c>
      <c r="M3805">
        <v>313</v>
      </c>
      <c r="N3805">
        <v>1E-3</v>
      </c>
      <c r="O3805">
        <v>161</v>
      </c>
      <c r="P3805">
        <v>-1.7</v>
      </c>
      <c r="Q3805">
        <v>196</v>
      </c>
      <c r="R3805">
        <v>100.6</v>
      </c>
      <c r="S3805">
        <v>252</v>
      </c>
      <c r="T3805">
        <v>102.3</v>
      </c>
      <c r="U3805">
        <v>141</v>
      </c>
      <c r="V3805">
        <v>3.45</v>
      </c>
      <c r="W3805">
        <v>79</v>
      </c>
    </row>
    <row r="3806" spans="1:23" x14ac:dyDescent="0.25">
      <c r="A3806">
        <f>COUNTIF('Value Matchup'!$D$356:$D$423,D3806)</f>
        <v>1</v>
      </c>
      <c r="B3806" t="s">
        <v>1874</v>
      </c>
      <c r="C3806">
        <v>309</v>
      </c>
      <c r="D3806" t="s">
        <v>175</v>
      </c>
      <c r="E3806" t="s">
        <v>121</v>
      </c>
      <c r="F3806" s="79" t="s">
        <v>1746</v>
      </c>
      <c r="G3806">
        <v>-15.1</v>
      </c>
      <c r="H3806">
        <v>90.7</v>
      </c>
      <c r="I3806">
        <v>328</v>
      </c>
      <c r="J3806">
        <v>105.8</v>
      </c>
      <c r="K3806">
        <v>234</v>
      </c>
      <c r="L3806">
        <v>60.9</v>
      </c>
      <c r="M3806">
        <v>316</v>
      </c>
      <c r="N3806">
        <v>6.0000000000000001E-3</v>
      </c>
      <c r="O3806">
        <v>150</v>
      </c>
      <c r="P3806">
        <v>-7.14</v>
      </c>
      <c r="Q3806">
        <v>308</v>
      </c>
      <c r="R3806">
        <v>98</v>
      </c>
      <c r="S3806">
        <v>312</v>
      </c>
      <c r="T3806">
        <v>105.2</v>
      </c>
      <c r="U3806">
        <v>253</v>
      </c>
      <c r="V3806">
        <v>-7.13</v>
      </c>
      <c r="W3806">
        <v>306</v>
      </c>
    </row>
    <row r="3807" spans="1:23" x14ac:dyDescent="0.25">
      <c r="A3807">
        <f>COUNTIF('Value Matchup'!$D$356:$D$423,D3807)</f>
        <v>0</v>
      </c>
      <c r="B3807" t="s">
        <v>1874</v>
      </c>
      <c r="C3807">
        <v>310</v>
      </c>
      <c r="D3807" t="s">
        <v>165</v>
      </c>
      <c r="E3807" t="s">
        <v>159</v>
      </c>
      <c r="F3807" s="79" t="s">
        <v>1862</v>
      </c>
      <c r="G3807">
        <v>-15.63</v>
      </c>
      <c r="H3807">
        <v>96.5</v>
      </c>
      <c r="I3807">
        <v>270</v>
      </c>
      <c r="J3807">
        <v>112.1</v>
      </c>
      <c r="K3807">
        <v>322</v>
      </c>
      <c r="L3807">
        <v>65</v>
      </c>
      <c r="M3807">
        <v>183</v>
      </c>
      <c r="N3807">
        <v>-5.0000000000000001E-3</v>
      </c>
      <c r="O3807">
        <v>176</v>
      </c>
      <c r="P3807">
        <v>-5.47</v>
      </c>
      <c r="Q3807">
        <v>280</v>
      </c>
      <c r="R3807">
        <v>100.1</v>
      </c>
      <c r="S3807">
        <v>270</v>
      </c>
      <c r="T3807">
        <v>105.5</v>
      </c>
      <c r="U3807">
        <v>274</v>
      </c>
      <c r="V3807">
        <v>1.08</v>
      </c>
      <c r="W3807">
        <v>125</v>
      </c>
    </row>
    <row r="3808" spans="1:23" x14ac:dyDescent="0.25">
      <c r="A3808">
        <f>COUNTIF('Value Matchup'!$D$356:$D$423,D3808)</f>
        <v>0</v>
      </c>
      <c r="B3808" t="s">
        <v>1874</v>
      </c>
      <c r="C3808">
        <v>311</v>
      </c>
      <c r="D3808" t="s">
        <v>254</v>
      </c>
      <c r="E3808" t="s">
        <v>1399</v>
      </c>
      <c r="F3808" s="79" t="s">
        <v>454</v>
      </c>
      <c r="G3808">
        <v>-15.67</v>
      </c>
      <c r="H3808">
        <v>96.8</v>
      </c>
      <c r="I3808">
        <v>269</v>
      </c>
      <c r="J3808">
        <v>112.4</v>
      </c>
      <c r="K3808">
        <v>326</v>
      </c>
      <c r="L3808">
        <v>73.8</v>
      </c>
      <c r="M3808">
        <v>5</v>
      </c>
      <c r="N3808">
        <v>8.8999999999999996E-2</v>
      </c>
      <c r="O3808">
        <v>13</v>
      </c>
      <c r="P3808">
        <v>-12.4</v>
      </c>
      <c r="Q3808">
        <v>344</v>
      </c>
      <c r="R3808">
        <v>95.2</v>
      </c>
      <c r="S3808">
        <v>341</v>
      </c>
      <c r="T3808">
        <v>107.6</v>
      </c>
      <c r="U3808">
        <v>340</v>
      </c>
      <c r="V3808">
        <v>-5.99</v>
      </c>
      <c r="W3808">
        <v>299</v>
      </c>
    </row>
    <row r="3809" spans="1:23" x14ac:dyDescent="0.25">
      <c r="A3809">
        <f>COUNTIF('Value Matchup'!$D$356:$D$423,D3809)</f>
        <v>0</v>
      </c>
      <c r="B3809" t="s">
        <v>1874</v>
      </c>
      <c r="C3809">
        <v>312</v>
      </c>
      <c r="D3809" t="s">
        <v>349</v>
      </c>
      <c r="E3809" t="s">
        <v>1399</v>
      </c>
      <c r="F3809" s="79" t="s">
        <v>1405</v>
      </c>
      <c r="G3809">
        <v>-15.76</v>
      </c>
      <c r="H3809">
        <v>86</v>
      </c>
      <c r="I3809">
        <v>340</v>
      </c>
      <c r="J3809">
        <v>101.8</v>
      </c>
      <c r="K3809">
        <v>148</v>
      </c>
      <c r="L3809">
        <v>63.4</v>
      </c>
      <c r="M3809">
        <v>260</v>
      </c>
      <c r="N3809">
        <v>0.122</v>
      </c>
      <c r="O3809">
        <v>4</v>
      </c>
      <c r="P3809">
        <v>-6.14</v>
      </c>
      <c r="Q3809">
        <v>293</v>
      </c>
      <c r="R3809">
        <v>99.7</v>
      </c>
      <c r="S3809">
        <v>280</v>
      </c>
      <c r="T3809">
        <v>105.8</v>
      </c>
      <c r="U3809">
        <v>293</v>
      </c>
      <c r="V3809">
        <v>-0.9</v>
      </c>
      <c r="W3809">
        <v>184</v>
      </c>
    </row>
    <row r="3810" spans="1:23" x14ac:dyDescent="0.25">
      <c r="A3810">
        <f>COUNTIF('Value Matchup'!$D$356:$D$423,D3810)</f>
        <v>0</v>
      </c>
      <c r="B3810" t="s">
        <v>1874</v>
      </c>
      <c r="C3810">
        <v>313</v>
      </c>
      <c r="D3810" t="s">
        <v>221</v>
      </c>
      <c r="E3810" t="s">
        <v>118</v>
      </c>
      <c r="F3810" s="79" t="s">
        <v>1865</v>
      </c>
      <c r="G3810">
        <v>-15.94</v>
      </c>
      <c r="H3810">
        <v>92.1</v>
      </c>
      <c r="I3810">
        <v>314</v>
      </c>
      <c r="J3810">
        <v>108</v>
      </c>
      <c r="K3810">
        <v>279</v>
      </c>
      <c r="L3810">
        <v>63.4</v>
      </c>
      <c r="M3810">
        <v>259</v>
      </c>
      <c r="N3810">
        <v>-1.9E-2</v>
      </c>
      <c r="O3810">
        <v>227</v>
      </c>
      <c r="P3810">
        <v>-2.62</v>
      </c>
      <c r="Q3810">
        <v>213</v>
      </c>
      <c r="R3810">
        <v>101.5</v>
      </c>
      <c r="S3810">
        <v>220</v>
      </c>
      <c r="T3810">
        <v>104.2</v>
      </c>
      <c r="U3810">
        <v>216</v>
      </c>
      <c r="V3810">
        <v>1.31</v>
      </c>
      <c r="W3810">
        <v>122</v>
      </c>
    </row>
    <row r="3811" spans="1:23" x14ac:dyDescent="0.25">
      <c r="A3811">
        <f>COUNTIF('Value Matchup'!$D$356:$D$423,D3811)</f>
        <v>0</v>
      </c>
      <c r="B3811" t="s">
        <v>1874</v>
      </c>
      <c r="C3811">
        <v>314</v>
      </c>
      <c r="D3811" t="s">
        <v>181</v>
      </c>
      <c r="E3811" t="s">
        <v>146</v>
      </c>
      <c r="F3811" s="79" t="s">
        <v>1785</v>
      </c>
      <c r="G3811">
        <v>-16.079999999999998</v>
      </c>
      <c r="H3811">
        <v>92.8</v>
      </c>
      <c r="I3811">
        <v>309</v>
      </c>
      <c r="J3811">
        <v>108.8</v>
      </c>
      <c r="K3811">
        <v>288</v>
      </c>
      <c r="L3811">
        <v>64.5</v>
      </c>
      <c r="M3811">
        <v>212</v>
      </c>
      <c r="N3811">
        <v>2.1999999999999999E-2</v>
      </c>
      <c r="O3811">
        <v>113</v>
      </c>
      <c r="P3811">
        <v>-7.93</v>
      </c>
      <c r="Q3811">
        <v>315</v>
      </c>
      <c r="R3811">
        <v>97.5</v>
      </c>
      <c r="S3811">
        <v>321</v>
      </c>
      <c r="T3811">
        <v>105.4</v>
      </c>
      <c r="U3811">
        <v>266</v>
      </c>
      <c r="V3811">
        <v>-7.42</v>
      </c>
      <c r="W3811">
        <v>314</v>
      </c>
    </row>
    <row r="3812" spans="1:23" x14ac:dyDescent="0.25">
      <c r="A3812">
        <f>COUNTIF('Value Matchup'!$D$356:$D$423,D3812)</f>
        <v>0</v>
      </c>
      <c r="B3812" t="s">
        <v>1874</v>
      </c>
      <c r="C3812">
        <v>315</v>
      </c>
      <c r="D3812" t="s">
        <v>313</v>
      </c>
      <c r="E3812" t="s">
        <v>108</v>
      </c>
      <c r="F3812" s="79" t="s">
        <v>1718</v>
      </c>
      <c r="G3812">
        <v>-16.18</v>
      </c>
      <c r="H3812">
        <v>91.8</v>
      </c>
      <c r="I3812">
        <v>316</v>
      </c>
      <c r="J3812">
        <v>108</v>
      </c>
      <c r="K3812">
        <v>275</v>
      </c>
      <c r="L3812">
        <v>74.8</v>
      </c>
      <c r="M3812">
        <v>2</v>
      </c>
      <c r="N3812">
        <v>6.2E-2</v>
      </c>
      <c r="O3812">
        <v>33</v>
      </c>
      <c r="P3812">
        <v>-2.93</v>
      </c>
      <c r="Q3812">
        <v>217</v>
      </c>
      <c r="R3812">
        <v>100.6</v>
      </c>
      <c r="S3812">
        <v>251</v>
      </c>
      <c r="T3812">
        <v>103.6</v>
      </c>
      <c r="U3812">
        <v>190</v>
      </c>
      <c r="V3812">
        <v>-2.17</v>
      </c>
      <c r="W3812">
        <v>209</v>
      </c>
    </row>
    <row r="3813" spans="1:23" x14ac:dyDescent="0.25">
      <c r="A3813">
        <f>COUNTIF('Value Matchup'!$D$356:$D$423,D3813)</f>
        <v>0</v>
      </c>
      <c r="B3813" t="s">
        <v>1874</v>
      </c>
      <c r="C3813">
        <v>316</v>
      </c>
      <c r="D3813" t="s">
        <v>184</v>
      </c>
      <c r="E3813" t="s">
        <v>136</v>
      </c>
      <c r="F3813" s="79" t="s">
        <v>1864</v>
      </c>
      <c r="G3813">
        <v>-16.53</v>
      </c>
      <c r="H3813">
        <v>97.1</v>
      </c>
      <c r="I3813">
        <v>267</v>
      </c>
      <c r="J3813">
        <v>113.6</v>
      </c>
      <c r="K3813">
        <v>333</v>
      </c>
      <c r="L3813">
        <v>58.2</v>
      </c>
      <c r="M3813">
        <v>337</v>
      </c>
      <c r="N3813">
        <v>-5.6000000000000001E-2</v>
      </c>
      <c r="O3813">
        <v>307</v>
      </c>
      <c r="P3813">
        <v>-4.66</v>
      </c>
      <c r="Q3813">
        <v>262</v>
      </c>
      <c r="R3813">
        <v>98.4</v>
      </c>
      <c r="S3813">
        <v>304</v>
      </c>
      <c r="T3813">
        <v>103.1</v>
      </c>
      <c r="U3813">
        <v>169</v>
      </c>
      <c r="V3813">
        <v>11.78</v>
      </c>
      <c r="W3813">
        <v>8</v>
      </c>
    </row>
    <row r="3814" spans="1:23" x14ac:dyDescent="0.25">
      <c r="A3814">
        <f>COUNTIF('Value Matchup'!$D$356:$D$423,D3814)</f>
        <v>0</v>
      </c>
      <c r="B3814" t="s">
        <v>1874</v>
      </c>
      <c r="C3814">
        <v>317</v>
      </c>
      <c r="D3814" t="s">
        <v>51</v>
      </c>
      <c r="E3814" t="s">
        <v>121</v>
      </c>
      <c r="F3814" s="79" t="s">
        <v>1742</v>
      </c>
      <c r="G3814">
        <v>-17.09</v>
      </c>
      <c r="H3814">
        <v>95.1</v>
      </c>
      <c r="I3814">
        <v>287</v>
      </c>
      <c r="J3814">
        <v>112.2</v>
      </c>
      <c r="K3814">
        <v>323</v>
      </c>
      <c r="L3814">
        <v>68.400000000000006</v>
      </c>
      <c r="M3814">
        <v>57</v>
      </c>
      <c r="N3814">
        <v>3.2000000000000001E-2</v>
      </c>
      <c r="O3814">
        <v>84</v>
      </c>
      <c r="P3814">
        <v>-6.61</v>
      </c>
      <c r="Q3814">
        <v>299</v>
      </c>
      <c r="R3814">
        <v>97.6</v>
      </c>
      <c r="S3814">
        <v>318</v>
      </c>
      <c r="T3814">
        <v>104.2</v>
      </c>
      <c r="U3814">
        <v>220</v>
      </c>
      <c r="V3814">
        <v>-6.17</v>
      </c>
      <c r="W3814">
        <v>301</v>
      </c>
    </row>
    <row r="3815" spans="1:23" x14ac:dyDescent="0.25">
      <c r="A3815">
        <f>COUNTIF('Value Matchup'!$D$356:$D$423,D3815)</f>
        <v>0</v>
      </c>
      <c r="B3815" t="s">
        <v>1874</v>
      </c>
      <c r="C3815">
        <v>318</v>
      </c>
      <c r="D3815" t="s">
        <v>162</v>
      </c>
      <c r="E3815" t="s">
        <v>108</v>
      </c>
      <c r="F3815" s="79" t="s">
        <v>1662</v>
      </c>
      <c r="G3815">
        <v>-17.11</v>
      </c>
      <c r="H3815">
        <v>94.3</v>
      </c>
      <c r="I3815">
        <v>294</v>
      </c>
      <c r="J3815">
        <v>111.4</v>
      </c>
      <c r="K3815">
        <v>314</v>
      </c>
      <c r="L3815">
        <v>64.599999999999994</v>
      </c>
      <c r="M3815">
        <v>202</v>
      </c>
      <c r="N3815">
        <v>2.7E-2</v>
      </c>
      <c r="O3815">
        <v>98</v>
      </c>
      <c r="P3815">
        <v>-2.87</v>
      </c>
      <c r="Q3815">
        <v>216</v>
      </c>
      <c r="R3815">
        <v>100.4</v>
      </c>
      <c r="S3815">
        <v>261</v>
      </c>
      <c r="T3815">
        <v>103.2</v>
      </c>
      <c r="U3815">
        <v>176</v>
      </c>
      <c r="V3815">
        <v>-1.63</v>
      </c>
      <c r="W3815">
        <v>198</v>
      </c>
    </row>
    <row r="3816" spans="1:23" x14ac:dyDescent="0.25">
      <c r="A3816">
        <f>COUNTIF('Value Matchup'!$D$356:$D$423,D3816)</f>
        <v>0</v>
      </c>
      <c r="B3816" t="s">
        <v>1874</v>
      </c>
      <c r="C3816">
        <v>319</v>
      </c>
      <c r="D3816" t="s">
        <v>227</v>
      </c>
      <c r="E3816" t="s">
        <v>1399</v>
      </c>
      <c r="F3816" s="79" t="s">
        <v>1773</v>
      </c>
      <c r="G3816">
        <v>-18.16</v>
      </c>
      <c r="H3816">
        <v>95.9</v>
      </c>
      <c r="I3816">
        <v>280</v>
      </c>
      <c r="J3816">
        <v>114.1</v>
      </c>
      <c r="K3816">
        <v>336</v>
      </c>
      <c r="L3816">
        <v>70.3</v>
      </c>
      <c r="M3816">
        <v>20</v>
      </c>
      <c r="N3816">
        <v>-5.0999999999999997E-2</v>
      </c>
      <c r="O3816">
        <v>297</v>
      </c>
      <c r="P3816">
        <v>0.44</v>
      </c>
      <c r="Q3816">
        <v>147</v>
      </c>
      <c r="R3816">
        <v>103.5</v>
      </c>
      <c r="S3816">
        <v>140</v>
      </c>
      <c r="T3816">
        <v>103</v>
      </c>
      <c r="U3816">
        <v>168</v>
      </c>
      <c r="V3816">
        <v>3.77</v>
      </c>
      <c r="W3816">
        <v>71</v>
      </c>
    </row>
    <row r="3817" spans="1:23" x14ac:dyDescent="0.25">
      <c r="A3817">
        <f>COUNTIF('Value Matchup'!$D$356:$D$423,D3817)</f>
        <v>0</v>
      </c>
      <c r="B3817" t="s">
        <v>1874</v>
      </c>
      <c r="C3817">
        <v>320</v>
      </c>
      <c r="D3817" t="s">
        <v>380</v>
      </c>
      <c r="E3817" t="s">
        <v>116</v>
      </c>
      <c r="F3817" s="79" t="s">
        <v>1753</v>
      </c>
      <c r="G3817">
        <v>-18.64</v>
      </c>
      <c r="H3817">
        <v>93.2</v>
      </c>
      <c r="I3817">
        <v>307</v>
      </c>
      <c r="J3817">
        <v>111.9</v>
      </c>
      <c r="K3817">
        <v>320</v>
      </c>
      <c r="L3817">
        <v>66.8</v>
      </c>
      <c r="M3817">
        <v>105</v>
      </c>
      <c r="N3817">
        <v>-3.1E-2</v>
      </c>
      <c r="O3817">
        <v>255</v>
      </c>
      <c r="P3817">
        <v>-6.75</v>
      </c>
      <c r="Q3817">
        <v>302</v>
      </c>
      <c r="R3817">
        <v>98.8</v>
      </c>
      <c r="S3817">
        <v>293</v>
      </c>
      <c r="T3817">
        <v>105.5</v>
      </c>
      <c r="U3817">
        <v>276</v>
      </c>
      <c r="V3817">
        <v>11.48</v>
      </c>
      <c r="W3817">
        <v>10</v>
      </c>
    </row>
    <row r="3818" spans="1:23" x14ac:dyDescent="0.25">
      <c r="A3818">
        <f>COUNTIF('Value Matchup'!$D$356:$D$423,D3818)</f>
        <v>0</v>
      </c>
      <c r="B3818" t="s">
        <v>1874</v>
      </c>
      <c r="C3818">
        <v>321</v>
      </c>
      <c r="D3818" t="s">
        <v>209</v>
      </c>
      <c r="E3818" t="s">
        <v>182</v>
      </c>
      <c r="F3818" s="79" t="s">
        <v>1866</v>
      </c>
      <c r="G3818">
        <v>-18.68</v>
      </c>
      <c r="H3818">
        <v>93.2</v>
      </c>
      <c r="I3818">
        <v>308</v>
      </c>
      <c r="J3818">
        <v>111.9</v>
      </c>
      <c r="K3818">
        <v>319</v>
      </c>
      <c r="L3818">
        <v>66.7</v>
      </c>
      <c r="M3818">
        <v>108</v>
      </c>
      <c r="N3818">
        <v>-1.4E-2</v>
      </c>
      <c r="O3818">
        <v>205</v>
      </c>
      <c r="P3818">
        <v>1.76</v>
      </c>
      <c r="Q3818">
        <v>117</v>
      </c>
      <c r="R3818">
        <v>103.4</v>
      </c>
      <c r="S3818">
        <v>147</v>
      </c>
      <c r="T3818">
        <v>101.6</v>
      </c>
      <c r="U3818">
        <v>112</v>
      </c>
      <c r="V3818">
        <v>-5.05</v>
      </c>
      <c r="W3818">
        <v>282</v>
      </c>
    </row>
    <row r="3819" spans="1:23" x14ac:dyDescent="0.25">
      <c r="A3819">
        <f>COUNTIF('Value Matchup'!$D$356:$D$423,D3819)</f>
        <v>0</v>
      </c>
      <c r="B3819" t="s">
        <v>1874</v>
      </c>
      <c r="C3819">
        <v>322</v>
      </c>
      <c r="D3819" t="s">
        <v>1407</v>
      </c>
      <c r="E3819" t="s">
        <v>1399</v>
      </c>
      <c r="F3819" s="79" t="s">
        <v>1867</v>
      </c>
      <c r="G3819">
        <v>-18.68</v>
      </c>
      <c r="H3819">
        <v>93.7</v>
      </c>
      <c r="I3819">
        <v>302</v>
      </c>
      <c r="J3819">
        <v>112.3</v>
      </c>
      <c r="K3819">
        <v>325</v>
      </c>
      <c r="L3819">
        <v>62.6</v>
      </c>
      <c r="M3819">
        <v>280</v>
      </c>
      <c r="N3819">
        <v>1E-3</v>
      </c>
      <c r="O3819">
        <v>160</v>
      </c>
      <c r="P3819">
        <v>-8.35</v>
      </c>
      <c r="Q3819">
        <v>316</v>
      </c>
      <c r="R3819">
        <v>97.7</v>
      </c>
      <c r="S3819">
        <v>315</v>
      </c>
      <c r="T3819">
        <v>106.1</v>
      </c>
      <c r="U3819">
        <v>306</v>
      </c>
      <c r="V3819">
        <v>2.99</v>
      </c>
      <c r="W3819">
        <v>90</v>
      </c>
    </row>
    <row r="3820" spans="1:23" x14ac:dyDescent="0.25">
      <c r="A3820">
        <f>COUNTIF('Value Matchup'!$D$356:$D$423,D3820)</f>
        <v>0</v>
      </c>
      <c r="B3820" t="s">
        <v>1874</v>
      </c>
      <c r="C3820">
        <v>323</v>
      </c>
      <c r="D3820" t="s">
        <v>259</v>
      </c>
      <c r="E3820" t="s">
        <v>151</v>
      </c>
      <c r="F3820" s="79" t="s">
        <v>1868</v>
      </c>
      <c r="G3820">
        <v>-18.690000000000001</v>
      </c>
      <c r="H3820">
        <v>89.2</v>
      </c>
      <c r="I3820">
        <v>335</v>
      </c>
      <c r="J3820">
        <v>107.9</v>
      </c>
      <c r="K3820">
        <v>273</v>
      </c>
      <c r="L3820">
        <v>64.2</v>
      </c>
      <c r="M3820">
        <v>224</v>
      </c>
      <c r="N3820">
        <v>5.0000000000000001E-3</v>
      </c>
      <c r="O3820">
        <v>152</v>
      </c>
      <c r="P3820">
        <v>2.4500000000000002</v>
      </c>
      <c r="Q3820">
        <v>106</v>
      </c>
      <c r="R3820">
        <v>104.6</v>
      </c>
      <c r="S3820">
        <v>99</v>
      </c>
      <c r="T3820">
        <v>102.2</v>
      </c>
      <c r="U3820">
        <v>135</v>
      </c>
      <c r="V3820">
        <v>2.4500000000000002</v>
      </c>
      <c r="W3820">
        <v>98</v>
      </c>
    </row>
    <row r="3821" spans="1:23" x14ac:dyDescent="0.25">
      <c r="A3821">
        <f>COUNTIF('Value Matchup'!$D$356:$D$423,D3821)</f>
        <v>0</v>
      </c>
      <c r="B3821" t="s">
        <v>1874</v>
      </c>
      <c r="C3821">
        <v>324</v>
      </c>
      <c r="D3821" t="s">
        <v>395</v>
      </c>
      <c r="E3821" t="s">
        <v>169</v>
      </c>
      <c r="F3821" s="79" t="s">
        <v>1773</v>
      </c>
      <c r="G3821">
        <v>-18.850000000000001</v>
      </c>
      <c r="H3821">
        <v>93.5</v>
      </c>
      <c r="I3821">
        <v>304</v>
      </c>
      <c r="J3821">
        <v>112.3</v>
      </c>
      <c r="K3821">
        <v>324</v>
      </c>
      <c r="L3821">
        <v>64.900000000000006</v>
      </c>
      <c r="M3821">
        <v>189</v>
      </c>
      <c r="N3821">
        <v>-2.8000000000000001E-2</v>
      </c>
      <c r="O3821">
        <v>246</v>
      </c>
      <c r="P3821">
        <v>-3.24</v>
      </c>
      <c r="Q3821">
        <v>229</v>
      </c>
      <c r="R3821">
        <v>102.7</v>
      </c>
      <c r="S3821">
        <v>174</v>
      </c>
      <c r="T3821">
        <v>106</v>
      </c>
      <c r="U3821">
        <v>301</v>
      </c>
      <c r="V3821">
        <v>4.24</v>
      </c>
      <c r="W3821">
        <v>66</v>
      </c>
    </row>
    <row r="3822" spans="1:23" x14ac:dyDescent="0.25">
      <c r="A3822">
        <f>COUNTIF('Value Matchup'!$D$356:$D$423,D3822)</f>
        <v>0</v>
      </c>
      <c r="B3822" t="s">
        <v>1874</v>
      </c>
      <c r="C3822">
        <v>325</v>
      </c>
      <c r="D3822" t="s">
        <v>277</v>
      </c>
      <c r="E3822" t="s">
        <v>116</v>
      </c>
      <c r="F3822" s="79" t="s">
        <v>1753</v>
      </c>
      <c r="G3822">
        <v>-18.88</v>
      </c>
      <c r="H3822">
        <v>94</v>
      </c>
      <c r="I3822">
        <v>297</v>
      </c>
      <c r="J3822">
        <v>112.9</v>
      </c>
      <c r="K3822">
        <v>328</v>
      </c>
      <c r="L3822">
        <v>66.3</v>
      </c>
      <c r="M3822">
        <v>124</v>
      </c>
      <c r="N3822">
        <v>-4.8000000000000001E-2</v>
      </c>
      <c r="O3822">
        <v>292</v>
      </c>
      <c r="P3822">
        <v>-6.4</v>
      </c>
      <c r="Q3822">
        <v>298</v>
      </c>
      <c r="R3822">
        <v>98.6</v>
      </c>
      <c r="S3822">
        <v>298</v>
      </c>
      <c r="T3822">
        <v>105</v>
      </c>
      <c r="U3822">
        <v>248</v>
      </c>
      <c r="V3822">
        <v>11.74</v>
      </c>
      <c r="W3822">
        <v>9</v>
      </c>
    </row>
    <row r="3823" spans="1:23" x14ac:dyDescent="0.25">
      <c r="A3823">
        <f>COUNTIF('Value Matchup'!$D$356:$D$423,D3823)</f>
        <v>0</v>
      </c>
      <c r="B3823" t="s">
        <v>1874</v>
      </c>
      <c r="C3823">
        <v>326</v>
      </c>
      <c r="D3823" t="s">
        <v>280</v>
      </c>
      <c r="E3823" t="s">
        <v>148</v>
      </c>
      <c r="F3823" s="79" t="s">
        <v>1730</v>
      </c>
      <c r="G3823">
        <v>-19.100000000000001</v>
      </c>
      <c r="H3823">
        <v>93.9</v>
      </c>
      <c r="I3823">
        <v>299</v>
      </c>
      <c r="J3823">
        <v>113</v>
      </c>
      <c r="K3823">
        <v>330</v>
      </c>
      <c r="L3823">
        <v>64</v>
      </c>
      <c r="M3823">
        <v>228</v>
      </c>
      <c r="N3823">
        <v>-6.0000000000000001E-3</v>
      </c>
      <c r="O3823">
        <v>182</v>
      </c>
      <c r="P3823">
        <v>-7.88</v>
      </c>
      <c r="Q3823">
        <v>314</v>
      </c>
      <c r="R3823">
        <v>98.5</v>
      </c>
      <c r="S3823">
        <v>301</v>
      </c>
      <c r="T3823">
        <v>106.4</v>
      </c>
      <c r="U3823">
        <v>314</v>
      </c>
      <c r="V3823">
        <v>-5.01</v>
      </c>
      <c r="W3823">
        <v>280</v>
      </c>
    </row>
    <row r="3824" spans="1:23" x14ac:dyDescent="0.25">
      <c r="A3824">
        <f>COUNTIF('Value Matchup'!$D$356:$D$423,D3824)</f>
        <v>0</v>
      </c>
      <c r="B3824" t="s">
        <v>1874</v>
      </c>
      <c r="C3824">
        <v>327</v>
      </c>
      <c r="D3824" t="s">
        <v>211</v>
      </c>
      <c r="E3824" t="s">
        <v>169</v>
      </c>
      <c r="F3824" s="79" t="s">
        <v>1869</v>
      </c>
      <c r="G3824">
        <v>-19.21</v>
      </c>
      <c r="H3824">
        <v>91.3</v>
      </c>
      <c r="I3824">
        <v>321</v>
      </c>
      <c r="J3824">
        <v>110.5</v>
      </c>
      <c r="K3824">
        <v>305</v>
      </c>
      <c r="L3824">
        <v>63.8</v>
      </c>
      <c r="M3824">
        <v>237</v>
      </c>
      <c r="N3824">
        <v>-2.5999999999999999E-2</v>
      </c>
      <c r="O3824">
        <v>240</v>
      </c>
      <c r="P3824">
        <v>-3.91</v>
      </c>
      <c r="Q3824">
        <v>248</v>
      </c>
      <c r="R3824">
        <v>102.8</v>
      </c>
      <c r="S3824">
        <v>171</v>
      </c>
      <c r="T3824">
        <v>106.7</v>
      </c>
      <c r="U3824">
        <v>323</v>
      </c>
      <c r="V3824">
        <v>4.26</v>
      </c>
      <c r="W3824">
        <v>64</v>
      </c>
    </row>
    <row r="3825" spans="1:23" x14ac:dyDescent="0.25">
      <c r="A3825">
        <f>COUNTIF('Value Matchup'!$D$356:$D$423,D3825)</f>
        <v>0</v>
      </c>
      <c r="B3825" t="s">
        <v>1874</v>
      </c>
      <c r="C3825">
        <v>328</v>
      </c>
      <c r="D3825" t="s">
        <v>368</v>
      </c>
      <c r="E3825" t="s">
        <v>148</v>
      </c>
      <c r="F3825" s="79" t="s">
        <v>1751</v>
      </c>
      <c r="G3825">
        <v>-19.29</v>
      </c>
      <c r="H3825">
        <v>94.4</v>
      </c>
      <c r="I3825">
        <v>293</v>
      </c>
      <c r="J3825">
        <v>113.7</v>
      </c>
      <c r="K3825">
        <v>334</v>
      </c>
      <c r="L3825">
        <v>62.3</v>
      </c>
      <c r="M3825">
        <v>292</v>
      </c>
      <c r="N3825">
        <v>-1.6E-2</v>
      </c>
      <c r="O3825">
        <v>213</v>
      </c>
      <c r="P3825">
        <v>-6.05</v>
      </c>
      <c r="Q3825">
        <v>290</v>
      </c>
      <c r="R3825">
        <v>99.7</v>
      </c>
      <c r="S3825">
        <v>279</v>
      </c>
      <c r="T3825">
        <v>105.8</v>
      </c>
      <c r="U3825">
        <v>292</v>
      </c>
      <c r="V3825">
        <v>1.0900000000000001</v>
      </c>
      <c r="W3825">
        <v>124</v>
      </c>
    </row>
    <row r="3826" spans="1:23" x14ac:dyDescent="0.25">
      <c r="A3826">
        <f>COUNTIF('Value Matchup'!$D$356:$D$423,D3826)</f>
        <v>0</v>
      </c>
      <c r="B3826" t="s">
        <v>1874</v>
      </c>
      <c r="C3826">
        <v>329</v>
      </c>
      <c r="D3826" t="s">
        <v>228</v>
      </c>
      <c r="E3826" t="s">
        <v>136</v>
      </c>
      <c r="F3826" s="79" t="s">
        <v>1730</v>
      </c>
      <c r="G3826">
        <v>-19.82</v>
      </c>
      <c r="H3826">
        <v>90.9</v>
      </c>
      <c r="I3826">
        <v>325</v>
      </c>
      <c r="J3826">
        <v>110.8</v>
      </c>
      <c r="K3826">
        <v>310</v>
      </c>
      <c r="L3826">
        <v>65.400000000000006</v>
      </c>
      <c r="M3826">
        <v>166</v>
      </c>
      <c r="N3826">
        <v>0</v>
      </c>
      <c r="O3826">
        <v>165</v>
      </c>
      <c r="P3826">
        <v>-8.4499999999999993</v>
      </c>
      <c r="Q3826">
        <v>317</v>
      </c>
      <c r="R3826">
        <v>96.9</v>
      </c>
      <c r="S3826">
        <v>326</v>
      </c>
      <c r="T3826">
        <v>105.4</v>
      </c>
      <c r="U3826">
        <v>263</v>
      </c>
      <c r="V3826">
        <v>-1.59</v>
      </c>
      <c r="W3826">
        <v>196</v>
      </c>
    </row>
    <row r="3827" spans="1:23" x14ac:dyDescent="0.25">
      <c r="A3827">
        <f>COUNTIF('Value Matchup'!$D$356:$D$423,D3827)</f>
        <v>0</v>
      </c>
      <c r="B3827" t="s">
        <v>1874</v>
      </c>
      <c r="C3827">
        <v>330</v>
      </c>
      <c r="D3827" t="s">
        <v>204</v>
      </c>
      <c r="E3827" t="s">
        <v>136</v>
      </c>
      <c r="F3827" s="79" t="s">
        <v>1737</v>
      </c>
      <c r="G3827">
        <v>-19.87</v>
      </c>
      <c r="H3827">
        <v>90.7</v>
      </c>
      <c r="I3827">
        <v>327</v>
      </c>
      <c r="J3827">
        <v>110.5</v>
      </c>
      <c r="K3827">
        <v>307</v>
      </c>
      <c r="L3827">
        <v>66.2</v>
      </c>
      <c r="M3827">
        <v>134</v>
      </c>
      <c r="N3827">
        <v>8.3000000000000004E-2</v>
      </c>
      <c r="O3827">
        <v>15</v>
      </c>
      <c r="P3827">
        <v>-6.76</v>
      </c>
      <c r="Q3827">
        <v>303</v>
      </c>
      <c r="R3827">
        <v>97.9</v>
      </c>
      <c r="S3827">
        <v>314</v>
      </c>
      <c r="T3827">
        <v>104.6</v>
      </c>
      <c r="U3827">
        <v>234</v>
      </c>
      <c r="V3827">
        <v>5</v>
      </c>
      <c r="W3827">
        <v>52</v>
      </c>
    </row>
    <row r="3828" spans="1:23" x14ac:dyDescent="0.25">
      <c r="A3828">
        <f>COUNTIF('Value Matchup'!$D$356:$D$423,D3828)</f>
        <v>0</v>
      </c>
      <c r="B3828" t="s">
        <v>1874</v>
      </c>
      <c r="C3828">
        <v>331</v>
      </c>
      <c r="D3828" t="s">
        <v>362</v>
      </c>
      <c r="E3828" t="s">
        <v>116</v>
      </c>
      <c r="F3828" s="79" t="s">
        <v>1730</v>
      </c>
      <c r="G3828">
        <v>-19.91</v>
      </c>
      <c r="H3828">
        <v>91.2</v>
      </c>
      <c r="I3828">
        <v>322</v>
      </c>
      <c r="J3828">
        <v>111.2</v>
      </c>
      <c r="K3828">
        <v>313</v>
      </c>
      <c r="L3828">
        <v>64.8</v>
      </c>
      <c r="M3828">
        <v>197</v>
      </c>
      <c r="N3828">
        <v>-3.9E-2</v>
      </c>
      <c r="O3828">
        <v>275</v>
      </c>
      <c r="P3828">
        <v>-11.51</v>
      </c>
      <c r="Q3828">
        <v>339</v>
      </c>
      <c r="R3828">
        <v>96</v>
      </c>
      <c r="S3828">
        <v>337</v>
      </c>
      <c r="T3828">
        <v>107.5</v>
      </c>
      <c r="U3828">
        <v>339</v>
      </c>
      <c r="V3828">
        <v>-0.1</v>
      </c>
      <c r="W3828">
        <v>160</v>
      </c>
    </row>
    <row r="3829" spans="1:23" x14ac:dyDescent="0.25">
      <c r="A3829">
        <f>COUNTIF('Value Matchup'!$D$356:$D$423,D3829)</f>
        <v>0</v>
      </c>
      <c r="B3829" t="s">
        <v>1874</v>
      </c>
      <c r="C3829">
        <v>332</v>
      </c>
      <c r="D3829" t="s">
        <v>305</v>
      </c>
      <c r="E3829" t="s">
        <v>207</v>
      </c>
      <c r="F3829" s="79" t="s">
        <v>1742</v>
      </c>
      <c r="G3829">
        <v>-20.03</v>
      </c>
      <c r="H3829">
        <v>89.3</v>
      </c>
      <c r="I3829">
        <v>334</v>
      </c>
      <c r="J3829">
        <v>109.4</v>
      </c>
      <c r="K3829">
        <v>294</v>
      </c>
      <c r="L3829">
        <v>62.1</v>
      </c>
      <c r="M3829">
        <v>298</v>
      </c>
      <c r="N3829">
        <v>1.4999999999999999E-2</v>
      </c>
      <c r="O3829">
        <v>131</v>
      </c>
      <c r="P3829">
        <v>-4.2699999999999996</v>
      </c>
      <c r="Q3829">
        <v>255</v>
      </c>
      <c r="R3829">
        <v>100.5</v>
      </c>
      <c r="S3829">
        <v>256</v>
      </c>
      <c r="T3829">
        <v>104.8</v>
      </c>
      <c r="U3829">
        <v>239</v>
      </c>
      <c r="V3829">
        <v>-0.46</v>
      </c>
      <c r="W3829">
        <v>174</v>
      </c>
    </row>
    <row r="3830" spans="1:23" x14ac:dyDescent="0.25">
      <c r="A3830">
        <f>COUNTIF('Value Matchup'!$D$356:$D$423,D3830)</f>
        <v>0</v>
      </c>
      <c r="B3830" t="s">
        <v>1874</v>
      </c>
      <c r="C3830">
        <v>333</v>
      </c>
      <c r="D3830" t="s">
        <v>147</v>
      </c>
      <c r="E3830" t="s">
        <v>1399</v>
      </c>
      <c r="F3830" s="79" t="s">
        <v>1755</v>
      </c>
      <c r="G3830">
        <v>-20.61</v>
      </c>
      <c r="H3830">
        <v>94</v>
      </c>
      <c r="I3830">
        <v>296</v>
      </c>
      <c r="J3830">
        <v>114.6</v>
      </c>
      <c r="K3830">
        <v>340</v>
      </c>
      <c r="L3830">
        <v>61</v>
      </c>
      <c r="M3830">
        <v>314</v>
      </c>
      <c r="N3830">
        <v>2.7E-2</v>
      </c>
      <c r="O3830">
        <v>96</v>
      </c>
      <c r="P3830">
        <v>-6.04</v>
      </c>
      <c r="Q3830">
        <v>289</v>
      </c>
      <c r="R3830">
        <v>98.5</v>
      </c>
      <c r="S3830">
        <v>303</v>
      </c>
      <c r="T3830">
        <v>104.5</v>
      </c>
      <c r="U3830">
        <v>228</v>
      </c>
      <c r="V3830">
        <v>-4.1399999999999997</v>
      </c>
      <c r="W3830">
        <v>256</v>
      </c>
    </row>
    <row r="3831" spans="1:23" x14ac:dyDescent="0.25">
      <c r="A3831">
        <f>COUNTIF('Value Matchup'!$D$356:$D$423,D3831)</f>
        <v>0</v>
      </c>
      <c r="B3831" t="s">
        <v>1874</v>
      </c>
      <c r="C3831">
        <v>334</v>
      </c>
      <c r="D3831" t="s">
        <v>115</v>
      </c>
      <c r="E3831" t="s">
        <v>116</v>
      </c>
      <c r="F3831" s="79" t="s">
        <v>1784</v>
      </c>
      <c r="G3831">
        <v>-20.67</v>
      </c>
      <c r="H3831">
        <v>86</v>
      </c>
      <c r="I3831">
        <v>341</v>
      </c>
      <c r="J3831">
        <v>106.7</v>
      </c>
      <c r="K3831">
        <v>252</v>
      </c>
      <c r="L3831">
        <v>70.2</v>
      </c>
      <c r="M3831">
        <v>21</v>
      </c>
      <c r="N3831">
        <v>-1.2E-2</v>
      </c>
      <c r="O3831">
        <v>200</v>
      </c>
      <c r="P3831">
        <v>-12.18</v>
      </c>
      <c r="Q3831">
        <v>342</v>
      </c>
      <c r="R3831">
        <v>96.1</v>
      </c>
      <c r="S3831">
        <v>334</v>
      </c>
      <c r="T3831">
        <v>108.3</v>
      </c>
      <c r="U3831">
        <v>343</v>
      </c>
      <c r="V3831">
        <v>9.3699999999999992</v>
      </c>
      <c r="W3831">
        <v>19</v>
      </c>
    </row>
    <row r="3832" spans="1:23" x14ac:dyDescent="0.25">
      <c r="A3832">
        <f>COUNTIF('Value Matchup'!$D$356:$D$423,D3832)</f>
        <v>1</v>
      </c>
      <c r="B3832" t="s">
        <v>1874</v>
      </c>
      <c r="C3832">
        <v>335</v>
      </c>
      <c r="D3832" t="s">
        <v>202</v>
      </c>
      <c r="E3832" t="s">
        <v>148</v>
      </c>
      <c r="F3832" s="79" t="s">
        <v>1760</v>
      </c>
      <c r="G3832">
        <v>-21.55</v>
      </c>
      <c r="H3832">
        <v>91.4</v>
      </c>
      <c r="I3832">
        <v>320</v>
      </c>
      <c r="J3832">
        <v>112.9</v>
      </c>
      <c r="K3832">
        <v>329</v>
      </c>
      <c r="L3832">
        <v>67.8</v>
      </c>
      <c r="M3832">
        <v>68</v>
      </c>
      <c r="N3832">
        <v>4.1000000000000002E-2</v>
      </c>
      <c r="O3832">
        <v>70</v>
      </c>
      <c r="P3832">
        <v>-6.23</v>
      </c>
      <c r="Q3832">
        <v>294</v>
      </c>
      <c r="R3832">
        <v>99.9</v>
      </c>
      <c r="S3832">
        <v>275</v>
      </c>
      <c r="T3832">
        <v>106.1</v>
      </c>
      <c r="U3832">
        <v>308</v>
      </c>
      <c r="V3832">
        <v>2.3199999999999998</v>
      </c>
      <c r="W3832">
        <v>102</v>
      </c>
    </row>
    <row r="3833" spans="1:23" x14ac:dyDescent="0.25">
      <c r="A3833">
        <f>COUNTIF('Value Matchup'!$D$356:$D$423,D3833)</f>
        <v>0</v>
      </c>
      <c r="B3833" t="s">
        <v>1874</v>
      </c>
      <c r="C3833">
        <v>336</v>
      </c>
      <c r="D3833" t="s">
        <v>360</v>
      </c>
      <c r="E3833" t="s">
        <v>132</v>
      </c>
      <c r="F3833" s="79" t="s">
        <v>1870</v>
      </c>
      <c r="G3833">
        <v>-21.81</v>
      </c>
      <c r="H3833">
        <v>95</v>
      </c>
      <c r="I3833">
        <v>288</v>
      </c>
      <c r="J3833">
        <v>116.8</v>
      </c>
      <c r="K3833">
        <v>341</v>
      </c>
      <c r="L3833">
        <v>69.7</v>
      </c>
      <c r="M3833">
        <v>28</v>
      </c>
      <c r="N3833">
        <v>-1.7000000000000001E-2</v>
      </c>
      <c r="O3833">
        <v>218</v>
      </c>
      <c r="P3833">
        <v>-3.1</v>
      </c>
      <c r="Q3833">
        <v>224</v>
      </c>
      <c r="R3833">
        <v>102.8</v>
      </c>
      <c r="S3833">
        <v>170</v>
      </c>
      <c r="T3833">
        <v>105.9</v>
      </c>
      <c r="U3833">
        <v>295</v>
      </c>
      <c r="V3833">
        <v>-1.74</v>
      </c>
      <c r="W3833">
        <v>203</v>
      </c>
    </row>
    <row r="3834" spans="1:23" x14ac:dyDescent="0.25">
      <c r="A3834">
        <f>COUNTIF('Value Matchup'!$D$356:$D$423,D3834)</f>
        <v>0</v>
      </c>
      <c r="B3834" t="s">
        <v>1874</v>
      </c>
      <c r="C3834">
        <v>337</v>
      </c>
      <c r="D3834" t="s">
        <v>245</v>
      </c>
      <c r="E3834" t="s">
        <v>207</v>
      </c>
      <c r="F3834" s="79" t="s">
        <v>1752</v>
      </c>
      <c r="G3834">
        <v>-23.44</v>
      </c>
      <c r="H3834">
        <v>89.6</v>
      </c>
      <c r="I3834">
        <v>331</v>
      </c>
      <c r="J3834">
        <v>113</v>
      </c>
      <c r="K3834">
        <v>331</v>
      </c>
      <c r="L3834">
        <v>61.6</v>
      </c>
      <c r="M3834">
        <v>311</v>
      </c>
      <c r="N3834">
        <v>7.0000000000000001E-3</v>
      </c>
      <c r="O3834">
        <v>148</v>
      </c>
      <c r="P3834">
        <v>-7.19</v>
      </c>
      <c r="Q3834">
        <v>309</v>
      </c>
      <c r="R3834">
        <v>98.3</v>
      </c>
      <c r="S3834">
        <v>307</v>
      </c>
      <c r="T3834">
        <v>105.5</v>
      </c>
      <c r="U3834">
        <v>277</v>
      </c>
      <c r="V3834">
        <v>-12.22</v>
      </c>
      <c r="W3834">
        <v>343</v>
      </c>
    </row>
    <row r="3835" spans="1:23" x14ac:dyDescent="0.25">
      <c r="A3835">
        <f>COUNTIF('Value Matchup'!$D$356:$D$423,D3835)</f>
        <v>0</v>
      </c>
      <c r="B3835" t="s">
        <v>1874</v>
      </c>
      <c r="C3835">
        <v>338</v>
      </c>
      <c r="D3835" t="s">
        <v>1768</v>
      </c>
      <c r="E3835" t="s">
        <v>1399</v>
      </c>
      <c r="F3835" s="79" t="s">
        <v>1742</v>
      </c>
      <c r="G3835">
        <v>-23.92</v>
      </c>
      <c r="H3835">
        <v>83.9</v>
      </c>
      <c r="I3835">
        <v>343</v>
      </c>
      <c r="J3835">
        <v>107.8</v>
      </c>
      <c r="K3835">
        <v>270</v>
      </c>
      <c r="L3835">
        <v>67.3</v>
      </c>
      <c r="M3835">
        <v>86</v>
      </c>
      <c r="N3835">
        <v>1.0999999999999999E-2</v>
      </c>
      <c r="O3835">
        <v>140</v>
      </c>
      <c r="P3835">
        <v>-9.64</v>
      </c>
      <c r="Q3835">
        <v>326</v>
      </c>
      <c r="R3835">
        <v>96</v>
      </c>
      <c r="S3835">
        <v>336</v>
      </c>
      <c r="T3835">
        <v>105.7</v>
      </c>
      <c r="U3835">
        <v>284</v>
      </c>
      <c r="V3835">
        <v>-8.08</v>
      </c>
      <c r="W3835">
        <v>318</v>
      </c>
    </row>
    <row r="3836" spans="1:23" x14ac:dyDescent="0.25">
      <c r="A3836">
        <f>COUNTIF('Value Matchup'!$D$356:$D$423,D3836)</f>
        <v>0</v>
      </c>
      <c r="B3836" t="s">
        <v>1874</v>
      </c>
      <c r="C3836">
        <v>339</v>
      </c>
      <c r="D3836" t="s">
        <v>336</v>
      </c>
      <c r="E3836" t="s">
        <v>198</v>
      </c>
      <c r="F3836" s="79" t="s">
        <v>1871</v>
      </c>
      <c r="G3836">
        <v>-24.88</v>
      </c>
      <c r="H3836">
        <v>89.6</v>
      </c>
      <c r="I3836">
        <v>332</v>
      </c>
      <c r="J3836">
        <v>114.5</v>
      </c>
      <c r="K3836">
        <v>337</v>
      </c>
      <c r="L3836">
        <v>63.6</v>
      </c>
      <c r="M3836">
        <v>245</v>
      </c>
      <c r="N3836">
        <v>1.7000000000000001E-2</v>
      </c>
      <c r="O3836">
        <v>123</v>
      </c>
      <c r="P3836">
        <v>-1.65</v>
      </c>
      <c r="Q3836">
        <v>194</v>
      </c>
      <c r="R3836">
        <v>103.1</v>
      </c>
      <c r="S3836">
        <v>152</v>
      </c>
      <c r="T3836">
        <v>104.8</v>
      </c>
      <c r="U3836">
        <v>241</v>
      </c>
      <c r="V3836">
        <v>0.09</v>
      </c>
      <c r="W3836">
        <v>153</v>
      </c>
    </row>
    <row r="3837" spans="1:23" x14ac:dyDescent="0.25">
      <c r="A3837">
        <f>COUNTIF('Value Matchup'!$D$356:$D$423,D3837)</f>
        <v>0</v>
      </c>
      <c r="B3837" t="s">
        <v>1874</v>
      </c>
      <c r="C3837">
        <v>340</v>
      </c>
      <c r="D3837" t="s">
        <v>119</v>
      </c>
      <c r="E3837" t="s">
        <v>116</v>
      </c>
      <c r="F3837" s="79" t="s">
        <v>1855</v>
      </c>
      <c r="G3837">
        <v>-26.4</v>
      </c>
      <c r="H3837">
        <v>92.1</v>
      </c>
      <c r="I3837">
        <v>313</v>
      </c>
      <c r="J3837">
        <v>118.5</v>
      </c>
      <c r="K3837">
        <v>344</v>
      </c>
      <c r="L3837">
        <v>72.400000000000006</v>
      </c>
      <c r="M3837">
        <v>9</v>
      </c>
      <c r="N3837">
        <v>-0.05</v>
      </c>
      <c r="O3837">
        <v>296</v>
      </c>
      <c r="P3837">
        <v>-10.26</v>
      </c>
      <c r="Q3837">
        <v>331</v>
      </c>
      <c r="R3837">
        <v>96.5</v>
      </c>
      <c r="S3837">
        <v>331</v>
      </c>
      <c r="T3837">
        <v>106.7</v>
      </c>
      <c r="U3837">
        <v>325</v>
      </c>
      <c r="V3837">
        <v>2.94</v>
      </c>
      <c r="W3837">
        <v>92</v>
      </c>
    </row>
    <row r="3838" spans="1:23" x14ac:dyDescent="0.25">
      <c r="A3838">
        <f>COUNTIF('Value Matchup'!$D$356:$D$423,D3838)</f>
        <v>0</v>
      </c>
      <c r="B3838" t="s">
        <v>1874</v>
      </c>
      <c r="C3838">
        <v>341</v>
      </c>
      <c r="D3838" t="s">
        <v>218</v>
      </c>
      <c r="E3838" t="s">
        <v>116</v>
      </c>
      <c r="F3838" s="79" t="s">
        <v>1751</v>
      </c>
      <c r="G3838">
        <v>-27.1</v>
      </c>
      <c r="H3838">
        <v>89.8</v>
      </c>
      <c r="I3838">
        <v>330</v>
      </c>
      <c r="J3838">
        <v>116.9</v>
      </c>
      <c r="K3838">
        <v>343</v>
      </c>
      <c r="L3838">
        <v>61.8</v>
      </c>
      <c r="M3838">
        <v>303</v>
      </c>
      <c r="N3838">
        <v>-1.4999999999999999E-2</v>
      </c>
      <c r="O3838">
        <v>210</v>
      </c>
      <c r="P3838">
        <v>-10</v>
      </c>
      <c r="Q3838">
        <v>330</v>
      </c>
      <c r="R3838">
        <v>96.6</v>
      </c>
      <c r="S3838">
        <v>329</v>
      </c>
      <c r="T3838">
        <v>106.6</v>
      </c>
      <c r="U3838">
        <v>320</v>
      </c>
      <c r="V3838">
        <v>4.7699999999999996</v>
      </c>
      <c r="W3838">
        <v>56</v>
      </c>
    </row>
    <row r="3839" spans="1:23" x14ac:dyDescent="0.25">
      <c r="A3839">
        <f>COUNTIF('Value Matchup'!$D$356:$D$423,D3839)</f>
        <v>0</v>
      </c>
      <c r="B3839" t="s">
        <v>1874</v>
      </c>
      <c r="C3839">
        <v>342</v>
      </c>
      <c r="D3839" t="s">
        <v>265</v>
      </c>
      <c r="E3839" t="s">
        <v>136</v>
      </c>
      <c r="F3839" s="79" t="s">
        <v>1760</v>
      </c>
      <c r="G3839">
        <v>-27.77</v>
      </c>
      <c r="H3839">
        <v>89.2</v>
      </c>
      <c r="I3839">
        <v>336</v>
      </c>
      <c r="J3839">
        <v>116.9</v>
      </c>
      <c r="K3839">
        <v>342</v>
      </c>
      <c r="L3839">
        <v>63.5</v>
      </c>
      <c r="M3839">
        <v>256</v>
      </c>
      <c r="N3839">
        <v>0.06</v>
      </c>
      <c r="O3839">
        <v>34</v>
      </c>
      <c r="P3839">
        <v>-12.24</v>
      </c>
      <c r="Q3839">
        <v>343</v>
      </c>
      <c r="R3839">
        <v>93.7</v>
      </c>
      <c r="S3839">
        <v>344</v>
      </c>
      <c r="T3839">
        <v>105.9</v>
      </c>
      <c r="U3839">
        <v>298</v>
      </c>
      <c r="V3839">
        <v>-9.51</v>
      </c>
      <c r="W3839">
        <v>332</v>
      </c>
    </row>
    <row r="3840" spans="1:23" x14ac:dyDescent="0.25">
      <c r="A3840">
        <f>COUNTIF('Value Matchup'!$D$356:$D$423,D3840)</f>
        <v>1</v>
      </c>
      <c r="B3840" t="s">
        <v>1874</v>
      </c>
      <c r="C3840">
        <v>343</v>
      </c>
      <c r="D3840" t="s">
        <v>301</v>
      </c>
      <c r="E3840" t="s">
        <v>1399</v>
      </c>
      <c r="F3840" s="79" t="s">
        <v>1872</v>
      </c>
      <c r="G3840">
        <v>-28.86</v>
      </c>
      <c r="H3840">
        <v>85.6</v>
      </c>
      <c r="I3840">
        <v>342</v>
      </c>
      <c r="J3840">
        <v>114.5</v>
      </c>
      <c r="K3840">
        <v>338</v>
      </c>
      <c r="L3840">
        <v>69</v>
      </c>
      <c r="M3840">
        <v>43</v>
      </c>
      <c r="N3840">
        <v>-1.4999999999999999E-2</v>
      </c>
      <c r="O3840">
        <v>212</v>
      </c>
      <c r="P3840">
        <v>-4.55</v>
      </c>
      <c r="Q3840">
        <v>261</v>
      </c>
      <c r="R3840">
        <v>100</v>
      </c>
      <c r="S3840">
        <v>273</v>
      </c>
      <c r="T3840">
        <v>104.5</v>
      </c>
      <c r="U3840">
        <v>229</v>
      </c>
      <c r="V3840">
        <v>5.9</v>
      </c>
      <c r="W3840">
        <v>41</v>
      </c>
    </row>
    <row r="3841" spans="1:23" x14ac:dyDescent="0.25">
      <c r="A3841">
        <f>COUNTIF('Value Matchup'!$D$356:$D$423,D3841)</f>
        <v>0</v>
      </c>
      <c r="B3841" t="s">
        <v>1874</v>
      </c>
      <c r="C3841">
        <v>344</v>
      </c>
      <c r="D3841" t="s">
        <v>297</v>
      </c>
      <c r="E3841" t="s">
        <v>1399</v>
      </c>
      <c r="F3841" s="79" t="s">
        <v>1873</v>
      </c>
      <c r="G3841">
        <v>-35.200000000000003</v>
      </c>
      <c r="H3841">
        <v>71.5</v>
      </c>
      <c r="I3841">
        <v>344</v>
      </c>
      <c r="J3841">
        <v>106.7</v>
      </c>
      <c r="K3841">
        <v>254</v>
      </c>
      <c r="L3841">
        <v>64.599999999999994</v>
      </c>
      <c r="M3841">
        <v>200</v>
      </c>
      <c r="N3841">
        <v>-2.8000000000000001E-2</v>
      </c>
      <c r="O3841">
        <v>247</v>
      </c>
      <c r="P3841">
        <v>-10.64</v>
      </c>
      <c r="Q3841">
        <v>335</v>
      </c>
      <c r="R3841">
        <v>97.6</v>
      </c>
      <c r="S3841">
        <v>319</v>
      </c>
      <c r="T3841">
        <v>108.3</v>
      </c>
      <c r="U3841">
        <v>344</v>
      </c>
      <c r="V3841">
        <v>-7.98</v>
      </c>
      <c r="W3841">
        <v>317</v>
      </c>
    </row>
    <row r="3842" spans="1:23" x14ac:dyDescent="0.25">
      <c r="A3842">
        <f>COUNTIF('Value Matchup'!$D$356:$D$423,D3842)</f>
        <v>0</v>
      </c>
      <c r="B3842" t="s">
        <v>1936</v>
      </c>
      <c r="C3842">
        <v>1</v>
      </c>
      <c r="D3842" t="s">
        <v>960</v>
      </c>
      <c r="E3842" t="s">
        <v>134</v>
      </c>
      <c r="F3842" s="79" t="s">
        <v>1875</v>
      </c>
      <c r="G3842">
        <v>35.21</v>
      </c>
      <c r="H3842">
        <v>120.9</v>
      </c>
      <c r="I3842">
        <v>2</v>
      </c>
      <c r="J3842">
        <v>85.7</v>
      </c>
      <c r="K3842">
        <v>1</v>
      </c>
      <c r="L3842">
        <v>66.8</v>
      </c>
      <c r="M3842">
        <v>109</v>
      </c>
      <c r="N3842">
        <v>1.2E-2</v>
      </c>
      <c r="O3842">
        <v>138</v>
      </c>
      <c r="P3842">
        <v>9.57</v>
      </c>
      <c r="Q3842">
        <v>14</v>
      </c>
      <c r="R3842">
        <v>109.2</v>
      </c>
      <c r="S3842">
        <v>8</v>
      </c>
      <c r="T3842">
        <v>99.6</v>
      </c>
      <c r="U3842">
        <v>35</v>
      </c>
      <c r="V3842">
        <v>-1.41</v>
      </c>
      <c r="W3842">
        <v>184</v>
      </c>
    </row>
    <row r="3843" spans="1:23" x14ac:dyDescent="0.25">
      <c r="A3843">
        <f>COUNTIF('Value Matchup'!$D$356:$D$423,D3843)</f>
        <v>0</v>
      </c>
      <c r="B3843" t="s">
        <v>1936</v>
      </c>
      <c r="C3843">
        <v>2</v>
      </c>
      <c r="D3843" t="s">
        <v>1876</v>
      </c>
      <c r="E3843" t="s">
        <v>167</v>
      </c>
      <c r="F3843" s="79" t="s">
        <v>1591</v>
      </c>
      <c r="G3843">
        <v>31.51</v>
      </c>
      <c r="H3843">
        <v>118</v>
      </c>
      <c r="I3843">
        <v>6</v>
      </c>
      <c r="J3843">
        <v>86.5</v>
      </c>
      <c r="K3843">
        <v>2</v>
      </c>
      <c r="L3843">
        <v>68.099999999999994</v>
      </c>
      <c r="M3843">
        <v>76</v>
      </c>
      <c r="N3843">
        <v>1.2E-2</v>
      </c>
      <c r="O3843">
        <v>141</v>
      </c>
      <c r="P3843">
        <v>5.83</v>
      </c>
      <c r="Q3843">
        <v>72</v>
      </c>
      <c r="R3843">
        <v>107</v>
      </c>
      <c r="S3843">
        <v>62</v>
      </c>
      <c r="T3843">
        <v>101.1</v>
      </c>
      <c r="U3843">
        <v>79</v>
      </c>
      <c r="V3843">
        <v>5.45</v>
      </c>
      <c r="W3843">
        <v>39</v>
      </c>
    </row>
    <row r="3844" spans="1:23" x14ac:dyDescent="0.25">
      <c r="A3844">
        <f>COUNTIF('Value Matchup'!$D$356:$D$423,D3844)</f>
        <v>0</v>
      </c>
      <c r="B3844" t="s">
        <v>1936</v>
      </c>
      <c r="C3844">
        <v>3</v>
      </c>
      <c r="D3844" t="s">
        <v>1090</v>
      </c>
      <c r="E3844" t="s">
        <v>140</v>
      </c>
      <c r="F3844" s="79" t="s">
        <v>1412</v>
      </c>
      <c r="G3844">
        <v>30.22</v>
      </c>
      <c r="H3844">
        <v>122.1</v>
      </c>
      <c r="I3844">
        <v>1</v>
      </c>
      <c r="J3844">
        <v>91.9</v>
      </c>
      <c r="K3844">
        <v>14</v>
      </c>
      <c r="L3844">
        <v>72.5</v>
      </c>
      <c r="M3844">
        <v>9</v>
      </c>
      <c r="N3844">
        <v>0.05</v>
      </c>
      <c r="O3844">
        <v>55</v>
      </c>
      <c r="P3844">
        <v>10.18</v>
      </c>
      <c r="Q3844">
        <v>7</v>
      </c>
      <c r="R3844">
        <v>108</v>
      </c>
      <c r="S3844">
        <v>36</v>
      </c>
      <c r="T3844">
        <v>97.8</v>
      </c>
      <c r="U3844">
        <v>2</v>
      </c>
      <c r="V3844">
        <v>1.5</v>
      </c>
      <c r="W3844">
        <v>107</v>
      </c>
    </row>
    <row r="3845" spans="1:23" x14ac:dyDescent="0.25">
      <c r="A3845">
        <f>COUNTIF('Value Matchup'!$D$356:$D$423,D3845)</f>
        <v>0</v>
      </c>
      <c r="B3845" t="s">
        <v>1936</v>
      </c>
      <c r="C3845">
        <v>4</v>
      </c>
      <c r="D3845" t="s">
        <v>1877</v>
      </c>
      <c r="E3845" t="s">
        <v>1668</v>
      </c>
      <c r="F3845" s="79" t="s">
        <v>1306</v>
      </c>
      <c r="G3845">
        <v>29.94</v>
      </c>
      <c r="H3845">
        <v>118</v>
      </c>
      <c r="I3845">
        <v>7</v>
      </c>
      <c r="J3845">
        <v>88.1</v>
      </c>
      <c r="K3845">
        <v>5</v>
      </c>
      <c r="L3845">
        <v>64.099999999999994</v>
      </c>
      <c r="M3845">
        <v>209</v>
      </c>
      <c r="N3845">
        <v>4.7E-2</v>
      </c>
      <c r="O3845">
        <v>62</v>
      </c>
      <c r="P3845">
        <v>10.029999999999999</v>
      </c>
      <c r="Q3845">
        <v>9</v>
      </c>
      <c r="R3845">
        <v>109.3</v>
      </c>
      <c r="S3845">
        <v>6</v>
      </c>
      <c r="T3845">
        <v>99.3</v>
      </c>
      <c r="U3845">
        <v>24</v>
      </c>
      <c r="V3845">
        <v>-1.63</v>
      </c>
      <c r="W3845">
        <v>196</v>
      </c>
    </row>
    <row r="3846" spans="1:23" x14ac:dyDescent="0.25">
      <c r="A3846">
        <f>COUNTIF('Value Matchup'!$D$356:$D$423,D3846)</f>
        <v>0</v>
      </c>
      <c r="B3846" t="s">
        <v>1936</v>
      </c>
      <c r="C3846">
        <v>5</v>
      </c>
      <c r="D3846" t="s">
        <v>1878</v>
      </c>
      <c r="E3846" t="s">
        <v>232</v>
      </c>
      <c r="F3846" s="79" t="s">
        <v>952</v>
      </c>
      <c r="G3846">
        <v>26.68</v>
      </c>
      <c r="H3846">
        <v>113.5</v>
      </c>
      <c r="I3846">
        <v>37</v>
      </c>
      <c r="J3846">
        <v>86.8</v>
      </c>
      <c r="K3846">
        <v>3</v>
      </c>
      <c r="L3846">
        <v>61.1</v>
      </c>
      <c r="M3846">
        <v>306</v>
      </c>
      <c r="N3846">
        <v>4.2999999999999997E-2</v>
      </c>
      <c r="O3846">
        <v>69</v>
      </c>
      <c r="P3846">
        <v>7.35</v>
      </c>
      <c r="Q3846">
        <v>51</v>
      </c>
      <c r="R3846">
        <v>107.1</v>
      </c>
      <c r="S3846">
        <v>61</v>
      </c>
      <c r="T3846">
        <v>99.8</v>
      </c>
      <c r="U3846">
        <v>40</v>
      </c>
      <c r="V3846">
        <v>-0.19</v>
      </c>
      <c r="W3846">
        <v>154</v>
      </c>
    </row>
    <row r="3847" spans="1:23" x14ac:dyDescent="0.25">
      <c r="A3847">
        <f>COUNTIF('Value Matchup'!$D$356:$D$423,D3847)</f>
        <v>0</v>
      </c>
      <c r="B3847" t="s">
        <v>1936</v>
      </c>
      <c r="C3847">
        <v>6</v>
      </c>
      <c r="D3847" t="s">
        <v>949</v>
      </c>
      <c r="E3847" t="s">
        <v>140</v>
      </c>
      <c r="F3847" s="79" t="s">
        <v>648</v>
      </c>
      <c r="G3847">
        <v>26.4</v>
      </c>
      <c r="H3847">
        <v>116.3</v>
      </c>
      <c r="I3847">
        <v>13</v>
      </c>
      <c r="J3847">
        <v>89.9</v>
      </c>
      <c r="K3847">
        <v>7</v>
      </c>
      <c r="L3847">
        <v>71.5</v>
      </c>
      <c r="M3847">
        <v>13</v>
      </c>
      <c r="N3847">
        <v>-6.0000000000000001E-3</v>
      </c>
      <c r="O3847">
        <v>189</v>
      </c>
      <c r="P3847">
        <v>10.06</v>
      </c>
      <c r="Q3847">
        <v>8</v>
      </c>
      <c r="R3847">
        <v>109.1</v>
      </c>
      <c r="S3847">
        <v>9</v>
      </c>
      <c r="T3847">
        <v>99</v>
      </c>
      <c r="U3847">
        <v>18</v>
      </c>
      <c r="V3847">
        <v>3.36</v>
      </c>
      <c r="W3847">
        <v>73</v>
      </c>
    </row>
    <row r="3848" spans="1:23" x14ac:dyDescent="0.25">
      <c r="A3848">
        <f>COUNTIF('Value Matchup'!$D$356:$D$423,D3848)</f>
        <v>0</v>
      </c>
      <c r="B3848" t="s">
        <v>1936</v>
      </c>
      <c r="C3848">
        <v>7</v>
      </c>
      <c r="D3848" t="s">
        <v>1510</v>
      </c>
      <c r="E3848" t="s">
        <v>150</v>
      </c>
      <c r="F3848" s="79" t="s">
        <v>648</v>
      </c>
      <c r="G3848">
        <v>25.56</v>
      </c>
      <c r="H3848">
        <v>115.2</v>
      </c>
      <c r="I3848">
        <v>21</v>
      </c>
      <c r="J3848">
        <v>89.7</v>
      </c>
      <c r="K3848">
        <v>6</v>
      </c>
      <c r="L3848">
        <v>60.5</v>
      </c>
      <c r="M3848">
        <v>316</v>
      </c>
      <c r="N3848">
        <v>2.9000000000000001E-2</v>
      </c>
      <c r="O3848">
        <v>99</v>
      </c>
      <c r="P3848">
        <v>8.48</v>
      </c>
      <c r="Q3848">
        <v>35</v>
      </c>
      <c r="R3848">
        <v>108.2</v>
      </c>
      <c r="S3848">
        <v>31</v>
      </c>
      <c r="T3848">
        <v>99.8</v>
      </c>
      <c r="U3848">
        <v>39</v>
      </c>
      <c r="V3848">
        <v>-2.72</v>
      </c>
      <c r="W3848">
        <v>235</v>
      </c>
    </row>
    <row r="3849" spans="1:23" x14ac:dyDescent="0.25">
      <c r="A3849">
        <f>COUNTIF('Value Matchup'!$D$356:$D$423,D3849)</f>
        <v>0</v>
      </c>
      <c r="B3849" t="s">
        <v>1936</v>
      </c>
      <c r="C3849">
        <v>8</v>
      </c>
      <c r="D3849" t="s">
        <v>1879</v>
      </c>
      <c r="E3849" t="s">
        <v>150</v>
      </c>
      <c r="F3849" s="79" t="s">
        <v>1034</v>
      </c>
      <c r="G3849">
        <v>25.41</v>
      </c>
      <c r="H3849">
        <v>113.1</v>
      </c>
      <c r="I3849">
        <v>40</v>
      </c>
      <c r="J3849">
        <v>87.7</v>
      </c>
      <c r="K3849">
        <v>4</v>
      </c>
      <c r="L3849">
        <v>65.3</v>
      </c>
      <c r="M3849">
        <v>160</v>
      </c>
      <c r="N3849">
        <v>-5.7000000000000002E-2</v>
      </c>
      <c r="O3849">
        <v>300</v>
      </c>
      <c r="P3849">
        <v>9.34</v>
      </c>
      <c r="Q3849">
        <v>21</v>
      </c>
      <c r="R3849">
        <v>108.4</v>
      </c>
      <c r="S3849">
        <v>28</v>
      </c>
      <c r="T3849">
        <v>99</v>
      </c>
      <c r="U3849">
        <v>17</v>
      </c>
      <c r="V3849">
        <v>0.79</v>
      </c>
      <c r="W3849">
        <v>126</v>
      </c>
    </row>
    <row r="3850" spans="1:23" x14ac:dyDescent="0.25">
      <c r="A3850">
        <f>COUNTIF('Value Matchup'!$D$356:$D$423,D3850)</f>
        <v>0</v>
      </c>
      <c r="B3850" t="s">
        <v>1936</v>
      </c>
      <c r="C3850">
        <v>9</v>
      </c>
      <c r="D3850" t="s">
        <v>1880</v>
      </c>
      <c r="E3850" t="s">
        <v>134</v>
      </c>
      <c r="F3850" s="79" t="s">
        <v>1209</v>
      </c>
      <c r="G3850">
        <v>25.09</v>
      </c>
      <c r="H3850">
        <v>120.6</v>
      </c>
      <c r="I3850">
        <v>3</v>
      </c>
      <c r="J3850">
        <v>95.5</v>
      </c>
      <c r="K3850">
        <v>42</v>
      </c>
      <c r="L3850">
        <v>63.9</v>
      </c>
      <c r="M3850">
        <v>222</v>
      </c>
      <c r="N3850">
        <v>4.3999999999999997E-2</v>
      </c>
      <c r="O3850">
        <v>67</v>
      </c>
      <c r="P3850">
        <v>10.37</v>
      </c>
      <c r="Q3850">
        <v>6</v>
      </c>
      <c r="R3850">
        <v>108.4</v>
      </c>
      <c r="S3850">
        <v>29</v>
      </c>
      <c r="T3850">
        <v>98</v>
      </c>
      <c r="U3850">
        <v>3</v>
      </c>
      <c r="V3850">
        <v>0.04</v>
      </c>
      <c r="W3850">
        <v>146</v>
      </c>
    </row>
    <row r="3851" spans="1:23" x14ac:dyDescent="0.25">
      <c r="A3851">
        <f>COUNTIF('Value Matchup'!$D$356:$D$423,D3851)</f>
        <v>0</v>
      </c>
      <c r="B3851" t="s">
        <v>1936</v>
      </c>
      <c r="C3851">
        <v>10</v>
      </c>
      <c r="D3851" t="s">
        <v>1881</v>
      </c>
      <c r="E3851" t="s">
        <v>1668</v>
      </c>
      <c r="F3851" s="79" t="s">
        <v>968</v>
      </c>
      <c r="G3851">
        <v>24.32</v>
      </c>
      <c r="H3851">
        <v>115.1</v>
      </c>
      <c r="I3851">
        <v>23</v>
      </c>
      <c r="J3851">
        <v>90.8</v>
      </c>
      <c r="K3851">
        <v>9</v>
      </c>
      <c r="L3851">
        <v>58.3</v>
      </c>
      <c r="M3851">
        <v>334</v>
      </c>
      <c r="N3851">
        <v>-4.0000000000000001E-3</v>
      </c>
      <c r="O3851">
        <v>179</v>
      </c>
      <c r="P3851">
        <v>8.99</v>
      </c>
      <c r="Q3851">
        <v>29</v>
      </c>
      <c r="R3851">
        <v>109</v>
      </c>
      <c r="S3851">
        <v>12</v>
      </c>
      <c r="T3851">
        <v>100</v>
      </c>
      <c r="U3851">
        <v>52</v>
      </c>
      <c r="V3851">
        <v>-6.51</v>
      </c>
      <c r="W3851">
        <v>309</v>
      </c>
    </row>
    <row r="3852" spans="1:23" x14ac:dyDescent="0.25">
      <c r="A3852">
        <f>COUNTIF('Value Matchup'!$D$356:$D$423,D3852)</f>
        <v>0</v>
      </c>
      <c r="B3852" t="s">
        <v>1936</v>
      </c>
      <c r="C3852">
        <v>11</v>
      </c>
      <c r="D3852" t="s">
        <v>1337</v>
      </c>
      <c r="E3852" t="s">
        <v>169</v>
      </c>
      <c r="F3852" s="79" t="s">
        <v>1434</v>
      </c>
      <c r="G3852">
        <v>23.61</v>
      </c>
      <c r="H3852">
        <v>117</v>
      </c>
      <c r="I3852">
        <v>9</v>
      </c>
      <c r="J3852">
        <v>93.4</v>
      </c>
      <c r="K3852">
        <v>24</v>
      </c>
      <c r="L3852">
        <v>66.2</v>
      </c>
      <c r="M3852">
        <v>133</v>
      </c>
      <c r="N3852">
        <v>-3.5999999999999997E-2</v>
      </c>
      <c r="O3852">
        <v>260</v>
      </c>
      <c r="P3852">
        <v>3.36</v>
      </c>
      <c r="Q3852">
        <v>102</v>
      </c>
      <c r="R3852">
        <v>105.2</v>
      </c>
      <c r="S3852">
        <v>105</v>
      </c>
      <c r="T3852">
        <v>101.8</v>
      </c>
      <c r="U3852">
        <v>97</v>
      </c>
      <c r="V3852">
        <v>14.93</v>
      </c>
      <c r="W3852">
        <v>1</v>
      </c>
    </row>
    <row r="3853" spans="1:23" x14ac:dyDescent="0.25">
      <c r="A3853">
        <f>COUNTIF('Value Matchup'!$D$356:$D$423,D3853)</f>
        <v>0</v>
      </c>
      <c r="B3853" t="s">
        <v>1936</v>
      </c>
      <c r="C3853">
        <v>12</v>
      </c>
      <c r="D3853" t="s">
        <v>1048</v>
      </c>
      <c r="E3853" t="s">
        <v>1668</v>
      </c>
      <c r="F3853" s="79" t="s">
        <v>1219</v>
      </c>
      <c r="G3853">
        <v>22.75</v>
      </c>
      <c r="H3853">
        <v>113.6</v>
      </c>
      <c r="I3853">
        <v>36</v>
      </c>
      <c r="J3853">
        <v>90.9</v>
      </c>
      <c r="K3853">
        <v>10</v>
      </c>
      <c r="L3853">
        <v>63.4</v>
      </c>
      <c r="M3853">
        <v>248</v>
      </c>
      <c r="N3853">
        <v>0.04</v>
      </c>
      <c r="O3853">
        <v>78</v>
      </c>
      <c r="P3853">
        <v>9.32</v>
      </c>
      <c r="Q3853">
        <v>22</v>
      </c>
      <c r="R3853">
        <v>109.1</v>
      </c>
      <c r="S3853">
        <v>11</v>
      </c>
      <c r="T3853">
        <v>99.7</v>
      </c>
      <c r="U3853">
        <v>37</v>
      </c>
      <c r="V3853">
        <v>-6.32</v>
      </c>
      <c r="W3853">
        <v>306</v>
      </c>
    </row>
    <row r="3854" spans="1:23" x14ac:dyDescent="0.25">
      <c r="A3854">
        <f>COUNTIF('Value Matchup'!$D$356:$D$423,D3854)</f>
        <v>0</v>
      </c>
      <c r="B3854" t="s">
        <v>1936</v>
      </c>
      <c r="C3854">
        <v>13</v>
      </c>
      <c r="D3854" t="s">
        <v>1557</v>
      </c>
      <c r="E3854" t="s">
        <v>114</v>
      </c>
      <c r="F3854" s="79" t="s">
        <v>952</v>
      </c>
      <c r="G3854">
        <v>22.17</v>
      </c>
      <c r="H3854">
        <v>116.2</v>
      </c>
      <c r="I3854">
        <v>15</v>
      </c>
      <c r="J3854">
        <v>94</v>
      </c>
      <c r="K3854">
        <v>28</v>
      </c>
      <c r="L3854">
        <v>70.7</v>
      </c>
      <c r="M3854">
        <v>20</v>
      </c>
      <c r="N3854">
        <v>0.11</v>
      </c>
      <c r="O3854">
        <v>4</v>
      </c>
      <c r="P3854">
        <v>9.58</v>
      </c>
      <c r="Q3854">
        <v>13</v>
      </c>
      <c r="R3854">
        <v>109.4</v>
      </c>
      <c r="S3854">
        <v>4</v>
      </c>
      <c r="T3854">
        <v>99.8</v>
      </c>
      <c r="U3854">
        <v>41</v>
      </c>
      <c r="V3854">
        <v>7.64</v>
      </c>
      <c r="W3854">
        <v>24</v>
      </c>
    </row>
    <row r="3855" spans="1:23" x14ac:dyDescent="0.25">
      <c r="A3855">
        <f>COUNTIF('Value Matchup'!$D$356:$D$423,D3855)</f>
        <v>0</v>
      </c>
      <c r="B3855" t="s">
        <v>1936</v>
      </c>
      <c r="C3855">
        <v>14</v>
      </c>
      <c r="D3855" t="s">
        <v>1674</v>
      </c>
      <c r="E3855" t="s">
        <v>150</v>
      </c>
      <c r="F3855" s="79" t="s">
        <v>970</v>
      </c>
      <c r="G3855">
        <v>22.16</v>
      </c>
      <c r="H3855">
        <v>115.3</v>
      </c>
      <c r="I3855">
        <v>20</v>
      </c>
      <c r="J3855">
        <v>93.1</v>
      </c>
      <c r="K3855">
        <v>21</v>
      </c>
      <c r="L3855">
        <v>66.599999999999994</v>
      </c>
      <c r="M3855">
        <v>118</v>
      </c>
      <c r="N3855">
        <v>-2.7E-2</v>
      </c>
      <c r="O3855">
        <v>240</v>
      </c>
      <c r="P3855">
        <v>8.6199999999999992</v>
      </c>
      <c r="Q3855">
        <v>32</v>
      </c>
      <c r="R3855">
        <v>107.9</v>
      </c>
      <c r="S3855">
        <v>41</v>
      </c>
      <c r="T3855">
        <v>99.3</v>
      </c>
      <c r="U3855">
        <v>26</v>
      </c>
      <c r="V3855">
        <v>-6.37</v>
      </c>
      <c r="W3855">
        <v>307</v>
      </c>
    </row>
    <row r="3856" spans="1:23" x14ac:dyDescent="0.25">
      <c r="A3856">
        <f>COUNTIF('Value Matchup'!$D$356:$D$423,D3856)</f>
        <v>0</v>
      </c>
      <c r="B3856" t="s">
        <v>1936</v>
      </c>
      <c r="C3856">
        <v>15</v>
      </c>
      <c r="D3856" t="s">
        <v>1882</v>
      </c>
      <c r="E3856" t="s">
        <v>182</v>
      </c>
      <c r="F3856" s="79" t="s">
        <v>954</v>
      </c>
      <c r="G3856">
        <v>22.05</v>
      </c>
      <c r="H3856">
        <v>117.3</v>
      </c>
      <c r="I3856">
        <v>8</v>
      </c>
      <c r="J3856">
        <v>95.2</v>
      </c>
      <c r="K3856">
        <v>39</v>
      </c>
      <c r="L3856">
        <v>63.8</v>
      </c>
      <c r="M3856">
        <v>225</v>
      </c>
      <c r="N3856">
        <v>5.3999999999999999E-2</v>
      </c>
      <c r="O3856">
        <v>49</v>
      </c>
      <c r="P3856">
        <v>6.94</v>
      </c>
      <c r="Q3856">
        <v>53</v>
      </c>
      <c r="R3856">
        <v>108.1</v>
      </c>
      <c r="S3856">
        <v>34</v>
      </c>
      <c r="T3856">
        <v>101.2</v>
      </c>
      <c r="U3856">
        <v>80</v>
      </c>
      <c r="V3856">
        <v>3.5</v>
      </c>
      <c r="W3856">
        <v>69</v>
      </c>
    </row>
    <row r="3857" spans="1:23" x14ac:dyDescent="0.25">
      <c r="A3857">
        <f>COUNTIF('Value Matchup'!$D$356:$D$423,D3857)</f>
        <v>0</v>
      </c>
      <c r="B3857" t="s">
        <v>1936</v>
      </c>
      <c r="C3857">
        <v>16</v>
      </c>
      <c r="D3857" t="s">
        <v>969</v>
      </c>
      <c r="E3857" t="s">
        <v>140</v>
      </c>
      <c r="F3857" s="79" t="s">
        <v>652</v>
      </c>
      <c r="G3857">
        <v>22.03</v>
      </c>
      <c r="H3857">
        <v>114</v>
      </c>
      <c r="I3857">
        <v>35</v>
      </c>
      <c r="J3857">
        <v>91.9</v>
      </c>
      <c r="K3857">
        <v>15</v>
      </c>
      <c r="L3857">
        <v>68</v>
      </c>
      <c r="M3857">
        <v>78</v>
      </c>
      <c r="N3857">
        <v>-4.3999999999999997E-2</v>
      </c>
      <c r="O3857">
        <v>280</v>
      </c>
      <c r="P3857">
        <v>9.5299999999999994</v>
      </c>
      <c r="Q3857">
        <v>15</v>
      </c>
      <c r="R3857">
        <v>109.3</v>
      </c>
      <c r="S3857">
        <v>5</v>
      </c>
      <c r="T3857">
        <v>99.8</v>
      </c>
      <c r="U3857">
        <v>42</v>
      </c>
      <c r="V3857">
        <v>0.31</v>
      </c>
      <c r="W3857">
        <v>137</v>
      </c>
    </row>
    <row r="3858" spans="1:23" x14ac:dyDescent="0.25">
      <c r="A3858">
        <f>COUNTIF('Value Matchup'!$D$356:$D$423,D3858)</f>
        <v>0</v>
      </c>
      <c r="B3858" t="s">
        <v>1936</v>
      </c>
      <c r="C3858">
        <v>17</v>
      </c>
      <c r="D3858" t="s">
        <v>1883</v>
      </c>
      <c r="E3858" t="s">
        <v>144</v>
      </c>
      <c r="F3858" s="79" t="s">
        <v>748</v>
      </c>
      <c r="G3858">
        <v>21.46</v>
      </c>
      <c r="H3858">
        <v>120</v>
      </c>
      <c r="I3858">
        <v>4</v>
      </c>
      <c r="J3858">
        <v>98.5</v>
      </c>
      <c r="K3858">
        <v>76</v>
      </c>
      <c r="L3858">
        <v>62.9</v>
      </c>
      <c r="M3858">
        <v>262</v>
      </c>
      <c r="N3858">
        <v>1.0999999999999999E-2</v>
      </c>
      <c r="O3858">
        <v>145</v>
      </c>
      <c r="P3858">
        <v>4.8899999999999997</v>
      </c>
      <c r="Q3858">
        <v>88</v>
      </c>
      <c r="R3858">
        <v>105.5</v>
      </c>
      <c r="S3858">
        <v>101</v>
      </c>
      <c r="T3858">
        <v>100.6</v>
      </c>
      <c r="U3858">
        <v>65</v>
      </c>
      <c r="V3858">
        <v>0.11</v>
      </c>
      <c r="W3858">
        <v>142</v>
      </c>
    </row>
    <row r="3859" spans="1:23" x14ac:dyDescent="0.25">
      <c r="A3859">
        <f>COUNTIF('Value Matchup'!$D$356:$D$423,D3859)</f>
        <v>0</v>
      </c>
      <c r="B3859" t="s">
        <v>1936</v>
      </c>
      <c r="C3859">
        <v>18</v>
      </c>
      <c r="D3859" t="s">
        <v>1884</v>
      </c>
      <c r="E3859" t="s">
        <v>150</v>
      </c>
      <c r="F3859" s="79" t="s">
        <v>959</v>
      </c>
      <c r="G3859">
        <v>21.29</v>
      </c>
      <c r="H3859">
        <v>114.6</v>
      </c>
      <c r="I3859">
        <v>27</v>
      </c>
      <c r="J3859">
        <v>93.3</v>
      </c>
      <c r="K3859">
        <v>23</v>
      </c>
      <c r="L3859">
        <v>63.8</v>
      </c>
      <c r="M3859">
        <v>228</v>
      </c>
      <c r="N3859">
        <v>-1.9E-2</v>
      </c>
      <c r="O3859">
        <v>217</v>
      </c>
      <c r="P3859">
        <v>9</v>
      </c>
      <c r="Q3859">
        <v>28</v>
      </c>
      <c r="R3859">
        <v>108.5</v>
      </c>
      <c r="S3859">
        <v>24</v>
      </c>
      <c r="T3859">
        <v>99.5</v>
      </c>
      <c r="U3859">
        <v>31</v>
      </c>
      <c r="V3859">
        <v>-1.98</v>
      </c>
      <c r="W3859">
        <v>210</v>
      </c>
    </row>
    <row r="3860" spans="1:23" x14ac:dyDescent="0.25">
      <c r="A3860">
        <f>COUNTIF('Value Matchup'!$D$356:$D$423,D3860)</f>
        <v>0</v>
      </c>
      <c r="B3860" t="s">
        <v>1936</v>
      </c>
      <c r="C3860">
        <v>19</v>
      </c>
      <c r="D3860" t="s">
        <v>1671</v>
      </c>
      <c r="E3860" t="s">
        <v>232</v>
      </c>
      <c r="F3860" s="79" t="s">
        <v>1034</v>
      </c>
      <c r="G3860">
        <v>21.15</v>
      </c>
      <c r="H3860">
        <v>115.8</v>
      </c>
      <c r="I3860">
        <v>17</v>
      </c>
      <c r="J3860">
        <v>94.7</v>
      </c>
      <c r="K3860">
        <v>33</v>
      </c>
      <c r="L3860">
        <v>63.3</v>
      </c>
      <c r="M3860">
        <v>253</v>
      </c>
      <c r="N3860">
        <v>3.2000000000000001E-2</v>
      </c>
      <c r="O3860">
        <v>94</v>
      </c>
      <c r="P3860">
        <v>8.7100000000000009</v>
      </c>
      <c r="Q3860">
        <v>31</v>
      </c>
      <c r="R3860">
        <v>108.2</v>
      </c>
      <c r="S3860">
        <v>32</v>
      </c>
      <c r="T3860">
        <v>99.5</v>
      </c>
      <c r="U3860">
        <v>32</v>
      </c>
      <c r="V3860">
        <v>0.59</v>
      </c>
      <c r="W3860">
        <v>128</v>
      </c>
    </row>
    <row r="3861" spans="1:23" x14ac:dyDescent="0.25">
      <c r="A3861">
        <f>COUNTIF('Value Matchup'!$D$356:$D$423,D3861)</f>
        <v>0</v>
      </c>
      <c r="B3861" t="s">
        <v>1936</v>
      </c>
      <c r="C3861">
        <v>20</v>
      </c>
      <c r="D3861" t="s">
        <v>1885</v>
      </c>
      <c r="E3861" t="s">
        <v>173</v>
      </c>
      <c r="F3861" s="79" t="s">
        <v>757</v>
      </c>
      <c r="G3861">
        <v>19.97</v>
      </c>
      <c r="H3861">
        <v>116.2</v>
      </c>
      <c r="I3861">
        <v>14</v>
      </c>
      <c r="J3861">
        <v>96.2</v>
      </c>
      <c r="K3861">
        <v>47</v>
      </c>
      <c r="L3861">
        <v>59.5</v>
      </c>
      <c r="M3861">
        <v>328</v>
      </c>
      <c r="N3861">
        <v>2E-3</v>
      </c>
      <c r="O3861">
        <v>161</v>
      </c>
      <c r="P3861">
        <v>2.79</v>
      </c>
      <c r="Q3861">
        <v>110</v>
      </c>
      <c r="R3861">
        <v>104.3</v>
      </c>
      <c r="S3861">
        <v>133</v>
      </c>
      <c r="T3861">
        <v>101.5</v>
      </c>
      <c r="U3861">
        <v>90</v>
      </c>
      <c r="V3861">
        <v>5.43</v>
      </c>
      <c r="W3861">
        <v>40</v>
      </c>
    </row>
    <row r="3862" spans="1:23" x14ac:dyDescent="0.25">
      <c r="A3862">
        <f>COUNTIF('Value Matchup'!$D$356:$D$423,D3862)</f>
        <v>0</v>
      </c>
      <c r="B3862" t="s">
        <v>1936</v>
      </c>
      <c r="C3862">
        <v>21</v>
      </c>
      <c r="D3862" t="s">
        <v>1814</v>
      </c>
      <c r="E3862" t="s">
        <v>134</v>
      </c>
      <c r="F3862" s="79" t="s">
        <v>1055</v>
      </c>
      <c r="G3862">
        <v>19.93</v>
      </c>
      <c r="H3862">
        <v>112.3</v>
      </c>
      <c r="I3862">
        <v>46</v>
      </c>
      <c r="J3862">
        <v>92.3</v>
      </c>
      <c r="K3862">
        <v>17</v>
      </c>
      <c r="L3862">
        <v>61.8</v>
      </c>
      <c r="M3862">
        <v>295</v>
      </c>
      <c r="N3862">
        <v>4.0000000000000001E-3</v>
      </c>
      <c r="O3862">
        <v>159</v>
      </c>
      <c r="P3862">
        <v>8.2799999999999994</v>
      </c>
      <c r="Q3862">
        <v>37</v>
      </c>
      <c r="R3862">
        <v>107.4</v>
      </c>
      <c r="S3862">
        <v>51</v>
      </c>
      <c r="T3862">
        <v>99.1</v>
      </c>
      <c r="U3862">
        <v>20</v>
      </c>
      <c r="V3862">
        <v>-5.13</v>
      </c>
      <c r="W3862">
        <v>291</v>
      </c>
    </row>
    <row r="3863" spans="1:23" x14ac:dyDescent="0.25">
      <c r="A3863">
        <f>COUNTIF('Value Matchup'!$D$356:$D$423,D3863)</f>
        <v>0</v>
      </c>
      <c r="B3863" t="s">
        <v>1936</v>
      </c>
      <c r="C3863">
        <v>22</v>
      </c>
      <c r="D3863" t="s">
        <v>1374</v>
      </c>
      <c r="E3863" t="s">
        <v>150</v>
      </c>
      <c r="F3863" s="79" t="s">
        <v>965</v>
      </c>
      <c r="G3863">
        <v>19.91</v>
      </c>
      <c r="H3863">
        <v>116.5</v>
      </c>
      <c r="I3863">
        <v>10</v>
      </c>
      <c r="J3863">
        <v>96.6</v>
      </c>
      <c r="K3863">
        <v>54</v>
      </c>
      <c r="L3863">
        <v>63.9</v>
      </c>
      <c r="M3863">
        <v>221</v>
      </c>
      <c r="N3863">
        <v>2.7E-2</v>
      </c>
      <c r="O3863">
        <v>104</v>
      </c>
      <c r="P3863">
        <v>9.52</v>
      </c>
      <c r="Q3863">
        <v>16</v>
      </c>
      <c r="R3863">
        <v>107.8</v>
      </c>
      <c r="S3863">
        <v>44</v>
      </c>
      <c r="T3863">
        <v>98.3</v>
      </c>
      <c r="U3863">
        <v>5</v>
      </c>
      <c r="V3863">
        <v>-1.69</v>
      </c>
      <c r="W3863">
        <v>197</v>
      </c>
    </row>
    <row r="3864" spans="1:23" x14ac:dyDescent="0.25">
      <c r="A3864">
        <f>COUNTIF('Value Matchup'!$D$356:$D$423,D3864)</f>
        <v>0</v>
      </c>
      <c r="B3864" t="s">
        <v>1936</v>
      </c>
      <c r="C3864">
        <v>23</v>
      </c>
      <c r="D3864" t="s">
        <v>1886</v>
      </c>
      <c r="E3864" t="s">
        <v>1668</v>
      </c>
      <c r="F3864" s="79" t="s">
        <v>753</v>
      </c>
      <c r="G3864">
        <v>19.14</v>
      </c>
      <c r="H3864">
        <v>116.4</v>
      </c>
      <c r="I3864">
        <v>12</v>
      </c>
      <c r="J3864">
        <v>97.3</v>
      </c>
      <c r="K3864">
        <v>63</v>
      </c>
      <c r="L3864">
        <v>63.5</v>
      </c>
      <c r="M3864">
        <v>239</v>
      </c>
      <c r="N3864">
        <v>-7.9000000000000001E-2</v>
      </c>
      <c r="O3864">
        <v>326</v>
      </c>
      <c r="P3864">
        <v>12.72</v>
      </c>
      <c r="Q3864">
        <v>1</v>
      </c>
      <c r="R3864">
        <v>110.3</v>
      </c>
      <c r="S3864">
        <v>1</v>
      </c>
      <c r="T3864">
        <v>97.6</v>
      </c>
      <c r="U3864">
        <v>1</v>
      </c>
      <c r="V3864">
        <v>8.75</v>
      </c>
      <c r="W3864">
        <v>12</v>
      </c>
    </row>
    <row r="3865" spans="1:23" x14ac:dyDescent="0.25">
      <c r="A3865">
        <f>COUNTIF('Value Matchup'!$D$356:$D$423,D3865)</f>
        <v>0</v>
      </c>
      <c r="B3865" t="s">
        <v>1936</v>
      </c>
      <c r="C3865">
        <v>24</v>
      </c>
      <c r="D3865" t="s">
        <v>1113</v>
      </c>
      <c r="E3865" t="s">
        <v>150</v>
      </c>
      <c r="F3865" s="79" t="s">
        <v>752</v>
      </c>
      <c r="G3865">
        <v>19.07</v>
      </c>
      <c r="H3865">
        <v>114.6</v>
      </c>
      <c r="I3865">
        <v>26</v>
      </c>
      <c r="J3865">
        <v>95.6</v>
      </c>
      <c r="K3865">
        <v>43</v>
      </c>
      <c r="L3865">
        <v>69.5</v>
      </c>
      <c r="M3865">
        <v>35</v>
      </c>
      <c r="N3865">
        <v>4.2000000000000003E-2</v>
      </c>
      <c r="O3865">
        <v>72</v>
      </c>
      <c r="P3865">
        <v>6.88</v>
      </c>
      <c r="Q3865">
        <v>54</v>
      </c>
      <c r="R3865">
        <v>107.5</v>
      </c>
      <c r="S3865">
        <v>48</v>
      </c>
      <c r="T3865">
        <v>100.6</v>
      </c>
      <c r="U3865">
        <v>66</v>
      </c>
      <c r="V3865">
        <v>-7.02</v>
      </c>
      <c r="W3865">
        <v>314</v>
      </c>
    </row>
    <row r="3866" spans="1:23" x14ac:dyDescent="0.25">
      <c r="A3866">
        <f>COUNTIF('Value Matchup'!$D$356:$D$423,D3866)</f>
        <v>0</v>
      </c>
      <c r="B3866" t="s">
        <v>1936</v>
      </c>
      <c r="C3866">
        <v>25</v>
      </c>
      <c r="D3866" t="s">
        <v>1602</v>
      </c>
      <c r="E3866" t="s">
        <v>151</v>
      </c>
      <c r="F3866" s="79" t="s">
        <v>752</v>
      </c>
      <c r="G3866">
        <v>19.05</v>
      </c>
      <c r="H3866">
        <v>114.5</v>
      </c>
      <c r="I3866">
        <v>30</v>
      </c>
      <c r="J3866">
        <v>95.5</v>
      </c>
      <c r="K3866">
        <v>41</v>
      </c>
      <c r="L3866">
        <v>65.900000000000006</v>
      </c>
      <c r="M3866">
        <v>140</v>
      </c>
      <c r="N3866">
        <v>-2.9000000000000001E-2</v>
      </c>
      <c r="O3866">
        <v>245</v>
      </c>
      <c r="P3866">
        <v>2.57</v>
      </c>
      <c r="Q3866">
        <v>112</v>
      </c>
      <c r="R3866">
        <v>104</v>
      </c>
      <c r="S3866">
        <v>147</v>
      </c>
      <c r="T3866">
        <v>101.5</v>
      </c>
      <c r="U3866">
        <v>89</v>
      </c>
      <c r="V3866">
        <v>7.71</v>
      </c>
      <c r="W3866">
        <v>22</v>
      </c>
    </row>
    <row r="3867" spans="1:23" x14ac:dyDescent="0.25">
      <c r="A3867">
        <f>COUNTIF('Value Matchup'!$D$356:$D$423,D3867)</f>
        <v>0</v>
      </c>
      <c r="B3867" t="s">
        <v>1936</v>
      </c>
      <c r="C3867">
        <v>26</v>
      </c>
      <c r="D3867" t="s">
        <v>1118</v>
      </c>
      <c r="E3867" t="s">
        <v>134</v>
      </c>
      <c r="F3867" s="79" t="s">
        <v>547</v>
      </c>
      <c r="G3867">
        <v>18.899999999999999</v>
      </c>
      <c r="H3867">
        <v>114.2</v>
      </c>
      <c r="I3867">
        <v>34</v>
      </c>
      <c r="J3867">
        <v>95.3</v>
      </c>
      <c r="K3867">
        <v>40</v>
      </c>
      <c r="L3867">
        <v>69.7</v>
      </c>
      <c r="M3867">
        <v>33</v>
      </c>
      <c r="N3867">
        <v>-4.9000000000000002E-2</v>
      </c>
      <c r="O3867">
        <v>290</v>
      </c>
      <c r="P3867">
        <v>9.09</v>
      </c>
      <c r="Q3867">
        <v>27</v>
      </c>
      <c r="R3867">
        <v>108</v>
      </c>
      <c r="S3867">
        <v>38</v>
      </c>
      <c r="T3867">
        <v>98.9</v>
      </c>
      <c r="U3867">
        <v>14</v>
      </c>
      <c r="V3867">
        <v>-2.73</v>
      </c>
      <c r="W3867">
        <v>237</v>
      </c>
    </row>
    <row r="3868" spans="1:23" x14ac:dyDescent="0.25">
      <c r="A3868">
        <f>COUNTIF('Value Matchup'!$D$356:$D$423,D3868)</f>
        <v>0</v>
      </c>
      <c r="B3868" t="s">
        <v>1936</v>
      </c>
      <c r="C3868">
        <v>27</v>
      </c>
      <c r="D3868" t="s">
        <v>1370</v>
      </c>
      <c r="E3868" t="s">
        <v>150</v>
      </c>
      <c r="F3868" s="79" t="s">
        <v>536</v>
      </c>
      <c r="G3868">
        <v>18.899999999999999</v>
      </c>
      <c r="H3868">
        <v>115.2</v>
      </c>
      <c r="I3868">
        <v>22</v>
      </c>
      <c r="J3868">
        <v>96.3</v>
      </c>
      <c r="K3868">
        <v>49</v>
      </c>
      <c r="L3868">
        <v>67.099999999999994</v>
      </c>
      <c r="M3868">
        <v>101</v>
      </c>
      <c r="N3868">
        <v>-1E-3</v>
      </c>
      <c r="O3868">
        <v>170</v>
      </c>
      <c r="P3868">
        <v>7.67</v>
      </c>
      <c r="Q3868">
        <v>45</v>
      </c>
      <c r="R3868">
        <v>107.7</v>
      </c>
      <c r="S3868">
        <v>45</v>
      </c>
      <c r="T3868">
        <v>100</v>
      </c>
      <c r="U3868">
        <v>49</v>
      </c>
      <c r="V3868">
        <v>-1.27</v>
      </c>
      <c r="W3868">
        <v>179</v>
      </c>
    </row>
    <row r="3869" spans="1:23" x14ac:dyDescent="0.25">
      <c r="A3869">
        <f>COUNTIF('Value Matchup'!$D$356:$D$423,D3869)</f>
        <v>0</v>
      </c>
      <c r="B3869" t="s">
        <v>1936</v>
      </c>
      <c r="C3869">
        <v>28</v>
      </c>
      <c r="D3869" t="s">
        <v>1887</v>
      </c>
      <c r="E3869" t="s">
        <v>1668</v>
      </c>
      <c r="F3869" s="79" t="s">
        <v>547</v>
      </c>
      <c r="G3869">
        <v>18.670000000000002</v>
      </c>
      <c r="H3869">
        <v>110.5</v>
      </c>
      <c r="I3869">
        <v>59</v>
      </c>
      <c r="J3869">
        <v>91.9</v>
      </c>
      <c r="K3869">
        <v>13</v>
      </c>
      <c r="L3869">
        <v>65.2</v>
      </c>
      <c r="M3869">
        <v>166</v>
      </c>
      <c r="N3869">
        <v>-5.0000000000000001E-3</v>
      </c>
      <c r="O3869">
        <v>184</v>
      </c>
      <c r="P3869">
        <v>11.18</v>
      </c>
      <c r="Q3869">
        <v>3</v>
      </c>
      <c r="R3869">
        <v>109.7</v>
      </c>
      <c r="S3869">
        <v>2</v>
      </c>
      <c r="T3869">
        <v>98.5</v>
      </c>
      <c r="U3869">
        <v>8</v>
      </c>
      <c r="V3869">
        <v>0.4</v>
      </c>
      <c r="W3869">
        <v>134</v>
      </c>
    </row>
    <row r="3870" spans="1:23" x14ac:dyDescent="0.25">
      <c r="A3870">
        <f>COUNTIF('Value Matchup'!$D$356:$D$423,D3870)</f>
        <v>0</v>
      </c>
      <c r="B3870" t="s">
        <v>1936</v>
      </c>
      <c r="C3870">
        <v>29</v>
      </c>
      <c r="D3870" t="s">
        <v>1888</v>
      </c>
      <c r="E3870" t="s">
        <v>232</v>
      </c>
      <c r="F3870" s="79" t="s">
        <v>752</v>
      </c>
      <c r="G3870">
        <v>18.43</v>
      </c>
      <c r="H3870">
        <v>114.6</v>
      </c>
      <c r="I3870">
        <v>29</v>
      </c>
      <c r="J3870">
        <v>96.1</v>
      </c>
      <c r="K3870">
        <v>44</v>
      </c>
      <c r="L3870">
        <v>66.2</v>
      </c>
      <c r="M3870">
        <v>134</v>
      </c>
      <c r="N3870">
        <v>3.6999999999999998E-2</v>
      </c>
      <c r="O3870">
        <v>85</v>
      </c>
      <c r="P3870">
        <v>6.28</v>
      </c>
      <c r="Q3870">
        <v>64</v>
      </c>
      <c r="R3870">
        <v>106.6</v>
      </c>
      <c r="S3870">
        <v>75</v>
      </c>
      <c r="T3870">
        <v>100.3</v>
      </c>
      <c r="U3870">
        <v>59</v>
      </c>
      <c r="V3870">
        <v>-2.2999999999999998</v>
      </c>
      <c r="W3870">
        <v>219</v>
      </c>
    </row>
    <row r="3871" spans="1:23" x14ac:dyDescent="0.25">
      <c r="A3871">
        <f>COUNTIF('Value Matchup'!$D$356:$D$423,D3871)</f>
        <v>0</v>
      </c>
      <c r="B3871" t="s">
        <v>1936</v>
      </c>
      <c r="C3871">
        <v>30</v>
      </c>
      <c r="D3871" t="s">
        <v>1889</v>
      </c>
      <c r="E3871" t="s">
        <v>232</v>
      </c>
      <c r="F3871" s="79" t="s">
        <v>750</v>
      </c>
      <c r="G3871">
        <v>18.3</v>
      </c>
      <c r="H3871">
        <v>110.5</v>
      </c>
      <c r="I3871">
        <v>60</v>
      </c>
      <c r="J3871">
        <v>92.2</v>
      </c>
      <c r="K3871">
        <v>16</v>
      </c>
      <c r="L3871">
        <v>66.900000000000006</v>
      </c>
      <c r="M3871">
        <v>107</v>
      </c>
      <c r="N3871">
        <v>-2.5000000000000001E-2</v>
      </c>
      <c r="O3871">
        <v>234</v>
      </c>
      <c r="P3871">
        <v>6.41</v>
      </c>
      <c r="Q3871">
        <v>62</v>
      </c>
      <c r="R3871">
        <v>106.2</v>
      </c>
      <c r="S3871">
        <v>86</v>
      </c>
      <c r="T3871">
        <v>99.7</v>
      </c>
      <c r="U3871">
        <v>36</v>
      </c>
      <c r="V3871">
        <v>-3.61</v>
      </c>
      <c r="W3871">
        <v>265</v>
      </c>
    </row>
    <row r="3872" spans="1:23" x14ac:dyDescent="0.25">
      <c r="A3872">
        <f>COUNTIF('Value Matchup'!$D$356:$D$423,D3872)</f>
        <v>0</v>
      </c>
      <c r="B3872" t="s">
        <v>1936</v>
      </c>
      <c r="C3872">
        <v>31</v>
      </c>
      <c r="D3872" t="s">
        <v>1890</v>
      </c>
      <c r="E3872" t="s">
        <v>232</v>
      </c>
      <c r="F3872" s="79" t="s">
        <v>1341</v>
      </c>
      <c r="G3872">
        <v>17.79</v>
      </c>
      <c r="H3872">
        <v>110.2</v>
      </c>
      <c r="I3872">
        <v>65</v>
      </c>
      <c r="J3872">
        <v>92.4</v>
      </c>
      <c r="K3872">
        <v>18</v>
      </c>
      <c r="L3872">
        <v>64</v>
      </c>
      <c r="M3872">
        <v>217</v>
      </c>
      <c r="N3872">
        <v>-2.7E-2</v>
      </c>
      <c r="O3872">
        <v>241</v>
      </c>
      <c r="P3872">
        <v>8.35</v>
      </c>
      <c r="Q3872">
        <v>36</v>
      </c>
      <c r="R3872">
        <v>108.6</v>
      </c>
      <c r="S3872">
        <v>18</v>
      </c>
      <c r="T3872">
        <v>100.3</v>
      </c>
      <c r="U3872">
        <v>57</v>
      </c>
      <c r="V3872">
        <v>4.38</v>
      </c>
      <c r="W3872">
        <v>50</v>
      </c>
    </row>
    <row r="3873" spans="1:23" x14ac:dyDescent="0.25">
      <c r="A3873">
        <f>COUNTIF('Value Matchup'!$D$356:$D$423,D3873)</f>
        <v>0</v>
      </c>
      <c r="B3873" t="s">
        <v>1936</v>
      </c>
      <c r="C3873">
        <v>32</v>
      </c>
      <c r="D3873" t="s">
        <v>1601</v>
      </c>
      <c r="E3873" t="s">
        <v>110</v>
      </c>
      <c r="F3873" s="79" t="s">
        <v>536</v>
      </c>
      <c r="G3873">
        <v>17.079999999999998</v>
      </c>
      <c r="H3873">
        <v>111.1</v>
      </c>
      <c r="I3873">
        <v>54</v>
      </c>
      <c r="J3873">
        <v>94</v>
      </c>
      <c r="K3873">
        <v>30</v>
      </c>
      <c r="L3873">
        <v>64.400000000000006</v>
      </c>
      <c r="M3873">
        <v>196</v>
      </c>
      <c r="N3873">
        <v>-4.5999999999999999E-2</v>
      </c>
      <c r="O3873">
        <v>285</v>
      </c>
      <c r="P3873">
        <v>1.1299999999999999</v>
      </c>
      <c r="Q3873">
        <v>138</v>
      </c>
      <c r="R3873">
        <v>104</v>
      </c>
      <c r="S3873">
        <v>148</v>
      </c>
      <c r="T3873">
        <v>102.9</v>
      </c>
      <c r="U3873">
        <v>143</v>
      </c>
      <c r="V3873">
        <v>-3.87</v>
      </c>
      <c r="W3873">
        <v>269</v>
      </c>
    </row>
    <row r="3874" spans="1:23" x14ac:dyDescent="0.25">
      <c r="A3874">
        <f>COUNTIF('Value Matchup'!$D$356:$D$423,D3874)</f>
        <v>0</v>
      </c>
      <c r="B3874" t="s">
        <v>1936</v>
      </c>
      <c r="C3874">
        <v>33</v>
      </c>
      <c r="D3874" t="s">
        <v>1891</v>
      </c>
      <c r="E3874" t="s">
        <v>114</v>
      </c>
      <c r="F3874" s="79" t="s">
        <v>545</v>
      </c>
      <c r="G3874">
        <v>16.77</v>
      </c>
      <c r="H3874">
        <v>108.2</v>
      </c>
      <c r="I3874">
        <v>92</v>
      </c>
      <c r="J3874">
        <v>91.5</v>
      </c>
      <c r="K3874">
        <v>11</v>
      </c>
      <c r="L3874">
        <v>66.599999999999994</v>
      </c>
      <c r="M3874">
        <v>117</v>
      </c>
      <c r="N3874">
        <v>-4.2999999999999997E-2</v>
      </c>
      <c r="O3874">
        <v>278</v>
      </c>
      <c r="P3874">
        <v>6.22</v>
      </c>
      <c r="Q3874">
        <v>66</v>
      </c>
      <c r="R3874">
        <v>108.1</v>
      </c>
      <c r="S3874">
        <v>35</v>
      </c>
      <c r="T3874">
        <v>101.8</v>
      </c>
      <c r="U3874">
        <v>98</v>
      </c>
      <c r="V3874">
        <v>-1.48</v>
      </c>
      <c r="W3874">
        <v>187</v>
      </c>
    </row>
    <row r="3875" spans="1:23" x14ac:dyDescent="0.25">
      <c r="A3875">
        <f>COUNTIF('Value Matchup'!$D$356:$D$423,D3875)</f>
        <v>0</v>
      </c>
      <c r="B3875" t="s">
        <v>1936</v>
      </c>
      <c r="C3875">
        <v>34</v>
      </c>
      <c r="D3875" t="s">
        <v>1691</v>
      </c>
      <c r="E3875" t="s">
        <v>140</v>
      </c>
      <c r="F3875" s="79" t="s">
        <v>649</v>
      </c>
      <c r="G3875">
        <v>16.29</v>
      </c>
      <c r="H3875">
        <v>107.1</v>
      </c>
      <c r="I3875">
        <v>119</v>
      </c>
      <c r="J3875">
        <v>90.8</v>
      </c>
      <c r="K3875">
        <v>8</v>
      </c>
      <c r="L3875">
        <v>65.8</v>
      </c>
      <c r="M3875">
        <v>146</v>
      </c>
      <c r="N3875">
        <v>-4.8000000000000001E-2</v>
      </c>
      <c r="O3875">
        <v>288</v>
      </c>
      <c r="P3875">
        <v>7.41</v>
      </c>
      <c r="Q3875">
        <v>48</v>
      </c>
      <c r="R3875">
        <v>107.9</v>
      </c>
      <c r="S3875">
        <v>40</v>
      </c>
      <c r="T3875">
        <v>100.5</v>
      </c>
      <c r="U3875">
        <v>61</v>
      </c>
      <c r="V3875">
        <v>-0.09</v>
      </c>
      <c r="W3875">
        <v>150</v>
      </c>
    </row>
    <row r="3876" spans="1:23" x14ac:dyDescent="0.25">
      <c r="A3876">
        <f>COUNTIF('Value Matchup'!$D$356:$D$423,D3876)</f>
        <v>0</v>
      </c>
      <c r="B3876" t="s">
        <v>1936</v>
      </c>
      <c r="C3876">
        <v>35</v>
      </c>
      <c r="D3876" t="s">
        <v>1797</v>
      </c>
      <c r="E3876" t="s">
        <v>110</v>
      </c>
      <c r="F3876" s="79" t="s">
        <v>976</v>
      </c>
      <c r="G3876">
        <v>15.76</v>
      </c>
      <c r="H3876">
        <v>107.4</v>
      </c>
      <c r="I3876">
        <v>112</v>
      </c>
      <c r="J3876">
        <v>91.7</v>
      </c>
      <c r="K3876">
        <v>12</v>
      </c>
      <c r="L3876">
        <v>67.8</v>
      </c>
      <c r="M3876">
        <v>83</v>
      </c>
      <c r="N3876">
        <v>2.7E-2</v>
      </c>
      <c r="O3876">
        <v>106</v>
      </c>
      <c r="P3876">
        <v>1.47</v>
      </c>
      <c r="Q3876">
        <v>129</v>
      </c>
      <c r="R3876">
        <v>104.2</v>
      </c>
      <c r="S3876">
        <v>139</v>
      </c>
      <c r="T3876">
        <v>102.7</v>
      </c>
      <c r="U3876">
        <v>139</v>
      </c>
      <c r="V3876">
        <v>-4.2300000000000004</v>
      </c>
      <c r="W3876">
        <v>276</v>
      </c>
    </row>
    <row r="3877" spans="1:23" x14ac:dyDescent="0.25">
      <c r="A3877">
        <f>COUNTIF('Value Matchup'!$D$356:$D$423,D3877)</f>
        <v>0</v>
      </c>
      <c r="B3877" t="s">
        <v>1936</v>
      </c>
      <c r="C3877">
        <v>36</v>
      </c>
      <c r="D3877" t="s">
        <v>1892</v>
      </c>
      <c r="E3877" t="s">
        <v>1668</v>
      </c>
      <c r="F3877" s="79" t="s">
        <v>515</v>
      </c>
      <c r="G3877">
        <v>15.66</v>
      </c>
      <c r="H3877">
        <v>118.8</v>
      </c>
      <c r="I3877">
        <v>5</v>
      </c>
      <c r="J3877">
        <v>103.1</v>
      </c>
      <c r="K3877">
        <v>160</v>
      </c>
      <c r="L3877">
        <v>65.8</v>
      </c>
      <c r="M3877">
        <v>144</v>
      </c>
      <c r="N3877">
        <v>-3.5000000000000003E-2</v>
      </c>
      <c r="O3877">
        <v>259</v>
      </c>
      <c r="P3877">
        <v>10.56</v>
      </c>
      <c r="Q3877">
        <v>5</v>
      </c>
      <c r="R3877">
        <v>108.9</v>
      </c>
      <c r="S3877">
        <v>14</v>
      </c>
      <c r="T3877">
        <v>98.4</v>
      </c>
      <c r="U3877">
        <v>6</v>
      </c>
      <c r="V3877">
        <v>0.11</v>
      </c>
      <c r="W3877">
        <v>143</v>
      </c>
    </row>
    <row r="3878" spans="1:23" x14ac:dyDescent="0.25">
      <c r="A3878">
        <f>COUNTIF('Value Matchup'!$D$356:$D$423,D3878)</f>
        <v>0</v>
      </c>
      <c r="B3878" t="s">
        <v>1936</v>
      </c>
      <c r="C3878">
        <v>37</v>
      </c>
      <c r="D3878" t="s">
        <v>1893</v>
      </c>
      <c r="E3878" t="s">
        <v>140</v>
      </c>
      <c r="F3878" s="79" t="s">
        <v>545</v>
      </c>
      <c r="G3878">
        <v>15.38</v>
      </c>
      <c r="H3878">
        <v>112.5</v>
      </c>
      <c r="I3878">
        <v>44</v>
      </c>
      <c r="J3878">
        <v>97.1</v>
      </c>
      <c r="K3878">
        <v>61</v>
      </c>
      <c r="L3878">
        <v>65.8</v>
      </c>
      <c r="M3878">
        <v>145</v>
      </c>
      <c r="N3878">
        <v>-3.0000000000000001E-3</v>
      </c>
      <c r="O3878">
        <v>176</v>
      </c>
      <c r="P3878">
        <v>7.78</v>
      </c>
      <c r="Q3878">
        <v>44</v>
      </c>
      <c r="R3878">
        <v>106.7</v>
      </c>
      <c r="S3878">
        <v>70</v>
      </c>
      <c r="T3878">
        <v>98.9</v>
      </c>
      <c r="U3878">
        <v>16</v>
      </c>
      <c r="V3878">
        <v>-5.55</v>
      </c>
      <c r="W3878">
        <v>296</v>
      </c>
    </row>
    <row r="3879" spans="1:23" x14ac:dyDescent="0.25">
      <c r="A3879">
        <f>COUNTIF('Value Matchup'!$D$356:$D$423,D3879)</f>
        <v>0</v>
      </c>
      <c r="B3879" t="s">
        <v>1936</v>
      </c>
      <c r="C3879">
        <v>38</v>
      </c>
      <c r="D3879" t="s">
        <v>1231</v>
      </c>
      <c r="E3879" t="s">
        <v>114</v>
      </c>
      <c r="F3879" s="79" t="s">
        <v>1018</v>
      </c>
      <c r="G3879">
        <v>15.37</v>
      </c>
      <c r="H3879">
        <v>115.9</v>
      </c>
      <c r="I3879">
        <v>16</v>
      </c>
      <c r="J3879">
        <v>100.5</v>
      </c>
      <c r="K3879">
        <v>104</v>
      </c>
      <c r="L3879">
        <v>65</v>
      </c>
      <c r="M3879">
        <v>176</v>
      </c>
      <c r="N3879">
        <v>-4.2000000000000003E-2</v>
      </c>
      <c r="O3879">
        <v>273</v>
      </c>
      <c r="P3879">
        <v>3.13</v>
      </c>
      <c r="Q3879">
        <v>107</v>
      </c>
      <c r="R3879">
        <v>105.1</v>
      </c>
      <c r="S3879">
        <v>108</v>
      </c>
      <c r="T3879">
        <v>102</v>
      </c>
      <c r="U3879">
        <v>103</v>
      </c>
      <c r="V3879">
        <v>-9.31</v>
      </c>
      <c r="W3879">
        <v>330</v>
      </c>
    </row>
    <row r="3880" spans="1:23" x14ac:dyDescent="0.25">
      <c r="A3880">
        <f>COUNTIF('Value Matchup'!$D$356:$D$423,D3880)</f>
        <v>0</v>
      </c>
      <c r="B3880" t="s">
        <v>1936</v>
      </c>
      <c r="C3880">
        <v>39</v>
      </c>
      <c r="D3880" t="s">
        <v>1894</v>
      </c>
      <c r="E3880" t="s">
        <v>134</v>
      </c>
      <c r="F3880" s="79" t="s">
        <v>539</v>
      </c>
      <c r="G3880">
        <v>15.31</v>
      </c>
      <c r="H3880">
        <v>108</v>
      </c>
      <c r="I3880">
        <v>101</v>
      </c>
      <c r="J3880">
        <v>92.7</v>
      </c>
      <c r="K3880">
        <v>19</v>
      </c>
      <c r="L3880">
        <v>61.6</v>
      </c>
      <c r="M3880">
        <v>297</v>
      </c>
      <c r="N3880">
        <v>-4.2000000000000003E-2</v>
      </c>
      <c r="O3880">
        <v>272</v>
      </c>
      <c r="P3880">
        <v>6.19</v>
      </c>
      <c r="Q3880">
        <v>69</v>
      </c>
      <c r="R3880">
        <v>106.4</v>
      </c>
      <c r="S3880">
        <v>81</v>
      </c>
      <c r="T3880">
        <v>100.2</v>
      </c>
      <c r="U3880">
        <v>54</v>
      </c>
      <c r="V3880">
        <v>-12.71</v>
      </c>
      <c r="W3880">
        <v>340</v>
      </c>
    </row>
    <row r="3881" spans="1:23" x14ac:dyDescent="0.25">
      <c r="A3881">
        <f>COUNTIF('Value Matchup'!$D$356:$D$423,D3881)</f>
        <v>0</v>
      </c>
      <c r="B3881" t="s">
        <v>1936</v>
      </c>
      <c r="C3881">
        <v>40</v>
      </c>
      <c r="D3881" t="s">
        <v>1895</v>
      </c>
      <c r="E3881" t="s">
        <v>114</v>
      </c>
      <c r="F3881" s="79" t="s">
        <v>755</v>
      </c>
      <c r="G3881">
        <v>15.19</v>
      </c>
      <c r="H3881">
        <v>111.4</v>
      </c>
      <c r="I3881">
        <v>53</v>
      </c>
      <c r="J3881">
        <v>96.2</v>
      </c>
      <c r="K3881">
        <v>48</v>
      </c>
      <c r="L3881">
        <v>66.5</v>
      </c>
      <c r="M3881">
        <v>119</v>
      </c>
      <c r="N3881">
        <v>8.0000000000000002E-3</v>
      </c>
      <c r="O3881">
        <v>153</v>
      </c>
      <c r="P3881">
        <v>7.19</v>
      </c>
      <c r="Q3881">
        <v>52</v>
      </c>
      <c r="R3881">
        <v>108.4</v>
      </c>
      <c r="S3881">
        <v>25</v>
      </c>
      <c r="T3881">
        <v>101.2</v>
      </c>
      <c r="U3881">
        <v>82</v>
      </c>
      <c r="V3881">
        <v>-0.61</v>
      </c>
      <c r="W3881">
        <v>164</v>
      </c>
    </row>
    <row r="3882" spans="1:23" x14ac:dyDescent="0.25">
      <c r="A3882">
        <f>COUNTIF('Value Matchup'!$D$356:$D$423,D3882)</f>
        <v>0</v>
      </c>
      <c r="B3882" t="s">
        <v>1936</v>
      </c>
      <c r="C3882">
        <v>41</v>
      </c>
      <c r="D3882" t="s">
        <v>1896</v>
      </c>
      <c r="E3882" t="s">
        <v>134</v>
      </c>
      <c r="F3882" s="79" t="s">
        <v>516</v>
      </c>
      <c r="G3882">
        <v>14.82</v>
      </c>
      <c r="H3882">
        <v>115.7</v>
      </c>
      <c r="I3882">
        <v>19</v>
      </c>
      <c r="J3882">
        <v>100.9</v>
      </c>
      <c r="K3882">
        <v>113</v>
      </c>
      <c r="L3882">
        <v>70.099999999999994</v>
      </c>
      <c r="M3882">
        <v>24</v>
      </c>
      <c r="N3882">
        <v>-2.8000000000000001E-2</v>
      </c>
      <c r="O3882">
        <v>242</v>
      </c>
      <c r="P3882">
        <v>7.58</v>
      </c>
      <c r="Q3882">
        <v>46</v>
      </c>
      <c r="R3882">
        <v>106.9</v>
      </c>
      <c r="S3882">
        <v>64</v>
      </c>
      <c r="T3882">
        <v>99.3</v>
      </c>
      <c r="U3882">
        <v>25</v>
      </c>
      <c r="V3882">
        <v>-4.83</v>
      </c>
      <c r="W3882">
        <v>286</v>
      </c>
    </row>
    <row r="3883" spans="1:23" x14ac:dyDescent="0.25">
      <c r="A3883">
        <f>COUNTIF('Value Matchup'!$D$356:$D$423,D3883)</f>
        <v>0</v>
      </c>
      <c r="B3883" t="s">
        <v>1936</v>
      </c>
      <c r="C3883">
        <v>42</v>
      </c>
      <c r="D3883" t="s">
        <v>1679</v>
      </c>
      <c r="E3883" t="s">
        <v>151</v>
      </c>
      <c r="F3883" s="79" t="s">
        <v>647</v>
      </c>
      <c r="G3883">
        <v>14.66</v>
      </c>
      <c r="H3883">
        <v>109.2</v>
      </c>
      <c r="I3883">
        <v>76</v>
      </c>
      <c r="J3883">
        <v>94.6</v>
      </c>
      <c r="K3883">
        <v>32</v>
      </c>
      <c r="L3883">
        <v>66.400000000000006</v>
      </c>
      <c r="M3883">
        <v>124</v>
      </c>
      <c r="N3883">
        <v>0.03</v>
      </c>
      <c r="O3883">
        <v>96</v>
      </c>
      <c r="P3883">
        <v>0.11</v>
      </c>
      <c r="Q3883">
        <v>151</v>
      </c>
      <c r="R3883">
        <v>103.4</v>
      </c>
      <c r="S3883">
        <v>174</v>
      </c>
      <c r="T3883">
        <v>103.3</v>
      </c>
      <c r="U3883">
        <v>153</v>
      </c>
      <c r="V3883">
        <v>2.34</v>
      </c>
      <c r="W3883">
        <v>88</v>
      </c>
    </row>
    <row r="3884" spans="1:23" x14ac:dyDescent="0.25">
      <c r="A3884">
        <f>COUNTIF('Value Matchup'!$D$356:$D$423,D3884)</f>
        <v>0</v>
      </c>
      <c r="B3884" t="s">
        <v>1936</v>
      </c>
      <c r="C3884">
        <v>43</v>
      </c>
      <c r="D3884" t="s">
        <v>1841</v>
      </c>
      <c r="E3884" t="s">
        <v>123</v>
      </c>
      <c r="F3884" s="79" t="s">
        <v>1434</v>
      </c>
      <c r="G3884">
        <v>14.6</v>
      </c>
      <c r="H3884">
        <v>111.9</v>
      </c>
      <c r="I3884">
        <v>48</v>
      </c>
      <c r="J3884">
        <v>97.3</v>
      </c>
      <c r="K3884">
        <v>62</v>
      </c>
      <c r="L3884">
        <v>68.2</v>
      </c>
      <c r="M3884">
        <v>69</v>
      </c>
      <c r="N3884">
        <v>-2.1000000000000001E-2</v>
      </c>
      <c r="O3884">
        <v>219</v>
      </c>
      <c r="P3884">
        <v>-0.85</v>
      </c>
      <c r="Q3884">
        <v>172</v>
      </c>
      <c r="R3884">
        <v>103.3</v>
      </c>
      <c r="S3884">
        <v>176</v>
      </c>
      <c r="T3884">
        <v>104.2</v>
      </c>
      <c r="U3884">
        <v>174</v>
      </c>
      <c r="V3884">
        <v>1.69</v>
      </c>
      <c r="W3884">
        <v>100</v>
      </c>
    </row>
    <row r="3885" spans="1:23" x14ac:dyDescent="0.25">
      <c r="A3885">
        <f>COUNTIF('Value Matchup'!$D$356:$D$423,D3885)</f>
        <v>0</v>
      </c>
      <c r="B3885" t="s">
        <v>1936</v>
      </c>
      <c r="C3885">
        <v>44</v>
      </c>
      <c r="D3885" t="s">
        <v>1897</v>
      </c>
      <c r="E3885" t="s">
        <v>134</v>
      </c>
      <c r="F3885" s="79" t="s">
        <v>755</v>
      </c>
      <c r="G3885">
        <v>14.47</v>
      </c>
      <c r="H3885">
        <v>109.5</v>
      </c>
      <c r="I3885">
        <v>74</v>
      </c>
      <c r="J3885">
        <v>95.1</v>
      </c>
      <c r="K3885">
        <v>37</v>
      </c>
      <c r="L3885">
        <v>63.1</v>
      </c>
      <c r="M3885">
        <v>256</v>
      </c>
      <c r="N3885">
        <v>7.6999999999999999E-2</v>
      </c>
      <c r="O3885">
        <v>23</v>
      </c>
      <c r="P3885">
        <v>9.4499999999999993</v>
      </c>
      <c r="Q3885">
        <v>18</v>
      </c>
      <c r="R3885">
        <v>108.3</v>
      </c>
      <c r="S3885">
        <v>30</v>
      </c>
      <c r="T3885">
        <v>98.9</v>
      </c>
      <c r="U3885">
        <v>15</v>
      </c>
      <c r="V3885">
        <v>-0.55000000000000004</v>
      </c>
      <c r="W3885">
        <v>161</v>
      </c>
    </row>
    <row r="3886" spans="1:23" x14ac:dyDescent="0.25">
      <c r="A3886">
        <f>COUNTIF('Value Matchup'!$D$356:$D$423,D3886)</f>
        <v>0</v>
      </c>
      <c r="B3886" t="s">
        <v>1936</v>
      </c>
      <c r="C3886">
        <v>45</v>
      </c>
      <c r="D3886" t="s">
        <v>1898</v>
      </c>
      <c r="E3886" t="s">
        <v>182</v>
      </c>
      <c r="F3886" s="79" t="s">
        <v>534</v>
      </c>
      <c r="G3886">
        <v>14.32</v>
      </c>
      <c r="H3886">
        <v>115.1</v>
      </c>
      <c r="I3886">
        <v>25</v>
      </c>
      <c r="J3886">
        <v>100.8</v>
      </c>
      <c r="K3886">
        <v>110</v>
      </c>
      <c r="L3886">
        <v>64</v>
      </c>
      <c r="M3886">
        <v>216</v>
      </c>
      <c r="N3886">
        <v>-6.9000000000000006E-2</v>
      </c>
      <c r="O3886">
        <v>318</v>
      </c>
      <c r="P3886">
        <v>5.81</v>
      </c>
      <c r="Q3886">
        <v>73</v>
      </c>
      <c r="R3886">
        <v>106.9</v>
      </c>
      <c r="S3886">
        <v>63</v>
      </c>
      <c r="T3886">
        <v>101.1</v>
      </c>
      <c r="U3886">
        <v>78</v>
      </c>
      <c r="V3886">
        <v>1.34</v>
      </c>
      <c r="W3886">
        <v>114</v>
      </c>
    </row>
    <row r="3887" spans="1:23" x14ac:dyDescent="0.25">
      <c r="A3887">
        <f>COUNTIF('Value Matchup'!$D$356:$D$423,D3887)</f>
        <v>0</v>
      </c>
      <c r="B3887" t="s">
        <v>1936</v>
      </c>
      <c r="C3887">
        <v>46</v>
      </c>
      <c r="D3887" t="s">
        <v>1899</v>
      </c>
      <c r="E3887" t="s">
        <v>150</v>
      </c>
      <c r="F3887" s="79" t="s">
        <v>989</v>
      </c>
      <c r="G3887">
        <v>14.21</v>
      </c>
      <c r="H3887">
        <v>109.2</v>
      </c>
      <c r="I3887">
        <v>75</v>
      </c>
      <c r="J3887">
        <v>95</v>
      </c>
      <c r="K3887">
        <v>35</v>
      </c>
      <c r="L3887">
        <v>68.099999999999994</v>
      </c>
      <c r="M3887">
        <v>74</v>
      </c>
      <c r="N3887">
        <v>3.6999999999999998E-2</v>
      </c>
      <c r="O3887">
        <v>84</v>
      </c>
      <c r="P3887">
        <v>9.14</v>
      </c>
      <c r="Q3887">
        <v>25</v>
      </c>
      <c r="R3887">
        <v>108.9</v>
      </c>
      <c r="S3887">
        <v>15</v>
      </c>
      <c r="T3887">
        <v>99.8</v>
      </c>
      <c r="U3887">
        <v>38</v>
      </c>
      <c r="V3887">
        <v>-2.4</v>
      </c>
      <c r="W3887">
        <v>222</v>
      </c>
    </row>
    <row r="3888" spans="1:23" x14ac:dyDescent="0.25">
      <c r="A3888">
        <f>COUNTIF('Value Matchup'!$D$356:$D$423,D3888)</f>
        <v>0</v>
      </c>
      <c r="B3888" t="s">
        <v>1936</v>
      </c>
      <c r="C3888">
        <v>47</v>
      </c>
      <c r="D3888" t="s">
        <v>1143</v>
      </c>
      <c r="E3888" t="s">
        <v>150</v>
      </c>
      <c r="F3888" s="79" t="s">
        <v>649</v>
      </c>
      <c r="G3888">
        <v>14.12</v>
      </c>
      <c r="H3888">
        <v>112.6</v>
      </c>
      <c r="I3888">
        <v>43</v>
      </c>
      <c r="J3888">
        <v>98.4</v>
      </c>
      <c r="K3888">
        <v>75</v>
      </c>
      <c r="L3888">
        <v>69.900000000000006</v>
      </c>
      <c r="M3888">
        <v>27</v>
      </c>
      <c r="N3888">
        <v>-2.5999999999999999E-2</v>
      </c>
      <c r="O3888">
        <v>238</v>
      </c>
      <c r="P3888">
        <v>7.96</v>
      </c>
      <c r="Q3888">
        <v>41</v>
      </c>
      <c r="R3888">
        <v>107.8</v>
      </c>
      <c r="S3888">
        <v>43</v>
      </c>
      <c r="T3888">
        <v>99.9</v>
      </c>
      <c r="U3888">
        <v>44</v>
      </c>
      <c r="V3888">
        <v>2.25</v>
      </c>
      <c r="W3888">
        <v>90</v>
      </c>
    </row>
    <row r="3889" spans="1:23" x14ac:dyDescent="0.25">
      <c r="A3889">
        <f>COUNTIF('Value Matchup'!$D$356:$D$423,D3889)</f>
        <v>0</v>
      </c>
      <c r="B3889" t="s">
        <v>1936</v>
      </c>
      <c r="C3889">
        <v>48</v>
      </c>
      <c r="D3889" t="s">
        <v>1687</v>
      </c>
      <c r="E3889" t="s">
        <v>110</v>
      </c>
      <c r="F3889" s="79" t="s">
        <v>976</v>
      </c>
      <c r="G3889">
        <v>13.71</v>
      </c>
      <c r="H3889">
        <v>110.2</v>
      </c>
      <c r="I3889">
        <v>67</v>
      </c>
      <c r="J3889">
        <v>96.5</v>
      </c>
      <c r="K3889">
        <v>51</v>
      </c>
      <c r="L3889">
        <v>63.9</v>
      </c>
      <c r="M3889">
        <v>223</v>
      </c>
      <c r="N3889">
        <v>8.1000000000000003E-2</v>
      </c>
      <c r="O3889">
        <v>21</v>
      </c>
      <c r="P3889">
        <v>3.1</v>
      </c>
      <c r="Q3889">
        <v>108</v>
      </c>
      <c r="R3889">
        <v>104.3</v>
      </c>
      <c r="S3889">
        <v>131</v>
      </c>
      <c r="T3889">
        <v>101.2</v>
      </c>
      <c r="U3889">
        <v>81</v>
      </c>
      <c r="V3889">
        <v>-0.86</v>
      </c>
      <c r="W3889">
        <v>171</v>
      </c>
    </row>
    <row r="3890" spans="1:23" x14ac:dyDescent="0.25">
      <c r="A3890">
        <f>COUNTIF('Value Matchup'!$D$356:$D$423,D3890)</f>
        <v>0</v>
      </c>
      <c r="B3890" t="s">
        <v>1936</v>
      </c>
      <c r="C3890">
        <v>49</v>
      </c>
      <c r="D3890" t="s">
        <v>1694</v>
      </c>
      <c r="E3890" t="s">
        <v>1668</v>
      </c>
      <c r="F3890" s="79" t="s">
        <v>534</v>
      </c>
      <c r="G3890">
        <v>13.62</v>
      </c>
      <c r="H3890">
        <v>110.2</v>
      </c>
      <c r="I3890">
        <v>66</v>
      </c>
      <c r="J3890">
        <v>96.6</v>
      </c>
      <c r="K3890">
        <v>53</v>
      </c>
      <c r="L3890">
        <v>61.2</v>
      </c>
      <c r="M3890">
        <v>305</v>
      </c>
      <c r="N3890">
        <v>0.01</v>
      </c>
      <c r="O3890">
        <v>150</v>
      </c>
      <c r="P3890">
        <v>6.79</v>
      </c>
      <c r="Q3890">
        <v>56</v>
      </c>
      <c r="R3890">
        <v>107.4</v>
      </c>
      <c r="S3890">
        <v>54</v>
      </c>
      <c r="T3890">
        <v>100.6</v>
      </c>
      <c r="U3890">
        <v>64</v>
      </c>
      <c r="V3890">
        <v>-9.7899999999999991</v>
      </c>
      <c r="W3890">
        <v>333</v>
      </c>
    </row>
    <row r="3891" spans="1:23" x14ac:dyDescent="0.25">
      <c r="A3891">
        <f>COUNTIF('Value Matchup'!$D$356:$D$423,D3891)</f>
        <v>0</v>
      </c>
      <c r="B3891" t="s">
        <v>1936</v>
      </c>
      <c r="C3891">
        <v>50</v>
      </c>
      <c r="D3891" t="s">
        <v>1643</v>
      </c>
      <c r="E3891" t="s">
        <v>114</v>
      </c>
      <c r="F3891" s="79" t="s">
        <v>1039</v>
      </c>
      <c r="G3891">
        <v>13.49</v>
      </c>
      <c r="H3891">
        <v>114.2</v>
      </c>
      <c r="I3891">
        <v>32</v>
      </c>
      <c r="J3891">
        <v>100.7</v>
      </c>
      <c r="K3891">
        <v>108</v>
      </c>
      <c r="L3891">
        <v>69.3</v>
      </c>
      <c r="M3891">
        <v>40</v>
      </c>
      <c r="N3891">
        <v>0.01</v>
      </c>
      <c r="O3891">
        <v>146</v>
      </c>
      <c r="P3891">
        <v>5.66</v>
      </c>
      <c r="Q3891">
        <v>78</v>
      </c>
      <c r="R3891">
        <v>106.7</v>
      </c>
      <c r="S3891">
        <v>69</v>
      </c>
      <c r="T3891">
        <v>101</v>
      </c>
      <c r="U3891">
        <v>76</v>
      </c>
      <c r="V3891">
        <v>-2.4700000000000002</v>
      </c>
      <c r="W3891">
        <v>225</v>
      </c>
    </row>
    <row r="3892" spans="1:23" x14ac:dyDescent="0.25">
      <c r="A3892">
        <f>COUNTIF('Value Matchup'!$D$356:$D$423,D3892)</f>
        <v>0</v>
      </c>
      <c r="B3892" t="s">
        <v>1936</v>
      </c>
      <c r="C3892">
        <v>51</v>
      </c>
      <c r="D3892" t="s">
        <v>231</v>
      </c>
      <c r="E3892" t="s">
        <v>232</v>
      </c>
      <c r="F3892" s="79" t="s">
        <v>1657</v>
      </c>
      <c r="G3892">
        <v>13.47</v>
      </c>
      <c r="H3892">
        <v>107.5</v>
      </c>
      <c r="I3892">
        <v>111</v>
      </c>
      <c r="J3892">
        <v>94</v>
      </c>
      <c r="K3892">
        <v>29</v>
      </c>
      <c r="L3892">
        <v>61</v>
      </c>
      <c r="M3892">
        <v>310</v>
      </c>
      <c r="N3892">
        <v>-0.11899999999999999</v>
      </c>
      <c r="O3892">
        <v>341</v>
      </c>
      <c r="P3892">
        <v>9.61</v>
      </c>
      <c r="Q3892">
        <v>12</v>
      </c>
      <c r="R3892">
        <v>108.4</v>
      </c>
      <c r="S3892">
        <v>27</v>
      </c>
      <c r="T3892">
        <v>98.8</v>
      </c>
      <c r="U3892">
        <v>13</v>
      </c>
      <c r="V3892">
        <v>3.4</v>
      </c>
      <c r="W3892">
        <v>70</v>
      </c>
    </row>
    <row r="3893" spans="1:23" x14ac:dyDescent="0.25">
      <c r="A3893">
        <f>COUNTIF('Value Matchup'!$D$356:$D$423,D3893)</f>
        <v>0</v>
      </c>
      <c r="B3893" t="s">
        <v>1936</v>
      </c>
      <c r="C3893">
        <v>52</v>
      </c>
      <c r="D3893" t="s">
        <v>1563</v>
      </c>
      <c r="E3893" t="s">
        <v>182</v>
      </c>
      <c r="F3893" s="79" t="s">
        <v>1055</v>
      </c>
      <c r="G3893">
        <v>13.1</v>
      </c>
      <c r="H3893">
        <v>110.5</v>
      </c>
      <c r="I3893">
        <v>63</v>
      </c>
      <c r="J3893">
        <v>97.3</v>
      </c>
      <c r="K3893">
        <v>65</v>
      </c>
      <c r="L3893">
        <v>74.599999999999994</v>
      </c>
      <c r="M3893">
        <v>3</v>
      </c>
      <c r="N3893">
        <v>5.0000000000000001E-3</v>
      </c>
      <c r="O3893">
        <v>156</v>
      </c>
      <c r="P3893">
        <v>5.26</v>
      </c>
      <c r="Q3893">
        <v>83</v>
      </c>
      <c r="R3893">
        <v>107.3</v>
      </c>
      <c r="S3893">
        <v>57</v>
      </c>
      <c r="T3893">
        <v>102</v>
      </c>
      <c r="U3893">
        <v>108</v>
      </c>
      <c r="V3893">
        <v>0.21</v>
      </c>
      <c r="W3893">
        <v>141</v>
      </c>
    </row>
    <row r="3894" spans="1:23" x14ac:dyDescent="0.25">
      <c r="A3894">
        <f>COUNTIF('Value Matchup'!$D$356:$D$423,D3894)</f>
        <v>0</v>
      </c>
      <c r="B3894" t="s">
        <v>1936</v>
      </c>
      <c r="C3894">
        <v>53</v>
      </c>
      <c r="D3894" t="s">
        <v>217</v>
      </c>
      <c r="E3894" t="s">
        <v>140</v>
      </c>
      <c r="F3894" s="79" t="s">
        <v>550</v>
      </c>
      <c r="G3894">
        <v>13.1</v>
      </c>
      <c r="H3894">
        <v>114.5</v>
      </c>
      <c r="I3894">
        <v>31</v>
      </c>
      <c r="J3894">
        <v>101.4</v>
      </c>
      <c r="K3894">
        <v>125</v>
      </c>
      <c r="L3894">
        <v>68.599999999999994</v>
      </c>
      <c r="M3894">
        <v>54</v>
      </c>
      <c r="N3894">
        <v>-7.6999999999999999E-2</v>
      </c>
      <c r="O3894">
        <v>325</v>
      </c>
      <c r="P3894">
        <v>11.47</v>
      </c>
      <c r="Q3894">
        <v>2</v>
      </c>
      <c r="R3894">
        <v>109.5</v>
      </c>
      <c r="S3894">
        <v>3</v>
      </c>
      <c r="T3894">
        <v>98</v>
      </c>
      <c r="U3894">
        <v>4</v>
      </c>
      <c r="V3894">
        <v>6.56</v>
      </c>
      <c r="W3894">
        <v>30</v>
      </c>
    </row>
    <row r="3895" spans="1:23" x14ac:dyDescent="0.25">
      <c r="A3895">
        <f>COUNTIF('Value Matchup'!$D$356:$D$423,D3895)</f>
        <v>0</v>
      </c>
      <c r="B3895" t="s">
        <v>1936</v>
      </c>
      <c r="C3895">
        <v>54</v>
      </c>
      <c r="D3895" t="s">
        <v>278</v>
      </c>
      <c r="E3895" t="s">
        <v>134</v>
      </c>
      <c r="F3895" s="79" t="s">
        <v>517</v>
      </c>
      <c r="G3895">
        <v>13.04</v>
      </c>
      <c r="H3895">
        <v>113.3</v>
      </c>
      <c r="I3895">
        <v>38</v>
      </c>
      <c r="J3895">
        <v>100.2</v>
      </c>
      <c r="K3895">
        <v>98</v>
      </c>
      <c r="L3895">
        <v>69.3</v>
      </c>
      <c r="M3895">
        <v>39</v>
      </c>
      <c r="N3895">
        <v>-0.105</v>
      </c>
      <c r="O3895">
        <v>338</v>
      </c>
      <c r="P3895">
        <v>8.57</v>
      </c>
      <c r="Q3895">
        <v>33</v>
      </c>
      <c r="R3895">
        <v>107.1</v>
      </c>
      <c r="S3895">
        <v>59</v>
      </c>
      <c r="T3895">
        <v>98.6</v>
      </c>
      <c r="U3895">
        <v>10</v>
      </c>
      <c r="V3895">
        <v>-0.9</v>
      </c>
      <c r="W3895">
        <v>173</v>
      </c>
    </row>
    <row r="3896" spans="1:23" x14ac:dyDescent="0.25">
      <c r="A3896">
        <f>COUNTIF('Value Matchup'!$D$356:$D$423,D3896)</f>
        <v>0</v>
      </c>
      <c r="B3896" t="s">
        <v>1936</v>
      </c>
      <c r="C3896">
        <v>55</v>
      </c>
      <c r="D3896" t="s">
        <v>1900</v>
      </c>
      <c r="E3896" t="s">
        <v>112</v>
      </c>
      <c r="F3896" s="79" t="s">
        <v>1045</v>
      </c>
      <c r="G3896">
        <v>13.04</v>
      </c>
      <c r="H3896">
        <v>107.8</v>
      </c>
      <c r="I3896">
        <v>105</v>
      </c>
      <c r="J3896">
        <v>94.8</v>
      </c>
      <c r="K3896">
        <v>34</v>
      </c>
      <c r="L3896">
        <v>65.099999999999994</v>
      </c>
      <c r="M3896">
        <v>171</v>
      </c>
      <c r="N3896">
        <v>7.4999999999999997E-2</v>
      </c>
      <c r="O3896">
        <v>26</v>
      </c>
      <c r="P3896">
        <v>1.03</v>
      </c>
      <c r="Q3896">
        <v>140</v>
      </c>
      <c r="R3896">
        <v>103.5</v>
      </c>
      <c r="S3896">
        <v>166</v>
      </c>
      <c r="T3896">
        <v>102.5</v>
      </c>
      <c r="U3896">
        <v>127</v>
      </c>
      <c r="V3896">
        <v>-0.11</v>
      </c>
      <c r="W3896">
        <v>151</v>
      </c>
    </row>
    <row r="3897" spans="1:23" x14ac:dyDescent="0.25">
      <c r="A3897">
        <f>COUNTIF('Value Matchup'!$D$356:$D$423,D3897)</f>
        <v>0</v>
      </c>
      <c r="B3897" t="s">
        <v>1936</v>
      </c>
      <c r="C3897">
        <v>56</v>
      </c>
      <c r="D3897" t="s">
        <v>1683</v>
      </c>
      <c r="E3897" t="s">
        <v>114</v>
      </c>
      <c r="F3897" s="79" t="s">
        <v>651</v>
      </c>
      <c r="G3897">
        <v>12.65</v>
      </c>
      <c r="H3897">
        <v>112.3</v>
      </c>
      <c r="I3897">
        <v>47</v>
      </c>
      <c r="J3897">
        <v>99.6</v>
      </c>
      <c r="K3897">
        <v>88</v>
      </c>
      <c r="L3897">
        <v>68.2</v>
      </c>
      <c r="M3897">
        <v>67</v>
      </c>
      <c r="N3897">
        <v>0.11</v>
      </c>
      <c r="O3897">
        <v>5</v>
      </c>
      <c r="P3897">
        <v>5.2</v>
      </c>
      <c r="Q3897">
        <v>86</v>
      </c>
      <c r="R3897">
        <v>107.4</v>
      </c>
      <c r="S3897">
        <v>49</v>
      </c>
      <c r="T3897">
        <v>102.2</v>
      </c>
      <c r="U3897">
        <v>118</v>
      </c>
      <c r="V3897">
        <v>-1.7</v>
      </c>
      <c r="W3897">
        <v>198</v>
      </c>
    </row>
    <row r="3898" spans="1:23" x14ac:dyDescent="0.25">
      <c r="A3898">
        <f>COUNTIF('Value Matchup'!$D$356:$D$423,D3898)</f>
        <v>0</v>
      </c>
      <c r="B3898" t="s">
        <v>1936</v>
      </c>
      <c r="C3898">
        <v>57</v>
      </c>
      <c r="D3898" t="s">
        <v>1901</v>
      </c>
      <c r="E3898" t="s">
        <v>182</v>
      </c>
      <c r="F3898" s="79" t="s">
        <v>534</v>
      </c>
      <c r="G3898">
        <v>12.37</v>
      </c>
      <c r="H3898">
        <v>112.8</v>
      </c>
      <c r="I3898">
        <v>41</v>
      </c>
      <c r="J3898">
        <v>100.4</v>
      </c>
      <c r="K3898">
        <v>102</v>
      </c>
      <c r="L3898">
        <v>63.6</v>
      </c>
      <c r="M3898">
        <v>233</v>
      </c>
      <c r="N3898">
        <v>-1.7999999999999999E-2</v>
      </c>
      <c r="O3898">
        <v>213</v>
      </c>
      <c r="P3898">
        <v>6.08</v>
      </c>
      <c r="Q3898">
        <v>70</v>
      </c>
      <c r="R3898">
        <v>107.4</v>
      </c>
      <c r="S3898">
        <v>53</v>
      </c>
      <c r="T3898">
        <v>101.3</v>
      </c>
      <c r="U3898">
        <v>85</v>
      </c>
      <c r="V3898">
        <v>3.73</v>
      </c>
      <c r="W3898">
        <v>64</v>
      </c>
    </row>
    <row r="3899" spans="1:23" x14ac:dyDescent="0.25">
      <c r="A3899">
        <f>COUNTIF('Value Matchup'!$D$356:$D$423,D3899)</f>
        <v>0</v>
      </c>
      <c r="B3899" t="s">
        <v>1936</v>
      </c>
      <c r="C3899">
        <v>58</v>
      </c>
      <c r="D3899" t="s">
        <v>1902</v>
      </c>
      <c r="E3899" t="s">
        <v>144</v>
      </c>
      <c r="F3899" s="79" t="s">
        <v>970</v>
      </c>
      <c r="G3899">
        <v>12.37</v>
      </c>
      <c r="H3899">
        <v>106.2</v>
      </c>
      <c r="I3899">
        <v>129</v>
      </c>
      <c r="J3899">
        <v>93.9</v>
      </c>
      <c r="K3899">
        <v>27</v>
      </c>
      <c r="L3899">
        <v>62.5</v>
      </c>
      <c r="M3899">
        <v>279</v>
      </c>
      <c r="N3899">
        <v>4.2999999999999997E-2</v>
      </c>
      <c r="O3899">
        <v>68</v>
      </c>
      <c r="P3899">
        <v>4.12</v>
      </c>
      <c r="Q3899">
        <v>93</v>
      </c>
      <c r="R3899">
        <v>106.5</v>
      </c>
      <c r="S3899">
        <v>77</v>
      </c>
      <c r="T3899">
        <v>102.4</v>
      </c>
      <c r="U3899">
        <v>123</v>
      </c>
      <c r="V3899">
        <v>-1.52</v>
      </c>
      <c r="W3899">
        <v>189</v>
      </c>
    </row>
    <row r="3900" spans="1:23" x14ac:dyDescent="0.25">
      <c r="A3900">
        <f>COUNTIF('Value Matchup'!$D$356:$D$423,D3900)</f>
        <v>0</v>
      </c>
      <c r="B3900" t="s">
        <v>1936</v>
      </c>
      <c r="C3900">
        <v>59</v>
      </c>
      <c r="D3900" t="s">
        <v>1112</v>
      </c>
      <c r="E3900" t="s">
        <v>140</v>
      </c>
      <c r="F3900" s="79" t="s">
        <v>753</v>
      </c>
      <c r="G3900">
        <v>12.26</v>
      </c>
      <c r="H3900">
        <v>108.7</v>
      </c>
      <c r="I3900">
        <v>83</v>
      </c>
      <c r="J3900">
        <v>96.4</v>
      </c>
      <c r="K3900">
        <v>50</v>
      </c>
      <c r="L3900">
        <v>64.8</v>
      </c>
      <c r="M3900">
        <v>181</v>
      </c>
      <c r="N3900">
        <v>-3.5000000000000003E-2</v>
      </c>
      <c r="O3900">
        <v>258</v>
      </c>
      <c r="P3900">
        <v>8.51</v>
      </c>
      <c r="Q3900">
        <v>34</v>
      </c>
      <c r="R3900">
        <v>108.4</v>
      </c>
      <c r="S3900">
        <v>26</v>
      </c>
      <c r="T3900">
        <v>99.9</v>
      </c>
      <c r="U3900">
        <v>47</v>
      </c>
      <c r="V3900">
        <v>-1.4</v>
      </c>
      <c r="W3900">
        <v>183</v>
      </c>
    </row>
    <row r="3901" spans="1:23" x14ac:dyDescent="0.25">
      <c r="A3901">
        <f>COUNTIF('Value Matchup'!$D$356:$D$423,D3901)</f>
        <v>0</v>
      </c>
      <c r="B3901" t="s">
        <v>1936</v>
      </c>
      <c r="C3901">
        <v>60</v>
      </c>
      <c r="D3901" t="s">
        <v>1676</v>
      </c>
      <c r="E3901" t="s">
        <v>182</v>
      </c>
      <c r="F3901" s="79" t="s">
        <v>545</v>
      </c>
      <c r="G3901">
        <v>12.08</v>
      </c>
      <c r="H3901">
        <v>111.8</v>
      </c>
      <c r="I3901">
        <v>51</v>
      </c>
      <c r="J3901">
        <v>99.7</v>
      </c>
      <c r="K3901">
        <v>91</v>
      </c>
      <c r="L3901">
        <v>61.6</v>
      </c>
      <c r="M3901">
        <v>296</v>
      </c>
      <c r="N3901">
        <v>5.5E-2</v>
      </c>
      <c r="O3901">
        <v>48</v>
      </c>
      <c r="P3901">
        <v>5.31</v>
      </c>
      <c r="Q3901">
        <v>81</v>
      </c>
      <c r="R3901">
        <v>106.5</v>
      </c>
      <c r="S3901">
        <v>76</v>
      </c>
      <c r="T3901">
        <v>101.2</v>
      </c>
      <c r="U3901">
        <v>83</v>
      </c>
      <c r="V3901">
        <v>-0.78</v>
      </c>
      <c r="W3901">
        <v>168</v>
      </c>
    </row>
    <row r="3902" spans="1:23" x14ac:dyDescent="0.25">
      <c r="A3902">
        <f>COUNTIF('Value Matchup'!$D$356:$D$423,D3902)</f>
        <v>0</v>
      </c>
      <c r="B3902" t="s">
        <v>1936</v>
      </c>
      <c r="C3902">
        <v>61</v>
      </c>
      <c r="D3902" t="s">
        <v>1903</v>
      </c>
      <c r="E3902" t="s">
        <v>167</v>
      </c>
      <c r="F3902" s="79" t="s">
        <v>545</v>
      </c>
      <c r="G3902">
        <v>12.07</v>
      </c>
      <c r="H3902">
        <v>110.7</v>
      </c>
      <c r="I3902">
        <v>57</v>
      </c>
      <c r="J3902">
        <v>98.6</v>
      </c>
      <c r="K3902">
        <v>77</v>
      </c>
      <c r="L3902">
        <v>66.8</v>
      </c>
      <c r="M3902">
        <v>110</v>
      </c>
      <c r="N3902">
        <v>1.7000000000000001E-2</v>
      </c>
      <c r="O3902">
        <v>127</v>
      </c>
      <c r="P3902">
        <v>2.74</v>
      </c>
      <c r="Q3902">
        <v>111</v>
      </c>
      <c r="R3902">
        <v>104.3</v>
      </c>
      <c r="S3902">
        <v>126</v>
      </c>
      <c r="T3902">
        <v>101.6</v>
      </c>
      <c r="U3902">
        <v>93</v>
      </c>
      <c r="V3902">
        <v>-1.59</v>
      </c>
      <c r="W3902">
        <v>195</v>
      </c>
    </row>
    <row r="3903" spans="1:23" x14ac:dyDescent="0.25">
      <c r="A3903">
        <f>COUNTIF('Value Matchup'!$D$356:$D$423,D3903)</f>
        <v>0</v>
      </c>
      <c r="B3903" t="s">
        <v>1936</v>
      </c>
      <c r="C3903">
        <v>62</v>
      </c>
      <c r="D3903" t="s">
        <v>1904</v>
      </c>
      <c r="E3903" t="s">
        <v>144</v>
      </c>
      <c r="F3903" s="79" t="s">
        <v>546</v>
      </c>
      <c r="G3903">
        <v>12.04</v>
      </c>
      <c r="H3903">
        <v>105.7</v>
      </c>
      <c r="I3903">
        <v>138</v>
      </c>
      <c r="J3903">
        <v>93.7</v>
      </c>
      <c r="K3903">
        <v>25</v>
      </c>
      <c r="L3903">
        <v>61.1</v>
      </c>
      <c r="M3903">
        <v>307</v>
      </c>
      <c r="N3903">
        <v>-3.3000000000000002E-2</v>
      </c>
      <c r="O3903">
        <v>254</v>
      </c>
      <c r="P3903">
        <v>7.38</v>
      </c>
      <c r="Q3903">
        <v>50</v>
      </c>
      <c r="R3903">
        <v>107.4</v>
      </c>
      <c r="S3903">
        <v>56</v>
      </c>
      <c r="T3903">
        <v>100</v>
      </c>
      <c r="U3903">
        <v>48</v>
      </c>
      <c r="V3903">
        <v>8.06</v>
      </c>
      <c r="W3903">
        <v>15</v>
      </c>
    </row>
    <row r="3904" spans="1:23" x14ac:dyDescent="0.25">
      <c r="A3904">
        <f>COUNTIF('Value Matchup'!$D$356:$D$423,D3904)</f>
        <v>0</v>
      </c>
      <c r="B3904" t="s">
        <v>1936</v>
      </c>
      <c r="C3904">
        <v>63</v>
      </c>
      <c r="D3904" t="s">
        <v>1220</v>
      </c>
      <c r="E3904" t="s">
        <v>140</v>
      </c>
      <c r="F3904" s="79" t="s">
        <v>753</v>
      </c>
      <c r="G3904">
        <v>11.99</v>
      </c>
      <c r="H3904">
        <v>107.1</v>
      </c>
      <c r="I3904">
        <v>116</v>
      </c>
      <c r="J3904">
        <v>95.1</v>
      </c>
      <c r="K3904">
        <v>38</v>
      </c>
      <c r="L3904">
        <v>69.900000000000006</v>
      </c>
      <c r="M3904">
        <v>26</v>
      </c>
      <c r="N3904">
        <v>-4.3999999999999997E-2</v>
      </c>
      <c r="O3904">
        <v>279</v>
      </c>
      <c r="P3904">
        <v>7.39</v>
      </c>
      <c r="Q3904">
        <v>49</v>
      </c>
      <c r="R3904">
        <v>106.6</v>
      </c>
      <c r="S3904">
        <v>74</v>
      </c>
      <c r="T3904">
        <v>99.2</v>
      </c>
      <c r="U3904">
        <v>22</v>
      </c>
      <c r="V3904">
        <v>-2.75</v>
      </c>
      <c r="W3904">
        <v>239</v>
      </c>
    </row>
    <row r="3905" spans="1:23" x14ac:dyDescent="0.25">
      <c r="A3905">
        <f>COUNTIF('Value Matchup'!$D$356:$D$423,D3905)</f>
        <v>0</v>
      </c>
      <c r="B3905" t="s">
        <v>1936</v>
      </c>
      <c r="C3905">
        <v>64</v>
      </c>
      <c r="D3905" t="s">
        <v>65</v>
      </c>
      <c r="E3905" t="s">
        <v>110</v>
      </c>
      <c r="F3905" s="79" t="s">
        <v>546</v>
      </c>
      <c r="G3905">
        <v>11.94</v>
      </c>
      <c r="H3905">
        <v>110.2</v>
      </c>
      <c r="I3905">
        <v>64</v>
      </c>
      <c r="J3905">
        <v>98.3</v>
      </c>
      <c r="K3905">
        <v>71</v>
      </c>
      <c r="L3905">
        <v>62.9</v>
      </c>
      <c r="M3905">
        <v>266</v>
      </c>
      <c r="N3905">
        <v>-0.111</v>
      </c>
      <c r="O3905">
        <v>340</v>
      </c>
      <c r="P3905">
        <v>5.24</v>
      </c>
      <c r="Q3905">
        <v>84</v>
      </c>
      <c r="R3905">
        <v>106</v>
      </c>
      <c r="S3905">
        <v>90</v>
      </c>
      <c r="T3905">
        <v>100.8</v>
      </c>
      <c r="U3905">
        <v>68</v>
      </c>
      <c r="V3905">
        <v>2.23</v>
      </c>
      <c r="W3905">
        <v>92</v>
      </c>
    </row>
    <row r="3906" spans="1:23" x14ac:dyDescent="0.25">
      <c r="A3906">
        <f>COUNTIF('Value Matchup'!$D$356:$D$423,D3906)</f>
        <v>0</v>
      </c>
      <c r="B3906" t="s">
        <v>1936</v>
      </c>
      <c r="C3906">
        <v>65</v>
      </c>
      <c r="D3906" t="s">
        <v>1905</v>
      </c>
      <c r="E3906" t="s">
        <v>123</v>
      </c>
      <c r="F3906" s="79" t="s">
        <v>1177</v>
      </c>
      <c r="G3906">
        <v>11.8</v>
      </c>
      <c r="H3906">
        <v>112.6</v>
      </c>
      <c r="I3906">
        <v>42</v>
      </c>
      <c r="J3906">
        <v>100.8</v>
      </c>
      <c r="K3906">
        <v>111</v>
      </c>
      <c r="L3906">
        <v>64.8</v>
      </c>
      <c r="M3906">
        <v>178</v>
      </c>
      <c r="N3906">
        <v>-2E-3</v>
      </c>
      <c r="O3906">
        <v>174</v>
      </c>
      <c r="P3906">
        <v>-2.0699999999999998</v>
      </c>
      <c r="Q3906">
        <v>194</v>
      </c>
      <c r="R3906">
        <v>103.1</v>
      </c>
      <c r="S3906">
        <v>182</v>
      </c>
      <c r="T3906">
        <v>105.2</v>
      </c>
      <c r="U3906">
        <v>219</v>
      </c>
      <c r="V3906">
        <v>0.9</v>
      </c>
      <c r="W3906">
        <v>121</v>
      </c>
    </row>
    <row r="3907" spans="1:23" x14ac:dyDescent="0.25">
      <c r="A3907">
        <f>COUNTIF('Value Matchup'!$D$356:$D$423,D3907)</f>
        <v>0</v>
      </c>
      <c r="B3907" t="s">
        <v>1936</v>
      </c>
      <c r="C3907">
        <v>66</v>
      </c>
      <c r="D3907" t="s">
        <v>239</v>
      </c>
      <c r="E3907" t="s">
        <v>186</v>
      </c>
      <c r="F3907" s="79" t="s">
        <v>1177</v>
      </c>
      <c r="G3907">
        <v>11.68</v>
      </c>
      <c r="H3907">
        <v>116.5</v>
      </c>
      <c r="I3907">
        <v>11</v>
      </c>
      <c r="J3907">
        <v>104.8</v>
      </c>
      <c r="K3907">
        <v>192</v>
      </c>
      <c r="L3907">
        <v>60.9</v>
      </c>
      <c r="M3907">
        <v>312</v>
      </c>
      <c r="N3907">
        <v>-1.9E-2</v>
      </c>
      <c r="O3907">
        <v>218</v>
      </c>
      <c r="P3907">
        <v>-3</v>
      </c>
      <c r="Q3907">
        <v>220</v>
      </c>
      <c r="R3907">
        <v>102.9</v>
      </c>
      <c r="S3907">
        <v>191</v>
      </c>
      <c r="T3907">
        <v>105.9</v>
      </c>
      <c r="U3907">
        <v>253</v>
      </c>
      <c r="V3907">
        <v>-1.34</v>
      </c>
      <c r="W3907">
        <v>181</v>
      </c>
    </row>
    <row r="3908" spans="1:23" x14ac:dyDescent="0.25">
      <c r="A3908">
        <f>COUNTIF('Value Matchup'!$D$356:$D$423,D3908)</f>
        <v>0</v>
      </c>
      <c r="B3908" t="s">
        <v>1936</v>
      </c>
      <c r="C3908">
        <v>67</v>
      </c>
      <c r="D3908" t="s">
        <v>1226</v>
      </c>
      <c r="E3908" t="s">
        <v>1668</v>
      </c>
      <c r="F3908" s="79" t="s">
        <v>541</v>
      </c>
      <c r="G3908">
        <v>11.51</v>
      </c>
      <c r="H3908">
        <v>115.8</v>
      </c>
      <c r="I3908">
        <v>18</v>
      </c>
      <c r="J3908">
        <v>104.3</v>
      </c>
      <c r="K3908">
        <v>184</v>
      </c>
      <c r="L3908">
        <v>67.8</v>
      </c>
      <c r="M3908">
        <v>82</v>
      </c>
      <c r="N3908">
        <v>-1.2999999999999999E-2</v>
      </c>
      <c r="O3908">
        <v>200</v>
      </c>
      <c r="P3908">
        <v>10.85</v>
      </c>
      <c r="Q3908">
        <v>4</v>
      </c>
      <c r="R3908">
        <v>109.2</v>
      </c>
      <c r="S3908">
        <v>7</v>
      </c>
      <c r="T3908">
        <v>98.4</v>
      </c>
      <c r="U3908">
        <v>7</v>
      </c>
      <c r="V3908">
        <v>-2.4700000000000002</v>
      </c>
      <c r="W3908">
        <v>226</v>
      </c>
    </row>
    <row r="3909" spans="1:23" x14ac:dyDescent="0.25">
      <c r="A3909">
        <f>COUNTIF('Value Matchup'!$D$356:$D$423,D3909)</f>
        <v>0</v>
      </c>
      <c r="B3909" t="s">
        <v>1936</v>
      </c>
      <c r="C3909">
        <v>68</v>
      </c>
      <c r="D3909" t="s">
        <v>1906</v>
      </c>
      <c r="E3909" t="s">
        <v>176</v>
      </c>
      <c r="F3909" s="79" t="s">
        <v>533</v>
      </c>
      <c r="G3909">
        <v>11.45</v>
      </c>
      <c r="H3909">
        <v>104.7</v>
      </c>
      <c r="I3909">
        <v>157</v>
      </c>
      <c r="J3909">
        <v>93.2</v>
      </c>
      <c r="K3909">
        <v>22</v>
      </c>
      <c r="L3909">
        <v>63.6</v>
      </c>
      <c r="M3909">
        <v>237</v>
      </c>
      <c r="N3909">
        <v>-4.1000000000000002E-2</v>
      </c>
      <c r="O3909">
        <v>270</v>
      </c>
      <c r="P3909">
        <v>-1.67</v>
      </c>
      <c r="Q3909">
        <v>189</v>
      </c>
      <c r="R3909">
        <v>102.4</v>
      </c>
      <c r="S3909">
        <v>208</v>
      </c>
      <c r="T3909">
        <v>104</v>
      </c>
      <c r="U3909">
        <v>168</v>
      </c>
      <c r="V3909">
        <v>2.99</v>
      </c>
      <c r="W3909">
        <v>77</v>
      </c>
    </row>
    <row r="3910" spans="1:23" x14ac:dyDescent="0.25">
      <c r="A3910">
        <f>COUNTIF('Value Matchup'!$D$356:$D$423,D3910)</f>
        <v>1</v>
      </c>
      <c r="B3910" t="s">
        <v>1936</v>
      </c>
      <c r="C3910">
        <v>69</v>
      </c>
      <c r="D3910" t="s">
        <v>410</v>
      </c>
      <c r="E3910" t="s">
        <v>1668</v>
      </c>
      <c r="F3910" s="79" t="s">
        <v>543</v>
      </c>
      <c r="G3910">
        <v>11.36</v>
      </c>
      <c r="H3910">
        <v>109.7</v>
      </c>
      <c r="I3910">
        <v>72</v>
      </c>
      <c r="J3910">
        <v>98.4</v>
      </c>
      <c r="K3910">
        <v>74</v>
      </c>
      <c r="L3910">
        <v>68.599999999999994</v>
      </c>
      <c r="M3910">
        <v>59</v>
      </c>
      <c r="N3910">
        <v>-7.0000000000000007E-2</v>
      </c>
      <c r="O3910">
        <v>320</v>
      </c>
      <c r="P3910">
        <v>9.1</v>
      </c>
      <c r="Q3910">
        <v>26</v>
      </c>
      <c r="R3910">
        <v>108.7</v>
      </c>
      <c r="S3910">
        <v>17</v>
      </c>
      <c r="T3910">
        <v>99.6</v>
      </c>
      <c r="U3910">
        <v>33</v>
      </c>
      <c r="V3910">
        <v>-1.56</v>
      </c>
      <c r="W3910">
        <v>191</v>
      </c>
    </row>
    <row r="3911" spans="1:23" x14ac:dyDescent="0.25">
      <c r="A3911">
        <f>COUNTIF('Value Matchup'!$D$356:$D$423,D3911)</f>
        <v>0</v>
      </c>
      <c r="B3911" t="s">
        <v>1936</v>
      </c>
      <c r="C3911">
        <v>70</v>
      </c>
      <c r="D3911" t="s">
        <v>1907</v>
      </c>
      <c r="E3911" t="s">
        <v>232</v>
      </c>
      <c r="F3911" s="79" t="s">
        <v>544</v>
      </c>
      <c r="G3911">
        <v>11.34</v>
      </c>
      <c r="H3911">
        <v>108.4</v>
      </c>
      <c r="I3911">
        <v>89</v>
      </c>
      <c r="J3911">
        <v>97.1</v>
      </c>
      <c r="K3911">
        <v>60</v>
      </c>
      <c r="L3911">
        <v>65.099999999999994</v>
      </c>
      <c r="M3911">
        <v>169</v>
      </c>
      <c r="N3911">
        <v>-2.5000000000000001E-2</v>
      </c>
      <c r="O3911">
        <v>233</v>
      </c>
      <c r="P3911">
        <v>5.28</v>
      </c>
      <c r="Q3911">
        <v>82</v>
      </c>
      <c r="R3911">
        <v>105.5</v>
      </c>
      <c r="S3911">
        <v>99</v>
      </c>
      <c r="T3911">
        <v>100.2</v>
      </c>
      <c r="U3911">
        <v>55</v>
      </c>
      <c r="V3911">
        <v>-6.47</v>
      </c>
      <c r="W3911">
        <v>308</v>
      </c>
    </row>
    <row r="3912" spans="1:23" x14ac:dyDescent="0.25">
      <c r="A3912">
        <f>COUNTIF('Value Matchup'!$D$356:$D$423,D3912)</f>
        <v>1</v>
      </c>
      <c r="B3912" t="s">
        <v>1936</v>
      </c>
      <c r="C3912">
        <v>71</v>
      </c>
      <c r="D3912" t="s">
        <v>226</v>
      </c>
      <c r="E3912" t="s">
        <v>167</v>
      </c>
      <c r="F3912" s="79" t="s">
        <v>652</v>
      </c>
      <c r="G3912">
        <v>11.28</v>
      </c>
      <c r="H3912">
        <v>114.2</v>
      </c>
      <c r="I3912">
        <v>33</v>
      </c>
      <c r="J3912">
        <v>102.9</v>
      </c>
      <c r="K3912">
        <v>155</v>
      </c>
      <c r="L3912">
        <v>69.099999999999994</v>
      </c>
      <c r="M3912">
        <v>42</v>
      </c>
      <c r="N3912">
        <v>-4.3999999999999997E-2</v>
      </c>
      <c r="O3912">
        <v>281</v>
      </c>
      <c r="P3912">
        <v>-0.9</v>
      </c>
      <c r="Q3912">
        <v>174</v>
      </c>
      <c r="R3912">
        <v>102.2</v>
      </c>
      <c r="S3912">
        <v>211</v>
      </c>
      <c r="T3912">
        <v>103.1</v>
      </c>
      <c r="U3912">
        <v>148</v>
      </c>
      <c r="V3912">
        <v>-8.84</v>
      </c>
      <c r="W3912">
        <v>325</v>
      </c>
    </row>
    <row r="3913" spans="1:23" x14ac:dyDescent="0.25">
      <c r="A3913">
        <f>COUNTIF('Value Matchup'!$D$356:$D$423,D3913)</f>
        <v>0</v>
      </c>
      <c r="B3913" t="s">
        <v>1936</v>
      </c>
      <c r="C3913">
        <v>72</v>
      </c>
      <c r="D3913" t="s">
        <v>1826</v>
      </c>
      <c r="E3913" t="s">
        <v>182</v>
      </c>
      <c r="F3913" s="79" t="s">
        <v>547</v>
      </c>
      <c r="G3913">
        <v>11.2</v>
      </c>
      <c r="H3913">
        <v>115.1</v>
      </c>
      <c r="I3913">
        <v>24</v>
      </c>
      <c r="J3913">
        <v>103.9</v>
      </c>
      <c r="K3913">
        <v>177</v>
      </c>
      <c r="L3913">
        <v>69.599999999999994</v>
      </c>
      <c r="M3913">
        <v>34</v>
      </c>
      <c r="N3913">
        <v>-5.8999999999999997E-2</v>
      </c>
      <c r="O3913">
        <v>303</v>
      </c>
      <c r="P3913">
        <v>3.5</v>
      </c>
      <c r="Q3913">
        <v>99</v>
      </c>
      <c r="R3913">
        <v>105.7</v>
      </c>
      <c r="S3913">
        <v>94</v>
      </c>
      <c r="T3913">
        <v>102.2</v>
      </c>
      <c r="U3913">
        <v>116</v>
      </c>
      <c r="V3913">
        <v>-1.83</v>
      </c>
      <c r="W3913">
        <v>201</v>
      </c>
    </row>
    <row r="3914" spans="1:23" x14ac:dyDescent="0.25">
      <c r="A3914">
        <f>COUNTIF('Value Matchup'!$D$356:$D$423,D3914)</f>
        <v>0</v>
      </c>
      <c r="B3914" t="s">
        <v>1936</v>
      </c>
      <c r="C3914">
        <v>73</v>
      </c>
      <c r="D3914" t="s">
        <v>409</v>
      </c>
      <c r="E3914" t="s">
        <v>140</v>
      </c>
      <c r="F3914" s="79" t="s">
        <v>1080</v>
      </c>
      <c r="G3914">
        <v>10.82</v>
      </c>
      <c r="H3914">
        <v>107.7</v>
      </c>
      <c r="I3914">
        <v>106</v>
      </c>
      <c r="J3914">
        <v>96.9</v>
      </c>
      <c r="K3914">
        <v>58</v>
      </c>
      <c r="L3914">
        <v>68.8</v>
      </c>
      <c r="M3914">
        <v>46</v>
      </c>
      <c r="N3914">
        <v>-1.6E-2</v>
      </c>
      <c r="O3914">
        <v>208</v>
      </c>
      <c r="P3914">
        <v>6.85</v>
      </c>
      <c r="Q3914">
        <v>55</v>
      </c>
      <c r="R3914">
        <v>106.2</v>
      </c>
      <c r="S3914">
        <v>84</v>
      </c>
      <c r="T3914">
        <v>99.3</v>
      </c>
      <c r="U3914">
        <v>28</v>
      </c>
      <c r="V3914">
        <v>-4.68</v>
      </c>
      <c r="W3914">
        <v>280</v>
      </c>
    </row>
    <row r="3915" spans="1:23" x14ac:dyDescent="0.25">
      <c r="A3915">
        <f>COUNTIF('Value Matchup'!$D$356:$D$423,D3915)</f>
        <v>0</v>
      </c>
      <c r="B3915" t="s">
        <v>1936</v>
      </c>
      <c r="C3915">
        <v>74</v>
      </c>
      <c r="D3915" t="s">
        <v>1428</v>
      </c>
      <c r="E3915" t="s">
        <v>144</v>
      </c>
      <c r="F3915" s="79" t="s">
        <v>537</v>
      </c>
      <c r="G3915">
        <v>10.8</v>
      </c>
      <c r="H3915">
        <v>108.7</v>
      </c>
      <c r="I3915">
        <v>85</v>
      </c>
      <c r="J3915">
        <v>97.9</v>
      </c>
      <c r="K3915">
        <v>68</v>
      </c>
      <c r="L3915">
        <v>65.5</v>
      </c>
      <c r="M3915">
        <v>156</v>
      </c>
      <c r="N3915">
        <v>4.9000000000000002E-2</v>
      </c>
      <c r="O3915">
        <v>58</v>
      </c>
      <c r="P3915">
        <v>5.22</v>
      </c>
      <c r="Q3915">
        <v>85</v>
      </c>
      <c r="R3915">
        <v>106.1</v>
      </c>
      <c r="S3915">
        <v>88</v>
      </c>
      <c r="T3915">
        <v>100.8</v>
      </c>
      <c r="U3915">
        <v>72</v>
      </c>
      <c r="V3915">
        <v>-2.82</v>
      </c>
      <c r="W3915">
        <v>242</v>
      </c>
    </row>
    <row r="3916" spans="1:23" x14ac:dyDescent="0.25">
      <c r="A3916">
        <f>COUNTIF('Value Matchup'!$D$356:$D$423,D3916)</f>
        <v>0</v>
      </c>
      <c r="B3916" t="s">
        <v>1936</v>
      </c>
      <c r="C3916">
        <v>75</v>
      </c>
      <c r="D3916" t="s">
        <v>1518</v>
      </c>
      <c r="E3916" t="s">
        <v>134</v>
      </c>
      <c r="F3916" s="79" t="s">
        <v>541</v>
      </c>
      <c r="G3916">
        <v>10.78</v>
      </c>
      <c r="H3916">
        <v>109.1</v>
      </c>
      <c r="I3916">
        <v>77</v>
      </c>
      <c r="J3916">
        <v>98.4</v>
      </c>
      <c r="K3916">
        <v>73</v>
      </c>
      <c r="L3916">
        <v>64.2</v>
      </c>
      <c r="M3916">
        <v>204</v>
      </c>
      <c r="N3916">
        <v>-0.03</v>
      </c>
      <c r="O3916">
        <v>249</v>
      </c>
      <c r="P3916">
        <v>9.94</v>
      </c>
      <c r="Q3916">
        <v>10</v>
      </c>
      <c r="R3916">
        <v>108.6</v>
      </c>
      <c r="S3916">
        <v>21</v>
      </c>
      <c r="T3916">
        <v>98.6</v>
      </c>
      <c r="U3916">
        <v>12</v>
      </c>
      <c r="V3916">
        <v>-0.76</v>
      </c>
      <c r="W3916">
        <v>167</v>
      </c>
    </row>
    <row r="3917" spans="1:23" x14ac:dyDescent="0.25">
      <c r="A3917">
        <f>COUNTIF('Value Matchup'!$D$356:$D$423,D3917)</f>
        <v>0</v>
      </c>
      <c r="B3917" t="s">
        <v>1936</v>
      </c>
      <c r="C3917">
        <v>76</v>
      </c>
      <c r="D3917" t="s">
        <v>1265</v>
      </c>
      <c r="E3917" t="s">
        <v>112</v>
      </c>
      <c r="F3917" s="79" t="s">
        <v>1039</v>
      </c>
      <c r="G3917">
        <v>10.48</v>
      </c>
      <c r="H3917">
        <v>110.9</v>
      </c>
      <c r="I3917">
        <v>56</v>
      </c>
      <c r="J3917">
        <v>100.4</v>
      </c>
      <c r="K3917">
        <v>101</v>
      </c>
      <c r="L3917">
        <v>62.8</v>
      </c>
      <c r="M3917">
        <v>269</v>
      </c>
      <c r="N3917">
        <v>-8.9999999999999993E-3</v>
      </c>
      <c r="O3917">
        <v>193</v>
      </c>
      <c r="P3917">
        <v>0.39</v>
      </c>
      <c r="Q3917">
        <v>148</v>
      </c>
      <c r="R3917">
        <v>103</v>
      </c>
      <c r="S3917">
        <v>188</v>
      </c>
      <c r="T3917">
        <v>102.6</v>
      </c>
      <c r="U3917">
        <v>131</v>
      </c>
      <c r="V3917">
        <v>-4.22</v>
      </c>
      <c r="W3917">
        <v>275</v>
      </c>
    </row>
    <row r="3918" spans="1:23" x14ac:dyDescent="0.25">
      <c r="A3918">
        <f>COUNTIF('Value Matchup'!$D$356:$D$423,D3918)</f>
        <v>0</v>
      </c>
      <c r="B3918" t="s">
        <v>1936</v>
      </c>
      <c r="C3918">
        <v>77</v>
      </c>
      <c r="D3918" t="s">
        <v>1908</v>
      </c>
      <c r="E3918" t="s">
        <v>186</v>
      </c>
      <c r="F3918" s="79" t="s">
        <v>536</v>
      </c>
      <c r="G3918">
        <v>10.27</v>
      </c>
      <c r="H3918">
        <v>104.7</v>
      </c>
      <c r="I3918">
        <v>153</v>
      </c>
      <c r="J3918">
        <v>94.5</v>
      </c>
      <c r="K3918">
        <v>31</v>
      </c>
      <c r="L3918">
        <v>63.6</v>
      </c>
      <c r="M3918">
        <v>236</v>
      </c>
      <c r="N3918">
        <v>3.2000000000000001E-2</v>
      </c>
      <c r="O3918">
        <v>95</v>
      </c>
      <c r="P3918">
        <v>-0.01</v>
      </c>
      <c r="Q3918">
        <v>156</v>
      </c>
      <c r="R3918">
        <v>105.4</v>
      </c>
      <c r="S3918">
        <v>103</v>
      </c>
      <c r="T3918">
        <v>105.4</v>
      </c>
      <c r="U3918">
        <v>228</v>
      </c>
      <c r="V3918">
        <v>8.75</v>
      </c>
      <c r="W3918">
        <v>11</v>
      </c>
    </row>
    <row r="3919" spans="1:23" x14ac:dyDescent="0.25">
      <c r="A3919">
        <f>COUNTIF('Value Matchup'!$D$356:$D$423,D3919)</f>
        <v>0</v>
      </c>
      <c r="B3919" t="s">
        <v>1936</v>
      </c>
      <c r="C3919">
        <v>78</v>
      </c>
      <c r="D3919" t="s">
        <v>1909</v>
      </c>
      <c r="E3919" t="s">
        <v>114</v>
      </c>
      <c r="F3919" s="79" t="s">
        <v>450</v>
      </c>
      <c r="G3919">
        <v>10.01</v>
      </c>
      <c r="H3919">
        <v>107.8</v>
      </c>
      <c r="I3919">
        <v>104</v>
      </c>
      <c r="J3919">
        <v>97.8</v>
      </c>
      <c r="K3919">
        <v>67</v>
      </c>
      <c r="L3919">
        <v>62.4</v>
      </c>
      <c r="M3919">
        <v>282</v>
      </c>
      <c r="N3919">
        <v>0.01</v>
      </c>
      <c r="O3919">
        <v>147</v>
      </c>
      <c r="P3919">
        <v>6.74</v>
      </c>
      <c r="Q3919">
        <v>57</v>
      </c>
      <c r="R3919">
        <v>107.4</v>
      </c>
      <c r="S3919">
        <v>50</v>
      </c>
      <c r="T3919">
        <v>100.7</v>
      </c>
      <c r="U3919">
        <v>67</v>
      </c>
      <c r="V3919">
        <v>-3.13</v>
      </c>
      <c r="W3919">
        <v>249</v>
      </c>
    </row>
    <row r="3920" spans="1:23" x14ac:dyDescent="0.25">
      <c r="A3920">
        <f>COUNTIF('Value Matchup'!$D$356:$D$423,D3920)</f>
        <v>0</v>
      </c>
      <c r="B3920" t="s">
        <v>1936</v>
      </c>
      <c r="C3920">
        <v>79</v>
      </c>
      <c r="D3920" t="s">
        <v>191</v>
      </c>
      <c r="E3920" t="s">
        <v>182</v>
      </c>
      <c r="F3920" s="79" t="s">
        <v>1080</v>
      </c>
      <c r="G3920">
        <v>9.9700000000000006</v>
      </c>
      <c r="H3920">
        <v>108.9</v>
      </c>
      <c r="I3920">
        <v>80</v>
      </c>
      <c r="J3920">
        <v>99</v>
      </c>
      <c r="K3920">
        <v>83</v>
      </c>
      <c r="L3920">
        <v>73.400000000000006</v>
      </c>
      <c r="M3920">
        <v>5</v>
      </c>
      <c r="N3920">
        <v>-8.5999999999999993E-2</v>
      </c>
      <c r="O3920">
        <v>332</v>
      </c>
      <c r="P3920">
        <v>1.74</v>
      </c>
      <c r="Q3920">
        <v>124</v>
      </c>
      <c r="R3920">
        <v>105</v>
      </c>
      <c r="S3920">
        <v>110</v>
      </c>
      <c r="T3920">
        <v>103.2</v>
      </c>
      <c r="U3920">
        <v>152</v>
      </c>
      <c r="V3920">
        <v>-3</v>
      </c>
      <c r="W3920">
        <v>243</v>
      </c>
    </row>
    <row r="3921" spans="1:23" x14ac:dyDescent="0.25">
      <c r="A3921">
        <f>COUNTIF('Value Matchup'!$D$356:$D$423,D3921)</f>
        <v>0</v>
      </c>
      <c r="B3921" t="s">
        <v>1936</v>
      </c>
      <c r="C3921">
        <v>80</v>
      </c>
      <c r="D3921" t="s">
        <v>1910</v>
      </c>
      <c r="E3921" t="s">
        <v>176</v>
      </c>
      <c r="F3921" s="79" t="s">
        <v>545</v>
      </c>
      <c r="G3921">
        <v>9.68</v>
      </c>
      <c r="H3921">
        <v>110.7</v>
      </c>
      <c r="I3921">
        <v>58</v>
      </c>
      <c r="J3921">
        <v>101</v>
      </c>
      <c r="K3921">
        <v>117</v>
      </c>
      <c r="L3921">
        <v>61.6</v>
      </c>
      <c r="M3921">
        <v>300</v>
      </c>
      <c r="N3921">
        <v>-0.01</v>
      </c>
      <c r="O3921">
        <v>196</v>
      </c>
      <c r="P3921">
        <v>-0.56999999999999995</v>
      </c>
      <c r="Q3921">
        <v>166</v>
      </c>
      <c r="R3921">
        <v>102.6</v>
      </c>
      <c r="S3921">
        <v>203</v>
      </c>
      <c r="T3921">
        <v>103.2</v>
      </c>
      <c r="U3921">
        <v>150</v>
      </c>
      <c r="V3921">
        <v>2.2799999999999998</v>
      </c>
      <c r="W3921">
        <v>89</v>
      </c>
    </row>
    <row r="3922" spans="1:23" x14ac:dyDescent="0.25">
      <c r="A3922">
        <f>COUNTIF('Value Matchup'!$D$356:$D$423,D3922)</f>
        <v>0</v>
      </c>
      <c r="B3922" t="s">
        <v>1936</v>
      </c>
      <c r="C3922">
        <v>81</v>
      </c>
      <c r="D3922" t="s">
        <v>271</v>
      </c>
      <c r="E3922" t="s">
        <v>112</v>
      </c>
      <c r="F3922" s="79" t="s">
        <v>541</v>
      </c>
      <c r="G3922">
        <v>9.6300000000000008</v>
      </c>
      <c r="H3922">
        <v>108.4</v>
      </c>
      <c r="I3922">
        <v>90</v>
      </c>
      <c r="J3922">
        <v>98.7</v>
      </c>
      <c r="K3922">
        <v>79</v>
      </c>
      <c r="L3922">
        <v>58</v>
      </c>
      <c r="M3922">
        <v>335</v>
      </c>
      <c r="N3922">
        <v>-3.7999999999999999E-2</v>
      </c>
      <c r="O3922">
        <v>266</v>
      </c>
      <c r="P3922">
        <v>6.42</v>
      </c>
      <c r="Q3922">
        <v>60</v>
      </c>
      <c r="R3922">
        <v>106.4</v>
      </c>
      <c r="S3922">
        <v>79</v>
      </c>
      <c r="T3922">
        <v>100</v>
      </c>
      <c r="U3922">
        <v>50</v>
      </c>
      <c r="V3922">
        <v>13.46</v>
      </c>
      <c r="W3922">
        <v>2</v>
      </c>
    </row>
    <row r="3923" spans="1:23" x14ac:dyDescent="0.25">
      <c r="A3923">
        <f>COUNTIF('Value Matchup'!$D$356:$D$423,D3923)</f>
        <v>0</v>
      </c>
      <c r="B3923" t="s">
        <v>1936</v>
      </c>
      <c r="C3923">
        <v>82</v>
      </c>
      <c r="D3923" t="s">
        <v>94</v>
      </c>
      <c r="E3923" t="s">
        <v>167</v>
      </c>
      <c r="F3923" s="79" t="s">
        <v>1911</v>
      </c>
      <c r="G3923">
        <v>9.6300000000000008</v>
      </c>
      <c r="H3923">
        <v>106.2</v>
      </c>
      <c r="I3923">
        <v>131</v>
      </c>
      <c r="J3923">
        <v>96.6</v>
      </c>
      <c r="K3923">
        <v>52</v>
      </c>
      <c r="L3923">
        <v>64.599999999999994</v>
      </c>
      <c r="M3923">
        <v>191</v>
      </c>
      <c r="N3923">
        <v>1.9E-2</v>
      </c>
      <c r="O3923">
        <v>124</v>
      </c>
      <c r="P3923">
        <v>1.24</v>
      </c>
      <c r="Q3923">
        <v>134</v>
      </c>
      <c r="R3923">
        <v>104.2</v>
      </c>
      <c r="S3923">
        <v>137</v>
      </c>
      <c r="T3923">
        <v>103</v>
      </c>
      <c r="U3923">
        <v>145</v>
      </c>
      <c r="V3923">
        <v>-8.17</v>
      </c>
      <c r="W3923">
        <v>321</v>
      </c>
    </row>
    <row r="3924" spans="1:23" x14ac:dyDescent="0.25">
      <c r="A3924">
        <f>COUNTIF('Value Matchup'!$D$356:$D$423,D3924)</f>
        <v>1</v>
      </c>
      <c r="B3924" t="s">
        <v>1936</v>
      </c>
      <c r="C3924">
        <v>83</v>
      </c>
      <c r="D3924" t="s">
        <v>92</v>
      </c>
      <c r="E3924" t="s">
        <v>134</v>
      </c>
      <c r="F3924" s="79" t="s">
        <v>445</v>
      </c>
      <c r="G3924">
        <v>9.6</v>
      </c>
      <c r="H3924">
        <v>107.7</v>
      </c>
      <c r="I3924">
        <v>108</v>
      </c>
      <c r="J3924">
        <v>98.1</v>
      </c>
      <c r="K3924">
        <v>69</v>
      </c>
      <c r="L3924">
        <v>67.599999999999994</v>
      </c>
      <c r="M3924">
        <v>89</v>
      </c>
      <c r="N3924">
        <v>1.4E-2</v>
      </c>
      <c r="O3924">
        <v>134</v>
      </c>
      <c r="P3924">
        <v>9.4</v>
      </c>
      <c r="Q3924">
        <v>19</v>
      </c>
      <c r="R3924">
        <v>108.5</v>
      </c>
      <c r="S3924">
        <v>23</v>
      </c>
      <c r="T3924">
        <v>99.1</v>
      </c>
      <c r="U3924">
        <v>19</v>
      </c>
      <c r="V3924">
        <v>0.33</v>
      </c>
      <c r="W3924">
        <v>136</v>
      </c>
    </row>
    <row r="3925" spans="1:23" x14ac:dyDescent="0.25">
      <c r="A3925">
        <f>COUNTIF('Value Matchup'!$D$356:$D$423,D3925)</f>
        <v>0</v>
      </c>
      <c r="B3925" t="s">
        <v>1936</v>
      </c>
      <c r="C3925">
        <v>84</v>
      </c>
      <c r="D3925" t="s">
        <v>1912</v>
      </c>
      <c r="E3925" t="s">
        <v>182</v>
      </c>
      <c r="F3925" s="79" t="s">
        <v>544</v>
      </c>
      <c r="G3925">
        <v>9.5299999999999994</v>
      </c>
      <c r="H3925">
        <v>104.6</v>
      </c>
      <c r="I3925">
        <v>160</v>
      </c>
      <c r="J3925">
        <v>95.1</v>
      </c>
      <c r="K3925">
        <v>36</v>
      </c>
      <c r="L3925">
        <v>66.8</v>
      </c>
      <c r="M3925">
        <v>111</v>
      </c>
      <c r="N3925">
        <v>-6.0000000000000001E-3</v>
      </c>
      <c r="O3925">
        <v>185</v>
      </c>
      <c r="P3925">
        <v>5.77</v>
      </c>
      <c r="Q3925">
        <v>74</v>
      </c>
      <c r="R3925">
        <v>107.1</v>
      </c>
      <c r="S3925">
        <v>60</v>
      </c>
      <c r="T3925">
        <v>101.4</v>
      </c>
      <c r="U3925">
        <v>86</v>
      </c>
      <c r="V3925">
        <v>2.4500000000000002</v>
      </c>
      <c r="W3925">
        <v>83</v>
      </c>
    </row>
    <row r="3926" spans="1:23" x14ac:dyDescent="0.25">
      <c r="A3926">
        <f>COUNTIF('Value Matchup'!$D$356:$D$423,D3926)</f>
        <v>0</v>
      </c>
      <c r="B3926" t="s">
        <v>1936</v>
      </c>
      <c r="C3926">
        <v>85</v>
      </c>
      <c r="D3926" t="s">
        <v>56</v>
      </c>
      <c r="E3926" t="s">
        <v>150</v>
      </c>
      <c r="F3926" s="79" t="s">
        <v>452</v>
      </c>
      <c r="G3926">
        <v>9.4</v>
      </c>
      <c r="H3926">
        <v>110.1</v>
      </c>
      <c r="I3926">
        <v>68</v>
      </c>
      <c r="J3926">
        <v>100.8</v>
      </c>
      <c r="K3926">
        <v>109</v>
      </c>
      <c r="L3926">
        <v>66.3</v>
      </c>
      <c r="M3926">
        <v>131</v>
      </c>
      <c r="N3926">
        <v>-2.5000000000000001E-2</v>
      </c>
      <c r="O3926">
        <v>232</v>
      </c>
      <c r="P3926">
        <v>9.1999999999999993</v>
      </c>
      <c r="Q3926">
        <v>23</v>
      </c>
      <c r="R3926">
        <v>109.1</v>
      </c>
      <c r="S3926">
        <v>10</v>
      </c>
      <c r="T3926">
        <v>99.9</v>
      </c>
      <c r="U3926">
        <v>46</v>
      </c>
      <c r="V3926">
        <v>0.87</v>
      </c>
      <c r="W3926">
        <v>123</v>
      </c>
    </row>
    <row r="3927" spans="1:23" x14ac:dyDescent="0.25">
      <c r="A3927">
        <f>COUNTIF('Value Matchup'!$D$356:$D$423,D3927)</f>
        <v>0</v>
      </c>
      <c r="B3927" t="s">
        <v>1936</v>
      </c>
      <c r="C3927">
        <v>86</v>
      </c>
      <c r="D3927" t="s">
        <v>113</v>
      </c>
      <c r="E3927" t="s">
        <v>114</v>
      </c>
      <c r="F3927" s="79" t="s">
        <v>541</v>
      </c>
      <c r="G3927">
        <v>9.1999999999999993</v>
      </c>
      <c r="H3927">
        <v>110.9</v>
      </c>
      <c r="I3927">
        <v>55</v>
      </c>
      <c r="J3927">
        <v>101.7</v>
      </c>
      <c r="K3927">
        <v>130</v>
      </c>
      <c r="L3927">
        <v>66.7</v>
      </c>
      <c r="M3927">
        <v>114</v>
      </c>
      <c r="N3927">
        <v>-5.5E-2</v>
      </c>
      <c r="O3927">
        <v>296</v>
      </c>
      <c r="P3927">
        <v>5.7</v>
      </c>
      <c r="Q3927">
        <v>75</v>
      </c>
      <c r="R3927">
        <v>107.2</v>
      </c>
      <c r="S3927">
        <v>58</v>
      </c>
      <c r="T3927">
        <v>101.5</v>
      </c>
      <c r="U3927">
        <v>91</v>
      </c>
      <c r="V3927">
        <v>-2.5499999999999998</v>
      </c>
      <c r="W3927">
        <v>228</v>
      </c>
    </row>
    <row r="3928" spans="1:23" x14ac:dyDescent="0.25">
      <c r="A3928">
        <f>COUNTIF('Value Matchup'!$D$356:$D$423,D3928)</f>
        <v>1</v>
      </c>
      <c r="B3928" t="s">
        <v>1936</v>
      </c>
      <c r="C3928">
        <v>87</v>
      </c>
      <c r="D3928" t="s">
        <v>143</v>
      </c>
      <c r="E3928" t="s">
        <v>144</v>
      </c>
      <c r="F3928" s="79" t="s">
        <v>1913</v>
      </c>
      <c r="G3928">
        <v>9.0500000000000007</v>
      </c>
      <c r="H3928">
        <v>111.8</v>
      </c>
      <c r="I3928">
        <v>50</v>
      </c>
      <c r="J3928">
        <v>102.7</v>
      </c>
      <c r="K3928">
        <v>152</v>
      </c>
      <c r="L3928">
        <v>68.5</v>
      </c>
      <c r="M3928">
        <v>60</v>
      </c>
      <c r="N3928">
        <v>-2.1999999999999999E-2</v>
      </c>
      <c r="O3928">
        <v>221</v>
      </c>
      <c r="P3928">
        <v>5.32</v>
      </c>
      <c r="Q3928">
        <v>80</v>
      </c>
      <c r="R3928">
        <v>105.6</v>
      </c>
      <c r="S3928">
        <v>98</v>
      </c>
      <c r="T3928">
        <v>100.3</v>
      </c>
      <c r="U3928">
        <v>56</v>
      </c>
      <c r="V3928">
        <v>0.54</v>
      </c>
      <c r="W3928">
        <v>131</v>
      </c>
    </row>
    <row r="3929" spans="1:23" x14ac:dyDescent="0.25">
      <c r="A3929">
        <f>COUNTIF('Value Matchup'!$D$356:$D$423,D3929)</f>
        <v>0</v>
      </c>
      <c r="B3929" t="s">
        <v>1936</v>
      </c>
      <c r="C3929">
        <v>88</v>
      </c>
      <c r="D3929" t="s">
        <v>1914</v>
      </c>
      <c r="E3929" t="s">
        <v>153</v>
      </c>
      <c r="F3929" s="79" t="s">
        <v>536</v>
      </c>
      <c r="G3929">
        <v>8.4700000000000006</v>
      </c>
      <c r="H3929">
        <v>112.3</v>
      </c>
      <c r="I3929">
        <v>45</v>
      </c>
      <c r="J3929">
        <v>103.9</v>
      </c>
      <c r="K3929">
        <v>176</v>
      </c>
      <c r="L3929">
        <v>71.599999999999994</v>
      </c>
      <c r="M3929">
        <v>12</v>
      </c>
      <c r="N3929">
        <v>-0.01</v>
      </c>
      <c r="O3929">
        <v>195</v>
      </c>
      <c r="P3929">
        <v>-3.95</v>
      </c>
      <c r="Q3929">
        <v>236</v>
      </c>
      <c r="R3929">
        <v>101.5</v>
      </c>
      <c r="S3929">
        <v>243</v>
      </c>
      <c r="T3929">
        <v>105.5</v>
      </c>
      <c r="U3929">
        <v>230</v>
      </c>
      <c r="V3929">
        <v>-3.01</v>
      </c>
      <c r="W3929">
        <v>244</v>
      </c>
    </row>
    <row r="3930" spans="1:23" x14ac:dyDescent="0.25">
      <c r="A3930">
        <f>COUNTIF('Value Matchup'!$D$356:$D$423,D3930)</f>
        <v>0</v>
      </c>
      <c r="B3930" t="s">
        <v>1936</v>
      </c>
      <c r="C3930">
        <v>89</v>
      </c>
      <c r="D3930" t="s">
        <v>279</v>
      </c>
      <c r="E3930" t="s">
        <v>144</v>
      </c>
      <c r="F3930" s="79" t="s">
        <v>541</v>
      </c>
      <c r="G3930">
        <v>8.39</v>
      </c>
      <c r="H3930">
        <v>108.2</v>
      </c>
      <c r="I3930">
        <v>95</v>
      </c>
      <c r="J3930">
        <v>99.8</v>
      </c>
      <c r="K3930">
        <v>92</v>
      </c>
      <c r="L3930">
        <v>65.099999999999994</v>
      </c>
      <c r="M3930">
        <v>173</v>
      </c>
      <c r="N3930">
        <v>-6.3E-2</v>
      </c>
      <c r="O3930">
        <v>311</v>
      </c>
      <c r="P3930">
        <v>4.8600000000000003</v>
      </c>
      <c r="Q3930">
        <v>90</v>
      </c>
      <c r="R3930">
        <v>105.8</v>
      </c>
      <c r="S3930">
        <v>92</v>
      </c>
      <c r="T3930">
        <v>100.9</v>
      </c>
      <c r="U3930">
        <v>73</v>
      </c>
      <c r="V3930">
        <v>1.6</v>
      </c>
      <c r="W3930">
        <v>104</v>
      </c>
    </row>
    <row r="3931" spans="1:23" x14ac:dyDescent="0.25">
      <c r="A3931">
        <f>COUNTIF('Value Matchup'!$D$356:$D$423,D3931)</f>
        <v>1</v>
      </c>
      <c r="B3931" t="s">
        <v>1936</v>
      </c>
      <c r="C3931">
        <v>90</v>
      </c>
      <c r="D3931" t="s">
        <v>61</v>
      </c>
      <c r="E3931" t="s">
        <v>140</v>
      </c>
      <c r="F3931" s="79" t="s">
        <v>541</v>
      </c>
      <c r="G3931">
        <v>8.11</v>
      </c>
      <c r="H3931">
        <v>110.5</v>
      </c>
      <c r="I3931">
        <v>61</v>
      </c>
      <c r="J3931">
        <v>102.4</v>
      </c>
      <c r="K3931">
        <v>145</v>
      </c>
      <c r="L3931">
        <v>68.400000000000006</v>
      </c>
      <c r="M3931">
        <v>63</v>
      </c>
      <c r="N3931">
        <v>-2.4E-2</v>
      </c>
      <c r="O3931">
        <v>230</v>
      </c>
      <c r="P3931">
        <v>6.21</v>
      </c>
      <c r="Q3931">
        <v>67</v>
      </c>
      <c r="R3931">
        <v>106.8</v>
      </c>
      <c r="S3931">
        <v>67</v>
      </c>
      <c r="T3931">
        <v>100.6</v>
      </c>
      <c r="U3931">
        <v>63</v>
      </c>
      <c r="V3931">
        <v>-6.23</v>
      </c>
      <c r="W3931">
        <v>304</v>
      </c>
    </row>
    <row r="3932" spans="1:23" x14ac:dyDescent="0.25">
      <c r="A3932">
        <f>COUNTIF('Value Matchup'!$D$356:$D$423,D3932)</f>
        <v>0</v>
      </c>
      <c r="B3932" t="s">
        <v>1936</v>
      </c>
      <c r="C3932">
        <v>91</v>
      </c>
      <c r="D3932" t="s">
        <v>1915</v>
      </c>
      <c r="E3932" t="s">
        <v>114</v>
      </c>
      <c r="F3932" s="79" t="s">
        <v>763</v>
      </c>
      <c r="G3932">
        <v>8.08</v>
      </c>
      <c r="H3932">
        <v>104.3</v>
      </c>
      <c r="I3932">
        <v>166</v>
      </c>
      <c r="J3932">
        <v>96.2</v>
      </c>
      <c r="K3932">
        <v>45</v>
      </c>
      <c r="L3932">
        <v>64.7</v>
      </c>
      <c r="M3932">
        <v>183</v>
      </c>
      <c r="N3932">
        <v>-3.2000000000000001E-2</v>
      </c>
      <c r="O3932">
        <v>253</v>
      </c>
      <c r="P3932">
        <v>7.55</v>
      </c>
      <c r="Q3932">
        <v>47</v>
      </c>
      <c r="R3932">
        <v>108.5</v>
      </c>
      <c r="S3932">
        <v>22</v>
      </c>
      <c r="T3932">
        <v>101</v>
      </c>
      <c r="U3932">
        <v>75</v>
      </c>
      <c r="V3932">
        <v>-4.0999999999999996</v>
      </c>
      <c r="W3932">
        <v>274</v>
      </c>
    </row>
    <row r="3933" spans="1:23" x14ac:dyDescent="0.25">
      <c r="A3933">
        <f>COUNTIF('Value Matchup'!$D$356:$D$423,D3933)</f>
        <v>0</v>
      </c>
      <c r="B3933" t="s">
        <v>1936</v>
      </c>
      <c r="C3933">
        <v>92</v>
      </c>
      <c r="D3933" t="s">
        <v>1525</v>
      </c>
      <c r="E3933" t="s">
        <v>110</v>
      </c>
      <c r="F3933" s="79" t="s">
        <v>539</v>
      </c>
      <c r="G3933">
        <v>7.99</v>
      </c>
      <c r="H3933">
        <v>104.9</v>
      </c>
      <c r="I3933">
        <v>147</v>
      </c>
      <c r="J3933">
        <v>96.9</v>
      </c>
      <c r="K3933">
        <v>57</v>
      </c>
      <c r="L3933">
        <v>64.099999999999994</v>
      </c>
      <c r="M3933">
        <v>211</v>
      </c>
      <c r="N3933">
        <v>-6.0000000000000001E-3</v>
      </c>
      <c r="O3933">
        <v>188</v>
      </c>
      <c r="P3933">
        <v>3.21</v>
      </c>
      <c r="Q3933">
        <v>106</v>
      </c>
      <c r="R3933">
        <v>104.5</v>
      </c>
      <c r="S3933">
        <v>120</v>
      </c>
      <c r="T3933">
        <v>101.2</v>
      </c>
      <c r="U3933">
        <v>84</v>
      </c>
      <c r="V3933">
        <v>-1.49</v>
      </c>
      <c r="W3933">
        <v>188</v>
      </c>
    </row>
    <row r="3934" spans="1:23" x14ac:dyDescent="0.25">
      <c r="A3934">
        <f>COUNTIF('Value Matchup'!$D$356:$D$423,D3934)</f>
        <v>0</v>
      </c>
      <c r="B3934" t="s">
        <v>1936</v>
      </c>
      <c r="C3934">
        <v>93</v>
      </c>
      <c r="D3934" t="s">
        <v>1699</v>
      </c>
      <c r="E3934" t="s">
        <v>161</v>
      </c>
      <c r="F3934" s="79" t="s">
        <v>545</v>
      </c>
      <c r="G3934">
        <v>7.99</v>
      </c>
      <c r="H3934">
        <v>108.6</v>
      </c>
      <c r="I3934">
        <v>86</v>
      </c>
      <c r="J3934">
        <v>100.7</v>
      </c>
      <c r="K3934">
        <v>107</v>
      </c>
      <c r="L3934">
        <v>67.599999999999994</v>
      </c>
      <c r="M3934">
        <v>86</v>
      </c>
      <c r="N3934">
        <v>3.5999999999999997E-2</v>
      </c>
      <c r="O3934">
        <v>87</v>
      </c>
      <c r="P3934">
        <v>-1.41</v>
      </c>
      <c r="Q3934">
        <v>186</v>
      </c>
      <c r="R3934">
        <v>104.1</v>
      </c>
      <c r="S3934">
        <v>144</v>
      </c>
      <c r="T3934">
        <v>105.5</v>
      </c>
      <c r="U3934">
        <v>232</v>
      </c>
      <c r="V3934">
        <v>3.69</v>
      </c>
      <c r="W3934">
        <v>65</v>
      </c>
    </row>
    <row r="3935" spans="1:23" x14ac:dyDescent="0.25">
      <c r="A3935">
        <f>COUNTIF('Value Matchup'!$D$356:$D$423,D3935)</f>
        <v>0</v>
      </c>
      <c r="B3935" t="s">
        <v>1936</v>
      </c>
      <c r="C3935">
        <v>94</v>
      </c>
      <c r="D3935" t="s">
        <v>417</v>
      </c>
      <c r="E3935" t="s">
        <v>112</v>
      </c>
      <c r="F3935" s="79" t="s">
        <v>538</v>
      </c>
      <c r="G3935">
        <v>7.92</v>
      </c>
      <c r="H3935">
        <v>108.1</v>
      </c>
      <c r="I3935">
        <v>100</v>
      </c>
      <c r="J3935">
        <v>100.2</v>
      </c>
      <c r="K3935">
        <v>97</v>
      </c>
      <c r="L3935">
        <v>63.8</v>
      </c>
      <c r="M3935">
        <v>226</v>
      </c>
      <c r="N3935">
        <v>-2.3E-2</v>
      </c>
      <c r="O3935">
        <v>224</v>
      </c>
      <c r="P3935">
        <v>0.6</v>
      </c>
      <c r="Q3935">
        <v>146</v>
      </c>
      <c r="R3935">
        <v>103.7</v>
      </c>
      <c r="S3935">
        <v>158</v>
      </c>
      <c r="T3935">
        <v>103.1</v>
      </c>
      <c r="U3935">
        <v>149</v>
      </c>
      <c r="V3935">
        <v>3.78</v>
      </c>
      <c r="W3935">
        <v>63</v>
      </c>
    </row>
    <row r="3936" spans="1:23" x14ac:dyDescent="0.25">
      <c r="A3936">
        <f>COUNTIF('Value Matchup'!$D$356:$D$423,D3936)</f>
        <v>0</v>
      </c>
      <c r="B3936" t="s">
        <v>1936</v>
      </c>
      <c r="C3936">
        <v>95</v>
      </c>
      <c r="D3936" t="s">
        <v>315</v>
      </c>
      <c r="E3936" t="s">
        <v>112</v>
      </c>
      <c r="F3936" s="79" t="s">
        <v>539</v>
      </c>
      <c r="G3936">
        <v>7.55</v>
      </c>
      <c r="H3936">
        <v>109.7</v>
      </c>
      <c r="I3936">
        <v>73</v>
      </c>
      <c r="J3936">
        <v>102.1</v>
      </c>
      <c r="K3936">
        <v>139</v>
      </c>
      <c r="L3936">
        <v>63.2</v>
      </c>
      <c r="M3936">
        <v>255</v>
      </c>
      <c r="N3936">
        <v>1.9E-2</v>
      </c>
      <c r="O3936">
        <v>119</v>
      </c>
      <c r="P3936">
        <v>2.4</v>
      </c>
      <c r="Q3936">
        <v>114</v>
      </c>
      <c r="R3936">
        <v>104.3</v>
      </c>
      <c r="S3936">
        <v>134</v>
      </c>
      <c r="T3936">
        <v>101.9</v>
      </c>
      <c r="U3936">
        <v>101</v>
      </c>
      <c r="V3936">
        <v>3.06</v>
      </c>
      <c r="W3936">
        <v>75</v>
      </c>
    </row>
    <row r="3937" spans="1:23" x14ac:dyDescent="0.25">
      <c r="A3937">
        <f>COUNTIF('Value Matchup'!$D$356:$D$423,D3937)</f>
        <v>0</v>
      </c>
      <c r="B3937" t="s">
        <v>1936</v>
      </c>
      <c r="C3937">
        <v>96</v>
      </c>
      <c r="D3937" t="s">
        <v>1916</v>
      </c>
      <c r="E3937" t="s">
        <v>108</v>
      </c>
      <c r="F3937" s="79" t="s">
        <v>513</v>
      </c>
      <c r="G3937">
        <v>7.53</v>
      </c>
      <c r="H3937">
        <v>107.6</v>
      </c>
      <c r="I3937">
        <v>109</v>
      </c>
      <c r="J3937">
        <v>100.1</v>
      </c>
      <c r="K3937">
        <v>96</v>
      </c>
      <c r="L3937">
        <v>57.6</v>
      </c>
      <c r="M3937">
        <v>337</v>
      </c>
      <c r="N3937">
        <v>2.9000000000000001E-2</v>
      </c>
      <c r="O3937">
        <v>100</v>
      </c>
      <c r="P3937">
        <v>-5.9</v>
      </c>
      <c r="Q3937">
        <v>280</v>
      </c>
      <c r="R3937">
        <v>98.6</v>
      </c>
      <c r="S3937">
        <v>319</v>
      </c>
      <c r="T3937">
        <v>104.5</v>
      </c>
      <c r="U3937">
        <v>194</v>
      </c>
      <c r="V3937">
        <v>-4.99</v>
      </c>
      <c r="W3937">
        <v>289</v>
      </c>
    </row>
    <row r="3938" spans="1:23" x14ac:dyDescent="0.25">
      <c r="A3938">
        <f>COUNTIF('Value Matchup'!$D$356:$D$423,D3938)</f>
        <v>1</v>
      </c>
      <c r="B3938" t="s">
        <v>1936</v>
      </c>
      <c r="C3938">
        <v>97</v>
      </c>
      <c r="D3938" t="s">
        <v>390</v>
      </c>
      <c r="E3938" t="s">
        <v>167</v>
      </c>
      <c r="F3938" s="79" t="s">
        <v>445</v>
      </c>
      <c r="G3938">
        <v>7.11</v>
      </c>
      <c r="H3938">
        <v>109.1</v>
      </c>
      <c r="I3938">
        <v>78</v>
      </c>
      <c r="J3938">
        <v>102</v>
      </c>
      <c r="K3938">
        <v>137</v>
      </c>
      <c r="L3938">
        <v>64.099999999999994</v>
      </c>
      <c r="M3938">
        <v>208</v>
      </c>
      <c r="N3938">
        <v>-0.106</v>
      </c>
      <c r="O3938">
        <v>339</v>
      </c>
      <c r="P3938">
        <v>1.2</v>
      </c>
      <c r="Q3938">
        <v>135</v>
      </c>
      <c r="R3938">
        <v>103.8</v>
      </c>
      <c r="S3938">
        <v>156</v>
      </c>
      <c r="T3938">
        <v>102.6</v>
      </c>
      <c r="U3938">
        <v>132</v>
      </c>
      <c r="V3938">
        <v>-0.15</v>
      </c>
      <c r="W3938">
        <v>152</v>
      </c>
    </row>
    <row r="3939" spans="1:23" x14ac:dyDescent="0.25">
      <c r="A3939">
        <f>COUNTIF('Value Matchup'!$D$356:$D$423,D3939)</f>
        <v>0</v>
      </c>
      <c r="B3939" t="s">
        <v>1936</v>
      </c>
      <c r="C3939">
        <v>98</v>
      </c>
      <c r="D3939" t="s">
        <v>364</v>
      </c>
      <c r="E3939" t="s">
        <v>167</v>
      </c>
      <c r="F3939" s="79" t="s">
        <v>756</v>
      </c>
      <c r="G3939">
        <v>6.98</v>
      </c>
      <c r="H3939">
        <v>108.3</v>
      </c>
      <c r="I3939">
        <v>91</v>
      </c>
      <c r="J3939">
        <v>101.3</v>
      </c>
      <c r="K3939">
        <v>123</v>
      </c>
      <c r="L3939">
        <v>63.3</v>
      </c>
      <c r="M3939">
        <v>249</v>
      </c>
      <c r="N3939">
        <v>-0.03</v>
      </c>
      <c r="O3939">
        <v>248</v>
      </c>
      <c r="P3939">
        <v>3.04</v>
      </c>
      <c r="Q3939">
        <v>109</v>
      </c>
      <c r="R3939">
        <v>105.1</v>
      </c>
      <c r="S3939">
        <v>107</v>
      </c>
      <c r="T3939">
        <v>102.1</v>
      </c>
      <c r="U3939">
        <v>110</v>
      </c>
      <c r="V3939">
        <v>-1.58</v>
      </c>
      <c r="W3939">
        <v>194</v>
      </c>
    </row>
    <row r="3940" spans="1:23" x14ac:dyDescent="0.25">
      <c r="A3940">
        <f>COUNTIF('Value Matchup'!$D$356:$D$423,D3940)</f>
        <v>0</v>
      </c>
      <c r="B3940" t="s">
        <v>1936</v>
      </c>
      <c r="C3940">
        <v>99</v>
      </c>
      <c r="D3940" t="s">
        <v>395</v>
      </c>
      <c r="E3940" t="s">
        <v>169</v>
      </c>
      <c r="F3940" s="79" t="s">
        <v>455</v>
      </c>
      <c r="G3940">
        <v>6.96</v>
      </c>
      <c r="H3940">
        <v>108.1</v>
      </c>
      <c r="I3940">
        <v>98</v>
      </c>
      <c r="J3940">
        <v>101.2</v>
      </c>
      <c r="K3940">
        <v>120</v>
      </c>
      <c r="L3940">
        <v>64.599999999999994</v>
      </c>
      <c r="M3940">
        <v>189</v>
      </c>
      <c r="N3940">
        <v>1.4E-2</v>
      </c>
      <c r="O3940">
        <v>132</v>
      </c>
      <c r="P3940">
        <v>0.04</v>
      </c>
      <c r="Q3940">
        <v>155</v>
      </c>
      <c r="R3940">
        <v>104.1</v>
      </c>
      <c r="S3940">
        <v>141</v>
      </c>
      <c r="T3940">
        <v>104.1</v>
      </c>
      <c r="U3940">
        <v>169</v>
      </c>
      <c r="V3940">
        <v>3.59</v>
      </c>
      <c r="W3940">
        <v>67</v>
      </c>
    </row>
    <row r="3941" spans="1:23" x14ac:dyDescent="0.25">
      <c r="A3941">
        <f>COUNTIF('Value Matchup'!$D$356:$D$423,D3941)</f>
        <v>1</v>
      </c>
      <c r="B3941" t="s">
        <v>1936</v>
      </c>
      <c r="C3941">
        <v>100</v>
      </c>
      <c r="D3941" t="s">
        <v>293</v>
      </c>
      <c r="E3941" t="s">
        <v>155</v>
      </c>
      <c r="F3941" s="79" t="s">
        <v>649</v>
      </c>
      <c r="G3941">
        <v>6.85</v>
      </c>
      <c r="H3941">
        <v>108.1</v>
      </c>
      <c r="I3941">
        <v>97</v>
      </c>
      <c r="J3941">
        <v>101.3</v>
      </c>
      <c r="K3941">
        <v>122</v>
      </c>
      <c r="L3941">
        <v>69.7</v>
      </c>
      <c r="M3941">
        <v>32</v>
      </c>
      <c r="N3941">
        <v>-0.06</v>
      </c>
      <c r="O3941">
        <v>304</v>
      </c>
      <c r="P3941">
        <v>-2.2000000000000002</v>
      </c>
      <c r="Q3941">
        <v>196</v>
      </c>
      <c r="R3941">
        <v>103.5</v>
      </c>
      <c r="S3941">
        <v>167</v>
      </c>
      <c r="T3941">
        <v>105.7</v>
      </c>
      <c r="U3941">
        <v>240</v>
      </c>
      <c r="V3941">
        <v>4</v>
      </c>
      <c r="W3941">
        <v>58</v>
      </c>
    </row>
    <row r="3942" spans="1:23" x14ac:dyDescent="0.25">
      <c r="A3942">
        <f>COUNTIF('Value Matchup'!$D$356:$D$423,D3942)</f>
        <v>1</v>
      </c>
      <c r="B3942" t="s">
        <v>1936</v>
      </c>
      <c r="C3942">
        <v>101</v>
      </c>
      <c r="D3942" t="s">
        <v>290</v>
      </c>
      <c r="E3942" t="s">
        <v>155</v>
      </c>
      <c r="F3942" s="79" t="s">
        <v>547</v>
      </c>
      <c r="G3942">
        <v>6.59</v>
      </c>
      <c r="H3942">
        <v>108.5</v>
      </c>
      <c r="I3942">
        <v>88</v>
      </c>
      <c r="J3942">
        <v>101.9</v>
      </c>
      <c r="K3942">
        <v>133</v>
      </c>
      <c r="L3942">
        <v>67.2</v>
      </c>
      <c r="M3942">
        <v>97</v>
      </c>
      <c r="N3942">
        <v>1.2999999999999999E-2</v>
      </c>
      <c r="O3942">
        <v>136</v>
      </c>
      <c r="P3942">
        <v>0.09</v>
      </c>
      <c r="Q3942">
        <v>153</v>
      </c>
      <c r="R3942">
        <v>104.8</v>
      </c>
      <c r="S3942">
        <v>113</v>
      </c>
      <c r="T3942">
        <v>104.7</v>
      </c>
      <c r="U3942">
        <v>198</v>
      </c>
      <c r="V3942">
        <v>5.58</v>
      </c>
      <c r="W3942">
        <v>36</v>
      </c>
    </row>
    <row r="3943" spans="1:23" x14ac:dyDescent="0.25">
      <c r="A3943">
        <f>COUNTIF('Value Matchup'!$D$356:$D$423,D3943)</f>
        <v>1</v>
      </c>
      <c r="B3943" t="s">
        <v>1936</v>
      </c>
      <c r="C3943">
        <v>102</v>
      </c>
      <c r="D3943" t="s">
        <v>28</v>
      </c>
      <c r="E3943" t="s">
        <v>150</v>
      </c>
      <c r="F3943" s="79" t="s">
        <v>514</v>
      </c>
      <c r="G3943">
        <v>6.58</v>
      </c>
      <c r="H3943">
        <v>104.8</v>
      </c>
      <c r="I3943">
        <v>152</v>
      </c>
      <c r="J3943">
        <v>98.2</v>
      </c>
      <c r="K3943">
        <v>70</v>
      </c>
      <c r="L3943">
        <v>63.5</v>
      </c>
      <c r="M3943">
        <v>241</v>
      </c>
      <c r="N3943">
        <v>-6.0000000000000001E-3</v>
      </c>
      <c r="O3943">
        <v>186</v>
      </c>
      <c r="P3943">
        <v>9.65</v>
      </c>
      <c r="Q3943">
        <v>11</v>
      </c>
      <c r="R3943">
        <v>109</v>
      </c>
      <c r="S3943">
        <v>13</v>
      </c>
      <c r="T3943">
        <v>99.3</v>
      </c>
      <c r="U3943">
        <v>27</v>
      </c>
      <c r="V3943">
        <v>1.57</v>
      </c>
      <c r="W3943">
        <v>105</v>
      </c>
    </row>
    <row r="3944" spans="1:23" x14ac:dyDescent="0.25">
      <c r="A3944">
        <f>COUNTIF('Value Matchup'!$D$356:$D$423,D3944)</f>
        <v>0</v>
      </c>
      <c r="B3944" t="s">
        <v>1936</v>
      </c>
      <c r="C3944">
        <v>103</v>
      </c>
      <c r="D3944" t="s">
        <v>1638</v>
      </c>
      <c r="E3944" t="s">
        <v>173</v>
      </c>
      <c r="F3944" s="79" t="s">
        <v>534</v>
      </c>
      <c r="G3944">
        <v>6.58</v>
      </c>
      <c r="H3944">
        <v>103.3</v>
      </c>
      <c r="I3944">
        <v>177</v>
      </c>
      <c r="J3944">
        <v>96.7</v>
      </c>
      <c r="K3944">
        <v>55</v>
      </c>
      <c r="L3944">
        <v>64.7</v>
      </c>
      <c r="M3944">
        <v>182</v>
      </c>
      <c r="N3944">
        <v>3.5000000000000003E-2</v>
      </c>
      <c r="O3944">
        <v>88</v>
      </c>
      <c r="P3944">
        <v>3.23</v>
      </c>
      <c r="Q3944">
        <v>105</v>
      </c>
      <c r="R3944">
        <v>105.5</v>
      </c>
      <c r="S3944">
        <v>100</v>
      </c>
      <c r="T3944">
        <v>102.3</v>
      </c>
      <c r="U3944">
        <v>119</v>
      </c>
      <c r="V3944">
        <v>3.54</v>
      </c>
      <c r="W3944">
        <v>68</v>
      </c>
    </row>
    <row r="3945" spans="1:23" x14ac:dyDescent="0.25">
      <c r="A3945">
        <f>COUNTIF('Value Matchup'!$D$356:$D$423,D3945)</f>
        <v>0</v>
      </c>
      <c r="B3945" t="s">
        <v>1936</v>
      </c>
      <c r="C3945">
        <v>104</v>
      </c>
      <c r="D3945" t="s">
        <v>1176</v>
      </c>
      <c r="E3945" t="s">
        <v>159</v>
      </c>
      <c r="F3945" s="79" t="s">
        <v>761</v>
      </c>
      <c r="G3945">
        <v>6.38</v>
      </c>
      <c r="H3945">
        <v>99.5</v>
      </c>
      <c r="I3945">
        <v>232</v>
      </c>
      <c r="J3945">
        <v>93.1</v>
      </c>
      <c r="K3945">
        <v>20</v>
      </c>
      <c r="L3945">
        <v>61.6</v>
      </c>
      <c r="M3945">
        <v>298</v>
      </c>
      <c r="N3945">
        <v>0</v>
      </c>
      <c r="O3945">
        <v>167</v>
      </c>
      <c r="P3945">
        <v>-1.01</v>
      </c>
      <c r="Q3945">
        <v>175</v>
      </c>
      <c r="R3945">
        <v>105.1</v>
      </c>
      <c r="S3945">
        <v>106</v>
      </c>
      <c r="T3945">
        <v>106.1</v>
      </c>
      <c r="U3945">
        <v>267</v>
      </c>
      <c r="V3945">
        <v>7.81</v>
      </c>
      <c r="W3945">
        <v>19</v>
      </c>
    </row>
    <row r="3946" spans="1:23" x14ac:dyDescent="0.25">
      <c r="A3946">
        <f>COUNTIF('Value Matchup'!$D$356:$D$423,D3946)</f>
        <v>0</v>
      </c>
      <c r="B3946" t="s">
        <v>1936</v>
      </c>
      <c r="C3946">
        <v>105</v>
      </c>
      <c r="D3946" t="s">
        <v>139</v>
      </c>
      <c r="E3946" t="s">
        <v>140</v>
      </c>
      <c r="F3946" s="79" t="s">
        <v>449</v>
      </c>
      <c r="G3946">
        <v>6.37</v>
      </c>
      <c r="H3946">
        <v>108.9</v>
      </c>
      <c r="I3946">
        <v>81</v>
      </c>
      <c r="J3946">
        <v>102.6</v>
      </c>
      <c r="K3946">
        <v>149</v>
      </c>
      <c r="L3946">
        <v>64.2</v>
      </c>
      <c r="M3946">
        <v>203</v>
      </c>
      <c r="N3946">
        <v>-1.4999999999999999E-2</v>
      </c>
      <c r="O3946">
        <v>204</v>
      </c>
      <c r="P3946">
        <v>7.87</v>
      </c>
      <c r="Q3946">
        <v>42</v>
      </c>
      <c r="R3946">
        <v>107.9</v>
      </c>
      <c r="S3946">
        <v>42</v>
      </c>
      <c r="T3946">
        <v>100</v>
      </c>
      <c r="U3946">
        <v>51</v>
      </c>
      <c r="V3946">
        <v>-4.0199999999999996</v>
      </c>
      <c r="W3946">
        <v>273</v>
      </c>
    </row>
    <row r="3947" spans="1:23" x14ac:dyDescent="0.25">
      <c r="A3947">
        <f>COUNTIF('Value Matchup'!$D$356:$D$423,D3947)</f>
        <v>0</v>
      </c>
      <c r="B3947" t="s">
        <v>1936</v>
      </c>
      <c r="C3947">
        <v>106</v>
      </c>
      <c r="D3947" t="s">
        <v>355</v>
      </c>
      <c r="E3947" t="s">
        <v>114</v>
      </c>
      <c r="F3947" s="79" t="s">
        <v>518</v>
      </c>
      <c r="G3947">
        <v>6.1</v>
      </c>
      <c r="H3947">
        <v>109.1</v>
      </c>
      <c r="I3947">
        <v>79</v>
      </c>
      <c r="J3947">
        <v>103</v>
      </c>
      <c r="K3947">
        <v>157</v>
      </c>
      <c r="L3947">
        <v>64.7</v>
      </c>
      <c r="M3947">
        <v>184</v>
      </c>
      <c r="N3947">
        <v>-8.5999999999999993E-2</v>
      </c>
      <c r="O3947">
        <v>331</v>
      </c>
      <c r="P3947">
        <v>6.41</v>
      </c>
      <c r="Q3947">
        <v>63</v>
      </c>
      <c r="R3947">
        <v>108</v>
      </c>
      <c r="S3947">
        <v>37</v>
      </c>
      <c r="T3947">
        <v>101.6</v>
      </c>
      <c r="U3947">
        <v>92</v>
      </c>
      <c r="V3947">
        <v>-2.69</v>
      </c>
      <c r="W3947">
        <v>233</v>
      </c>
    </row>
    <row r="3948" spans="1:23" x14ac:dyDescent="0.25">
      <c r="A3948">
        <f>COUNTIF('Value Matchup'!$D$356:$D$423,D3948)</f>
        <v>1</v>
      </c>
      <c r="B3948" t="s">
        <v>1936</v>
      </c>
      <c r="C3948">
        <v>107</v>
      </c>
      <c r="D3948" t="s">
        <v>87</v>
      </c>
      <c r="E3948" t="s">
        <v>150</v>
      </c>
      <c r="F3948" s="79" t="s">
        <v>542</v>
      </c>
      <c r="G3948">
        <v>6</v>
      </c>
      <c r="H3948">
        <v>110.5</v>
      </c>
      <c r="I3948">
        <v>62</v>
      </c>
      <c r="J3948">
        <v>104.5</v>
      </c>
      <c r="K3948">
        <v>189</v>
      </c>
      <c r="L3948">
        <v>69.2</v>
      </c>
      <c r="M3948">
        <v>41</v>
      </c>
      <c r="N3948">
        <v>0.04</v>
      </c>
      <c r="O3948">
        <v>76</v>
      </c>
      <c r="P3948">
        <v>5.69</v>
      </c>
      <c r="Q3948">
        <v>76</v>
      </c>
      <c r="R3948">
        <v>106.5</v>
      </c>
      <c r="S3948">
        <v>78</v>
      </c>
      <c r="T3948">
        <v>100.8</v>
      </c>
      <c r="U3948">
        <v>69</v>
      </c>
      <c r="V3948">
        <v>-5.3</v>
      </c>
      <c r="W3948">
        <v>293</v>
      </c>
    </row>
    <row r="3949" spans="1:23" x14ac:dyDescent="0.25">
      <c r="A3949">
        <f>COUNTIF('Value Matchup'!$D$356:$D$423,D3949)</f>
        <v>0</v>
      </c>
      <c r="B3949" t="s">
        <v>1936</v>
      </c>
      <c r="C3949">
        <v>108</v>
      </c>
      <c r="D3949" t="s">
        <v>403</v>
      </c>
      <c r="E3949" t="s">
        <v>167</v>
      </c>
      <c r="F3949" s="79" t="s">
        <v>756</v>
      </c>
      <c r="G3949">
        <v>5.74</v>
      </c>
      <c r="H3949">
        <v>106.7</v>
      </c>
      <c r="I3949">
        <v>123</v>
      </c>
      <c r="J3949">
        <v>100.9</v>
      </c>
      <c r="K3949">
        <v>115</v>
      </c>
      <c r="L3949">
        <v>70.900000000000006</v>
      </c>
      <c r="M3949">
        <v>16</v>
      </c>
      <c r="N3949">
        <v>-1.2999999999999999E-2</v>
      </c>
      <c r="O3949">
        <v>201</v>
      </c>
      <c r="P3949">
        <v>1.46</v>
      </c>
      <c r="Q3949">
        <v>130</v>
      </c>
      <c r="R3949">
        <v>103.6</v>
      </c>
      <c r="S3949">
        <v>160</v>
      </c>
      <c r="T3949">
        <v>102.2</v>
      </c>
      <c r="U3949">
        <v>115</v>
      </c>
      <c r="V3949">
        <v>-3.53</v>
      </c>
      <c r="W3949">
        <v>261</v>
      </c>
    </row>
    <row r="3950" spans="1:23" x14ac:dyDescent="0.25">
      <c r="A3950">
        <f>COUNTIF('Value Matchup'!$D$356:$D$423,D3950)</f>
        <v>0</v>
      </c>
      <c r="B3950" t="s">
        <v>1936</v>
      </c>
      <c r="C3950">
        <v>109</v>
      </c>
      <c r="D3950" t="s">
        <v>1917</v>
      </c>
      <c r="E3950" t="s">
        <v>155</v>
      </c>
      <c r="F3950" s="79" t="s">
        <v>1039</v>
      </c>
      <c r="G3950">
        <v>5.7</v>
      </c>
      <c r="H3950">
        <v>114.6</v>
      </c>
      <c r="I3950">
        <v>28</v>
      </c>
      <c r="J3950">
        <v>108.9</v>
      </c>
      <c r="K3950">
        <v>270</v>
      </c>
      <c r="L3950">
        <v>62.9</v>
      </c>
      <c r="M3950">
        <v>264</v>
      </c>
      <c r="N3950">
        <v>3.7999999999999999E-2</v>
      </c>
      <c r="O3950">
        <v>82</v>
      </c>
      <c r="P3950">
        <v>-3.25</v>
      </c>
      <c r="Q3950">
        <v>224</v>
      </c>
      <c r="R3950">
        <v>101.8</v>
      </c>
      <c r="S3950">
        <v>232</v>
      </c>
      <c r="T3950">
        <v>105</v>
      </c>
      <c r="U3950">
        <v>210</v>
      </c>
      <c r="V3950">
        <v>-3.06</v>
      </c>
      <c r="W3950">
        <v>245</v>
      </c>
    </row>
    <row r="3951" spans="1:23" x14ac:dyDescent="0.25">
      <c r="A3951">
        <f>COUNTIF('Value Matchup'!$D$356:$D$423,D3951)</f>
        <v>0</v>
      </c>
      <c r="B3951" t="s">
        <v>1936</v>
      </c>
      <c r="C3951">
        <v>110</v>
      </c>
      <c r="D3951" t="s">
        <v>302</v>
      </c>
      <c r="E3951" t="s">
        <v>140</v>
      </c>
      <c r="F3951" s="79" t="s">
        <v>452</v>
      </c>
      <c r="G3951">
        <v>5.65</v>
      </c>
      <c r="H3951">
        <v>107.6</v>
      </c>
      <c r="I3951">
        <v>110</v>
      </c>
      <c r="J3951">
        <v>101.9</v>
      </c>
      <c r="K3951">
        <v>134</v>
      </c>
      <c r="L3951">
        <v>62.7</v>
      </c>
      <c r="M3951">
        <v>272</v>
      </c>
      <c r="N3951">
        <v>4.2999999999999997E-2</v>
      </c>
      <c r="O3951">
        <v>71</v>
      </c>
      <c r="P3951">
        <v>9.18</v>
      </c>
      <c r="Q3951">
        <v>24</v>
      </c>
      <c r="R3951">
        <v>108.6</v>
      </c>
      <c r="S3951">
        <v>19</v>
      </c>
      <c r="T3951">
        <v>99.4</v>
      </c>
      <c r="U3951">
        <v>30</v>
      </c>
      <c r="V3951">
        <v>-1.93</v>
      </c>
      <c r="W3951">
        <v>205</v>
      </c>
    </row>
    <row r="3952" spans="1:23" x14ac:dyDescent="0.25">
      <c r="A3952">
        <f>COUNTIF('Value Matchup'!$D$356:$D$423,D3952)</f>
        <v>0</v>
      </c>
      <c r="B3952" t="s">
        <v>1936</v>
      </c>
      <c r="C3952">
        <v>111</v>
      </c>
      <c r="D3952" t="s">
        <v>359</v>
      </c>
      <c r="E3952" t="s">
        <v>150</v>
      </c>
      <c r="F3952" s="79" t="s">
        <v>1660</v>
      </c>
      <c r="G3952">
        <v>5.41</v>
      </c>
      <c r="H3952">
        <v>107.4</v>
      </c>
      <c r="I3952">
        <v>114</v>
      </c>
      <c r="J3952">
        <v>102</v>
      </c>
      <c r="K3952">
        <v>136</v>
      </c>
      <c r="L3952">
        <v>63.4</v>
      </c>
      <c r="M3952">
        <v>243</v>
      </c>
      <c r="N3952">
        <v>-9.8000000000000004E-2</v>
      </c>
      <c r="O3952">
        <v>336</v>
      </c>
      <c r="P3952">
        <v>6.71</v>
      </c>
      <c r="Q3952">
        <v>58</v>
      </c>
      <c r="R3952">
        <v>106.7</v>
      </c>
      <c r="S3952">
        <v>68</v>
      </c>
      <c r="T3952">
        <v>100</v>
      </c>
      <c r="U3952">
        <v>53</v>
      </c>
      <c r="V3952">
        <v>-0.93</v>
      </c>
      <c r="W3952">
        <v>174</v>
      </c>
    </row>
    <row r="3953" spans="1:23" x14ac:dyDescent="0.25">
      <c r="A3953">
        <f>COUNTIF('Value Matchup'!$D$356:$D$423,D3953)</f>
        <v>0</v>
      </c>
      <c r="B3953" t="s">
        <v>1936</v>
      </c>
      <c r="C3953">
        <v>112</v>
      </c>
      <c r="D3953" t="s">
        <v>1918</v>
      </c>
      <c r="E3953" t="s">
        <v>198</v>
      </c>
      <c r="F3953" s="79" t="s">
        <v>540</v>
      </c>
      <c r="G3953">
        <v>5.4</v>
      </c>
      <c r="H3953">
        <v>108.6</v>
      </c>
      <c r="I3953">
        <v>87</v>
      </c>
      <c r="J3953">
        <v>103.2</v>
      </c>
      <c r="K3953">
        <v>161</v>
      </c>
      <c r="L3953">
        <v>66.3</v>
      </c>
      <c r="M3953">
        <v>126</v>
      </c>
      <c r="N3953">
        <v>6.2E-2</v>
      </c>
      <c r="O3953">
        <v>41</v>
      </c>
      <c r="P3953">
        <v>-3.5</v>
      </c>
      <c r="Q3953">
        <v>232</v>
      </c>
      <c r="R3953">
        <v>102.7</v>
      </c>
      <c r="S3953">
        <v>202</v>
      </c>
      <c r="T3953">
        <v>106.2</v>
      </c>
      <c r="U3953">
        <v>271</v>
      </c>
      <c r="V3953">
        <v>3.95</v>
      </c>
      <c r="W3953">
        <v>60</v>
      </c>
    </row>
    <row r="3954" spans="1:23" x14ac:dyDescent="0.25">
      <c r="A3954">
        <f>COUNTIF('Value Matchup'!$D$356:$D$423,D3954)</f>
        <v>0</v>
      </c>
      <c r="B3954" t="s">
        <v>1936</v>
      </c>
      <c r="C3954">
        <v>113</v>
      </c>
      <c r="D3954" t="s">
        <v>233</v>
      </c>
      <c r="E3954" t="s">
        <v>173</v>
      </c>
      <c r="F3954" s="79" t="s">
        <v>546</v>
      </c>
      <c r="G3954">
        <v>5.34</v>
      </c>
      <c r="H3954">
        <v>104.8</v>
      </c>
      <c r="I3954">
        <v>149</v>
      </c>
      <c r="J3954">
        <v>99.5</v>
      </c>
      <c r="K3954">
        <v>85</v>
      </c>
      <c r="L3954">
        <v>65.7</v>
      </c>
      <c r="M3954">
        <v>148</v>
      </c>
      <c r="N3954">
        <v>-1.4999999999999999E-2</v>
      </c>
      <c r="O3954">
        <v>207</v>
      </c>
      <c r="P3954">
        <v>2.2000000000000002</v>
      </c>
      <c r="Q3954">
        <v>119</v>
      </c>
      <c r="R3954">
        <v>104</v>
      </c>
      <c r="S3954">
        <v>149</v>
      </c>
      <c r="T3954">
        <v>101.8</v>
      </c>
      <c r="U3954">
        <v>96</v>
      </c>
      <c r="V3954">
        <v>4.1100000000000003</v>
      </c>
      <c r="W3954">
        <v>53</v>
      </c>
    </row>
    <row r="3955" spans="1:23" x14ac:dyDescent="0.25">
      <c r="A3955">
        <f>COUNTIF('Value Matchup'!$D$356:$D$423,D3955)</f>
        <v>0</v>
      </c>
      <c r="B3955" t="s">
        <v>1936</v>
      </c>
      <c r="C3955">
        <v>114</v>
      </c>
      <c r="D3955" t="s">
        <v>187</v>
      </c>
      <c r="E3955" t="s">
        <v>150</v>
      </c>
      <c r="F3955" s="79" t="s">
        <v>1661</v>
      </c>
      <c r="G3955">
        <v>5.28</v>
      </c>
      <c r="H3955">
        <v>111.8</v>
      </c>
      <c r="I3955">
        <v>49</v>
      </c>
      <c r="J3955">
        <v>106.6</v>
      </c>
      <c r="K3955">
        <v>224</v>
      </c>
      <c r="L3955">
        <v>65.7</v>
      </c>
      <c r="M3955">
        <v>147</v>
      </c>
      <c r="N3955">
        <v>-3.1E-2</v>
      </c>
      <c r="O3955">
        <v>251</v>
      </c>
      <c r="P3955">
        <v>9.36</v>
      </c>
      <c r="Q3955">
        <v>20</v>
      </c>
      <c r="R3955">
        <v>108.6</v>
      </c>
      <c r="S3955">
        <v>20</v>
      </c>
      <c r="T3955">
        <v>99.3</v>
      </c>
      <c r="U3955">
        <v>23</v>
      </c>
      <c r="V3955">
        <v>1.3</v>
      </c>
      <c r="W3955">
        <v>115</v>
      </c>
    </row>
    <row r="3956" spans="1:23" x14ac:dyDescent="0.25">
      <c r="A3956">
        <f>COUNTIF('Value Matchup'!$D$356:$D$423,D3956)</f>
        <v>1</v>
      </c>
      <c r="B3956" t="s">
        <v>1936</v>
      </c>
      <c r="C3956">
        <v>115</v>
      </c>
      <c r="D3956" t="s">
        <v>52</v>
      </c>
      <c r="E3956" t="s">
        <v>114</v>
      </c>
      <c r="F3956" s="79" t="s">
        <v>451</v>
      </c>
      <c r="G3956">
        <v>5.2</v>
      </c>
      <c r="H3956">
        <v>104.9</v>
      </c>
      <c r="I3956">
        <v>148</v>
      </c>
      <c r="J3956">
        <v>99.7</v>
      </c>
      <c r="K3956">
        <v>89</v>
      </c>
      <c r="L3956">
        <v>65.599999999999994</v>
      </c>
      <c r="M3956">
        <v>152</v>
      </c>
      <c r="N3956">
        <v>-0.08</v>
      </c>
      <c r="O3956">
        <v>328</v>
      </c>
      <c r="P3956">
        <v>6.41</v>
      </c>
      <c r="Q3956">
        <v>61</v>
      </c>
      <c r="R3956">
        <v>106.9</v>
      </c>
      <c r="S3956">
        <v>65</v>
      </c>
      <c r="T3956">
        <v>100.4</v>
      </c>
      <c r="U3956">
        <v>60</v>
      </c>
      <c r="V3956">
        <v>-1.03</v>
      </c>
      <c r="W3956">
        <v>176</v>
      </c>
    </row>
    <row r="3957" spans="1:23" x14ac:dyDescent="0.25">
      <c r="A3957">
        <f>COUNTIF('Value Matchup'!$D$356:$D$423,D3957)</f>
        <v>0</v>
      </c>
      <c r="B3957" t="s">
        <v>1936</v>
      </c>
      <c r="C3957">
        <v>116</v>
      </c>
      <c r="D3957" t="s">
        <v>421</v>
      </c>
      <c r="E3957" t="s">
        <v>173</v>
      </c>
      <c r="F3957" s="79" t="s">
        <v>510</v>
      </c>
      <c r="G3957">
        <v>5.04</v>
      </c>
      <c r="H3957">
        <v>104</v>
      </c>
      <c r="I3957">
        <v>169</v>
      </c>
      <c r="J3957">
        <v>98.9</v>
      </c>
      <c r="K3957">
        <v>82</v>
      </c>
      <c r="L3957">
        <v>59.7</v>
      </c>
      <c r="M3957">
        <v>326</v>
      </c>
      <c r="N3957">
        <v>6.4000000000000001E-2</v>
      </c>
      <c r="O3957">
        <v>38</v>
      </c>
      <c r="P3957">
        <v>0.47</v>
      </c>
      <c r="Q3957">
        <v>147</v>
      </c>
      <c r="R3957">
        <v>104.4</v>
      </c>
      <c r="S3957">
        <v>122</v>
      </c>
      <c r="T3957">
        <v>103.9</v>
      </c>
      <c r="U3957">
        <v>167</v>
      </c>
      <c r="V3957">
        <v>7.0000000000000007E-2</v>
      </c>
      <c r="W3957">
        <v>144</v>
      </c>
    </row>
    <row r="3958" spans="1:23" x14ac:dyDescent="0.25">
      <c r="A3958">
        <f>COUNTIF('Value Matchup'!$D$356:$D$423,D3958)</f>
        <v>0</v>
      </c>
      <c r="B3958" t="s">
        <v>1936</v>
      </c>
      <c r="C3958">
        <v>117</v>
      </c>
      <c r="D3958" t="s">
        <v>1919</v>
      </c>
      <c r="E3958" t="s">
        <v>153</v>
      </c>
      <c r="F3958" s="79" t="s">
        <v>644</v>
      </c>
      <c r="G3958">
        <v>4.93</v>
      </c>
      <c r="H3958">
        <v>102.3</v>
      </c>
      <c r="I3958">
        <v>186</v>
      </c>
      <c r="J3958">
        <v>97.3</v>
      </c>
      <c r="K3958">
        <v>64</v>
      </c>
      <c r="L3958">
        <v>65.2</v>
      </c>
      <c r="M3958">
        <v>162</v>
      </c>
      <c r="N3958">
        <v>6.2E-2</v>
      </c>
      <c r="O3958">
        <v>40</v>
      </c>
      <c r="P3958">
        <v>-3.76</v>
      </c>
      <c r="Q3958">
        <v>235</v>
      </c>
      <c r="R3958">
        <v>102.4</v>
      </c>
      <c r="S3958">
        <v>209</v>
      </c>
      <c r="T3958">
        <v>106.1</v>
      </c>
      <c r="U3958">
        <v>266</v>
      </c>
      <c r="V3958">
        <v>-3.52</v>
      </c>
      <c r="W3958">
        <v>260</v>
      </c>
    </row>
    <row r="3959" spans="1:23" x14ac:dyDescent="0.25">
      <c r="A3959">
        <f>COUNTIF('Value Matchup'!$D$356:$D$423,D3959)</f>
        <v>1</v>
      </c>
      <c r="B3959" t="s">
        <v>1936</v>
      </c>
      <c r="C3959">
        <v>118</v>
      </c>
      <c r="D3959" t="s">
        <v>318</v>
      </c>
      <c r="E3959" t="s">
        <v>176</v>
      </c>
      <c r="F3959" s="79" t="s">
        <v>754</v>
      </c>
      <c r="G3959">
        <v>4.9000000000000004</v>
      </c>
      <c r="H3959">
        <v>106.5</v>
      </c>
      <c r="I3959">
        <v>127</v>
      </c>
      <c r="J3959">
        <v>101.6</v>
      </c>
      <c r="K3959">
        <v>128</v>
      </c>
      <c r="L3959">
        <v>63</v>
      </c>
      <c r="M3959">
        <v>258</v>
      </c>
      <c r="N3959">
        <v>-3.4000000000000002E-2</v>
      </c>
      <c r="O3959">
        <v>256</v>
      </c>
      <c r="P3959">
        <v>0.83</v>
      </c>
      <c r="Q3959">
        <v>144</v>
      </c>
      <c r="R3959">
        <v>102.8</v>
      </c>
      <c r="S3959">
        <v>197</v>
      </c>
      <c r="T3959">
        <v>102</v>
      </c>
      <c r="U3959">
        <v>106</v>
      </c>
      <c r="V3959">
        <v>5.29</v>
      </c>
      <c r="W3959">
        <v>41</v>
      </c>
    </row>
    <row r="3960" spans="1:23" x14ac:dyDescent="0.25">
      <c r="A3960">
        <f>COUNTIF('Value Matchup'!$D$356:$D$423,D3960)</f>
        <v>0</v>
      </c>
      <c r="B3960" t="s">
        <v>1936</v>
      </c>
      <c r="C3960">
        <v>119</v>
      </c>
      <c r="D3960" t="s">
        <v>32</v>
      </c>
      <c r="E3960" t="s">
        <v>173</v>
      </c>
      <c r="F3960" s="79" t="s">
        <v>1002</v>
      </c>
      <c r="G3960">
        <v>4.7</v>
      </c>
      <c r="H3960">
        <v>107.9</v>
      </c>
      <c r="I3960">
        <v>103</v>
      </c>
      <c r="J3960">
        <v>103.2</v>
      </c>
      <c r="K3960">
        <v>162</v>
      </c>
      <c r="L3960">
        <v>65.7</v>
      </c>
      <c r="M3960">
        <v>149</v>
      </c>
      <c r="N3960">
        <v>4.9000000000000002E-2</v>
      </c>
      <c r="O3960">
        <v>56</v>
      </c>
      <c r="P3960">
        <v>2.15</v>
      </c>
      <c r="Q3960">
        <v>121</v>
      </c>
      <c r="R3960">
        <v>104.3</v>
      </c>
      <c r="S3960">
        <v>132</v>
      </c>
      <c r="T3960">
        <v>102.1</v>
      </c>
      <c r="U3960">
        <v>112</v>
      </c>
      <c r="V3960">
        <v>0.35</v>
      </c>
      <c r="W3960">
        <v>135</v>
      </c>
    </row>
    <row r="3961" spans="1:23" x14ac:dyDescent="0.25">
      <c r="A3961">
        <f>COUNTIF('Value Matchup'!$D$356:$D$423,D3961)</f>
        <v>0</v>
      </c>
      <c r="B3961" t="s">
        <v>1936</v>
      </c>
      <c r="C3961">
        <v>120</v>
      </c>
      <c r="D3961" t="s">
        <v>1920</v>
      </c>
      <c r="E3961" t="s">
        <v>151</v>
      </c>
      <c r="F3961" s="79" t="s">
        <v>1002</v>
      </c>
      <c r="G3961">
        <v>4.6399999999999997</v>
      </c>
      <c r="H3961">
        <v>101.6</v>
      </c>
      <c r="I3961">
        <v>198</v>
      </c>
      <c r="J3961">
        <v>97</v>
      </c>
      <c r="K3961">
        <v>59</v>
      </c>
      <c r="L3961">
        <v>63</v>
      </c>
      <c r="M3961">
        <v>260</v>
      </c>
      <c r="N3961">
        <v>4.4999999999999998E-2</v>
      </c>
      <c r="O3961">
        <v>65</v>
      </c>
      <c r="P3961">
        <v>1.43</v>
      </c>
      <c r="Q3961">
        <v>131</v>
      </c>
      <c r="R3961">
        <v>104.3</v>
      </c>
      <c r="S3961">
        <v>125</v>
      </c>
      <c r="T3961">
        <v>102.9</v>
      </c>
      <c r="U3961">
        <v>144</v>
      </c>
      <c r="V3961">
        <v>2.61</v>
      </c>
      <c r="W3961">
        <v>80</v>
      </c>
    </row>
    <row r="3962" spans="1:23" x14ac:dyDescent="0.25">
      <c r="A3962">
        <f>COUNTIF('Value Matchup'!$D$356:$D$423,D3962)</f>
        <v>0</v>
      </c>
      <c r="B3962" t="s">
        <v>1936</v>
      </c>
      <c r="C3962">
        <v>121</v>
      </c>
      <c r="D3962" t="s">
        <v>311</v>
      </c>
      <c r="E3962" t="s">
        <v>144</v>
      </c>
      <c r="F3962" s="79" t="s">
        <v>515</v>
      </c>
      <c r="G3962">
        <v>4.62</v>
      </c>
      <c r="H3962">
        <v>105.9</v>
      </c>
      <c r="I3962">
        <v>134</v>
      </c>
      <c r="J3962">
        <v>101.3</v>
      </c>
      <c r="K3962">
        <v>121</v>
      </c>
      <c r="L3962">
        <v>59.2</v>
      </c>
      <c r="M3962">
        <v>329</v>
      </c>
      <c r="N3962">
        <v>4.1000000000000002E-2</v>
      </c>
      <c r="O3962">
        <v>74</v>
      </c>
      <c r="P3962">
        <v>3.86</v>
      </c>
      <c r="Q3962">
        <v>95</v>
      </c>
      <c r="R3962">
        <v>104.9</v>
      </c>
      <c r="S3962">
        <v>112</v>
      </c>
      <c r="T3962">
        <v>101</v>
      </c>
      <c r="U3962">
        <v>77</v>
      </c>
      <c r="V3962">
        <v>-3.31</v>
      </c>
      <c r="W3962">
        <v>252</v>
      </c>
    </row>
    <row r="3963" spans="1:23" x14ac:dyDescent="0.25">
      <c r="A3963">
        <f>COUNTIF('Value Matchup'!$D$356:$D$423,D3963)</f>
        <v>0</v>
      </c>
      <c r="B3963" t="s">
        <v>1936</v>
      </c>
      <c r="C3963">
        <v>122</v>
      </c>
      <c r="D3963" t="s">
        <v>333</v>
      </c>
      <c r="E3963" t="s">
        <v>161</v>
      </c>
      <c r="F3963" s="79" t="s">
        <v>545</v>
      </c>
      <c r="G3963">
        <v>4.62</v>
      </c>
      <c r="H3963">
        <v>108.2</v>
      </c>
      <c r="I3963">
        <v>94</v>
      </c>
      <c r="J3963">
        <v>103.6</v>
      </c>
      <c r="K3963">
        <v>169</v>
      </c>
      <c r="L3963">
        <v>68.7</v>
      </c>
      <c r="M3963">
        <v>48</v>
      </c>
      <c r="N3963">
        <v>0.01</v>
      </c>
      <c r="O3963">
        <v>148</v>
      </c>
      <c r="P3963">
        <v>-3.33</v>
      </c>
      <c r="Q3963">
        <v>226</v>
      </c>
      <c r="R3963">
        <v>101.7</v>
      </c>
      <c r="S3963">
        <v>235</v>
      </c>
      <c r="T3963">
        <v>105.1</v>
      </c>
      <c r="U3963">
        <v>211</v>
      </c>
      <c r="V3963">
        <v>-3.96</v>
      </c>
      <c r="W3963">
        <v>271</v>
      </c>
    </row>
    <row r="3964" spans="1:23" x14ac:dyDescent="0.25">
      <c r="A3964">
        <f>COUNTIF('Value Matchup'!$D$356:$D$423,D3964)</f>
        <v>0</v>
      </c>
      <c r="B3964" t="s">
        <v>1936</v>
      </c>
      <c r="C3964">
        <v>123</v>
      </c>
      <c r="D3964" t="s">
        <v>1845</v>
      </c>
      <c r="E3964" t="s">
        <v>146</v>
      </c>
      <c r="F3964" s="79" t="s">
        <v>1921</v>
      </c>
      <c r="G3964">
        <v>4.41</v>
      </c>
      <c r="H3964">
        <v>110.1</v>
      </c>
      <c r="I3964">
        <v>69</v>
      </c>
      <c r="J3964">
        <v>105.7</v>
      </c>
      <c r="K3964">
        <v>206</v>
      </c>
      <c r="L3964">
        <v>67.900000000000006</v>
      </c>
      <c r="M3964">
        <v>80</v>
      </c>
      <c r="N3964">
        <v>8.5999999999999993E-2</v>
      </c>
      <c r="O3964">
        <v>15</v>
      </c>
      <c r="P3964">
        <v>-6.93</v>
      </c>
      <c r="Q3964">
        <v>298</v>
      </c>
      <c r="R3964">
        <v>99.1</v>
      </c>
      <c r="S3964">
        <v>314</v>
      </c>
      <c r="T3964">
        <v>106</v>
      </c>
      <c r="U3964">
        <v>257</v>
      </c>
      <c r="V3964">
        <v>-3.59</v>
      </c>
      <c r="W3964">
        <v>264</v>
      </c>
    </row>
    <row r="3965" spans="1:23" x14ac:dyDescent="0.25">
      <c r="A3965">
        <f>COUNTIF('Value Matchup'!$D$356:$D$423,D3965)</f>
        <v>1</v>
      </c>
      <c r="B3965" t="s">
        <v>1936</v>
      </c>
      <c r="C3965">
        <v>124</v>
      </c>
      <c r="D3965" t="s">
        <v>238</v>
      </c>
      <c r="E3965" t="s">
        <v>134</v>
      </c>
      <c r="F3965" s="79" t="s">
        <v>518</v>
      </c>
      <c r="G3965">
        <v>4.38</v>
      </c>
      <c r="H3965">
        <v>101.7</v>
      </c>
      <c r="I3965">
        <v>196</v>
      </c>
      <c r="J3965">
        <v>97.4</v>
      </c>
      <c r="K3965">
        <v>66</v>
      </c>
      <c r="L3965">
        <v>64.099999999999994</v>
      </c>
      <c r="M3965">
        <v>212</v>
      </c>
      <c r="N3965">
        <v>-1.4999999999999999E-2</v>
      </c>
      <c r="O3965">
        <v>206</v>
      </c>
      <c r="P3965">
        <v>8.14</v>
      </c>
      <c r="Q3965">
        <v>40</v>
      </c>
      <c r="R3965">
        <v>107.5</v>
      </c>
      <c r="S3965">
        <v>47</v>
      </c>
      <c r="T3965">
        <v>99.3</v>
      </c>
      <c r="U3965">
        <v>29</v>
      </c>
      <c r="V3965">
        <v>-4.74</v>
      </c>
      <c r="W3965">
        <v>282</v>
      </c>
    </row>
    <row r="3966" spans="1:23" x14ac:dyDescent="0.25">
      <c r="A3966">
        <f>COUNTIF('Value Matchup'!$D$356:$D$423,D3966)</f>
        <v>0</v>
      </c>
      <c r="B3966" t="s">
        <v>1936</v>
      </c>
      <c r="C3966">
        <v>125</v>
      </c>
      <c r="D3966" t="s">
        <v>95</v>
      </c>
      <c r="E3966" t="s">
        <v>134</v>
      </c>
      <c r="F3966" s="79" t="s">
        <v>1729</v>
      </c>
      <c r="G3966">
        <v>4.29</v>
      </c>
      <c r="H3966">
        <v>104.7</v>
      </c>
      <c r="I3966">
        <v>155</v>
      </c>
      <c r="J3966">
        <v>100.4</v>
      </c>
      <c r="K3966">
        <v>100</v>
      </c>
      <c r="L3966">
        <v>60.9</v>
      </c>
      <c r="M3966">
        <v>313</v>
      </c>
      <c r="N3966">
        <v>-6.6000000000000003E-2</v>
      </c>
      <c r="O3966">
        <v>315</v>
      </c>
      <c r="P3966">
        <v>8.94</v>
      </c>
      <c r="Q3966">
        <v>30</v>
      </c>
      <c r="R3966">
        <v>107.5</v>
      </c>
      <c r="S3966">
        <v>46</v>
      </c>
      <c r="T3966">
        <v>98.6</v>
      </c>
      <c r="U3966">
        <v>11</v>
      </c>
      <c r="V3966">
        <v>-2.23</v>
      </c>
      <c r="W3966">
        <v>218</v>
      </c>
    </row>
    <row r="3967" spans="1:23" x14ac:dyDescent="0.25">
      <c r="A3967">
        <f>COUNTIF('Value Matchup'!$D$356:$D$423,D3967)</f>
        <v>0</v>
      </c>
      <c r="B3967" t="s">
        <v>1936</v>
      </c>
      <c r="C3967">
        <v>126</v>
      </c>
      <c r="D3967" t="s">
        <v>1922</v>
      </c>
      <c r="E3967" t="s">
        <v>155</v>
      </c>
      <c r="F3967" s="79" t="s">
        <v>750</v>
      </c>
      <c r="G3967">
        <v>3.89</v>
      </c>
      <c r="H3967">
        <v>108.7</v>
      </c>
      <c r="I3967">
        <v>84</v>
      </c>
      <c r="J3967">
        <v>104.8</v>
      </c>
      <c r="K3967">
        <v>191</v>
      </c>
      <c r="L3967">
        <v>70.7</v>
      </c>
      <c r="M3967">
        <v>19</v>
      </c>
      <c r="N3967">
        <v>8.5000000000000006E-2</v>
      </c>
      <c r="O3967">
        <v>17</v>
      </c>
      <c r="P3967">
        <v>-2.64</v>
      </c>
      <c r="Q3967">
        <v>212</v>
      </c>
      <c r="R3967">
        <v>103.3</v>
      </c>
      <c r="S3967">
        <v>177</v>
      </c>
      <c r="T3967">
        <v>105.9</v>
      </c>
      <c r="U3967">
        <v>252</v>
      </c>
      <c r="V3967">
        <v>-3.36</v>
      </c>
      <c r="W3967">
        <v>256</v>
      </c>
    </row>
    <row r="3968" spans="1:23" x14ac:dyDescent="0.25">
      <c r="A3968">
        <f>COUNTIF('Value Matchup'!$D$356:$D$423,D3968)</f>
        <v>0</v>
      </c>
      <c r="B3968" t="s">
        <v>1936</v>
      </c>
      <c r="C3968">
        <v>127</v>
      </c>
      <c r="D3968" t="s">
        <v>1923</v>
      </c>
      <c r="E3968" t="s">
        <v>118</v>
      </c>
      <c r="F3968" s="79" t="s">
        <v>536</v>
      </c>
      <c r="G3968">
        <v>3.86</v>
      </c>
      <c r="H3968">
        <v>113.2</v>
      </c>
      <c r="I3968">
        <v>39</v>
      </c>
      <c r="J3968">
        <v>109.3</v>
      </c>
      <c r="K3968">
        <v>282</v>
      </c>
      <c r="L3968">
        <v>63.7</v>
      </c>
      <c r="M3968">
        <v>230</v>
      </c>
      <c r="N3968">
        <v>5.7000000000000002E-2</v>
      </c>
      <c r="O3968">
        <v>46</v>
      </c>
      <c r="P3968">
        <v>-4.3099999999999996</v>
      </c>
      <c r="Q3968">
        <v>241</v>
      </c>
      <c r="R3968">
        <v>100.7</v>
      </c>
      <c r="S3968">
        <v>274</v>
      </c>
      <c r="T3968">
        <v>105</v>
      </c>
      <c r="U3968">
        <v>207</v>
      </c>
      <c r="V3968">
        <v>2.68</v>
      </c>
      <c r="W3968">
        <v>79</v>
      </c>
    </row>
    <row r="3969" spans="1:23" x14ac:dyDescent="0.25">
      <c r="A3969">
        <f>COUNTIF('Value Matchup'!$D$356:$D$423,D3969)</f>
        <v>0</v>
      </c>
      <c r="B3969" t="s">
        <v>1936</v>
      </c>
      <c r="C3969">
        <v>128</v>
      </c>
      <c r="D3969" t="s">
        <v>215</v>
      </c>
      <c r="E3969" t="s">
        <v>169</v>
      </c>
      <c r="F3969" s="79" t="s">
        <v>538</v>
      </c>
      <c r="G3969">
        <v>3.82</v>
      </c>
      <c r="H3969">
        <v>106</v>
      </c>
      <c r="I3969">
        <v>133</v>
      </c>
      <c r="J3969">
        <v>102.2</v>
      </c>
      <c r="K3969">
        <v>140</v>
      </c>
      <c r="L3969">
        <v>69</v>
      </c>
      <c r="M3969">
        <v>43</v>
      </c>
      <c r="N3969">
        <v>1.9E-2</v>
      </c>
      <c r="O3969">
        <v>123</v>
      </c>
      <c r="P3969">
        <v>-0.34</v>
      </c>
      <c r="Q3969">
        <v>160</v>
      </c>
      <c r="R3969">
        <v>104.1</v>
      </c>
      <c r="S3969">
        <v>145</v>
      </c>
      <c r="T3969">
        <v>104.4</v>
      </c>
      <c r="U3969">
        <v>187</v>
      </c>
      <c r="V3969">
        <v>3.83</v>
      </c>
      <c r="W3969">
        <v>61</v>
      </c>
    </row>
    <row r="3970" spans="1:23" x14ac:dyDescent="0.25">
      <c r="A3970">
        <f>COUNTIF('Value Matchup'!$D$356:$D$423,D3970)</f>
        <v>0</v>
      </c>
      <c r="B3970" t="s">
        <v>1936</v>
      </c>
      <c r="C3970">
        <v>129</v>
      </c>
      <c r="D3970" t="s">
        <v>1391</v>
      </c>
      <c r="E3970" t="s">
        <v>207</v>
      </c>
      <c r="F3970" s="79" t="s">
        <v>750</v>
      </c>
      <c r="G3970">
        <v>3.53</v>
      </c>
      <c r="H3970">
        <v>109.7</v>
      </c>
      <c r="I3970">
        <v>71</v>
      </c>
      <c r="J3970">
        <v>106.2</v>
      </c>
      <c r="K3970">
        <v>216</v>
      </c>
      <c r="L3970">
        <v>68.599999999999994</v>
      </c>
      <c r="M3970">
        <v>53</v>
      </c>
      <c r="N3970">
        <v>7.4999999999999997E-2</v>
      </c>
      <c r="O3970">
        <v>25</v>
      </c>
      <c r="P3970">
        <v>-5.21</v>
      </c>
      <c r="Q3970">
        <v>262</v>
      </c>
      <c r="R3970">
        <v>100.9</v>
      </c>
      <c r="S3970">
        <v>265</v>
      </c>
      <c r="T3970">
        <v>106.1</v>
      </c>
      <c r="U3970">
        <v>268</v>
      </c>
      <c r="V3970">
        <v>0.51</v>
      </c>
      <c r="W3970">
        <v>133</v>
      </c>
    </row>
    <row r="3971" spans="1:23" x14ac:dyDescent="0.25">
      <c r="A3971">
        <f>COUNTIF('Value Matchup'!$D$356:$D$423,D3971)</f>
        <v>0</v>
      </c>
      <c r="B3971" t="s">
        <v>1936</v>
      </c>
      <c r="C3971">
        <v>130</v>
      </c>
      <c r="D3971" t="s">
        <v>323</v>
      </c>
      <c r="E3971" t="s">
        <v>232</v>
      </c>
      <c r="F3971" s="79" t="s">
        <v>452</v>
      </c>
      <c r="G3971">
        <v>3.48</v>
      </c>
      <c r="H3971">
        <v>107.7</v>
      </c>
      <c r="I3971">
        <v>107</v>
      </c>
      <c r="J3971">
        <v>104.2</v>
      </c>
      <c r="K3971">
        <v>182</v>
      </c>
      <c r="L3971">
        <v>63.5</v>
      </c>
      <c r="M3971">
        <v>242</v>
      </c>
      <c r="N3971">
        <v>0.03</v>
      </c>
      <c r="O3971">
        <v>97</v>
      </c>
      <c r="P3971">
        <v>6.66</v>
      </c>
      <c r="Q3971">
        <v>59</v>
      </c>
      <c r="R3971">
        <v>106.2</v>
      </c>
      <c r="S3971">
        <v>83</v>
      </c>
      <c r="T3971">
        <v>99.6</v>
      </c>
      <c r="U3971">
        <v>34</v>
      </c>
      <c r="V3971">
        <v>-4.8</v>
      </c>
      <c r="W3971">
        <v>283</v>
      </c>
    </row>
    <row r="3972" spans="1:23" x14ac:dyDescent="0.25">
      <c r="A3972">
        <f>COUNTIF('Value Matchup'!$D$356:$D$423,D3972)</f>
        <v>0</v>
      </c>
      <c r="B3972" t="s">
        <v>1936</v>
      </c>
      <c r="C3972">
        <v>131</v>
      </c>
      <c r="D3972" t="s">
        <v>157</v>
      </c>
      <c r="E3972" t="s">
        <v>153</v>
      </c>
      <c r="F3972" s="79" t="s">
        <v>1540</v>
      </c>
      <c r="G3972">
        <v>3.43</v>
      </c>
      <c r="H3972">
        <v>102.2</v>
      </c>
      <c r="I3972">
        <v>189</v>
      </c>
      <c r="J3972">
        <v>98.7</v>
      </c>
      <c r="K3972">
        <v>78</v>
      </c>
      <c r="L3972">
        <v>72.2</v>
      </c>
      <c r="M3972">
        <v>10</v>
      </c>
      <c r="N3972">
        <v>2.3E-2</v>
      </c>
      <c r="O3972">
        <v>115</v>
      </c>
      <c r="P3972">
        <v>-3.53</v>
      </c>
      <c r="Q3972">
        <v>233</v>
      </c>
      <c r="R3972">
        <v>102.5</v>
      </c>
      <c r="S3972">
        <v>205</v>
      </c>
      <c r="T3972">
        <v>106</v>
      </c>
      <c r="U3972">
        <v>259</v>
      </c>
      <c r="V3972">
        <v>-1.94</v>
      </c>
      <c r="W3972">
        <v>207</v>
      </c>
    </row>
    <row r="3973" spans="1:23" x14ac:dyDescent="0.25">
      <c r="A3973">
        <f>COUNTIF('Value Matchup'!$D$356:$D$423,D3973)</f>
        <v>0</v>
      </c>
      <c r="B3973" t="s">
        <v>1936</v>
      </c>
      <c r="C3973">
        <v>132</v>
      </c>
      <c r="D3973" t="s">
        <v>236</v>
      </c>
      <c r="E3973" t="s">
        <v>144</v>
      </c>
      <c r="F3973" s="79" t="s">
        <v>452</v>
      </c>
      <c r="G3973">
        <v>3.2</v>
      </c>
      <c r="H3973">
        <v>105.9</v>
      </c>
      <c r="I3973">
        <v>136</v>
      </c>
      <c r="J3973">
        <v>102.7</v>
      </c>
      <c r="K3973">
        <v>150</v>
      </c>
      <c r="L3973">
        <v>64.3</v>
      </c>
      <c r="M3973">
        <v>201</v>
      </c>
      <c r="N3973">
        <v>4.1000000000000002E-2</v>
      </c>
      <c r="O3973">
        <v>75</v>
      </c>
      <c r="P3973">
        <v>6.27</v>
      </c>
      <c r="Q3973">
        <v>65</v>
      </c>
      <c r="R3973">
        <v>106.9</v>
      </c>
      <c r="S3973">
        <v>66</v>
      </c>
      <c r="T3973">
        <v>100.6</v>
      </c>
      <c r="U3973">
        <v>62</v>
      </c>
      <c r="V3973">
        <v>2.21</v>
      </c>
      <c r="W3973">
        <v>93</v>
      </c>
    </row>
    <row r="3974" spans="1:23" x14ac:dyDescent="0.25">
      <c r="A3974">
        <f>COUNTIF('Value Matchup'!$D$356:$D$423,D3974)</f>
        <v>0</v>
      </c>
      <c r="B3974" t="s">
        <v>1936</v>
      </c>
      <c r="C3974">
        <v>133</v>
      </c>
      <c r="D3974" t="s">
        <v>306</v>
      </c>
      <c r="E3974" t="s">
        <v>123</v>
      </c>
      <c r="F3974" s="79" t="s">
        <v>456</v>
      </c>
      <c r="G3974">
        <v>3.11</v>
      </c>
      <c r="H3974">
        <v>105.9</v>
      </c>
      <c r="I3974">
        <v>135</v>
      </c>
      <c r="J3974">
        <v>102.8</v>
      </c>
      <c r="K3974">
        <v>153</v>
      </c>
      <c r="L3974">
        <v>68</v>
      </c>
      <c r="M3974">
        <v>77</v>
      </c>
      <c r="N3974">
        <v>-2.4E-2</v>
      </c>
      <c r="O3974">
        <v>228</v>
      </c>
      <c r="P3974">
        <v>-3.74</v>
      </c>
      <c r="Q3974">
        <v>234</v>
      </c>
      <c r="R3974">
        <v>102.8</v>
      </c>
      <c r="S3974">
        <v>195</v>
      </c>
      <c r="T3974">
        <v>106.6</v>
      </c>
      <c r="U3974">
        <v>284</v>
      </c>
      <c r="V3974">
        <v>-1.79</v>
      </c>
      <c r="W3974">
        <v>200</v>
      </c>
    </row>
    <row r="3975" spans="1:23" x14ac:dyDescent="0.25">
      <c r="A3975">
        <f>COUNTIF('Value Matchup'!$D$356:$D$423,D3975)</f>
        <v>0</v>
      </c>
      <c r="B3975" t="s">
        <v>1936</v>
      </c>
      <c r="C3975">
        <v>134</v>
      </c>
      <c r="D3975" t="s">
        <v>145</v>
      </c>
      <c r="E3975" t="s">
        <v>146</v>
      </c>
      <c r="F3975" s="79" t="s">
        <v>1406</v>
      </c>
      <c r="G3975">
        <v>3.07</v>
      </c>
      <c r="H3975">
        <v>108.9</v>
      </c>
      <c r="I3975">
        <v>82</v>
      </c>
      <c r="J3975">
        <v>105.8</v>
      </c>
      <c r="K3975">
        <v>207</v>
      </c>
      <c r="L3975">
        <v>61.1</v>
      </c>
      <c r="M3975">
        <v>309</v>
      </c>
      <c r="N3975">
        <v>4.2000000000000003E-2</v>
      </c>
      <c r="O3975">
        <v>73</v>
      </c>
      <c r="P3975">
        <v>-4.49</v>
      </c>
      <c r="Q3975">
        <v>245</v>
      </c>
      <c r="R3975">
        <v>102.1</v>
      </c>
      <c r="S3975">
        <v>218</v>
      </c>
      <c r="T3975">
        <v>106.6</v>
      </c>
      <c r="U3975">
        <v>283</v>
      </c>
      <c r="V3975">
        <v>0.79</v>
      </c>
      <c r="W3975">
        <v>125</v>
      </c>
    </row>
    <row r="3976" spans="1:23" x14ac:dyDescent="0.25">
      <c r="A3976">
        <f>COUNTIF('Value Matchup'!$D$356:$D$423,D3976)</f>
        <v>0</v>
      </c>
      <c r="B3976" t="s">
        <v>1936</v>
      </c>
      <c r="C3976">
        <v>135</v>
      </c>
      <c r="D3976" t="s">
        <v>295</v>
      </c>
      <c r="E3976" t="s">
        <v>161</v>
      </c>
      <c r="F3976" s="79" t="s">
        <v>1406</v>
      </c>
      <c r="G3976">
        <v>2.92</v>
      </c>
      <c r="H3976">
        <v>106.7</v>
      </c>
      <c r="I3976">
        <v>125</v>
      </c>
      <c r="J3976">
        <v>103.7</v>
      </c>
      <c r="K3976">
        <v>172</v>
      </c>
      <c r="L3976">
        <v>69.900000000000006</v>
      </c>
      <c r="M3976">
        <v>29</v>
      </c>
      <c r="N3976">
        <v>2.5000000000000001E-2</v>
      </c>
      <c r="O3976">
        <v>112</v>
      </c>
      <c r="P3976">
        <v>-2.3199999999999998</v>
      </c>
      <c r="Q3976">
        <v>201</v>
      </c>
      <c r="R3976">
        <v>102.8</v>
      </c>
      <c r="S3976">
        <v>199</v>
      </c>
      <c r="T3976">
        <v>105.1</v>
      </c>
      <c r="U3976">
        <v>216</v>
      </c>
      <c r="V3976">
        <v>0.21</v>
      </c>
      <c r="W3976">
        <v>140</v>
      </c>
    </row>
    <row r="3977" spans="1:23" x14ac:dyDescent="0.25">
      <c r="A3977">
        <f>COUNTIF('Value Matchup'!$D$356:$D$423,D3977)</f>
        <v>1</v>
      </c>
      <c r="B3977" t="s">
        <v>1936</v>
      </c>
      <c r="C3977">
        <v>136</v>
      </c>
      <c r="D3977" t="s">
        <v>304</v>
      </c>
      <c r="E3977" t="s">
        <v>186</v>
      </c>
      <c r="F3977" s="79" t="s">
        <v>1586</v>
      </c>
      <c r="G3977">
        <v>2.88</v>
      </c>
      <c r="H3977">
        <v>107</v>
      </c>
      <c r="I3977">
        <v>120</v>
      </c>
      <c r="J3977">
        <v>104.1</v>
      </c>
      <c r="K3977">
        <v>181</v>
      </c>
      <c r="L3977">
        <v>67</v>
      </c>
      <c r="M3977">
        <v>106</v>
      </c>
      <c r="N3977">
        <v>-6.5000000000000002E-2</v>
      </c>
      <c r="O3977">
        <v>314</v>
      </c>
      <c r="P3977">
        <v>-2.23</v>
      </c>
      <c r="Q3977">
        <v>198</v>
      </c>
      <c r="R3977">
        <v>103.5</v>
      </c>
      <c r="S3977">
        <v>168</v>
      </c>
      <c r="T3977">
        <v>105.8</v>
      </c>
      <c r="U3977">
        <v>243</v>
      </c>
      <c r="V3977">
        <v>1.44</v>
      </c>
      <c r="W3977">
        <v>110</v>
      </c>
    </row>
    <row r="3978" spans="1:23" x14ac:dyDescent="0.25">
      <c r="A3978">
        <f>COUNTIF('Value Matchup'!$D$356:$D$423,D3978)</f>
        <v>1</v>
      </c>
      <c r="B3978" t="s">
        <v>1936</v>
      </c>
      <c r="C3978">
        <v>137</v>
      </c>
      <c r="D3978" t="s">
        <v>82</v>
      </c>
      <c r="E3978" t="s">
        <v>232</v>
      </c>
      <c r="F3978" s="79" t="s">
        <v>1731</v>
      </c>
      <c r="G3978">
        <v>2.7</v>
      </c>
      <c r="H3978">
        <v>104.4</v>
      </c>
      <c r="I3978">
        <v>162</v>
      </c>
      <c r="J3978">
        <v>101.7</v>
      </c>
      <c r="K3978">
        <v>129</v>
      </c>
      <c r="L3978">
        <v>64.099999999999994</v>
      </c>
      <c r="M3978">
        <v>210</v>
      </c>
      <c r="N3978">
        <v>-3.6999999999999998E-2</v>
      </c>
      <c r="O3978">
        <v>264</v>
      </c>
      <c r="P3978">
        <v>9.4600000000000009</v>
      </c>
      <c r="Q3978">
        <v>17</v>
      </c>
      <c r="R3978">
        <v>107.9</v>
      </c>
      <c r="S3978">
        <v>39</v>
      </c>
      <c r="T3978">
        <v>98.5</v>
      </c>
      <c r="U3978">
        <v>9</v>
      </c>
      <c r="V3978">
        <v>4.5599999999999996</v>
      </c>
      <c r="W3978">
        <v>49</v>
      </c>
    </row>
    <row r="3979" spans="1:23" x14ac:dyDescent="0.25">
      <c r="A3979">
        <f>COUNTIF('Value Matchup'!$D$356:$D$423,D3979)</f>
        <v>0</v>
      </c>
      <c r="B3979" t="s">
        <v>1936</v>
      </c>
      <c r="C3979">
        <v>138</v>
      </c>
      <c r="D3979" t="s">
        <v>342</v>
      </c>
      <c r="E3979" t="s">
        <v>108</v>
      </c>
      <c r="F3979" s="79" t="s">
        <v>453</v>
      </c>
      <c r="G3979">
        <v>2.7</v>
      </c>
      <c r="H3979">
        <v>96.5</v>
      </c>
      <c r="I3979">
        <v>274</v>
      </c>
      <c r="J3979">
        <v>93.8</v>
      </c>
      <c r="K3979">
        <v>26</v>
      </c>
      <c r="L3979">
        <v>67.599999999999994</v>
      </c>
      <c r="M3979">
        <v>87</v>
      </c>
      <c r="N3979">
        <v>2.1999999999999999E-2</v>
      </c>
      <c r="O3979">
        <v>116</v>
      </c>
      <c r="P3979">
        <v>-5.37</v>
      </c>
      <c r="Q3979">
        <v>266</v>
      </c>
      <c r="R3979">
        <v>99.5</v>
      </c>
      <c r="S3979">
        <v>303</v>
      </c>
      <c r="T3979">
        <v>104.9</v>
      </c>
      <c r="U3979">
        <v>201</v>
      </c>
      <c r="V3979">
        <v>-2.6</v>
      </c>
      <c r="W3979">
        <v>231</v>
      </c>
    </row>
    <row r="3980" spans="1:23" x14ac:dyDescent="0.25">
      <c r="A3980">
        <f>COUNTIF('Value Matchup'!$D$356:$D$423,D3980)</f>
        <v>0</v>
      </c>
      <c r="B3980" t="s">
        <v>1936</v>
      </c>
      <c r="C3980">
        <v>139</v>
      </c>
      <c r="D3980" t="s">
        <v>264</v>
      </c>
      <c r="E3980" t="s">
        <v>167</v>
      </c>
      <c r="F3980" s="79" t="s">
        <v>441</v>
      </c>
      <c r="G3980">
        <v>2.56</v>
      </c>
      <c r="H3980">
        <v>106.2</v>
      </c>
      <c r="I3980">
        <v>130</v>
      </c>
      <c r="J3980">
        <v>103.6</v>
      </c>
      <c r="K3980">
        <v>171</v>
      </c>
      <c r="L3980">
        <v>62.9</v>
      </c>
      <c r="M3980">
        <v>265</v>
      </c>
      <c r="N3980">
        <v>-7.0000000000000001E-3</v>
      </c>
      <c r="O3980">
        <v>190</v>
      </c>
      <c r="P3980">
        <v>1.62</v>
      </c>
      <c r="Q3980">
        <v>126</v>
      </c>
      <c r="R3980">
        <v>103.6</v>
      </c>
      <c r="S3980">
        <v>161</v>
      </c>
      <c r="T3980">
        <v>102</v>
      </c>
      <c r="U3980">
        <v>107</v>
      </c>
      <c r="V3980">
        <v>-1.85</v>
      </c>
      <c r="W3980">
        <v>202</v>
      </c>
    </row>
    <row r="3981" spans="1:23" x14ac:dyDescent="0.25">
      <c r="A3981">
        <f>COUNTIF('Value Matchup'!$D$356:$D$423,D3981)</f>
        <v>1</v>
      </c>
      <c r="B3981" t="s">
        <v>1936</v>
      </c>
      <c r="C3981">
        <v>140</v>
      </c>
      <c r="D3981" t="s">
        <v>369</v>
      </c>
      <c r="E3981" t="s">
        <v>150</v>
      </c>
      <c r="F3981" s="79" t="s">
        <v>1661</v>
      </c>
      <c r="G3981">
        <v>2.44</v>
      </c>
      <c r="H3981">
        <v>98.6</v>
      </c>
      <c r="I3981">
        <v>243</v>
      </c>
      <c r="J3981">
        <v>96.2</v>
      </c>
      <c r="K3981">
        <v>46</v>
      </c>
      <c r="L3981">
        <v>63.9</v>
      </c>
      <c r="M3981">
        <v>224</v>
      </c>
      <c r="N3981">
        <v>-1.0999999999999999E-2</v>
      </c>
      <c r="O3981">
        <v>199</v>
      </c>
      <c r="P3981">
        <v>8.27</v>
      </c>
      <c r="Q3981">
        <v>38</v>
      </c>
      <c r="R3981">
        <v>108.1</v>
      </c>
      <c r="S3981">
        <v>33</v>
      </c>
      <c r="T3981">
        <v>99.9</v>
      </c>
      <c r="U3981">
        <v>43</v>
      </c>
      <c r="V3981">
        <v>-1.57</v>
      </c>
      <c r="W3981">
        <v>192</v>
      </c>
    </row>
    <row r="3982" spans="1:23" x14ac:dyDescent="0.25">
      <c r="A3982">
        <f>COUNTIF('Value Matchup'!$D$356:$D$423,D3982)</f>
        <v>0</v>
      </c>
      <c r="B3982" t="s">
        <v>1936</v>
      </c>
      <c r="C3982">
        <v>141</v>
      </c>
      <c r="D3982" t="s">
        <v>122</v>
      </c>
      <c r="E3982" t="s">
        <v>169</v>
      </c>
      <c r="F3982" s="79" t="s">
        <v>450</v>
      </c>
      <c r="G3982">
        <v>2.41</v>
      </c>
      <c r="H3982">
        <v>105.8</v>
      </c>
      <c r="I3982">
        <v>137</v>
      </c>
      <c r="J3982">
        <v>103.4</v>
      </c>
      <c r="K3982">
        <v>167</v>
      </c>
      <c r="L3982">
        <v>65.3</v>
      </c>
      <c r="M3982">
        <v>159</v>
      </c>
      <c r="N3982">
        <v>3.0000000000000001E-3</v>
      </c>
      <c r="O3982">
        <v>160</v>
      </c>
      <c r="P3982">
        <v>-0.75</v>
      </c>
      <c r="Q3982">
        <v>170</v>
      </c>
      <c r="R3982">
        <v>103.6</v>
      </c>
      <c r="S3982">
        <v>162</v>
      </c>
      <c r="T3982">
        <v>104.4</v>
      </c>
      <c r="U3982">
        <v>185</v>
      </c>
      <c r="V3982">
        <v>1.1499999999999999</v>
      </c>
      <c r="W3982">
        <v>118</v>
      </c>
    </row>
    <row r="3983" spans="1:23" x14ac:dyDescent="0.25">
      <c r="A3983">
        <f>COUNTIF('Value Matchup'!$D$356:$D$423,D3983)</f>
        <v>0</v>
      </c>
      <c r="B3983" t="s">
        <v>1936</v>
      </c>
      <c r="C3983">
        <v>142</v>
      </c>
      <c r="D3983" t="s">
        <v>314</v>
      </c>
      <c r="E3983" t="s">
        <v>186</v>
      </c>
      <c r="F3983" s="79" t="s">
        <v>454</v>
      </c>
      <c r="G3983">
        <v>2.39</v>
      </c>
      <c r="H3983">
        <v>111.7</v>
      </c>
      <c r="I3983">
        <v>52</v>
      </c>
      <c r="J3983">
        <v>109.3</v>
      </c>
      <c r="K3983">
        <v>281</v>
      </c>
      <c r="L3983">
        <v>67.099999999999994</v>
      </c>
      <c r="M3983">
        <v>100</v>
      </c>
      <c r="N3983">
        <v>-1.6E-2</v>
      </c>
      <c r="O3983">
        <v>209</v>
      </c>
      <c r="P3983">
        <v>-0.33</v>
      </c>
      <c r="Q3983">
        <v>159</v>
      </c>
      <c r="R3983">
        <v>104.6</v>
      </c>
      <c r="S3983">
        <v>118</v>
      </c>
      <c r="T3983">
        <v>104.9</v>
      </c>
      <c r="U3983">
        <v>205</v>
      </c>
      <c r="V3983">
        <v>6.76</v>
      </c>
      <c r="W3983">
        <v>29</v>
      </c>
    </row>
    <row r="3984" spans="1:23" x14ac:dyDescent="0.25">
      <c r="A3984">
        <f>COUNTIF('Value Matchup'!$D$356:$D$423,D3984)</f>
        <v>0</v>
      </c>
      <c r="B3984" t="s">
        <v>1936</v>
      </c>
      <c r="C3984">
        <v>143</v>
      </c>
      <c r="D3984" t="s">
        <v>321</v>
      </c>
      <c r="E3984" t="s">
        <v>153</v>
      </c>
      <c r="F3984" s="79" t="s">
        <v>510</v>
      </c>
      <c r="G3984">
        <v>2.36</v>
      </c>
      <c r="H3984">
        <v>107.1</v>
      </c>
      <c r="I3984">
        <v>117</v>
      </c>
      <c r="J3984">
        <v>104.7</v>
      </c>
      <c r="K3984">
        <v>190</v>
      </c>
      <c r="L3984">
        <v>63.7</v>
      </c>
      <c r="M3984">
        <v>231</v>
      </c>
      <c r="N3984">
        <v>4.5999999999999999E-2</v>
      </c>
      <c r="O3984">
        <v>63</v>
      </c>
      <c r="P3984">
        <v>-4.38</v>
      </c>
      <c r="Q3984">
        <v>244</v>
      </c>
      <c r="R3984">
        <v>101.2</v>
      </c>
      <c r="S3984">
        <v>254</v>
      </c>
      <c r="T3984">
        <v>105.6</v>
      </c>
      <c r="U3984">
        <v>238</v>
      </c>
      <c r="V3984">
        <v>-3.77</v>
      </c>
      <c r="W3984">
        <v>268</v>
      </c>
    </row>
    <row r="3985" spans="1:23" x14ac:dyDescent="0.25">
      <c r="A3985">
        <f>COUNTIF('Value Matchup'!$D$356:$D$423,D3985)</f>
        <v>0</v>
      </c>
      <c r="B3985" t="s">
        <v>1936</v>
      </c>
      <c r="C3985">
        <v>144</v>
      </c>
      <c r="D3985" t="s">
        <v>1492</v>
      </c>
      <c r="E3985" t="s">
        <v>148</v>
      </c>
      <c r="F3985" s="79" t="s">
        <v>651</v>
      </c>
      <c r="G3985">
        <v>2.27</v>
      </c>
      <c r="H3985">
        <v>103.3</v>
      </c>
      <c r="I3985">
        <v>175</v>
      </c>
      <c r="J3985">
        <v>101.1</v>
      </c>
      <c r="K3985">
        <v>119</v>
      </c>
      <c r="L3985">
        <v>69</v>
      </c>
      <c r="M3985">
        <v>44</v>
      </c>
      <c r="N3985">
        <v>7.5999999999999998E-2</v>
      </c>
      <c r="O3985">
        <v>24</v>
      </c>
      <c r="P3985">
        <v>-7.01</v>
      </c>
      <c r="Q3985">
        <v>300</v>
      </c>
      <c r="R3985">
        <v>99.5</v>
      </c>
      <c r="S3985">
        <v>306</v>
      </c>
      <c r="T3985">
        <v>106.5</v>
      </c>
      <c r="U3985">
        <v>282</v>
      </c>
      <c r="V3985">
        <v>-3.12</v>
      </c>
      <c r="W3985">
        <v>248</v>
      </c>
    </row>
    <row r="3986" spans="1:23" x14ac:dyDescent="0.25">
      <c r="A3986">
        <f>COUNTIF('Value Matchup'!$D$356:$D$423,D3986)</f>
        <v>0</v>
      </c>
      <c r="B3986" t="s">
        <v>1936</v>
      </c>
      <c r="C3986">
        <v>145</v>
      </c>
      <c r="D3986" t="s">
        <v>220</v>
      </c>
      <c r="E3986" t="s">
        <v>173</v>
      </c>
      <c r="F3986" s="79" t="s">
        <v>444</v>
      </c>
      <c r="G3986">
        <v>2.02</v>
      </c>
      <c r="H3986">
        <v>107.1</v>
      </c>
      <c r="I3986">
        <v>118</v>
      </c>
      <c r="J3986">
        <v>105.1</v>
      </c>
      <c r="K3986">
        <v>199</v>
      </c>
      <c r="L3986">
        <v>65.400000000000006</v>
      </c>
      <c r="M3986">
        <v>157</v>
      </c>
      <c r="N3986">
        <v>1.9E-2</v>
      </c>
      <c r="O3986">
        <v>121</v>
      </c>
      <c r="P3986">
        <v>2.27</v>
      </c>
      <c r="Q3986">
        <v>117</v>
      </c>
      <c r="R3986">
        <v>104.7</v>
      </c>
      <c r="S3986">
        <v>116</v>
      </c>
      <c r="T3986">
        <v>102.4</v>
      </c>
      <c r="U3986">
        <v>124</v>
      </c>
      <c r="V3986">
        <v>2.54</v>
      </c>
      <c r="W3986">
        <v>81</v>
      </c>
    </row>
    <row r="3987" spans="1:23" x14ac:dyDescent="0.25">
      <c r="A3987">
        <f>COUNTIF('Value Matchup'!$D$356:$D$423,D3987)</f>
        <v>1</v>
      </c>
      <c r="B3987" t="s">
        <v>1936</v>
      </c>
      <c r="C3987">
        <v>146</v>
      </c>
      <c r="D3987" t="s">
        <v>69</v>
      </c>
      <c r="E3987" t="s">
        <v>232</v>
      </c>
      <c r="F3987" s="79" t="s">
        <v>514</v>
      </c>
      <c r="G3987">
        <v>2.0099999999999998</v>
      </c>
      <c r="H3987">
        <v>98.8</v>
      </c>
      <c r="I3987">
        <v>241</v>
      </c>
      <c r="J3987">
        <v>96.8</v>
      </c>
      <c r="K3987">
        <v>56</v>
      </c>
      <c r="L3987">
        <v>58.8</v>
      </c>
      <c r="M3987">
        <v>331</v>
      </c>
      <c r="N3987">
        <v>-2.3E-2</v>
      </c>
      <c r="O3987">
        <v>222</v>
      </c>
      <c r="P3987">
        <v>4.88</v>
      </c>
      <c r="Q3987">
        <v>89</v>
      </c>
      <c r="R3987">
        <v>106.3</v>
      </c>
      <c r="S3987">
        <v>82</v>
      </c>
      <c r="T3987">
        <v>101.4</v>
      </c>
      <c r="U3987">
        <v>87</v>
      </c>
      <c r="V3987">
        <v>-7.2</v>
      </c>
      <c r="W3987">
        <v>315</v>
      </c>
    </row>
    <row r="3988" spans="1:23" x14ac:dyDescent="0.25">
      <c r="A3988">
        <f>COUNTIF('Value Matchup'!$D$356:$D$423,D3988)</f>
        <v>0</v>
      </c>
      <c r="B3988" t="s">
        <v>1936</v>
      </c>
      <c r="C3988">
        <v>147</v>
      </c>
      <c r="D3988" t="s">
        <v>247</v>
      </c>
      <c r="E3988" t="s">
        <v>182</v>
      </c>
      <c r="F3988" s="79" t="s">
        <v>550</v>
      </c>
      <c r="G3988">
        <v>1.93</v>
      </c>
      <c r="H3988">
        <v>107.4</v>
      </c>
      <c r="I3988">
        <v>113</v>
      </c>
      <c r="J3988">
        <v>105.5</v>
      </c>
      <c r="K3988">
        <v>204</v>
      </c>
      <c r="L3988">
        <v>68.900000000000006</v>
      </c>
      <c r="M3988">
        <v>45</v>
      </c>
      <c r="N3988">
        <v>-4.0000000000000001E-3</v>
      </c>
      <c r="O3988">
        <v>178</v>
      </c>
      <c r="P3988">
        <v>3.33</v>
      </c>
      <c r="Q3988">
        <v>103</v>
      </c>
      <c r="R3988">
        <v>105.6</v>
      </c>
      <c r="S3988">
        <v>97</v>
      </c>
      <c r="T3988">
        <v>102.3</v>
      </c>
      <c r="U3988">
        <v>120</v>
      </c>
      <c r="V3988">
        <v>-2.17</v>
      </c>
      <c r="W3988">
        <v>215</v>
      </c>
    </row>
    <row r="3989" spans="1:23" x14ac:dyDescent="0.25">
      <c r="A3989">
        <f>COUNTIF('Value Matchup'!$D$356:$D$423,D3989)</f>
        <v>0</v>
      </c>
      <c r="B3989" t="s">
        <v>1936</v>
      </c>
      <c r="C3989">
        <v>148</v>
      </c>
      <c r="D3989" t="s">
        <v>262</v>
      </c>
      <c r="E3989" t="s">
        <v>161</v>
      </c>
      <c r="F3989" s="79" t="s">
        <v>515</v>
      </c>
      <c r="G3989">
        <v>1.92</v>
      </c>
      <c r="H3989">
        <v>106.3</v>
      </c>
      <c r="I3989">
        <v>128</v>
      </c>
      <c r="J3989">
        <v>104.4</v>
      </c>
      <c r="K3989">
        <v>187</v>
      </c>
      <c r="L3989">
        <v>63.3</v>
      </c>
      <c r="M3989">
        <v>250</v>
      </c>
      <c r="N3989">
        <v>1.7999999999999999E-2</v>
      </c>
      <c r="O3989">
        <v>126</v>
      </c>
      <c r="P3989">
        <v>-0.41</v>
      </c>
      <c r="Q3989">
        <v>162</v>
      </c>
      <c r="R3989">
        <v>103.4</v>
      </c>
      <c r="S3989">
        <v>173</v>
      </c>
      <c r="T3989">
        <v>103.8</v>
      </c>
      <c r="U3989">
        <v>164</v>
      </c>
      <c r="V3989">
        <v>4</v>
      </c>
      <c r="W3989">
        <v>59</v>
      </c>
    </row>
    <row r="3990" spans="1:23" x14ac:dyDescent="0.25">
      <c r="A3990">
        <f>COUNTIF('Value Matchup'!$D$356:$D$423,D3990)</f>
        <v>1</v>
      </c>
      <c r="B3990" t="s">
        <v>1936</v>
      </c>
      <c r="C3990">
        <v>149</v>
      </c>
      <c r="D3990" t="s">
        <v>130</v>
      </c>
      <c r="E3990" t="s">
        <v>114</v>
      </c>
      <c r="F3990" s="79" t="s">
        <v>447</v>
      </c>
      <c r="G3990">
        <v>1.92</v>
      </c>
      <c r="H3990">
        <v>109.8</v>
      </c>
      <c r="I3990">
        <v>70</v>
      </c>
      <c r="J3990">
        <v>107.8</v>
      </c>
      <c r="K3990">
        <v>248</v>
      </c>
      <c r="L3990">
        <v>65.099999999999994</v>
      </c>
      <c r="M3990">
        <v>172</v>
      </c>
      <c r="N3990">
        <v>8.0000000000000002E-3</v>
      </c>
      <c r="O3990">
        <v>152</v>
      </c>
      <c r="P3990">
        <v>3.75</v>
      </c>
      <c r="Q3990">
        <v>98</v>
      </c>
      <c r="R3990">
        <v>105.7</v>
      </c>
      <c r="S3990">
        <v>95</v>
      </c>
      <c r="T3990">
        <v>101.9</v>
      </c>
      <c r="U3990">
        <v>102</v>
      </c>
      <c r="V3990">
        <v>-8.9700000000000006</v>
      </c>
      <c r="W3990">
        <v>327</v>
      </c>
    </row>
    <row r="3991" spans="1:23" x14ac:dyDescent="0.25">
      <c r="A3991">
        <f>COUNTIF('Value Matchup'!$D$356:$D$423,D3991)</f>
        <v>0</v>
      </c>
      <c r="B3991" t="s">
        <v>1936</v>
      </c>
      <c r="C3991">
        <v>150</v>
      </c>
      <c r="D3991" t="s">
        <v>1485</v>
      </c>
      <c r="E3991" t="s">
        <v>121</v>
      </c>
      <c r="F3991" s="79" t="s">
        <v>547</v>
      </c>
      <c r="G3991">
        <v>1.67</v>
      </c>
      <c r="H3991">
        <v>107.9</v>
      </c>
      <c r="I3991">
        <v>102</v>
      </c>
      <c r="J3991">
        <v>106.3</v>
      </c>
      <c r="K3991">
        <v>218</v>
      </c>
      <c r="L3991">
        <v>60.4</v>
      </c>
      <c r="M3991">
        <v>319</v>
      </c>
      <c r="N3991">
        <v>4.4999999999999998E-2</v>
      </c>
      <c r="O3991">
        <v>66</v>
      </c>
      <c r="P3991">
        <v>-4.2300000000000004</v>
      </c>
      <c r="Q3991">
        <v>240</v>
      </c>
      <c r="R3991">
        <v>99.9</v>
      </c>
      <c r="S3991">
        <v>295</v>
      </c>
      <c r="T3991">
        <v>104.1</v>
      </c>
      <c r="U3991">
        <v>173</v>
      </c>
      <c r="V3991">
        <v>-2.17</v>
      </c>
      <c r="W3991">
        <v>216</v>
      </c>
    </row>
    <row r="3992" spans="1:23" x14ac:dyDescent="0.25">
      <c r="A3992">
        <f>COUNTIF('Value Matchup'!$D$356:$D$423,D3992)</f>
        <v>0</v>
      </c>
      <c r="B3992" t="s">
        <v>1936</v>
      </c>
      <c r="C3992">
        <v>151</v>
      </c>
      <c r="D3992" t="s">
        <v>332</v>
      </c>
      <c r="E3992" t="s">
        <v>182</v>
      </c>
      <c r="F3992" s="79" t="s">
        <v>445</v>
      </c>
      <c r="G3992">
        <v>1.48</v>
      </c>
      <c r="H3992">
        <v>101.4</v>
      </c>
      <c r="I3992">
        <v>200</v>
      </c>
      <c r="J3992">
        <v>99.9</v>
      </c>
      <c r="K3992">
        <v>93</v>
      </c>
      <c r="L3992">
        <v>61.5</v>
      </c>
      <c r="M3992">
        <v>301</v>
      </c>
      <c r="N3992">
        <v>0.10299999999999999</v>
      </c>
      <c r="O3992">
        <v>6</v>
      </c>
      <c r="P3992">
        <v>3.46</v>
      </c>
      <c r="Q3992">
        <v>101</v>
      </c>
      <c r="R3992">
        <v>106.2</v>
      </c>
      <c r="S3992">
        <v>85</v>
      </c>
      <c r="T3992">
        <v>102.7</v>
      </c>
      <c r="U3992">
        <v>138</v>
      </c>
      <c r="V3992">
        <v>-2.06</v>
      </c>
      <c r="W3992">
        <v>211</v>
      </c>
    </row>
    <row r="3993" spans="1:23" x14ac:dyDescent="0.25">
      <c r="A3993">
        <f>COUNTIF('Value Matchup'!$D$356:$D$423,D3993)</f>
        <v>0</v>
      </c>
      <c r="B3993" t="s">
        <v>1936</v>
      </c>
      <c r="C3993">
        <v>152</v>
      </c>
      <c r="D3993" t="s">
        <v>308</v>
      </c>
      <c r="E3993" t="s">
        <v>198</v>
      </c>
      <c r="F3993" s="79" t="s">
        <v>516</v>
      </c>
      <c r="G3993">
        <v>1.43</v>
      </c>
      <c r="H3993">
        <v>105.6</v>
      </c>
      <c r="I3993">
        <v>139</v>
      </c>
      <c r="J3993">
        <v>104.2</v>
      </c>
      <c r="K3993">
        <v>183</v>
      </c>
      <c r="L3993">
        <v>66.2</v>
      </c>
      <c r="M3993">
        <v>135</v>
      </c>
      <c r="N3993">
        <v>4.8000000000000001E-2</v>
      </c>
      <c r="O3993">
        <v>59</v>
      </c>
      <c r="P3993">
        <v>-4.7</v>
      </c>
      <c r="Q3993">
        <v>248</v>
      </c>
      <c r="R3993">
        <v>101.6</v>
      </c>
      <c r="S3993">
        <v>238</v>
      </c>
      <c r="T3993">
        <v>106.3</v>
      </c>
      <c r="U3993">
        <v>275</v>
      </c>
      <c r="V3993">
        <v>-0.79</v>
      </c>
      <c r="W3993">
        <v>169</v>
      </c>
    </row>
    <row r="3994" spans="1:23" x14ac:dyDescent="0.25">
      <c r="A3994">
        <f>COUNTIF('Value Matchup'!$D$356:$D$423,D3994)</f>
        <v>1</v>
      </c>
      <c r="B3994" t="s">
        <v>1936</v>
      </c>
      <c r="C3994">
        <v>153</v>
      </c>
      <c r="D3994" t="s">
        <v>307</v>
      </c>
      <c r="E3994" t="s">
        <v>176</v>
      </c>
      <c r="F3994" s="79" t="s">
        <v>449</v>
      </c>
      <c r="G3994">
        <v>1.42</v>
      </c>
      <c r="H3994">
        <v>103.2</v>
      </c>
      <c r="I3994">
        <v>179</v>
      </c>
      <c r="J3994">
        <v>101.7</v>
      </c>
      <c r="K3994">
        <v>131</v>
      </c>
      <c r="L3994">
        <v>61.4</v>
      </c>
      <c r="M3994">
        <v>302</v>
      </c>
      <c r="N3994">
        <v>-4.2999999999999997E-2</v>
      </c>
      <c r="O3994">
        <v>277</v>
      </c>
      <c r="P3994">
        <v>0.95</v>
      </c>
      <c r="Q3994">
        <v>142</v>
      </c>
      <c r="R3994">
        <v>103.5</v>
      </c>
      <c r="S3994">
        <v>169</v>
      </c>
      <c r="T3994">
        <v>102.5</v>
      </c>
      <c r="U3994">
        <v>128</v>
      </c>
      <c r="V3994">
        <v>7.7</v>
      </c>
      <c r="W3994">
        <v>23</v>
      </c>
    </row>
    <row r="3995" spans="1:23" x14ac:dyDescent="0.25">
      <c r="A3995">
        <f>COUNTIF('Value Matchup'!$D$356:$D$423,D3995)</f>
        <v>0</v>
      </c>
      <c r="B3995" t="s">
        <v>1936</v>
      </c>
      <c r="C3995">
        <v>154</v>
      </c>
      <c r="D3995" t="s">
        <v>418</v>
      </c>
      <c r="E3995" t="s">
        <v>144</v>
      </c>
      <c r="F3995" s="79" t="s">
        <v>1718</v>
      </c>
      <c r="G3995">
        <v>1.41</v>
      </c>
      <c r="H3995">
        <v>104.3</v>
      </c>
      <c r="I3995">
        <v>165</v>
      </c>
      <c r="J3995">
        <v>102.8</v>
      </c>
      <c r="K3995">
        <v>154</v>
      </c>
      <c r="L3995">
        <v>60.5</v>
      </c>
      <c r="M3995">
        <v>318</v>
      </c>
      <c r="N3995">
        <v>-7.0000000000000007E-2</v>
      </c>
      <c r="O3995">
        <v>321</v>
      </c>
      <c r="P3995">
        <v>3.82</v>
      </c>
      <c r="Q3995">
        <v>96</v>
      </c>
      <c r="R3995">
        <v>105.8</v>
      </c>
      <c r="S3995">
        <v>93</v>
      </c>
      <c r="T3995">
        <v>102</v>
      </c>
      <c r="U3995">
        <v>104</v>
      </c>
      <c r="V3995">
        <v>-2.09</v>
      </c>
      <c r="W3995">
        <v>213</v>
      </c>
    </row>
    <row r="3996" spans="1:23" x14ac:dyDescent="0.25">
      <c r="A3996">
        <f>COUNTIF('Value Matchup'!$D$356:$D$423,D3996)</f>
        <v>0</v>
      </c>
      <c r="B3996" t="s">
        <v>1936</v>
      </c>
      <c r="C3996">
        <v>155</v>
      </c>
      <c r="D3996" t="s">
        <v>348</v>
      </c>
      <c r="E3996" t="s">
        <v>151</v>
      </c>
      <c r="F3996" s="79" t="s">
        <v>452</v>
      </c>
      <c r="G3996">
        <v>1.34</v>
      </c>
      <c r="H3996">
        <v>100.9</v>
      </c>
      <c r="I3996">
        <v>208</v>
      </c>
      <c r="J3996">
        <v>99.6</v>
      </c>
      <c r="K3996">
        <v>86</v>
      </c>
      <c r="L3996">
        <v>59.7</v>
      </c>
      <c r="M3996">
        <v>325</v>
      </c>
      <c r="N3996">
        <v>-6.5000000000000002E-2</v>
      </c>
      <c r="O3996">
        <v>312</v>
      </c>
      <c r="P3996">
        <v>-0.53</v>
      </c>
      <c r="Q3996">
        <v>164</v>
      </c>
      <c r="R3996">
        <v>103.3</v>
      </c>
      <c r="S3996">
        <v>175</v>
      </c>
      <c r="T3996">
        <v>103.9</v>
      </c>
      <c r="U3996">
        <v>166</v>
      </c>
      <c r="V3996">
        <v>0.59</v>
      </c>
      <c r="W3996">
        <v>129</v>
      </c>
    </row>
    <row r="3997" spans="1:23" x14ac:dyDescent="0.25">
      <c r="A3997">
        <f>COUNTIF('Value Matchup'!$D$356:$D$423,D3997)</f>
        <v>0</v>
      </c>
      <c r="B3997" t="s">
        <v>1936</v>
      </c>
      <c r="C3997">
        <v>156</v>
      </c>
      <c r="D3997" t="s">
        <v>109</v>
      </c>
      <c r="E3997" t="s">
        <v>110</v>
      </c>
      <c r="F3997" s="79" t="s">
        <v>441</v>
      </c>
      <c r="G3997">
        <v>1.18</v>
      </c>
      <c r="H3997">
        <v>100.9</v>
      </c>
      <c r="I3997">
        <v>210</v>
      </c>
      <c r="J3997">
        <v>99.7</v>
      </c>
      <c r="K3997">
        <v>90</v>
      </c>
      <c r="L3997">
        <v>56.3</v>
      </c>
      <c r="M3997">
        <v>338</v>
      </c>
      <c r="N3997">
        <v>-7.0000000000000001E-3</v>
      </c>
      <c r="O3997">
        <v>191</v>
      </c>
      <c r="P3997">
        <v>0.17</v>
      </c>
      <c r="Q3997">
        <v>150</v>
      </c>
      <c r="R3997">
        <v>102.8</v>
      </c>
      <c r="S3997">
        <v>198</v>
      </c>
      <c r="T3997">
        <v>102.6</v>
      </c>
      <c r="U3997">
        <v>135</v>
      </c>
      <c r="V3997">
        <v>-10.09</v>
      </c>
      <c r="W3997">
        <v>334</v>
      </c>
    </row>
    <row r="3998" spans="1:23" x14ac:dyDescent="0.25">
      <c r="A3998">
        <f>COUNTIF('Value Matchup'!$D$356:$D$423,D3998)</f>
        <v>1</v>
      </c>
      <c r="B3998" t="s">
        <v>1936</v>
      </c>
      <c r="C3998">
        <v>157</v>
      </c>
      <c r="D3998" t="s">
        <v>339</v>
      </c>
      <c r="E3998" t="s">
        <v>182</v>
      </c>
      <c r="F3998" s="79" t="s">
        <v>445</v>
      </c>
      <c r="G3998">
        <v>0.95</v>
      </c>
      <c r="H3998">
        <v>100.9</v>
      </c>
      <c r="I3998">
        <v>206</v>
      </c>
      <c r="J3998">
        <v>100</v>
      </c>
      <c r="K3998">
        <v>95</v>
      </c>
      <c r="L3998">
        <v>58.4</v>
      </c>
      <c r="M3998">
        <v>333</v>
      </c>
      <c r="N3998">
        <v>6.7000000000000004E-2</v>
      </c>
      <c r="O3998">
        <v>32</v>
      </c>
      <c r="P3998">
        <v>4.1900000000000004</v>
      </c>
      <c r="Q3998">
        <v>92</v>
      </c>
      <c r="R3998">
        <v>106.4</v>
      </c>
      <c r="S3998">
        <v>80</v>
      </c>
      <c r="T3998">
        <v>102.2</v>
      </c>
      <c r="U3998">
        <v>117</v>
      </c>
      <c r="V3998">
        <v>-1.53</v>
      </c>
      <c r="W3998">
        <v>190</v>
      </c>
    </row>
    <row r="3999" spans="1:23" x14ac:dyDescent="0.25">
      <c r="A3999">
        <f>COUNTIF('Value Matchup'!$D$356:$D$423,D3999)</f>
        <v>0</v>
      </c>
      <c r="B3999" t="s">
        <v>1936</v>
      </c>
      <c r="C3999">
        <v>158</v>
      </c>
      <c r="D3999" t="s">
        <v>168</v>
      </c>
      <c r="E3999" t="s">
        <v>169</v>
      </c>
      <c r="F3999" s="79" t="s">
        <v>450</v>
      </c>
      <c r="G3999">
        <v>0.89</v>
      </c>
      <c r="H3999">
        <v>102.4</v>
      </c>
      <c r="I3999">
        <v>184</v>
      </c>
      <c r="J3999">
        <v>101.5</v>
      </c>
      <c r="K3999">
        <v>127</v>
      </c>
      <c r="L3999">
        <v>72</v>
      </c>
      <c r="M3999">
        <v>11</v>
      </c>
      <c r="N3999">
        <v>4.9000000000000002E-2</v>
      </c>
      <c r="O3999">
        <v>57</v>
      </c>
      <c r="P3999">
        <v>7.0000000000000007E-2</v>
      </c>
      <c r="Q3999">
        <v>154</v>
      </c>
      <c r="R3999">
        <v>104.3</v>
      </c>
      <c r="S3999">
        <v>135</v>
      </c>
      <c r="T3999">
        <v>104.2</v>
      </c>
      <c r="U3999">
        <v>178</v>
      </c>
      <c r="V3999">
        <v>5.82</v>
      </c>
      <c r="W3999">
        <v>34</v>
      </c>
    </row>
    <row r="4000" spans="1:23" x14ac:dyDescent="0.25">
      <c r="A4000">
        <f>COUNTIF('Value Matchup'!$D$356:$D$423,D4000)</f>
        <v>0</v>
      </c>
      <c r="B4000" t="s">
        <v>1936</v>
      </c>
      <c r="C4000">
        <v>159</v>
      </c>
      <c r="D4000" t="s">
        <v>209</v>
      </c>
      <c r="E4000" t="s">
        <v>182</v>
      </c>
      <c r="F4000" s="79" t="s">
        <v>1744</v>
      </c>
      <c r="G4000">
        <v>0.69</v>
      </c>
      <c r="H4000">
        <v>103.2</v>
      </c>
      <c r="I4000">
        <v>178</v>
      </c>
      <c r="J4000">
        <v>102.5</v>
      </c>
      <c r="K4000">
        <v>147</v>
      </c>
      <c r="L4000">
        <v>61.8</v>
      </c>
      <c r="M4000">
        <v>294</v>
      </c>
      <c r="N4000">
        <v>-2.9000000000000001E-2</v>
      </c>
      <c r="O4000">
        <v>246</v>
      </c>
      <c r="P4000">
        <v>5.01</v>
      </c>
      <c r="Q4000">
        <v>87</v>
      </c>
      <c r="R4000">
        <v>106.6</v>
      </c>
      <c r="S4000">
        <v>73</v>
      </c>
      <c r="T4000">
        <v>101.6</v>
      </c>
      <c r="U4000">
        <v>94</v>
      </c>
      <c r="V4000">
        <v>-1.06</v>
      </c>
      <c r="W4000">
        <v>177</v>
      </c>
    </row>
    <row r="4001" spans="1:23" x14ac:dyDescent="0.25">
      <c r="A4001">
        <f>COUNTIF('Value Matchup'!$D$356:$D$423,D4001)</f>
        <v>0</v>
      </c>
      <c r="B4001" t="s">
        <v>1936</v>
      </c>
      <c r="C4001">
        <v>160</v>
      </c>
      <c r="D4001" t="s">
        <v>248</v>
      </c>
      <c r="E4001" t="s">
        <v>108</v>
      </c>
      <c r="F4001" s="79" t="s">
        <v>446</v>
      </c>
      <c r="G4001">
        <v>0.56000000000000005</v>
      </c>
      <c r="H4001">
        <v>108.1</v>
      </c>
      <c r="I4001">
        <v>96</v>
      </c>
      <c r="J4001">
        <v>107.6</v>
      </c>
      <c r="K4001">
        <v>246</v>
      </c>
      <c r="L4001">
        <v>69.900000000000006</v>
      </c>
      <c r="M4001">
        <v>30</v>
      </c>
      <c r="N4001">
        <v>-3.0000000000000001E-3</v>
      </c>
      <c r="O4001">
        <v>175</v>
      </c>
      <c r="P4001">
        <v>-4.57</v>
      </c>
      <c r="Q4001">
        <v>246</v>
      </c>
      <c r="R4001">
        <v>99.1</v>
      </c>
      <c r="S4001">
        <v>313</v>
      </c>
      <c r="T4001">
        <v>103.7</v>
      </c>
      <c r="U4001">
        <v>161</v>
      </c>
      <c r="V4001">
        <v>1.45</v>
      </c>
      <c r="W4001">
        <v>109</v>
      </c>
    </row>
    <row r="4002" spans="1:23" x14ac:dyDescent="0.25">
      <c r="A4002">
        <f>COUNTIF('Value Matchup'!$D$356:$D$423,D4002)</f>
        <v>1</v>
      </c>
      <c r="B4002" t="s">
        <v>1936</v>
      </c>
      <c r="C4002">
        <v>161</v>
      </c>
      <c r="D4002" t="s">
        <v>55</v>
      </c>
      <c r="E4002" t="s">
        <v>153</v>
      </c>
      <c r="F4002" s="79" t="s">
        <v>754</v>
      </c>
      <c r="G4002">
        <v>0.48</v>
      </c>
      <c r="H4002">
        <v>104.2</v>
      </c>
      <c r="I4002">
        <v>167</v>
      </c>
      <c r="J4002">
        <v>103.8</v>
      </c>
      <c r="K4002">
        <v>173</v>
      </c>
      <c r="L4002">
        <v>62.8</v>
      </c>
      <c r="M4002">
        <v>270</v>
      </c>
      <c r="N4002">
        <v>-2.8000000000000001E-2</v>
      </c>
      <c r="O4002">
        <v>243</v>
      </c>
      <c r="P4002">
        <v>-2.21</v>
      </c>
      <c r="Q4002">
        <v>197</v>
      </c>
      <c r="R4002">
        <v>102.3</v>
      </c>
      <c r="S4002">
        <v>210</v>
      </c>
      <c r="T4002">
        <v>104.5</v>
      </c>
      <c r="U4002">
        <v>191</v>
      </c>
      <c r="V4002">
        <v>0.56999999999999995</v>
      </c>
      <c r="W4002">
        <v>130</v>
      </c>
    </row>
    <row r="4003" spans="1:23" x14ac:dyDescent="0.25">
      <c r="A4003">
        <f>COUNTIF('Value Matchup'!$D$356:$D$423,D4003)</f>
        <v>0</v>
      </c>
      <c r="B4003" t="s">
        <v>1936</v>
      </c>
      <c r="C4003">
        <v>162</v>
      </c>
      <c r="D4003" t="s">
        <v>396</v>
      </c>
      <c r="E4003" t="s">
        <v>176</v>
      </c>
      <c r="F4003" s="79" t="s">
        <v>539</v>
      </c>
      <c r="G4003">
        <v>0.35</v>
      </c>
      <c r="H4003">
        <v>108.2</v>
      </c>
      <c r="I4003">
        <v>93</v>
      </c>
      <c r="J4003">
        <v>107.9</v>
      </c>
      <c r="K4003">
        <v>249</v>
      </c>
      <c r="L4003">
        <v>66.5</v>
      </c>
      <c r="M4003">
        <v>121</v>
      </c>
      <c r="N4003">
        <v>0.06</v>
      </c>
      <c r="O4003">
        <v>42</v>
      </c>
      <c r="P4003">
        <v>-2.79</v>
      </c>
      <c r="Q4003">
        <v>214</v>
      </c>
      <c r="R4003">
        <v>101.4</v>
      </c>
      <c r="S4003">
        <v>248</v>
      </c>
      <c r="T4003">
        <v>104.2</v>
      </c>
      <c r="U4003">
        <v>176</v>
      </c>
      <c r="V4003">
        <v>-5.62</v>
      </c>
      <c r="W4003">
        <v>298</v>
      </c>
    </row>
    <row r="4004" spans="1:23" x14ac:dyDescent="0.25">
      <c r="A4004">
        <f>COUNTIF('Value Matchup'!$D$356:$D$423,D4004)</f>
        <v>0</v>
      </c>
      <c r="B4004" t="s">
        <v>1936</v>
      </c>
      <c r="C4004">
        <v>163</v>
      </c>
      <c r="D4004" t="s">
        <v>260</v>
      </c>
      <c r="E4004" t="s">
        <v>161</v>
      </c>
      <c r="F4004" s="79" t="s">
        <v>756</v>
      </c>
      <c r="G4004">
        <v>0.08</v>
      </c>
      <c r="H4004">
        <v>108.1</v>
      </c>
      <c r="I4004">
        <v>99</v>
      </c>
      <c r="J4004">
        <v>108</v>
      </c>
      <c r="K4004">
        <v>253</v>
      </c>
      <c r="L4004">
        <v>64.7</v>
      </c>
      <c r="M4004">
        <v>185</v>
      </c>
      <c r="N4004">
        <v>5.1999999999999998E-2</v>
      </c>
      <c r="O4004">
        <v>52</v>
      </c>
      <c r="P4004">
        <v>-3.03</v>
      </c>
      <c r="Q4004">
        <v>221</v>
      </c>
      <c r="R4004">
        <v>101.9</v>
      </c>
      <c r="S4004">
        <v>226</v>
      </c>
      <c r="T4004">
        <v>104.9</v>
      </c>
      <c r="U4004">
        <v>202</v>
      </c>
      <c r="V4004">
        <v>-3.35</v>
      </c>
      <c r="W4004">
        <v>254</v>
      </c>
    </row>
    <row r="4005" spans="1:23" x14ac:dyDescent="0.25">
      <c r="A4005">
        <f>COUNTIF('Value Matchup'!$D$356:$D$423,D4005)</f>
        <v>0</v>
      </c>
      <c r="B4005" t="s">
        <v>1936</v>
      </c>
      <c r="C4005">
        <v>164</v>
      </c>
      <c r="D4005" t="s">
        <v>386</v>
      </c>
      <c r="E4005" t="s">
        <v>167</v>
      </c>
      <c r="F4005" s="79" t="s">
        <v>542</v>
      </c>
      <c r="G4005">
        <v>-0.13</v>
      </c>
      <c r="H4005">
        <v>102.1</v>
      </c>
      <c r="I4005">
        <v>190</v>
      </c>
      <c r="J4005">
        <v>102.2</v>
      </c>
      <c r="K4005">
        <v>141</v>
      </c>
      <c r="L4005">
        <v>63.5</v>
      </c>
      <c r="M4005">
        <v>240</v>
      </c>
      <c r="N4005">
        <v>7.3999999999999996E-2</v>
      </c>
      <c r="O4005">
        <v>28</v>
      </c>
      <c r="P4005">
        <v>1.68</v>
      </c>
      <c r="Q4005">
        <v>125</v>
      </c>
      <c r="R4005">
        <v>104.3</v>
      </c>
      <c r="S4005">
        <v>130</v>
      </c>
      <c r="T4005">
        <v>102.6</v>
      </c>
      <c r="U4005">
        <v>134</v>
      </c>
      <c r="V4005">
        <v>-1.87</v>
      </c>
      <c r="W4005">
        <v>203</v>
      </c>
    </row>
    <row r="4006" spans="1:23" x14ac:dyDescent="0.25">
      <c r="A4006">
        <f>COUNTIF('Value Matchup'!$D$356:$D$423,D4006)</f>
        <v>0</v>
      </c>
      <c r="B4006" t="s">
        <v>1936</v>
      </c>
      <c r="C4006">
        <v>165</v>
      </c>
      <c r="D4006" t="s">
        <v>273</v>
      </c>
      <c r="E4006" t="s">
        <v>123</v>
      </c>
      <c r="F4006" s="79" t="s">
        <v>542</v>
      </c>
      <c r="G4006">
        <v>-0.16</v>
      </c>
      <c r="H4006">
        <v>104.9</v>
      </c>
      <c r="I4006">
        <v>145</v>
      </c>
      <c r="J4006">
        <v>105.1</v>
      </c>
      <c r="K4006">
        <v>200</v>
      </c>
      <c r="L4006">
        <v>62.1</v>
      </c>
      <c r="M4006">
        <v>288</v>
      </c>
      <c r="N4006">
        <v>6.5000000000000002E-2</v>
      </c>
      <c r="O4006">
        <v>37</v>
      </c>
      <c r="P4006">
        <v>-0.54</v>
      </c>
      <c r="Q4006">
        <v>165</v>
      </c>
      <c r="R4006">
        <v>104.6</v>
      </c>
      <c r="S4006">
        <v>119</v>
      </c>
      <c r="T4006">
        <v>105.1</v>
      </c>
      <c r="U4006">
        <v>215</v>
      </c>
      <c r="V4006">
        <v>3.67</v>
      </c>
      <c r="W4006">
        <v>66</v>
      </c>
    </row>
    <row r="4007" spans="1:23" x14ac:dyDescent="0.25">
      <c r="A4007">
        <f>COUNTIF('Value Matchup'!$D$356:$D$423,D4007)</f>
        <v>0</v>
      </c>
      <c r="B4007" t="s">
        <v>1936</v>
      </c>
      <c r="C4007">
        <v>166</v>
      </c>
      <c r="D4007" t="s">
        <v>1281</v>
      </c>
      <c r="E4007" t="s">
        <v>169</v>
      </c>
      <c r="F4007" s="79" t="s">
        <v>543</v>
      </c>
      <c r="G4007">
        <v>-0.21</v>
      </c>
      <c r="H4007">
        <v>106.7</v>
      </c>
      <c r="I4007">
        <v>124</v>
      </c>
      <c r="J4007">
        <v>106.9</v>
      </c>
      <c r="K4007">
        <v>232</v>
      </c>
      <c r="L4007">
        <v>65.8</v>
      </c>
      <c r="M4007">
        <v>143</v>
      </c>
      <c r="N4007">
        <v>-2.4E-2</v>
      </c>
      <c r="O4007">
        <v>231</v>
      </c>
      <c r="P4007">
        <v>-1.06</v>
      </c>
      <c r="Q4007">
        <v>177</v>
      </c>
      <c r="R4007">
        <v>103.9</v>
      </c>
      <c r="S4007">
        <v>153</v>
      </c>
      <c r="T4007">
        <v>104.9</v>
      </c>
      <c r="U4007">
        <v>206</v>
      </c>
      <c r="V4007">
        <v>3.37</v>
      </c>
      <c r="W4007">
        <v>71</v>
      </c>
    </row>
    <row r="4008" spans="1:23" x14ac:dyDescent="0.25">
      <c r="A4008">
        <f>COUNTIF('Value Matchup'!$D$356:$D$423,D4008)</f>
        <v>0</v>
      </c>
      <c r="B4008" t="s">
        <v>1936</v>
      </c>
      <c r="C4008">
        <v>167</v>
      </c>
      <c r="D4008" t="s">
        <v>274</v>
      </c>
      <c r="E4008" t="s">
        <v>173</v>
      </c>
      <c r="F4008" s="79" t="s">
        <v>447</v>
      </c>
      <c r="G4008">
        <v>-0.26</v>
      </c>
      <c r="H4008">
        <v>100.7</v>
      </c>
      <c r="I4008">
        <v>214</v>
      </c>
      <c r="J4008">
        <v>100.9</v>
      </c>
      <c r="K4008">
        <v>114</v>
      </c>
      <c r="L4008">
        <v>67</v>
      </c>
      <c r="M4008">
        <v>104</v>
      </c>
      <c r="N4008">
        <v>3.5000000000000003E-2</v>
      </c>
      <c r="O4008">
        <v>91</v>
      </c>
      <c r="P4008">
        <v>2.19</v>
      </c>
      <c r="Q4008">
        <v>120</v>
      </c>
      <c r="R4008">
        <v>104.3</v>
      </c>
      <c r="S4008">
        <v>123</v>
      </c>
      <c r="T4008">
        <v>102.2</v>
      </c>
      <c r="U4008">
        <v>113</v>
      </c>
      <c r="V4008">
        <v>4.0999999999999996</v>
      </c>
      <c r="W4008">
        <v>55</v>
      </c>
    </row>
    <row r="4009" spans="1:23" x14ac:dyDescent="0.25">
      <c r="A4009">
        <f>COUNTIF('Value Matchup'!$D$356:$D$423,D4009)</f>
        <v>0</v>
      </c>
      <c r="B4009" t="s">
        <v>1936</v>
      </c>
      <c r="C4009">
        <v>168</v>
      </c>
      <c r="D4009" t="s">
        <v>1924</v>
      </c>
      <c r="E4009" t="s">
        <v>132</v>
      </c>
      <c r="F4009" s="79" t="s">
        <v>1039</v>
      </c>
      <c r="G4009">
        <v>-0.3</v>
      </c>
      <c r="H4009">
        <v>104.6</v>
      </c>
      <c r="I4009">
        <v>159</v>
      </c>
      <c r="J4009">
        <v>104.9</v>
      </c>
      <c r="K4009">
        <v>195</v>
      </c>
      <c r="L4009">
        <v>65.5</v>
      </c>
      <c r="M4009">
        <v>155</v>
      </c>
      <c r="N4009">
        <v>8.5999999999999993E-2</v>
      </c>
      <c r="O4009">
        <v>16</v>
      </c>
      <c r="P4009">
        <v>-6.35</v>
      </c>
      <c r="Q4009">
        <v>291</v>
      </c>
      <c r="R4009">
        <v>102.5</v>
      </c>
      <c r="S4009">
        <v>204</v>
      </c>
      <c r="T4009">
        <v>108.8</v>
      </c>
      <c r="U4009">
        <v>333</v>
      </c>
      <c r="V4009">
        <v>5.19</v>
      </c>
      <c r="W4009">
        <v>42</v>
      </c>
    </row>
    <row r="4010" spans="1:23" x14ac:dyDescent="0.25">
      <c r="A4010">
        <f>COUNTIF('Value Matchup'!$D$356:$D$423,D4010)</f>
        <v>0</v>
      </c>
      <c r="B4010" t="s">
        <v>1936</v>
      </c>
      <c r="C4010">
        <v>169</v>
      </c>
      <c r="D4010" t="s">
        <v>1925</v>
      </c>
      <c r="E4010" t="s">
        <v>136</v>
      </c>
      <c r="F4010" s="79" t="s">
        <v>537</v>
      </c>
      <c r="G4010">
        <v>-1.01</v>
      </c>
      <c r="H4010">
        <v>100</v>
      </c>
      <c r="I4010">
        <v>222</v>
      </c>
      <c r="J4010">
        <v>101</v>
      </c>
      <c r="K4010">
        <v>118</v>
      </c>
      <c r="L4010">
        <v>64.7</v>
      </c>
      <c r="M4010">
        <v>188</v>
      </c>
      <c r="N4010">
        <v>1.4999999999999999E-2</v>
      </c>
      <c r="O4010">
        <v>131</v>
      </c>
      <c r="P4010">
        <v>-9.48</v>
      </c>
      <c r="Q4010">
        <v>325</v>
      </c>
      <c r="R4010">
        <v>98.3</v>
      </c>
      <c r="S4010">
        <v>320</v>
      </c>
      <c r="T4010">
        <v>107.7</v>
      </c>
      <c r="U4010">
        <v>317</v>
      </c>
      <c r="V4010">
        <v>1.01</v>
      </c>
      <c r="W4010">
        <v>119</v>
      </c>
    </row>
    <row r="4011" spans="1:23" x14ac:dyDescent="0.25">
      <c r="A4011">
        <f>COUNTIF('Value Matchup'!$D$356:$D$423,D4011)</f>
        <v>0</v>
      </c>
      <c r="B4011" t="s">
        <v>1936</v>
      </c>
      <c r="C4011">
        <v>170</v>
      </c>
      <c r="D4011" t="s">
        <v>225</v>
      </c>
      <c r="E4011" t="s">
        <v>121</v>
      </c>
      <c r="F4011" s="79" t="s">
        <v>1405</v>
      </c>
      <c r="G4011">
        <v>-1.03</v>
      </c>
      <c r="H4011">
        <v>101.3</v>
      </c>
      <c r="I4011">
        <v>204</v>
      </c>
      <c r="J4011">
        <v>102.3</v>
      </c>
      <c r="K4011">
        <v>143</v>
      </c>
      <c r="L4011">
        <v>59.6</v>
      </c>
      <c r="M4011">
        <v>327</v>
      </c>
      <c r="N4011">
        <v>-1.4E-2</v>
      </c>
      <c r="O4011">
        <v>202</v>
      </c>
      <c r="P4011">
        <v>-2.88</v>
      </c>
      <c r="Q4011">
        <v>216</v>
      </c>
      <c r="R4011">
        <v>101.5</v>
      </c>
      <c r="S4011">
        <v>244</v>
      </c>
      <c r="T4011">
        <v>104.4</v>
      </c>
      <c r="U4011">
        <v>188</v>
      </c>
      <c r="V4011">
        <v>-0.82</v>
      </c>
      <c r="W4011">
        <v>170</v>
      </c>
    </row>
    <row r="4012" spans="1:23" x14ac:dyDescent="0.25">
      <c r="A4012">
        <f>COUNTIF('Value Matchup'!$D$356:$D$423,D4012)</f>
        <v>0</v>
      </c>
      <c r="B4012" t="s">
        <v>1936</v>
      </c>
      <c r="C4012">
        <v>171</v>
      </c>
      <c r="D4012" t="s">
        <v>214</v>
      </c>
      <c r="E4012" t="s">
        <v>182</v>
      </c>
      <c r="F4012" s="79" t="s">
        <v>1926</v>
      </c>
      <c r="G4012">
        <v>-1.1000000000000001</v>
      </c>
      <c r="H4012">
        <v>100.9</v>
      </c>
      <c r="I4012">
        <v>207</v>
      </c>
      <c r="J4012">
        <v>102</v>
      </c>
      <c r="K4012">
        <v>138</v>
      </c>
      <c r="L4012">
        <v>63.4</v>
      </c>
      <c r="M4012">
        <v>246</v>
      </c>
      <c r="N4012">
        <v>-5.7000000000000002E-2</v>
      </c>
      <c r="O4012">
        <v>299</v>
      </c>
      <c r="P4012">
        <v>5.51</v>
      </c>
      <c r="Q4012">
        <v>79</v>
      </c>
      <c r="R4012">
        <v>107.4</v>
      </c>
      <c r="S4012">
        <v>55</v>
      </c>
      <c r="T4012">
        <v>101.9</v>
      </c>
      <c r="U4012">
        <v>100</v>
      </c>
      <c r="V4012">
        <v>-0.23</v>
      </c>
      <c r="W4012">
        <v>155</v>
      </c>
    </row>
    <row r="4013" spans="1:23" x14ac:dyDescent="0.25">
      <c r="A4013">
        <f>COUNTIF('Value Matchup'!$D$356:$D$423,D4013)</f>
        <v>0</v>
      </c>
      <c r="B4013" t="s">
        <v>1936</v>
      </c>
      <c r="C4013">
        <v>172</v>
      </c>
      <c r="D4013" t="s">
        <v>1077</v>
      </c>
      <c r="E4013" t="s">
        <v>159</v>
      </c>
      <c r="F4013" s="79" t="s">
        <v>540</v>
      </c>
      <c r="G4013">
        <v>-1.21</v>
      </c>
      <c r="H4013">
        <v>107.2</v>
      </c>
      <c r="I4013">
        <v>115</v>
      </c>
      <c r="J4013">
        <v>108.4</v>
      </c>
      <c r="K4013">
        <v>259</v>
      </c>
      <c r="L4013">
        <v>64.400000000000006</v>
      </c>
      <c r="M4013">
        <v>198</v>
      </c>
      <c r="N4013">
        <v>0.1</v>
      </c>
      <c r="O4013">
        <v>7</v>
      </c>
      <c r="P4013">
        <v>-5.78</v>
      </c>
      <c r="Q4013">
        <v>275</v>
      </c>
      <c r="R4013">
        <v>101.1</v>
      </c>
      <c r="S4013">
        <v>262</v>
      </c>
      <c r="T4013">
        <v>106.9</v>
      </c>
      <c r="U4013">
        <v>294</v>
      </c>
      <c r="V4013">
        <v>-1.34</v>
      </c>
      <c r="W4013">
        <v>182</v>
      </c>
    </row>
    <row r="4014" spans="1:23" x14ac:dyDescent="0.25">
      <c r="A4014">
        <f>COUNTIF('Value Matchup'!$D$356:$D$423,D4014)</f>
        <v>0</v>
      </c>
      <c r="B4014" t="s">
        <v>1936</v>
      </c>
      <c r="C4014">
        <v>173</v>
      </c>
      <c r="D4014" t="s">
        <v>1192</v>
      </c>
      <c r="E4014" t="s">
        <v>148</v>
      </c>
      <c r="F4014" s="79" t="s">
        <v>753</v>
      </c>
      <c r="G4014">
        <v>-1.32</v>
      </c>
      <c r="H4014">
        <v>99.3</v>
      </c>
      <c r="I4014">
        <v>233</v>
      </c>
      <c r="J4014">
        <v>100.6</v>
      </c>
      <c r="K4014">
        <v>106</v>
      </c>
      <c r="L4014">
        <v>66.099999999999994</v>
      </c>
      <c r="M4014">
        <v>138</v>
      </c>
      <c r="N4014">
        <v>1.4E-2</v>
      </c>
      <c r="O4014">
        <v>135</v>
      </c>
      <c r="P4014">
        <v>-5.35</v>
      </c>
      <c r="Q4014">
        <v>265</v>
      </c>
      <c r="R4014">
        <v>101.6</v>
      </c>
      <c r="S4014">
        <v>241</v>
      </c>
      <c r="T4014">
        <v>106.9</v>
      </c>
      <c r="U4014">
        <v>295</v>
      </c>
      <c r="V4014">
        <v>-0.05</v>
      </c>
      <c r="W4014">
        <v>148</v>
      </c>
    </row>
    <row r="4015" spans="1:23" x14ac:dyDescent="0.25">
      <c r="A4015">
        <f>COUNTIF('Value Matchup'!$D$356:$D$423,D4015)</f>
        <v>0</v>
      </c>
      <c r="B4015" t="s">
        <v>1936</v>
      </c>
      <c r="C4015">
        <v>174</v>
      </c>
      <c r="D4015" t="s">
        <v>193</v>
      </c>
      <c r="E4015" t="s">
        <v>207</v>
      </c>
      <c r="F4015" s="79" t="s">
        <v>535</v>
      </c>
      <c r="G4015">
        <v>-1.38</v>
      </c>
      <c r="H4015">
        <v>103.9</v>
      </c>
      <c r="I4015">
        <v>170</v>
      </c>
      <c r="J4015">
        <v>105.3</v>
      </c>
      <c r="K4015">
        <v>202</v>
      </c>
      <c r="L4015">
        <v>71.3</v>
      </c>
      <c r="M4015">
        <v>14</v>
      </c>
      <c r="N4015">
        <v>6.6000000000000003E-2</v>
      </c>
      <c r="O4015">
        <v>34</v>
      </c>
      <c r="P4015">
        <v>-3.07</v>
      </c>
      <c r="Q4015">
        <v>223</v>
      </c>
      <c r="R4015">
        <v>102</v>
      </c>
      <c r="S4015">
        <v>220</v>
      </c>
      <c r="T4015">
        <v>105.1</v>
      </c>
      <c r="U4015">
        <v>212</v>
      </c>
      <c r="V4015">
        <v>3.82</v>
      </c>
      <c r="W4015">
        <v>62</v>
      </c>
    </row>
    <row r="4016" spans="1:23" x14ac:dyDescent="0.25">
      <c r="A4016">
        <f>COUNTIF('Value Matchup'!$D$356:$D$423,D4016)</f>
        <v>1</v>
      </c>
      <c r="B4016" t="s">
        <v>1936</v>
      </c>
      <c r="C4016">
        <v>175</v>
      </c>
      <c r="D4016" t="s">
        <v>405</v>
      </c>
      <c r="E4016" t="s">
        <v>118</v>
      </c>
      <c r="F4016" s="79" t="s">
        <v>445</v>
      </c>
      <c r="G4016">
        <v>-1.73</v>
      </c>
      <c r="H4016">
        <v>101</v>
      </c>
      <c r="I4016">
        <v>205</v>
      </c>
      <c r="J4016">
        <v>102.7</v>
      </c>
      <c r="K4016">
        <v>151</v>
      </c>
      <c r="L4016">
        <v>68.8</v>
      </c>
      <c r="M4016">
        <v>47</v>
      </c>
      <c r="N4016">
        <v>-5.5E-2</v>
      </c>
      <c r="O4016">
        <v>297</v>
      </c>
      <c r="P4016">
        <v>-5.82</v>
      </c>
      <c r="Q4016">
        <v>276</v>
      </c>
      <c r="R4016">
        <v>101.4</v>
      </c>
      <c r="S4016">
        <v>249</v>
      </c>
      <c r="T4016">
        <v>107.2</v>
      </c>
      <c r="U4016">
        <v>307</v>
      </c>
      <c r="V4016">
        <v>-3.43</v>
      </c>
      <c r="W4016">
        <v>258</v>
      </c>
    </row>
    <row r="4017" spans="1:23" x14ac:dyDescent="0.25">
      <c r="A4017">
        <f>COUNTIF('Value Matchup'!$D$356:$D$423,D4017)</f>
        <v>0</v>
      </c>
      <c r="B4017" t="s">
        <v>1936</v>
      </c>
      <c r="C4017">
        <v>176</v>
      </c>
      <c r="D4017" t="s">
        <v>59</v>
      </c>
      <c r="E4017" t="s">
        <v>118</v>
      </c>
      <c r="F4017" s="79" t="s">
        <v>444</v>
      </c>
      <c r="G4017">
        <v>-1.82</v>
      </c>
      <c r="H4017">
        <v>103.1</v>
      </c>
      <c r="I4017">
        <v>181</v>
      </c>
      <c r="J4017">
        <v>104.9</v>
      </c>
      <c r="K4017">
        <v>196</v>
      </c>
      <c r="L4017">
        <v>63.4</v>
      </c>
      <c r="M4017">
        <v>245</v>
      </c>
      <c r="N4017">
        <v>-6.3E-2</v>
      </c>
      <c r="O4017">
        <v>310</v>
      </c>
      <c r="P4017">
        <v>-5.85</v>
      </c>
      <c r="Q4017">
        <v>279</v>
      </c>
      <c r="R4017">
        <v>100.2</v>
      </c>
      <c r="S4017">
        <v>287</v>
      </c>
      <c r="T4017">
        <v>106.1</v>
      </c>
      <c r="U4017">
        <v>261</v>
      </c>
      <c r="V4017">
        <v>-2.33</v>
      </c>
      <c r="W4017">
        <v>221</v>
      </c>
    </row>
    <row r="4018" spans="1:23" x14ac:dyDescent="0.25">
      <c r="A4018">
        <f>COUNTIF('Value Matchup'!$D$356:$D$423,D4018)</f>
        <v>0</v>
      </c>
      <c r="B4018" t="s">
        <v>1936</v>
      </c>
      <c r="C4018">
        <v>177</v>
      </c>
      <c r="D4018" t="s">
        <v>373</v>
      </c>
      <c r="E4018" t="s">
        <v>110</v>
      </c>
      <c r="F4018" s="79" t="s">
        <v>447</v>
      </c>
      <c r="G4018">
        <v>-1.87</v>
      </c>
      <c r="H4018">
        <v>100.7</v>
      </c>
      <c r="I4018">
        <v>213</v>
      </c>
      <c r="J4018">
        <v>102.5</v>
      </c>
      <c r="K4018">
        <v>148</v>
      </c>
      <c r="L4018">
        <v>66.7</v>
      </c>
      <c r="M4018">
        <v>113</v>
      </c>
      <c r="N4018">
        <v>-1.7999999999999999E-2</v>
      </c>
      <c r="O4018">
        <v>214</v>
      </c>
      <c r="P4018">
        <v>0.09</v>
      </c>
      <c r="Q4018">
        <v>152</v>
      </c>
      <c r="R4018">
        <v>101.9</v>
      </c>
      <c r="S4018">
        <v>223</v>
      </c>
      <c r="T4018">
        <v>101.8</v>
      </c>
      <c r="U4018">
        <v>99</v>
      </c>
      <c r="V4018">
        <v>-13.31</v>
      </c>
      <c r="W4018">
        <v>341</v>
      </c>
    </row>
    <row r="4019" spans="1:23" x14ac:dyDescent="0.25">
      <c r="A4019">
        <f>COUNTIF('Value Matchup'!$D$356:$D$423,D4019)</f>
        <v>0</v>
      </c>
      <c r="B4019" t="s">
        <v>1936</v>
      </c>
      <c r="C4019">
        <v>178</v>
      </c>
      <c r="D4019" t="s">
        <v>164</v>
      </c>
      <c r="E4019" t="s">
        <v>112</v>
      </c>
      <c r="F4019" s="79" t="s">
        <v>449</v>
      </c>
      <c r="G4019">
        <v>-2.06</v>
      </c>
      <c r="H4019">
        <v>103.1</v>
      </c>
      <c r="I4019">
        <v>180</v>
      </c>
      <c r="J4019">
        <v>105.2</v>
      </c>
      <c r="K4019">
        <v>201</v>
      </c>
      <c r="L4019">
        <v>67.900000000000006</v>
      </c>
      <c r="M4019">
        <v>79</v>
      </c>
      <c r="N4019">
        <v>8.2000000000000003E-2</v>
      </c>
      <c r="O4019">
        <v>20</v>
      </c>
      <c r="P4019">
        <v>2.54</v>
      </c>
      <c r="Q4019">
        <v>113</v>
      </c>
      <c r="R4019">
        <v>104.3</v>
      </c>
      <c r="S4019">
        <v>128</v>
      </c>
      <c r="T4019">
        <v>101.8</v>
      </c>
      <c r="U4019">
        <v>95</v>
      </c>
      <c r="V4019">
        <v>7.64</v>
      </c>
      <c r="W4019">
        <v>25</v>
      </c>
    </row>
    <row r="4020" spans="1:23" x14ac:dyDescent="0.25">
      <c r="A4020">
        <f>COUNTIF('Value Matchup'!$D$356:$D$423,D4020)</f>
        <v>0</v>
      </c>
      <c r="B4020" t="s">
        <v>1936</v>
      </c>
      <c r="C4020">
        <v>179</v>
      </c>
      <c r="D4020" t="s">
        <v>294</v>
      </c>
      <c r="E4020" t="s">
        <v>123</v>
      </c>
      <c r="F4020" s="79" t="s">
        <v>535</v>
      </c>
      <c r="G4020">
        <v>-2.0699999999999998</v>
      </c>
      <c r="H4020">
        <v>104.7</v>
      </c>
      <c r="I4020">
        <v>158</v>
      </c>
      <c r="J4020">
        <v>106.7</v>
      </c>
      <c r="K4020">
        <v>228</v>
      </c>
      <c r="L4020">
        <v>68.2</v>
      </c>
      <c r="M4020">
        <v>73</v>
      </c>
      <c r="N4020">
        <v>4.8000000000000001E-2</v>
      </c>
      <c r="O4020">
        <v>61</v>
      </c>
      <c r="P4020">
        <v>-3.36</v>
      </c>
      <c r="Q4020">
        <v>227</v>
      </c>
      <c r="R4020">
        <v>101.8</v>
      </c>
      <c r="S4020">
        <v>229</v>
      </c>
      <c r="T4020">
        <v>105.2</v>
      </c>
      <c r="U4020">
        <v>220</v>
      </c>
      <c r="V4020">
        <v>-5.63</v>
      </c>
      <c r="W4020">
        <v>299</v>
      </c>
    </row>
    <row r="4021" spans="1:23" x14ac:dyDescent="0.25">
      <c r="A4021">
        <f>COUNTIF('Value Matchup'!$D$356:$D$423,D4021)</f>
        <v>0</v>
      </c>
      <c r="B4021" t="s">
        <v>1936</v>
      </c>
      <c r="C4021">
        <v>180</v>
      </c>
      <c r="D4021" t="s">
        <v>1927</v>
      </c>
      <c r="E4021" t="s">
        <v>108</v>
      </c>
      <c r="F4021" s="79" t="s">
        <v>547</v>
      </c>
      <c r="G4021">
        <v>-2.31</v>
      </c>
      <c r="H4021">
        <v>101.3</v>
      </c>
      <c r="I4021">
        <v>202</v>
      </c>
      <c r="J4021">
        <v>103.6</v>
      </c>
      <c r="K4021">
        <v>170</v>
      </c>
      <c r="L4021">
        <v>68.599999999999994</v>
      </c>
      <c r="M4021">
        <v>57</v>
      </c>
      <c r="N4021">
        <v>4.4999999999999998E-2</v>
      </c>
      <c r="O4021">
        <v>64</v>
      </c>
      <c r="P4021">
        <v>-4.8099999999999996</v>
      </c>
      <c r="Q4021">
        <v>253</v>
      </c>
      <c r="R4021">
        <v>99.5</v>
      </c>
      <c r="S4021">
        <v>304</v>
      </c>
      <c r="T4021">
        <v>104.3</v>
      </c>
      <c r="U4021">
        <v>182</v>
      </c>
      <c r="V4021">
        <v>-5.9</v>
      </c>
      <c r="W4021">
        <v>301</v>
      </c>
    </row>
    <row r="4022" spans="1:23" x14ac:dyDescent="0.25">
      <c r="A4022">
        <f>COUNTIF('Value Matchup'!$D$356:$D$423,D4022)</f>
        <v>1</v>
      </c>
      <c r="B4022" t="s">
        <v>1936</v>
      </c>
      <c r="C4022">
        <v>181</v>
      </c>
      <c r="D4022" t="s">
        <v>30</v>
      </c>
      <c r="E4022" t="s">
        <v>112</v>
      </c>
      <c r="F4022" s="79" t="s">
        <v>1746</v>
      </c>
      <c r="G4022">
        <v>-2.46</v>
      </c>
      <c r="H4022">
        <v>100.6</v>
      </c>
      <c r="I4022">
        <v>216</v>
      </c>
      <c r="J4022">
        <v>103.1</v>
      </c>
      <c r="K4022">
        <v>159</v>
      </c>
      <c r="L4022">
        <v>71.2</v>
      </c>
      <c r="M4022">
        <v>15</v>
      </c>
      <c r="N4022">
        <v>-0.104</v>
      </c>
      <c r="O4022">
        <v>337</v>
      </c>
      <c r="P4022">
        <v>0.96</v>
      </c>
      <c r="Q4022">
        <v>141</v>
      </c>
      <c r="R4022">
        <v>103.7</v>
      </c>
      <c r="S4022">
        <v>157</v>
      </c>
      <c r="T4022">
        <v>102.8</v>
      </c>
      <c r="U4022">
        <v>141</v>
      </c>
      <c r="V4022">
        <v>-2.09</v>
      </c>
      <c r="W4022">
        <v>212</v>
      </c>
    </row>
    <row r="4023" spans="1:23" x14ac:dyDescent="0.25">
      <c r="A4023">
        <f>COUNTIF('Value Matchup'!$D$356:$D$423,D4023)</f>
        <v>0</v>
      </c>
      <c r="B4023" t="s">
        <v>1936</v>
      </c>
      <c r="C4023">
        <v>182</v>
      </c>
      <c r="D4023" t="s">
        <v>196</v>
      </c>
      <c r="E4023" t="s">
        <v>112</v>
      </c>
      <c r="F4023" s="79" t="s">
        <v>449</v>
      </c>
      <c r="G4023">
        <v>-2.48</v>
      </c>
      <c r="H4023">
        <v>104.7</v>
      </c>
      <c r="I4023">
        <v>154</v>
      </c>
      <c r="J4023">
        <v>107.2</v>
      </c>
      <c r="K4023">
        <v>242</v>
      </c>
      <c r="L4023">
        <v>62.4</v>
      </c>
      <c r="M4023">
        <v>281</v>
      </c>
      <c r="N4023">
        <v>0</v>
      </c>
      <c r="O4023">
        <v>169</v>
      </c>
      <c r="P4023">
        <v>-1.21</v>
      </c>
      <c r="Q4023">
        <v>182</v>
      </c>
      <c r="R4023">
        <v>103.1</v>
      </c>
      <c r="S4023">
        <v>183</v>
      </c>
      <c r="T4023">
        <v>104.3</v>
      </c>
      <c r="U4023">
        <v>181</v>
      </c>
      <c r="V4023">
        <v>-1.79</v>
      </c>
      <c r="W4023">
        <v>199</v>
      </c>
    </row>
    <row r="4024" spans="1:23" x14ac:dyDescent="0.25">
      <c r="A4024">
        <f>COUNTIF('Value Matchup'!$D$356:$D$423,D4024)</f>
        <v>0</v>
      </c>
      <c r="B4024" t="s">
        <v>1936</v>
      </c>
      <c r="C4024">
        <v>183</v>
      </c>
      <c r="D4024" t="s">
        <v>335</v>
      </c>
      <c r="E4024" t="s">
        <v>150</v>
      </c>
      <c r="F4024" s="79" t="s">
        <v>1718</v>
      </c>
      <c r="G4024">
        <v>-2.52</v>
      </c>
      <c r="H4024">
        <v>96.2</v>
      </c>
      <c r="I4024">
        <v>278</v>
      </c>
      <c r="J4024">
        <v>98.8</v>
      </c>
      <c r="K4024">
        <v>80</v>
      </c>
      <c r="L4024">
        <v>64.599999999999994</v>
      </c>
      <c r="M4024">
        <v>190</v>
      </c>
      <c r="N4024">
        <v>2.1999999999999999E-2</v>
      </c>
      <c r="O4024">
        <v>117</v>
      </c>
      <c r="P4024">
        <v>5.88</v>
      </c>
      <c r="Q4024">
        <v>71</v>
      </c>
      <c r="R4024">
        <v>106.7</v>
      </c>
      <c r="S4024">
        <v>71</v>
      </c>
      <c r="T4024">
        <v>100.8</v>
      </c>
      <c r="U4024">
        <v>70</v>
      </c>
      <c r="V4024">
        <v>-8.11</v>
      </c>
      <c r="W4024">
        <v>320</v>
      </c>
    </row>
    <row r="4025" spans="1:23" x14ac:dyDescent="0.25">
      <c r="A4025">
        <f>COUNTIF('Value Matchup'!$D$356:$D$423,D4025)</f>
        <v>0</v>
      </c>
      <c r="B4025" t="s">
        <v>1936</v>
      </c>
      <c r="C4025">
        <v>184</v>
      </c>
      <c r="D4025" t="s">
        <v>199</v>
      </c>
      <c r="E4025" t="s">
        <v>169</v>
      </c>
      <c r="F4025" s="79" t="s">
        <v>552</v>
      </c>
      <c r="G4025">
        <v>-2.63</v>
      </c>
      <c r="H4025">
        <v>98</v>
      </c>
      <c r="I4025">
        <v>250</v>
      </c>
      <c r="J4025">
        <v>100.6</v>
      </c>
      <c r="K4025">
        <v>105</v>
      </c>
      <c r="L4025">
        <v>61.8</v>
      </c>
      <c r="M4025">
        <v>292</v>
      </c>
      <c r="N4025">
        <v>1E-3</v>
      </c>
      <c r="O4025">
        <v>164</v>
      </c>
      <c r="P4025">
        <v>0.21</v>
      </c>
      <c r="Q4025">
        <v>149</v>
      </c>
      <c r="R4025">
        <v>104.3</v>
      </c>
      <c r="S4025">
        <v>124</v>
      </c>
      <c r="T4025">
        <v>104.1</v>
      </c>
      <c r="U4025">
        <v>172</v>
      </c>
      <c r="V4025">
        <v>4.3499999999999996</v>
      </c>
      <c r="W4025">
        <v>51</v>
      </c>
    </row>
    <row r="4026" spans="1:23" x14ac:dyDescent="0.25">
      <c r="A4026">
        <f>COUNTIF('Value Matchup'!$D$356:$D$423,D4026)</f>
        <v>0</v>
      </c>
      <c r="B4026" t="s">
        <v>1936</v>
      </c>
      <c r="C4026">
        <v>185</v>
      </c>
      <c r="D4026" t="s">
        <v>51</v>
      </c>
      <c r="E4026" t="s">
        <v>121</v>
      </c>
      <c r="F4026" s="79" t="s">
        <v>444</v>
      </c>
      <c r="G4026">
        <v>-2.64</v>
      </c>
      <c r="H4026">
        <v>106.5</v>
      </c>
      <c r="I4026">
        <v>126</v>
      </c>
      <c r="J4026">
        <v>109.2</v>
      </c>
      <c r="K4026">
        <v>278</v>
      </c>
      <c r="L4026">
        <v>68.599999999999994</v>
      </c>
      <c r="M4026">
        <v>56</v>
      </c>
      <c r="N4026">
        <v>-3.5999999999999997E-2</v>
      </c>
      <c r="O4026">
        <v>262</v>
      </c>
      <c r="P4026">
        <v>-4.88</v>
      </c>
      <c r="Q4026">
        <v>255</v>
      </c>
      <c r="R4026">
        <v>99.2</v>
      </c>
      <c r="S4026">
        <v>311</v>
      </c>
      <c r="T4026">
        <v>104.1</v>
      </c>
      <c r="U4026">
        <v>170</v>
      </c>
      <c r="V4026">
        <v>-4.96</v>
      </c>
      <c r="W4026">
        <v>288</v>
      </c>
    </row>
    <row r="4027" spans="1:23" x14ac:dyDescent="0.25">
      <c r="A4027">
        <f>COUNTIF('Value Matchup'!$D$356:$D$423,D4027)</f>
        <v>0</v>
      </c>
      <c r="B4027" t="s">
        <v>1936</v>
      </c>
      <c r="C4027">
        <v>186</v>
      </c>
      <c r="D4027" t="s">
        <v>412</v>
      </c>
      <c r="E4027" t="s">
        <v>198</v>
      </c>
      <c r="F4027" s="79" t="s">
        <v>441</v>
      </c>
      <c r="G4027">
        <v>-2.72</v>
      </c>
      <c r="H4027">
        <v>99.6</v>
      </c>
      <c r="I4027">
        <v>231</v>
      </c>
      <c r="J4027">
        <v>102.4</v>
      </c>
      <c r="K4027">
        <v>144</v>
      </c>
      <c r="L4027">
        <v>63.9</v>
      </c>
      <c r="M4027">
        <v>220</v>
      </c>
      <c r="N4027">
        <v>1.2E-2</v>
      </c>
      <c r="O4027">
        <v>139</v>
      </c>
      <c r="P4027">
        <v>-5.0599999999999996</v>
      </c>
      <c r="Q4027">
        <v>260</v>
      </c>
      <c r="R4027">
        <v>102</v>
      </c>
      <c r="S4027">
        <v>221</v>
      </c>
      <c r="T4027">
        <v>107</v>
      </c>
      <c r="U4027">
        <v>301</v>
      </c>
      <c r="V4027">
        <v>0.04</v>
      </c>
      <c r="W4027">
        <v>147</v>
      </c>
    </row>
    <row r="4028" spans="1:23" x14ac:dyDescent="0.25">
      <c r="A4028">
        <f>COUNTIF('Value Matchup'!$D$356:$D$423,D4028)</f>
        <v>0</v>
      </c>
      <c r="B4028" t="s">
        <v>1936</v>
      </c>
      <c r="C4028">
        <v>187</v>
      </c>
      <c r="D4028" t="s">
        <v>223</v>
      </c>
      <c r="E4028" t="s">
        <v>159</v>
      </c>
      <c r="F4028" s="79" t="s">
        <v>454</v>
      </c>
      <c r="G4028">
        <v>-2.76</v>
      </c>
      <c r="H4028">
        <v>103.3</v>
      </c>
      <c r="I4028">
        <v>176</v>
      </c>
      <c r="J4028">
        <v>106</v>
      </c>
      <c r="K4028">
        <v>212</v>
      </c>
      <c r="L4028">
        <v>61.9</v>
      </c>
      <c r="M4028">
        <v>290</v>
      </c>
      <c r="N4028">
        <v>-7.6999999999999999E-2</v>
      </c>
      <c r="O4028">
        <v>324</v>
      </c>
      <c r="P4028">
        <v>-6.36</v>
      </c>
      <c r="Q4028">
        <v>292</v>
      </c>
      <c r="R4028">
        <v>100.5</v>
      </c>
      <c r="S4028">
        <v>281</v>
      </c>
      <c r="T4028">
        <v>106.8</v>
      </c>
      <c r="U4028">
        <v>293</v>
      </c>
      <c r="V4028">
        <v>-2.78</v>
      </c>
      <c r="W4028">
        <v>241</v>
      </c>
    </row>
    <row r="4029" spans="1:23" x14ac:dyDescent="0.25">
      <c r="A4029">
        <f>COUNTIF('Value Matchup'!$D$356:$D$423,D4029)</f>
        <v>1</v>
      </c>
      <c r="B4029" t="s">
        <v>1936</v>
      </c>
      <c r="C4029">
        <v>188</v>
      </c>
      <c r="D4029" t="s">
        <v>212</v>
      </c>
      <c r="E4029" t="s">
        <v>207</v>
      </c>
      <c r="F4029" s="79" t="s">
        <v>517</v>
      </c>
      <c r="G4029">
        <v>-2.97</v>
      </c>
      <c r="H4029">
        <v>103.6</v>
      </c>
      <c r="I4029">
        <v>174</v>
      </c>
      <c r="J4029">
        <v>106.6</v>
      </c>
      <c r="K4029">
        <v>225</v>
      </c>
      <c r="L4029">
        <v>70.099999999999994</v>
      </c>
      <c r="M4029">
        <v>23</v>
      </c>
      <c r="N4029">
        <v>-3.6999999999999998E-2</v>
      </c>
      <c r="O4029">
        <v>265</v>
      </c>
      <c r="P4029">
        <v>-5.49</v>
      </c>
      <c r="Q4029">
        <v>268</v>
      </c>
      <c r="R4029">
        <v>100.4</v>
      </c>
      <c r="S4029">
        <v>282</v>
      </c>
      <c r="T4029">
        <v>105.9</v>
      </c>
      <c r="U4029">
        <v>251</v>
      </c>
      <c r="V4029">
        <v>1.9</v>
      </c>
      <c r="W4029">
        <v>99</v>
      </c>
    </row>
    <row r="4030" spans="1:23" x14ac:dyDescent="0.25">
      <c r="A4030">
        <f>COUNTIF('Value Matchup'!$D$356:$D$423,D4030)</f>
        <v>0</v>
      </c>
      <c r="B4030" t="s">
        <v>1936</v>
      </c>
      <c r="C4030">
        <v>189</v>
      </c>
      <c r="D4030" t="s">
        <v>419</v>
      </c>
      <c r="E4030" t="s">
        <v>176</v>
      </c>
      <c r="F4030" s="79" t="s">
        <v>541</v>
      </c>
      <c r="G4030">
        <v>-2.99</v>
      </c>
      <c r="H4030">
        <v>100.3</v>
      </c>
      <c r="I4030">
        <v>219</v>
      </c>
      <c r="J4030">
        <v>103.3</v>
      </c>
      <c r="K4030">
        <v>165</v>
      </c>
      <c r="L4030">
        <v>61.4</v>
      </c>
      <c r="M4030">
        <v>303</v>
      </c>
      <c r="N4030">
        <v>5.2999999999999999E-2</v>
      </c>
      <c r="O4030">
        <v>51</v>
      </c>
      <c r="P4030">
        <v>-1.04</v>
      </c>
      <c r="Q4030">
        <v>176</v>
      </c>
      <c r="R4030">
        <v>102.2</v>
      </c>
      <c r="S4030">
        <v>213</v>
      </c>
      <c r="T4030">
        <v>103.2</v>
      </c>
      <c r="U4030">
        <v>151</v>
      </c>
      <c r="V4030">
        <v>-2.13</v>
      </c>
      <c r="W4030">
        <v>214</v>
      </c>
    </row>
    <row r="4031" spans="1:23" x14ac:dyDescent="0.25">
      <c r="A4031">
        <f>COUNTIF('Value Matchup'!$D$356:$D$423,D4031)</f>
        <v>0</v>
      </c>
      <c r="B4031" t="s">
        <v>1936</v>
      </c>
      <c r="C4031">
        <v>190</v>
      </c>
      <c r="D4031" t="s">
        <v>210</v>
      </c>
      <c r="E4031" t="s">
        <v>155</v>
      </c>
      <c r="F4031" s="79" t="s">
        <v>514</v>
      </c>
      <c r="G4031">
        <v>-3.02</v>
      </c>
      <c r="H4031">
        <v>98.8</v>
      </c>
      <c r="I4031">
        <v>242</v>
      </c>
      <c r="J4031">
        <v>101.8</v>
      </c>
      <c r="K4031">
        <v>132</v>
      </c>
      <c r="L4031">
        <v>66.599999999999994</v>
      </c>
      <c r="M4031">
        <v>115</v>
      </c>
      <c r="N4031">
        <v>-9.6000000000000002E-2</v>
      </c>
      <c r="O4031">
        <v>335</v>
      </c>
      <c r="P4031">
        <v>-2.72</v>
      </c>
      <c r="Q4031">
        <v>213</v>
      </c>
      <c r="R4031">
        <v>103.1</v>
      </c>
      <c r="S4031">
        <v>185</v>
      </c>
      <c r="T4031">
        <v>105.8</v>
      </c>
      <c r="U4031">
        <v>246</v>
      </c>
      <c r="V4031">
        <v>-2.46</v>
      </c>
      <c r="W4031">
        <v>224</v>
      </c>
    </row>
    <row r="4032" spans="1:23" x14ac:dyDescent="0.25">
      <c r="A4032">
        <f>COUNTIF('Value Matchup'!$D$356:$D$423,D4032)</f>
        <v>0</v>
      </c>
      <c r="B4032" t="s">
        <v>1936</v>
      </c>
      <c r="C4032">
        <v>191</v>
      </c>
      <c r="D4032" t="s">
        <v>97</v>
      </c>
      <c r="E4032" t="s">
        <v>232</v>
      </c>
      <c r="F4032" s="79" t="s">
        <v>1742</v>
      </c>
      <c r="G4032">
        <v>-3.2</v>
      </c>
      <c r="H4032">
        <v>105.3</v>
      </c>
      <c r="I4032">
        <v>142</v>
      </c>
      <c r="J4032">
        <v>108.5</v>
      </c>
      <c r="K4032">
        <v>261</v>
      </c>
      <c r="L4032">
        <v>61</v>
      </c>
      <c r="M4032">
        <v>311</v>
      </c>
      <c r="N4032">
        <v>-5.8999999999999997E-2</v>
      </c>
      <c r="O4032">
        <v>302</v>
      </c>
      <c r="P4032">
        <v>8.25</v>
      </c>
      <c r="Q4032">
        <v>39</v>
      </c>
      <c r="R4032">
        <v>107.4</v>
      </c>
      <c r="S4032">
        <v>52</v>
      </c>
      <c r="T4032">
        <v>99.1</v>
      </c>
      <c r="U4032">
        <v>21</v>
      </c>
      <c r="V4032">
        <v>-3.39</v>
      </c>
      <c r="W4032">
        <v>257</v>
      </c>
    </row>
    <row r="4033" spans="1:23" x14ac:dyDescent="0.25">
      <c r="A4033">
        <f>COUNTIF('Value Matchup'!$D$356:$D$423,D4033)</f>
        <v>1</v>
      </c>
      <c r="B4033" t="s">
        <v>1936</v>
      </c>
      <c r="C4033">
        <v>192</v>
      </c>
      <c r="D4033" t="s">
        <v>175</v>
      </c>
      <c r="E4033" t="s">
        <v>121</v>
      </c>
      <c r="F4033" s="79" t="s">
        <v>515</v>
      </c>
      <c r="G4033">
        <v>-3.2</v>
      </c>
      <c r="H4033">
        <v>98.1</v>
      </c>
      <c r="I4033">
        <v>249</v>
      </c>
      <c r="J4033">
        <v>101.3</v>
      </c>
      <c r="K4033">
        <v>124</v>
      </c>
      <c r="L4033">
        <v>63.9</v>
      </c>
      <c r="M4033">
        <v>219</v>
      </c>
      <c r="N4033">
        <v>3.7999999999999999E-2</v>
      </c>
      <c r="O4033">
        <v>83</v>
      </c>
      <c r="P4033">
        <v>-5.71</v>
      </c>
      <c r="Q4033">
        <v>274</v>
      </c>
      <c r="R4033">
        <v>100.2</v>
      </c>
      <c r="S4033">
        <v>286</v>
      </c>
      <c r="T4033">
        <v>105.9</v>
      </c>
      <c r="U4033">
        <v>255</v>
      </c>
      <c r="V4033">
        <v>-6.27</v>
      </c>
      <c r="W4033">
        <v>305</v>
      </c>
    </row>
    <row r="4034" spans="1:23" x14ac:dyDescent="0.25">
      <c r="A4034">
        <f>COUNTIF('Value Matchup'!$D$356:$D$423,D4034)</f>
        <v>0</v>
      </c>
      <c r="B4034" t="s">
        <v>1936</v>
      </c>
      <c r="C4034">
        <v>193</v>
      </c>
      <c r="D4034" t="s">
        <v>126</v>
      </c>
      <c r="E4034" t="s">
        <v>123</v>
      </c>
      <c r="F4034" s="79" t="s">
        <v>456</v>
      </c>
      <c r="G4034">
        <v>-3.28</v>
      </c>
      <c r="H4034">
        <v>95</v>
      </c>
      <c r="I4034">
        <v>295</v>
      </c>
      <c r="J4034">
        <v>98.3</v>
      </c>
      <c r="K4034">
        <v>72</v>
      </c>
      <c r="L4034">
        <v>64.7</v>
      </c>
      <c r="M4034">
        <v>186</v>
      </c>
      <c r="N4034">
        <v>9.1999999999999998E-2</v>
      </c>
      <c r="O4034">
        <v>10</v>
      </c>
      <c r="P4034">
        <v>-5.46</v>
      </c>
      <c r="Q4034">
        <v>267</v>
      </c>
      <c r="R4034">
        <v>101</v>
      </c>
      <c r="S4034">
        <v>263</v>
      </c>
      <c r="T4034">
        <v>106.5</v>
      </c>
      <c r="U4034">
        <v>281</v>
      </c>
      <c r="V4034">
        <v>-9.11</v>
      </c>
      <c r="W4034">
        <v>328</v>
      </c>
    </row>
    <row r="4035" spans="1:23" x14ac:dyDescent="0.25">
      <c r="A4035">
        <f>COUNTIF('Value Matchup'!$D$356:$D$423,D4035)</f>
        <v>0</v>
      </c>
      <c r="B4035" t="s">
        <v>1936</v>
      </c>
      <c r="C4035">
        <v>194</v>
      </c>
      <c r="D4035" t="s">
        <v>53</v>
      </c>
      <c r="E4035" t="s">
        <v>110</v>
      </c>
      <c r="F4035" s="79" t="s">
        <v>1728</v>
      </c>
      <c r="G4035">
        <v>-3.32</v>
      </c>
      <c r="H4035">
        <v>100.8</v>
      </c>
      <c r="I4035">
        <v>211</v>
      </c>
      <c r="J4035">
        <v>104.1</v>
      </c>
      <c r="K4035">
        <v>180</v>
      </c>
      <c r="L4035">
        <v>68.599999999999994</v>
      </c>
      <c r="M4035">
        <v>52</v>
      </c>
      <c r="N4035">
        <v>-1.7999999999999999E-2</v>
      </c>
      <c r="O4035">
        <v>215</v>
      </c>
      <c r="P4035">
        <v>2.35</v>
      </c>
      <c r="Q4035">
        <v>115</v>
      </c>
      <c r="R4035">
        <v>104.3</v>
      </c>
      <c r="S4035">
        <v>129</v>
      </c>
      <c r="T4035">
        <v>102</v>
      </c>
      <c r="U4035">
        <v>105</v>
      </c>
      <c r="V4035">
        <v>-2.74</v>
      </c>
      <c r="W4035">
        <v>238</v>
      </c>
    </row>
    <row r="4036" spans="1:23" x14ac:dyDescent="0.25">
      <c r="A4036">
        <f>COUNTIF('Value Matchup'!$D$356:$D$423,D4036)</f>
        <v>0</v>
      </c>
      <c r="B4036" t="s">
        <v>1936</v>
      </c>
      <c r="C4036">
        <v>195</v>
      </c>
      <c r="D4036" t="s">
        <v>255</v>
      </c>
      <c r="E4036" t="s">
        <v>123</v>
      </c>
      <c r="F4036" s="79" t="s">
        <v>444</v>
      </c>
      <c r="G4036">
        <v>-3.42</v>
      </c>
      <c r="H4036">
        <v>97.6</v>
      </c>
      <c r="I4036">
        <v>260</v>
      </c>
      <c r="J4036">
        <v>101</v>
      </c>
      <c r="K4036">
        <v>116</v>
      </c>
      <c r="L4036">
        <v>63.5</v>
      </c>
      <c r="M4036">
        <v>238</v>
      </c>
      <c r="N4036">
        <v>3.5000000000000003E-2</v>
      </c>
      <c r="O4036">
        <v>89</v>
      </c>
      <c r="P4036">
        <v>-2.34</v>
      </c>
      <c r="Q4036">
        <v>202</v>
      </c>
      <c r="R4036">
        <v>103.4</v>
      </c>
      <c r="S4036">
        <v>170</v>
      </c>
      <c r="T4036">
        <v>105.8</v>
      </c>
      <c r="U4036">
        <v>245</v>
      </c>
      <c r="V4036">
        <v>2.16</v>
      </c>
      <c r="W4036">
        <v>96</v>
      </c>
    </row>
    <row r="4037" spans="1:23" x14ac:dyDescent="0.25">
      <c r="A4037">
        <f>COUNTIF('Value Matchup'!$D$356:$D$423,D4037)</f>
        <v>1</v>
      </c>
      <c r="B4037" t="s">
        <v>1936</v>
      </c>
      <c r="C4037">
        <v>196</v>
      </c>
      <c r="D4037" t="s">
        <v>281</v>
      </c>
      <c r="E4037" t="s">
        <v>198</v>
      </c>
      <c r="F4037" s="79" t="s">
        <v>447</v>
      </c>
      <c r="G4037">
        <v>-3.52</v>
      </c>
      <c r="H4037">
        <v>106.9</v>
      </c>
      <c r="I4037">
        <v>121</v>
      </c>
      <c r="J4037">
        <v>110.4</v>
      </c>
      <c r="K4037">
        <v>300</v>
      </c>
      <c r="L4037">
        <v>62.2</v>
      </c>
      <c r="M4037">
        <v>285</v>
      </c>
      <c r="N4037">
        <v>-0.08</v>
      </c>
      <c r="O4037">
        <v>327</v>
      </c>
      <c r="P4037">
        <v>-3.97</v>
      </c>
      <c r="Q4037">
        <v>237</v>
      </c>
      <c r="R4037">
        <v>101.9</v>
      </c>
      <c r="S4037">
        <v>227</v>
      </c>
      <c r="T4037">
        <v>105.8</v>
      </c>
      <c r="U4037">
        <v>249</v>
      </c>
      <c r="V4037">
        <v>2.41</v>
      </c>
      <c r="W4037">
        <v>85</v>
      </c>
    </row>
    <row r="4038" spans="1:23" x14ac:dyDescent="0.25">
      <c r="A4038">
        <f>COUNTIF('Value Matchup'!$D$356:$D$423,D4038)</f>
        <v>0</v>
      </c>
      <c r="B4038" t="s">
        <v>1936</v>
      </c>
      <c r="C4038">
        <v>197</v>
      </c>
      <c r="D4038" t="s">
        <v>251</v>
      </c>
      <c r="E4038" t="s">
        <v>207</v>
      </c>
      <c r="F4038" s="79" t="s">
        <v>452</v>
      </c>
      <c r="G4038">
        <v>-3.59</v>
      </c>
      <c r="H4038">
        <v>101.3</v>
      </c>
      <c r="I4038">
        <v>203</v>
      </c>
      <c r="J4038">
        <v>104.9</v>
      </c>
      <c r="K4038">
        <v>197</v>
      </c>
      <c r="L4038">
        <v>66.2</v>
      </c>
      <c r="M4038">
        <v>132</v>
      </c>
      <c r="N4038">
        <v>-7.6999999999999999E-2</v>
      </c>
      <c r="O4038">
        <v>323</v>
      </c>
      <c r="P4038">
        <v>-6.32</v>
      </c>
      <c r="Q4038">
        <v>290</v>
      </c>
      <c r="R4038">
        <v>99.8</v>
      </c>
      <c r="S4038">
        <v>298</v>
      </c>
      <c r="T4038">
        <v>106.1</v>
      </c>
      <c r="U4038">
        <v>263</v>
      </c>
      <c r="V4038">
        <v>-2.59</v>
      </c>
      <c r="W4038">
        <v>229</v>
      </c>
    </row>
    <row r="4039" spans="1:23" x14ac:dyDescent="0.25">
      <c r="A4039">
        <f>COUNTIF('Value Matchup'!$D$356:$D$423,D4039)</f>
        <v>0</v>
      </c>
      <c r="B4039" t="s">
        <v>1936</v>
      </c>
      <c r="C4039">
        <v>198</v>
      </c>
      <c r="D4039" t="s">
        <v>1398</v>
      </c>
      <c r="E4039" t="s">
        <v>186</v>
      </c>
      <c r="F4039" s="79" t="s">
        <v>451</v>
      </c>
      <c r="G4039">
        <v>-3.85</v>
      </c>
      <c r="H4039">
        <v>100.5</v>
      </c>
      <c r="I4039">
        <v>218</v>
      </c>
      <c r="J4039">
        <v>104.4</v>
      </c>
      <c r="K4039">
        <v>186</v>
      </c>
      <c r="L4039">
        <v>65.599999999999994</v>
      </c>
      <c r="M4039">
        <v>151</v>
      </c>
      <c r="N4039">
        <v>-6.0000000000000001E-3</v>
      </c>
      <c r="O4039">
        <v>187</v>
      </c>
      <c r="P4039">
        <v>1.56</v>
      </c>
      <c r="Q4039">
        <v>128</v>
      </c>
      <c r="R4039">
        <v>105</v>
      </c>
      <c r="S4039">
        <v>109</v>
      </c>
      <c r="T4039">
        <v>103.5</v>
      </c>
      <c r="U4039">
        <v>158</v>
      </c>
      <c r="V4039">
        <v>13.11</v>
      </c>
      <c r="W4039">
        <v>3</v>
      </c>
    </row>
    <row r="4040" spans="1:23" x14ac:dyDescent="0.25">
      <c r="A4040">
        <f>COUNTIF('Value Matchup'!$D$356:$D$423,D4040)</f>
        <v>0</v>
      </c>
      <c r="B4040" t="s">
        <v>1936</v>
      </c>
      <c r="C4040">
        <v>199</v>
      </c>
      <c r="D4040" t="s">
        <v>258</v>
      </c>
      <c r="E4040" t="s">
        <v>173</v>
      </c>
      <c r="F4040" s="79" t="s">
        <v>1660</v>
      </c>
      <c r="G4040">
        <v>-3.88</v>
      </c>
      <c r="H4040">
        <v>100.1</v>
      </c>
      <c r="I4040">
        <v>220</v>
      </c>
      <c r="J4040">
        <v>104</v>
      </c>
      <c r="K4040">
        <v>178</v>
      </c>
      <c r="L4040">
        <v>60.3</v>
      </c>
      <c r="M4040">
        <v>322</v>
      </c>
      <c r="N4040">
        <v>3.6999999999999998E-2</v>
      </c>
      <c r="O4040">
        <v>86</v>
      </c>
      <c r="P4040">
        <v>2.2799999999999998</v>
      </c>
      <c r="Q4040">
        <v>116</v>
      </c>
      <c r="R4040">
        <v>104.3</v>
      </c>
      <c r="S4040">
        <v>127</v>
      </c>
      <c r="T4040">
        <v>102</v>
      </c>
      <c r="U4040">
        <v>109</v>
      </c>
      <c r="V4040">
        <v>1.49</v>
      </c>
      <c r="W4040">
        <v>108</v>
      </c>
    </row>
    <row r="4041" spans="1:23" x14ac:dyDescent="0.25">
      <c r="A4041">
        <f>COUNTIF('Value Matchup'!$D$356:$D$423,D4041)</f>
        <v>0</v>
      </c>
      <c r="B4041" t="s">
        <v>1936</v>
      </c>
      <c r="C4041">
        <v>200</v>
      </c>
      <c r="D4041" t="s">
        <v>287</v>
      </c>
      <c r="E4041" t="s">
        <v>121</v>
      </c>
      <c r="F4041" s="79" t="s">
        <v>441</v>
      </c>
      <c r="G4041">
        <v>-3.92</v>
      </c>
      <c r="H4041">
        <v>101.5</v>
      </c>
      <c r="I4041">
        <v>199</v>
      </c>
      <c r="J4041">
        <v>105.4</v>
      </c>
      <c r="K4041">
        <v>203</v>
      </c>
      <c r="L4041">
        <v>73.3</v>
      </c>
      <c r="M4041">
        <v>6</v>
      </c>
      <c r="N4041">
        <v>-6.9000000000000006E-2</v>
      </c>
      <c r="O4041">
        <v>317</v>
      </c>
      <c r="P4041">
        <v>-8.48</v>
      </c>
      <c r="Q4041">
        <v>318</v>
      </c>
      <c r="R4041">
        <v>97.3</v>
      </c>
      <c r="S4041">
        <v>327</v>
      </c>
      <c r="T4041">
        <v>105.7</v>
      </c>
      <c r="U4041">
        <v>242</v>
      </c>
      <c r="V4041">
        <v>-11.64</v>
      </c>
      <c r="W4041">
        <v>339</v>
      </c>
    </row>
    <row r="4042" spans="1:23" x14ac:dyDescent="0.25">
      <c r="A4042">
        <f>COUNTIF('Value Matchup'!$D$356:$D$423,D4042)</f>
        <v>0</v>
      </c>
      <c r="B4042" t="s">
        <v>1936</v>
      </c>
      <c r="C4042">
        <v>201</v>
      </c>
      <c r="D4042" t="s">
        <v>163</v>
      </c>
      <c r="E4042" t="s">
        <v>148</v>
      </c>
      <c r="F4042" s="79" t="s">
        <v>447</v>
      </c>
      <c r="G4042">
        <v>-3.96</v>
      </c>
      <c r="H4042">
        <v>104.3</v>
      </c>
      <c r="I4042">
        <v>163</v>
      </c>
      <c r="J4042">
        <v>108.3</v>
      </c>
      <c r="K4042">
        <v>257</v>
      </c>
      <c r="L4042">
        <v>62.5</v>
      </c>
      <c r="M4042">
        <v>278</v>
      </c>
      <c r="N4042">
        <v>-7.0000000000000007E-2</v>
      </c>
      <c r="O4042">
        <v>319</v>
      </c>
      <c r="P4042">
        <v>-6.62</v>
      </c>
      <c r="Q4042">
        <v>294</v>
      </c>
      <c r="R4042">
        <v>100.5</v>
      </c>
      <c r="S4042">
        <v>280</v>
      </c>
      <c r="T4042">
        <v>107.1</v>
      </c>
      <c r="U4042">
        <v>305</v>
      </c>
      <c r="V4042">
        <v>-3.13</v>
      </c>
      <c r="W4042">
        <v>250</v>
      </c>
    </row>
    <row r="4043" spans="1:23" x14ac:dyDescent="0.25">
      <c r="A4043">
        <f>COUNTIF('Value Matchup'!$D$356:$D$423,D4043)</f>
        <v>1</v>
      </c>
      <c r="B4043" t="s">
        <v>1936</v>
      </c>
      <c r="C4043">
        <v>202</v>
      </c>
      <c r="D4043" t="s">
        <v>286</v>
      </c>
      <c r="E4043" t="s">
        <v>132</v>
      </c>
      <c r="F4043" s="79" t="s">
        <v>450</v>
      </c>
      <c r="G4043">
        <v>-3.97</v>
      </c>
      <c r="H4043">
        <v>104.3</v>
      </c>
      <c r="I4043">
        <v>164</v>
      </c>
      <c r="J4043">
        <v>108.3</v>
      </c>
      <c r="K4043">
        <v>256</v>
      </c>
      <c r="L4043">
        <v>63.8</v>
      </c>
      <c r="M4043">
        <v>227</v>
      </c>
      <c r="N4043">
        <v>-2.3E-2</v>
      </c>
      <c r="O4043">
        <v>226</v>
      </c>
      <c r="P4043">
        <v>-8.8000000000000007</v>
      </c>
      <c r="Q4043">
        <v>321</v>
      </c>
      <c r="R4043">
        <v>100.8</v>
      </c>
      <c r="S4043">
        <v>271</v>
      </c>
      <c r="T4043">
        <v>109.6</v>
      </c>
      <c r="U4043">
        <v>340</v>
      </c>
      <c r="V4043">
        <v>4.03</v>
      </c>
      <c r="W4043">
        <v>57</v>
      </c>
    </row>
    <row r="4044" spans="1:23" x14ac:dyDescent="0.25">
      <c r="A4044">
        <f>COUNTIF('Value Matchup'!$D$356:$D$423,D4044)</f>
        <v>1</v>
      </c>
      <c r="B4044" t="s">
        <v>1936</v>
      </c>
      <c r="C4044">
        <v>203</v>
      </c>
      <c r="D4044" t="s">
        <v>42</v>
      </c>
      <c r="E4044" t="s">
        <v>169</v>
      </c>
      <c r="F4044" s="79" t="s">
        <v>517</v>
      </c>
      <c r="G4044">
        <v>-4.05</v>
      </c>
      <c r="H4044">
        <v>106.7</v>
      </c>
      <c r="I4044">
        <v>122</v>
      </c>
      <c r="J4044">
        <v>110.8</v>
      </c>
      <c r="K4044">
        <v>304</v>
      </c>
      <c r="L4044">
        <v>61.2</v>
      </c>
      <c r="M4044">
        <v>304</v>
      </c>
      <c r="N4044">
        <v>3.4000000000000002E-2</v>
      </c>
      <c r="O4044">
        <v>92</v>
      </c>
      <c r="P4044">
        <v>1.17</v>
      </c>
      <c r="Q4044">
        <v>136</v>
      </c>
      <c r="R4044">
        <v>104</v>
      </c>
      <c r="S4044">
        <v>146</v>
      </c>
      <c r="T4044">
        <v>102.9</v>
      </c>
      <c r="U4044">
        <v>142</v>
      </c>
      <c r="V4044">
        <v>11.09</v>
      </c>
      <c r="W4044">
        <v>8</v>
      </c>
    </row>
    <row r="4045" spans="1:23" x14ac:dyDescent="0.25">
      <c r="A4045">
        <f>COUNTIF('Value Matchup'!$D$356:$D$423,D4045)</f>
        <v>0</v>
      </c>
      <c r="B4045" t="s">
        <v>1936</v>
      </c>
      <c r="C4045">
        <v>204</v>
      </c>
      <c r="D4045" t="s">
        <v>142</v>
      </c>
      <c r="E4045" t="s">
        <v>112</v>
      </c>
      <c r="F4045" s="79" t="s">
        <v>442</v>
      </c>
      <c r="G4045">
        <v>-4.3</v>
      </c>
      <c r="H4045">
        <v>100.5</v>
      </c>
      <c r="I4045">
        <v>217</v>
      </c>
      <c r="J4045">
        <v>104.8</v>
      </c>
      <c r="K4045">
        <v>194</v>
      </c>
      <c r="L4045">
        <v>63.7</v>
      </c>
      <c r="M4045">
        <v>229</v>
      </c>
      <c r="N4045">
        <v>0.05</v>
      </c>
      <c r="O4045">
        <v>54</v>
      </c>
      <c r="P4045">
        <v>0.84</v>
      </c>
      <c r="Q4045">
        <v>143</v>
      </c>
      <c r="R4045">
        <v>103.9</v>
      </c>
      <c r="S4045">
        <v>152</v>
      </c>
      <c r="T4045">
        <v>103.1</v>
      </c>
      <c r="U4045">
        <v>147</v>
      </c>
      <c r="V4045">
        <v>-0.86</v>
      </c>
      <c r="W4045">
        <v>172</v>
      </c>
    </row>
    <row r="4046" spans="1:23" x14ac:dyDescent="0.25">
      <c r="A4046">
        <f>COUNTIF('Value Matchup'!$D$356:$D$423,D4046)</f>
        <v>1</v>
      </c>
      <c r="B4046" t="s">
        <v>1936</v>
      </c>
      <c r="C4046">
        <v>205</v>
      </c>
      <c r="D4046" t="s">
        <v>250</v>
      </c>
      <c r="E4046" t="s">
        <v>159</v>
      </c>
      <c r="F4046" s="79" t="s">
        <v>517</v>
      </c>
      <c r="G4046">
        <v>-4.55</v>
      </c>
      <c r="H4046">
        <v>103.6</v>
      </c>
      <c r="I4046">
        <v>173</v>
      </c>
      <c r="J4046">
        <v>108.2</v>
      </c>
      <c r="K4046">
        <v>255</v>
      </c>
      <c r="L4046">
        <v>62.3</v>
      </c>
      <c r="M4046">
        <v>284</v>
      </c>
      <c r="N4046">
        <v>-6.3E-2</v>
      </c>
      <c r="O4046">
        <v>309</v>
      </c>
      <c r="P4046">
        <v>-6.02</v>
      </c>
      <c r="Q4046">
        <v>282</v>
      </c>
      <c r="R4046">
        <v>101.8</v>
      </c>
      <c r="S4046">
        <v>233</v>
      </c>
      <c r="T4046">
        <v>107.8</v>
      </c>
      <c r="U4046">
        <v>319</v>
      </c>
      <c r="V4046">
        <v>-3.33</v>
      </c>
      <c r="W4046">
        <v>253</v>
      </c>
    </row>
    <row r="4047" spans="1:23" x14ac:dyDescent="0.25">
      <c r="A4047">
        <f>COUNTIF('Value Matchup'!$D$356:$D$423,D4047)</f>
        <v>0</v>
      </c>
      <c r="B4047" t="s">
        <v>1936</v>
      </c>
      <c r="C4047">
        <v>206</v>
      </c>
      <c r="D4047" t="s">
        <v>1928</v>
      </c>
      <c r="E4047" t="s">
        <v>116</v>
      </c>
      <c r="F4047" s="79" t="s">
        <v>456</v>
      </c>
      <c r="G4047">
        <v>-4.55</v>
      </c>
      <c r="H4047">
        <v>102</v>
      </c>
      <c r="I4047">
        <v>193</v>
      </c>
      <c r="J4047">
        <v>106.5</v>
      </c>
      <c r="K4047">
        <v>222</v>
      </c>
      <c r="L4047">
        <v>64.3</v>
      </c>
      <c r="M4047">
        <v>200</v>
      </c>
      <c r="N4047">
        <v>-3.4000000000000002E-2</v>
      </c>
      <c r="O4047">
        <v>257</v>
      </c>
      <c r="P4047">
        <v>-13.98</v>
      </c>
      <c r="Q4047">
        <v>340</v>
      </c>
      <c r="R4047">
        <v>94.8</v>
      </c>
      <c r="S4047">
        <v>339</v>
      </c>
      <c r="T4047">
        <v>108.8</v>
      </c>
      <c r="U4047">
        <v>332</v>
      </c>
      <c r="V4047">
        <v>5.71</v>
      </c>
      <c r="W4047">
        <v>35</v>
      </c>
    </row>
    <row r="4048" spans="1:23" x14ac:dyDescent="0.25">
      <c r="A4048">
        <f>COUNTIF('Value Matchup'!$D$356:$D$423,D4048)</f>
        <v>0</v>
      </c>
      <c r="B4048" t="s">
        <v>1936</v>
      </c>
      <c r="C4048">
        <v>207</v>
      </c>
      <c r="D4048" t="s">
        <v>183</v>
      </c>
      <c r="E4048" t="s">
        <v>176</v>
      </c>
      <c r="F4048" s="79" t="s">
        <v>449</v>
      </c>
      <c r="G4048">
        <v>-4.57</v>
      </c>
      <c r="H4048">
        <v>97.7</v>
      </c>
      <c r="I4048">
        <v>256</v>
      </c>
      <c r="J4048">
        <v>102.3</v>
      </c>
      <c r="K4048">
        <v>142</v>
      </c>
      <c r="L4048">
        <v>64.900000000000006</v>
      </c>
      <c r="M4048">
        <v>177</v>
      </c>
      <c r="N4048">
        <v>5.6000000000000001E-2</v>
      </c>
      <c r="O4048">
        <v>47</v>
      </c>
      <c r="P4048">
        <v>-0.86</v>
      </c>
      <c r="Q4048">
        <v>173</v>
      </c>
      <c r="R4048">
        <v>101.7</v>
      </c>
      <c r="S4048">
        <v>234</v>
      </c>
      <c r="T4048">
        <v>102.6</v>
      </c>
      <c r="U4048">
        <v>129</v>
      </c>
      <c r="V4048">
        <v>1.63</v>
      </c>
      <c r="W4048">
        <v>103</v>
      </c>
    </row>
    <row r="4049" spans="1:23" x14ac:dyDescent="0.25">
      <c r="A4049">
        <f>COUNTIF('Value Matchup'!$D$356:$D$423,D4049)</f>
        <v>0</v>
      </c>
      <c r="B4049" t="s">
        <v>1936</v>
      </c>
      <c r="C4049">
        <v>208</v>
      </c>
      <c r="D4049" t="s">
        <v>361</v>
      </c>
      <c r="E4049" t="s">
        <v>108</v>
      </c>
      <c r="F4049" s="79" t="s">
        <v>1080</v>
      </c>
      <c r="G4049">
        <v>-4.59</v>
      </c>
      <c r="H4049">
        <v>95.9</v>
      </c>
      <c r="I4049">
        <v>284</v>
      </c>
      <c r="J4049">
        <v>100.5</v>
      </c>
      <c r="K4049">
        <v>103</v>
      </c>
      <c r="L4049">
        <v>64.099999999999994</v>
      </c>
      <c r="M4049">
        <v>213</v>
      </c>
      <c r="N4049">
        <v>2E-3</v>
      </c>
      <c r="O4049">
        <v>162</v>
      </c>
      <c r="P4049">
        <v>-4.9800000000000004</v>
      </c>
      <c r="Q4049">
        <v>258</v>
      </c>
      <c r="R4049">
        <v>99.5</v>
      </c>
      <c r="S4049">
        <v>302</v>
      </c>
      <c r="T4049">
        <v>104.5</v>
      </c>
      <c r="U4049">
        <v>192</v>
      </c>
      <c r="V4049">
        <v>-0.17</v>
      </c>
      <c r="W4049">
        <v>153</v>
      </c>
    </row>
    <row r="4050" spans="1:23" x14ac:dyDescent="0.25">
      <c r="A4050">
        <f>COUNTIF('Value Matchup'!$D$356:$D$423,D4050)</f>
        <v>0</v>
      </c>
      <c r="B4050" t="s">
        <v>1936</v>
      </c>
      <c r="C4050">
        <v>209</v>
      </c>
      <c r="D4050" t="s">
        <v>337</v>
      </c>
      <c r="E4050" t="s">
        <v>148</v>
      </c>
      <c r="F4050" s="79" t="s">
        <v>515</v>
      </c>
      <c r="G4050">
        <v>-4.74</v>
      </c>
      <c r="H4050">
        <v>101.7</v>
      </c>
      <c r="I4050">
        <v>197</v>
      </c>
      <c r="J4050">
        <v>106.4</v>
      </c>
      <c r="K4050">
        <v>220</v>
      </c>
      <c r="L4050">
        <v>67.900000000000006</v>
      </c>
      <c r="M4050">
        <v>81</v>
      </c>
      <c r="N4050">
        <v>4.2999999999999997E-2</v>
      </c>
      <c r="O4050">
        <v>70</v>
      </c>
      <c r="P4050">
        <v>-6.52</v>
      </c>
      <c r="Q4050">
        <v>293</v>
      </c>
      <c r="R4050">
        <v>100.1</v>
      </c>
      <c r="S4050">
        <v>289</v>
      </c>
      <c r="T4050">
        <v>106.6</v>
      </c>
      <c r="U4050">
        <v>287</v>
      </c>
      <c r="V4050">
        <v>-2.31</v>
      </c>
      <c r="W4050">
        <v>220</v>
      </c>
    </row>
    <row r="4051" spans="1:23" x14ac:dyDescent="0.25">
      <c r="A4051">
        <f>COUNTIF('Value Matchup'!$D$356:$D$423,D4051)</f>
        <v>0</v>
      </c>
      <c r="B4051" t="s">
        <v>1936</v>
      </c>
      <c r="C4051">
        <v>210</v>
      </c>
      <c r="D4051" t="s">
        <v>201</v>
      </c>
      <c r="E4051" t="s">
        <v>161</v>
      </c>
      <c r="F4051" s="79" t="s">
        <v>447</v>
      </c>
      <c r="G4051">
        <v>-4.97</v>
      </c>
      <c r="H4051">
        <v>105.2</v>
      </c>
      <c r="I4051">
        <v>143</v>
      </c>
      <c r="J4051">
        <v>110.1</v>
      </c>
      <c r="K4051">
        <v>296</v>
      </c>
      <c r="L4051">
        <v>60.5</v>
      </c>
      <c r="M4051">
        <v>317</v>
      </c>
      <c r="N4051">
        <v>7.2999999999999995E-2</v>
      </c>
      <c r="O4051">
        <v>30</v>
      </c>
      <c r="P4051">
        <v>-1.1499999999999999</v>
      </c>
      <c r="Q4051">
        <v>179</v>
      </c>
      <c r="R4051">
        <v>103.1</v>
      </c>
      <c r="S4051">
        <v>181</v>
      </c>
      <c r="T4051">
        <v>104.3</v>
      </c>
      <c r="U4051">
        <v>180</v>
      </c>
      <c r="V4051">
        <v>2.2400000000000002</v>
      </c>
      <c r="W4051">
        <v>91</v>
      </c>
    </row>
    <row r="4052" spans="1:23" x14ac:dyDescent="0.25">
      <c r="A4052">
        <f>COUNTIF('Value Matchup'!$D$356:$D$423,D4052)</f>
        <v>0</v>
      </c>
      <c r="B4052" t="s">
        <v>1936</v>
      </c>
      <c r="C4052">
        <v>211</v>
      </c>
      <c r="D4052" t="s">
        <v>241</v>
      </c>
      <c r="E4052" t="s">
        <v>207</v>
      </c>
      <c r="F4052" s="79" t="s">
        <v>450</v>
      </c>
      <c r="G4052">
        <v>-5.0199999999999996</v>
      </c>
      <c r="H4052">
        <v>102.1</v>
      </c>
      <c r="I4052">
        <v>192</v>
      </c>
      <c r="J4052">
        <v>107.1</v>
      </c>
      <c r="K4052">
        <v>238</v>
      </c>
      <c r="L4052">
        <v>66.099999999999994</v>
      </c>
      <c r="M4052">
        <v>136</v>
      </c>
      <c r="N4052">
        <v>8.8999999999999996E-2</v>
      </c>
      <c r="O4052">
        <v>14</v>
      </c>
      <c r="P4052">
        <v>-5.98</v>
      </c>
      <c r="Q4052">
        <v>281</v>
      </c>
      <c r="R4052">
        <v>100</v>
      </c>
      <c r="S4052">
        <v>291</v>
      </c>
      <c r="T4052">
        <v>106</v>
      </c>
      <c r="U4052">
        <v>260</v>
      </c>
      <c r="V4052">
        <v>5.48</v>
      </c>
      <c r="W4052">
        <v>37</v>
      </c>
    </row>
    <row r="4053" spans="1:23" x14ac:dyDescent="0.25">
      <c r="A4053">
        <f>COUNTIF('Value Matchup'!$D$356:$D$423,D4053)</f>
        <v>0</v>
      </c>
      <c r="B4053" t="s">
        <v>1936</v>
      </c>
      <c r="C4053">
        <v>212</v>
      </c>
      <c r="D4053" t="s">
        <v>27</v>
      </c>
      <c r="E4053" t="s">
        <v>136</v>
      </c>
      <c r="F4053" s="79" t="s">
        <v>465</v>
      </c>
      <c r="G4053">
        <v>-5.15</v>
      </c>
      <c r="H4053">
        <v>94.4</v>
      </c>
      <c r="I4053">
        <v>303</v>
      </c>
      <c r="J4053">
        <v>99.6</v>
      </c>
      <c r="K4053">
        <v>87</v>
      </c>
      <c r="L4053">
        <v>66.5</v>
      </c>
      <c r="M4053">
        <v>123</v>
      </c>
      <c r="N4053">
        <v>1.2E-2</v>
      </c>
      <c r="O4053">
        <v>140</v>
      </c>
      <c r="P4053">
        <v>-9.14</v>
      </c>
      <c r="Q4053">
        <v>324</v>
      </c>
      <c r="R4053">
        <v>97.6</v>
      </c>
      <c r="S4053">
        <v>326</v>
      </c>
      <c r="T4053">
        <v>106.8</v>
      </c>
      <c r="U4053">
        <v>291</v>
      </c>
      <c r="V4053">
        <v>2.0299999999999998</v>
      </c>
      <c r="W4053">
        <v>97</v>
      </c>
    </row>
    <row r="4054" spans="1:23" x14ac:dyDescent="0.25">
      <c r="A4054">
        <f>COUNTIF('Value Matchup'!$D$356:$D$423,D4054)</f>
        <v>0</v>
      </c>
      <c r="B4054" t="s">
        <v>1936</v>
      </c>
      <c r="C4054">
        <v>213</v>
      </c>
      <c r="D4054" t="s">
        <v>252</v>
      </c>
      <c r="E4054" t="s">
        <v>148</v>
      </c>
      <c r="F4054" s="79" t="s">
        <v>444</v>
      </c>
      <c r="G4054">
        <v>-5.17</v>
      </c>
      <c r="H4054">
        <v>100.6</v>
      </c>
      <c r="I4054">
        <v>215</v>
      </c>
      <c r="J4054">
        <v>105.8</v>
      </c>
      <c r="K4054">
        <v>209</v>
      </c>
      <c r="L4054">
        <v>69.400000000000006</v>
      </c>
      <c r="M4054">
        <v>37</v>
      </c>
      <c r="N4054">
        <v>-2.4E-2</v>
      </c>
      <c r="O4054">
        <v>227</v>
      </c>
      <c r="P4054">
        <v>-7.44</v>
      </c>
      <c r="Q4054">
        <v>307</v>
      </c>
      <c r="R4054">
        <v>99.4</v>
      </c>
      <c r="S4054">
        <v>308</v>
      </c>
      <c r="T4054">
        <v>106.8</v>
      </c>
      <c r="U4054">
        <v>292</v>
      </c>
      <c r="V4054">
        <v>-6.9</v>
      </c>
      <c r="W4054">
        <v>312</v>
      </c>
    </row>
    <row r="4055" spans="1:23" x14ac:dyDescent="0.25">
      <c r="A4055">
        <f>COUNTIF('Value Matchup'!$D$356:$D$423,D4055)</f>
        <v>0</v>
      </c>
      <c r="B4055" t="s">
        <v>1936</v>
      </c>
      <c r="C4055">
        <v>214</v>
      </c>
      <c r="D4055" t="s">
        <v>224</v>
      </c>
      <c r="E4055" t="s">
        <v>176</v>
      </c>
      <c r="F4055" s="79" t="s">
        <v>1728</v>
      </c>
      <c r="G4055">
        <v>-5.17</v>
      </c>
      <c r="H4055">
        <v>97.9</v>
      </c>
      <c r="I4055">
        <v>255</v>
      </c>
      <c r="J4055">
        <v>103</v>
      </c>
      <c r="K4055">
        <v>158</v>
      </c>
      <c r="L4055">
        <v>67.2</v>
      </c>
      <c r="M4055">
        <v>98</v>
      </c>
      <c r="N4055">
        <v>-1E-3</v>
      </c>
      <c r="O4055">
        <v>172</v>
      </c>
      <c r="P4055">
        <v>-2.29</v>
      </c>
      <c r="Q4055">
        <v>200</v>
      </c>
      <c r="R4055">
        <v>101.5</v>
      </c>
      <c r="S4055">
        <v>246</v>
      </c>
      <c r="T4055">
        <v>103.7</v>
      </c>
      <c r="U4055">
        <v>162</v>
      </c>
      <c r="V4055">
        <v>-1.97</v>
      </c>
      <c r="W4055">
        <v>208</v>
      </c>
    </row>
    <row r="4056" spans="1:23" x14ac:dyDescent="0.25">
      <c r="A4056">
        <f>COUNTIF('Value Matchup'!$D$356:$D$423,D4056)</f>
        <v>0</v>
      </c>
      <c r="B4056" t="s">
        <v>1936</v>
      </c>
      <c r="C4056">
        <v>215</v>
      </c>
      <c r="D4056" t="s">
        <v>1929</v>
      </c>
      <c r="E4056" t="s">
        <v>1399</v>
      </c>
      <c r="F4056" s="79" t="s">
        <v>1405</v>
      </c>
      <c r="G4056">
        <v>-5.22</v>
      </c>
      <c r="H4056">
        <v>105</v>
      </c>
      <c r="I4056">
        <v>144</v>
      </c>
      <c r="J4056">
        <v>110.2</v>
      </c>
      <c r="K4056">
        <v>297</v>
      </c>
      <c r="L4056">
        <v>60.6</v>
      </c>
      <c r="M4056">
        <v>315</v>
      </c>
      <c r="N4056">
        <v>-4.4999999999999998E-2</v>
      </c>
      <c r="O4056">
        <v>284</v>
      </c>
      <c r="P4056">
        <v>-6.71</v>
      </c>
      <c r="Q4056">
        <v>295</v>
      </c>
      <c r="R4056">
        <v>100.2</v>
      </c>
      <c r="S4056">
        <v>285</v>
      </c>
      <c r="T4056">
        <v>107</v>
      </c>
      <c r="U4056">
        <v>298</v>
      </c>
      <c r="V4056">
        <v>-0.53</v>
      </c>
      <c r="W4056">
        <v>159</v>
      </c>
    </row>
    <row r="4057" spans="1:23" x14ac:dyDescent="0.25">
      <c r="A4057">
        <f>COUNTIF('Value Matchup'!$D$356:$D$423,D4057)</f>
        <v>0</v>
      </c>
      <c r="B4057" t="s">
        <v>1936</v>
      </c>
      <c r="C4057">
        <v>216</v>
      </c>
      <c r="D4057" t="s">
        <v>243</v>
      </c>
      <c r="E4057" t="s">
        <v>176</v>
      </c>
      <c r="F4057" s="79" t="s">
        <v>442</v>
      </c>
      <c r="G4057">
        <v>-5.33</v>
      </c>
      <c r="H4057">
        <v>103.9</v>
      </c>
      <c r="I4057">
        <v>171</v>
      </c>
      <c r="J4057">
        <v>109.3</v>
      </c>
      <c r="K4057">
        <v>280</v>
      </c>
      <c r="L4057">
        <v>68.599999999999994</v>
      </c>
      <c r="M4057">
        <v>55</v>
      </c>
      <c r="N4057">
        <v>-2.9000000000000001E-2</v>
      </c>
      <c r="O4057">
        <v>244</v>
      </c>
      <c r="P4057">
        <v>-3.45</v>
      </c>
      <c r="Q4057">
        <v>230</v>
      </c>
      <c r="R4057">
        <v>101.6</v>
      </c>
      <c r="S4057">
        <v>240</v>
      </c>
      <c r="T4057">
        <v>105</v>
      </c>
      <c r="U4057">
        <v>208</v>
      </c>
      <c r="V4057">
        <v>-8.35</v>
      </c>
      <c r="W4057">
        <v>322</v>
      </c>
    </row>
    <row r="4058" spans="1:23" x14ac:dyDescent="0.25">
      <c r="A4058">
        <f>COUNTIF('Value Matchup'!$D$356:$D$423,D4058)</f>
        <v>0</v>
      </c>
      <c r="B4058" t="s">
        <v>1936</v>
      </c>
      <c r="C4058">
        <v>217</v>
      </c>
      <c r="D4058" t="s">
        <v>200</v>
      </c>
      <c r="E4058" t="s">
        <v>144</v>
      </c>
      <c r="F4058" s="79" t="s">
        <v>1740</v>
      </c>
      <c r="G4058">
        <v>-5.47</v>
      </c>
      <c r="H4058">
        <v>98.8</v>
      </c>
      <c r="I4058">
        <v>240</v>
      </c>
      <c r="J4058">
        <v>104.3</v>
      </c>
      <c r="K4058">
        <v>185</v>
      </c>
      <c r="L4058">
        <v>62.8</v>
      </c>
      <c r="M4058">
        <v>271</v>
      </c>
      <c r="N4058">
        <v>-4.3999999999999997E-2</v>
      </c>
      <c r="O4058">
        <v>282</v>
      </c>
      <c r="P4058">
        <v>3.48</v>
      </c>
      <c r="Q4058">
        <v>100</v>
      </c>
      <c r="R4058">
        <v>105.6</v>
      </c>
      <c r="S4058">
        <v>96</v>
      </c>
      <c r="T4058">
        <v>102.2</v>
      </c>
      <c r="U4058">
        <v>114</v>
      </c>
      <c r="V4058">
        <v>-7.24</v>
      </c>
      <c r="W4058">
        <v>316</v>
      </c>
    </row>
    <row r="4059" spans="1:23" x14ac:dyDescent="0.25">
      <c r="A4059">
        <f>COUNTIF('Value Matchup'!$D$356:$D$423,D4059)</f>
        <v>0</v>
      </c>
      <c r="B4059" t="s">
        <v>1936</v>
      </c>
      <c r="C4059">
        <v>218</v>
      </c>
      <c r="D4059" t="s">
        <v>366</v>
      </c>
      <c r="E4059" t="s">
        <v>182</v>
      </c>
      <c r="F4059" s="79" t="s">
        <v>1742</v>
      </c>
      <c r="G4059">
        <v>-5.58</v>
      </c>
      <c r="H4059">
        <v>104.7</v>
      </c>
      <c r="I4059">
        <v>156</v>
      </c>
      <c r="J4059">
        <v>110.2</v>
      </c>
      <c r="K4059">
        <v>299</v>
      </c>
      <c r="L4059">
        <v>64.8</v>
      </c>
      <c r="M4059">
        <v>179</v>
      </c>
      <c r="N4059">
        <v>-5.8000000000000003E-2</v>
      </c>
      <c r="O4059">
        <v>301</v>
      </c>
      <c r="P4059">
        <v>2.25</v>
      </c>
      <c r="Q4059">
        <v>118</v>
      </c>
      <c r="R4059">
        <v>104.7</v>
      </c>
      <c r="S4059">
        <v>114</v>
      </c>
      <c r="T4059">
        <v>102.5</v>
      </c>
      <c r="U4059">
        <v>126</v>
      </c>
      <c r="V4059">
        <v>-3.98</v>
      </c>
      <c r="W4059">
        <v>272</v>
      </c>
    </row>
    <row r="4060" spans="1:23" x14ac:dyDescent="0.25">
      <c r="A4060">
        <f>COUNTIF('Value Matchup'!$D$356:$D$423,D4060)</f>
        <v>1</v>
      </c>
      <c r="B4060" t="s">
        <v>1936</v>
      </c>
      <c r="C4060">
        <v>219</v>
      </c>
      <c r="D4060" t="s">
        <v>237</v>
      </c>
      <c r="E4060" t="s">
        <v>161</v>
      </c>
      <c r="F4060" s="79" t="s">
        <v>1729</v>
      </c>
      <c r="G4060">
        <v>-5.7</v>
      </c>
      <c r="H4060">
        <v>95.2</v>
      </c>
      <c r="I4060">
        <v>293</v>
      </c>
      <c r="J4060">
        <v>100.9</v>
      </c>
      <c r="K4060">
        <v>112</v>
      </c>
      <c r="L4060">
        <v>66.3</v>
      </c>
      <c r="M4060">
        <v>128</v>
      </c>
      <c r="N4060">
        <v>-2.5999999999999999E-2</v>
      </c>
      <c r="O4060">
        <v>236</v>
      </c>
      <c r="P4060">
        <v>-2.4900000000000002</v>
      </c>
      <c r="Q4060">
        <v>208</v>
      </c>
      <c r="R4060">
        <v>103</v>
      </c>
      <c r="S4060">
        <v>187</v>
      </c>
      <c r="T4060">
        <v>105.5</v>
      </c>
      <c r="U4060">
        <v>234</v>
      </c>
      <c r="V4060">
        <v>-0.45</v>
      </c>
      <c r="W4060">
        <v>158</v>
      </c>
    </row>
    <row r="4061" spans="1:23" x14ac:dyDescent="0.25">
      <c r="A4061">
        <f>COUNTIF('Value Matchup'!$D$356:$D$423,D4061)</f>
        <v>0</v>
      </c>
      <c r="B4061" t="s">
        <v>1936</v>
      </c>
      <c r="C4061">
        <v>220</v>
      </c>
      <c r="D4061" t="s">
        <v>365</v>
      </c>
      <c r="E4061" t="s">
        <v>186</v>
      </c>
      <c r="F4061" s="79" t="s">
        <v>1661</v>
      </c>
      <c r="G4061">
        <v>-5.82</v>
      </c>
      <c r="H4061">
        <v>102.2</v>
      </c>
      <c r="I4061">
        <v>187</v>
      </c>
      <c r="J4061">
        <v>108</v>
      </c>
      <c r="K4061">
        <v>252</v>
      </c>
      <c r="L4061">
        <v>64.7</v>
      </c>
      <c r="M4061">
        <v>187</v>
      </c>
      <c r="N4061">
        <v>2.7E-2</v>
      </c>
      <c r="O4061">
        <v>105</v>
      </c>
      <c r="P4061">
        <v>-1.39</v>
      </c>
      <c r="Q4061">
        <v>185</v>
      </c>
      <c r="R4061">
        <v>104.2</v>
      </c>
      <c r="S4061">
        <v>136</v>
      </c>
      <c r="T4061">
        <v>105.6</v>
      </c>
      <c r="U4061">
        <v>237</v>
      </c>
      <c r="V4061">
        <v>1.64</v>
      </c>
      <c r="W4061">
        <v>102</v>
      </c>
    </row>
    <row r="4062" spans="1:23" x14ac:dyDescent="0.25">
      <c r="A4062">
        <f>COUNTIF('Value Matchup'!$D$356:$D$423,D4062)</f>
        <v>0</v>
      </c>
      <c r="B4062" t="s">
        <v>1936</v>
      </c>
      <c r="C4062">
        <v>221</v>
      </c>
      <c r="D4062" t="s">
        <v>383</v>
      </c>
      <c r="E4062" t="s">
        <v>112</v>
      </c>
      <c r="F4062" s="79" t="s">
        <v>1661</v>
      </c>
      <c r="G4062">
        <v>-5.85</v>
      </c>
      <c r="H4062">
        <v>94.1</v>
      </c>
      <c r="I4062">
        <v>307</v>
      </c>
      <c r="J4062">
        <v>99.9</v>
      </c>
      <c r="K4062">
        <v>94</v>
      </c>
      <c r="L4062">
        <v>64.3</v>
      </c>
      <c r="M4062">
        <v>202</v>
      </c>
      <c r="N4062">
        <v>8.4000000000000005E-2</v>
      </c>
      <c r="O4062">
        <v>18</v>
      </c>
      <c r="P4062">
        <v>3.89</v>
      </c>
      <c r="Q4062">
        <v>94</v>
      </c>
      <c r="R4062">
        <v>106</v>
      </c>
      <c r="S4062">
        <v>89</v>
      </c>
      <c r="T4062">
        <v>102.1</v>
      </c>
      <c r="U4062">
        <v>111</v>
      </c>
      <c r="V4062">
        <v>7.92</v>
      </c>
      <c r="W4062">
        <v>17</v>
      </c>
    </row>
    <row r="4063" spans="1:23" x14ac:dyDescent="0.25">
      <c r="A4063">
        <f>COUNTIF('Value Matchup'!$D$356:$D$423,D4063)</f>
        <v>0</v>
      </c>
      <c r="B4063" t="s">
        <v>1936</v>
      </c>
      <c r="C4063">
        <v>222</v>
      </c>
      <c r="D4063" t="s">
        <v>422</v>
      </c>
      <c r="E4063" t="s">
        <v>173</v>
      </c>
      <c r="F4063" s="79" t="s">
        <v>1740</v>
      </c>
      <c r="G4063">
        <v>-5.88</v>
      </c>
      <c r="H4063">
        <v>97.9</v>
      </c>
      <c r="I4063">
        <v>251</v>
      </c>
      <c r="J4063">
        <v>103.8</v>
      </c>
      <c r="K4063">
        <v>174</v>
      </c>
      <c r="L4063">
        <v>67.2</v>
      </c>
      <c r="M4063">
        <v>99</v>
      </c>
      <c r="N4063">
        <v>1.2999999999999999E-2</v>
      </c>
      <c r="O4063">
        <v>137</v>
      </c>
      <c r="P4063">
        <v>3.76</v>
      </c>
      <c r="Q4063">
        <v>97</v>
      </c>
      <c r="R4063">
        <v>105.2</v>
      </c>
      <c r="S4063">
        <v>104</v>
      </c>
      <c r="T4063">
        <v>101.4</v>
      </c>
      <c r="U4063">
        <v>88</v>
      </c>
      <c r="V4063">
        <v>5.45</v>
      </c>
      <c r="W4063">
        <v>38</v>
      </c>
    </row>
    <row r="4064" spans="1:23" x14ac:dyDescent="0.25">
      <c r="A4064">
        <f>COUNTIF('Value Matchup'!$D$356:$D$423,D4064)</f>
        <v>0</v>
      </c>
      <c r="B4064" t="s">
        <v>1936</v>
      </c>
      <c r="C4064">
        <v>223</v>
      </c>
      <c r="D4064" t="s">
        <v>205</v>
      </c>
      <c r="E4064" t="s">
        <v>123</v>
      </c>
      <c r="F4064" s="79" t="s">
        <v>549</v>
      </c>
      <c r="G4064">
        <v>-5.88</v>
      </c>
      <c r="H4064">
        <v>102.7</v>
      </c>
      <c r="I4064">
        <v>182</v>
      </c>
      <c r="J4064">
        <v>108.6</v>
      </c>
      <c r="K4064">
        <v>264</v>
      </c>
      <c r="L4064">
        <v>68.599999999999994</v>
      </c>
      <c r="M4064">
        <v>51</v>
      </c>
      <c r="N4064">
        <v>2.9000000000000001E-2</v>
      </c>
      <c r="O4064">
        <v>98</v>
      </c>
      <c r="P4064">
        <v>-4.0199999999999996</v>
      </c>
      <c r="Q4064">
        <v>238</v>
      </c>
      <c r="R4064">
        <v>101.2</v>
      </c>
      <c r="S4064">
        <v>256</v>
      </c>
      <c r="T4064">
        <v>105.2</v>
      </c>
      <c r="U4064">
        <v>224</v>
      </c>
      <c r="V4064">
        <v>-5.96</v>
      </c>
      <c r="W4064">
        <v>302</v>
      </c>
    </row>
    <row r="4065" spans="1:23" x14ac:dyDescent="0.25">
      <c r="A4065">
        <f>COUNTIF('Value Matchup'!$D$356:$D$423,D4065)</f>
        <v>0</v>
      </c>
      <c r="B4065" t="s">
        <v>1936</v>
      </c>
      <c r="C4065">
        <v>224</v>
      </c>
      <c r="D4065" t="s">
        <v>137</v>
      </c>
      <c r="E4065" t="s">
        <v>118</v>
      </c>
      <c r="F4065" s="79" t="s">
        <v>447</v>
      </c>
      <c r="G4065">
        <v>-5.89</v>
      </c>
      <c r="H4065">
        <v>100</v>
      </c>
      <c r="I4065">
        <v>224</v>
      </c>
      <c r="J4065">
        <v>105.9</v>
      </c>
      <c r="K4065">
        <v>211</v>
      </c>
      <c r="L4065">
        <v>62.3</v>
      </c>
      <c r="M4065">
        <v>283</v>
      </c>
      <c r="N4065">
        <v>-1.7999999999999999E-2</v>
      </c>
      <c r="O4065">
        <v>212</v>
      </c>
      <c r="P4065">
        <v>-5.84</v>
      </c>
      <c r="Q4065">
        <v>277</v>
      </c>
      <c r="R4065">
        <v>101.5</v>
      </c>
      <c r="S4065">
        <v>242</v>
      </c>
      <c r="T4065">
        <v>107.4</v>
      </c>
      <c r="U4065">
        <v>309</v>
      </c>
      <c r="V4065">
        <v>-3.08</v>
      </c>
      <c r="W4065">
        <v>246</v>
      </c>
    </row>
    <row r="4066" spans="1:23" x14ac:dyDescent="0.25">
      <c r="A4066">
        <f>COUNTIF('Value Matchup'!$D$356:$D$423,D4066)</f>
        <v>0</v>
      </c>
      <c r="B4066" t="s">
        <v>1936</v>
      </c>
      <c r="C4066">
        <v>225</v>
      </c>
      <c r="D4066" t="s">
        <v>192</v>
      </c>
      <c r="E4066" t="s">
        <v>167</v>
      </c>
      <c r="F4066" s="79" t="s">
        <v>1661</v>
      </c>
      <c r="G4066">
        <v>-6.08</v>
      </c>
      <c r="H4066">
        <v>103.8</v>
      </c>
      <c r="I4066">
        <v>172</v>
      </c>
      <c r="J4066">
        <v>109.9</v>
      </c>
      <c r="K4066">
        <v>287</v>
      </c>
      <c r="L4066">
        <v>65.2</v>
      </c>
      <c r="M4066">
        <v>161</v>
      </c>
      <c r="N4066">
        <v>-3.5999999999999997E-2</v>
      </c>
      <c r="O4066">
        <v>263</v>
      </c>
      <c r="P4066">
        <v>1.0900000000000001</v>
      </c>
      <c r="Q4066">
        <v>139</v>
      </c>
      <c r="R4066">
        <v>103.5</v>
      </c>
      <c r="S4066">
        <v>165</v>
      </c>
      <c r="T4066">
        <v>102.5</v>
      </c>
      <c r="U4066">
        <v>125</v>
      </c>
      <c r="V4066">
        <v>-3.11</v>
      </c>
      <c r="W4066">
        <v>247</v>
      </c>
    </row>
    <row r="4067" spans="1:23" x14ac:dyDescent="0.25">
      <c r="A4067">
        <f>COUNTIF('Value Matchup'!$D$356:$D$423,D4067)</f>
        <v>0</v>
      </c>
      <c r="B4067" t="s">
        <v>1936</v>
      </c>
      <c r="C4067">
        <v>226</v>
      </c>
      <c r="D4067" t="s">
        <v>141</v>
      </c>
      <c r="E4067" t="s">
        <v>118</v>
      </c>
      <c r="F4067" s="79" t="s">
        <v>449</v>
      </c>
      <c r="G4067">
        <v>-6.08</v>
      </c>
      <c r="H4067">
        <v>97.2</v>
      </c>
      <c r="I4067">
        <v>263</v>
      </c>
      <c r="J4067">
        <v>103.3</v>
      </c>
      <c r="K4067">
        <v>163</v>
      </c>
      <c r="L4067">
        <v>63.1</v>
      </c>
      <c r="M4067">
        <v>257</v>
      </c>
      <c r="N4067">
        <v>0.01</v>
      </c>
      <c r="O4067">
        <v>149</v>
      </c>
      <c r="P4067">
        <v>-4.37</v>
      </c>
      <c r="Q4067">
        <v>242</v>
      </c>
      <c r="R4067">
        <v>101.9</v>
      </c>
      <c r="S4067">
        <v>224</v>
      </c>
      <c r="T4067">
        <v>106.3</v>
      </c>
      <c r="U4067">
        <v>273</v>
      </c>
      <c r="V4067">
        <v>0.53</v>
      </c>
      <c r="W4067">
        <v>132</v>
      </c>
    </row>
    <row r="4068" spans="1:23" x14ac:dyDescent="0.25">
      <c r="A4068">
        <f>COUNTIF('Value Matchup'!$D$356:$D$423,D4068)</f>
        <v>0</v>
      </c>
      <c r="B4068" t="s">
        <v>1936</v>
      </c>
      <c r="C4068">
        <v>227</v>
      </c>
      <c r="D4068" t="s">
        <v>324</v>
      </c>
      <c r="E4068" t="s">
        <v>151</v>
      </c>
      <c r="F4068" s="79" t="s">
        <v>1738</v>
      </c>
      <c r="G4068">
        <v>-6.39</v>
      </c>
      <c r="H4068">
        <v>99.9</v>
      </c>
      <c r="I4068">
        <v>228</v>
      </c>
      <c r="J4068">
        <v>106.3</v>
      </c>
      <c r="K4068">
        <v>219</v>
      </c>
      <c r="L4068">
        <v>72.7</v>
      </c>
      <c r="M4068">
        <v>7</v>
      </c>
      <c r="N4068">
        <v>-8.0000000000000002E-3</v>
      </c>
      <c r="O4068">
        <v>192</v>
      </c>
      <c r="P4068">
        <v>1.33</v>
      </c>
      <c r="Q4068">
        <v>133</v>
      </c>
      <c r="R4068">
        <v>104</v>
      </c>
      <c r="S4068">
        <v>151</v>
      </c>
      <c r="T4068">
        <v>102.6</v>
      </c>
      <c r="U4068">
        <v>133</v>
      </c>
      <c r="V4068">
        <v>3.35</v>
      </c>
      <c r="W4068">
        <v>74</v>
      </c>
    </row>
    <row r="4069" spans="1:23" x14ac:dyDescent="0.25">
      <c r="A4069">
        <f>COUNTIF('Value Matchup'!$D$356:$D$423,D4069)</f>
        <v>0</v>
      </c>
      <c r="B4069" t="s">
        <v>1936</v>
      </c>
      <c r="C4069">
        <v>228</v>
      </c>
      <c r="D4069" t="s">
        <v>408</v>
      </c>
      <c r="E4069" t="s">
        <v>148</v>
      </c>
      <c r="F4069" s="79" t="s">
        <v>453</v>
      </c>
      <c r="G4069">
        <v>-6.44</v>
      </c>
      <c r="H4069">
        <v>97.1</v>
      </c>
      <c r="I4069">
        <v>265</v>
      </c>
      <c r="J4069">
        <v>103.6</v>
      </c>
      <c r="K4069">
        <v>168</v>
      </c>
      <c r="L4069">
        <v>67.400000000000006</v>
      </c>
      <c r="M4069">
        <v>91</v>
      </c>
      <c r="N4069">
        <v>0.22600000000000001</v>
      </c>
      <c r="O4069">
        <v>1</v>
      </c>
      <c r="P4069">
        <v>-8.81</v>
      </c>
      <c r="Q4069">
        <v>322</v>
      </c>
      <c r="R4069">
        <v>99.5</v>
      </c>
      <c r="S4069">
        <v>305</v>
      </c>
      <c r="T4069">
        <v>108.3</v>
      </c>
      <c r="U4069">
        <v>328</v>
      </c>
      <c r="V4069">
        <v>-7.79</v>
      </c>
      <c r="W4069">
        <v>318</v>
      </c>
    </row>
    <row r="4070" spans="1:23" x14ac:dyDescent="0.25">
      <c r="A4070">
        <f>COUNTIF('Value Matchup'!$D$356:$D$423,D4070)</f>
        <v>0</v>
      </c>
      <c r="B4070" t="s">
        <v>1936</v>
      </c>
      <c r="C4070">
        <v>229</v>
      </c>
      <c r="D4070" t="s">
        <v>377</v>
      </c>
      <c r="E4070" t="s">
        <v>132</v>
      </c>
      <c r="F4070" s="79" t="s">
        <v>550</v>
      </c>
      <c r="G4070">
        <v>-6.76</v>
      </c>
      <c r="H4070">
        <v>104.1</v>
      </c>
      <c r="I4070">
        <v>168</v>
      </c>
      <c r="J4070">
        <v>110.8</v>
      </c>
      <c r="K4070">
        <v>305</v>
      </c>
      <c r="L4070">
        <v>68.599999999999994</v>
      </c>
      <c r="M4070">
        <v>58</v>
      </c>
      <c r="N4070">
        <v>-1.9E-2</v>
      </c>
      <c r="O4070">
        <v>216</v>
      </c>
      <c r="P4070">
        <v>-6.32</v>
      </c>
      <c r="Q4070">
        <v>289</v>
      </c>
      <c r="R4070">
        <v>102.1</v>
      </c>
      <c r="S4070">
        <v>219</v>
      </c>
      <c r="T4070">
        <v>108.4</v>
      </c>
      <c r="U4070">
        <v>330</v>
      </c>
      <c r="V4070">
        <v>10.98</v>
      </c>
      <c r="W4070">
        <v>9</v>
      </c>
    </row>
    <row r="4071" spans="1:23" x14ac:dyDescent="0.25">
      <c r="A4071">
        <f>COUNTIF('Value Matchup'!$D$356:$D$423,D4071)</f>
        <v>0</v>
      </c>
      <c r="B4071" t="s">
        <v>1936</v>
      </c>
      <c r="C4071">
        <v>230</v>
      </c>
      <c r="D4071" t="s">
        <v>282</v>
      </c>
      <c r="E4071" t="s">
        <v>198</v>
      </c>
      <c r="F4071" s="79" t="s">
        <v>444</v>
      </c>
      <c r="G4071">
        <v>-6.95</v>
      </c>
      <c r="H4071">
        <v>104.8</v>
      </c>
      <c r="I4071">
        <v>150</v>
      </c>
      <c r="J4071">
        <v>111.8</v>
      </c>
      <c r="K4071">
        <v>317</v>
      </c>
      <c r="L4071">
        <v>66.400000000000006</v>
      </c>
      <c r="M4071">
        <v>125</v>
      </c>
      <c r="N4071">
        <v>1.4999999999999999E-2</v>
      </c>
      <c r="O4071">
        <v>129</v>
      </c>
      <c r="P4071">
        <v>-4.18</v>
      </c>
      <c r="Q4071">
        <v>239</v>
      </c>
      <c r="R4071">
        <v>101.3</v>
      </c>
      <c r="S4071">
        <v>253</v>
      </c>
      <c r="T4071">
        <v>105.5</v>
      </c>
      <c r="U4071">
        <v>233</v>
      </c>
      <c r="V4071">
        <v>-0.33</v>
      </c>
      <c r="W4071">
        <v>156</v>
      </c>
    </row>
    <row r="4072" spans="1:23" x14ac:dyDescent="0.25">
      <c r="A4072">
        <f>COUNTIF('Value Matchup'!$D$356:$D$423,D4072)</f>
        <v>0</v>
      </c>
      <c r="B4072" t="s">
        <v>1936</v>
      </c>
      <c r="C4072">
        <v>231</v>
      </c>
      <c r="D4072" t="s">
        <v>222</v>
      </c>
      <c r="E4072" t="s">
        <v>155</v>
      </c>
      <c r="F4072" s="79" t="s">
        <v>1661</v>
      </c>
      <c r="G4072">
        <v>-7.02</v>
      </c>
      <c r="H4072">
        <v>102.2</v>
      </c>
      <c r="I4072">
        <v>188</v>
      </c>
      <c r="J4072">
        <v>109.2</v>
      </c>
      <c r="K4072">
        <v>275</v>
      </c>
      <c r="L4072">
        <v>66.8</v>
      </c>
      <c r="M4072">
        <v>108</v>
      </c>
      <c r="N4072">
        <v>-5.3999999999999999E-2</v>
      </c>
      <c r="O4072">
        <v>295</v>
      </c>
      <c r="P4072">
        <v>-3.48</v>
      </c>
      <c r="Q4072">
        <v>231</v>
      </c>
      <c r="R4072">
        <v>101.6</v>
      </c>
      <c r="S4072">
        <v>239</v>
      </c>
      <c r="T4072">
        <v>105.1</v>
      </c>
      <c r="U4072">
        <v>214</v>
      </c>
      <c r="V4072">
        <v>-4.96</v>
      </c>
      <c r="W4072">
        <v>287</v>
      </c>
    </row>
    <row r="4073" spans="1:23" x14ac:dyDescent="0.25">
      <c r="A4073">
        <f>COUNTIF('Value Matchup'!$D$356:$D$423,D4073)</f>
        <v>1</v>
      </c>
      <c r="B4073" t="s">
        <v>1936</v>
      </c>
      <c r="C4073">
        <v>232</v>
      </c>
      <c r="D4073" t="s">
        <v>93</v>
      </c>
      <c r="E4073" t="s">
        <v>146</v>
      </c>
      <c r="F4073" s="79" t="s">
        <v>1188</v>
      </c>
      <c r="G4073">
        <v>-7.15</v>
      </c>
      <c r="H4073">
        <v>99.9</v>
      </c>
      <c r="I4073">
        <v>226</v>
      </c>
      <c r="J4073">
        <v>107.1</v>
      </c>
      <c r="K4073">
        <v>239</v>
      </c>
      <c r="L4073">
        <v>65.400000000000006</v>
      </c>
      <c r="M4073">
        <v>158</v>
      </c>
      <c r="N4073">
        <v>1.9E-2</v>
      </c>
      <c r="O4073">
        <v>122</v>
      </c>
      <c r="P4073">
        <v>-4.7699999999999996</v>
      </c>
      <c r="Q4073">
        <v>250</v>
      </c>
      <c r="R4073">
        <v>101.4</v>
      </c>
      <c r="S4073">
        <v>247</v>
      </c>
      <c r="T4073">
        <v>106.2</v>
      </c>
      <c r="U4073">
        <v>269</v>
      </c>
      <c r="V4073">
        <v>1.17</v>
      </c>
      <c r="W4073">
        <v>117</v>
      </c>
    </row>
    <row r="4074" spans="1:23" x14ac:dyDescent="0.25">
      <c r="A4074">
        <f>COUNTIF('Value Matchup'!$D$356:$D$423,D4074)</f>
        <v>0</v>
      </c>
      <c r="B4074" t="s">
        <v>1936</v>
      </c>
      <c r="C4074">
        <v>233</v>
      </c>
      <c r="D4074" t="s">
        <v>185</v>
      </c>
      <c r="E4074" t="s">
        <v>123</v>
      </c>
      <c r="F4074" s="79" t="s">
        <v>1661</v>
      </c>
      <c r="G4074">
        <v>-7.16</v>
      </c>
      <c r="H4074">
        <v>98.4</v>
      </c>
      <c r="I4074">
        <v>247</v>
      </c>
      <c r="J4074">
        <v>105.5</v>
      </c>
      <c r="K4074">
        <v>205</v>
      </c>
      <c r="L4074">
        <v>55.2</v>
      </c>
      <c r="M4074">
        <v>340</v>
      </c>
      <c r="N4074">
        <v>-4.2000000000000003E-2</v>
      </c>
      <c r="O4074">
        <v>274</v>
      </c>
      <c r="P4074">
        <v>-1.93</v>
      </c>
      <c r="Q4074">
        <v>192</v>
      </c>
      <c r="R4074">
        <v>102.9</v>
      </c>
      <c r="S4074">
        <v>194</v>
      </c>
      <c r="T4074">
        <v>104.8</v>
      </c>
      <c r="U4074">
        <v>199</v>
      </c>
      <c r="V4074">
        <v>-0.57999999999999996</v>
      </c>
      <c r="W4074">
        <v>162</v>
      </c>
    </row>
    <row r="4075" spans="1:23" x14ac:dyDescent="0.25">
      <c r="A4075">
        <f>COUNTIF('Value Matchup'!$D$356:$D$423,D4075)</f>
        <v>0</v>
      </c>
      <c r="B4075" t="s">
        <v>1936</v>
      </c>
      <c r="C4075">
        <v>234</v>
      </c>
      <c r="D4075" t="s">
        <v>133</v>
      </c>
      <c r="E4075" t="s">
        <v>112</v>
      </c>
      <c r="F4075" s="79" t="s">
        <v>1869</v>
      </c>
      <c r="G4075">
        <v>-7.21</v>
      </c>
      <c r="H4075">
        <v>95.7</v>
      </c>
      <c r="I4075">
        <v>288</v>
      </c>
      <c r="J4075">
        <v>102.9</v>
      </c>
      <c r="K4075">
        <v>156</v>
      </c>
      <c r="L4075">
        <v>61.1</v>
      </c>
      <c r="M4075">
        <v>308</v>
      </c>
      <c r="N4075">
        <v>-4.8000000000000001E-2</v>
      </c>
      <c r="O4075">
        <v>289</v>
      </c>
      <c r="P4075">
        <v>1.36</v>
      </c>
      <c r="Q4075">
        <v>132</v>
      </c>
      <c r="R4075">
        <v>104.1</v>
      </c>
      <c r="S4075">
        <v>142</v>
      </c>
      <c r="T4075">
        <v>102.7</v>
      </c>
      <c r="U4075">
        <v>140</v>
      </c>
      <c r="V4075">
        <v>4.12</v>
      </c>
      <c r="W4075">
        <v>52</v>
      </c>
    </row>
    <row r="4076" spans="1:23" x14ac:dyDescent="0.25">
      <c r="A4076">
        <f>COUNTIF('Value Matchup'!$D$356:$D$423,D4076)</f>
        <v>0</v>
      </c>
      <c r="B4076" t="s">
        <v>1936</v>
      </c>
      <c r="C4076">
        <v>235</v>
      </c>
      <c r="D4076" t="s">
        <v>309</v>
      </c>
      <c r="E4076" t="s">
        <v>198</v>
      </c>
      <c r="F4076" s="79" t="s">
        <v>1078</v>
      </c>
      <c r="G4076">
        <v>-7.22</v>
      </c>
      <c r="H4076">
        <v>100</v>
      </c>
      <c r="I4076">
        <v>221</v>
      </c>
      <c r="J4076">
        <v>107.3</v>
      </c>
      <c r="K4076">
        <v>243</v>
      </c>
      <c r="L4076">
        <v>67.7</v>
      </c>
      <c r="M4076">
        <v>85</v>
      </c>
      <c r="N4076">
        <v>-1.0999999999999999E-2</v>
      </c>
      <c r="O4076">
        <v>198</v>
      </c>
      <c r="P4076">
        <v>-4.78</v>
      </c>
      <c r="Q4076">
        <v>251</v>
      </c>
      <c r="R4076">
        <v>101.3</v>
      </c>
      <c r="S4076">
        <v>252</v>
      </c>
      <c r="T4076">
        <v>106.1</v>
      </c>
      <c r="U4076">
        <v>264</v>
      </c>
      <c r="V4076">
        <v>-1.42</v>
      </c>
      <c r="W4076">
        <v>185</v>
      </c>
    </row>
    <row r="4077" spans="1:23" x14ac:dyDescent="0.25">
      <c r="A4077">
        <f>COUNTIF('Value Matchup'!$D$356:$D$423,D4077)</f>
        <v>0</v>
      </c>
      <c r="B4077" t="s">
        <v>1936</v>
      </c>
      <c r="C4077">
        <v>236</v>
      </c>
      <c r="D4077" t="s">
        <v>267</v>
      </c>
      <c r="E4077" t="s">
        <v>108</v>
      </c>
      <c r="F4077" s="79" t="s">
        <v>1078</v>
      </c>
      <c r="G4077">
        <v>-7.26</v>
      </c>
      <c r="H4077">
        <v>96.6</v>
      </c>
      <c r="I4077">
        <v>272</v>
      </c>
      <c r="J4077">
        <v>103.8</v>
      </c>
      <c r="K4077">
        <v>175</v>
      </c>
      <c r="L4077">
        <v>65.2</v>
      </c>
      <c r="M4077">
        <v>163</v>
      </c>
      <c r="N4077">
        <v>4.0000000000000001E-3</v>
      </c>
      <c r="O4077">
        <v>158</v>
      </c>
      <c r="P4077">
        <v>-2.46</v>
      </c>
      <c r="Q4077">
        <v>205</v>
      </c>
      <c r="R4077">
        <v>100.8</v>
      </c>
      <c r="S4077">
        <v>272</v>
      </c>
      <c r="T4077">
        <v>103.3</v>
      </c>
      <c r="U4077">
        <v>154</v>
      </c>
      <c r="V4077">
        <v>4.78</v>
      </c>
      <c r="W4077">
        <v>48</v>
      </c>
    </row>
    <row r="4078" spans="1:23" x14ac:dyDescent="0.25">
      <c r="A4078">
        <f>COUNTIF('Value Matchup'!$D$356:$D$423,D4078)</f>
        <v>0</v>
      </c>
      <c r="B4078" t="s">
        <v>1936</v>
      </c>
      <c r="C4078">
        <v>237</v>
      </c>
      <c r="D4078" t="s">
        <v>329</v>
      </c>
      <c r="E4078" t="s">
        <v>148</v>
      </c>
      <c r="F4078" s="79" t="s">
        <v>444</v>
      </c>
      <c r="G4078">
        <v>-7.37</v>
      </c>
      <c r="H4078">
        <v>104.8</v>
      </c>
      <c r="I4078">
        <v>151</v>
      </c>
      <c r="J4078">
        <v>112.2</v>
      </c>
      <c r="K4078">
        <v>321</v>
      </c>
      <c r="L4078">
        <v>66.599999999999994</v>
      </c>
      <c r="M4078">
        <v>116</v>
      </c>
      <c r="N4078">
        <v>2.5000000000000001E-2</v>
      </c>
      <c r="O4078">
        <v>110</v>
      </c>
      <c r="P4078">
        <v>-7.16</v>
      </c>
      <c r="Q4078">
        <v>302</v>
      </c>
      <c r="R4078">
        <v>99.3</v>
      </c>
      <c r="S4078">
        <v>310</v>
      </c>
      <c r="T4078">
        <v>106.4</v>
      </c>
      <c r="U4078">
        <v>278</v>
      </c>
      <c r="V4078">
        <v>-5.23</v>
      </c>
      <c r="W4078">
        <v>292</v>
      </c>
    </row>
    <row r="4079" spans="1:23" x14ac:dyDescent="0.25">
      <c r="A4079">
        <f>COUNTIF('Value Matchup'!$D$356:$D$423,D4079)</f>
        <v>0</v>
      </c>
      <c r="B4079" t="s">
        <v>1936</v>
      </c>
      <c r="C4079">
        <v>238</v>
      </c>
      <c r="D4079" t="s">
        <v>73</v>
      </c>
      <c r="E4079" t="s">
        <v>161</v>
      </c>
      <c r="F4079" s="79" t="s">
        <v>1660</v>
      </c>
      <c r="G4079">
        <v>-7.41</v>
      </c>
      <c r="H4079">
        <v>101.8</v>
      </c>
      <c r="I4079">
        <v>194</v>
      </c>
      <c r="J4079">
        <v>109.3</v>
      </c>
      <c r="K4079">
        <v>279</v>
      </c>
      <c r="L4079">
        <v>66</v>
      </c>
      <c r="M4079">
        <v>139</v>
      </c>
      <c r="N4079">
        <v>-6.0999999999999999E-2</v>
      </c>
      <c r="O4079">
        <v>307</v>
      </c>
      <c r="P4079">
        <v>-4.72</v>
      </c>
      <c r="Q4079">
        <v>249</v>
      </c>
      <c r="R4079">
        <v>100.6</v>
      </c>
      <c r="S4079">
        <v>276</v>
      </c>
      <c r="T4079">
        <v>105.4</v>
      </c>
      <c r="U4079">
        <v>225</v>
      </c>
      <c r="V4079">
        <v>-8.85</v>
      </c>
      <c r="W4079">
        <v>326</v>
      </c>
    </row>
    <row r="4080" spans="1:23" x14ac:dyDescent="0.25">
      <c r="A4080">
        <f>COUNTIF('Value Matchup'!$D$356:$D$423,D4080)</f>
        <v>0</v>
      </c>
      <c r="B4080" t="s">
        <v>1936</v>
      </c>
      <c r="C4080">
        <v>239</v>
      </c>
      <c r="D4080" t="s">
        <v>385</v>
      </c>
      <c r="E4080" t="s">
        <v>123</v>
      </c>
      <c r="F4080" s="79" t="s">
        <v>1660</v>
      </c>
      <c r="G4080">
        <v>-7.42</v>
      </c>
      <c r="H4080">
        <v>104.5</v>
      </c>
      <c r="I4080">
        <v>161</v>
      </c>
      <c r="J4080">
        <v>111.9</v>
      </c>
      <c r="K4080">
        <v>318</v>
      </c>
      <c r="L4080">
        <v>70.2</v>
      </c>
      <c r="M4080">
        <v>22</v>
      </c>
      <c r="N4080">
        <v>-0.03</v>
      </c>
      <c r="O4080">
        <v>247</v>
      </c>
      <c r="P4080">
        <v>-1.83</v>
      </c>
      <c r="Q4080">
        <v>191</v>
      </c>
      <c r="R4080">
        <v>103.2</v>
      </c>
      <c r="S4080">
        <v>178</v>
      </c>
      <c r="T4080">
        <v>105.1</v>
      </c>
      <c r="U4080">
        <v>213</v>
      </c>
      <c r="V4080">
        <v>-3.63</v>
      </c>
      <c r="W4080">
        <v>266</v>
      </c>
    </row>
    <row r="4081" spans="1:23" x14ac:dyDescent="0.25">
      <c r="A4081">
        <f>COUNTIF('Value Matchup'!$D$356:$D$423,D4081)</f>
        <v>0</v>
      </c>
      <c r="B4081" t="s">
        <v>1936</v>
      </c>
      <c r="C4081">
        <v>240</v>
      </c>
      <c r="D4081" t="s">
        <v>384</v>
      </c>
      <c r="E4081" t="s">
        <v>176</v>
      </c>
      <c r="F4081" s="79" t="s">
        <v>451</v>
      </c>
      <c r="G4081">
        <v>-7.45</v>
      </c>
      <c r="H4081">
        <v>99.2</v>
      </c>
      <c r="I4081">
        <v>234</v>
      </c>
      <c r="J4081">
        <v>106.7</v>
      </c>
      <c r="K4081">
        <v>226</v>
      </c>
      <c r="L4081">
        <v>65.5</v>
      </c>
      <c r="M4081">
        <v>154</v>
      </c>
      <c r="N4081">
        <v>3.9E-2</v>
      </c>
      <c r="O4081">
        <v>80</v>
      </c>
      <c r="P4081">
        <v>-2.97</v>
      </c>
      <c r="Q4081">
        <v>219</v>
      </c>
      <c r="R4081">
        <v>101.4</v>
      </c>
      <c r="S4081">
        <v>250</v>
      </c>
      <c r="T4081">
        <v>104.4</v>
      </c>
      <c r="U4081">
        <v>184</v>
      </c>
      <c r="V4081">
        <v>-4.45</v>
      </c>
      <c r="W4081">
        <v>279</v>
      </c>
    </row>
    <row r="4082" spans="1:23" x14ac:dyDescent="0.25">
      <c r="A4082">
        <f>COUNTIF('Value Matchup'!$D$356:$D$423,D4082)</f>
        <v>0</v>
      </c>
      <c r="B4082" t="s">
        <v>1936</v>
      </c>
      <c r="C4082">
        <v>241</v>
      </c>
      <c r="D4082" t="s">
        <v>149</v>
      </c>
      <c r="E4082" t="s">
        <v>121</v>
      </c>
      <c r="F4082" s="79" t="s">
        <v>1660</v>
      </c>
      <c r="G4082">
        <v>-7.46</v>
      </c>
      <c r="H4082">
        <v>95.8</v>
      </c>
      <c r="I4082">
        <v>285</v>
      </c>
      <c r="J4082">
        <v>103.3</v>
      </c>
      <c r="K4082">
        <v>166</v>
      </c>
      <c r="L4082">
        <v>62.2</v>
      </c>
      <c r="M4082">
        <v>286</v>
      </c>
      <c r="N4082">
        <v>4.8000000000000001E-2</v>
      </c>
      <c r="O4082">
        <v>60</v>
      </c>
      <c r="P4082">
        <v>-2.5299999999999998</v>
      </c>
      <c r="Q4082">
        <v>209</v>
      </c>
      <c r="R4082">
        <v>101.8</v>
      </c>
      <c r="S4082">
        <v>230</v>
      </c>
      <c r="T4082">
        <v>104.3</v>
      </c>
      <c r="U4082">
        <v>183</v>
      </c>
      <c r="V4082">
        <v>-1.1200000000000001</v>
      </c>
      <c r="W4082">
        <v>178</v>
      </c>
    </row>
    <row r="4083" spans="1:23" x14ac:dyDescent="0.25">
      <c r="A4083">
        <f>COUNTIF('Value Matchup'!$D$356:$D$423,D4083)</f>
        <v>0</v>
      </c>
      <c r="B4083" t="s">
        <v>1936</v>
      </c>
      <c r="C4083">
        <v>242</v>
      </c>
      <c r="D4083" t="s">
        <v>296</v>
      </c>
      <c r="E4083" t="s">
        <v>108</v>
      </c>
      <c r="F4083" s="79" t="s">
        <v>1737</v>
      </c>
      <c r="G4083">
        <v>-7.52</v>
      </c>
      <c r="H4083">
        <v>94.9</v>
      </c>
      <c r="I4083">
        <v>299</v>
      </c>
      <c r="J4083">
        <v>102.4</v>
      </c>
      <c r="K4083">
        <v>146</v>
      </c>
      <c r="L4083">
        <v>64.8</v>
      </c>
      <c r="M4083">
        <v>180</v>
      </c>
      <c r="N4083">
        <v>-4.4999999999999998E-2</v>
      </c>
      <c r="O4083">
        <v>283</v>
      </c>
      <c r="P4083">
        <v>-0.72</v>
      </c>
      <c r="Q4083">
        <v>168</v>
      </c>
      <c r="R4083">
        <v>102.8</v>
      </c>
      <c r="S4083">
        <v>200</v>
      </c>
      <c r="T4083">
        <v>103.5</v>
      </c>
      <c r="U4083">
        <v>159</v>
      </c>
      <c r="V4083">
        <v>7.3</v>
      </c>
      <c r="W4083">
        <v>27</v>
      </c>
    </row>
    <row r="4084" spans="1:23" x14ac:dyDescent="0.25">
      <c r="A4084">
        <f>COUNTIF('Value Matchup'!$D$356:$D$423,D4084)</f>
        <v>0</v>
      </c>
      <c r="B4084" t="s">
        <v>1936</v>
      </c>
      <c r="C4084">
        <v>243</v>
      </c>
      <c r="D4084" t="s">
        <v>414</v>
      </c>
      <c r="E4084" t="s">
        <v>169</v>
      </c>
      <c r="F4084" s="79" t="s">
        <v>1737</v>
      </c>
      <c r="G4084">
        <v>-7.58</v>
      </c>
      <c r="H4084">
        <v>98.6</v>
      </c>
      <c r="I4084">
        <v>244</v>
      </c>
      <c r="J4084">
        <v>106.1</v>
      </c>
      <c r="K4084">
        <v>214</v>
      </c>
      <c r="L4084">
        <v>63.3</v>
      </c>
      <c r="M4084">
        <v>251</v>
      </c>
      <c r="N4084">
        <v>-0.04</v>
      </c>
      <c r="O4084">
        <v>268</v>
      </c>
      <c r="P4084">
        <v>-0.5</v>
      </c>
      <c r="Q4084">
        <v>163</v>
      </c>
      <c r="R4084">
        <v>104.1</v>
      </c>
      <c r="S4084">
        <v>143</v>
      </c>
      <c r="T4084">
        <v>104.6</v>
      </c>
      <c r="U4084">
        <v>197</v>
      </c>
      <c r="V4084">
        <v>1.44</v>
      </c>
      <c r="W4084">
        <v>111</v>
      </c>
    </row>
    <row r="4085" spans="1:23" x14ac:dyDescent="0.25">
      <c r="A4085">
        <f>COUNTIF('Value Matchup'!$D$356:$D$423,D4085)</f>
        <v>0</v>
      </c>
      <c r="B4085" t="s">
        <v>1936</v>
      </c>
      <c r="C4085">
        <v>244</v>
      </c>
      <c r="D4085" t="s">
        <v>1407</v>
      </c>
      <c r="E4085" t="s">
        <v>1399</v>
      </c>
      <c r="F4085" s="79" t="s">
        <v>450</v>
      </c>
      <c r="G4085">
        <v>-7.73</v>
      </c>
      <c r="H4085">
        <v>105.5</v>
      </c>
      <c r="I4085">
        <v>140</v>
      </c>
      <c r="J4085">
        <v>113.2</v>
      </c>
      <c r="K4085">
        <v>325</v>
      </c>
      <c r="L4085">
        <v>62.6</v>
      </c>
      <c r="M4085">
        <v>277</v>
      </c>
      <c r="N4085">
        <v>-5.0000000000000001E-3</v>
      </c>
      <c r="O4085">
        <v>183</v>
      </c>
      <c r="P4085">
        <v>-9.7200000000000006</v>
      </c>
      <c r="Q4085">
        <v>326</v>
      </c>
      <c r="R4085">
        <v>97.8</v>
      </c>
      <c r="S4085">
        <v>324</v>
      </c>
      <c r="T4085">
        <v>107.5</v>
      </c>
      <c r="U4085">
        <v>312</v>
      </c>
      <c r="V4085">
        <v>-4.8099999999999996</v>
      </c>
      <c r="W4085">
        <v>285</v>
      </c>
    </row>
    <row r="4086" spans="1:23" x14ac:dyDescent="0.25">
      <c r="A4086">
        <f>COUNTIF('Value Matchup'!$D$356:$D$423,D4086)</f>
        <v>0</v>
      </c>
      <c r="B4086" t="s">
        <v>1936</v>
      </c>
      <c r="C4086">
        <v>245</v>
      </c>
      <c r="D4086" t="s">
        <v>221</v>
      </c>
      <c r="E4086" t="s">
        <v>118</v>
      </c>
      <c r="F4086" s="79" t="s">
        <v>754</v>
      </c>
      <c r="G4086">
        <v>-7.73</v>
      </c>
      <c r="H4086">
        <v>102.4</v>
      </c>
      <c r="I4086">
        <v>183</v>
      </c>
      <c r="J4086">
        <v>110.1</v>
      </c>
      <c r="K4086">
        <v>295</v>
      </c>
      <c r="L4086">
        <v>66.5</v>
      </c>
      <c r="M4086">
        <v>120</v>
      </c>
      <c r="N4086">
        <v>0.11600000000000001</v>
      </c>
      <c r="O4086">
        <v>2</v>
      </c>
      <c r="P4086">
        <v>-5.23</v>
      </c>
      <c r="Q4086">
        <v>263</v>
      </c>
      <c r="R4086">
        <v>100.5</v>
      </c>
      <c r="S4086">
        <v>279</v>
      </c>
      <c r="T4086">
        <v>105.8</v>
      </c>
      <c r="U4086">
        <v>244</v>
      </c>
      <c r="V4086">
        <v>-2.54</v>
      </c>
      <c r="W4086">
        <v>227</v>
      </c>
    </row>
    <row r="4087" spans="1:23" x14ac:dyDescent="0.25">
      <c r="A4087">
        <f>COUNTIF('Value Matchup'!$D$356:$D$423,D4087)</f>
        <v>0</v>
      </c>
      <c r="B4087" t="s">
        <v>1936</v>
      </c>
      <c r="C4087">
        <v>246</v>
      </c>
      <c r="D4087" t="s">
        <v>320</v>
      </c>
      <c r="E4087" t="s">
        <v>1668</v>
      </c>
      <c r="F4087" s="79" t="s">
        <v>1855</v>
      </c>
      <c r="G4087">
        <v>-7.91</v>
      </c>
      <c r="H4087">
        <v>95.3</v>
      </c>
      <c r="I4087">
        <v>290</v>
      </c>
      <c r="J4087">
        <v>103.3</v>
      </c>
      <c r="K4087">
        <v>164</v>
      </c>
      <c r="L4087">
        <v>65.099999999999994</v>
      </c>
      <c r="M4087">
        <v>174</v>
      </c>
      <c r="N4087">
        <v>-5.0999999999999997E-2</v>
      </c>
      <c r="O4087">
        <v>294</v>
      </c>
      <c r="P4087">
        <v>7.87</v>
      </c>
      <c r="Q4087">
        <v>43</v>
      </c>
      <c r="R4087">
        <v>108.7</v>
      </c>
      <c r="S4087">
        <v>16</v>
      </c>
      <c r="T4087">
        <v>100.8</v>
      </c>
      <c r="U4087">
        <v>71</v>
      </c>
      <c r="V4087">
        <v>-11.14</v>
      </c>
      <c r="W4087">
        <v>338</v>
      </c>
    </row>
    <row r="4088" spans="1:23" x14ac:dyDescent="0.25">
      <c r="A4088">
        <f>COUNTIF('Value Matchup'!$D$356:$D$423,D4088)</f>
        <v>0</v>
      </c>
      <c r="B4088" t="s">
        <v>1936</v>
      </c>
      <c r="C4088">
        <v>247</v>
      </c>
      <c r="D4088" t="s">
        <v>376</v>
      </c>
      <c r="E4088" t="s">
        <v>132</v>
      </c>
      <c r="F4088" s="79" t="s">
        <v>541</v>
      </c>
      <c r="G4088">
        <v>-8.1</v>
      </c>
      <c r="H4088">
        <v>106.1</v>
      </c>
      <c r="I4088">
        <v>132</v>
      </c>
      <c r="J4088">
        <v>114.2</v>
      </c>
      <c r="K4088">
        <v>330</v>
      </c>
      <c r="L4088">
        <v>68.099999999999994</v>
      </c>
      <c r="M4088">
        <v>75</v>
      </c>
      <c r="N4088">
        <v>2.5999999999999999E-2</v>
      </c>
      <c r="O4088">
        <v>108</v>
      </c>
      <c r="P4088">
        <v>-7.99</v>
      </c>
      <c r="Q4088">
        <v>313</v>
      </c>
      <c r="R4088">
        <v>100.2</v>
      </c>
      <c r="S4088">
        <v>288</v>
      </c>
      <c r="T4088">
        <v>108.2</v>
      </c>
      <c r="U4088">
        <v>326</v>
      </c>
      <c r="V4088">
        <v>4.93</v>
      </c>
      <c r="W4088">
        <v>45</v>
      </c>
    </row>
    <row r="4089" spans="1:23" x14ac:dyDescent="0.25">
      <c r="A4089">
        <f>COUNTIF('Value Matchup'!$D$356:$D$423,D4089)</f>
        <v>0</v>
      </c>
      <c r="B4089" t="s">
        <v>1936</v>
      </c>
      <c r="C4089">
        <v>248</v>
      </c>
      <c r="D4089" t="s">
        <v>197</v>
      </c>
      <c r="E4089" t="s">
        <v>198</v>
      </c>
      <c r="F4089" s="79" t="s">
        <v>1661</v>
      </c>
      <c r="G4089">
        <v>-8.11</v>
      </c>
      <c r="H4089">
        <v>96.3</v>
      </c>
      <c r="I4089">
        <v>275</v>
      </c>
      <c r="J4089">
        <v>104.4</v>
      </c>
      <c r="K4089">
        <v>188</v>
      </c>
      <c r="L4089">
        <v>64</v>
      </c>
      <c r="M4089">
        <v>215</v>
      </c>
      <c r="N4089">
        <v>-3.2000000000000001E-2</v>
      </c>
      <c r="O4089">
        <v>252</v>
      </c>
      <c r="P4089">
        <v>-2.4700000000000002</v>
      </c>
      <c r="Q4089">
        <v>206</v>
      </c>
      <c r="R4089">
        <v>102.5</v>
      </c>
      <c r="S4089">
        <v>207</v>
      </c>
      <c r="T4089">
        <v>104.9</v>
      </c>
      <c r="U4089">
        <v>203</v>
      </c>
      <c r="V4089">
        <v>5.0199999999999996</v>
      </c>
      <c r="W4089">
        <v>43</v>
      </c>
    </row>
    <row r="4090" spans="1:23" x14ac:dyDescent="0.25">
      <c r="A4090">
        <f>COUNTIF('Value Matchup'!$D$356:$D$423,D4090)</f>
        <v>0</v>
      </c>
      <c r="B4090" t="s">
        <v>1936</v>
      </c>
      <c r="C4090">
        <v>249</v>
      </c>
      <c r="D4090" t="s">
        <v>378</v>
      </c>
      <c r="E4090" t="s">
        <v>132</v>
      </c>
      <c r="F4090" s="79" t="s">
        <v>514</v>
      </c>
      <c r="G4090">
        <v>-8.17</v>
      </c>
      <c r="H4090">
        <v>99.9</v>
      </c>
      <c r="I4090">
        <v>225</v>
      </c>
      <c r="J4090">
        <v>108.1</v>
      </c>
      <c r="K4090">
        <v>254</v>
      </c>
      <c r="L4090">
        <v>69.900000000000006</v>
      </c>
      <c r="M4090">
        <v>28</v>
      </c>
      <c r="N4090">
        <v>-8.5999999999999993E-2</v>
      </c>
      <c r="O4090">
        <v>333</v>
      </c>
      <c r="P4090">
        <v>-7.2</v>
      </c>
      <c r="Q4090">
        <v>304</v>
      </c>
      <c r="R4090">
        <v>101.1</v>
      </c>
      <c r="S4090">
        <v>259</v>
      </c>
      <c r="T4090">
        <v>108.3</v>
      </c>
      <c r="U4090">
        <v>329</v>
      </c>
      <c r="V4090">
        <v>3.02</v>
      </c>
      <c r="W4090">
        <v>76</v>
      </c>
    </row>
    <row r="4091" spans="1:23" x14ac:dyDescent="0.25">
      <c r="A4091">
        <f>COUNTIF('Value Matchup'!$D$356:$D$423,D4091)</f>
        <v>0</v>
      </c>
      <c r="B4091" t="s">
        <v>1936</v>
      </c>
      <c r="C4091">
        <v>250</v>
      </c>
      <c r="D4091" t="s">
        <v>249</v>
      </c>
      <c r="E4091" t="s">
        <v>121</v>
      </c>
      <c r="F4091" s="79" t="s">
        <v>1194</v>
      </c>
      <c r="G4091">
        <v>-8.26</v>
      </c>
      <c r="H4091">
        <v>96.6</v>
      </c>
      <c r="I4091">
        <v>273</v>
      </c>
      <c r="J4091">
        <v>104.8</v>
      </c>
      <c r="K4091">
        <v>193</v>
      </c>
      <c r="L4091">
        <v>64.2</v>
      </c>
      <c r="M4091">
        <v>206</v>
      </c>
      <c r="N4091">
        <v>2.5000000000000001E-2</v>
      </c>
      <c r="O4091">
        <v>111</v>
      </c>
      <c r="P4091">
        <v>-6.99</v>
      </c>
      <c r="Q4091">
        <v>299</v>
      </c>
      <c r="R4091">
        <v>98.8</v>
      </c>
      <c r="S4091">
        <v>317</v>
      </c>
      <c r="T4091">
        <v>105.8</v>
      </c>
      <c r="U4091">
        <v>247</v>
      </c>
      <c r="V4091">
        <v>-9.3800000000000008</v>
      </c>
      <c r="W4091">
        <v>331</v>
      </c>
    </row>
    <row r="4092" spans="1:23" x14ac:dyDescent="0.25">
      <c r="A4092">
        <f>COUNTIF('Value Matchup'!$D$356:$D$423,D4092)</f>
        <v>0</v>
      </c>
      <c r="B4092" t="s">
        <v>1936</v>
      </c>
      <c r="C4092">
        <v>251</v>
      </c>
      <c r="D4092" t="s">
        <v>188</v>
      </c>
      <c r="E4092" t="s">
        <v>173</v>
      </c>
      <c r="F4092" s="79" t="s">
        <v>1760</v>
      </c>
      <c r="G4092">
        <v>-8.32</v>
      </c>
      <c r="H4092">
        <v>100.7</v>
      </c>
      <c r="I4092">
        <v>212</v>
      </c>
      <c r="J4092">
        <v>109</v>
      </c>
      <c r="K4092">
        <v>273</v>
      </c>
      <c r="L4092">
        <v>60.3</v>
      </c>
      <c r="M4092">
        <v>321</v>
      </c>
      <c r="N4092">
        <v>-6.0999999999999999E-2</v>
      </c>
      <c r="O4092">
        <v>305</v>
      </c>
      <c r="P4092">
        <v>1.91</v>
      </c>
      <c r="Q4092">
        <v>123</v>
      </c>
      <c r="R4092">
        <v>104.2</v>
      </c>
      <c r="S4092">
        <v>138</v>
      </c>
      <c r="T4092">
        <v>102.3</v>
      </c>
      <c r="U4092">
        <v>122</v>
      </c>
      <c r="V4092">
        <v>-0.65</v>
      </c>
      <c r="W4092">
        <v>165</v>
      </c>
    </row>
    <row r="4093" spans="1:23" x14ac:dyDescent="0.25">
      <c r="A4093">
        <f>COUNTIF('Value Matchup'!$D$356:$D$423,D4093)</f>
        <v>1</v>
      </c>
      <c r="B4093" t="s">
        <v>1936</v>
      </c>
      <c r="C4093">
        <v>252</v>
      </c>
      <c r="D4093" t="s">
        <v>216</v>
      </c>
      <c r="E4093" t="s">
        <v>176</v>
      </c>
      <c r="F4093" s="79" t="s">
        <v>1740</v>
      </c>
      <c r="G4093">
        <v>-8.4700000000000006</v>
      </c>
      <c r="H4093">
        <v>98.3</v>
      </c>
      <c r="I4093">
        <v>248</v>
      </c>
      <c r="J4093">
        <v>106.8</v>
      </c>
      <c r="K4093">
        <v>231</v>
      </c>
      <c r="L4093">
        <v>62.2</v>
      </c>
      <c r="M4093">
        <v>287</v>
      </c>
      <c r="N4093">
        <v>-1.6E-2</v>
      </c>
      <c r="O4093">
        <v>210</v>
      </c>
      <c r="P4093">
        <v>-2.8</v>
      </c>
      <c r="Q4093">
        <v>215</v>
      </c>
      <c r="R4093">
        <v>101.4</v>
      </c>
      <c r="S4093">
        <v>251</v>
      </c>
      <c r="T4093">
        <v>104.2</v>
      </c>
      <c r="U4093">
        <v>177</v>
      </c>
      <c r="V4093">
        <v>-5.32</v>
      </c>
      <c r="W4093">
        <v>294</v>
      </c>
    </row>
    <row r="4094" spans="1:23" x14ac:dyDescent="0.25">
      <c r="A4094">
        <f>COUNTIF('Value Matchup'!$D$356:$D$423,D4094)</f>
        <v>0</v>
      </c>
      <c r="B4094" t="s">
        <v>1936</v>
      </c>
      <c r="C4094">
        <v>253</v>
      </c>
      <c r="D4094" t="s">
        <v>313</v>
      </c>
      <c r="E4094" t="s">
        <v>108</v>
      </c>
      <c r="F4094" s="79" t="s">
        <v>549</v>
      </c>
      <c r="G4094">
        <v>-8.6</v>
      </c>
      <c r="H4094">
        <v>98.5</v>
      </c>
      <c r="I4094">
        <v>245</v>
      </c>
      <c r="J4094">
        <v>107.1</v>
      </c>
      <c r="K4094">
        <v>241</v>
      </c>
      <c r="L4094">
        <v>72.599999999999994</v>
      </c>
      <c r="M4094">
        <v>8</v>
      </c>
      <c r="N4094">
        <v>0.09</v>
      </c>
      <c r="O4094">
        <v>13</v>
      </c>
      <c r="P4094">
        <v>-2.35</v>
      </c>
      <c r="Q4094">
        <v>203</v>
      </c>
      <c r="R4094">
        <v>101</v>
      </c>
      <c r="S4094">
        <v>264</v>
      </c>
      <c r="T4094">
        <v>103.3</v>
      </c>
      <c r="U4094">
        <v>155</v>
      </c>
      <c r="V4094">
        <v>4.8099999999999996</v>
      </c>
      <c r="W4094">
        <v>47</v>
      </c>
    </row>
    <row r="4095" spans="1:23" x14ac:dyDescent="0.25">
      <c r="A4095">
        <f>COUNTIF('Value Matchup'!$D$356:$D$423,D4095)</f>
        <v>0</v>
      </c>
      <c r="B4095" t="s">
        <v>1936</v>
      </c>
      <c r="C4095">
        <v>254</v>
      </c>
      <c r="D4095" t="s">
        <v>346</v>
      </c>
      <c r="E4095" t="s">
        <v>151</v>
      </c>
      <c r="F4095" s="79" t="s">
        <v>1737</v>
      </c>
      <c r="G4095">
        <v>-8.6300000000000008</v>
      </c>
      <c r="H4095">
        <v>99.1</v>
      </c>
      <c r="I4095">
        <v>236</v>
      </c>
      <c r="J4095">
        <v>107.7</v>
      </c>
      <c r="K4095">
        <v>247</v>
      </c>
      <c r="L4095">
        <v>65.900000000000006</v>
      </c>
      <c r="M4095">
        <v>141</v>
      </c>
      <c r="N4095">
        <v>-4.2000000000000003E-2</v>
      </c>
      <c r="O4095">
        <v>275</v>
      </c>
      <c r="P4095">
        <v>-0.72</v>
      </c>
      <c r="Q4095">
        <v>169</v>
      </c>
      <c r="R4095">
        <v>102.9</v>
      </c>
      <c r="S4095">
        <v>193</v>
      </c>
      <c r="T4095">
        <v>103.6</v>
      </c>
      <c r="U4095">
        <v>160</v>
      </c>
      <c r="V4095">
        <v>0.65</v>
      </c>
      <c r="W4095">
        <v>127</v>
      </c>
    </row>
    <row r="4096" spans="1:23" x14ac:dyDescent="0.25">
      <c r="A4096">
        <f>COUNTIF('Value Matchup'!$D$356:$D$423,D4096)</f>
        <v>0</v>
      </c>
      <c r="B4096" t="s">
        <v>1936</v>
      </c>
      <c r="C4096">
        <v>255</v>
      </c>
      <c r="D4096" t="s">
        <v>407</v>
      </c>
      <c r="E4096" t="s">
        <v>159</v>
      </c>
      <c r="F4096" s="79" t="s">
        <v>1194</v>
      </c>
      <c r="G4096">
        <v>-8.65</v>
      </c>
      <c r="H4096">
        <v>105.4</v>
      </c>
      <c r="I4096">
        <v>141</v>
      </c>
      <c r="J4096">
        <v>114.1</v>
      </c>
      <c r="K4096">
        <v>328</v>
      </c>
      <c r="L4096">
        <v>77.7</v>
      </c>
      <c r="M4096">
        <v>2</v>
      </c>
      <c r="N4096">
        <v>-0.04</v>
      </c>
      <c r="O4096">
        <v>269</v>
      </c>
      <c r="P4096">
        <v>-7.36</v>
      </c>
      <c r="Q4096">
        <v>305</v>
      </c>
      <c r="R4096">
        <v>99.7</v>
      </c>
      <c r="S4096">
        <v>299</v>
      </c>
      <c r="T4096">
        <v>107</v>
      </c>
      <c r="U4096">
        <v>300</v>
      </c>
      <c r="V4096">
        <v>-8.07</v>
      </c>
      <c r="W4096">
        <v>319</v>
      </c>
    </row>
    <row r="4097" spans="1:23" x14ac:dyDescent="0.25">
      <c r="A4097">
        <f>COUNTIF('Value Matchup'!$D$356:$D$423,D4097)</f>
        <v>0</v>
      </c>
      <c r="B4097" t="s">
        <v>1936</v>
      </c>
      <c r="C4097">
        <v>256</v>
      </c>
      <c r="D4097" t="s">
        <v>415</v>
      </c>
      <c r="E4097" t="s">
        <v>186</v>
      </c>
      <c r="F4097" s="79" t="s">
        <v>1728</v>
      </c>
      <c r="G4097">
        <v>-8.66</v>
      </c>
      <c r="H4097">
        <v>98.4</v>
      </c>
      <c r="I4097">
        <v>246</v>
      </c>
      <c r="J4097">
        <v>107.1</v>
      </c>
      <c r="K4097">
        <v>237</v>
      </c>
      <c r="L4097">
        <v>66.099999999999994</v>
      </c>
      <c r="M4097">
        <v>137</v>
      </c>
      <c r="N4097">
        <v>6.0000000000000001E-3</v>
      </c>
      <c r="O4097">
        <v>155</v>
      </c>
      <c r="P4097">
        <v>-1.58</v>
      </c>
      <c r="Q4097">
        <v>188</v>
      </c>
      <c r="R4097">
        <v>104.7</v>
      </c>
      <c r="S4097">
        <v>115</v>
      </c>
      <c r="T4097">
        <v>106.3</v>
      </c>
      <c r="U4097">
        <v>274</v>
      </c>
      <c r="V4097">
        <v>-0.08</v>
      </c>
      <c r="W4097">
        <v>149</v>
      </c>
    </row>
    <row r="4098" spans="1:23" x14ac:dyDescent="0.25">
      <c r="A4098">
        <f>COUNTIF('Value Matchup'!$D$356:$D$423,D4098)</f>
        <v>0</v>
      </c>
      <c r="B4098" t="s">
        <v>1936</v>
      </c>
      <c r="C4098">
        <v>257</v>
      </c>
      <c r="D4098" t="s">
        <v>190</v>
      </c>
      <c r="E4098" t="s">
        <v>176</v>
      </c>
      <c r="F4098" s="79" t="s">
        <v>1729</v>
      </c>
      <c r="G4098">
        <v>-8.68</v>
      </c>
      <c r="H4098">
        <v>90.8</v>
      </c>
      <c r="I4098">
        <v>326</v>
      </c>
      <c r="J4098">
        <v>99.4</v>
      </c>
      <c r="K4098">
        <v>84</v>
      </c>
      <c r="L4098">
        <v>64.400000000000006</v>
      </c>
      <c r="M4098">
        <v>199</v>
      </c>
      <c r="N4098">
        <v>1.4999999999999999E-2</v>
      </c>
      <c r="O4098">
        <v>128</v>
      </c>
      <c r="P4098">
        <v>-2.48</v>
      </c>
      <c r="Q4098">
        <v>207</v>
      </c>
      <c r="R4098">
        <v>102.1</v>
      </c>
      <c r="S4098">
        <v>217</v>
      </c>
      <c r="T4098">
        <v>104.6</v>
      </c>
      <c r="U4098">
        <v>196</v>
      </c>
      <c r="V4098">
        <v>-2.4500000000000002</v>
      </c>
      <c r="W4098">
        <v>223</v>
      </c>
    </row>
    <row r="4099" spans="1:23" x14ac:dyDescent="0.25">
      <c r="A4099">
        <f>COUNTIF('Value Matchup'!$D$356:$D$423,D4099)</f>
        <v>0</v>
      </c>
      <c r="B4099" t="s">
        <v>1936</v>
      </c>
      <c r="C4099">
        <v>258</v>
      </c>
      <c r="D4099" t="s">
        <v>393</v>
      </c>
      <c r="E4099" t="s">
        <v>186</v>
      </c>
      <c r="F4099" s="79" t="s">
        <v>1738</v>
      </c>
      <c r="G4099">
        <v>-8.7200000000000006</v>
      </c>
      <c r="H4099">
        <v>100</v>
      </c>
      <c r="I4099">
        <v>223</v>
      </c>
      <c r="J4099">
        <v>108.7</v>
      </c>
      <c r="K4099">
        <v>266</v>
      </c>
      <c r="L4099">
        <v>65.900000000000006</v>
      </c>
      <c r="M4099">
        <v>142</v>
      </c>
      <c r="N4099">
        <v>1.0999999999999999E-2</v>
      </c>
      <c r="O4099">
        <v>144</v>
      </c>
      <c r="P4099">
        <v>-0.81</v>
      </c>
      <c r="Q4099">
        <v>171</v>
      </c>
      <c r="R4099">
        <v>104.4</v>
      </c>
      <c r="S4099">
        <v>121</v>
      </c>
      <c r="T4099">
        <v>105.2</v>
      </c>
      <c r="U4099">
        <v>223</v>
      </c>
      <c r="V4099">
        <v>0.84</v>
      </c>
      <c r="W4099">
        <v>124</v>
      </c>
    </row>
    <row r="4100" spans="1:23" x14ac:dyDescent="0.25">
      <c r="A4100">
        <f>COUNTIF('Value Matchup'!$D$356:$D$423,D4100)</f>
        <v>0</v>
      </c>
      <c r="B4100" t="s">
        <v>1936</v>
      </c>
      <c r="C4100">
        <v>259</v>
      </c>
      <c r="D4100" t="s">
        <v>347</v>
      </c>
      <c r="E4100" t="s">
        <v>155</v>
      </c>
      <c r="F4100" s="79" t="s">
        <v>514</v>
      </c>
      <c r="G4100">
        <v>-8.83</v>
      </c>
      <c r="H4100">
        <v>97.9</v>
      </c>
      <c r="I4100">
        <v>254</v>
      </c>
      <c r="J4100">
        <v>106.7</v>
      </c>
      <c r="K4100">
        <v>229</v>
      </c>
      <c r="L4100">
        <v>66.7</v>
      </c>
      <c r="M4100">
        <v>112</v>
      </c>
      <c r="N4100">
        <v>6.5000000000000002E-2</v>
      </c>
      <c r="O4100">
        <v>35</v>
      </c>
      <c r="P4100">
        <v>-2.39</v>
      </c>
      <c r="Q4100">
        <v>204</v>
      </c>
      <c r="R4100">
        <v>103.6</v>
      </c>
      <c r="S4100">
        <v>164</v>
      </c>
      <c r="T4100">
        <v>106</v>
      </c>
      <c r="U4100">
        <v>256</v>
      </c>
      <c r="V4100">
        <v>-1.27</v>
      </c>
      <c r="W4100">
        <v>180</v>
      </c>
    </row>
    <row r="4101" spans="1:23" x14ac:dyDescent="0.25">
      <c r="A4101">
        <f>COUNTIF('Value Matchup'!$D$356:$D$423,D4101)</f>
        <v>0</v>
      </c>
      <c r="B4101" t="s">
        <v>1936</v>
      </c>
      <c r="C4101">
        <v>260</v>
      </c>
      <c r="D4101" t="s">
        <v>203</v>
      </c>
      <c r="E4101" t="s">
        <v>123</v>
      </c>
      <c r="F4101" s="79" t="s">
        <v>1862</v>
      </c>
      <c r="G4101">
        <v>-8.94</v>
      </c>
      <c r="H4101">
        <v>93</v>
      </c>
      <c r="I4101">
        <v>314</v>
      </c>
      <c r="J4101">
        <v>102</v>
      </c>
      <c r="K4101">
        <v>135</v>
      </c>
      <c r="L4101">
        <v>66.3</v>
      </c>
      <c r="M4101">
        <v>127</v>
      </c>
      <c r="N4101">
        <v>-4.1000000000000002E-2</v>
      </c>
      <c r="O4101">
        <v>271</v>
      </c>
      <c r="P4101">
        <v>-1.33</v>
      </c>
      <c r="Q4101">
        <v>184</v>
      </c>
      <c r="R4101">
        <v>103.6</v>
      </c>
      <c r="S4101">
        <v>163</v>
      </c>
      <c r="T4101">
        <v>104.9</v>
      </c>
      <c r="U4101">
        <v>204</v>
      </c>
      <c r="V4101">
        <v>-0.94</v>
      </c>
      <c r="W4101">
        <v>175</v>
      </c>
    </row>
    <row r="4102" spans="1:23" x14ac:dyDescent="0.25">
      <c r="A4102">
        <f>COUNTIF('Value Matchup'!$D$356:$D$423,D4102)</f>
        <v>0</v>
      </c>
      <c r="B4102" t="s">
        <v>1936</v>
      </c>
      <c r="C4102">
        <v>261</v>
      </c>
      <c r="D4102" t="s">
        <v>381</v>
      </c>
      <c r="E4102" t="s">
        <v>108</v>
      </c>
      <c r="F4102" s="79" t="s">
        <v>1078</v>
      </c>
      <c r="G4102">
        <v>-9.08</v>
      </c>
      <c r="H4102">
        <v>100.9</v>
      </c>
      <c r="I4102">
        <v>209</v>
      </c>
      <c r="J4102">
        <v>110</v>
      </c>
      <c r="K4102">
        <v>290</v>
      </c>
      <c r="L4102">
        <v>78</v>
      </c>
      <c r="M4102">
        <v>1</v>
      </c>
      <c r="N4102">
        <v>1.4999999999999999E-2</v>
      </c>
      <c r="O4102">
        <v>130</v>
      </c>
      <c r="P4102">
        <v>-6.26</v>
      </c>
      <c r="Q4102">
        <v>287</v>
      </c>
      <c r="R4102">
        <v>98.9</v>
      </c>
      <c r="S4102">
        <v>316</v>
      </c>
      <c r="T4102">
        <v>105.2</v>
      </c>
      <c r="U4102">
        <v>218</v>
      </c>
      <c r="V4102">
        <v>-8.65</v>
      </c>
      <c r="W4102">
        <v>323</v>
      </c>
    </row>
    <row r="4103" spans="1:23" x14ac:dyDescent="0.25">
      <c r="A4103">
        <f>COUNTIF('Value Matchup'!$D$356:$D$423,D4103)</f>
        <v>0</v>
      </c>
      <c r="B4103" t="s">
        <v>1936</v>
      </c>
      <c r="C4103">
        <v>262</v>
      </c>
      <c r="D4103" t="s">
        <v>178</v>
      </c>
      <c r="E4103" t="s">
        <v>146</v>
      </c>
      <c r="F4103" s="79" t="s">
        <v>1194</v>
      </c>
      <c r="G4103">
        <v>-9.1999999999999993</v>
      </c>
      <c r="H4103">
        <v>97.3</v>
      </c>
      <c r="I4103">
        <v>262</v>
      </c>
      <c r="J4103">
        <v>106.5</v>
      </c>
      <c r="K4103">
        <v>221</v>
      </c>
      <c r="L4103">
        <v>61.9</v>
      </c>
      <c r="M4103">
        <v>291</v>
      </c>
      <c r="N4103">
        <v>2.8000000000000001E-2</v>
      </c>
      <c r="O4103">
        <v>103</v>
      </c>
      <c r="P4103">
        <v>-6.83</v>
      </c>
      <c r="Q4103">
        <v>296</v>
      </c>
      <c r="R4103">
        <v>99.9</v>
      </c>
      <c r="S4103">
        <v>294</v>
      </c>
      <c r="T4103">
        <v>106.8</v>
      </c>
      <c r="U4103">
        <v>290</v>
      </c>
      <c r="V4103">
        <v>-4.72</v>
      </c>
      <c r="W4103">
        <v>281</v>
      </c>
    </row>
    <row r="4104" spans="1:23" x14ac:dyDescent="0.25">
      <c r="A4104">
        <f>COUNTIF('Value Matchup'!$D$356:$D$423,D4104)</f>
        <v>0</v>
      </c>
      <c r="B4104" t="s">
        <v>1936</v>
      </c>
      <c r="C4104">
        <v>263</v>
      </c>
      <c r="D4104" t="s">
        <v>170</v>
      </c>
      <c r="E4104" t="s">
        <v>1399</v>
      </c>
      <c r="F4104" s="79" t="s">
        <v>1754</v>
      </c>
      <c r="G4104">
        <v>-9.36</v>
      </c>
      <c r="H4104">
        <v>102.3</v>
      </c>
      <c r="I4104">
        <v>185</v>
      </c>
      <c r="J4104">
        <v>111.6</v>
      </c>
      <c r="K4104">
        <v>315</v>
      </c>
      <c r="L4104">
        <v>70.900000000000006</v>
      </c>
      <c r="M4104">
        <v>18</v>
      </c>
      <c r="N4104">
        <v>2.8000000000000001E-2</v>
      </c>
      <c r="O4104">
        <v>101</v>
      </c>
      <c r="P4104">
        <v>2.04</v>
      </c>
      <c r="Q4104">
        <v>122</v>
      </c>
      <c r="R4104">
        <v>105.5</v>
      </c>
      <c r="S4104">
        <v>102</v>
      </c>
      <c r="T4104">
        <v>103.4</v>
      </c>
      <c r="U4104">
        <v>157</v>
      </c>
      <c r="V4104">
        <v>6.87</v>
      </c>
      <c r="W4104">
        <v>28</v>
      </c>
    </row>
    <row r="4105" spans="1:23" x14ac:dyDescent="0.25">
      <c r="A4105">
        <f>COUNTIF('Value Matchup'!$D$356:$D$423,D4105)</f>
        <v>0</v>
      </c>
      <c r="B4105" t="s">
        <v>1936</v>
      </c>
      <c r="C4105">
        <v>264</v>
      </c>
      <c r="D4105" t="s">
        <v>129</v>
      </c>
      <c r="E4105" t="s">
        <v>121</v>
      </c>
      <c r="F4105" s="79" t="s">
        <v>447</v>
      </c>
      <c r="G4105">
        <v>-9.4700000000000006</v>
      </c>
      <c r="H4105">
        <v>89.3</v>
      </c>
      <c r="I4105">
        <v>332</v>
      </c>
      <c r="J4105">
        <v>98.8</v>
      </c>
      <c r="K4105">
        <v>81</v>
      </c>
      <c r="L4105">
        <v>62.9</v>
      </c>
      <c r="M4105">
        <v>268</v>
      </c>
      <c r="N4105">
        <v>7.2999999999999995E-2</v>
      </c>
      <c r="O4105">
        <v>29</v>
      </c>
      <c r="P4105">
        <v>-6.08</v>
      </c>
      <c r="Q4105">
        <v>283</v>
      </c>
      <c r="R4105">
        <v>100.6</v>
      </c>
      <c r="S4105">
        <v>275</v>
      </c>
      <c r="T4105">
        <v>106.7</v>
      </c>
      <c r="U4105">
        <v>289</v>
      </c>
      <c r="V4105">
        <v>-9.3800000000000008</v>
      </c>
      <c r="W4105">
        <v>332</v>
      </c>
    </row>
    <row r="4106" spans="1:23" x14ac:dyDescent="0.25">
      <c r="A4106">
        <f>COUNTIF('Value Matchup'!$D$356:$D$423,D4106)</f>
        <v>0</v>
      </c>
      <c r="B4106" t="s">
        <v>1936</v>
      </c>
      <c r="C4106">
        <v>265</v>
      </c>
      <c r="D4106" t="s">
        <v>177</v>
      </c>
      <c r="E4106" t="s">
        <v>110</v>
      </c>
      <c r="F4106" s="79" t="s">
        <v>1753</v>
      </c>
      <c r="G4106">
        <v>-9.76</v>
      </c>
      <c r="H4106">
        <v>101.8</v>
      </c>
      <c r="I4106">
        <v>195</v>
      </c>
      <c r="J4106">
        <v>111.6</v>
      </c>
      <c r="K4106">
        <v>314</v>
      </c>
      <c r="L4106">
        <v>63.6</v>
      </c>
      <c r="M4106">
        <v>235</v>
      </c>
      <c r="N4106">
        <v>-4.2999999999999997E-2</v>
      </c>
      <c r="O4106">
        <v>276</v>
      </c>
      <c r="P4106">
        <v>4.67</v>
      </c>
      <c r="Q4106">
        <v>91</v>
      </c>
      <c r="R4106">
        <v>105</v>
      </c>
      <c r="S4106">
        <v>111</v>
      </c>
      <c r="T4106">
        <v>100.3</v>
      </c>
      <c r="U4106">
        <v>58</v>
      </c>
      <c r="V4106">
        <v>0.88</v>
      </c>
      <c r="W4106">
        <v>122</v>
      </c>
    </row>
    <row r="4107" spans="1:23" x14ac:dyDescent="0.25">
      <c r="A4107">
        <f>COUNTIF('Value Matchup'!$D$356:$D$423,D4107)</f>
        <v>0</v>
      </c>
      <c r="B4107" t="s">
        <v>1936</v>
      </c>
      <c r="C4107">
        <v>266</v>
      </c>
      <c r="D4107" t="s">
        <v>310</v>
      </c>
      <c r="E4107" t="s">
        <v>112</v>
      </c>
      <c r="F4107" s="79" t="s">
        <v>1759</v>
      </c>
      <c r="G4107">
        <v>-9.81</v>
      </c>
      <c r="H4107">
        <v>96.9</v>
      </c>
      <c r="I4107">
        <v>269</v>
      </c>
      <c r="J4107">
        <v>106.7</v>
      </c>
      <c r="K4107">
        <v>227</v>
      </c>
      <c r="L4107">
        <v>69.400000000000006</v>
      </c>
      <c r="M4107">
        <v>36</v>
      </c>
      <c r="N4107">
        <v>-1.4999999999999999E-2</v>
      </c>
      <c r="O4107">
        <v>205</v>
      </c>
      <c r="P4107">
        <v>1.59</v>
      </c>
      <c r="Q4107">
        <v>127</v>
      </c>
      <c r="R4107">
        <v>103.9</v>
      </c>
      <c r="S4107">
        <v>154</v>
      </c>
      <c r="T4107">
        <v>102.3</v>
      </c>
      <c r="U4107">
        <v>121</v>
      </c>
      <c r="V4107">
        <v>4.0599999999999996</v>
      </c>
      <c r="W4107">
        <v>56</v>
      </c>
    </row>
    <row r="4108" spans="1:23" x14ac:dyDescent="0.25">
      <c r="A4108">
        <f>COUNTIF('Value Matchup'!$D$356:$D$423,D4108)</f>
        <v>0</v>
      </c>
      <c r="B4108" t="s">
        <v>1936</v>
      </c>
      <c r="C4108">
        <v>267</v>
      </c>
      <c r="D4108" t="s">
        <v>152</v>
      </c>
      <c r="E4108" t="s">
        <v>153</v>
      </c>
      <c r="F4108" s="79" t="s">
        <v>1728</v>
      </c>
      <c r="G4108">
        <v>-9.83</v>
      </c>
      <c r="H4108">
        <v>95.1</v>
      </c>
      <c r="I4108">
        <v>294</v>
      </c>
      <c r="J4108">
        <v>105</v>
      </c>
      <c r="K4108">
        <v>198</v>
      </c>
      <c r="L4108">
        <v>65.2</v>
      </c>
      <c r="M4108">
        <v>165</v>
      </c>
      <c r="N4108">
        <v>5.7000000000000002E-2</v>
      </c>
      <c r="O4108">
        <v>44</v>
      </c>
      <c r="P4108">
        <v>-1.1599999999999999</v>
      </c>
      <c r="Q4108">
        <v>180</v>
      </c>
      <c r="R4108">
        <v>103.4</v>
      </c>
      <c r="S4108">
        <v>172</v>
      </c>
      <c r="T4108">
        <v>104.5</v>
      </c>
      <c r="U4108">
        <v>195</v>
      </c>
      <c r="V4108">
        <v>3.36</v>
      </c>
      <c r="W4108">
        <v>72</v>
      </c>
    </row>
    <row r="4109" spans="1:23" x14ac:dyDescent="0.25">
      <c r="A4109">
        <f>COUNTIF('Value Matchup'!$D$356:$D$423,D4109)</f>
        <v>0</v>
      </c>
      <c r="B4109" t="s">
        <v>1936</v>
      </c>
      <c r="C4109">
        <v>268</v>
      </c>
      <c r="D4109" t="s">
        <v>325</v>
      </c>
      <c r="E4109" t="s">
        <v>151</v>
      </c>
      <c r="F4109" s="79" t="s">
        <v>1739</v>
      </c>
      <c r="G4109">
        <v>-9.8800000000000008</v>
      </c>
      <c r="H4109">
        <v>98.9</v>
      </c>
      <c r="I4109">
        <v>239</v>
      </c>
      <c r="J4109">
        <v>108.8</v>
      </c>
      <c r="K4109">
        <v>267</v>
      </c>
      <c r="L4109">
        <v>62.6</v>
      </c>
      <c r="M4109">
        <v>275</v>
      </c>
      <c r="N4109">
        <v>-4.5999999999999999E-2</v>
      </c>
      <c r="O4109">
        <v>286</v>
      </c>
      <c r="P4109">
        <v>-1.27</v>
      </c>
      <c r="Q4109">
        <v>183</v>
      </c>
      <c r="R4109">
        <v>102.1</v>
      </c>
      <c r="S4109">
        <v>215</v>
      </c>
      <c r="T4109">
        <v>103.4</v>
      </c>
      <c r="U4109">
        <v>156</v>
      </c>
      <c r="V4109">
        <v>-1.45</v>
      </c>
      <c r="W4109">
        <v>186</v>
      </c>
    </row>
    <row r="4110" spans="1:23" x14ac:dyDescent="0.25">
      <c r="A4110">
        <f>COUNTIF('Value Matchup'!$D$356:$D$423,D4110)</f>
        <v>0</v>
      </c>
      <c r="B4110" t="s">
        <v>1936</v>
      </c>
      <c r="C4110">
        <v>269</v>
      </c>
      <c r="D4110" t="s">
        <v>256</v>
      </c>
      <c r="E4110" t="s">
        <v>123</v>
      </c>
      <c r="F4110" s="79" t="s">
        <v>1737</v>
      </c>
      <c r="G4110">
        <v>-10.02</v>
      </c>
      <c r="H4110">
        <v>102.1</v>
      </c>
      <c r="I4110">
        <v>191</v>
      </c>
      <c r="J4110">
        <v>112.1</v>
      </c>
      <c r="K4110">
        <v>319</v>
      </c>
      <c r="L4110">
        <v>65.099999999999994</v>
      </c>
      <c r="M4110">
        <v>170</v>
      </c>
      <c r="N4110">
        <v>-3.1E-2</v>
      </c>
      <c r="O4110">
        <v>250</v>
      </c>
      <c r="P4110">
        <v>1.1399999999999999</v>
      </c>
      <c r="Q4110">
        <v>137</v>
      </c>
      <c r="R4110">
        <v>103.8</v>
      </c>
      <c r="S4110">
        <v>155</v>
      </c>
      <c r="T4110">
        <v>102.7</v>
      </c>
      <c r="U4110">
        <v>137</v>
      </c>
      <c r="V4110">
        <v>10.35</v>
      </c>
      <c r="W4110">
        <v>10</v>
      </c>
    </row>
    <row r="4111" spans="1:23" x14ac:dyDescent="0.25">
      <c r="A4111">
        <f>COUNTIF('Value Matchup'!$D$356:$D$423,D4111)</f>
        <v>0</v>
      </c>
      <c r="B4111" t="s">
        <v>1936</v>
      </c>
      <c r="C4111">
        <v>270</v>
      </c>
      <c r="D4111" t="s">
        <v>128</v>
      </c>
      <c r="E4111" t="s">
        <v>123</v>
      </c>
      <c r="F4111" s="79" t="s">
        <v>1746</v>
      </c>
      <c r="G4111">
        <v>-10.29</v>
      </c>
      <c r="H4111">
        <v>104.9</v>
      </c>
      <c r="I4111">
        <v>146</v>
      </c>
      <c r="J4111">
        <v>115.2</v>
      </c>
      <c r="K4111">
        <v>335</v>
      </c>
      <c r="L4111">
        <v>64.099999999999994</v>
      </c>
      <c r="M4111">
        <v>207</v>
      </c>
      <c r="N4111">
        <v>-2.1999999999999999E-2</v>
      </c>
      <c r="O4111">
        <v>220</v>
      </c>
      <c r="P4111">
        <v>-2.61</v>
      </c>
      <c r="Q4111">
        <v>211</v>
      </c>
      <c r="R4111">
        <v>102.8</v>
      </c>
      <c r="S4111">
        <v>196</v>
      </c>
      <c r="T4111">
        <v>105.4</v>
      </c>
      <c r="U4111">
        <v>227</v>
      </c>
      <c r="V4111">
        <v>-2.6</v>
      </c>
      <c r="W4111">
        <v>232</v>
      </c>
    </row>
    <row r="4112" spans="1:23" x14ac:dyDescent="0.25">
      <c r="A4112">
        <f>COUNTIF('Value Matchup'!$D$356:$D$423,D4112)</f>
        <v>0</v>
      </c>
      <c r="B4112" t="s">
        <v>1936</v>
      </c>
      <c r="C4112">
        <v>271</v>
      </c>
      <c r="D4112" t="s">
        <v>372</v>
      </c>
      <c r="E4112" t="s">
        <v>207</v>
      </c>
      <c r="F4112" s="79" t="s">
        <v>517</v>
      </c>
      <c r="G4112">
        <v>-10.29</v>
      </c>
      <c r="H4112">
        <v>93.7</v>
      </c>
      <c r="I4112">
        <v>308</v>
      </c>
      <c r="J4112">
        <v>104</v>
      </c>
      <c r="K4112">
        <v>179</v>
      </c>
      <c r="L4112">
        <v>64.5</v>
      </c>
      <c r="M4112">
        <v>193</v>
      </c>
      <c r="N4112">
        <v>6.9000000000000006E-2</v>
      </c>
      <c r="O4112">
        <v>31</v>
      </c>
      <c r="P4112">
        <v>-8.0500000000000007</v>
      </c>
      <c r="Q4112">
        <v>315</v>
      </c>
      <c r="R4112">
        <v>99.4</v>
      </c>
      <c r="S4112">
        <v>307</v>
      </c>
      <c r="T4112">
        <v>107.4</v>
      </c>
      <c r="U4112">
        <v>310</v>
      </c>
      <c r="V4112">
        <v>-3.53</v>
      </c>
      <c r="W4112">
        <v>262</v>
      </c>
    </row>
    <row r="4113" spans="1:23" x14ac:dyDescent="0.25">
      <c r="A4113">
        <f>COUNTIF('Value Matchup'!$D$356:$D$423,D4113)</f>
        <v>0</v>
      </c>
      <c r="B4113" t="s">
        <v>1936</v>
      </c>
      <c r="C4113">
        <v>272</v>
      </c>
      <c r="D4113" t="s">
        <v>379</v>
      </c>
      <c r="E4113" t="s">
        <v>108</v>
      </c>
      <c r="F4113" s="79" t="s">
        <v>1862</v>
      </c>
      <c r="G4113">
        <v>-10.42</v>
      </c>
      <c r="H4113">
        <v>96.7</v>
      </c>
      <c r="I4113">
        <v>271</v>
      </c>
      <c r="J4113">
        <v>107.1</v>
      </c>
      <c r="K4113">
        <v>240</v>
      </c>
      <c r="L4113">
        <v>63.6</v>
      </c>
      <c r="M4113">
        <v>234</v>
      </c>
      <c r="N4113">
        <v>0.02</v>
      </c>
      <c r="O4113">
        <v>118</v>
      </c>
      <c r="P4113">
        <v>-2.54</v>
      </c>
      <c r="Q4113">
        <v>210</v>
      </c>
      <c r="R4113">
        <v>101.6</v>
      </c>
      <c r="S4113">
        <v>237</v>
      </c>
      <c r="T4113">
        <v>104.2</v>
      </c>
      <c r="U4113">
        <v>175</v>
      </c>
      <c r="V4113">
        <v>0.98</v>
      </c>
      <c r="W4113">
        <v>120</v>
      </c>
    </row>
    <row r="4114" spans="1:23" x14ac:dyDescent="0.25">
      <c r="A4114">
        <f>COUNTIF('Value Matchup'!$D$356:$D$423,D4114)</f>
        <v>0</v>
      </c>
      <c r="B4114" t="s">
        <v>1936</v>
      </c>
      <c r="C4114">
        <v>273</v>
      </c>
      <c r="D4114" t="s">
        <v>1761</v>
      </c>
      <c r="E4114" t="s">
        <v>186</v>
      </c>
      <c r="F4114" s="79" t="s">
        <v>1737</v>
      </c>
      <c r="G4114">
        <v>-10.57</v>
      </c>
      <c r="H4114">
        <v>99.9</v>
      </c>
      <c r="I4114">
        <v>229</v>
      </c>
      <c r="J4114">
        <v>110.5</v>
      </c>
      <c r="K4114">
        <v>302</v>
      </c>
      <c r="L4114">
        <v>67.400000000000006</v>
      </c>
      <c r="M4114">
        <v>94</v>
      </c>
      <c r="N4114">
        <v>1.4E-2</v>
      </c>
      <c r="O4114">
        <v>133</v>
      </c>
      <c r="P4114">
        <v>-0.28000000000000003</v>
      </c>
      <c r="Q4114">
        <v>158</v>
      </c>
      <c r="R4114">
        <v>104.2</v>
      </c>
      <c r="S4114">
        <v>140</v>
      </c>
      <c r="T4114">
        <v>104.4</v>
      </c>
      <c r="U4114">
        <v>189</v>
      </c>
      <c r="V4114">
        <v>1.53</v>
      </c>
      <c r="W4114">
        <v>106</v>
      </c>
    </row>
    <row r="4115" spans="1:23" x14ac:dyDescent="0.25">
      <c r="A4115">
        <f>COUNTIF('Value Matchup'!$D$356:$D$423,D4115)</f>
        <v>0</v>
      </c>
      <c r="B4115" t="s">
        <v>1936</v>
      </c>
      <c r="C4115">
        <v>274</v>
      </c>
      <c r="D4115" t="s">
        <v>358</v>
      </c>
      <c r="E4115" t="s">
        <v>186</v>
      </c>
      <c r="F4115" s="79" t="s">
        <v>1755</v>
      </c>
      <c r="G4115">
        <v>-10.66</v>
      </c>
      <c r="H4115">
        <v>99</v>
      </c>
      <c r="I4115">
        <v>238</v>
      </c>
      <c r="J4115">
        <v>109.6</v>
      </c>
      <c r="K4115">
        <v>284</v>
      </c>
      <c r="L4115">
        <v>64.5</v>
      </c>
      <c r="M4115">
        <v>195</v>
      </c>
      <c r="N4115">
        <v>-6.6000000000000003E-2</v>
      </c>
      <c r="O4115">
        <v>316</v>
      </c>
      <c r="P4115">
        <v>-3.37</v>
      </c>
      <c r="Q4115">
        <v>229</v>
      </c>
      <c r="R4115">
        <v>103.1</v>
      </c>
      <c r="S4115">
        <v>184</v>
      </c>
      <c r="T4115">
        <v>106.5</v>
      </c>
      <c r="U4115">
        <v>280</v>
      </c>
      <c r="V4115">
        <v>-5.7</v>
      </c>
      <c r="W4115">
        <v>300</v>
      </c>
    </row>
    <row r="4116" spans="1:23" x14ac:dyDescent="0.25">
      <c r="A4116">
        <f>COUNTIF('Value Matchup'!$D$356:$D$423,D4116)</f>
        <v>0</v>
      </c>
      <c r="B4116" t="s">
        <v>1936</v>
      </c>
      <c r="C4116">
        <v>275</v>
      </c>
      <c r="D4116" t="s">
        <v>184</v>
      </c>
      <c r="E4116" t="s">
        <v>136</v>
      </c>
      <c r="F4116" s="79" t="s">
        <v>447</v>
      </c>
      <c r="G4116">
        <v>-11.16</v>
      </c>
      <c r="H4116">
        <v>101.3</v>
      </c>
      <c r="I4116">
        <v>201</v>
      </c>
      <c r="J4116">
        <v>112.5</v>
      </c>
      <c r="K4116">
        <v>324</v>
      </c>
      <c r="L4116">
        <v>55.5</v>
      </c>
      <c r="M4116">
        <v>339</v>
      </c>
      <c r="N4116">
        <v>3.9E-2</v>
      </c>
      <c r="O4116">
        <v>81</v>
      </c>
      <c r="P4116">
        <v>-6.23</v>
      </c>
      <c r="Q4116">
        <v>286</v>
      </c>
      <c r="R4116">
        <v>99.3</v>
      </c>
      <c r="S4116">
        <v>309</v>
      </c>
      <c r="T4116">
        <v>105.5</v>
      </c>
      <c r="U4116">
        <v>235</v>
      </c>
      <c r="V4116">
        <v>12.36</v>
      </c>
      <c r="W4116">
        <v>6</v>
      </c>
    </row>
    <row r="4117" spans="1:23" x14ac:dyDescent="0.25">
      <c r="A4117">
        <f>COUNTIF('Value Matchup'!$D$356:$D$423,D4117)</f>
        <v>0</v>
      </c>
      <c r="B4117" t="s">
        <v>1936</v>
      </c>
      <c r="C4117">
        <v>276</v>
      </c>
      <c r="D4117" t="s">
        <v>291</v>
      </c>
      <c r="E4117" t="s">
        <v>118</v>
      </c>
      <c r="F4117" s="79" t="s">
        <v>1862</v>
      </c>
      <c r="G4117">
        <v>-11.35</v>
      </c>
      <c r="H4117">
        <v>97.2</v>
      </c>
      <c r="I4117">
        <v>264</v>
      </c>
      <c r="J4117">
        <v>108.5</v>
      </c>
      <c r="K4117">
        <v>263</v>
      </c>
      <c r="L4117">
        <v>65.099999999999994</v>
      </c>
      <c r="M4117">
        <v>168</v>
      </c>
      <c r="N4117">
        <v>-0.05</v>
      </c>
      <c r="O4117">
        <v>291</v>
      </c>
      <c r="P4117">
        <v>-6.18</v>
      </c>
      <c r="Q4117">
        <v>284</v>
      </c>
      <c r="R4117">
        <v>100.9</v>
      </c>
      <c r="S4117">
        <v>267</v>
      </c>
      <c r="T4117">
        <v>107.1</v>
      </c>
      <c r="U4117">
        <v>304</v>
      </c>
      <c r="V4117">
        <v>-4.43</v>
      </c>
      <c r="W4117">
        <v>278</v>
      </c>
    </row>
    <row r="4118" spans="1:23" x14ac:dyDescent="0.25">
      <c r="A4118">
        <f>COUNTIF('Value Matchup'!$D$356:$D$423,D4118)</f>
        <v>0</v>
      </c>
      <c r="B4118" t="s">
        <v>1936</v>
      </c>
      <c r="C4118">
        <v>277</v>
      </c>
      <c r="D4118" t="s">
        <v>341</v>
      </c>
      <c r="E4118" t="s">
        <v>161</v>
      </c>
      <c r="F4118" s="79" t="s">
        <v>1869</v>
      </c>
      <c r="G4118">
        <v>-11.42</v>
      </c>
      <c r="H4118">
        <v>94.8</v>
      </c>
      <c r="I4118">
        <v>300</v>
      </c>
      <c r="J4118">
        <v>106.2</v>
      </c>
      <c r="K4118">
        <v>217</v>
      </c>
      <c r="L4118">
        <v>67.099999999999994</v>
      </c>
      <c r="M4118">
        <v>103</v>
      </c>
      <c r="N4118">
        <v>-0.05</v>
      </c>
      <c r="O4118">
        <v>292</v>
      </c>
      <c r="P4118">
        <v>-3.37</v>
      </c>
      <c r="Q4118">
        <v>228</v>
      </c>
      <c r="R4118">
        <v>103</v>
      </c>
      <c r="S4118">
        <v>189</v>
      </c>
      <c r="T4118">
        <v>106.3</v>
      </c>
      <c r="U4118">
        <v>276</v>
      </c>
      <c r="V4118">
        <v>-4.8</v>
      </c>
      <c r="W4118">
        <v>284</v>
      </c>
    </row>
    <row r="4119" spans="1:23" x14ac:dyDescent="0.25">
      <c r="A4119">
        <f>COUNTIF('Value Matchup'!$D$356:$D$423,D4119)</f>
        <v>0</v>
      </c>
      <c r="B4119" t="s">
        <v>1936</v>
      </c>
      <c r="C4119">
        <v>278</v>
      </c>
      <c r="D4119" t="s">
        <v>195</v>
      </c>
      <c r="E4119" t="s">
        <v>132</v>
      </c>
      <c r="F4119" s="79" t="s">
        <v>447</v>
      </c>
      <c r="G4119">
        <v>-11.48</v>
      </c>
      <c r="H4119">
        <v>97.6</v>
      </c>
      <c r="I4119">
        <v>258</v>
      </c>
      <c r="J4119">
        <v>109.1</v>
      </c>
      <c r="K4119">
        <v>274</v>
      </c>
      <c r="L4119">
        <v>60</v>
      </c>
      <c r="M4119">
        <v>323</v>
      </c>
      <c r="N4119">
        <v>2.5999999999999999E-2</v>
      </c>
      <c r="O4119">
        <v>109</v>
      </c>
      <c r="P4119">
        <v>-7.78</v>
      </c>
      <c r="Q4119">
        <v>311</v>
      </c>
      <c r="R4119">
        <v>101.1</v>
      </c>
      <c r="S4119">
        <v>261</v>
      </c>
      <c r="T4119">
        <v>108.9</v>
      </c>
      <c r="U4119">
        <v>336</v>
      </c>
      <c r="V4119">
        <v>2.4700000000000002</v>
      </c>
      <c r="W4119">
        <v>82</v>
      </c>
    </row>
    <row r="4120" spans="1:23" x14ac:dyDescent="0.25">
      <c r="A4120">
        <f>COUNTIF('Value Matchup'!$D$356:$D$423,D4120)</f>
        <v>0</v>
      </c>
      <c r="B4120" t="s">
        <v>1936</v>
      </c>
      <c r="C4120">
        <v>279</v>
      </c>
      <c r="D4120" t="s">
        <v>162</v>
      </c>
      <c r="E4120" t="s">
        <v>108</v>
      </c>
      <c r="F4120" s="79" t="s">
        <v>447</v>
      </c>
      <c r="G4120">
        <v>-11.66</v>
      </c>
      <c r="H4120">
        <v>94.2</v>
      </c>
      <c r="I4120">
        <v>306</v>
      </c>
      <c r="J4120">
        <v>105.8</v>
      </c>
      <c r="K4120">
        <v>210</v>
      </c>
      <c r="L4120">
        <v>65.099999999999994</v>
      </c>
      <c r="M4120">
        <v>175</v>
      </c>
      <c r="N4120">
        <v>2.8000000000000001E-2</v>
      </c>
      <c r="O4120">
        <v>102</v>
      </c>
      <c r="P4120">
        <v>-6.19</v>
      </c>
      <c r="Q4120">
        <v>285</v>
      </c>
      <c r="R4120">
        <v>99.5</v>
      </c>
      <c r="S4120">
        <v>301</v>
      </c>
      <c r="T4120">
        <v>105.7</v>
      </c>
      <c r="U4120">
        <v>241</v>
      </c>
      <c r="V4120">
        <v>-6.95</v>
      </c>
      <c r="W4120">
        <v>313</v>
      </c>
    </row>
    <row r="4121" spans="1:23" x14ac:dyDescent="0.25">
      <c r="A4121">
        <f>COUNTIF('Value Matchup'!$D$356:$D$423,D4121)</f>
        <v>0</v>
      </c>
      <c r="B4121" t="s">
        <v>1936</v>
      </c>
      <c r="C4121">
        <v>280</v>
      </c>
      <c r="D4121" t="s">
        <v>43</v>
      </c>
      <c r="E4121" t="s">
        <v>146</v>
      </c>
      <c r="F4121" s="79" t="s">
        <v>1742</v>
      </c>
      <c r="G4121">
        <v>-11.73</v>
      </c>
      <c r="H4121">
        <v>99.7</v>
      </c>
      <c r="I4121">
        <v>230</v>
      </c>
      <c r="J4121">
        <v>111.5</v>
      </c>
      <c r="K4121">
        <v>310</v>
      </c>
      <c r="L4121">
        <v>67</v>
      </c>
      <c r="M4121">
        <v>105</v>
      </c>
      <c r="N4121">
        <v>-9.5000000000000001E-2</v>
      </c>
      <c r="O4121">
        <v>334</v>
      </c>
      <c r="P4121">
        <v>-4.91</v>
      </c>
      <c r="Q4121">
        <v>256</v>
      </c>
      <c r="R4121">
        <v>100.6</v>
      </c>
      <c r="S4121">
        <v>277</v>
      </c>
      <c r="T4121">
        <v>105.5</v>
      </c>
      <c r="U4121">
        <v>231</v>
      </c>
      <c r="V4121">
        <v>-1.9</v>
      </c>
      <c r="W4121">
        <v>204</v>
      </c>
    </row>
    <row r="4122" spans="1:23" x14ac:dyDescent="0.25">
      <c r="A4122">
        <f>COUNTIF('Value Matchup'!$D$356:$D$423,D4122)</f>
        <v>0</v>
      </c>
      <c r="B4122" t="s">
        <v>1936</v>
      </c>
      <c r="C4122">
        <v>281</v>
      </c>
      <c r="D4122" t="s">
        <v>269</v>
      </c>
      <c r="E4122" t="s">
        <v>207</v>
      </c>
      <c r="F4122" s="79" t="s">
        <v>1661</v>
      </c>
      <c r="G4122">
        <v>-11.85</v>
      </c>
      <c r="H4122">
        <v>97.6</v>
      </c>
      <c r="I4122">
        <v>257</v>
      </c>
      <c r="J4122">
        <v>109.5</v>
      </c>
      <c r="K4122">
        <v>283</v>
      </c>
      <c r="L4122">
        <v>70.900000000000006</v>
      </c>
      <c r="M4122">
        <v>17</v>
      </c>
      <c r="N4122">
        <v>-4.5999999999999999E-2</v>
      </c>
      <c r="O4122">
        <v>287</v>
      </c>
      <c r="P4122">
        <v>-8.1999999999999993</v>
      </c>
      <c r="Q4122">
        <v>316</v>
      </c>
      <c r="R4122">
        <v>99.6</v>
      </c>
      <c r="S4122">
        <v>300</v>
      </c>
      <c r="T4122">
        <v>107.8</v>
      </c>
      <c r="U4122">
        <v>320</v>
      </c>
      <c r="V4122">
        <v>-3.75</v>
      </c>
      <c r="W4122">
        <v>267</v>
      </c>
    </row>
    <row r="4123" spans="1:23" x14ac:dyDescent="0.25">
      <c r="A4123">
        <f>COUNTIF('Value Matchup'!$D$356:$D$423,D4123)</f>
        <v>0</v>
      </c>
      <c r="B4123" t="s">
        <v>1936</v>
      </c>
      <c r="C4123">
        <v>282</v>
      </c>
      <c r="D4123" t="s">
        <v>404</v>
      </c>
      <c r="E4123" t="s">
        <v>108</v>
      </c>
      <c r="F4123" s="79" t="s">
        <v>442</v>
      </c>
      <c r="G4123">
        <v>-11.88</v>
      </c>
      <c r="H4123">
        <v>94.6</v>
      </c>
      <c r="I4123">
        <v>301</v>
      </c>
      <c r="J4123">
        <v>106.5</v>
      </c>
      <c r="K4123">
        <v>223</v>
      </c>
      <c r="L4123">
        <v>63.4</v>
      </c>
      <c r="M4123">
        <v>244</v>
      </c>
      <c r="N4123">
        <v>6.3E-2</v>
      </c>
      <c r="O4123">
        <v>39</v>
      </c>
      <c r="P4123">
        <v>-2.2799999999999998</v>
      </c>
      <c r="Q4123">
        <v>199</v>
      </c>
      <c r="R4123">
        <v>101.5</v>
      </c>
      <c r="S4123">
        <v>245</v>
      </c>
      <c r="T4123">
        <v>103.8</v>
      </c>
      <c r="U4123">
        <v>163</v>
      </c>
      <c r="V4123">
        <v>2.44</v>
      </c>
      <c r="W4123">
        <v>84</v>
      </c>
    </row>
    <row r="4124" spans="1:23" x14ac:dyDescent="0.25">
      <c r="A4124">
        <f>COUNTIF('Value Matchup'!$D$356:$D$423,D4124)</f>
        <v>0</v>
      </c>
      <c r="B4124" t="s">
        <v>1936</v>
      </c>
      <c r="C4124">
        <v>283</v>
      </c>
      <c r="D4124" t="s">
        <v>353</v>
      </c>
      <c r="E4124" t="s">
        <v>167</v>
      </c>
      <c r="F4124" s="79" t="s">
        <v>1746</v>
      </c>
      <c r="G4124">
        <v>-12.04</v>
      </c>
      <c r="H4124">
        <v>95</v>
      </c>
      <c r="I4124">
        <v>296</v>
      </c>
      <c r="J4124">
        <v>107</v>
      </c>
      <c r="K4124">
        <v>234</v>
      </c>
      <c r="L4124">
        <v>64.5</v>
      </c>
      <c r="M4124">
        <v>194</v>
      </c>
      <c r="N4124">
        <v>5.3999999999999999E-2</v>
      </c>
      <c r="O4124">
        <v>50</v>
      </c>
      <c r="P4124">
        <v>-7.0000000000000007E-2</v>
      </c>
      <c r="Q4124">
        <v>157</v>
      </c>
      <c r="R4124">
        <v>103</v>
      </c>
      <c r="S4124">
        <v>190</v>
      </c>
      <c r="T4124">
        <v>103</v>
      </c>
      <c r="U4124">
        <v>146</v>
      </c>
      <c r="V4124">
        <v>-10.17</v>
      </c>
      <c r="W4124">
        <v>335</v>
      </c>
    </row>
    <row r="4125" spans="1:23" x14ac:dyDescent="0.25">
      <c r="A4125">
        <f>COUNTIF('Value Matchup'!$D$356:$D$423,D4125)</f>
        <v>0</v>
      </c>
      <c r="B4125" t="s">
        <v>1936</v>
      </c>
      <c r="C4125">
        <v>284</v>
      </c>
      <c r="D4125" t="s">
        <v>398</v>
      </c>
      <c r="E4125" t="s">
        <v>207</v>
      </c>
      <c r="F4125" s="79" t="s">
        <v>1760</v>
      </c>
      <c r="G4125">
        <v>-12.15</v>
      </c>
      <c r="H4125">
        <v>93.7</v>
      </c>
      <c r="I4125">
        <v>309</v>
      </c>
      <c r="J4125">
        <v>105.8</v>
      </c>
      <c r="K4125">
        <v>208</v>
      </c>
      <c r="L4125">
        <v>63.4</v>
      </c>
      <c r="M4125">
        <v>247</v>
      </c>
      <c r="N4125">
        <v>-6.2E-2</v>
      </c>
      <c r="O4125">
        <v>308</v>
      </c>
      <c r="P4125">
        <v>-1.21</v>
      </c>
      <c r="Q4125">
        <v>181</v>
      </c>
      <c r="R4125">
        <v>102.9</v>
      </c>
      <c r="S4125">
        <v>192</v>
      </c>
      <c r="T4125">
        <v>104.1</v>
      </c>
      <c r="U4125">
        <v>171</v>
      </c>
      <c r="V4125">
        <v>8.17</v>
      </c>
      <c r="W4125">
        <v>14</v>
      </c>
    </row>
    <row r="4126" spans="1:23" x14ac:dyDescent="0.25">
      <c r="A4126">
        <f>COUNTIF('Value Matchup'!$D$356:$D$423,D4126)</f>
        <v>0</v>
      </c>
      <c r="B4126" t="s">
        <v>1936</v>
      </c>
      <c r="C4126">
        <v>285</v>
      </c>
      <c r="D4126" t="s">
        <v>349</v>
      </c>
      <c r="E4126" t="s">
        <v>1399</v>
      </c>
      <c r="F4126" s="79" t="s">
        <v>451</v>
      </c>
      <c r="G4126">
        <v>-12.29</v>
      </c>
      <c r="H4126">
        <v>88.1</v>
      </c>
      <c r="I4126">
        <v>334</v>
      </c>
      <c r="J4126">
        <v>100.4</v>
      </c>
      <c r="K4126">
        <v>99</v>
      </c>
      <c r="L4126">
        <v>66.3</v>
      </c>
      <c r="M4126">
        <v>129</v>
      </c>
      <c r="N4126">
        <v>0.05</v>
      </c>
      <c r="O4126">
        <v>53</v>
      </c>
      <c r="P4126">
        <v>-3.29</v>
      </c>
      <c r="Q4126">
        <v>225</v>
      </c>
      <c r="R4126">
        <v>101.9</v>
      </c>
      <c r="S4126">
        <v>225</v>
      </c>
      <c r="T4126">
        <v>105.2</v>
      </c>
      <c r="U4126">
        <v>221</v>
      </c>
      <c r="V4126">
        <v>-0.55000000000000004</v>
      </c>
      <c r="W4126">
        <v>160</v>
      </c>
    </row>
    <row r="4127" spans="1:23" x14ac:dyDescent="0.25">
      <c r="A4127">
        <f>COUNTIF('Value Matchup'!$D$356:$D$423,D4127)</f>
        <v>0</v>
      </c>
      <c r="B4127" t="s">
        <v>1936</v>
      </c>
      <c r="C4127">
        <v>286</v>
      </c>
      <c r="D4127" t="s">
        <v>174</v>
      </c>
      <c r="E4127" t="s">
        <v>159</v>
      </c>
      <c r="F4127" s="79" t="s">
        <v>1188</v>
      </c>
      <c r="G4127">
        <v>-12.35</v>
      </c>
      <c r="H4127">
        <v>99.1</v>
      </c>
      <c r="I4127">
        <v>235</v>
      </c>
      <c r="J4127">
        <v>111.5</v>
      </c>
      <c r="K4127">
        <v>309</v>
      </c>
      <c r="L4127">
        <v>63.7</v>
      </c>
      <c r="M4127">
        <v>232</v>
      </c>
      <c r="N4127">
        <v>9.7000000000000003E-2</v>
      </c>
      <c r="O4127">
        <v>8</v>
      </c>
      <c r="P4127">
        <v>-5.01</v>
      </c>
      <c r="Q4127">
        <v>259</v>
      </c>
      <c r="R4127">
        <v>102.5</v>
      </c>
      <c r="S4127">
        <v>206</v>
      </c>
      <c r="T4127">
        <v>107.5</v>
      </c>
      <c r="U4127">
        <v>311</v>
      </c>
      <c r="V4127">
        <v>-2.71</v>
      </c>
      <c r="W4127">
        <v>234</v>
      </c>
    </row>
    <row r="4128" spans="1:23" x14ac:dyDescent="0.25">
      <c r="A4128">
        <f>COUNTIF('Value Matchup'!$D$356:$D$423,D4128)</f>
        <v>0</v>
      </c>
      <c r="B4128" t="s">
        <v>1936</v>
      </c>
      <c r="C4128">
        <v>287</v>
      </c>
      <c r="D4128" t="s">
        <v>283</v>
      </c>
      <c r="E4128" t="s">
        <v>132</v>
      </c>
      <c r="F4128" s="79" t="s">
        <v>444</v>
      </c>
      <c r="G4128">
        <v>-12.64</v>
      </c>
      <c r="H4128">
        <v>95.3</v>
      </c>
      <c r="I4128">
        <v>292</v>
      </c>
      <c r="J4128">
        <v>107.9</v>
      </c>
      <c r="K4128">
        <v>250</v>
      </c>
      <c r="L4128">
        <v>62.6</v>
      </c>
      <c r="M4128">
        <v>274</v>
      </c>
      <c r="N4128">
        <v>9.2999999999999999E-2</v>
      </c>
      <c r="O4128">
        <v>9</v>
      </c>
      <c r="P4128">
        <v>-7.16</v>
      </c>
      <c r="Q4128">
        <v>303</v>
      </c>
      <c r="R4128">
        <v>101.8</v>
      </c>
      <c r="S4128">
        <v>231</v>
      </c>
      <c r="T4128">
        <v>109</v>
      </c>
      <c r="U4128">
        <v>338</v>
      </c>
      <c r="V4128">
        <v>8.74</v>
      </c>
      <c r="W4128">
        <v>13</v>
      </c>
    </row>
    <row r="4129" spans="1:23" x14ac:dyDescent="0.25">
      <c r="A4129">
        <f>COUNTIF('Value Matchup'!$D$356:$D$423,D4129)</f>
        <v>0</v>
      </c>
      <c r="B4129" t="s">
        <v>1936</v>
      </c>
      <c r="C4129">
        <v>288</v>
      </c>
      <c r="D4129" t="s">
        <v>158</v>
      </c>
      <c r="E4129" t="s">
        <v>207</v>
      </c>
      <c r="F4129" s="79" t="s">
        <v>1746</v>
      </c>
      <c r="G4129">
        <v>-12.69</v>
      </c>
      <c r="H4129">
        <v>96.1</v>
      </c>
      <c r="I4129">
        <v>280</v>
      </c>
      <c r="J4129">
        <v>108.8</v>
      </c>
      <c r="K4129">
        <v>269</v>
      </c>
      <c r="L4129">
        <v>68.5</v>
      </c>
      <c r="M4129">
        <v>61</v>
      </c>
      <c r="N4129">
        <v>-5.0999999999999997E-2</v>
      </c>
      <c r="O4129">
        <v>293</v>
      </c>
      <c r="P4129">
        <v>-7.61</v>
      </c>
      <c r="Q4129">
        <v>310</v>
      </c>
      <c r="R4129">
        <v>100.7</v>
      </c>
      <c r="S4129">
        <v>273</v>
      </c>
      <c r="T4129">
        <v>108.3</v>
      </c>
      <c r="U4129">
        <v>327</v>
      </c>
      <c r="V4129">
        <v>-8.83</v>
      </c>
      <c r="W4129">
        <v>324</v>
      </c>
    </row>
    <row r="4130" spans="1:23" x14ac:dyDescent="0.25">
      <c r="A4130">
        <f>COUNTIF('Value Matchup'!$D$356:$D$423,D4130)</f>
        <v>0</v>
      </c>
      <c r="B4130" t="s">
        <v>1936</v>
      </c>
      <c r="C4130">
        <v>289</v>
      </c>
      <c r="D4130" t="s">
        <v>322</v>
      </c>
      <c r="E4130" t="s">
        <v>146</v>
      </c>
      <c r="F4130" s="79" t="s">
        <v>451</v>
      </c>
      <c r="G4130">
        <v>-12.72</v>
      </c>
      <c r="H4130">
        <v>96.1</v>
      </c>
      <c r="I4130">
        <v>282</v>
      </c>
      <c r="J4130">
        <v>108.8</v>
      </c>
      <c r="K4130">
        <v>268</v>
      </c>
      <c r="L4130">
        <v>68.400000000000006</v>
      </c>
      <c r="M4130">
        <v>62</v>
      </c>
      <c r="N4130">
        <v>7.8E-2</v>
      </c>
      <c r="O4130">
        <v>22</v>
      </c>
      <c r="P4130">
        <v>-5.54</v>
      </c>
      <c r="Q4130">
        <v>271</v>
      </c>
      <c r="R4130">
        <v>100.9</v>
      </c>
      <c r="S4130">
        <v>268</v>
      </c>
      <c r="T4130">
        <v>106.5</v>
      </c>
      <c r="U4130">
        <v>279</v>
      </c>
      <c r="V4130">
        <v>-2.73</v>
      </c>
      <c r="W4130">
        <v>236</v>
      </c>
    </row>
    <row r="4131" spans="1:23" x14ac:dyDescent="0.25">
      <c r="A4131">
        <f>COUNTIF('Value Matchup'!$D$356:$D$423,D4131)</f>
        <v>0</v>
      </c>
      <c r="B4131" t="s">
        <v>1936</v>
      </c>
      <c r="C4131">
        <v>290</v>
      </c>
      <c r="D4131" t="s">
        <v>298</v>
      </c>
      <c r="E4131" t="s">
        <v>136</v>
      </c>
      <c r="F4131" s="79" t="s">
        <v>445</v>
      </c>
      <c r="G4131">
        <v>-13.04</v>
      </c>
      <c r="H4131">
        <v>97</v>
      </c>
      <c r="I4131">
        <v>267</v>
      </c>
      <c r="J4131">
        <v>110</v>
      </c>
      <c r="K4131">
        <v>292</v>
      </c>
      <c r="L4131">
        <v>68.7</v>
      </c>
      <c r="M4131">
        <v>49</v>
      </c>
      <c r="N4131">
        <v>5.7000000000000002E-2</v>
      </c>
      <c r="O4131">
        <v>43</v>
      </c>
      <c r="P4131">
        <v>-12.79</v>
      </c>
      <c r="Q4131">
        <v>337</v>
      </c>
      <c r="R4131">
        <v>95.4</v>
      </c>
      <c r="S4131">
        <v>337</v>
      </c>
      <c r="T4131">
        <v>108.2</v>
      </c>
      <c r="U4131">
        <v>325</v>
      </c>
      <c r="V4131">
        <v>-7.47</v>
      </c>
      <c r="W4131">
        <v>317</v>
      </c>
    </row>
    <row r="4132" spans="1:23" x14ac:dyDescent="0.25">
      <c r="A4132">
        <f>COUNTIF('Value Matchup'!$D$356:$D$423,D4132)</f>
        <v>0</v>
      </c>
      <c r="B4132" t="s">
        <v>1936</v>
      </c>
      <c r="C4132">
        <v>291</v>
      </c>
      <c r="D4132" t="s">
        <v>211</v>
      </c>
      <c r="E4132" t="s">
        <v>169</v>
      </c>
      <c r="F4132" s="79" t="s">
        <v>1760</v>
      </c>
      <c r="G4132">
        <v>-13.31</v>
      </c>
      <c r="H4132">
        <v>95.3</v>
      </c>
      <c r="I4132">
        <v>291</v>
      </c>
      <c r="J4132">
        <v>108.6</v>
      </c>
      <c r="K4132">
        <v>265</v>
      </c>
      <c r="L4132">
        <v>64</v>
      </c>
      <c r="M4132">
        <v>218</v>
      </c>
      <c r="N4132">
        <v>6.0000000000000001E-3</v>
      </c>
      <c r="O4132">
        <v>154</v>
      </c>
      <c r="P4132">
        <v>-0.4</v>
      </c>
      <c r="Q4132">
        <v>161</v>
      </c>
      <c r="R4132">
        <v>104</v>
      </c>
      <c r="S4132">
        <v>150</v>
      </c>
      <c r="T4132">
        <v>104.4</v>
      </c>
      <c r="U4132">
        <v>186</v>
      </c>
      <c r="V4132">
        <v>0.05</v>
      </c>
      <c r="W4132">
        <v>145</v>
      </c>
    </row>
    <row r="4133" spans="1:23" x14ac:dyDescent="0.25">
      <c r="A4133">
        <f>COUNTIF('Value Matchup'!$D$356:$D$423,D4133)</f>
        <v>0</v>
      </c>
      <c r="B4133" t="s">
        <v>1936</v>
      </c>
      <c r="C4133">
        <v>292</v>
      </c>
      <c r="D4133" t="s">
        <v>229</v>
      </c>
      <c r="E4133" t="s">
        <v>155</v>
      </c>
      <c r="F4133" s="79" t="s">
        <v>1755</v>
      </c>
      <c r="G4133">
        <v>-13.4</v>
      </c>
      <c r="H4133">
        <v>96.3</v>
      </c>
      <c r="I4133">
        <v>276</v>
      </c>
      <c r="J4133">
        <v>109.7</v>
      </c>
      <c r="K4133">
        <v>285</v>
      </c>
      <c r="L4133">
        <v>64.2</v>
      </c>
      <c r="M4133">
        <v>205</v>
      </c>
      <c r="N4133">
        <v>-4.0000000000000001E-3</v>
      </c>
      <c r="O4133">
        <v>181</v>
      </c>
      <c r="P4133">
        <v>-1.81</v>
      </c>
      <c r="Q4133">
        <v>190</v>
      </c>
      <c r="R4133">
        <v>103.2</v>
      </c>
      <c r="S4133">
        <v>179</v>
      </c>
      <c r="T4133">
        <v>105</v>
      </c>
      <c r="U4133">
        <v>209</v>
      </c>
      <c r="V4133">
        <v>-2.76</v>
      </c>
      <c r="W4133">
        <v>240</v>
      </c>
    </row>
    <row r="4134" spans="1:23" x14ac:dyDescent="0.25">
      <c r="A4134">
        <f>COUNTIF('Value Matchup'!$D$356:$D$423,D4134)</f>
        <v>0</v>
      </c>
      <c r="B4134" t="s">
        <v>1936</v>
      </c>
      <c r="C4134">
        <v>293</v>
      </c>
      <c r="D4134" t="s">
        <v>328</v>
      </c>
      <c r="E4134" t="s">
        <v>1399</v>
      </c>
      <c r="F4134" s="79" t="s">
        <v>1773</v>
      </c>
      <c r="G4134">
        <v>-13.62</v>
      </c>
      <c r="H4134">
        <v>97.6</v>
      </c>
      <c r="I4134">
        <v>259</v>
      </c>
      <c r="J4134">
        <v>111.2</v>
      </c>
      <c r="K4134">
        <v>307</v>
      </c>
      <c r="L4134">
        <v>58.5</v>
      </c>
      <c r="M4134">
        <v>332</v>
      </c>
      <c r="N4134">
        <v>-5.6000000000000001E-2</v>
      </c>
      <c r="O4134">
        <v>298</v>
      </c>
      <c r="P4134">
        <v>6.2</v>
      </c>
      <c r="Q4134">
        <v>68</v>
      </c>
      <c r="R4134">
        <v>106.1</v>
      </c>
      <c r="S4134">
        <v>87</v>
      </c>
      <c r="T4134">
        <v>99.9</v>
      </c>
      <c r="U4134">
        <v>45</v>
      </c>
      <c r="V4134">
        <v>6.2</v>
      </c>
      <c r="W4134">
        <v>32</v>
      </c>
    </row>
    <row r="4135" spans="1:23" x14ac:dyDescent="0.25">
      <c r="A4135">
        <f>COUNTIF('Value Matchup'!$D$356:$D$423,D4135)</f>
        <v>0</v>
      </c>
      <c r="B4135" t="s">
        <v>1936</v>
      </c>
      <c r="C4135">
        <v>294</v>
      </c>
      <c r="D4135" t="s">
        <v>388</v>
      </c>
      <c r="E4135" t="s">
        <v>153</v>
      </c>
      <c r="F4135" s="79" t="s">
        <v>1740</v>
      </c>
      <c r="G4135">
        <v>-13.65</v>
      </c>
      <c r="H4135">
        <v>93.7</v>
      </c>
      <c r="I4135">
        <v>310</v>
      </c>
      <c r="J4135">
        <v>107.3</v>
      </c>
      <c r="K4135">
        <v>245</v>
      </c>
      <c r="L4135">
        <v>61.8</v>
      </c>
      <c r="M4135">
        <v>293</v>
      </c>
      <c r="N4135">
        <v>2.3E-2</v>
      </c>
      <c r="O4135">
        <v>114</v>
      </c>
      <c r="P4135">
        <v>-1.52</v>
      </c>
      <c r="Q4135">
        <v>187</v>
      </c>
      <c r="R4135">
        <v>102.7</v>
      </c>
      <c r="S4135">
        <v>201</v>
      </c>
      <c r="T4135">
        <v>104.3</v>
      </c>
      <c r="U4135">
        <v>179</v>
      </c>
      <c r="V4135">
        <v>1.41</v>
      </c>
      <c r="W4135">
        <v>112</v>
      </c>
    </row>
    <row r="4136" spans="1:23" x14ac:dyDescent="0.25">
      <c r="A4136">
        <f>COUNTIF('Value Matchup'!$D$356:$D$423,D4136)</f>
        <v>0</v>
      </c>
      <c r="B4136" t="s">
        <v>1936</v>
      </c>
      <c r="C4136">
        <v>295</v>
      </c>
      <c r="D4136" t="s">
        <v>230</v>
      </c>
      <c r="E4136" t="s">
        <v>198</v>
      </c>
      <c r="F4136" s="79" t="s">
        <v>1660</v>
      </c>
      <c r="G4136">
        <v>-14.07</v>
      </c>
      <c r="H4136">
        <v>95.8</v>
      </c>
      <c r="I4136">
        <v>286</v>
      </c>
      <c r="J4136">
        <v>109.9</v>
      </c>
      <c r="K4136">
        <v>288</v>
      </c>
      <c r="L4136">
        <v>60</v>
      </c>
      <c r="M4136">
        <v>324</v>
      </c>
      <c r="N4136">
        <v>9.1999999999999998E-2</v>
      </c>
      <c r="O4136">
        <v>11</v>
      </c>
      <c r="P4136">
        <v>-1.07</v>
      </c>
      <c r="Q4136">
        <v>178</v>
      </c>
      <c r="R4136">
        <v>103.4</v>
      </c>
      <c r="S4136">
        <v>171</v>
      </c>
      <c r="T4136">
        <v>104.5</v>
      </c>
      <c r="U4136">
        <v>190</v>
      </c>
      <c r="V4136">
        <v>7.47</v>
      </c>
      <c r="W4136">
        <v>26</v>
      </c>
    </row>
    <row r="4137" spans="1:23" x14ac:dyDescent="0.25">
      <c r="A4137">
        <f>COUNTIF('Value Matchup'!$D$356:$D$423,D4137)</f>
        <v>0</v>
      </c>
      <c r="B4137" t="s">
        <v>1936</v>
      </c>
      <c r="C4137">
        <v>296</v>
      </c>
      <c r="D4137" t="s">
        <v>367</v>
      </c>
      <c r="E4137" t="s">
        <v>148</v>
      </c>
      <c r="F4137" s="79" t="s">
        <v>1752</v>
      </c>
      <c r="G4137">
        <v>-14.19</v>
      </c>
      <c r="H4137">
        <v>92.8</v>
      </c>
      <c r="I4137">
        <v>317</v>
      </c>
      <c r="J4137">
        <v>107</v>
      </c>
      <c r="K4137">
        <v>233</v>
      </c>
      <c r="L4137">
        <v>67.400000000000006</v>
      </c>
      <c r="M4137">
        <v>92</v>
      </c>
      <c r="N4137">
        <v>-1.7000000000000001E-2</v>
      </c>
      <c r="O4137">
        <v>211</v>
      </c>
      <c r="P4137">
        <v>-6.3</v>
      </c>
      <c r="Q4137">
        <v>288</v>
      </c>
      <c r="R4137">
        <v>100.9</v>
      </c>
      <c r="S4137">
        <v>266</v>
      </c>
      <c r="T4137">
        <v>107.2</v>
      </c>
      <c r="U4137">
        <v>308</v>
      </c>
      <c r="V4137">
        <v>-4.2699999999999996</v>
      </c>
      <c r="W4137">
        <v>277</v>
      </c>
    </row>
    <row r="4138" spans="1:23" x14ac:dyDescent="0.25">
      <c r="A4138">
        <f>COUNTIF('Value Matchup'!$D$356:$D$423,D4138)</f>
        <v>0</v>
      </c>
      <c r="B4138" t="s">
        <v>1936</v>
      </c>
      <c r="C4138">
        <v>297</v>
      </c>
      <c r="D4138" t="s">
        <v>330</v>
      </c>
      <c r="E4138" t="s">
        <v>159</v>
      </c>
      <c r="F4138" s="79" t="s">
        <v>1746</v>
      </c>
      <c r="G4138">
        <v>-14.36</v>
      </c>
      <c r="H4138">
        <v>95.9</v>
      </c>
      <c r="I4138">
        <v>283</v>
      </c>
      <c r="J4138">
        <v>110.2</v>
      </c>
      <c r="K4138">
        <v>298</v>
      </c>
      <c r="L4138">
        <v>68.2</v>
      </c>
      <c r="M4138">
        <v>68</v>
      </c>
      <c r="N4138">
        <v>2.5999999999999999E-2</v>
      </c>
      <c r="O4138">
        <v>107</v>
      </c>
      <c r="P4138">
        <v>-2.97</v>
      </c>
      <c r="Q4138">
        <v>218</v>
      </c>
      <c r="R4138">
        <v>103</v>
      </c>
      <c r="S4138">
        <v>186</v>
      </c>
      <c r="T4138">
        <v>106</v>
      </c>
      <c r="U4138">
        <v>258</v>
      </c>
      <c r="V4138">
        <v>0.28999999999999998</v>
      </c>
      <c r="W4138">
        <v>138</v>
      </c>
    </row>
    <row r="4139" spans="1:23" x14ac:dyDescent="0.25">
      <c r="A4139">
        <f>COUNTIF('Value Matchup'!$D$356:$D$423,D4139)</f>
        <v>0</v>
      </c>
      <c r="B4139" t="s">
        <v>1936</v>
      </c>
      <c r="C4139">
        <v>298</v>
      </c>
      <c r="D4139" t="s">
        <v>1930</v>
      </c>
      <c r="E4139" t="s">
        <v>136</v>
      </c>
      <c r="F4139" s="79" t="s">
        <v>1931</v>
      </c>
      <c r="G4139">
        <v>-14.41</v>
      </c>
      <c r="H4139">
        <v>92.4</v>
      </c>
      <c r="I4139">
        <v>321</v>
      </c>
      <c r="J4139">
        <v>106.8</v>
      </c>
      <c r="K4139">
        <v>230</v>
      </c>
      <c r="L4139">
        <v>62.9</v>
      </c>
      <c r="M4139">
        <v>261</v>
      </c>
      <c r="N4139">
        <v>6.5000000000000002E-2</v>
      </c>
      <c r="O4139">
        <v>36</v>
      </c>
      <c r="P4139">
        <v>-7.38</v>
      </c>
      <c r="Q4139">
        <v>306</v>
      </c>
      <c r="R4139">
        <v>98.1</v>
      </c>
      <c r="S4139">
        <v>321</v>
      </c>
      <c r="T4139">
        <v>105.5</v>
      </c>
      <c r="U4139">
        <v>229</v>
      </c>
      <c r="V4139">
        <v>7.87</v>
      </c>
      <c r="W4139">
        <v>18</v>
      </c>
    </row>
    <row r="4140" spans="1:23" x14ac:dyDescent="0.25">
      <c r="A4140">
        <f>COUNTIF('Value Matchup'!$D$356:$D$423,D4140)</f>
        <v>0</v>
      </c>
      <c r="B4140" t="s">
        <v>1936</v>
      </c>
      <c r="C4140">
        <v>299</v>
      </c>
      <c r="D4140" t="s">
        <v>343</v>
      </c>
      <c r="E4140" t="s">
        <v>132</v>
      </c>
      <c r="F4140" s="79" t="s">
        <v>447</v>
      </c>
      <c r="G4140">
        <v>-14.41</v>
      </c>
      <c r="H4140">
        <v>96.9</v>
      </c>
      <c r="I4140">
        <v>268</v>
      </c>
      <c r="J4140">
        <v>111.4</v>
      </c>
      <c r="K4140">
        <v>308</v>
      </c>
      <c r="L4140">
        <v>54.6</v>
      </c>
      <c r="M4140">
        <v>341</v>
      </c>
      <c r="N4140">
        <v>8.3000000000000004E-2</v>
      </c>
      <c r="O4140">
        <v>19</v>
      </c>
      <c r="P4140">
        <v>-7.81</v>
      </c>
      <c r="Q4140">
        <v>312</v>
      </c>
      <c r="R4140">
        <v>101.2</v>
      </c>
      <c r="S4140">
        <v>255</v>
      </c>
      <c r="T4140">
        <v>109</v>
      </c>
      <c r="U4140">
        <v>339</v>
      </c>
      <c r="V4140">
        <v>2.17</v>
      </c>
      <c r="W4140">
        <v>95</v>
      </c>
    </row>
    <row r="4141" spans="1:23" x14ac:dyDescent="0.25">
      <c r="A4141">
        <f>COUNTIF('Value Matchup'!$D$356:$D$423,D4141)</f>
        <v>0</v>
      </c>
      <c r="B4141" t="s">
        <v>1936</v>
      </c>
      <c r="C4141">
        <v>300</v>
      </c>
      <c r="D4141" t="s">
        <v>90</v>
      </c>
      <c r="E4141" t="s">
        <v>118</v>
      </c>
      <c r="F4141" s="79" t="s">
        <v>1760</v>
      </c>
      <c r="G4141">
        <v>-14.6</v>
      </c>
      <c r="H4141">
        <v>92.5</v>
      </c>
      <c r="I4141">
        <v>319</v>
      </c>
      <c r="J4141">
        <v>107.1</v>
      </c>
      <c r="K4141">
        <v>235</v>
      </c>
      <c r="L4141">
        <v>62.4</v>
      </c>
      <c r="M4141">
        <v>280</v>
      </c>
      <c r="N4141">
        <v>-7.5999999999999998E-2</v>
      </c>
      <c r="O4141">
        <v>322</v>
      </c>
      <c r="P4141">
        <v>-6.84</v>
      </c>
      <c r="Q4141">
        <v>297</v>
      </c>
      <c r="R4141">
        <v>100.3</v>
      </c>
      <c r="S4141">
        <v>284</v>
      </c>
      <c r="T4141">
        <v>107.1</v>
      </c>
      <c r="U4141">
        <v>306</v>
      </c>
      <c r="V4141">
        <v>-6.73</v>
      </c>
      <c r="W4141">
        <v>311</v>
      </c>
    </row>
    <row r="4142" spans="1:23" x14ac:dyDescent="0.25">
      <c r="A4142">
        <f>COUNTIF('Value Matchup'!$D$356:$D$423,D4142)</f>
        <v>0</v>
      </c>
      <c r="B4142" t="s">
        <v>1936</v>
      </c>
      <c r="C4142">
        <v>301</v>
      </c>
      <c r="D4142" t="s">
        <v>204</v>
      </c>
      <c r="E4142" t="s">
        <v>136</v>
      </c>
      <c r="F4142" s="79" t="s">
        <v>550</v>
      </c>
      <c r="G4142">
        <v>-14.71</v>
      </c>
      <c r="H4142">
        <v>94.3</v>
      </c>
      <c r="I4142">
        <v>305</v>
      </c>
      <c r="J4142">
        <v>109</v>
      </c>
      <c r="K4142">
        <v>272</v>
      </c>
      <c r="L4142">
        <v>65.599999999999994</v>
      </c>
      <c r="M4142">
        <v>153</v>
      </c>
      <c r="N4142">
        <v>7.4999999999999997E-2</v>
      </c>
      <c r="O4142">
        <v>27</v>
      </c>
      <c r="P4142">
        <v>-9.9600000000000009</v>
      </c>
      <c r="Q4142">
        <v>327</v>
      </c>
      <c r="R4142">
        <v>97</v>
      </c>
      <c r="S4142">
        <v>328</v>
      </c>
      <c r="T4142">
        <v>106.9</v>
      </c>
      <c r="U4142">
        <v>296</v>
      </c>
      <c r="V4142">
        <v>5.87</v>
      </c>
      <c r="W4142">
        <v>33</v>
      </c>
    </row>
    <row r="4143" spans="1:23" x14ac:dyDescent="0.25">
      <c r="A4143">
        <f>COUNTIF('Value Matchup'!$D$356:$D$423,D4143)</f>
        <v>0</v>
      </c>
      <c r="B4143" t="s">
        <v>1936</v>
      </c>
      <c r="C4143">
        <v>302</v>
      </c>
      <c r="D4143" t="s">
        <v>331</v>
      </c>
      <c r="E4143" t="s">
        <v>167</v>
      </c>
      <c r="F4143" s="79" t="s">
        <v>1870</v>
      </c>
      <c r="G4143">
        <v>-14.74</v>
      </c>
      <c r="H4143">
        <v>86.7</v>
      </c>
      <c r="I4143">
        <v>336</v>
      </c>
      <c r="J4143">
        <v>101.5</v>
      </c>
      <c r="K4143">
        <v>126</v>
      </c>
      <c r="L4143">
        <v>65.2</v>
      </c>
      <c r="M4143">
        <v>167</v>
      </c>
      <c r="N4143">
        <v>-2E-3</v>
      </c>
      <c r="O4143">
        <v>173</v>
      </c>
      <c r="P4143">
        <v>3.3</v>
      </c>
      <c r="Q4143">
        <v>104</v>
      </c>
      <c r="R4143">
        <v>105.9</v>
      </c>
      <c r="S4143">
        <v>91</v>
      </c>
      <c r="T4143">
        <v>102.6</v>
      </c>
      <c r="U4143">
        <v>130</v>
      </c>
      <c r="V4143">
        <v>2.34</v>
      </c>
      <c r="W4143">
        <v>87</v>
      </c>
    </row>
    <row r="4144" spans="1:23" x14ac:dyDescent="0.25">
      <c r="A4144">
        <f>COUNTIF('Value Matchup'!$D$356:$D$423,D4144)</f>
        <v>1</v>
      </c>
      <c r="B4144" t="s">
        <v>1936</v>
      </c>
      <c r="C4144">
        <v>303</v>
      </c>
      <c r="D4144" t="s">
        <v>202</v>
      </c>
      <c r="E4144" t="s">
        <v>148</v>
      </c>
      <c r="F4144" s="79" t="s">
        <v>1932</v>
      </c>
      <c r="G4144">
        <v>-14.81</v>
      </c>
      <c r="H4144">
        <v>99.9</v>
      </c>
      <c r="I4144">
        <v>227</v>
      </c>
      <c r="J4144">
        <v>114.7</v>
      </c>
      <c r="K4144">
        <v>333</v>
      </c>
      <c r="L4144">
        <v>67.599999999999994</v>
      </c>
      <c r="M4144">
        <v>88</v>
      </c>
      <c r="N4144">
        <v>-1E-3</v>
      </c>
      <c r="O4144">
        <v>171</v>
      </c>
      <c r="P4144">
        <v>-4.79</v>
      </c>
      <c r="Q4144">
        <v>252</v>
      </c>
      <c r="R4144">
        <v>100.8</v>
      </c>
      <c r="S4144">
        <v>270</v>
      </c>
      <c r="T4144">
        <v>105.6</v>
      </c>
      <c r="U4144">
        <v>239</v>
      </c>
      <c r="V4144">
        <v>2.38</v>
      </c>
      <c r="W4144">
        <v>86</v>
      </c>
    </row>
    <row r="4145" spans="1:23" x14ac:dyDescent="0.25">
      <c r="A4145">
        <f>COUNTIF('Value Matchup'!$D$356:$D$423,D4145)</f>
        <v>0</v>
      </c>
      <c r="B4145" t="s">
        <v>1936</v>
      </c>
      <c r="C4145">
        <v>304</v>
      </c>
      <c r="D4145" t="s">
        <v>253</v>
      </c>
      <c r="E4145" t="s">
        <v>153</v>
      </c>
      <c r="F4145" s="79" t="s">
        <v>1855</v>
      </c>
      <c r="G4145">
        <v>-14.88</v>
      </c>
      <c r="H4145">
        <v>96.3</v>
      </c>
      <c r="I4145">
        <v>277</v>
      </c>
      <c r="J4145">
        <v>111.2</v>
      </c>
      <c r="K4145">
        <v>306</v>
      </c>
      <c r="L4145">
        <v>62.9</v>
      </c>
      <c r="M4145">
        <v>267</v>
      </c>
      <c r="N4145">
        <v>-8.2000000000000003E-2</v>
      </c>
      <c r="O4145">
        <v>330</v>
      </c>
      <c r="P4145">
        <v>-3.03</v>
      </c>
      <c r="Q4145">
        <v>222</v>
      </c>
      <c r="R4145">
        <v>102.2</v>
      </c>
      <c r="S4145">
        <v>214</v>
      </c>
      <c r="T4145">
        <v>105.2</v>
      </c>
      <c r="U4145">
        <v>222</v>
      </c>
      <c r="V4145">
        <v>-3.44</v>
      </c>
      <c r="W4145">
        <v>259</v>
      </c>
    </row>
    <row r="4146" spans="1:23" x14ac:dyDescent="0.25">
      <c r="A4146">
        <f>COUNTIF('Value Matchup'!$D$356:$D$423,D4146)</f>
        <v>0</v>
      </c>
      <c r="B4146" t="s">
        <v>1936</v>
      </c>
      <c r="C4146">
        <v>305</v>
      </c>
      <c r="D4146" t="s">
        <v>160</v>
      </c>
      <c r="E4146" t="s">
        <v>161</v>
      </c>
      <c r="F4146" s="79" t="s">
        <v>1855</v>
      </c>
      <c r="G4146">
        <v>-15.08</v>
      </c>
      <c r="H4146">
        <v>95</v>
      </c>
      <c r="I4146">
        <v>297</v>
      </c>
      <c r="J4146">
        <v>110.1</v>
      </c>
      <c r="K4146">
        <v>294</v>
      </c>
      <c r="L4146">
        <v>64</v>
      </c>
      <c r="M4146">
        <v>214</v>
      </c>
      <c r="N4146">
        <v>-6.5000000000000002E-2</v>
      </c>
      <c r="O4146">
        <v>313</v>
      </c>
      <c r="P4146">
        <v>-1.98</v>
      </c>
      <c r="Q4146">
        <v>193</v>
      </c>
      <c r="R4146">
        <v>103.2</v>
      </c>
      <c r="S4146">
        <v>180</v>
      </c>
      <c r="T4146">
        <v>105.1</v>
      </c>
      <c r="U4146">
        <v>217</v>
      </c>
      <c r="V4146">
        <v>-2.19</v>
      </c>
      <c r="W4146">
        <v>217</v>
      </c>
    </row>
    <row r="4147" spans="1:23" x14ac:dyDescent="0.25">
      <c r="A4147">
        <f>COUNTIF('Value Matchup'!$D$356:$D$423,D4147)</f>
        <v>0</v>
      </c>
      <c r="B4147" t="s">
        <v>1936</v>
      </c>
      <c r="C4147">
        <v>306</v>
      </c>
      <c r="D4147" t="s">
        <v>1658</v>
      </c>
      <c r="E4147" t="s">
        <v>116</v>
      </c>
      <c r="F4147" s="79" t="s">
        <v>541</v>
      </c>
      <c r="G4147">
        <v>-15.21</v>
      </c>
      <c r="H4147">
        <v>91.9</v>
      </c>
      <c r="I4147">
        <v>323</v>
      </c>
      <c r="J4147">
        <v>107.1</v>
      </c>
      <c r="K4147">
        <v>236</v>
      </c>
      <c r="L4147">
        <v>63</v>
      </c>
      <c r="M4147">
        <v>259</v>
      </c>
      <c r="N4147">
        <v>0.115</v>
      </c>
      <c r="O4147">
        <v>3</v>
      </c>
      <c r="P4147">
        <v>-11</v>
      </c>
      <c r="Q4147">
        <v>332</v>
      </c>
      <c r="R4147">
        <v>96.7</v>
      </c>
      <c r="S4147">
        <v>331</v>
      </c>
      <c r="T4147">
        <v>107.7</v>
      </c>
      <c r="U4147">
        <v>315</v>
      </c>
      <c r="V4147">
        <v>13.04</v>
      </c>
      <c r="W4147">
        <v>4</v>
      </c>
    </row>
    <row r="4148" spans="1:23" x14ac:dyDescent="0.25">
      <c r="A4148">
        <f>COUNTIF('Value Matchup'!$D$356:$D$423,D4148)</f>
        <v>0</v>
      </c>
      <c r="B4148" t="s">
        <v>1936</v>
      </c>
      <c r="C4148">
        <v>307</v>
      </c>
      <c r="D4148" t="s">
        <v>206</v>
      </c>
      <c r="E4148" t="s">
        <v>207</v>
      </c>
      <c r="F4148" s="79" t="s">
        <v>1737</v>
      </c>
      <c r="G4148">
        <v>-15.29</v>
      </c>
      <c r="H4148">
        <v>94.5</v>
      </c>
      <c r="I4148">
        <v>302</v>
      </c>
      <c r="J4148">
        <v>109.8</v>
      </c>
      <c r="K4148">
        <v>286</v>
      </c>
      <c r="L4148">
        <v>67.5</v>
      </c>
      <c r="M4148">
        <v>90</v>
      </c>
      <c r="N4148">
        <v>3.5000000000000003E-2</v>
      </c>
      <c r="O4148">
        <v>90</v>
      </c>
      <c r="P4148">
        <v>-5.51</v>
      </c>
      <c r="Q4148">
        <v>269</v>
      </c>
      <c r="R4148">
        <v>99.9</v>
      </c>
      <c r="S4148">
        <v>296</v>
      </c>
      <c r="T4148">
        <v>105.4</v>
      </c>
      <c r="U4148">
        <v>226</v>
      </c>
      <c r="V4148">
        <v>1.68</v>
      </c>
      <c r="W4148">
        <v>101</v>
      </c>
    </row>
    <row r="4149" spans="1:23" x14ac:dyDescent="0.25">
      <c r="A4149">
        <f>COUNTIF('Value Matchup'!$D$356:$D$423,D4149)</f>
        <v>0</v>
      </c>
      <c r="B4149" t="s">
        <v>1936</v>
      </c>
      <c r="C4149">
        <v>308</v>
      </c>
      <c r="D4149" t="s">
        <v>300</v>
      </c>
      <c r="E4149" t="s">
        <v>136</v>
      </c>
      <c r="F4149" s="79" t="s">
        <v>452</v>
      </c>
      <c r="G4149">
        <v>-15.38</v>
      </c>
      <c r="H4149">
        <v>96.1</v>
      </c>
      <c r="I4149">
        <v>281</v>
      </c>
      <c r="J4149">
        <v>111.5</v>
      </c>
      <c r="K4149">
        <v>311</v>
      </c>
      <c r="L4149">
        <v>67.3</v>
      </c>
      <c r="M4149">
        <v>95</v>
      </c>
      <c r="N4149">
        <v>9.0999999999999998E-2</v>
      </c>
      <c r="O4149">
        <v>12</v>
      </c>
      <c r="P4149">
        <v>-7.58</v>
      </c>
      <c r="Q4149">
        <v>309</v>
      </c>
      <c r="R4149">
        <v>98.8</v>
      </c>
      <c r="S4149">
        <v>318</v>
      </c>
      <c r="T4149">
        <v>106.4</v>
      </c>
      <c r="U4149">
        <v>277</v>
      </c>
      <c r="V4149">
        <v>12.9</v>
      </c>
      <c r="W4149">
        <v>5</v>
      </c>
    </row>
    <row r="4150" spans="1:23" x14ac:dyDescent="0.25">
      <c r="A4150">
        <f>COUNTIF('Value Matchup'!$D$356:$D$423,D4150)</f>
        <v>0</v>
      </c>
      <c r="B4150" t="s">
        <v>1936</v>
      </c>
      <c r="C4150">
        <v>309</v>
      </c>
      <c r="D4150" t="s">
        <v>280</v>
      </c>
      <c r="E4150" t="s">
        <v>148</v>
      </c>
      <c r="F4150" s="79" t="s">
        <v>1748</v>
      </c>
      <c r="G4150">
        <v>-15.45</v>
      </c>
      <c r="H4150">
        <v>93</v>
      </c>
      <c r="I4150">
        <v>315</v>
      </c>
      <c r="J4150">
        <v>108.5</v>
      </c>
      <c r="K4150">
        <v>260</v>
      </c>
      <c r="L4150">
        <v>60.3</v>
      </c>
      <c r="M4150">
        <v>320</v>
      </c>
      <c r="N4150">
        <v>-2.3E-2</v>
      </c>
      <c r="O4150">
        <v>223</v>
      </c>
      <c r="P4150">
        <v>-5.08</v>
      </c>
      <c r="Q4150">
        <v>261</v>
      </c>
      <c r="R4150">
        <v>101.1</v>
      </c>
      <c r="S4150">
        <v>260</v>
      </c>
      <c r="T4150">
        <v>106.2</v>
      </c>
      <c r="U4150">
        <v>270</v>
      </c>
      <c r="V4150">
        <v>-1.98</v>
      </c>
      <c r="W4150">
        <v>209</v>
      </c>
    </row>
    <row r="4151" spans="1:23" x14ac:dyDescent="0.25">
      <c r="A4151">
        <f>COUNTIF('Value Matchup'!$D$356:$D$423,D4151)</f>
        <v>0</v>
      </c>
      <c r="B4151" t="s">
        <v>1936</v>
      </c>
      <c r="C4151">
        <v>310</v>
      </c>
      <c r="D4151" t="s">
        <v>360</v>
      </c>
      <c r="E4151" t="s">
        <v>132</v>
      </c>
      <c r="F4151" s="79" t="s">
        <v>1660</v>
      </c>
      <c r="G4151">
        <v>-15.56</v>
      </c>
      <c r="H4151">
        <v>96.1</v>
      </c>
      <c r="I4151">
        <v>279</v>
      </c>
      <c r="J4151">
        <v>111.7</v>
      </c>
      <c r="K4151">
        <v>316</v>
      </c>
      <c r="L4151">
        <v>74.400000000000006</v>
      </c>
      <c r="M4151">
        <v>4</v>
      </c>
      <c r="N4151">
        <v>0.04</v>
      </c>
      <c r="O4151">
        <v>77</v>
      </c>
      <c r="P4151">
        <v>-8.0299999999999994</v>
      </c>
      <c r="Q4151">
        <v>314</v>
      </c>
      <c r="R4151">
        <v>100.9</v>
      </c>
      <c r="S4151">
        <v>269</v>
      </c>
      <c r="T4151">
        <v>108.9</v>
      </c>
      <c r="U4151">
        <v>337</v>
      </c>
      <c r="V4151">
        <v>1.23</v>
      </c>
      <c r="W4151">
        <v>116</v>
      </c>
    </row>
    <row r="4152" spans="1:23" x14ac:dyDescent="0.25">
      <c r="A4152">
        <f>COUNTIF('Value Matchup'!$D$356:$D$423,D4152)</f>
        <v>0</v>
      </c>
      <c r="B4152" t="s">
        <v>1936</v>
      </c>
      <c r="C4152">
        <v>311</v>
      </c>
      <c r="D4152" t="s">
        <v>245</v>
      </c>
      <c r="E4152" t="s">
        <v>207</v>
      </c>
      <c r="F4152" s="79" t="s">
        <v>1746</v>
      </c>
      <c r="G4152">
        <v>-15.6</v>
      </c>
      <c r="H4152">
        <v>94.4</v>
      </c>
      <c r="I4152">
        <v>304</v>
      </c>
      <c r="J4152">
        <v>110</v>
      </c>
      <c r="K4152">
        <v>291</v>
      </c>
      <c r="L4152">
        <v>68.2</v>
      </c>
      <c r="M4152">
        <v>71</v>
      </c>
      <c r="N4152">
        <v>0</v>
      </c>
      <c r="O4152">
        <v>166</v>
      </c>
      <c r="P4152">
        <v>-8.52</v>
      </c>
      <c r="Q4152">
        <v>319</v>
      </c>
      <c r="R4152">
        <v>98.1</v>
      </c>
      <c r="S4152">
        <v>322</v>
      </c>
      <c r="T4152">
        <v>106.6</v>
      </c>
      <c r="U4152">
        <v>285</v>
      </c>
      <c r="V4152">
        <v>-5.41</v>
      </c>
      <c r="W4152">
        <v>295</v>
      </c>
    </row>
    <row r="4153" spans="1:23" x14ac:dyDescent="0.25">
      <c r="A4153">
        <f>COUNTIF('Value Matchup'!$D$356:$D$423,D4153)</f>
        <v>0</v>
      </c>
      <c r="B4153" t="s">
        <v>1936</v>
      </c>
      <c r="C4153">
        <v>312</v>
      </c>
      <c r="D4153" t="s">
        <v>91</v>
      </c>
      <c r="E4153" t="s">
        <v>146</v>
      </c>
      <c r="F4153" s="79" t="s">
        <v>1751</v>
      </c>
      <c r="G4153">
        <v>-15.68</v>
      </c>
      <c r="H4153">
        <v>93.2</v>
      </c>
      <c r="I4153">
        <v>313</v>
      </c>
      <c r="J4153">
        <v>108.9</v>
      </c>
      <c r="K4153">
        <v>271</v>
      </c>
      <c r="L4153">
        <v>58.8</v>
      </c>
      <c r="M4153">
        <v>330</v>
      </c>
      <c r="N4153">
        <v>-3.9E-2</v>
      </c>
      <c r="O4153">
        <v>267</v>
      </c>
      <c r="P4153">
        <v>-4.37</v>
      </c>
      <c r="Q4153">
        <v>243</v>
      </c>
      <c r="R4153">
        <v>101.7</v>
      </c>
      <c r="S4153">
        <v>236</v>
      </c>
      <c r="T4153">
        <v>106.1</v>
      </c>
      <c r="U4153">
        <v>262</v>
      </c>
      <c r="V4153">
        <v>-0.39</v>
      </c>
      <c r="W4153">
        <v>157</v>
      </c>
    </row>
    <row r="4154" spans="1:23" x14ac:dyDescent="0.25">
      <c r="A4154">
        <f>COUNTIF('Value Matchup'!$D$356:$D$423,D4154)</f>
        <v>0</v>
      </c>
      <c r="B4154" t="s">
        <v>1936</v>
      </c>
      <c r="C4154">
        <v>313</v>
      </c>
      <c r="D4154" t="s">
        <v>181</v>
      </c>
      <c r="E4154" t="s">
        <v>146</v>
      </c>
      <c r="F4154" s="79" t="s">
        <v>1844</v>
      </c>
      <c r="G4154">
        <v>-15.91</v>
      </c>
      <c r="H4154">
        <v>92.4</v>
      </c>
      <c r="I4154">
        <v>320</v>
      </c>
      <c r="J4154">
        <v>108.3</v>
      </c>
      <c r="K4154">
        <v>258</v>
      </c>
      <c r="L4154">
        <v>64.599999999999994</v>
      </c>
      <c r="M4154">
        <v>192</v>
      </c>
      <c r="N4154">
        <v>0</v>
      </c>
      <c r="O4154">
        <v>168</v>
      </c>
      <c r="P4154">
        <v>-7.02</v>
      </c>
      <c r="Q4154">
        <v>301</v>
      </c>
      <c r="R4154">
        <v>100</v>
      </c>
      <c r="S4154">
        <v>292</v>
      </c>
      <c r="T4154">
        <v>107.1</v>
      </c>
      <c r="U4154">
        <v>303</v>
      </c>
      <c r="V4154">
        <v>-6.17</v>
      </c>
      <c r="W4154">
        <v>303</v>
      </c>
    </row>
    <row r="4155" spans="1:23" x14ac:dyDescent="0.25">
      <c r="A4155">
        <f>COUNTIF('Value Matchup'!$D$356:$D$423,D4155)</f>
        <v>0</v>
      </c>
      <c r="B4155" t="s">
        <v>1936</v>
      </c>
      <c r="C4155">
        <v>314</v>
      </c>
      <c r="D4155" t="s">
        <v>362</v>
      </c>
      <c r="E4155" t="s">
        <v>116</v>
      </c>
      <c r="F4155" s="79" t="s">
        <v>1661</v>
      </c>
      <c r="G4155">
        <v>-16.09</v>
      </c>
      <c r="H4155">
        <v>90</v>
      </c>
      <c r="I4155">
        <v>327</v>
      </c>
      <c r="J4155">
        <v>106.1</v>
      </c>
      <c r="K4155">
        <v>213</v>
      </c>
      <c r="L4155">
        <v>63.3</v>
      </c>
      <c r="M4155">
        <v>252</v>
      </c>
      <c r="N4155">
        <v>-2.5999999999999999E-2</v>
      </c>
      <c r="O4155">
        <v>237</v>
      </c>
      <c r="P4155">
        <v>-11.33</v>
      </c>
      <c r="Q4155">
        <v>333</v>
      </c>
      <c r="R4155">
        <v>96.7</v>
      </c>
      <c r="S4155">
        <v>332</v>
      </c>
      <c r="T4155">
        <v>108</v>
      </c>
      <c r="U4155">
        <v>323</v>
      </c>
      <c r="V4155">
        <v>7.97</v>
      </c>
      <c r="W4155">
        <v>16</v>
      </c>
    </row>
    <row r="4156" spans="1:23" x14ac:dyDescent="0.25">
      <c r="A4156">
        <f>COUNTIF('Value Matchup'!$D$356:$D$423,D4156)</f>
        <v>0</v>
      </c>
      <c r="B4156" t="s">
        <v>1936</v>
      </c>
      <c r="C4156">
        <v>315</v>
      </c>
      <c r="D4156" t="s">
        <v>240</v>
      </c>
      <c r="E4156" t="s">
        <v>116</v>
      </c>
      <c r="F4156" s="79" t="s">
        <v>760</v>
      </c>
      <c r="G4156">
        <v>-16.170000000000002</v>
      </c>
      <c r="H4156">
        <v>93</v>
      </c>
      <c r="I4156">
        <v>316</v>
      </c>
      <c r="J4156">
        <v>109.2</v>
      </c>
      <c r="K4156">
        <v>276</v>
      </c>
      <c r="L4156">
        <v>70</v>
      </c>
      <c r="M4156">
        <v>25</v>
      </c>
      <c r="N4156">
        <v>0.04</v>
      </c>
      <c r="O4156">
        <v>79</v>
      </c>
      <c r="P4156">
        <v>-11.87</v>
      </c>
      <c r="Q4156">
        <v>335</v>
      </c>
      <c r="R4156">
        <v>96.2</v>
      </c>
      <c r="S4156">
        <v>333</v>
      </c>
      <c r="T4156">
        <v>108.1</v>
      </c>
      <c r="U4156">
        <v>324</v>
      </c>
      <c r="V4156">
        <v>2.2000000000000002</v>
      </c>
      <c r="W4156">
        <v>94</v>
      </c>
    </row>
    <row r="4157" spans="1:23" x14ac:dyDescent="0.25">
      <c r="A4157">
        <f>COUNTIF('Value Matchup'!$D$356:$D$423,D4157)</f>
        <v>0</v>
      </c>
      <c r="B4157" t="s">
        <v>1936</v>
      </c>
      <c r="C4157">
        <v>316</v>
      </c>
      <c r="D4157" t="s">
        <v>165</v>
      </c>
      <c r="E4157" t="s">
        <v>159</v>
      </c>
      <c r="F4157" s="79" t="s">
        <v>1746</v>
      </c>
      <c r="G4157">
        <v>-16.55</v>
      </c>
      <c r="H4157">
        <v>99.1</v>
      </c>
      <c r="I4157">
        <v>237</v>
      </c>
      <c r="J4157">
        <v>115.6</v>
      </c>
      <c r="K4157">
        <v>337</v>
      </c>
      <c r="L4157">
        <v>68.3</v>
      </c>
      <c r="M4157">
        <v>65</v>
      </c>
      <c r="N4157">
        <v>4.0000000000000001E-3</v>
      </c>
      <c r="O4157">
        <v>157</v>
      </c>
      <c r="P4157">
        <v>-4.82</v>
      </c>
      <c r="Q4157">
        <v>254</v>
      </c>
      <c r="R4157">
        <v>102.1</v>
      </c>
      <c r="S4157">
        <v>216</v>
      </c>
      <c r="T4157">
        <v>106.9</v>
      </c>
      <c r="U4157">
        <v>297</v>
      </c>
      <c r="V4157">
        <v>-3.55</v>
      </c>
      <c r="W4157">
        <v>263</v>
      </c>
    </row>
    <row r="4158" spans="1:23" x14ac:dyDescent="0.25">
      <c r="A4158">
        <f>COUNTIF('Value Matchup'!$D$356:$D$423,D4158)</f>
        <v>0</v>
      </c>
      <c r="B4158" t="s">
        <v>1936</v>
      </c>
      <c r="C4158">
        <v>317</v>
      </c>
      <c r="D4158" t="s">
        <v>356</v>
      </c>
      <c r="E4158" t="s">
        <v>136</v>
      </c>
      <c r="F4158" s="79" t="s">
        <v>551</v>
      </c>
      <c r="G4158">
        <v>-16.61</v>
      </c>
      <c r="H4158">
        <v>95.5</v>
      </c>
      <c r="I4158">
        <v>289</v>
      </c>
      <c r="J4158">
        <v>112.1</v>
      </c>
      <c r="K4158">
        <v>320</v>
      </c>
      <c r="L4158">
        <v>70.3</v>
      </c>
      <c r="M4158">
        <v>21</v>
      </c>
      <c r="N4158">
        <v>5.7000000000000002E-2</v>
      </c>
      <c r="O4158">
        <v>45</v>
      </c>
      <c r="P4158">
        <v>-10.71</v>
      </c>
      <c r="Q4158">
        <v>330</v>
      </c>
      <c r="R4158">
        <v>96.9</v>
      </c>
      <c r="S4158">
        <v>330</v>
      </c>
      <c r="T4158">
        <v>107.7</v>
      </c>
      <c r="U4158">
        <v>313</v>
      </c>
      <c r="V4158">
        <v>-5.12</v>
      </c>
      <c r="W4158">
        <v>290</v>
      </c>
    </row>
    <row r="4159" spans="1:23" x14ac:dyDescent="0.25">
      <c r="A4159">
        <f>COUNTIF('Value Matchup'!$D$356:$D$423,D4159)</f>
        <v>0</v>
      </c>
      <c r="B4159" t="s">
        <v>1936</v>
      </c>
      <c r="C4159">
        <v>318</v>
      </c>
      <c r="D4159" t="s">
        <v>115</v>
      </c>
      <c r="E4159" t="s">
        <v>116</v>
      </c>
      <c r="F4159" s="79" t="s">
        <v>1194</v>
      </c>
      <c r="G4159">
        <v>-16.72</v>
      </c>
      <c r="H4159">
        <v>89.4</v>
      </c>
      <c r="I4159">
        <v>331</v>
      </c>
      <c r="J4159">
        <v>106.2</v>
      </c>
      <c r="K4159">
        <v>215</v>
      </c>
      <c r="L4159">
        <v>68.2</v>
      </c>
      <c r="M4159">
        <v>72</v>
      </c>
      <c r="N4159">
        <v>1.2E-2</v>
      </c>
      <c r="O4159">
        <v>143</v>
      </c>
      <c r="P4159">
        <v>-14.24</v>
      </c>
      <c r="Q4159">
        <v>341</v>
      </c>
      <c r="R4159">
        <v>94.6</v>
      </c>
      <c r="S4159">
        <v>341</v>
      </c>
      <c r="T4159">
        <v>108.9</v>
      </c>
      <c r="U4159">
        <v>335</v>
      </c>
      <c r="V4159">
        <v>4.87</v>
      </c>
      <c r="W4159">
        <v>46</v>
      </c>
    </row>
    <row r="4160" spans="1:23" x14ac:dyDescent="0.25">
      <c r="A4160">
        <f>COUNTIF('Value Matchup'!$D$356:$D$423,D4160)</f>
        <v>0</v>
      </c>
      <c r="B4160" t="s">
        <v>1936</v>
      </c>
      <c r="C4160">
        <v>319</v>
      </c>
      <c r="D4160" t="s">
        <v>368</v>
      </c>
      <c r="E4160" t="s">
        <v>148</v>
      </c>
      <c r="F4160" s="79" t="s">
        <v>1751</v>
      </c>
      <c r="G4160">
        <v>-17.22</v>
      </c>
      <c r="H4160">
        <v>97.1</v>
      </c>
      <c r="I4160">
        <v>266</v>
      </c>
      <c r="J4160">
        <v>114.3</v>
      </c>
      <c r="K4160">
        <v>331</v>
      </c>
      <c r="L4160">
        <v>60.9</v>
      </c>
      <c r="M4160">
        <v>314</v>
      </c>
      <c r="N4160">
        <v>-3.5999999999999997E-2</v>
      </c>
      <c r="O4160">
        <v>261</v>
      </c>
      <c r="P4160">
        <v>-5.57</v>
      </c>
      <c r="Q4160">
        <v>273</v>
      </c>
      <c r="R4160">
        <v>100.4</v>
      </c>
      <c r="S4160">
        <v>283</v>
      </c>
      <c r="T4160">
        <v>105.9</v>
      </c>
      <c r="U4160">
        <v>254</v>
      </c>
      <c r="V4160">
        <v>-0.69</v>
      </c>
      <c r="W4160">
        <v>166</v>
      </c>
    </row>
    <row r="4161" spans="1:23" x14ac:dyDescent="0.25">
      <c r="A4161">
        <f>COUNTIF('Value Matchup'!$D$356:$D$423,D4161)</f>
        <v>0</v>
      </c>
      <c r="B4161" t="s">
        <v>1936</v>
      </c>
      <c r="C4161">
        <v>320</v>
      </c>
      <c r="D4161" t="s">
        <v>154</v>
      </c>
      <c r="E4161" t="s">
        <v>1399</v>
      </c>
      <c r="F4161" s="79" t="s">
        <v>1755</v>
      </c>
      <c r="G4161">
        <v>-17.309999999999999</v>
      </c>
      <c r="H4161">
        <v>96.7</v>
      </c>
      <c r="I4161">
        <v>270</v>
      </c>
      <c r="J4161">
        <v>114</v>
      </c>
      <c r="K4161">
        <v>327</v>
      </c>
      <c r="L4161">
        <v>65.2</v>
      </c>
      <c r="M4161">
        <v>164</v>
      </c>
      <c r="N4161">
        <v>-4.0000000000000001E-3</v>
      </c>
      <c r="O4161">
        <v>182</v>
      </c>
      <c r="P4161">
        <v>-5.85</v>
      </c>
      <c r="Q4161">
        <v>278</v>
      </c>
      <c r="R4161">
        <v>101.2</v>
      </c>
      <c r="S4161">
        <v>258</v>
      </c>
      <c r="T4161">
        <v>107</v>
      </c>
      <c r="U4161">
        <v>299</v>
      </c>
      <c r="V4161">
        <v>-5.61</v>
      </c>
      <c r="W4161">
        <v>297</v>
      </c>
    </row>
    <row r="4162" spans="1:23" x14ac:dyDescent="0.25">
      <c r="A4162">
        <f>COUNTIF('Value Matchup'!$D$356:$D$423,D4162)</f>
        <v>0</v>
      </c>
      <c r="B4162" t="s">
        <v>1936</v>
      </c>
      <c r="C4162">
        <v>321</v>
      </c>
      <c r="D4162" t="s">
        <v>387</v>
      </c>
      <c r="E4162" t="s">
        <v>153</v>
      </c>
      <c r="F4162" s="79" t="s">
        <v>1739</v>
      </c>
      <c r="G4162">
        <v>-17.649999999999999</v>
      </c>
      <c r="H4162">
        <v>97.9</v>
      </c>
      <c r="I4162">
        <v>252</v>
      </c>
      <c r="J4162">
        <v>115.6</v>
      </c>
      <c r="K4162">
        <v>336</v>
      </c>
      <c r="L4162">
        <v>62.9</v>
      </c>
      <c r="M4162">
        <v>263</v>
      </c>
      <c r="N4162">
        <v>1.2E-2</v>
      </c>
      <c r="O4162">
        <v>142</v>
      </c>
      <c r="P4162">
        <v>-2.92</v>
      </c>
      <c r="Q4162">
        <v>217</v>
      </c>
      <c r="R4162">
        <v>101.9</v>
      </c>
      <c r="S4162">
        <v>228</v>
      </c>
      <c r="T4162">
        <v>104.8</v>
      </c>
      <c r="U4162">
        <v>200</v>
      </c>
      <c r="V4162">
        <v>-3.36</v>
      </c>
      <c r="W4162">
        <v>255</v>
      </c>
    </row>
    <row r="4163" spans="1:23" x14ac:dyDescent="0.25">
      <c r="A4163">
        <f>COUNTIF('Value Matchup'!$D$356:$D$423,D4163)</f>
        <v>0</v>
      </c>
      <c r="B4163" t="s">
        <v>1936</v>
      </c>
      <c r="C4163">
        <v>322</v>
      </c>
      <c r="D4163" t="s">
        <v>261</v>
      </c>
      <c r="E4163" t="s">
        <v>118</v>
      </c>
      <c r="F4163" s="79" t="s">
        <v>1760</v>
      </c>
      <c r="G4163">
        <v>-17.82</v>
      </c>
      <c r="H4163">
        <v>92.6</v>
      </c>
      <c r="I4163">
        <v>318</v>
      </c>
      <c r="J4163">
        <v>110.4</v>
      </c>
      <c r="K4163">
        <v>301</v>
      </c>
      <c r="L4163">
        <v>66.3</v>
      </c>
      <c r="M4163">
        <v>130</v>
      </c>
      <c r="N4163">
        <v>-3.4000000000000002E-2</v>
      </c>
      <c r="O4163">
        <v>255</v>
      </c>
      <c r="P4163">
        <v>-5.33</v>
      </c>
      <c r="Q4163">
        <v>264</v>
      </c>
      <c r="R4163">
        <v>100.5</v>
      </c>
      <c r="S4163">
        <v>278</v>
      </c>
      <c r="T4163">
        <v>105.9</v>
      </c>
      <c r="U4163">
        <v>250</v>
      </c>
      <c r="V4163">
        <v>-2.59</v>
      </c>
      <c r="W4163">
        <v>230</v>
      </c>
    </row>
    <row r="4164" spans="1:23" x14ac:dyDescent="0.25">
      <c r="A4164">
        <f>COUNTIF('Value Matchup'!$D$356:$D$423,D4164)</f>
        <v>0</v>
      </c>
      <c r="B4164" t="s">
        <v>1936</v>
      </c>
      <c r="C4164">
        <v>323</v>
      </c>
      <c r="D4164" t="s">
        <v>1768</v>
      </c>
      <c r="E4164" t="s">
        <v>1399</v>
      </c>
      <c r="F4164" s="79" t="s">
        <v>1728</v>
      </c>
      <c r="G4164">
        <v>-18.2</v>
      </c>
      <c r="H4164">
        <v>89.7</v>
      </c>
      <c r="I4164">
        <v>330</v>
      </c>
      <c r="J4164">
        <v>107.9</v>
      </c>
      <c r="K4164">
        <v>251</v>
      </c>
      <c r="L4164">
        <v>65.599999999999994</v>
      </c>
      <c r="M4164">
        <v>150</v>
      </c>
      <c r="N4164">
        <v>8.9999999999999993E-3</v>
      </c>
      <c r="O4164">
        <v>151</v>
      </c>
      <c r="P4164">
        <v>-10.92</v>
      </c>
      <c r="Q4164">
        <v>331</v>
      </c>
      <c r="R4164">
        <v>96.1</v>
      </c>
      <c r="S4164">
        <v>335</v>
      </c>
      <c r="T4164">
        <v>107</v>
      </c>
      <c r="U4164">
        <v>302</v>
      </c>
      <c r="V4164">
        <v>-10.32</v>
      </c>
      <c r="W4164">
        <v>337</v>
      </c>
    </row>
    <row r="4165" spans="1:23" x14ac:dyDescent="0.25">
      <c r="A4165">
        <f>COUNTIF('Value Matchup'!$D$356:$D$423,D4165)</f>
        <v>0</v>
      </c>
      <c r="B4165" t="s">
        <v>1936</v>
      </c>
      <c r="C4165">
        <v>324</v>
      </c>
      <c r="D4165" t="s">
        <v>135</v>
      </c>
      <c r="E4165" t="s">
        <v>136</v>
      </c>
      <c r="F4165" s="79" t="s">
        <v>1738</v>
      </c>
      <c r="G4165">
        <v>-18.399999999999999</v>
      </c>
      <c r="H4165">
        <v>92.1</v>
      </c>
      <c r="I4165">
        <v>322</v>
      </c>
      <c r="J4165">
        <v>110.5</v>
      </c>
      <c r="K4165">
        <v>303</v>
      </c>
      <c r="L4165">
        <v>57.8</v>
      </c>
      <c r="M4165">
        <v>336</v>
      </c>
      <c r="N4165">
        <v>-0.01</v>
      </c>
      <c r="O4165">
        <v>197</v>
      </c>
      <c r="P4165">
        <v>-12</v>
      </c>
      <c r="Q4165">
        <v>336</v>
      </c>
      <c r="R4165">
        <v>95.8</v>
      </c>
      <c r="S4165">
        <v>336</v>
      </c>
      <c r="T4165">
        <v>107.8</v>
      </c>
      <c r="U4165">
        <v>321</v>
      </c>
      <c r="V4165">
        <v>-6.51</v>
      </c>
      <c r="W4165">
        <v>310</v>
      </c>
    </row>
    <row r="4166" spans="1:23" x14ac:dyDescent="0.25">
      <c r="A4166">
        <f>COUNTIF('Value Matchup'!$D$356:$D$423,D4166)</f>
        <v>0</v>
      </c>
      <c r="B4166" t="s">
        <v>1936</v>
      </c>
      <c r="C4166">
        <v>325</v>
      </c>
      <c r="D4166" t="s">
        <v>194</v>
      </c>
      <c r="E4166" t="s">
        <v>132</v>
      </c>
      <c r="F4166" s="79" t="s">
        <v>1752</v>
      </c>
      <c r="G4166">
        <v>-18.41</v>
      </c>
      <c r="H4166">
        <v>95.7</v>
      </c>
      <c r="I4166">
        <v>287</v>
      </c>
      <c r="J4166">
        <v>114.1</v>
      </c>
      <c r="K4166">
        <v>329</v>
      </c>
      <c r="L4166">
        <v>61.6</v>
      </c>
      <c r="M4166">
        <v>299</v>
      </c>
      <c r="N4166">
        <v>-2.4E-2</v>
      </c>
      <c r="O4166">
        <v>229</v>
      </c>
      <c r="P4166">
        <v>-8.81</v>
      </c>
      <c r="Q4166">
        <v>323</v>
      </c>
      <c r="R4166">
        <v>100.1</v>
      </c>
      <c r="S4166">
        <v>290</v>
      </c>
      <c r="T4166">
        <v>108.9</v>
      </c>
      <c r="U4166">
        <v>334</v>
      </c>
      <c r="V4166">
        <v>-3.89</v>
      </c>
      <c r="W4166">
        <v>270</v>
      </c>
    </row>
    <row r="4167" spans="1:23" x14ac:dyDescent="0.25">
      <c r="A4167">
        <f>COUNTIF('Value Matchup'!$D$356:$D$423,D4167)</f>
        <v>0</v>
      </c>
      <c r="B4167" t="s">
        <v>1936</v>
      </c>
      <c r="C4167">
        <v>326</v>
      </c>
      <c r="D4167" t="s">
        <v>242</v>
      </c>
      <c r="E4167" t="s">
        <v>132</v>
      </c>
      <c r="F4167" s="79" t="s">
        <v>1752</v>
      </c>
      <c r="G4167">
        <v>-18.47</v>
      </c>
      <c r="H4167">
        <v>97.4</v>
      </c>
      <c r="I4167">
        <v>261</v>
      </c>
      <c r="J4167">
        <v>115.8</v>
      </c>
      <c r="K4167">
        <v>338</v>
      </c>
      <c r="L4167">
        <v>67.3</v>
      </c>
      <c r="M4167">
        <v>96</v>
      </c>
      <c r="N4167">
        <v>-8.1000000000000003E-2</v>
      </c>
      <c r="O4167">
        <v>329</v>
      </c>
      <c r="P4167">
        <v>-10.53</v>
      </c>
      <c r="Q4167">
        <v>328</v>
      </c>
      <c r="R4167">
        <v>99.1</v>
      </c>
      <c r="S4167">
        <v>312</v>
      </c>
      <c r="T4167">
        <v>109.7</v>
      </c>
      <c r="U4167">
        <v>341</v>
      </c>
      <c r="V4167">
        <v>-10.29</v>
      </c>
      <c r="W4167">
        <v>336</v>
      </c>
    </row>
    <row r="4168" spans="1:23" x14ac:dyDescent="0.25">
      <c r="A4168">
        <f>COUNTIF('Value Matchup'!$D$356:$D$423,D4168)</f>
        <v>0</v>
      </c>
      <c r="B4168" t="s">
        <v>1936</v>
      </c>
      <c r="C4168">
        <v>327</v>
      </c>
      <c r="D4168" t="s">
        <v>254</v>
      </c>
      <c r="E4168" t="s">
        <v>1399</v>
      </c>
      <c r="F4168" s="79" t="s">
        <v>1739</v>
      </c>
      <c r="G4168">
        <v>-18.61</v>
      </c>
      <c r="H4168">
        <v>97.9</v>
      </c>
      <c r="I4168">
        <v>253</v>
      </c>
      <c r="J4168">
        <v>116.5</v>
      </c>
      <c r="K4168">
        <v>340</v>
      </c>
      <c r="L4168">
        <v>66.5</v>
      </c>
      <c r="M4168">
        <v>122</v>
      </c>
      <c r="N4168">
        <v>-8.9999999999999993E-3</v>
      </c>
      <c r="O4168">
        <v>194</v>
      </c>
      <c r="P4168">
        <v>-4.68</v>
      </c>
      <c r="Q4168">
        <v>247</v>
      </c>
      <c r="R4168">
        <v>99.9</v>
      </c>
      <c r="S4168">
        <v>297</v>
      </c>
      <c r="T4168">
        <v>104.5</v>
      </c>
      <c r="U4168">
        <v>193</v>
      </c>
      <c r="V4168">
        <v>-1.94</v>
      </c>
      <c r="W4168">
        <v>206</v>
      </c>
    </row>
    <row r="4169" spans="1:23" x14ac:dyDescent="0.25">
      <c r="A4169">
        <f>COUNTIF('Value Matchup'!$D$356:$D$423,D4169)</f>
        <v>0</v>
      </c>
      <c r="B4169" t="s">
        <v>1936</v>
      </c>
      <c r="C4169">
        <v>328</v>
      </c>
      <c r="D4169" t="s">
        <v>257</v>
      </c>
      <c r="E4169" t="s">
        <v>155</v>
      </c>
      <c r="F4169" s="79" t="s">
        <v>1869</v>
      </c>
      <c r="G4169">
        <v>-19.100000000000001</v>
      </c>
      <c r="H4169">
        <v>93.3</v>
      </c>
      <c r="I4169">
        <v>312</v>
      </c>
      <c r="J4169">
        <v>112.4</v>
      </c>
      <c r="K4169">
        <v>322</v>
      </c>
      <c r="L4169">
        <v>63.2</v>
      </c>
      <c r="M4169">
        <v>254</v>
      </c>
      <c r="N4169">
        <v>-3.0000000000000001E-3</v>
      </c>
      <c r="O4169">
        <v>177</v>
      </c>
      <c r="P4169">
        <v>-4.9400000000000004</v>
      </c>
      <c r="Q4169">
        <v>257</v>
      </c>
      <c r="R4169">
        <v>101.2</v>
      </c>
      <c r="S4169">
        <v>257</v>
      </c>
      <c r="T4169">
        <v>106.1</v>
      </c>
      <c r="U4169">
        <v>265</v>
      </c>
      <c r="V4169">
        <v>-9.31</v>
      </c>
      <c r="W4169">
        <v>329</v>
      </c>
    </row>
    <row r="4170" spans="1:23" x14ac:dyDescent="0.25">
      <c r="A4170">
        <f>COUNTIF('Value Matchup'!$D$356:$D$423,D4170)</f>
        <v>0</v>
      </c>
      <c r="B4170" t="s">
        <v>1936</v>
      </c>
      <c r="C4170">
        <v>329</v>
      </c>
      <c r="D4170" t="s">
        <v>127</v>
      </c>
      <c r="E4170" t="s">
        <v>116</v>
      </c>
      <c r="F4170" s="79" t="s">
        <v>451</v>
      </c>
      <c r="G4170">
        <v>-19.61</v>
      </c>
      <c r="H4170">
        <v>87.7</v>
      </c>
      <c r="I4170">
        <v>335</v>
      </c>
      <c r="J4170">
        <v>107.3</v>
      </c>
      <c r="K4170">
        <v>244</v>
      </c>
      <c r="L4170">
        <v>62.7</v>
      </c>
      <c r="M4170">
        <v>273</v>
      </c>
      <c r="N4170">
        <v>2.5000000000000001E-2</v>
      </c>
      <c r="O4170">
        <v>113</v>
      </c>
      <c r="P4170">
        <v>-13.22</v>
      </c>
      <c r="Q4170">
        <v>338</v>
      </c>
      <c r="R4170">
        <v>95.3</v>
      </c>
      <c r="S4170">
        <v>338</v>
      </c>
      <c r="T4170">
        <v>108.5</v>
      </c>
      <c r="U4170">
        <v>331</v>
      </c>
      <c r="V4170">
        <v>2.98</v>
      </c>
      <c r="W4170">
        <v>78</v>
      </c>
    </row>
    <row r="4171" spans="1:23" x14ac:dyDescent="0.25">
      <c r="A4171">
        <f>COUNTIF('Value Matchup'!$D$356:$D$423,D4171)</f>
        <v>0</v>
      </c>
      <c r="B4171" t="s">
        <v>1936</v>
      </c>
      <c r="C4171">
        <v>330</v>
      </c>
      <c r="D4171" t="s">
        <v>382</v>
      </c>
      <c r="E4171" t="s">
        <v>169</v>
      </c>
      <c r="F4171" s="79" t="s">
        <v>1869</v>
      </c>
      <c r="G4171">
        <v>-20.95</v>
      </c>
      <c r="H4171">
        <v>94.9</v>
      </c>
      <c r="I4171">
        <v>298</v>
      </c>
      <c r="J4171">
        <v>115.9</v>
      </c>
      <c r="K4171">
        <v>339</v>
      </c>
      <c r="L4171">
        <v>62.1</v>
      </c>
      <c r="M4171">
        <v>289</v>
      </c>
      <c r="N4171">
        <v>-2.3E-2</v>
      </c>
      <c r="O4171">
        <v>225</v>
      </c>
      <c r="P4171">
        <v>0.82</v>
      </c>
      <c r="Q4171">
        <v>145</v>
      </c>
      <c r="R4171">
        <v>104.6</v>
      </c>
      <c r="S4171">
        <v>117</v>
      </c>
      <c r="T4171">
        <v>103.8</v>
      </c>
      <c r="U4171">
        <v>165</v>
      </c>
      <c r="V4171">
        <v>4.1100000000000003</v>
      </c>
      <c r="W4171">
        <v>54</v>
      </c>
    </row>
    <row r="4172" spans="1:23" x14ac:dyDescent="0.25">
      <c r="A4172">
        <f>COUNTIF('Value Matchup'!$D$356:$D$423,D4172)</f>
        <v>1</v>
      </c>
      <c r="B4172" t="s">
        <v>1936</v>
      </c>
      <c r="C4172">
        <v>331</v>
      </c>
      <c r="D4172" t="s">
        <v>327</v>
      </c>
      <c r="E4172" t="s">
        <v>116</v>
      </c>
      <c r="F4172" s="79" t="s">
        <v>1742</v>
      </c>
      <c r="G4172">
        <v>-21.82</v>
      </c>
      <c r="H4172">
        <v>89.8</v>
      </c>
      <c r="I4172">
        <v>329</v>
      </c>
      <c r="J4172">
        <v>111.6</v>
      </c>
      <c r="K4172">
        <v>313</v>
      </c>
      <c r="L4172">
        <v>69.400000000000006</v>
      </c>
      <c r="M4172">
        <v>38</v>
      </c>
      <c r="N4172">
        <v>-1.4E-2</v>
      </c>
      <c r="O4172">
        <v>203</v>
      </c>
      <c r="P4172">
        <v>-10.71</v>
      </c>
      <c r="Q4172">
        <v>329</v>
      </c>
      <c r="R4172">
        <v>97</v>
      </c>
      <c r="S4172">
        <v>329</v>
      </c>
      <c r="T4172">
        <v>107.7</v>
      </c>
      <c r="U4172">
        <v>314</v>
      </c>
      <c r="V4172">
        <v>7.8</v>
      </c>
      <c r="W4172">
        <v>21</v>
      </c>
    </row>
    <row r="4173" spans="1:23" x14ac:dyDescent="0.25">
      <c r="A4173">
        <f>COUNTIF('Value Matchup'!$D$356:$D$423,D4173)</f>
        <v>0</v>
      </c>
      <c r="B4173" t="s">
        <v>1936</v>
      </c>
      <c r="C4173">
        <v>332</v>
      </c>
      <c r="D4173" t="s">
        <v>259</v>
      </c>
      <c r="E4173" t="s">
        <v>151</v>
      </c>
      <c r="F4173" s="79" t="s">
        <v>1767</v>
      </c>
      <c r="G4173">
        <v>-22.33</v>
      </c>
      <c r="H4173">
        <v>91.2</v>
      </c>
      <c r="I4173">
        <v>324</v>
      </c>
      <c r="J4173">
        <v>113.6</v>
      </c>
      <c r="K4173">
        <v>326</v>
      </c>
      <c r="L4173">
        <v>68.2</v>
      </c>
      <c r="M4173">
        <v>70</v>
      </c>
      <c r="N4173">
        <v>6.6000000000000003E-2</v>
      </c>
      <c r="O4173">
        <v>33</v>
      </c>
      <c r="P4173">
        <v>-0.71</v>
      </c>
      <c r="Q4173">
        <v>167</v>
      </c>
      <c r="R4173">
        <v>102</v>
      </c>
      <c r="S4173">
        <v>222</v>
      </c>
      <c r="T4173">
        <v>102.7</v>
      </c>
      <c r="U4173">
        <v>136</v>
      </c>
      <c r="V4173">
        <v>-1.57</v>
      </c>
      <c r="W4173">
        <v>193</v>
      </c>
    </row>
    <row r="4174" spans="1:23" x14ac:dyDescent="0.25">
      <c r="A4174">
        <f>COUNTIF('Value Matchup'!$D$356:$D$423,D4174)</f>
        <v>0</v>
      </c>
      <c r="B4174" t="s">
        <v>1936</v>
      </c>
      <c r="C4174">
        <v>333</v>
      </c>
      <c r="D4174" t="s">
        <v>336</v>
      </c>
      <c r="E4174" t="s">
        <v>198</v>
      </c>
      <c r="F4174" s="79" t="s">
        <v>1933</v>
      </c>
      <c r="G4174">
        <v>-22.44</v>
      </c>
      <c r="H4174">
        <v>90</v>
      </c>
      <c r="I4174">
        <v>328</v>
      </c>
      <c r="J4174">
        <v>112.4</v>
      </c>
      <c r="K4174">
        <v>323</v>
      </c>
      <c r="L4174">
        <v>68.7</v>
      </c>
      <c r="M4174">
        <v>50</v>
      </c>
      <c r="N4174">
        <v>1E-3</v>
      </c>
      <c r="O4174">
        <v>163</v>
      </c>
      <c r="P4174">
        <v>-2.16</v>
      </c>
      <c r="Q4174">
        <v>195</v>
      </c>
      <c r="R4174">
        <v>103.7</v>
      </c>
      <c r="S4174">
        <v>159</v>
      </c>
      <c r="T4174">
        <v>105.8</v>
      </c>
      <c r="U4174">
        <v>248</v>
      </c>
      <c r="V4174">
        <v>5</v>
      </c>
      <c r="W4174">
        <v>44</v>
      </c>
    </row>
    <row r="4175" spans="1:23" x14ac:dyDescent="0.25">
      <c r="A4175">
        <f>COUNTIF('Value Matchup'!$D$356:$D$423,D4175)</f>
        <v>1</v>
      </c>
      <c r="B4175" t="s">
        <v>1936</v>
      </c>
      <c r="C4175">
        <v>334</v>
      </c>
      <c r="D4175" t="s">
        <v>301</v>
      </c>
      <c r="E4175" t="s">
        <v>1399</v>
      </c>
      <c r="F4175" s="79" t="s">
        <v>1764</v>
      </c>
      <c r="G4175">
        <v>-23.17</v>
      </c>
      <c r="H4175">
        <v>85.3</v>
      </c>
      <c r="I4175">
        <v>340</v>
      </c>
      <c r="J4175">
        <v>108.5</v>
      </c>
      <c r="K4175">
        <v>262</v>
      </c>
      <c r="L4175">
        <v>68.3</v>
      </c>
      <c r="M4175">
        <v>66</v>
      </c>
      <c r="N4175">
        <v>3.2000000000000001E-2</v>
      </c>
      <c r="O4175">
        <v>93</v>
      </c>
      <c r="P4175">
        <v>5.67</v>
      </c>
      <c r="Q4175">
        <v>77</v>
      </c>
      <c r="R4175">
        <v>106.6</v>
      </c>
      <c r="S4175">
        <v>72</v>
      </c>
      <c r="T4175">
        <v>100.9</v>
      </c>
      <c r="U4175">
        <v>74</v>
      </c>
      <c r="V4175">
        <v>7.81</v>
      </c>
      <c r="W4175">
        <v>20</v>
      </c>
    </row>
    <row r="4176" spans="1:23" x14ac:dyDescent="0.25">
      <c r="A4176">
        <f>COUNTIF('Value Matchup'!$D$356:$D$423,D4176)</f>
        <v>0</v>
      </c>
      <c r="B4176" t="s">
        <v>1936</v>
      </c>
      <c r="C4176">
        <v>335</v>
      </c>
      <c r="D4176" t="s">
        <v>380</v>
      </c>
      <c r="E4176" t="s">
        <v>116</v>
      </c>
      <c r="F4176" s="79" t="s">
        <v>1753</v>
      </c>
      <c r="G4176">
        <v>-23.21</v>
      </c>
      <c r="H4176">
        <v>88.3</v>
      </c>
      <c r="I4176">
        <v>333</v>
      </c>
      <c r="J4176">
        <v>111.5</v>
      </c>
      <c r="K4176">
        <v>312</v>
      </c>
      <c r="L4176">
        <v>67.400000000000006</v>
      </c>
      <c r="M4176">
        <v>93</v>
      </c>
      <c r="N4176">
        <v>1E-3</v>
      </c>
      <c r="O4176">
        <v>165</v>
      </c>
      <c r="P4176">
        <v>-8.75</v>
      </c>
      <c r="Q4176">
        <v>320</v>
      </c>
      <c r="R4176">
        <v>97.8</v>
      </c>
      <c r="S4176">
        <v>323</v>
      </c>
      <c r="T4176">
        <v>106.6</v>
      </c>
      <c r="U4176">
        <v>286</v>
      </c>
      <c r="V4176">
        <v>6.29</v>
      </c>
      <c r="W4176">
        <v>31</v>
      </c>
    </row>
    <row r="4177" spans="1:23" x14ac:dyDescent="0.25">
      <c r="A4177">
        <f>COUNTIF('Value Matchup'!$D$356:$D$423,D4177)</f>
        <v>0</v>
      </c>
      <c r="B4177" t="s">
        <v>1936</v>
      </c>
      <c r="C4177">
        <v>336</v>
      </c>
      <c r="D4177" t="s">
        <v>228</v>
      </c>
      <c r="E4177" t="s">
        <v>136</v>
      </c>
      <c r="F4177" s="79" t="s">
        <v>1861</v>
      </c>
      <c r="G4177">
        <v>-23.29</v>
      </c>
      <c r="H4177">
        <v>85.9</v>
      </c>
      <c r="I4177">
        <v>339</v>
      </c>
      <c r="J4177">
        <v>109.2</v>
      </c>
      <c r="K4177">
        <v>277</v>
      </c>
      <c r="L4177">
        <v>62.6</v>
      </c>
      <c r="M4177">
        <v>276</v>
      </c>
      <c r="N4177">
        <v>-2.7E-2</v>
      </c>
      <c r="O4177">
        <v>239</v>
      </c>
      <c r="P4177">
        <v>-7.55</v>
      </c>
      <c r="Q4177">
        <v>308</v>
      </c>
      <c r="R4177">
        <v>99.1</v>
      </c>
      <c r="S4177">
        <v>315</v>
      </c>
      <c r="T4177">
        <v>106.6</v>
      </c>
      <c r="U4177">
        <v>288</v>
      </c>
      <c r="V4177">
        <v>-0.6</v>
      </c>
      <c r="W4177">
        <v>163</v>
      </c>
    </row>
    <row r="4178" spans="1:23" x14ac:dyDescent="0.25">
      <c r="A4178">
        <f>COUNTIF('Value Matchup'!$D$356:$D$423,D4178)</f>
        <v>0</v>
      </c>
      <c r="B4178" t="s">
        <v>1936</v>
      </c>
      <c r="C4178">
        <v>337</v>
      </c>
      <c r="D4178" t="s">
        <v>305</v>
      </c>
      <c r="E4178" t="s">
        <v>207</v>
      </c>
      <c r="F4178" s="79" t="s">
        <v>1934</v>
      </c>
      <c r="G4178">
        <v>-23.54</v>
      </c>
      <c r="H4178">
        <v>86.3</v>
      </c>
      <c r="I4178">
        <v>337</v>
      </c>
      <c r="J4178">
        <v>109.9</v>
      </c>
      <c r="K4178">
        <v>289</v>
      </c>
      <c r="L4178">
        <v>64.400000000000006</v>
      </c>
      <c r="M4178">
        <v>197</v>
      </c>
      <c r="N4178">
        <v>-6.0999999999999999E-2</v>
      </c>
      <c r="O4178">
        <v>306</v>
      </c>
      <c r="P4178">
        <v>-5.56</v>
      </c>
      <c r="Q4178">
        <v>272</v>
      </c>
      <c r="R4178">
        <v>100</v>
      </c>
      <c r="S4178">
        <v>293</v>
      </c>
      <c r="T4178">
        <v>105.5</v>
      </c>
      <c r="U4178">
        <v>236</v>
      </c>
      <c r="V4178">
        <v>1.95</v>
      </c>
      <c r="W4178">
        <v>98</v>
      </c>
    </row>
    <row r="4179" spans="1:23" x14ac:dyDescent="0.25">
      <c r="A4179">
        <f>COUNTIF('Value Matchup'!$D$356:$D$423,D4179)</f>
        <v>0</v>
      </c>
      <c r="B4179" t="s">
        <v>1936</v>
      </c>
      <c r="C4179">
        <v>338</v>
      </c>
      <c r="D4179" t="s">
        <v>218</v>
      </c>
      <c r="E4179" t="s">
        <v>116</v>
      </c>
      <c r="F4179" s="79" t="s">
        <v>1783</v>
      </c>
      <c r="G4179">
        <v>-24.32</v>
      </c>
      <c r="H4179">
        <v>90.9</v>
      </c>
      <c r="I4179">
        <v>325</v>
      </c>
      <c r="J4179">
        <v>115.2</v>
      </c>
      <c r="K4179">
        <v>334</v>
      </c>
      <c r="L4179">
        <v>68.400000000000006</v>
      </c>
      <c r="M4179">
        <v>64</v>
      </c>
      <c r="N4179">
        <v>1.9E-2</v>
      </c>
      <c r="O4179">
        <v>120</v>
      </c>
      <c r="P4179">
        <v>-13.25</v>
      </c>
      <c r="Q4179">
        <v>339</v>
      </c>
      <c r="R4179">
        <v>94.7</v>
      </c>
      <c r="S4179">
        <v>340</v>
      </c>
      <c r="T4179">
        <v>107.9</v>
      </c>
      <c r="U4179">
        <v>322</v>
      </c>
      <c r="V4179">
        <v>11.62</v>
      </c>
      <c r="W4179">
        <v>7</v>
      </c>
    </row>
    <row r="4180" spans="1:23" x14ac:dyDescent="0.25">
      <c r="A4180">
        <f>COUNTIF('Value Matchup'!$D$356:$D$423,D4180)</f>
        <v>0</v>
      </c>
      <c r="B4180" t="s">
        <v>1936</v>
      </c>
      <c r="C4180">
        <v>339</v>
      </c>
      <c r="D4180" t="s">
        <v>119</v>
      </c>
      <c r="E4180" t="s">
        <v>116</v>
      </c>
      <c r="F4180" s="79" t="s">
        <v>1748</v>
      </c>
      <c r="G4180">
        <v>-24.83</v>
      </c>
      <c r="H4180">
        <v>93.5</v>
      </c>
      <c r="I4180">
        <v>311</v>
      </c>
      <c r="J4180">
        <v>118.3</v>
      </c>
      <c r="K4180">
        <v>341</v>
      </c>
      <c r="L4180">
        <v>67.8</v>
      </c>
      <c r="M4180">
        <v>84</v>
      </c>
      <c r="N4180">
        <v>1.7999999999999999E-2</v>
      </c>
      <c r="O4180">
        <v>125</v>
      </c>
      <c r="P4180">
        <v>-11.56</v>
      </c>
      <c r="Q4180">
        <v>334</v>
      </c>
      <c r="R4180">
        <v>96.2</v>
      </c>
      <c r="S4180">
        <v>334</v>
      </c>
      <c r="T4180">
        <v>107.7</v>
      </c>
      <c r="U4180">
        <v>316</v>
      </c>
      <c r="V4180">
        <v>1.39</v>
      </c>
      <c r="W4180">
        <v>113</v>
      </c>
    </row>
    <row r="4181" spans="1:23" x14ac:dyDescent="0.25">
      <c r="A4181">
        <f>COUNTIF('Value Matchup'!$D$356:$D$423,D4181)</f>
        <v>0</v>
      </c>
      <c r="B4181" t="s">
        <v>1936</v>
      </c>
      <c r="C4181">
        <v>340</v>
      </c>
      <c r="D4181" t="s">
        <v>265</v>
      </c>
      <c r="E4181" t="s">
        <v>136</v>
      </c>
      <c r="F4181" s="79" t="s">
        <v>1765</v>
      </c>
      <c r="G4181">
        <v>-28.29</v>
      </c>
      <c r="H4181">
        <v>86.1</v>
      </c>
      <c r="I4181">
        <v>338</v>
      </c>
      <c r="J4181">
        <v>114.4</v>
      </c>
      <c r="K4181">
        <v>332</v>
      </c>
      <c r="L4181">
        <v>67.099999999999994</v>
      </c>
      <c r="M4181">
        <v>102</v>
      </c>
      <c r="N4181">
        <v>-4.0000000000000001E-3</v>
      </c>
      <c r="O4181">
        <v>180</v>
      </c>
      <c r="P4181">
        <v>-8.4499999999999993</v>
      </c>
      <c r="Q4181">
        <v>317</v>
      </c>
      <c r="R4181">
        <v>97.8</v>
      </c>
      <c r="S4181">
        <v>325</v>
      </c>
      <c r="T4181">
        <v>106.2</v>
      </c>
      <c r="U4181">
        <v>272</v>
      </c>
      <c r="V4181">
        <v>0.24</v>
      </c>
      <c r="W4181">
        <v>139</v>
      </c>
    </row>
    <row r="4182" spans="1:23" x14ac:dyDescent="0.25">
      <c r="A4182">
        <f>COUNTIF('Value Matchup'!$D$356:$D$423,D4182)</f>
        <v>0</v>
      </c>
      <c r="B4182" t="s">
        <v>1936</v>
      </c>
      <c r="C4182">
        <v>341</v>
      </c>
      <c r="D4182" t="s">
        <v>297</v>
      </c>
      <c r="E4182" t="s">
        <v>1399</v>
      </c>
      <c r="F4182" s="79" t="s">
        <v>1935</v>
      </c>
      <c r="G4182">
        <v>-32.79</v>
      </c>
      <c r="H4182">
        <v>77.2</v>
      </c>
      <c r="I4182">
        <v>341</v>
      </c>
      <c r="J4182">
        <v>110</v>
      </c>
      <c r="K4182">
        <v>293</v>
      </c>
      <c r="L4182">
        <v>69.7</v>
      </c>
      <c r="M4182">
        <v>31</v>
      </c>
      <c r="N4182">
        <v>-2.5000000000000001E-2</v>
      </c>
      <c r="O4182">
        <v>235</v>
      </c>
      <c r="P4182">
        <v>-5.53</v>
      </c>
      <c r="Q4182">
        <v>270</v>
      </c>
      <c r="R4182">
        <v>102.2</v>
      </c>
      <c r="S4182">
        <v>212</v>
      </c>
      <c r="T4182">
        <v>107.7</v>
      </c>
      <c r="U4182">
        <v>318</v>
      </c>
      <c r="V4182">
        <v>-3.13</v>
      </c>
      <c r="W4182">
        <v>251</v>
      </c>
    </row>
    <row r="4183" spans="1:23" x14ac:dyDescent="0.25">
      <c r="A4183">
        <f>COUNTIF('Value Matchup'!$D$356:$D$423,D4183)</f>
        <v>0</v>
      </c>
      <c r="B4183" t="s">
        <v>2001</v>
      </c>
      <c r="C4183">
        <v>1</v>
      </c>
      <c r="D4183" t="s">
        <v>1090</v>
      </c>
      <c r="E4183" t="s">
        <v>140</v>
      </c>
      <c r="F4183" s="79" t="s">
        <v>1209</v>
      </c>
      <c r="G4183">
        <v>31.37</v>
      </c>
      <c r="H4183">
        <v>121</v>
      </c>
      <c r="I4183">
        <v>3</v>
      </c>
      <c r="J4183">
        <v>89.6</v>
      </c>
      <c r="K4183">
        <v>4</v>
      </c>
      <c r="L4183">
        <v>72.400000000000006</v>
      </c>
      <c r="M4183">
        <v>8</v>
      </c>
      <c r="N4183">
        <v>-4.5999999999999999E-2</v>
      </c>
      <c r="O4183">
        <v>279</v>
      </c>
      <c r="P4183">
        <v>10.95</v>
      </c>
      <c r="Q4183">
        <v>6</v>
      </c>
      <c r="R4183">
        <v>111</v>
      </c>
      <c r="S4183">
        <v>1</v>
      </c>
      <c r="T4183">
        <v>100.1</v>
      </c>
      <c r="U4183">
        <v>27</v>
      </c>
      <c r="V4183">
        <v>3.1</v>
      </c>
      <c r="W4183">
        <v>82</v>
      </c>
    </row>
    <row r="4184" spans="1:23" x14ac:dyDescent="0.25">
      <c r="A4184">
        <f>COUNTIF('Value Matchup'!$D$356:$D$423,D4184)</f>
        <v>0</v>
      </c>
      <c r="B4184" t="s">
        <v>2001</v>
      </c>
      <c r="C4184">
        <v>2</v>
      </c>
      <c r="D4184" t="s">
        <v>1411</v>
      </c>
      <c r="E4184" t="s">
        <v>114</v>
      </c>
      <c r="F4184" s="79" t="s">
        <v>1200</v>
      </c>
      <c r="G4184">
        <v>30.81</v>
      </c>
      <c r="H4184">
        <v>122.8</v>
      </c>
      <c r="I4184">
        <v>1</v>
      </c>
      <c r="J4184">
        <v>92</v>
      </c>
      <c r="K4184">
        <v>13</v>
      </c>
      <c r="L4184">
        <v>65.8</v>
      </c>
      <c r="M4184">
        <v>162</v>
      </c>
      <c r="N4184">
        <v>2.8000000000000001E-2</v>
      </c>
      <c r="O4184">
        <v>110</v>
      </c>
      <c r="P4184">
        <v>8.73</v>
      </c>
      <c r="Q4184">
        <v>33</v>
      </c>
      <c r="R4184">
        <v>109.1</v>
      </c>
      <c r="S4184">
        <v>33</v>
      </c>
      <c r="T4184">
        <v>100.3</v>
      </c>
      <c r="U4184">
        <v>37</v>
      </c>
      <c r="V4184">
        <v>-6.87</v>
      </c>
      <c r="W4184">
        <v>312</v>
      </c>
    </row>
    <row r="4185" spans="1:23" x14ac:dyDescent="0.25">
      <c r="A4185">
        <f>COUNTIF('Value Matchup'!$D$356:$D$423,D4185)</f>
        <v>0</v>
      </c>
      <c r="B4185" t="s">
        <v>2001</v>
      </c>
      <c r="C4185">
        <v>3</v>
      </c>
      <c r="D4185" t="s">
        <v>1890</v>
      </c>
      <c r="E4185" t="s">
        <v>232</v>
      </c>
      <c r="F4185" s="79" t="s">
        <v>1306</v>
      </c>
      <c r="G4185">
        <v>29.33</v>
      </c>
      <c r="H4185">
        <v>121</v>
      </c>
      <c r="I4185">
        <v>4</v>
      </c>
      <c r="J4185">
        <v>91.7</v>
      </c>
      <c r="K4185">
        <v>11</v>
      </c>
      <c r="L4185">
        <v>64.900000000000006</v>
      </c>
      <c r="M4185">
        <v>206</v>
      </c>
      <c r="N4185">
        <v>5.7000000000000002E-2</v>
      </c>
      <c r="O4185">
        <v>46</v>
      </c>
      <c r="P4185">
        <v>9.82</v>
      </c>
      <c r="Q4185">
        <v>17</v>
      </c>
      <c r="R4185">
        <v>109</v>
      </c>
      <c r="S4185">
        <v>37</v>
      </c>
      <c r="T4185">
        <v>99.2</v>
      </c>
      <c r="U4185">
        <v>4</v>
      </c>
      <c r="V4185">
        <v>-1.71</v>
      </c>
      <c r="W4185">
        <v>191</v>
      </c>
    </row>
    <row r="4186" spans="1:23" x14ac:dyDescent="0.25">
      <c r="A4186">
        <f>COUNTIF('Value Matchup'!$D$356:$D$423,D4186)</f>
        <v>0</v>
      </c>
      <c r="B4186" t="s">
        <v>2001</v>
      </c>
      <c r="C4186">
        <v>4</v>
      </c>
      <c r="D4186" t="s">
        <v>1510</v>
      </c>
      <c r="E4186" t="s">
        <v>150</v>
      </c>
      <c r="F4186" s="79" t="s">
        <v>954</v>
      </c>
      <c r="G4186">
        <v>28.48</v>
      </c>
      <c r="H4186">
        <v>122</v>
      </c>
      <c r="I4186">
        <v>2</v>
      </c>
      <c r="J4186">
        <v>93.5</v>
      </c>
      <c r="K4186">
        <v>21</v>
      </c>
      <c r="L4186">
        <v>59.4</v>
      </c>
      <c r="M4186">
        <v>327</v>
      </c>
      <c r="N4186">
        <v>6.0000000000000001E-3</v>
      </c>
      <c r="O4186">
        <v>163</v>
      </c>
      <c r="P4186">
        <v>10.41</v>
      </c>
      <c r="Q4186">
        <v>10</v>
      </c>
      <c r="R4186">
        <v>109.7</v>
      </c>
      <c r="S4186">
        <v>18</v>
      </c>
      <c r="T4186">
        <v>99.3</v>
      </c>
      <c r="U4186">
        <v>5</v>
      </c>
      <c r="V4186">
        <v>-1.02</v>
      </c>
      <c r="W4186">
        <v>174</v>
      </c>
    </row>
    <row r="4187" spans="1:23" x14ac:dyDescent="0.25">
      <c r="A4187">
        <f>COUNTIF('Value Matchup'!$D$356:$D$423,D4187)</f>
        <v>0</v>
      </c>
      <c r="B4187" t="s">
        <v>2001</v>
      </c>
      <c r="C4187">
        <v>5</v>
      </c>
      <c r="D4187" t="s">
        <v>960</v>
      </c>
      <c r="E4187" t="s">
        <v>134</v>
      </c>
      <c r="F4187" s="79" t="s">
        <v>1201</v>
      </c>
      <c r="G4187">
        <v>27.81</v>
      </c>
      <c r="H4187">
        <v>115.3</v>
      </c>
      <c r="I4187">
        <v>29</v>
      </c>
      <c r="J4187">
        <v>87.5</v>
      </c>
      <c r="K4187">
        <v>1</v>
      </c>
      <c r="L4187">
        <v>68.7</v>
      </c>
      <c r="M4187">
        <v>63</v>
      </c>
      <c r="N4187">
        <v>3.1E-2</v>
      </c>
      <c r="O4187">
        <v>102</v>
      </c>
      <c r="P4187">
        <v>6.86</v>
      </c>
      <c r="Q4187">
        <v>59</v>
      </c>
      <c r="R4187">
        <v>108.1</v>
      </c>
      <c r="S4187">
        <v>58</v>
      </c>
      <c r="T4187">
        <v>101.2</v>
      </c>
      <c r="U4187">
        <v>64</v>
      </c>
      <c r="V4187">
        <v>-0.93</v>
      </c>
      <c r="W4187">
        <v>170</v>
      </c>
    </row>
    <row r="4188" spans="1:23" x14ac:dyDescent="0.25">
      <c r="A4188">
        <f>COUNTIF('Value Matchup'!$D$356:$D$423,D4188)</f>
        <v>0</v>
      </c>
      <c r="B4188" t="s">
        <v>2001</v>
      </c>
      <c r="C4188">
        <v>6</v>
      </c>
      <c r="D4188" t="s">
        <v>1937</v>
      </c>
      <c r="E4188" t="s">
        <v>1668</v>
      </c>
      <c r="F4188" s="79" t="s">
        <v>994</v>
      </c>
      <c r="G4188">
        <v>27.15</v>
      </c>
      <c r="H4188">
        <v>115.4</v>
      </c>
      <c r="I4188">
        <v>27</v>
      </c>
      <c r="J4188">
        <v>88.3</v>
      </c>
      <c r="K4188">
        <v>2</v>
      </c>
      <c r="L4188">
        <v>63.7</v>
      </c>
      <c r="M4188">
        <v>251</v>
      </c>
      <c r="N4188">
        <v>1.9E-2</v>
      </c>
      <c r="O4188">
        <v>132</v>
      </c>
      <c r="P4188">
        <v>11.08</v>
      </c>
      <c r="Q4188">
        <v>4</v>
      </c>
      <c r="R4188">
        <v>111</v>
      </c>
      <c r="S4188">
        <v>3</v>
      </c>
      <c r="T4188">
        <v>99.9</v>
      </c>
      <c r="U4188">
        <v>20</v>
      </c>
      <c r="V4188">
        <v>5.93</v>
      </c>
      <c r="W4188">
        <v>39</v>
      </c>
    </row>
    <row r="4189" spans="1:23" x14ac:dyDescent="0.25">
      <c r="A4189">
        <f>COUNTIF('Value Matchup'!$D$356:$D$423,D4189)</f>
        <v>0</v>
      </c>
      <c r="B4189" t="s">
        <v>2001</v>
      </c>
      <c r="C4189">
        <v>7</v>
      </c>
      <c r="D4189" t="s">
        <v>1215</v>
      </c>
      <c r="E4189" t="s">
        <v>134</v>
      </c>
      <c r="F4189" s="79" t="s">
        <v>650</v>
      </c>
      <c r="G4189">
        <v>26.97</v>
      </c>
      <c r="H4189">
        <v>119.3</v>
      </c>
      <c r="I4189">
        <v>7</v>
      </c>
      <c r="J4189">
        <v>92.3</v>
      </c>
      <c r="K4189">
        <v>14</v>
      </c>
      <c r="L4189">
        <v>63.7</v>
      </c>
      <c r="M4189">
        <v>247</v>
      </c>
      <c r="N4189">
        <v>-4.7E-2</v>
      </c>
      <c r="O4189">
        <v>281</v>
      </c>
      <c r="P4189">
        <v>5.38</v>
      </c>
      <c r="Q4189">
        <v>78</v>
      </c>
      <c r="R4189">
        <v>106.7</v>
      </c>
      <c r="S4189">
        <v>87</v>
      </c>
      <c r="T4189">
        <v>101.4</v>
      </c>
      <c r="U4189">
        <v>67</v>
      </c>
      <c r="V4189">
        <v>-5.98</v>
      </c>
      <c r="W4189">
        <v>297</v>
      </c>
    </row>
    <row r="4190" spans="1:23" x14ac:dyDescent="0.25">
      <c r="A4190">
        <f>COUNTIF('Value Matchup'!$D$356:$D$423,D4190)</f>
        <v>0</v>
      </c>
      <c r="B4190" t="s">
        <v>2001</v>
      </c>
      <c r="C4190">
        <v>8</v>
      </c>
      <c r="D4190" t="s">
        <v>1413</v>
      </c>
      <c r="E4190" t="s">
        <v>232</v>
      </c>
      <c r="F4190" s="79" t="s">
        <v>994</v>
      </c>
      <c r="G4190">
        <v>25.45</v>
      </c>
      <c r="H4190">
        <v>115.6</v>
      </c>
      <c r="I4190">
        <v>25</v>
      </c>
      <c r="J4190">
        <v>90.1</v>
      </c>
      <c r="K4190">
        <v>8</v>
      </c>
      <c r="L4190">
        <v>63.8</v>
      </c>
      <c r="M4190">
        <v>243</v>
      </c>
      <c r="N4190">
        <v>3.4000000000000002E-2</v>
      </c>
      <c r="O4190">
        <v>91</v>
      </c>
      <c r="P4190">
        <v>7.78</v>
      </c>
      <c r="Q4190">
        <v>47</v>
      </c>
      <c r="R4190">
        <v>108.1</v>
      </c>
      <c r="S4190">
        <v>55</v>
      </c>
      <c r="T4190">
        <v>100.3</v>
      </c>
      <c r="U4190">
        <v>35</v>
      </c>
      <c r="V4190">
        <v>-1.57</v>
      </c>
      <c r="W4190">
        <v>184</v>
      </c>
    </row>
    <row r="4191" spans="1:23" x14ac:dyDescent="0.25">
      <c r="A4191">
        <f>COUNTIF('Value Matchup'!$D$356:$D$423,D4191)</f>
        <v>0</v>
      </c>
      <c r="B4191" t="s">
        <v>2001</v>
      </c>
      <c r="C4191">
        <v>9</v>
      </c>
      <c r="D4191" t="s">
        <v>1788</v>
      </c>
      <c r="E4191" t="s">
        <v>167</v>
      </c>
      <c r="F4191" s="79" t="s">
        <v>1789</v>
      </c>
      <c r="G4191">
        <v>24.81</v>
      </c>
      <c r="H4191">
        <v>115.4</v>
      </c>
      <c r="I4191">
        <v>28</v>
      </c>
      <c r="J4191">
        <v>90.6</v>
      </c>
      <c r="K4191">
        <v>10</v>
      </c>
      <c r="L4191">
        <v>68.400000000000006</v>
      </c>
      <c r="M4191">
        <v>68</v>
      </c>
      <c r="N4191">
        <v>0.03</v>
      </c>
      <c r="O4191">
        <v>104</v>
      </c>
      <c r="P4191">
        <v>2.93</v>
      </c>
      <c r="Q4191">
        <v>106</v>
      </c>
      <c r="R4191">
        <v>105.3</v>
      </c>
      <c r="S4191">
        <v>130</v>
      </c>
      <c r="T4191">
        <v>102.4</v>
      </c>
      <c r="U4191">
        <v>97</v>
      </c>
      <c r="V4191">
        <v>3.41</v>
      </c>
      <c r="W4191">
        <v>76</v>
      </c>
    </row>
    <row r="4192" spans="1:23" x14ac:dyDescent="0.25">
      <c r="A4192">
        <f>COUNTIF('Value Matchup'!$D$356:$D$423,D4192)</f>
        <v>0</v>
      </c>
      <c r="B4192" t="s">
        <v>2001</v>
      </c>
      <c r="C4192">
        <v>10</v>
      </c>
      <c r="D4192" t="s">
        <v>1938</v>
      </c>
      <c r="E4192" t="s">
        <v>140</v>
      </c>
      <c r="F4192" s="79" t="s">
        <v>537</v>
      </c>
      <c r="G4192">
        <v>23.3</v>
      </c>
      <c r="H4192">
        <v>113.2</v>
      </c>
      <c r="I4192">
        <v>44</v>
      </c>
      <c r="J4192">
        <v>89.9</v>
      </c>
      <c r="K4192">
        <v>6</v>
      </c>
      <c r="L4192">
        <v>64.5</v>
      </c>
      <c r="M4192">
        <v>218</v>
      </c>
      <c r="N4192">
        <v>-7.3999999999999996E-2</v>
      </c>
      <c r="O4192">
        <v>314</v>
      </c>
      <c r="P4192">
        <v>11.3</v>
      </c>
      <c r="Q4192">
        <v>3</v>
      </c>
      <c r="R4192">
        <v>110.7</v>
      </c>
      <c r="S4192">
        <v>4</v>
      </c>
      <c r="T4192">
        <v>99.4</v>
      </c>
      <c r="U4192">
        <v>6</v>
      </c>
      <c r="V4192">
        <v>3.88</v>
      </c>
      <c r="W4192">
        <v>68</v>
      </c>
    </row>
    <row r="4193" spans="1:23" x14ac:dyDescent="0.25">
      <c r="A4193">
        <f>COUNTIF('Value Matchup'!$D$356:$D$423,D4193)</f>
        <v>0</v>
      </c>
      <c r="B4193" t="s">
        <v>2001</v>
      </c>
      <c r="C4193">
        <v>11</v>
      </c>
      <c r="D4193" t="s">
        <v>1678</v>
      </c>
      <c r="E4193" t="s">
        <v>150</v>
      </c>
      <c r="F4193" s="79" t="s">
        <v>950</v>
      </c>
      <c r="G4193">
        <v>22.9</v>
      </c>
      <c r="H4193">
        <v>118.1</v>
      </c>
      <c r="I4193">
        <v>10</v>
      </c>
      <c r="J4193">
        <v>95.2</v>
      </c>
      <c r="K4193">
        <v>33</v>
      </c>
      <c r="L4193">
        <v>62.2</v>
      </c>
      <c r="M4193">
        <v>298</v>
      </c>
      <c r="N4193">
        <v>3.3000000000000002E-2</v>
      </c>
      <c r="O4193">
        <v>93</v>
      </c>
      <c r="P4193">
        <v>9.5399999999999991</v>
      </c>
      <c r="Q4193">
        <v>22</v>
      </c>
      <c r="R4193">
        <v>109.6</v>
      </c>
      <c r="S4193">
        <v>19</v>
      </c>
      <c r="T4193">
        <v>100.1</v>
      </c>
      <c r="U4193">
        <v>25</v>
      </c>
      <c r="V4193">
        <v>0.72</v>
      </c>
      <c r="W4193">
        <v>137</v>
      </c>
    </row>
    <row r="4194" spans="1:23" x14ac:dyDescent="0.25">
      <c r="A4194">
        <f>COUNTIF('Value Matchup'!$D$356:$D$423,D4194)</f>
        <v>0</v>
      </c>
      <c r="B4194" t="s">
        <v>2001</v>
      </c>
      <c r="C4194">
        <v>12</v>
      </c>
      <c r="D4194" t="s">
        <v>1335</v>
      </c>
      <c r="E4194" t="s">
        <v>140</v>
      </c>
      <c r="F4194" s="79" t="s">
        <v>750</v>
      </c>
      <c r="G4194">
        <v>22.42</v>
      </c>
      <c r="H4194">
        <v>112.4</v>
      </c>
      <c r="I4194">
        <v>53</v>
      </c>
      <c r="J4194">
        <v>90</v>
      </c>
      <c r="K4194">
        <v>7</v>
      </c>
      <c r="L4194">
        <v>71.400000000000006</v>
      </c>
      <c r="M4194">
        <v>17</v>
      </c>
      <c r="N4194">
        <v>-2.7E-2</v>
      </c>
      <c r="O4194">
        <v>247</v>
      </c>
      <c r="P4194">
        <v>8.48</v>
      </c>
      <c r="Q4194">
        <v>36</v>
      </c>
      <c r="R4194">
        <v>108.9</v>
      </c>
      <c r="S4194">
        <v>38</v>
      </c>
      <c r="T4194">
        <v>100.4</v>
      </c>
      <c r="U4194">
        <v>40</v>
      </c>
      <c r="V4194">
        <v>-3.07</v>
      </c>
      <c r="W4194">
        <v>231</v>
      </c>
    </row>
    <row r="4195" spans="1:23" x14ac:dyDescent="0.25">
      <c r="A4195">
        <f>COUNTIF('Value Matchup'!$D$356:$D$423,D4195)</f>
        <v>0</v>
      </c>
      <c r="B4195" t="s">
        <v>2001</v>
      </c>
      <c r="C4195">
        <v>13</v>
      </c>
      <c r="D4195" t="s">
        <v>1422</v>
      </c>
      <c r="E4195" t="s">
        <v>114</v>
      </c>
      <c r="F4195" s="79" t="s">
        <v>761</v>
      </c>
      <c r="G4195">
        <v>21.73</v>
      </c>
      <c r="H4195">
        <v>117</v>
      </c>
      <c r="I4195">
        <v>15</v>
      </c>
      <c r="J4195">
        <v>95.3</v>
      </c>
      <c r="K4195">
        <v>34</v>
      </c>
      <c r="L4195">
        <v>65.8</v>
      </c>
      <c r="M4195">
        <v>165</v>
      </c>
      <c r="N4195">
        <v>-2.9000000000000001E-2</v>
      </c>
      <c r="O4195">
        <v>254</v>
      </c>
      <c r="P4195">
        <v>13.23</v>
      </c>
      <c r="Q4195">
        <v>1</v>
      </c>
      <c r="R4195">
        <v>111</v>
      </c>
      <c r="S4195">
        <v>2</v>
      </c>
      <c r="T4195">
        <v>97.8</v>
      </c>
      <c r="U4195">
        <v>1</v>
      </c>
      <c r="V4195">
        <v>8.2100000000000009</v>
      </c>
      <c r="W4195">
        <v>25</v>
      </c>
    </row>
    <row r="4196" spans="1:23" x14ac:dyDescent="0.25">
      <c r="A4196">
        <f>COUNTIF('Value Matchup'!$D$356:$D$423,D4196)</f>
        <v>0</v>
      </c>
      <c r="B4196" t="s">
        <v>2001</v>
      </c>
      <c r="C4196">
        <v>14</v>
      </c>
      <c r="D4196" t="s">
        <v>1939</v>
      </c>
      <c r="E4196" t="s">
        <v>232</v>
      </c>
      <c r="F4196" s="79" t="s">
        <v>516</v>
      </c>
      <c r="G4196">
        <v>21.58</v>
      </c>
      <c r="H4196">
        <v>115.4</v>
      </c>
      <c r="I4196">
        <v>26</v>
      </c>
      <c r="J4196">
        <v>93.8</v>
      </c>
      <c r="K4196">
        <v>23</v>
      </c>
      <c r="L4196">
        <v>64.900000000000006</v>
      </c>
      <c r="M4196">
        <v>203</v>
      </c>
      <c r="N4196">
        <v>-5.8000000000000003E-2</v>
      </c>
      <c r="O4196">
        <v>298</v>
      </c>
      <c r="P4196">
        <v>9.9600000000000009</v>
      </c>
      <c r="Q4196">
        <v>14</v>
      </c>
      <c r="R4196">
        <v>108.5</v>
      </c>
      <c r="S4196">
        <v>43</v>
      </c>
      <c r="T4196">
        <v>98.5</v>
      </c>
      <c r="U4196">
        <v>3</v>
      </c>
      <c r="V4196">
        <v>1.51</v>
      </c>
      <c r="W4196">
        <v>111</v>
      </c>
    </row>
    <row r="4197" spans="1:23" x14ac:dyDescent="0.25">
      <c r="A4197">
        <f>COUNTIF('Value Matchup'!$D$356:$D$423,D4197)</f>
        <v>0</v>
      </c>
      <c r="B4197" t="s">
        <v>2001</v>
      </c>
      <c r="C4197">
        <v>15</v>
      </c>
      <c r="D4197" t="s">
        <v>1666</v>
      </c>
      <c r="E4197" t="s">
        <v>173</v>
      </c>
      <c r="F4197" s="79" t="s">
        <v>1434</v>
      </c>
      <c r="G4197">
        <v>21.45</v>
      </c>
      <c r="H4197">
        <v>118</v>
      </c>
      <c r="I4197">
        <v>11</v>
      </c>
      <c r="J4197">
        <v>96.5</v>
      </c>
      <c r="K4197">
        <v>47</v>
      </c>
      <c r="L4197">
        <v>58.1</v>
      </c>
      <c r="M4197">
        <v>331</v>
      </c>
      <c r="N4197">
        <v>1.6E-2</v>
      </c>
      <c r="O4197">
        <v>145</v>
      </c>
      <c r="P4197">
        <v>4.7699999999999996</v>
      </c>
      <c r="Q4197">
        <v>85</v>
      </c>
      <c r="R4197">
        <v>106.6</v>
      </c>
      <c r="S4197">
        <v>94</v>
      </c>
      <c r="T4197">
        <v>101.8</v>
      </c>
      <c r="U4197">
        <v>79</v>
      </c>
      <c r="V4197">
        <v>6.61</v>
      </c>
      <c r="W4197">
        <v>35</v>
      </c>
    </row>
    <row r="4198" spans="1:23" x14ac:dyDescent="0.25">
      <c r="A4198">
        <f>COUNTIF('Value Matchup'!$D$356:$D$423,D4198)</f>
        <v>0</v>
      </c>
      <c r="B4198" t="s">
        <v>2001</v>
      </c>
      <c r="C4198">
        <v>16</v>
      </c>
      <c r="D4198" t="s">
        <v>1904</v>
      </c>
      <c r="E4198" t="s">
        <v>144</v>
      </c>
      <c r="F4198" s="79" t="s">
        <v>1434</v>
      </c>
      <c r="G4198">
        <v>21.03</v>
      </c>
      <c r="H4198">
        <v>109.8</v>
      </c>
      <c r="I4198">
        <v>84</v>
      </c>
      <c r="J4198">
        <v>88.8</v>
      </c>
      <c r="K4198">
        <v>3</v>
      </c>
      <c r="L4198">
        <v>61</v>
      </c>
      <c r="M4198">
        <v>312</v>
      </c>
      <c r="N4198">
        <v>1.7000000000000001E-2</v>
      </c>
      <c r="O4198">
        <v>138</v>
      </c>
      <c r="P4198">
        <v>10.19</v>
      </c>
      <c r="Q4198">
        <v>12</v>
      </c>
      <c r="R4198">
        <v>110.2</v>
      </c>
      <c r="S4198">
        <v>11</v>
      </c>
      <c r="T4198">
        <v>100</v>
      </c>
      <c r="U4198">
        <v>22</v>
      </c>
      <c r="V4198">
        <v>7.3</v>
      </c>
      <c r="W4198">
        <v>30</v>
      </c>
    </row>
    <row r="4199" spans="1:23" x14ac:dyDescent="0.25">
      <c r="A4199">
        <f>COUNTIF('Value Matchup'!$D$356:$D$423,D4199)</f>
        <v>0</v>
      </c>
      <c r="B4199" t="s">
        <v>2001</v>
      </c>
      <c r="C4199">
        <v>17</v>
      </c>
      <c r="D4199" t="s">
        <v>1129</v>
      </c>
      <c r="E4199" t="s">
        <v>232</v>
      </c>
      <c r="F4199" s="79" t="s">
        <v>755</v>
      </c>
      <c r="G4199">
        <v>20.97</v>
      </c>
      <c r="H4199">
        <v>112.8</v>
      </c>
      <c r="I4199">
        <v>49</v>
      </c>
      <c r="J4199">
        <v>91.8</v>
      </c>
      <c r="K4199">
        <v>12</v>
      </c>
      <c r="L4199">
        <v>60.3</v>
      </c>
      <c r="M4199">
        <v>319</v>
      </c>
      <c r="N4199">
        <v>-3.5999999999999997E-2</v>
      </c>
      <c r="O4199">
        <v>265</v>
      </c>
      <c r="P4199">
        <v>9.07</v>
      </c>
      <c r="Q4199">
        <v>28</v>
      </c>
      <c r="R4199">
        <v>109.2</v>
      </c>
      <c r="S4199">
        <v>27</v>
      </c>
      <c r="T4199">
        <v>100.2</v>
      </c>
      <c r="U4199">
        <v>28</v>
      </c>
      <c r="V4199">
        <v>-1.63</v>
      </c>
      <c r="W4199">
        <v>188</v>
      </c>
    </row>
    <row r="4200" spans="1:23" x14ac:dyDescent="0.25">
      <c r="A4200">
        <f>COUNTIF('Value Matchup'!$D$356:$D$423,D4200)</f>
        <v>0</v>
      </c>
      <c r="B4200" t="s">
        <v>2001</v>
      </c>
      <c r="C4200">
        <v>18</v>
      </c>
      <c r="D4200" t="s">
        <v>1040</v>
      </c>
      <c r="E4200" t="s">
        <v>1668</v>
      </c>
      <c r="F4200" s="79" t="s">
        <v>950</v>
      </c>
      <c r="G4200">
        <v>20.76</v>
      </c>
      <c r="H4200">
        <v>118.3</v>
      </c>
      <c r="I4200">
        <v>8</v>
      </c>
      <c r="J4200">
        <v>97.6</v>
      </c>
      <c r="K4200">
        <v>54</v>
      </c>
      <c r="L4200">
        <v>66</v>
      </c>
      <c r="M4200">
        <v>158</v>
      </c>
      <c r="N4200">
        <v>3.1E-2</v>
      </c>
      <c r="O4200">
        <v>100</v>
      </c>
      <c r="P4200">
        <v>7.19</v>
      </c>
      <c r="Q4200">
        <v>55</v>
      </c>
      <c r="R4200">
        <v>108</v>
      </c>
      <c r="S4200">
        <v>59</v>
      </c>
      <c r="T4200">
        <v>100.8</v>
      </c>
      <c r="U4200">
        <v>53</v>
      </c>
      <c r="V4200">
        <v>-9.09</v>
      </c>
      <c r="W4200">
        <v>322</v>
      </c>
    </row>
    <row r="4201" spans="1:23" x14ac:dyDescent="0.25">
      <c r="A4201">
        <f>COUNTIF('Value Matchup'!$D$356:$D$423,D4201)</f>
        <v>0</v>
      </c>
      <c r="B4201" t="s">
        <v>2001</v>
      </c>
      <c r="C4201">
        <v>19</v>
      </c>
      <c r="D4201" t="s">
        <v>1940</v>
      </c>
      <c r="E4201" t="s">
        <v>150</v>
      </c>
      <c r="F4201" s="79" t="s">
        <v>652</v>
      </c>
      <c r="G4201">
        <v>20.350000000000001</v>
      </c>
      <c r="H4201">
        <v>113.5</v>
      </c>
      <c r="I4201">
        <v>40</v>
      </c>
      <c r="J4201">
        <v>93.1</v>
      </c>
      <c r="K4201">
        <v>18</v>
      </c>
      <c r="L4201">
        <v>64.2</v>
      </c>
      <c r="M4201">
        <v>229</v>
      </c>
      <c r="N4201">
        <v>-4.5999999999999999E-2</v>
      </c>
      <c r="O4201">
        <v>277</v>
      </c>
      <c r="P4201">
        <v>7.29</v>
      </c>
      <c r="Q4201">
        <v>53</v>
      </c>
      <c r="R4201">
        <v>107.9</v>
      </c>
      <c r="S4201">
        <v>61</v>
      </c>
      <c r="T4201">
        <v>100.6</v>
      </c>
      <c r="U4201">
        <v>48</v>
      </c>
      <c r="V4201">
        <v>-3.61</v>
      </c>
      <c r="W4201">
        <v>244</v>
      </c>
    </row>
    <row r="4202" spans="1:23" x14ac:dyDescent="0.25">
      <c r="A4202">
        <f>COUNTIF('Value Matchup'!$D$356:$D$423,D4202)</f>
        <v>0</v>
      </c>
      <c r="B4202" t="s">
        <v>2001</v>
      </c>
      <c r="C4202">
        <v>20</v>
      </c>
      <c r="D4202" t="s">
        <v>1941</v>
      </c>
      <c r="E4202" t="s">
        <v>110</v>
      </c>
      <c r="F4202" s="79" t="s">
        <v>968</v>
      </c>
      <c r="G4202">
        <v>20.2</v>
      </c>
      <c r="H4202">
        <v>116.5</v>
      </c>
      <c r="I4202">
        <v>20</v>
      </c>
      <c r="J4202">
        <v>96.3</v>
      </c>
      <c r="K4202">
        <v>45</v>
      </c>
      <c r="L4202">
        <v>57.5</v>
      </c>
      <c r="M4202">
        <v>332</v>
      </c>
      <c r="N4202">
        <v>-2.1000000000000001E-2</v>
      </c>
      <c r="O4202">
        <v>232</v>
      </c>
      <c r="P4202">
        <v>3.24</v>
      </c>
      <c r="Q4202">
        <v>99</v>
      </c>
      <c r="R4202">
        <v>106.5</v>
      </c>
      <c r="S4202">
        <v>95</v>
      </c>
      <c r="T4202">
        <v>103.2</v>
      </c>
      <c r="U4202">
        <v>117</v>
      </c>
      <c r="V4202">
        <v>-1.91</v>
      </c>
      <c r="W4202">
        <v>200</v>
      </c>
    </row>
    <row r="4203" spans="1:23" x14ac:dyDescent="0.25">
      <c r="A4203">
        <f>COUNTIF('Value Matchup'!$D$356:$D$423,D4203)</f>
        <v>0</v>
      </c>
      <c r="B4203" t="s">
        <v>2001</v>
      </c>
      <c r="C4203">
        <v>21</v>
      </c>
      <c r="D4203" t="s">
        <v>1543</v>
      </c>
      <c r="E4203" t="s">
        <v>150</v>
      </c>
      <c r="F4203" s="79" t="s">
        <v>537</v>
      </c>
      <c r="G4203">
        <v>20.11</v>
      </c>
      <c r="H4203">
        <v>113.4</v>
      </c>
      <c r="I4203">
        <v>42</v>
      </c>
      <c r="J4203">
        <v>93.3</v>
      </c>
      <c r="K4203">
        <v>19</v>
      </c>
      <c r="L4203">
        <v>65.8</v>
      </c>
      <c r="M4203">
        <v>168</v>
      </c>
      <c r="N4203">
        <v>-3.5999999999999997E-2</v>
      </c>
      <c r="O4203">
        <v>266</v>
      </c>
      <c r="P4203">
        <v>11.02</v>
      </c>
      <c r="Q4203">
        <v>5</v>
      </c>
      <c r="R4203">
        <v>110.5</v>
      </c>
      <c r="S4203">
        <v>7</v>
      </c>
      <c r="T4203">
        <v>99.5</v>
      </c>
      <c r="U4203">
        <v>9</v>
      </c>
      <c r="V4203">
        <v>2.82</v>
      </c>
      <c r="W4203">
        <v>86</v>
      </c>
    </row>
    <row r="4204" spans="1:23" x14ac:dyDescent="0.25">
      <c r="A4204">
        <f>COUNTIF('Value Matchup'!$D$356:$D$423,D4204)</f>
        <v>0</v>
      </c>
      <c r="B4204" t="s">
        <v>2001</v>
      </c>
      <c r="C4204">
        <v>22</v>
      </c>
      <c r="D4204" t="s">
        <v>1232</v>
      </c>
      <c r="E4204" t="s">
        <v>150</v>
      </c>
      <c r="F4204" s="79" t="s">
        <v>533</v>
      </c>
      <c r="G4204">
        <v>20.02</v>
      </c>
      <c r="H4204">
        <v>118.1</v>
      </c>
      <c r="I4204">
        <v>9</v>
      </c>
      <c r="J4204">
        <v>98.1</v>
      </c>
      <c r="K4204">
        <v>62</v>
      </c>
      <c r="L4204">
        <v>70.7</v>
      </c>
      <c r="M4204">
        <v>28</v>
      </c>
      <c r="N4204">
        <v>-1.7999999999999999E-2</v>
      </c>
      <c r="O4204">
        <v>223</v>
      </c>
      <c r="P4204">
        <v>4.03</v>
      </c>
      <c r="Q4204">
        <v>92</v>
      </c>
      <c r="R4204">
        <v>105.9</v>
      </c>
      <c r="S4204">
        <v>107</v>
      </c>
      <c r="T4204">
        <v>101.9</v>
      </c>
      <c r="U4204">
        <v>85</v>
      </c>
      <c r="V4204">
        <v>-13.12</v>
      </c>
      <c r="W4204">
        <v>335</v>
      </c>
    </row>
    <row r="4205" spans="1:23" x14ac:dyDescent="0.25">
      <c r="A4205">
        <f>COUNTIF('Value Matchup'!$D$356:$D$423,D4205)</f>
        <v>0</v>
      </c>
      <c r="B4205" t="s">
        <v>2001</v>
      </c>
      <c r="C4205">
        <v>23</v>
      </c>
      <c r="D4205" t="s">
        <v>1681</v>
      </c>
      <c r="E4205" t="s">
        <v>140</v>
      </c>
      <c r="F4205" s="79" t="s">
        <v>538</v>
      </c>
      <c r="G4205">
        <v>19.61</v>
      </c>
      <c r="H4205">
        <v>116.9</v>
      </c>
      <c r="I4205">
        <v>16</v>
      </c>
      <c r="J4205">
        <v>97.3</v>
      </c>
      <c r="K4205">
        <v>51</v>
      </c>
      <c r="L4205">
        <v>67.2</v>
      </c>
      <c r="M4205">
        <v>106</v>
      </c>
      <c r="N4205">
        <v>-6.7000000000000004E-2</v>
      </c>
      <c r="O4205">
        <v>309</v>
      </c>
      <c r="P4205">
        <v>9.6300000000000008</v>
      </c>
      <c r="Q4205">
        <v>21</v>
      </c>
      <c r="R4205">
        <v>109.5</v>
      </c>
      <c r="S4205">
        <v>21</v>
      </c>
      <c r="T4205">
        <v>99.9</v>
      </c>
      <c r="U4205">
        <v>19</v>
      </c>
      <c r="V4205">
        <v>-3.11</v>
      </c>
      <c r="W4205">
        <v>232</v>
      </c>
    </row>
    <row r="4206" spans="1:23" x14ac:dyDescent="0.25">
      <c r="A4206">
        <f>COUNTIF('Value Matchup'!$D$356:$D$423,D4206)</f>
        <v>0</v>
      </c>
      <c r="B4206" t="s">
        <v>2001</v>
      </c>
      <c r="C4206">
        <v>24</v>
      </c>
      <c r="D4206" t="s">
        <v>1942</v>
      </c>
      <c r="E4206" t="s">
        <v>1668</v>
      </c>
      <c r="F4206" s="79" t="s">
        <v>456</v>
      </c>
      <c r="G4206">
        <v>19.43</v>
      </c>
      <c r="H4206">
        <v>119.5</v>
      </c>
      <c r="I4206">
        <v>5</v>
      </c>
      <c r="J4206">
        <v>100.1</v>
      </c>
      <c r="K4206">
        <v>90</v>
      </c>
      <c r="L4206">
        <v>68.3</v>
      </c>
      <c r="M4206">
        <v>73</v>
      </c>
      <c r="N4206">
        <v>-8.9999999999999993E-3</v>
      </c>
      <c r="O4206">
        <v>203</v>
      </c>
      <c r="P4206">
        <v>12.2</v>
      </c>
      <c r="Q4206">
        <v>2</v>
      </c>
      <c r="R4206">
        <v>110.4</v>
      </c>
      <c r="S4206">
        <v>8</v>
      </c>
      <c r="T4206">
        <v>98.2</v>
      </c>
      <c r="U4206">
        <v>2</v>
      </c>
      <c r="V4206">
        <v>10.23</v>
      </c>
      <c r="W4206">
        <v>14</v>
      </c>
    </row>
    <row r="4207" spans="1:23" x14ac:dyDescent="0.25">
      <c r="A4207">
        <f>COUNTIF('Value Matchup'!$D$356:$D$423,D4207)</f>
        <v>0</v>
      </c>
      <c r="B4207" t="s">
        <v>2001</v>
      </c>
      <c r="C4207">
        <v>25</v>
      </c>
      <c r="D4207" t="s">
        <v>1943</v>
      </c>
      <c r="E4207" t="s">
        <v>134</v>
      </c>
      <c r="F4207" s="79" t="s">
        <v>970</v>
      </c>
      <c r="G4207">
        <v>19.239999999999998</v>
      </c>
      <c r="H4207">
        <v>119.5</v>
      </c>
      <c r="I4207">
        <v>6</v>
      </c>
      <c r="J4207">
        <v>100.3</v>
      </c>
      <c r="K4207">
        <v>92</v>
      </c>
      <c r="L4207">
        <v>67.599999999999994</v>
      </c>
      <c r="M4207">
        <v>90</v>
      </c>
      <c r="N4207">
        <v>-8.0000000000000002E-3</v>
      </c>
      <c r="O4207">
        <v>197</v>
      </c>
      <c r="P4207">
        <v>7.56</v>
      </c>
      <c r="Q4207">
        <v>51</v>
      </c>
      <c r="R4207">
        <v>108.1</v>
      </c>
      <c r="S4207">
        <v>53</v>
      </c>
      <c r="T4207">
        <v>100.6</v>
      </c>
      <c r="U4207">
        <v>47</v>
      </c>
      <c r="V4207">
        <v>-2</v>
      </c>
      <c r="W4207">
        <v>205</v>
      </c>
    </row>
    <row r="4208" spans="1:23" x14ac:dyDescent="0.25">
      <c r="A4208">
        <f>COUNTIF('Value Matchup'!$D$356:$D$423,D4208)</f>
        <v>0</v>
      </c>
      <c r="B4208" t="s">
        <v>2001</v>
      </c>
      <c r="C4208">
        <v>26</v>
      </c>
      <c r="D4208" t="s">
        <v>1689</v>
      </c>
      <c r="E4208" t="s">
        <v>114</v>
      </c>
      <c r="F4208" s="79" t="s">
        <v>649</v>
      </c>
      <c r="G4208">
        <v>19.03</v>
      </c>
      <c r="H4208">
        <v>113.5</v>
      </c>
      <c r="I4208">
        <v>39</v>
      </c>
      <c r="J4208">
        <v>94.5</v>
      </c>
      <c r="K4208">
        <v>27</v>
      </c>
      <c r="L4208">
        <v>69.599999999999994</v>
      </c>
      <c r="M4208">
        <v>42</v>
      </c>
      <c r="N4208">
        <v>-0.114</v>
      </c>
      <c r="O4208">
        <v>333</v>
      </c>
      <c r="P4208">
        <v>8.6</v>
      </c>
      <c r="Q4208">
        <v>34</v>
      </c>
      <c r="R4208">
        <v>109.3</v>
      </c>
      <c r="S4208">
        <v>26</v>
      </c>
      <c r="T4208">
        <v>100.6</v>
      </c>
      <c r="U4208">
        <v>49</v>
      </c>
      <c r="V4208">
        <v>-1.61</v>
      </c>
      <c r="W4208">
        <v>187</v>
      </c>
    </row>
    <row r="4209" spans="1:23" x14ac:dyDescent="0.25">
      <c r="A4209">
        <f>COUNTIF('Value Matchup'!$D$356:$D$423,D4209)</f>
        <v>0</v>
      </c>
      <c r="B4209" t="s">
        <v>2001</v>
      </c>
      <c r="C4209">
        <v>27</v>
      </c>
      <c r="D4209" t="s">
        <v>1944</v>
      </c>
      <c r="E4209" t="s">
        <v>1668</v>
      </c>
      <c r="F4209" s="79" t="s">
        <v>651</v>
      </c>
      <c r="G4209">
        <v>18.87</v>
      </c>
      <c r="H4209">
        <v>111.7</v>
      </c>
      <c r="I4209">
        <v>64</v>
      </c>
      <c r="J4209">
        <v>92.8</v>
      </c>
      <c r="K4209">
        <v>16</v>
      </c>
      <c r="L4209">
        <v>60</v>
      </c>
      <c r="M4209">
        <v>322</v>
      </c>
      <c r="N4209">
        <v>4.0000000000000001E-3</v>
      </c>
      <c r="O4209">
        <v>170</v>
      </c>
      <c r="P4209">
        <v>6.79</v>
      </c>
      <c r="Q4209">
        <v>61</v>
      </c>
      <c r="R4209">
        <v>107.6</v>
      </c>
      <c r="S4209">
        <v>64</v>
      </c>
      <c r="T4209">
        <v>100.9</v>
      </c>
      <c r="U4209">
        <v>55</v>
      </c>
      <c r="V4209">
        <v>-4.96</v>
      </c>
      <c r="W4209">
        <v>279</v>
      </c>
    </row>
    <row r="4210" spans="1:23" x14ac:dyDescent="0.25">
      <c r="A4210">
        <f>COUNTIF('Value Matchup'!$D$356:$D$423,D4210)</f>
        <v>0</v>
      </c>
      <c r="B4210" t="s">
        <v>2001</v>
      </c>
      <c r="C4210">
        <v>28</v>
      </c>
      <c r="D4210" t="s">
        <v>1945</v>
      </c>
      <c r="E4210" t="s">
        <v>144</v>
      </c>
      <c r="F4210" s="79" t="s">
        <v>537</v>
      </c>
      <c r="G4210">
        <v>18.53</v>
      </c>
      <c r="H4210">
        <v>113.8</v>
      </c>
      <c r="I4210">
        <v>36</v>
      </c>
      <c r="J4210">
        <v>95.3</v>
      </c>
      <c r="K4210">
        <v>35</v>
      </c>
      <c r="L4210">
        <v>62.7</v>
      </c>
      <c r="M4210">
        <v>289</v>
      </c>
      <c r="N4210">
        <v>-2.3E-2</v>
      </c>
      <c r="O4210">
        <v>236</v>
      </c>
      <c r="P4210">
        <v>8.84</v>
      </c>
      <c r="Q4210">
        <v>32</v>
      </c>
      <c r="R4210">
        <v>108.3</v>
      </c>
      <c r="S4210">
        <v>49</v>
      </c>
      <c r="T4210">
        <v>99.4</v>
      </c>
      <c r="U4210">
        <v>8</v>
      </c>
      <c r="V4210">
        <v>4.0999999999999996</v>
      </c>
      <c r="W4210">
        <v>66</v>
      </c>
    </row>
    <row r="4211" spans="1:23" x14ac:dyDescent="0.25">
      <c r="A4211">
        <f>COUNTIF('Value Matchup'!$D$356:$D$423,D4211)</f>
        <v>0</v>
      </c>
      <c r="B4211" t="s">
        <v>2001</v>
      </c>
      <c r="C4211">
        <v>29</v>
      </c>
      <c r="D4211" t="s">
        <v>1946</v>
      </c>
      <c r="E4211" t="s">
        <v>140</v>
      </c>
      <c r="F4211" s="79" t="s">
        <v>1055</v>
      </c>
      <c r="G4211">
        <v>18.46</v>
      </c>
      <c r="H4211">
        <v>112.3</v>
      </c>
      <c r="I4211">
        <v>55</v>
      </c>
      <c r="J4211">
        <v>93.9</v>
      </c>
      <c r="K4211">
        <v>24</v>
      </c>
      <c r="L4211">
        <v>66.400000000000006</v>
      </c>
      <c r="M4211">
        <v>138</v>
      </c>
      <c r="N4211">
        <v>-8.9999999999999993E-3</v>
      </c>
      <c r="O4211">
        <v>201</v>
      </c>
      <c r="P4211">
        <v>8.85</v>
      </c>
      <c r="Q4211">
        <v>31</v>
      </c>
      <c r="R4211">
        <v>109.8</v>
      </c>
      <c r="S4211">
        <v>14</v>
      </c>
      <c r="T4211">
        <v>100.9</v>
      </c>
      <c r="U4211">
        <v>57</v>
      </c>
      <c r="V4211">
        <v>-3.81</v>
      </c>
      <c r="W4211">
        <v>249</v>
      </c>
    </row>
    <row r="4212" spans="1:23" x14ac:dyDescent="0.25">
      <c r="A4212">
        <f>COUNTIF('Value Matchup'!$D$356:$D$423,D4212)</f>
        <v>0</v>
      </c>
      <c r="B4212" t="s">
        <v>2001</v>
      </c>
      <c r="C4212">
        <v>30</v>
      </c>
      <c r="D4212" t="s">
        <v>1345</v>
      </c>
      <c r="E4212" t="s">
        <v>232</v>
      </c>
      <c r="F4212" s="79" t="s">
        <v>761</v>
      </c>
      <c r="G4212">
        <v>18.309999999999999</v>
      </c>
      <c r="H4212">
        <v>110.7</v>
      </c>
      <c r="I4212">
        <v>74</v>
      </c>
      <c r="J4212">
        <v>92.4</v>
      </c>
      <c r="K4212">
        <v>15</v>
      </c>
      <c r="L4212">
        <v>66.5</v>
      </c>
      <c r="M4212">
        <v>131</v>
      </c>
      <c r="N4212">
        <v>2E-3</v>
      </c>
      <c r="O4212">
        <v>175</v>
      </c>
      <c r="P4212">
        <v>9.3699999999999992</v>
      </c>
      <c r="Q4212">
        <v>25</v>
      </c>
      <c r="R4212">
        <v>109.8</v>
      </c>
      <c r="S4212">
        <v>15</v>
      </c>
      <c r="T4212">
        <v>100.4</v>
      </c>
      <c r="U4212">
        <v>41</v>
      </c>
      <c r="V4212">
        <v>1.08</v>
      </c>
      <c r="W4212">
        <v>128</v>
      </c>
    </row>
    <row r="4213" spans="1:23" x14ac:dyDescent="0.25">
      <c r="A4213">
        <f>COUNTIF('Value Matchup'!$D$356:$D$423,D4213)</f>
        <v>0</v>
      </c>
      <c r="B4213" t="s">
        <v>2001</v>
      </c>
      <c r="C4213">
        <v>31</v>
      </c>
      <c r="D4213" t="s">
        <v>1947</v>
      </c>
      <c r="E4213" t="s">
        <v>114</v>
      </c>
      <c r="F4213" s="79" t="s">
        <v>1039</v>
      </c>
      <c r="G4213">
        <v>18.29</v>
      </c>
      <c r="H4213">
        <v>115.9</v>
      </c>
      <c r="I4213">
        <v>22</v>
      </c>
      <c r="J4213">
        <v>97.6</v>
      </c>
      <c r="K4213">
        <v>55</v>
      </c>
      <c r="L4213">
        <v>71.3</v>
      </c>
      <c r="M4213">
        <v>19</v>
      </c>
      <c r="N4213">
        <v>3.5000000000000003E-2</v>
      </c>
      <c r="O4213">
        <v>88</v>
      </c>
      <c r="P4213">
        <v>10.57</v>
      </c>
      <c r="Q4213">
        <v>7</v>
      </c>
      <c r="R4213">
        <v>110.3</v>
      </c>
      <c r="S4213">
        <v>9</v>
      </c>
      <c r="T4213">
        <v>99.8</v>
      </c>
      <c r="U4213">
        <v>17</v>
      </c>
      <c r="V4213">
        <v>1.81</v>
      </c>
      <c r="W4213">
        <v>105</v>
      </c>
    </row>
    <row r="4214" spans="1:23" x14ac:dyDescent="0.25">
      <c r="A4214">
        <f>COUNTIF('Value Matchup'!$D$356:$D$423,D4214)</f>
        <v>0</v>
      </c>
      <c r="B4214" t="s">
        <v>2001</v>
      </c>
      <c r="C4214">
        <v>32</v>
      </c>
      <c r="D4214" t="s">
        <v>1948</v>
      </c>
      <c r="E4214" t="s">
        <v>182</v>
      </c>
      <c r="F4214" s="79" t="s">
        <v>750</v>
      </c>
      <c r="G4214">
        <v>18.13</v>
      </c>
      <c r="H4214">
        <v>117.3</v>
      </c>
      <c r="I4214">
        <v>12</v>
      </c>
      <c r="J4214">
        <v>99.2</v>
      </c>
      <c r="K4214">
        <v>78</v>
      </c>
      <c r="L4214">
        <v>66.2</v>
      </c>
      <c r="M4214">
        <v>151</v>
      </c>
      <c r="N4214">
        <v>-4.7E-2</v>
      </c>
      <c r="O4214">
        <v>280</v>
      </c>
      <c r="P4214">
        <v>2.83</v>
      </c>
      <c r="Q4214">
        <v>108</v>
      </c>
      <c r="R4214">
        <v>106.5</v>
      </c>
      <c r="S4214">
        <v>96</v>
      </c>
      <c r="T4214">
        <v>103.6</v>
      </c>
      <c r="U4214">
        <v>126</v>
      </c>
      <c r="V4214">
        <v>3.4</v>
      </c>
      <c r="W4214">
        <v>77</v>
      </c>
    </row>
    <row r="4215" spans="1:23" x14ac:dyDescent="0.25">
      <c r="A4215">
        <f>COUNTIF('Value Matchup'!$D$356:$D$423,D4215)</f>
        <v>0</v>
      </c>
      <c r="B4215" t="s">
        <v>2001</v>
      </c>
      <c r="C4215">
        <v>33</v>
      </c>
      <c r="D4215" t="s">
        <v>1949</v>
      </c>
      <c r="E4215" t="s">
        <v>150</v>
      </c>
      <c r="F4215" s="79" t="s">
        <v>1034</v>
      </c>
      <c r="G4215">
        <v>18.059999999999999</v>
      </c>
      <c r="H4215">
        <v>116.5</v>
      </c>
      <c r="I4215">
        <v>19</v>
      </c>
      <c r="J4215">
        <v>98.5</v>
      </c>
      <c r="K4215">
        <v>64</v>
      </c>
      <c r="L4215">
        <v>63.2</v>
      </c>
      <c r="M4215">
        <v>270</v>
      </c>
      <c r="N4215">
        <v>2.1000000000000001E-2</v>
      </c>
      <c r="O4215">
        <v>126</v>
      </c>
      <c r="P4215">
        <v>5.32</v>
      </c>
      <c r="Q4215">
        <v>80</v>
      </c>
      <c r="R4215">
        <v>107</v>
      </c>
      <c r="S4215">
        <v>80</v>
      </c>
      <c r="T4215">
        <v>101.7</v>
      </c>
      <c r="U4215">
        <v>72</v>
      </c>
      <c r="V4215">
        <v>-6.55</v>
      </c>
      <c r="W4215">
        <v>304</v>
      </c>
    </row>
    <row r="4216" spans="1:23" x14ac:dyDescent="0.25">
      <c r="A4216">
        <f>COUNTIF('Value Matchup'!$D$356:$D$423,D4216)</f>
        <v>0</v>
      </c>
      <c r="B4216" t="s">
        <v>2001</v>
      </c>
      <c r="C4216">
        <v>34</v>
      </c>
      <c r="D4216" t="s">
        <v>1950</v>
      </c>
      <c r="E4216" t="s">
        <v>140</v>
      </c>
      <c r="F4216" s="79" t="s">
        <v>989</v>
      </c>
      <c r="G4216">
        <v>17.79</v>
      </c>
      <c r="H4216">
        <v>116.2</v>
      </c>
      <c r="I4216">
        <v>21</v>
      </c>
      <c r="J4216">
        <v>98.4</v>
      </c>
      <c r="K4216">
        <v>63</v>
      </c>
      <c r="L4216">
        <v>66.2</v>
      </c>
      <c r="M4216">
        <v>147</v>
      </c>
      <c r="N4216">
        <v>-7.0000000000000001E-3</v>
      </c>
      <c r="O4216">
        <v>193</v>
      </c>
      <c r="P4216">
        <v>9.7200000000000006</v>
      </c>
      <c r="Q4216">
        <v>18</v>
      </c>
      <c r="R4216">
        <v>109.7</v>
      </c>
      <c r="S4216">
        <v>17</v>
      </c>
      <c r="T4216">
        <v>100</v>
      </c>
      <c r="U4216">
        <v>21</v>
      </c>
      <c r="V4216">
        <v>-3.3</v>
      </c>
      <c r="W4216">
        <v>236</v>
      </c>
    </row>
    <row r="4217" spans="1:23" x14ac:dyDescent="0.25">
      <c r="A4217">
        <f>COUNTIF('Value Matchup'!$D$356:$D$423,D4217)</f>
        <v>0</v>
      </c>
      <c r="B4217" t="s">
        <v>2001</v>
      </c>
      <c r="C4217">
        <v>35</v>
      </c>
      <c r="D4217" t="s">
        <v>1951</v>
      </c>
      <c r="E4217" t="s">
        <v>144</v>
      </c>
      <c r="F4217" s="79" t="s">
        <v>537</v>
      </c>
      <c r="G4217">
        <v>17.510000000000002</v>
      </c>
      <c r="H4217">
        <v>113.4</v>
      </c>
      <c r="I4217">
        <v>41</v>
      </c>
      <c r="J4217">
        <v>95.9</v>
      </c>
      <c r="K4217">
        <v>42</v>
      </c>
      <c r="L4217">
        <v>67.7</v>
      </c>
      <c r="M4217">
        <v>88</v>
      </c>
      <c r="N4217">
        <v>-2.9000000000000001E-2</v>
      </c>
      <c r="O4217">
        <v>249</v>
      </c>
      <c r="P4217">
        <v>7.7</v>
      </c>
      <c r="Q4217">
        <v>49</v>
      </c>
      <c r="R4217">
        <v>108.3</v>
      </c>
      <c r="S4217">
        <v>50</v>
      </c>
      <c r="T4217">
        <v>100.6</v>
      </c>
      <c r="U4217">
        <v>46</v>
      </c>
      <c r="V4217">
        <v>1.37</v>
      </c>
      <c r="W4217">
        <v>116</v>
      </c>
    </row>
    <row r="4218" spans="1:23" x14ac:dyDescent="0.25">
      <c r="A4218">
        <f>COUNTIF('Value Matchup'!$D$356:$D$423,D4218)</f>
        <v>0</v>
      </c>
      <c r="B4218" t="s">
        <v>2001</v>
      </c>
      <c r="C4218">
        <v>36</v>
      </c>
      <c r="D4218" t="s">
        <v>1952</v>
      </c>
      <c r="E4218" t="s">
        <v>232</v>
      </c>
      <c r="F4218" s="79" t="s">
        <v>755</v>
      </c>
      <c r="G4218">
        <v>17.5</v>
      </c>
      <c r="H4218">
        <v>107.3</v>
      </c>
      <c r="I4218">
        <v>116</v>
      </c>
      <c r="J4218">
        <v>89.8</v>
      </c>
      <c r="K4218">
        <v>5</v>
      </c>
      <c r="L4218">
        <v>62</v>
      </c>
      <c r="M4218">
        <v>300</v>
      </c>
      <c r="N4218">
        <v>-1.7000000000000001E-2</v>
      </c>
      <c r="O4218">
        <v>220</v>
      </c>
      <c r="P4218">
        <v>8.06</v>
      </c>
      <c r="Q4218">
        <v>41</v>
      </c>
      <c r="R4218">
        <v>108.4</v>
      </c>
      <c r="S4218">
        <v>44</v>
      </c>
      <c r="T4218">
        <v>100.4</v>
      </c>
      <c r="U4218">
        <v>39</v>
      </c>
      <c r="V4218">
        <v>-0.2</v>
      </c>
      <c r="W4218">
        <v>156</v>
      </c>
    </row>
    <row r="4219" spans="1:23" x14ac:dyDescent="0.25">
      <c r="A4219">
        <f>COUNTIF('Value Matchup'!$D$356:$D$423,D4219)</f>
        <v>0</v>
      </c>
      <c r="B4219" t="s">
        <v>2001</v>
      </c>
      <c r="C4219">
        <v>37</v>
      </c>
      <c r="D4219" t="s">
        <v>1953</v>
      </c>
      <c r="E4219" t="s">
        <v>140</v>
      </c>
      <c r="F4219" s="79" t="s">
        <v>761</v>
      </c>
      <c r="G4219">
        <v>17.38</v>
      </c>
      <c r="H4219">
        <v>112.4</v>
      </c>
      <c r="I4219">
        <v>54</v>
      </c>
      <c r="J4219">
        <v>95</v>
      </c>
      <c r="K4219">
        <v>31</v>
      </c>
      <c r="L4219">
        <v>63.7</v>
      </c>
      <c r="M4219">
        <v>252</v>
      </c>
      <c r="N4219">
        <v>-4.0000000000000001E-3</v>
      </c>
      <c r="O4219">
        <v>187</v>
      </c>
      <c r="P4219">
        <v>9.85</v>
      </c>
      <c r="Q4219">
        <v>16</v>
      </c>
      <c r="R4219">
        <v>109.9</v>
      </c>
      <c r="S4219">
        <v>13</v>
      </c>
      <c r="T4219">
        <v>100.1</v>
      </c>
      <c r="U4219">
        <v>26</v>
      </c>
      <c r="V4219">
        <v>0.79</v>
      </c>
      <c r="W4219">
        <v>135</v>
      </c>
    </row>
    <row r="4220" spans="1:23" x14ac:dyDescent="0.25">
      <c r="A4220">
        <f>COUNTIF('Value Matchup'!$D$356:$D$423,D4220)</f>
        <v>0</v>
      </c>
      <c r="B4220" t="s">
        <v>2001</v>
      </c>
      <c r="C4220">
        <v>38</v>
      </c>
      <c r="D4220" t="s">
        <v>1954</v>
      </c>
      <c r="E4220" t="s">
        <v>150</v>
      </c>
      <c r="F4220" s="79" t="s">
        <v>652</v>
      </c>
      <c r="G4220">
        <v>17.18</v>
      </c>
      <c r="H4220">
        <v>111.8</v>
      </c>
      <c r="I4220">
        <v>62</v>
      </c>
      <c r="J4220">
        <v>94.6</v>
      </c>
      <c r="K4220">
        <v>30</v>
      </c>
      <c r="L4220">
        <v>67.599999999999994</v>
      </c>
      <c r="M4220">
        <v>93</v>
      </c>
      <c r="N4220">
        <v>8.9999999999999993E-3</v>
      </c>
      <c r="O4220">
        <v>156</v>
      </c>
      <c r="P4220">
        <v>7.59</v>
      </c>
      <c r="Q4220">
        <v>50</v>
      </c>
      <c r="R4220">
        <v>108.3</v>
      </c>
      <c r="S4220">
        <v>46</v>
      </c>
      <c r="T4220">
        <v>100.7</v>
      </c>
      <c r="U4220">
        <v>51</v>
      </c>
      <c r="V4220">
        <v>-4.2699999999999996</v>
      </c>
      <c r="W4220">
        <v>256</v>
      </c>
    </row>
    <row r="4221" spans="1:23" x14ac:dyDescent="0.25">
      <c r="A4221">
        <f>COUNTIF('Value Matchup'!$D$356:$D$423,D4221)</f>
        <v>0</v>
      </c>
      <c r="B4221" t="s">
        <v>2001</v>
      </c>
      <c r="C4221">
        <v>39</v>
      </c>
      <c r="D4221" t="s">
        <v>1955</v>
      </c>
      <c r="E4221" t="s">
        <v>1668</v>
      </c>
      <c r="F4221" s="79" t="s">
        <v>1007</v>
      </c>
      <c r="G4221">
        <v>16.86</v>
      </c>
      <c r="H4221">
        <v>111</v>
      </c>
      <c r="I4221">
        <v>72</v>
      </c>
      <c r="J4221">
        <v>94.2</v>
      </c>
      <c r="K4221">
        <v>26</v>
      </c>
      <c r="L4221">
        <v>67.099999999999994</v>
      </c>
      <c r="M4221">
        <v>111</v>
      </c>
      <c r="N4221">
        <v>1.6E-2</v>
      </c>
      <c r="O4221">
        <v>143</v>
      </c>
      <c r="P4221">
        <v>8.26</v>
      </c>
      <c r="Q4221">
        <v>39</v>
      </c>
      <c r="R4221">
        <v>108.3</v>
      </c>
      <c r="S4221">
        <v>51</v>
      </c>
      <c r="T4221">
        <v>100</v>
      </c>
      <c r="U4221">
        <v>23</v>
      </c>
      <c r="V4221">
        <v>-6.62</v>
      </c>
      <c r="W4221">
        <v>307</v>
      </c>
    </row>
    <row r="4222" spans="1:23" x14ac:dyDescent="0.25">
      <c r="A4222">
        <f>COUNTIF('Value Matchup'!$D$356:$D$423,D4222)</f>
        <v>0</v>
      </c>
      <c r="B4222" t="s">
        <v>2001</v>
      </c>
      <c r="C4222">
        <v>40</v>
      </c>
      <c r="D4222" t="s">
        <v>1956</v>
      </c>
      <c r="E4222" t="s">
        <v>150</v>
      </c>
      <c r="F4222" s="79" t="s">
        <v>1039</v>
      </c>
      <c r="G4222">
        <v>16.84</v>
      </c>
      <c r="H4222">
        <v>112</v>
      </c>
      <c r="I4222">
        <v>60</v>
      </c>
      <c r="J4222">
        <v>95.2</v>
      </c>
      <c r="K4222">
        <v>32</v>
      </c>
      <c r="L4222">
        <v>70.400000000000006</v>
      </c>
      <c r="M4222">
        <v>32</v>
      </c>
      <c r="N4222">
        <v>-6.6000000000000003E-2</v>
      </c>
      <c r="O4222">
        <v>308</v>
      </c>
      <c r="P4222">
        <v>5.78</v>
      </c>
      <c r="Q4222">
        <v>71</v>
      </c>
      <c r="R4222">
        <v>106.3</v>
      </c>
      <c r="S4222">
        <v>98</v>
      </c>
      <c r="T4222">
        <v>100.5</v>
      </c>
      <c r="U4222">
        <v>44</v>
      </c>
      <c r="V4222">
        <v>-3.8</v>
      </c>
      <c r="W4222">
        <v>248</v>
      </c>
    </row>
    <row r="4223" spans="1:23" x14ac:dyDescent="0.25">
      <c r="A4223">
        <f>COUNTIF('Value Matchup'!$D$356:$D$423,D4223)</f>
        <v>0</v>
      </c>
      <c r="B4223" t="s">
        <v>2001</v>
      </c>
      <c r="C4223">
        <v>41</v>
      </c>
      <c r="D4223" t="s">
        <v>1957</v>
      </c>
      <c r="E4223" t="s">
        <v>110</v>
      </c>
      <c r="F4223" s="79" t="s">
        <v>954</v>
      </c>
      <c r="G4223">
        <v>16.829999999999998</v>
      </c>
      <c r="H4223">
        <v>112.6</v>
      </c>
      <c r="I4223">
        <v>51</v>
      </c>
      <c r="J4223">
        <v>95.8</v>
      </c>
      <c r="K4223">
        <v>40</v>
      </c>
      <c r="L4223">
        <v>65.2</v>
      </c>
      <c r="M4223">
        <v>190</v>
      </c>
      <c r="N4223">
        <v>9.8000000000000004E-2</v>
      </c>
      <c r="O4223">
        <v>14</v>
      </c>
      <c r="P4223">
        <v>5.61</v>
      </c>
      <c r="Q4223">
        <v>75</v>
      </c>
      <c r="R4223">
        <v>109.1</v>
      </c>
      <c r="S4223">
        <v>32</v>
      </c>
      <c r="T4223">
        <v>103.5</v>
      </c>
      <c r="U4223">
        <v>123</v>
      </c>
      <c r="V4223">
        <v>2.29</v>
      </c>
      <c r="W4223">
        <v>93</v>
      </c>
    </row>
    <row r="4224" spans="1:23" x14ac:dyDescent="0.25">
      <c r="A4224">
        <f>COUNTIF('Value Matchup'!$D$356:$D$423,D4224)</f>
        <v>0</v>
      </c>
      <c r="B4224" t="s">
        <v>2001</v>
      </c>
      <c r="C4224">
        <v>42</v>
      </c>
      <c r="D4224" t="s">
        <v>1958</v>
      </c>
      <c r="E4224" t="s">
        <v>114</v>
      </c>
      <c r="F4224" s="79" t="s">
        <v>649</v>
      </c>
      <c r="G4224">
        <v>16.62</v>
      </c>
      <c r="H4224">
        <v>110.6</v>
      </c>
      <c r="I4224">
        <v>77</v>
      </c>
      <c r="J4224">
        <v>93.9</v>
      </c>
      <c r="K4224">
        <v>25</v>
      </c>
      <c r="L4224">
        <v>66.099999999999994</v>
      </c>
      <c r="M4224">
        <v>156</v>
      </c>
      <c r="N4224">
        <v>-2.1000000000000001E-2</v>
      </c>
      <c r="O4224">
        <v>233</v>
      </c>
      <c r="P4224">
        <v>10.1</v>
      </c>
      <c r="Q4224">
        <v>13</v>
      </c>
      <c r="R4224">
        <v>110.3</v>
      </c>
      <c r="S4224">
        <v>10</v>
      </c>
      <c r="T4224">
        <v>100.2</v>
      </c>
      <c r="U4224">
        <v>32</v>
      </c>
      <c r="V4224">
        <v>1.28</v>
      </c>
      <c r="W4224">
        <v>119</v>
      </c>
    </row>
    <row r="4225" spans="1:23" x14ac:dyDescent="0.25">
      <c r="A4225">
        <f>COUNTIF('Value Matchup'!$D$356:$D$423,D4225)</f>
        <v>0</v>
      </c>
      <c r="B4225" t="s">
        <v>2001</v>
      </c>
      <c r="C4225">
        <v>43</v>
      </c>
      <c r="D4225" t="s">
        <v>1959</v>
      </c>
      <c r="E4225" t="s">
        <v>114</v>
      </c>
      <c r="F4225" s="79" t="s">
        <v>761</v>
      </c>
      <c r="G4225">
        <v>16.23</v>
      </c>
      <c r="H4225">
        <v>115.7</v>
      </c>
      <c r="I4225">
        <v>24</v>
      </c>
      <c r="J4225">
        <v>99.4</v>
      </c>
      <c r="K4225">
        <v>79</v>
      </c>
      <c r="L4225">
        <v>66.599999999999994</v>
      </c>
      <c r="M4225">
        <v>126</v>
      </c>
      <c r="N4225">
        <v>8.0000000000000002E-3</v>
      </c>
      <c r="O4225">
        <v>160</v>
      </c>
      <c r="P4225">
        <v>9.34</v>
      </c>
      <c r="Q4225">
        <v>26</v>
      </c>
      <c r="R4225">
        <v>109.5</v>
      </c>
      <c r="S4225">
        <v>22</v>
      </c>
      <c r="T4225">
        <v>100.2</v>
      </c>
      <c r="U4225">
        <v>30</v>
      </c>
      <c r="V4225">
        <v>-2.74</v>
      </c>
      <c r="W4225">
        <v>220</v>
      </c>
    </row>
    <row r="4226" spans="1:23" x14ac:dyDescent="0.25">
      <c r="A4226">
        <f>COUNTIF('Value Matchup'!$D$356:$D$423,D4226)</f>
        <v>0</v>
      </c>
      <c r="B4226" t="s">
        <v>2001</v>
      </c>
      <c r="C4226">
        <v>44</v>
      </c>
      <c r="D4226" t="s">
        <v>1836</v>
      </c>
      <c r="E4226" t="s">
        <v>140</v>
      </c>
      <c r="F4226" s="79" t="s">
        <v>547</v>
      </c>
      <c r="G4226">
        <v>16.18</v>
      </c>
      <c r="H4226">
        <v>117.3</v>
      </c>
      <c r="I4226">
        <v>13</v>
      </c>
      <c r="J4226">
        <v>101.1</v>
      </c>
      <c r="K4226">
        <v>107</v>
      </c>
      <c r="L4226">
        <v>64.3</v>
      </c>
      <c r="M4226">
        <v>226</v>
      </c>
      <c r="N4226">
        <v>2.5999999999999999E-2</v>
      </c>
      <c r="O4226">
        <v>118</v>
      </c>
      <c r="P4226">
        <v>10.36</v>
      </c>
      <c r="Q4226">
        <v>11</v>
      </c>
      <c r="R4226">
        <v>110.7</v>
      </c>
      <c r="S4226">
        <v>5</v>
      </c>
      <c r="T4226">
        <v>100.4</v>
      </c>
      <c r="U4226">
        <v>38</v>
      </c>
      <c r="V4226">
        <v>-2.41</v>
      </c>
      <c r="W4226">
        <v>210</v>
      </c>
    </row>
    <row r="4227" spans="1:23" x14ac:dyDescent="0.25">
      <c r="A4227">
        <f>COUNTIF('Value Matchup'!$D$356:$D$423,D4227)</f>
        <v>0</v>
      </c>
      <c r="B4227" t="s">
        <v>2001</v>
      </c>
      <c r="C4227">
        <v>45</v>
      </c>
      <c r="D4227" t="s">
        <v>111</v>
      </c>
      <c r="E4227" t="s">
        <v>112</v>
      </c>
      <c r="F4227" s="79" t="s">
        <v>1177</v>
      </c>
      <c r="G4227">
        <v>16.149999999999999</v>
      </c>
      <c r="H4227">
        <v>115.2</v>
      </c>
      <c r="I4227">
        <v>31</v>
      </c>
      <c r="J4227">
        <v>99.1</v>
      </c>
      <c r="K4227">
        <v>76</v>
      </c>
      <c r="L4227">
        <v>63.8</v>
      </c>
      <c r="M4227">
        <v>245</v>
      </c>
      <c r="N4227">
        <v>-5.6000000000000001E-2</v>
      </c>
      <c r="O4227">
        <v>295</v>
      </c>
      <c r="P4227">
        <v>-1.65</v>
      </c>
      <c r="Q4227">
        <v>180</v>
      </c>
      <c r="R4227">
        <v>102.8</v>
      </c>
      <c r="S4227">
        <v>205</v>
      </c>
      <c r="T4227">
        <v>104.5</v>
      </c>
      <c r="U4227">
        <v>156</v>
      </c>
      <c r="V4227">
        <v>-4.55</v>
      </c>
      <c r="W4227">
        <v>267</v>
      </c>
    </row>
    <row r="4228" spans="1:23" x14ac:dyDescent="0.25">
      <c r="A4228">
        <f>COUNTIF('Value Matchup'!$D$356:$D$423,D4228)</f>
        <v>0</v>
      </c>
      <c r="B4228" t="s">
        <v>2001</v>
      </c>
      <c r="C4228">
        <v>46</v>
      </c>
      <c r="D4228" t="s">
        <v>1797</v>
      </c>
      <c r="E4228" t="s">
        <v>110</v>
      </c>
      <c r="F4228" s="79" t="s">
        <v>750</v>
      </c>
      <c r="G4228">
        <v>16.11</v>
      </c>
      <c r="H4228">
        <v>116.7</v>
      </c>
      <c r="I4228">
        <v>17</v>
      </c>
      <c r="J4228">
        <v>100.6</v>
      </c>
      <c r="K4228">
        <v>97</v>
      </c>
      <c r="L4228">
        <v>67.599999999999994</v>
      </c>
      <c r="M4228">
        <v>95</v>
      </c>
      <c r="N4228">
        <v>1E-3</v>
      </c>
      <c r="O4228">
        <v>176</v>
      </c>
      <c r="P4228">
        <v>4.24</v>
      </c>
      <c r="Q4228">
        <v>88</v>
      </c>
      <c r="R4228">
        <v>106.8</v>
      </c>
      <c r="S4228">
        <v>86</v>
      </c>
      <c r="T4228">
        <v>102.5</v>
      </c>
      <c r="U4228">
        <v>100</v>
      </c>
      <c r="V4228">
        <v>-0.3</v>
      </c>
      <c r="W4228">
        <v>158</v>
      </c>
    </row>
    <row r="4229" spans="1:23" x14ac:dyDescent="0.25">
      <c r="A4229">
        <f>COUNTIF('Value Matchup'!$D$356:$D$423,D4229)</f>
        <v>0</v>
      </c>
      <c r="B4229" t="s">
        <v>2001</v>
      </c>
      <c r="C4229">
        <v>47</v>
      </c>
      <c r="D4229" t="s">
        <v>984</v>
      </c>
      <c r="E4229" t="s">
        <v>155</v>
      </c>
      <c r="F4229" s="79" t="s">
        <v>746</v>
      </c>
      <c r="G4229">
        <v>16.09</v>
      </c>
      <c r="H4229">
        <v>117.2</v>
      </c>
      <c r="I4229">
        <v>14</v>
      </c>
      <c r="J4229">
        <v>101.2</v>
      </c>
      <c r="K4229">
        <v>109</v>
      </c>
      <c r="L4229">
        <v>66.3</v>
      </c>
      <c r="M4229">
        <v>139</v>
      </c>
      <c r="N4229">
        <v>0.03</v>
      </c>
      <c r="O4229">
        <v>105</v>
      </c>
      <c r="P4229">
        <v>1.98</v>
      </c>
      <c r="Q4229">
        <v>121</v>
      </c>
      <c r="R4229">
        <v>104.2</v>
      </c>
      <c r="S4229">
        <v>161</v>
      </c>
      <c r="T4229">
        <v>102.2</v>
      </c>
      <c r="U4229">
        <v>94</v>
      </c>
      <c r="V4229">
        <v>1.53</v>
      </c>
      <c r="W4229">
        <v>110</v>
      </c>
    </row>
    <row r="4230" spans="1:23" x14ac:dyDescent="0.25">
      <c r="A4230">
        <f>COUNTIF('Value Matchup'!$D$356:$D$423,D4230)</f>
        <v>0</v>
      </c>
      <c r="B4230" t="s">
        <v>2001</v>
      </c>
      <c r="C4230">
        <v>48</v>
      </c>
      <c r="D4230" t="s">
        <v>1960</v>
      </c>
      <c r="E4230" t="s">
        <v>140</v>
      </c>
      <c r="F4230" s="79" t="s">
        <v>516</v>
      </c>
      <c r="G4230">
        <v>15.43</v>
      </c>
      <c r="H4230">
        <v>114.1</v>
      </c>
      <c r="I4230">
        <v>35</v>
      </c>
      <c r="J4230">
        <v>98.7</v>
      </c>
      <c r="K4230">
        <v>71</v>
      </c>
      <c r="L4230">
        <v>67.900000000000006</v>
      </c>
      <c r="M4230">
        <v>83</v>
      </c>
      <c r="N4230">
        <v>6.0000000000000001E-3</v>
      </c>
      <c r="O4230">
        <v>164</v>
      </c>
      <c r="P4230">
        <v>8.27</v>
      </c>
      <c r="Q4230">
        <v>38</v>
      </c>
      <c r="R4230">
        <v>109.2</v>
      </c>
      <c r="S4230">
        <v>28</v>
      </c>
      <c r="T4230">
        <v>100.9</v>
      </c>
      <c r="U4230">
        <v>58</v>
      </c>
      <c r="V4230">
        <v>-4.3499999999999996</v>
      </c>
      <c r="W4230">
        <v>259</v>
      </c>
    </row>
    <row r="4231" spans="1:23" x14ac:dyDescent="0.25">
      <c r="A4231">
        <f>COUNTIF('Value Matchup'!$D$356:$D$423,D4231)</f>
        <v>0</v>
      </c>
      <c r="B4231" t="s">
        <v>2001</v>
      </c>
      <c r="C4231">
        <v>49</v>
      </c>
      <c r="D4231" t="s">
        <v>1961</v>
      </c>
      <c r="E4231" t="s">
        <v>151</v>
      </c>
      <c r="F4231" s="79" t="s">
        <v>545</v>
      </c>
      <c r="G4231">
        <v>15.31</v>
      </c>
      <c r="H4231">
        <v>115.3</v>
      </c>
      <c r="I4231">
        <v>30</v>
      </c>
      <c r="J4231">
        <v>100</v>
      </c>
      <c r="K4231">
        <v>87</v>
      </c>
      <c r="L4231">
        <v>67.099999999999994</v>
      </c>
      <c r="M4231">
        <v>113</v>
      </c>
      <c r="N4231">
        <v>-3.2000000000000001E-2</v>
      </c>
      <c r="O4231">
        <v>262</v>
      </c>
      <c r="P4231">
        <v>4.1500000000000004</v>
      </c>
      <c r="Q4231">
        <v>89</v>
      </c>
      <c r="R4231">
        <v>106.7</v>
      </c>
      <c r="S4231">
        <v>89</v>
      </c>
      <c r="T4231">
        <v>102.5</v>
      </c>
      <c r="U4231">
        <v>99</v>
      </c>
      <c r="V4231">
        <v>9.52</v>
      </c>
      <c r="W4231">
        <v>19</v>
      </c>
    </row>
    <row r="4232" spans="1:23" x14ac:dyDescent="0.25">
      <c r="A4232">
        <f>COUNTIF('Value Matchup'!$D$356:$D$423,D4232)</f>
        <v>0</v>
      </c>
      <c r="B4232" t="s">
        <v>2001</v>
      </c>
      <c r="C4232">
        <v>50</v>
      </c>
      <c r="D4232" t="s">
        <v>1962</v>
      </c>
      <c r="E4232" t="s">
        <v>150</v>
      </c>
      <c r="F4232" s="79" t="s">
        <v>544</v>
      </c>
      <c r="G4232">
        <v>15.27</v>
      </c>
      <c r="H4232">
        <v>111.5</v>
      </c>
      <c r="I4232">
        <v>66</v>
      </c>
      <c r="J4232">
        <v>96.3</v>
      </c>
      <c r="K4232">
        <v>44</v>
      </c>
      <c r="L4232">
        <v>62.4</v>
      </c>
      <c r="M4232">
        <v>295</v>
      </c>
      <c r="N4232">
        <v>-1.7999999999999999E-2</v>
      </c>
      <c r="O4232">
        <v>225</v>
      </c>
      <c r="P4232">
        <v>9.86</v>
      </c>
      <c r="Q4232">
        <v>15</v>
      </c>
      <c r="R4232">
        <v>109.6</v>
      </c>
      <c r="S4232">
        <v>20</v>
      </c>
      <c r="T4232">
        <v>99.7</v>
      </c>
      <c r="U4232">
        <v>14</v>
      </c>
      <c r="V4232">
        <v>4.9400000000000004</v>
      </c>
      <c r="W4232">
        <v>50</v>
      </c>
    </row>
    <row r="4233" spans="1:23" x14ac:dyDescent="0.25">
      <c r="A4233">
        <f>COUNTIF('Value Matchup'!$D$356:$D$423,D4233)</f>
        <v>0</v>
      </c>
      <c r="B4233" t="s">
        <v>2001</v>
      </c>
      <c r="C4233">
        <v>51</v>
      </c>
      <c r="D4233" t="s">
        <v>1963</v>
      </c>
      <c r="E4233" t="s">
        <v>159</v>
      </c>
      <c r="F4233" s="79" t="s">
        <v>746</v>
      </c>
      <c r="G4233">
        <v>14.81</v>
      </c>
      <c r="H4233">
        <v>112.9</v>
      </c>
      <c r="I4233">
        <v>48</v>
      </c>
      <c r="J4233">
        <v>98</v>
      </c>
      <c r="K4233">
        <v>60</v>
      </c>
      <c r="L4233">
        <v>61.9</v>
      </c>
      <c r="M4233">
        <v>301</v>
      </c>
      <c r="N4233">
        <v>5.5E-2</v>
      </c>
      <c r="O4233">
        <v>51</v>
      </c>
      <c r="P4233">
        <v>-2.71</v>
      </c>
      <c r="Q4233">
        <v>191</v>
      </c>
      <c r="R4233">
        <v>103.1</v>
      </c>
      <c r="S4233">
        <v>197</v>
      </c>
      <c r="T4233">
        <v>105.8</v>
      </c>
      <c r="U4233">
        <v>199</v>
      </c>
      <c r="V4233">
        <v>15.06</v>
      </c>
      <c r="W4233">
        <v>3</v>
      </c>
    </row>
    <row r="4234" spans="1:23" x14ac:dyDescent="0.25">
      <c r="A4234">
        <f>COUNTIF('Value Matchup'!$D$356:$D$423,D4234)</f>
        <v>0</v>
      </c>
      <c r="B4234" t="s">
        <v>2001</v>
      </c>
      <c r="C4234">
        <v>52</v>
      </c>
      <c r="D4234" t="s">
        <v>1819</v>
      </c>
      <c r="E4234" t="s">
        <v>176</v>
      </c>
      <c r="F4234" s="79" t="s">
        <v>1045</v>
      </c>
      <c r="G4234">
        <v>14.55</v>
      </c>
      <c r="H4234">
        <v>116.6</v>
      </c>
      <c r="I4234">
        <v>18</v>
      </c>
      <c r="J4234">
        <v>102</v>
      </c>
      <c r="K4234">
        <v>124</v>
      </c>
      <c r="L4234">
        <v>65.5</v>
      </c>
      <c r="M4234">
        <v>178</v>
      </c>
      <c r="N4234">
        <v>2E-3</v>
      </c>
      <c r="O4234">
        <v>174</v>
      </c>
      <c r="P4234">
        <v>0.2</v>
      </c>
      <c r="Q4234">
        <v>150</v>
      </c>
      <c r="R4234">
        <v>104.2</v>
      </c>
      <c r="S4234">
        <v>162</v>
      </c>
      <c r="T4234">
        <v>104</v>
      </c>
      <c r="U4234">
        <v>143</v>
      </c>
      <c r="V4234">
        <v>0.25</v>
      </c>
      <c r="W4234">
        <v>149</v>
      </c>
    </row>
    <row r="4235" spans="1:23" x14ac:dyDescent="0.25">
      <c r="A4235">
        <f>COUNTIF('Value Matchup'!$D$356:$D$423,D4235)</f>
        <v>0</v>
      </c>
      <c r="B4235" t="s">
        <v>2001</v>
      </c>
      <c r="C4235">
        <v>53</v>
      </c>
      <c r="D4235" t="s">
        <v>1964</v>
      </c>
      <c r="E4235" t="s">
        <v>144</v>
      </c>
      <c r="F4235" s="79" t="s">
        <v>989</v>
      </c>
      <c r="G4235">
        <v>14.35</v>
      </c>
      <c r="H4235">
        <v>115.9</v>
      </c>
      <c r="I4235">
        <v>23</v>
      </c>
      <c r="J4235">
        <v>101.5</v>
      </c>
      <c r="K4235">
        <v>115</v>
      </c>
      <c r="L4235">
        <v>67.8</v>
      </c>
      <c r="M4235">
        <v>86</v>
      </c>
      <c r="N4235">
        <v>2.5999999999999999E-2</v>
      </c>
      <c r="O4235">
        <v>116</v>
      </c>
      <c r="P4235">
        <v>9</v>
      </c>
      <c r="Q4235">
        <v>30</v>
      </c>
      <c r="R4235">
        <v>108.8</v>
      </c>
      <c r="S4235">
        <v>40</v>
      </c>
      <c r="T4235">
        <v>99.8</v>
      </c>
      <c r="U4235">
        <v>18</v>
      </c>
      <c r="V4235">
        <v>3.61</v>
      </c>
      <c r="W4235">
        <v>74</v>
      </c>
    </row>
    <row r="4236" spans="1:23" x14ac:dyDescent="0.25">
      <c r="A4236">
        <f>COUNTIF('Value Matchup'!$D$356:$D$423,D4236)</f>
        <v>1</v>
      </c>
      <c r="B4236" t="s">
        <v>2001</v>
      </c>
      <c r="C4236">
        <v>54</v>
      </c>
      <c r="D4236" t="s">
        <v>52</v>
      </c>
      <c r="E4236" t="s">
        <v>114</v>
      </c>
      <c r="F4236" s="79" t="s">
        <v>542</v>
      </c>
      <c r="G4236">
        <v>14.35</v>
      </c>
      <c r="H4236">
        <v>107.8</v>
      </c>
      <c r="I4236">
        <v>106</v>
      </c>
      <c r="J4236">
        <v>93.5</v>
      </c>
      <c r="K4236">
        <v>20</v>
      </c>
      <c r="L4236">
        <v>63.1</v>
      </c>
      <c r="M4236">
        <v>275</v>
      </c>
      <c r="N4236">
        <v>-9.6000000000000002E-2</v>
      </c>
      <c r="O4236">
        <v>327</v>
      </c>
      <c r="P4236">
        <v>8.5500000000000007</v>
      </c>
      <c r="Q4236">
        <v>35</v>
      </c>
      <c r="R4236">
        <v>109.1</v>
      </c>
      <c r="S4236">
        <v>34</v>
      </c>
      <c r="T4236">
        <v>100.5</v>
      </c>
      <c r="U4236">
        <v>43</v>
      </c>
      <c r="V4236">
        <v>-1.46</v>
      </c>
      <c r="W4236">
        <v>183</v>
      </c>
    </row>
    <row r="4237" spans="1:23" x14ac:dyDescent="0.25">
      <c r="A4237">
        <f>COUNTIF('Value Matchup'!$D$356:$D$423,D4237)</f>
        <v>0</v>
      </c>
      <c r="B4237" t="s">
        <v>2001</v>
      </c>
      <c r="C4237">
        <v>55</v>
      </c>
      <c r="D4237" t="s">
        <v>1965</v>
      </c>
      <c r="E4237" t="s">
        <v>114</v>
      </c>
      <c r="F4237" s="79" t="s">
        <v>756</v>
      </c>
      <c r="G4237">
        <v>14.3</v>
      </c>
      <c r="H4237">
        <v>111</v>
      </c>
      <c r="I4237">
        <v>71</v>
      </c>
      <c r="J4237">
        <v>96.7</v>
      </c>
      <c r="K4237">
        <v>49</v>
      </c>
      <c r="L4237">
        <v>67.400000000000006</v>
      </c>
      <c r="M4237">
        <v>101</v>
      </c>
      <c r="N4237">
        <v>-3.1E-2</v>
      </c>
      <c r="O4237">
        <v>257</v>
      </c>
      <c r="P4237">
        <v>10.49</v>
      </c>
      <c r="Q4237">
        <v>8</v>
      </c>
      <c r="R4237">
        <v>110.2</v>
      </c>
      <c r="S4237">
        <v>12</v>
      </c>
      <c r="T4237">
        <v>99.7</v>
      </c>
      <c r="U4237">
        <v>13</v>
      </c>
      <c r="V4237">
        <v>-3.46</v>
      </c>
      <c r="W4237">
        <v>239</v>
      </c>
    </row>
    <row r="4238" spans="1:23" x14ac:dyDescent="0.25">
      <c r="A4238">
        <f>COUNTIF('Value Matchup'!$D$356:$D$423,D4238)</f>
        <v>0</v>
      </c>
      <c r="B4238" t="s">
        <v>2001</v>
      </c>
      <c r="C4238">
        <v>56</v>
      </c>
      <c r="D4238" t="s">
        <v>80</v>
      </c>
      <c r="E4238" t="s">
        <v>150</v>
      </c>
      <c r="F4238" s="79" t="s">
        <v>454</v>
      </c>
      <c r="G4238">
        <v>13.78</v>
      </c>
      <c r="H4238">
        <v>104</v>
      </c>
      <c r="I4238">
        <v>171</v>
      </c>
      <c r="J4238">
        <v>90.2</v>
      </c>
      <c r="K4238">
        <v>9</v>
      </c>
      <c r="L4238">
        <v>68.400000000000006</v>
      </c>
      <c r="M4238">
        <v>69</v>
      </c>
      <c r="N4238">
        <v>-0.11</v>
      </c>
      <c r="O4238">
        <v>332</v>
      </c>
      <c r="P4238">
        <v>5.2</v>
      </c>
      <c r="Q4238">
        <v>82</v>
      </c>
      <c r="R4238">
        <v>106.9</v>
      </c>
      <c r="S4238">
        <v>81</v>
      </c>
      <c r="T4238">
        <v>101.7</v>
      </c>
      <c r="U4238">
        <v>76</v>
      </c>
      <c r="V4238">
        <v>-5.45</v>
      </c>
      <c r="W4238">
        <v>288</v>
      </c>
    </row>
    <row r="4239" spans="1:23" x14ac:dyDescent="0.25">
      <c r="A4239">
        <f>COUNTIF('Value Matchup'!$D$356:$D$423,D4239)</f>
        <v>0</v>
      </c>
      <c r="B4239" t="s">
        <v>2001</v>
      </c>
      <c r="C4239">
        <v>57</v>
      </c>
      <c r="D4239" t="s">
        <v>1664</v>
      </c>
      <c r="E4239" t="s">
        <v>134</v>
      </c>
      <c r="F4239" s="79" t="s">
        <v>755</v>
      </c>
      <c r="G4239">
        <v>13.71</v>
      </c>
      <c r="H4239">
        <v>109.3</v>
      </c>
      <c r="I4239">
        <v>91</v>
      </c>
      <c r="J4239">
        <v>95.6</v>
      </c>
      <c r="K4239">
        <v>38</v>
      </c>
      <c r="L4239">
        <v>65.8</v>
      </c>
      <c r="M4239">
        <v>169</v>
      </c>
      <c r="N4239">
        <v>2.5999999999999999E-2</v>
      </c>
      <c r="O4239">
        <v>117</v>
      </c>
      <c r="P4239">
        <v>5.58</v>
      </c>
      <c r="Q4239">
        <v>76</v>
      </c>
      <c r="R4239">
        <v>107.5</v>
      </c>
      <c r="S4239">
        <v>70</v>
      </c>
      <c r="T4239">
        <v>101.9</v>
      </c>
      <c r="U4239">
        <v>87</v>
      </c>
      <c r="V4239">
        <v>-1.68</v>
      </c>
      <c r="W4239">
        <v>190</v>
      </c>
    </row>
    <row r="4240" spans="1:23" x14ac:dyDescent="0.25">
      <c r="A4240">
        <f>COUNTIF('Value Matchup'!$D$356:$D$423,D4240)</f>
        <v>1</v>
      </c>
      <c r="B4240" t="s">
        <v>2001</v>
      </c>
      <c r="C4240">
        <v>58</v>
      </c>
      <c r="D4240" t="s">
        <v>58</v>
      </c>
      <c r="E4240" t="s">
        <v>134</v>
      </c>
      <c r="F4240" s="79" t="s">
        <v>445</v>
      </c>
      <c r="G4240">
        <v>13.68</v>
      </c>
      <c r="H4240">
        <v>107.4</v>
      </c>
      <c r="I4240">
        <v>112</v>
      </c>
      <c r="J4240">
        <v>93.8</v>
      </c>
      <c r="K4240">
        <v>22</v>
      </c>
      <c r="L4240">
        <v>62.8</v>
      </c>
      <c r="M4240">
        <v>287</v>
      </c>
      <c r="N4240">
        <v>-0.13300000000000001</v>
      </c>
      <c r="O4240">
        <v>335</v>
      </c>
      <c r="P4240">
        <v>6.72</v>
      </c>
      <c r="Q4240">
        <v>62</v>
      </c>
      <c r="R4240">
        <v>107.5</v>
      </c>
      <c r="S4240">
        <v>67</v>
      </c>
      <c r="T4240">
        <v>100.8</v>
      </c>
      <c r="U4240">
        <v>52</v>
      </c>
      <c r="V4240">
        <v>-4.67</v>
      </c>
      <c r="W4240">
        <v>269</v>
      </c>
    </row>
    <row r="4241" spans="1:23" x14ac:dyDescent="0.25">
      <c r="A4241">
        <f>COUNTIF('Value Matchup'!$D$356:$D$423,D4241)</f>
        <v>0</v>
      </c>
      <c r="B4241" t="s">
        <v>2001</v>
      </c>
      <c r="C4241">
        <v>59</v>
      </c>
      <c r="D4241" t="s">
        <v>956</v>
      </c>
      <c r="E4241" t="s">
        <v>232</v>
      </c>
      <c r="F4241" s="79" t="s">
        <v>989</v>
      </c>
      <c r="G4241">
        <v>13.53</v>
      </c>
      <c r="H4241">
        <v>108.9</v>
      </c>
      <c r="I4241">
        <v>98</v>
      </c>
      <c r="J4241">
        <v>95.3</v>
      </c>
      <c r="K4241">
        <v>37</v>
      </c>
      <c r="L4241">
        <v>63.1</v>
      </c>
      <c r="M4241">
        <v>274</v>
      </c>
      <c r="N4241">
        <v>3.6999999999999998E-2</v>
      </c>
      <c r="O4241">
        <v>83</v>
      </c>
      <c r="P4241">
        <v>7.14</v>
      </c>
      <c r="Q4241">
        <v>56</v>
      </c>
      <c r="R4241">
        <v>107.8</v>
      </c>
      <c r="S4241">
        <v>62</v>
      </c>
      <c r="T4241">
        <v>100.6</v>
      </c>
      <c r="U4241">
        <v>50</v>
      </c>
      <c r="V4241">
        <v>-4.8600000000000003</v>
      </c>
      <c r="W4241">
        <v>277</v>
      </c>
    </row>
    <row r="4242" spans="1:23" x14ac:dyDescent="0.25">
      <c r="A4242">
        <f>COUNTIF('Value Matchup'!$D$356:$D$423,D4242)</f>
        <v>0</v>
      </c>
      <c r="B4242" t="s">
        <v>2001</v>
      </c>
      <c r="C4242">
        <v>60</v>
      </c>
      <c r="D4242" t="s">
        <v>1966</v>
      </c>
      <c r="E4242" t="s">
        <v>114</v>
      </c>
      <c r="F4242" s="79" t="s">
        <v>534</v>
      </c>
      <c r="G4242">
        <v>13.49</v>
      </c>
      <c r="H4242">
        <v>112.7</v>
      </c>
      <c r="I4242">
        <v>50</v>
      </c>
      <c r="J4242">
        <v>99.2</v>
      </c>
      <c r="K4242">
        <v>77</v>
      </c>
      <c r="L4242">
        <v>67.2</v>
      </c>
      <c r="M4242">
        <v>110</v>
      </c>
      <c r="N4242">
        <v>1.7000000000000001E-2</v>
      </c>
      <c r="O4242">
        <v>141</v>
      </c>
      <c r="P4242">
        <v>7.75</v>
      </c>
      <c r="Q4242">
        <v>48</v>
      </c>
      <c r="R4242">
        <v>108.1</v>
      </c>
      <c r="S4242">
        <v>56</v>
      </c>
      <c r="T4242">
        <v>100.3</v>
      </c>
      <c r="U4242">
        <v>36</v>
      </c>
      <c r="V4242">
        <v>-6.63</v>
      </c>
      <c r="W4242">
        <v>308</v>
      </c>
    </row>
    <row r="4243" spans="1:23" x14ac:dyDescent="0.25">
      <c r="A4243">
        <f>COUNTIF('Value Matchup'!$D$356:$D$423,D4243)</f>
        <v>0</v>
      </c>
      <c r="B4243" t="s">
        <v>2001</v>
      </c>
      <c r="C4243">
        <v>61</v>
      </c>
      <c r="D4243" t="s">
        <v>1632</v>
      </c>
      <c r="E4243" t="s">
        <v>169</v>
      </c>
      <c r="F4243" s="79" t="s">
        <v>746</v>
      </c>
      <c r="G4243">
        <v>13.32</v>
      </c>
      <c r="H4243">
        <v>111.8</v>
      </c>
      <c r="I4243">
        <v>61</v>
      </c>
      <c r="J4243">
        <v>98.5</v>
      </c>
      <c r="K4243">
        <v>66</v>
      </c>
      <c r="L4243">
        <v>71.900000000000006</v>
      </c>
      <c r="M4243">
        <v>14</v>
      </c>
      <c r="N4243">
        <v>6.7000000000000004E-2</v>
      </c>
      <c r="O4243">
        <v>33</v>
      </c>
      <c r="P4243">
        <v>-1.7</v>
      </c>
      <c r="Q4243">
        <v>182</v>
      </c>
      <c r="R4243">
        <v>103.2</v>
      </c>
      <c r="S4243">
        <v>193</v>
      </c>
      <c r="T4243">
        <v>104.9</v>
      </c>
      <c r="U4243">
        <v>168</v>
      </c>
      <c r="V4243">
        <v>4.6399999999999997</v>
      </c>
      <c r="W4243">
        <v>55</v>
      </c>
    </row>
    <row r="4244" spans="1:23" x14ac:dyDescent="0.25">
      <c r="A4244">
        <f>COUNTIF('Value Matchup'!$D$356:$D$423,D4244)</f>
        <v>0</v>
      </c>
      <c r="B4244" t="s">
        <v>2001</v>
      </c>
      <c r="C4244">
        <v>62</v>
      </c>
      <c r="D4244" t="s">
        <v>1270</v>
      </c>
      <c r="E4244" t="s">
        <v>114</v>
      </c>
      <c r="F4244" s="79" t="s">
        <v>538</v>
      </c>
      <c r="G4244">
        <v>13.04</v>
      </c>
      <c r="H4244">
        <v>114.7</v>
      </c>
      <c r="I4244">
        <v>33</v>
      </c>
      <c r="J4244">
        <v>101.6</v>
      </c>
      <c r="K4244">
        <v>116</v>
      </c>
      <c r="L4244">
        <v>65.3</v>
      </c>
      <c r="M4244">
        <v>185</v>
      </c>
      <c r="N4244">
        <v>1.9E-2</v>
      </c>
      <c r="O4244">
        <v>130</v>
      </c>
      <c r="P4244">
        <v>8.15</v>
      </c>
      <c r="Q4244">
        <v>40</v>
      </c>
      <c r="R4244">
        <v>108.3</v>
      </c>
      <c r="S4244">
        <v>47</v>
      </c>
      <c r="T4244">
        <v>100.2</v>
      </c>
      <c r="U4244">
        <v>31</v>
      </c>
      <c r="V4244">
        <v>-4.84</v>
      </c>
      <c r="W4244">
        <v>276</v>
      </c>
    </row>
    <row r="4245" spans="1:23" x14ac:dyDescent="0.25">
      <c r="A4245">
        <f>COUNTIF('Value Matchup'!$D$356:$D$423,D4245)</f>
        <v>0</v>
      </c>
      <c r="B4245" t="s">
        <v>2001</v>
      </c>
      <c r="C4245">
        <v>63</v>
      </c>
      <c r="D4245" t="s">
        <v>278</v>
      </c>
      <c r="E4245" t="s">
        <v>134</v>
      </c>
      <c r="F4245" s="79" t="s">
        <v>465</v>
      </c>
      <c r="G4245">
        <v>12.78</v>
      </c>
      <c r="H4245">
        <v>111.4</v>
      </c>
      <c r="I4245">
        <v>67</v>
      </c>
      <c r="J4245">
        <v>98.6</v>
      </c>
      <c r="K4245">
        <v>69</v>
      </c>
      <c r="L4245">
        <v>72</v>
      </c>
      <c r="M4245">
        <v>12</v>
      </c>
      <c r="N4245">
        <v>-5.3999999999999999E-2</v>
      </c>
      <c r="O4245">
        <v>291</v>
      </c>
      <c r="P4245">
        <v>4.71</v>
      </c>
      <c r="Q4245">
        <v>86</v>
      </c>
      <c r="R4245">
        <v>105.7</v>
      </c>
      <c r="S4245">
        <v>116</v>
      </c>
      <c r="T4245">
        <v>101</v>
      </c>
      <c r="U4245">
        <v>61</v>
      </c>
      <c r="V4245">
        <v>-3.93</v>
      </c>
      <c r="W4245">
        <v>250</v>
      </c>
    </row>
    <row r="4246" spans="1:23" x14ac:dyDescent="0.25">
      <c r="A4246">
        <f>COUNTIF('Value Matchup'!$D$356:$D$423,D4246)</f>
        <v>0</v>
      </c>
      <c r="B4246" t="s">
        <v>2001</v>
      </c>
      <c r="C4246">
        <v>64</v>
      </c>
      <c r="D4246" t="s">
        <v>1967</v>
      </c>
      <c r="E4246" t="s">
        <v>176</v>
      </c>
      <c r="F4246" s="79" t="s">
        <v>536</v>
      </c>
      <c r="G4246">
        <v>12.7</v>
      </c>
      <c r="H4246">
        <v>108.6</v>
      </c>
      <c r="I4246">
        <v>99</v>
      </c>
      <c r="J4246">
        <v>95.9</v>
      </c>
      <c r="K4246">
        <v>41</v>
      </c>
      <c r="L4246">
        <v>65.8</v>
      </c>
      <c r="M4246">
        <v>161</v>
      </c>
      <c r="N4246">
        <v>1.2999999999999999E-2</v>
      </c>
      <c r="O4246">
        <v>153</v>
      </c>
      <c r="P4246">
        <v>0.84</v>
      </c>
      <c r="Q4246">
        <v>141</v>
      </c>
      <c r="R4246">
        <v>105.6</v>
      </c>
      <c r="S4246">
        <v>119</v>
      </c>
      <c r="T4246">
        <v>104.8</v>
      </c>
      <c r="U4246">
        <v>165</v>
      </c>
      <c r="V4246">
        <v>0.64</v>
      </c>
      <c r="W4246">
        <v>140</v>
      </c>
    </row>
    <row r="4247" spans="1:23" x14ac:dyDescent="0.25">
      <c r="A4247">
        <f>COUNTIF('Value Matchup'!$D$356:$D$423,D4247)</f>
        <v>0</v>
      </c>
      <c r="B4247" t="s">
        <v>2001</v>
      </c>
      <c r="C4247">
        <v>65</v>
      </c>
      <c r="D4247" t="s">
        <v>418</v>
      </c>
      <c r="E4247" t="s">
        <v>144</v>
      </c>
      <c r="F4247" s="79" t="s">
        <v>454</v>
      </c>
      <c r="G4247">
        <v>12.42</v>
      </c>
      <c r="H4247">
        <v>111.1</v>
      </c>
      <c r="I4247">
        <v>70</v>
      </c>
      <c r="J4247">
        <v>98.7</v>
      </c>
      <c r="K4247">
        <v>73</v>
      </c>
      <c r="L4247">
        <v>63.4</v>
      </c>
      <c r="M4247">
        <v>263</v>
      </c>
      <c r="N4247">
        <v>-7.0999999999999994E-2</v>
      </c>
      <c r="O4247">
        <v>310</v>
      </c>
      <c r="P4247">
        <v>8.3800000000000008</v>
      </c>
      <c r="Q4247">
        <v>37</v>
      </c>
      <c r="R4247">
        <v>109.5</v>
      </c>
      <c r="S4247">
        <v>23</v>
      </c>
      <c r="T4247">
        <v>101.1</v>
      </c>
      <c r="U4247">
        <v>62</v>
      </c>
      <c r="V4247">
        <v>1.66</v>
      </c>
      <c r="W4247">
        <v>109</v>
      </c>
    </row>
    <row r="4248" spans="1:23" x14ac:dyDescent="0.25">
      <c r="A4248">
        <f>COUNTIF('Value Matchup'!$D$356:$D$423,D4248)</f>
        <v>0</v>
      </c>
      <c r="B4248" t="s">
        <v>2001</v>
      </c>
      <c r="C4248">
        <v>66</v>
      </c>
      <c r="D4248" t="s">
        <v>1968</v>
      </c>
      <c r="E4248" t="s">
        <v>1668</v>
      </c>
      <c r="F4248" s="79" t="s">
        <v>450</v>
      </c>
      <c r="G4248">
        <v>12.37</v>
      </c>
      <c r="H4248">
        <v>109.7</v>
      </c>
      <c r="I4248">
        <v>86</v>
      </c>
      <c r="J4248">
        <v>97.3</v>
      </c>
      <c r="K4248">
        <v>52</v>
      </c>
      <c r="L4248">
        <v>65.900000000000006</v>
      </c>
      <c r="M4248">
        <v>160</v>
      </c>
      <c r="N4248">
        <v>2.8000000000000001E-2</v>
      </c>
      <c r="O4248">
        <v>112</v>
      </c>
      <c r="P4248">
        <v>9.5</v>
      </c>
      <c r="Q4248">
        <v>23</v>
      </c>
      <c r="R4248">
        <v>109.2</v>
      </c>
      <c r="S4248">
        <v>29</v>
      </c>
      <c r="T4248">
        <v>99.7</v>
      </c>
      <c r="U4248">
        <v>15</v>
      </c>
      <c r="V4248">
        <v>-0.33</v>
      </c>
      <c r="W4248">
        <v>159</v>
      </c>
    </row>
    <row r="4249" spans="1:23" x14ac:dyDescent="0.25">
      <c r="A4249">
        <f>COUNTIF('Value Matchup'!$D$356:$D$423,D4249)</f>
        <v>0</v>
      </c>
      <c r="B4249" t="s">
        <v>2001</v>
      </c>
      <c r="C4249">
        <v>67</v>
      </c>
      <c r="D4249" t="s">
        <v>1969</v>
      </c>
      <c r="E4249" t="s">
        <v>182</v>
      </c>
      <c r="F4249" s="79" t="s">
        <v>536</v>
      </c>
      <c r="G4249">
        <v>12.36</v>
      </c>
      <c r="H4249">
        <v>109.1</v>
      </c>
      <c r="I4249">
        <v>94</v>
      </c>
      <c r="J4249">
        <v>96.8</v>
      </c>
      <c r="K4249">
        <v>50</v>
      </c>
      <c r="L4249">
        <v>70.599999999999994</v>
      </c>
      <c r="M4249">
        <v>29</v>
      </c>
      <c r="N4249">
        <v>8.9999999999999993E-3</v>
      </c>
      <c r="O4249">
        <v>158</v>
      </c>
      <c r="P4249">
        <v>0.96</v>
      </c>
      <c r="Q4249">
        <v>136</v>
      </c>
      <c r="R4249">
        <v>106.2</v>
      </c>
      <c r="S4249">
        <v>100</v>
      </c>
      <c r="T4249">
        <v>105.3</v>
      </c>
      <c r="U4249">
        <v>177</v>
      </c>
      <c r="V4249">
        <v>0.17</v>
      </c>
      <c r="W4249">
        <v>150</v>
      </c>
    </row>
    <row r="4250" spans="1:23" x14ac:dyDescent="0.25">
      <c r="A4250">
        <f>COUNTIF('Value Matchup'!$D$356:$D$423,D4250)</f>
        <v>1</v>
      </c>
      <c r="B4250" t="s">
        <v>2001</v>
      </c>
      <c r="C4250">
        <v>68</v>
      </c>
      <c r="D4250" t="s">
        <v>410</v>
      </c>
      <c r="E4250" t="s">
        <v>1668</v>
      </c>
      <c r="F4250" s="79" t="s">
        <v>535</v>
      </c>
      <c r="G4250">
        <v>12.17</v>
      </c>
      <c r="H4250">
        <v>113.2</v>
      </c>
      <c r="I4250">
        <v>43</v>
      </c>
      <c r="J4250">
        <v>101</v>
      </c>
      <c r="K4250">
        <v>104</v>
      </c>
      <c r="L4250">
        <v>69.2</v>
      </c>
      <c r="M4250">
        <v>51</v>
      </c>
      <c r="N4250">
        <v>1.7999999999999999E-2</v>
      </c>
      <c r="O4250">
        <v>134</v>
      </c>
      <c r="P4250">
        <v>6.92</v>
      </c>
      <c r="Q4250">
        <v>58</v>
      </c>
      <c r="R4250">
        <v>108.2</v>
      </c>
      <c r="S4250">
        <v>52</v>
      </c>
      <c r="T4250">
        <v>101.2</v>
      </c>
      <c r="U4250">
        <v>65</v>
      </c>
      <c r="V4250">
        <v>-5.49</v>
      </c>
      <c r="W4250">
        <v>289</v>
      </c>
    </row>
    <row r="4251" spans="1:23" x14ac:dyDescent="0.25">
      <c r="A4251">
        <f>COUNTIF('Value Matchup'!$D$356:$D$423,D4251)</f>
        <v>0</v>
      </c>
      <c r="B4251" t="s">
        <v>2001</v>
      </c>
      <c r="C4251">
        <v>69</v>
      </c>
      <c r="D4251" t="s">
        <v>311</v>
      </c>
      <c r="E4251" t="s">
        <v>144</v>
      </c>
      <c r="F4251" s="79" t="s">
        <v>450</v>
      </c>
      <c r="G4251">
        <v>11.43</v>
      </c>
      <c r="H4251">
        <v>109</v>
      </c>
      <c r="I4251">
        <v>96</v>
      </c>
      <c r="J4251">
        <v>97.6</v>
      </c>
      <c r="K4251">
        <v>56</v>
      </c>
      <c r="L4251">
        <v>61.6</v>
      </c>
      <c r="M4251">
        <v>305</v>
      </c>
      <c r="N4251">
        <v>-1.4E-2</v>
      </c>
      <c r="O4251">
        <v>211</v>
      </c>
      <c r="P4251">
        <v>8.01</v>
      </c>
      <c r="Q4251">
        <v>42</v>
      </c>
      <c r="R4251">
        <v>109.7</v>
      </c>
      <c r="S4251">
        <v>16</v>
      </c>
      <c r="T4251">
        <v>101.7</v>
      </c>
      <c r="U4251">
        <v>75</v>
      </c>
      <c r="V4251">
        <v>0.69</v>
      </c>
      <c r="W4251">
        <v>139</v>
      </c>
    </row>
    <row r="4252" spans="1:23" x14ac:dyDescent="0.25">
      <c r="A4252">
        <f>COUNTIF('Value Matchup'!$D$356:$D$423,D4252)</f>
        <v>1</v>
      </c>
      <c r="B4252" t="s">
        <v>2001</v>
      </c>
      <c r="C4252">
        <v>70</v>
      </c>
      <c r="D4252" t="s">
        <v>69</v>
      </c>
      <c r="E4252" t="s">
        <v>232</v>
      </c>
      <c r="F4252" s="79" t="s">
        <v>454</v>
      </c>
      <c r="G4252">
        <v>11.06</v>
      </c>
      <c r="H4252">
        <v>110.6</v>
      </c>
      <c r="I4252">
        <v>76</v>
      </c>
      <c r="J4252">
        <v>99.6</v>
      </c>
      <c r="K4252">
        <v>81</v>
      </c>
      <c r="L4252">
        <v>66.5</v>
      </c>
      <c r="M4252">
        <v>129</v>
      </c>
      <c r="N4252">
        <v>-6.0000000000000001E-3</v>
      </c>
      <c r="O4252">
        <v>191</v>
      </c>
      <c r="P4252">
        <v>7.48</v>
      </c>
      <c r="Q4252">
        <v>52</v>
      </c>
      <c r="R4252">
        <v>107.2</v>
      </c>
      <c r="S4252">
        <v>75</v>
      </c>
      <c r="T4252">
        <v>99.7</v>
      </c>
      <c r="U4252">
        <v>16</v>
      </c>
      <c r="V4252">
        <v>-2.56</v>
      </c>
      <c r="W4252">
        <v>214</v>
      </c>
    </row>
    <row r="4253" spans="1:23" x14ac:dyDescent="0.25">
      <c r="A4253">
        <f>COUNTIF('Value Matchup'!$D$356:$D$423,D4253)</f>
        <v>0</v>
      </c>
      <c r="B4253" t="s">
        <v>2001</v>
      </c>
      <c r="C4253">
        <v>71</v>
      </c>
      <c r="D4253" t="s">
        <v>1970</v>
      </c>
      <c r="E4253" t="s">
        <v>134</v>
      </c>
      <c r="F4253" s="79" t="s">
        <v>534</v>
      </c>
      <c r="G4253">
        <v>10.98</v>
      </c>
      <c r="H4253">
        <v>112.2</v>
      </c>
      <c r="I4253">
        <v>57</v>
      </c>
      <c r="J4253">
        <v>101.3</v>
      </c>
      <c r="K4253">
        <v>110</v>
      </c>
      <c r="L4253">
        <v>64.900000000000006</v>
      </c>
      <c r="M4253">
        <v>205</v>
      </c>
      <c r="N4253">
        <v>5.6000000000000001E-2</v>
      </c>
      <c r="O4253">
        <v>47</v>
      </c>
      <c r="P4253">
        <v>7.79</v>
      </c>
      <c r="Q4253">
        <v>46</v>
      </c>
      <c r="R4253">
        <v>108.3</v>
      </c>
      <c r="S4253">
        <v>48</v>
      </c>
      <c r="T4253">
        <v>100.5</v>
      </c>
      <c r="U4253">
        <v>45</v>
      </c>
      <c r="V4253">
        <v>2.29</v>
      </c>
      <c r="W4253">
        <v>94</v>
      </c>
    </row>
    <row r="4254" spans="1:23" x14ac:dyDescent="0.25">
      <c r="A4254">
        <f>COUNTIF('Value Matchup'!$D$356:$D$423,D4254)</f>
        <v>0</v>
      </c>
      <c r="B4254" t="s">
        <v>2001</v>
      </c>
      <c r="C4254">
        <v>72</v>
      </c>
      <c r="D4254" t="s">
        <v>1838</v>
      </c>
      <c r="E4254" t="s">
        <v>150</v>
      </c>
      <c r="F4254" s="79" t="s">
        <v>450</v>
      </c>
      <c r="G4254">
        <v>10.93</v>
      </c>
      <c r="H4254">
        <v>111.8</v>
      </c>
      <c r="I4254">
        <v>63</v>
      </c>
      <c r="J4254">
        <v>100.8</v>
      </c>
      <c r="K4254">
        <v>100</v>
      </c>
      <c r="L4254">
        <v>68.599999999999994</v>
      </c>
      <c r="M4254">
        <v>66</v>
      </c>
      <c r="N4254">
        <v>-2.4E-2</v>
      </c>
      <c r="O4254">
        <v>241</v>
      </c>
      <c r="P4254">
        <v>5.39</v>
      </c>
      <c r="Q4254">
        <v>77</v>
      </c>
      <c r="R4254">
        <v>107.5</v>
      </c>
      <c r="S4254">
        <v>68</v>
      </c>
      <c r="T4254">
        <v>102.1</v>
      </c>
      <c r="U4254">
        <v>90</v>
      </c>
      <c r="V4254">
        <v>-5.62</v>
      </c>
      <c r="W4254">
        <v>292</v>
      </c>
    </row>
    <row r="4255" spans="1:23" x14ac:dyDescent="0.25">
      <c r="A4255">
        <f>COUNTIF('Value Matchup'!$D$356:$D$423,D4255)</f>
        <v>0</v>
      </c>
      <c r="B4255" t="s">
        <v>2001</v>
      </c>
      <c r="C4255">
        <v>73</v>
      </c>
      <c r="D4255" t="s">
        <v>1613</v>
      </c>
      <c r="E4255" t="s">
        <v>176</v>
      </c>
      <c r="F4255" s="79" t="s">
        <v>644</v>
      </c>
      <c r="G4255">
        <v>10.65</v>
      </c>
      <c r="H4255">
        <v>103.5</v>
      </c>
      <c r="I4255">
        <v>180</v>
      </c>
      <c r="J4255">
        <v>92.9</v>
      </c>
      <c r="K4255">
        <v>17</v>
      </c>
      <c r="L4255">
        <v>64.400000000000006</v>
      </c>
      <c r="M4255">
        <v>220</v>
      </c>
      <c r="N4255">
        <v>5.0999999999999997E-2</v>
      </c>
      <c r="O4255">
        <v>61</v>
      </c>
      <c r="P4255">
        <v>2.5499999999999998</v>
      </c>
      <c r="Q4255">
        <v>111</v>
      </c>
      <c r="R4255">
        <v>106.6</v>
      </c>
      <c r="S4255">
        <v>90</v>
      </c>
      <c r="T4255">
        <v>104.1</v>
      </c>
      <c r="U4255">
        <v>146</v>
      </c>
      <c r="V4255">
        <v>9.56</v>
      </c>
      <c r="W4255">
        <v>17</v>
      </c>
    </row>
    <row r="4256" spans="1:23" x14ac:dyDescent="0.25">
      <c r="A4256">
        <f>COUNTIF('Value Matchup'!$D$356:$D$423,D4256)</f>
        <v>0</v>
      </c>
      <c r="B4256" t="s">
        <v>2001</v>
      </c>
      <c r="C4256">
        <v>74</v>
      </c>
      <c r="D4256" t="s">
        <v>1027</v>
      </c>
      <c r="E4256" t="s">
        <v>134</v>
      </c>
      <c r="F4256" s="79" t="s">
        <v>989</v>
      </c>
      <c r="G4256">
        <v>10.63</v>
      </c>
      <c r="H4256">
        <v>109.2</v>
      </c>
      <c r="I4256">
        <v>92</v>
      </c>
      <c r="J4256">
        <v>98.6</v>
      </c>
      <c r="K4256">
        <v>68</v>
      </c>
      <c r="L4256">
        <v>65.400000000000006</v>
      </c>
      <c r="M4256">
        <v>181</v>
      </c>
      <c r="N4256">
        <v>4.3999999999999997E-2</v>
      </c>
      <c r="O4256">
        <v>72</v>
      </c>
      <c r="P4256">
        <v>6.66</v>
      </c>
      <c r="Q4256">
        <v>63</v>
      </c>
      <c r="R4256">
        <v>108.1</v>
      </c>
      <c r="S4256">
        <v>54</v>
      </c>
      <c r="T4256">
        <v>101.5</v>
      </c>
      <c r="U4256">
        <v>70</v>
      </c>
      <c r="V4256">
        <v>-2.4700000000000002</v>
      </c>
      <c r="W4256">
        <v>212</v>
      </c>
    </row>
    <row r="4257" spans="1:23" x14ac:dyDescent="0.25">
      <c r="A4257">
        <f>COUNTIF('Value Matchup'!$D$356:$D$423,D4257)</f>
        <v>0</v>
      </c>
      <c r="B4257" t="s">
        <v>2001</v>
      </c>
      <c r="C4257">
        <v>75</v>
      </c>
      <c r="D4257" t="s">
        <v>1705</v>
      </c>
      <c r="E4257" t="s">
        <v>140</v>
      </c>
      <c r="F4257" s="79" t="s">
        <v>1025</v>
      </c>
      <c r="G4257">
        <v>10.46</v>
      </c>
      <c r="H4257">
        <v>112.2</v>
      </c>
      <c r="I4257">
        <v>59</v>
      </c>
      <c r="J4257">
        <v>101.8</v>
      </c>
      <c r="K4257">
        <v>119</v>
      </c>
      <c r="L4257">
        <v>66.2</v>
      </c>
      <c r="M4257">
        <v>149</v>
      </c>
      <c r="N4257">
        <v>4.8000000000000001E-2</v>
      </c>
      <c r="O4257">
        <v>65</v>
      </c>
      <c r="P4257">
        <v>9.67</v>
      </c>
      <c r="Q4257">
        <v>20</v>
      </c>
      <c r="R4257">
        <v>109.3</v>
      </c>
      <c r="S4257">
        <v>25</v>
      </c>
      <c r="T4257">
        <v>99.7</v>
      </c>
      <c r="U4257">
        <v>12</v>
      </c>
      <c r="V4257">
        <v>-7.99</v>
      </c>
      <c r="W4257">
        <v>318</v>
      </c>
    </row>
    <row r="4258" spans="1:23" x14ac:dyDescent="0.25">
      <c r="A4258">
        <f>COUNTIF('Value Matchup'!$D$356:$D$423,D4258)</f>
        <v>0</v>
      </c>
      <c r="B4258" t="s">
        <v>2001</v>
      </c>
      <c r="C4258">
        <v>76</v>
      </c>
      <c r="D4258" t="s">
        <v>1971</v>
      </c>
      <c r="E4258" t="s">
        <v>169</v>
      </c>
      <c r="F4258" s="79" t="s">
        <v>752</v>
      </c>
      <c r="G4258">
        <v>10.37</v>
      </c>
      <c r="H4258">
        <v>111.2</v>
      </c>
      <c r="I4258">
        <v>69</v>
      </c>
      <c r="J4258">
        <v>100.8</v>
      </c>
      <c r="K4258">
        <v>99</v>
      </c>
      <c r="L4258">
        <v>66.7</v>
      </c>
      <c r="M4258">
        <v>124</v>
      </c>
      <c r="N4258">
        <v>7.3999999999999996E-2</v>
      </c>
      <c r="O4258">
        <v>29</v>
      </c>
      <c r="P4258">
        <v>0.67</v>
      </c>
      <c r="Q4258">
        <v>144</v>
      </c>
      <c r="R4258">
        <v>104.7</v>
      </c>
      <c r="S4258">
        <v>148</v>
      </c>
      <c r="T4258">
        <v>104</v>
      </c>
      <c r="U4258">
        <v>142</v>
      </c>
      <c r="V4258">
        <v>13.51</v>
      </c>
      <c r="W4258">
        <v>5</v>
      </c>
    </row>
    <row r="4259" spans="1:23" x14ac:dyDescent="0.25">
      <c r="A4259">
        <f>COUNTIF('Value Matchup'!$D$356:$D$423,D4259)</f>
        <v>0</v>
      </c>
      <c r="B4259" t="s">
        <v>2001</v>
      </c>
      <c r="C4259">
        <v>77</v>
      </c>
      <c r="D4259" t="s">
        <v>348</v>
      </c>
      <c r="E4259" t="s">
        <v>151</v>
      </c>
      <c r="F4259" s="79" t="s">
        <v>510</v>
      </c>
      <c r="G4259">
        <v>10.029999999999999</v>
      </c>
      <c r="H4259">
        <v>106.7</v>
      </c>
      <c r="I4259">
        <v>131</v>
      </c>
      <c r="J4259">
        <v>96.7</v>
      </c>
      <c r="K4259">
        <v>48</v>
      </c>
      <c r="L4259">
        <v>63.8</v>
      </c>
      <c r="M4259">
        <v>244</v>
      </c>
      <c r="N4259">
        <v>3.5000000000000003E-2</v>
      </c>
      <c r="O4259">
        <v>86</v>
      </c>
      <c r="P4259">
        <v>1.46</v>
      </c>
      <c r="Q4259">
        <v>128</v>
      </c>
      <c r="R4259">
        <v>105.7</v>
      </c>
      <c r="S4259">
        <v>114</v>
      </c>
      <c r="T4259">
        <v>104.3</v>
      </c>
      <c r="U4259">
        <v>152</v>
      </c>
      <c r="V4259">
        <v>3.12</v>
      </c>
      <c r="W4259">
        <v>81</v>
      </c>
    </row>
    <row r="4260" spans="1:23" x14ac:dyDescent="0.25">
      <c r="A4260">
        <f>COUNTIF('Value Matchup'!$D$356:$D$423,D4260)</f>
        <v>0</v>
      </c>
      <c r="B4260" t="s">
        <v>2001</v>
      </c>
      <c r="C4260">
        <v>78</v>
      </c>
      <c r="D4260" t="s">
        <v>84</v>
      </c>
      <c r="E4260" t="s">
        <v>1668</v>
      </c>
      <c r="F4260" s="79" t="s">
        <v>543</v>
      </c>
      <c r="G4260">
        <v>9.99</v>
      </c>
      <c r="H4260">
        <v>111.7</v>
      </c>
      <c r="I4260">
        <v>65</v>
      </c>
      <c r="J4260">
        <v>101.7</v>
      </c>
      <c r="K4260">
        <v>117</v>
      </c>
      <c r="L4260">
        <v>64.5</v>
      </c>
      <c r="M4260">
        <v>217</v>
      </c>
      <c r="N4260">
        <v>-0.02</v>
      </c>
      <c r="O4260">
        <v>230</v>
      </c>
      <c r="P4260">
        <v>9.68</v>
      </c>
      <c r="Q4260">
        <v>19</v>
      </c>
      <c r="R4260">
        <v>109.1</v>
      </c>
      <c r="S4260">
        <v>31</v>
      </c>
      <c r="T4260">
        <v>99.4</v>
      </c>
      <c r="U4260">
        <v>7</v>
      </c>
      <c r="V4260">
        <v>2.2400000000000002</v>
      </c>
      <c r="W4260">
        <v>95</v>
      </c>
    </row>
    <row r="4261" spans="1:23" x14ac:dyDescent="0.25">
      <c r="A4261">
        <f>COUNTIF('Value Matchup'!$D$356:$D$423,D4261)</f>
        <v>0</v>
      </c>
      <c r="B4261" t="s">
        <v>2001</v>
      </c>
      <c r="C4261">
        <v>79</v>
      </c>
      <c r="D4261" t="s">
        <v>222</v>
      </c>
      <c r="E4261" t="s">
        <v>155</v>
      </c>
      <c r="F4261" s="79" t="s">
        <v>450</v>
      </c>
      <c r="G4261">
        <v>9.8699999999999992</v>
      </c>
      <c r="H4261">
        <v>104.5</v>
      </c>
      <c r="I4261">
        <v>164</v>
      </c>
      <c r="J4261">
        <v>94.6</v>
      </c>
      <c r="K4261">
        <v>29</v>
      </c>
      <c r="L4261">
        <v>69.2</v>
      </c>
      <c r="M4261">
        <v>52</v>
      </c>
      <c r="N4261">
        <v>-9.4E-2</v>
      </c>
      <c r="O4261">
        <v>325</v>
      </c>
      <c r="P4261">
        <v>1.69</v>
      </c>
      <c r="Q4261">
        <v>126</v>
      </c>
      <c r="R4261">
        <v>105.3</v>
      </c>
      <c r="S4261">
        <v>128</v>
      </c>
      <c r="T4261">
        <v>103.6</v>
      </c>
      <c r="U4261">
        <v>125</v>
      </c>
      <c r="V4261">
        <v>1.43</v>
      </c>
      <c r="W4261">
        <v>114</v>
      </c>
    </row>
    <row r="4262" spans="1:23" x14ac:dyDescent="0.25">
      <c r="A4262">
        <f>COUNTIF('Value Matchup'!$D$356:$D$423,D4262)</f>
        <v>0</v>
      </c>
      <c r="B4262" t="s">
        <v>2001</v>
      </c>
      <c r="C4262">
        <v>80</v>
      </c>
      <c r="D4262" t="s">
        <v>1627</v>
      </c>
      <c r="E4262" t="s">
        <v>110</v>
      </c>
      <c r="F4262" s="79" t="s">
        <v>537</v>
      </c>
      <c r="G4262">
        <v>9.8699999999999992</v>
      </c>
      <c r="H4262">
        <v>104.4</v>
      </c>
      <c r="I4262">
        <v>167</v>
      </c>
      <c r="J4262">
        <v>94.6</v>
      </c>
      <c r="K4262">
        <v>28</v>
      </c>
      <c r="L4262">
        <v>69</v>
      </c>
      <c r="M4262">
        <v>58</v>
      </c>
      <c r="N4262">
        <v>5.1999999999999998E-2</v>
      </c>
      <c r="O4262">
        <v>60</v>
      </c>
      <c r="P4262">
        <v>4.8899999999999997</v>
      </c>
      <c r="Q4262">
        <v>83</v>
      </c>
      <c r="R4262">
        <v>108.1</v>
      </c>
      <c r="S4262">
        <v>57</v>
      </c>
      <c r="T4262">
        <v>103.2</v>
      </c>
      <c r="U4262">
        <v>115</v>
      </c>
      <c r="V4262">
        <v>-1.93</v>
      </c>
      <c r="W4262">
        <v>202</v>
      </c>
    </row>
    <row r="4263" spans="1:23" x14ac:dyDescent="0.25">
      <c r="A4263">
        <f>COUNTIF('Value Matchup'!$D$356:$D$423,D4263)</f>
        <v>0</v>
      </c>
      <c r="B4263" t="s">
        <v>2001</v>
      </c>
      <c r="C4263">
        <v>81</v>
      </c>
      <c r="D4263" t="s">
        <v>246</v>
      </c>
      <c r="E4263" t="s">
        <v>112</v>
      </c>
      <c r="F4263" s="79" t="s">
        <v>516</v>
      </c>
      <c r="G4263">
        <v>9.85</v>
      </c>
      <c r="H4263">
        <v>105.2</v>
      </c>
      <c r="I4263">
        <v>148</v>
      </c>
      <c r="J4263">
        <v>95.3</v>
      </c>
      <c r="K4263">
        <v>36</v>
      </c>
      <c r="L4263">
        <v>65.400000000000006</v>
      </c>
      <c r="M4263">
        <v>183</v>
      </c>
      <c r="N4263">
        <v>3.0000000000000001E-3</v>
      </c>
      <c r="O4263">
        <v>172</v>
      </c>
      <c r="P4263">
        <v>1.8</v>
      </c>
      <c r="Q4263">
        <v>124</v>
      </c>
      <c r="R4263">
        <v>105.5</v>
      </c>
      <c r="S4263">
        <v>122</v>
      </c>
      <c r="T4263">
        <v>103.7</v>
      </c>
      <c r="U4263">
        <v>134</v>
      </c>
      <c r="V4263">
        <v>2.48</v>
      </c>
      <c r="W4263">
        <v>91</v>
      </c>
    </row>
    <row r="4264" spans="1:23" x14ac:dyDescent="0.25">
      <c r="A4264">
        <f>COUNTIF('Value Matchup'!$D$356:$D$423,D4264)</f>
        <v>0</v>
      </c>
      <c r="B4264" t="s">
        <v>2001</v>
      </c>
      <c r="C4264">
        <v>82</v>
      </c>
      <c r="D4264" t="s">
        <v>288</v>
      </c>
      <c r="E4264" t="s">
        <v>134</v>
      </c>
      <c r="F4264" s="79" t="s">
        <v>454</v>
      </c>
      <c r="G4264">
        <v>8.99</v>
      </c>
      <c r="H4264">
        <v>109</v>
      </c>
      <c r="I4264">
        <v>95</v>
      </c>
      <c r="J4264">
        <v>100</v>
      </c>
      <c r="K4264">
        <v>89</v>
      </c>
      <c r="L4264">
        <v>62.2</v>
      </c>
      <c r="M4264">
        <v>297</v>
      </c>
      <c r="N4264">
        <v>-1.2E-2</v>
      </c>
      <c r="O4264">
        <v>208</v>
      </c>
      <c r="P4264">
        <v>6.8</v>
      </c>
      <c r="Q4264">
        <v>60</v>
      </c>
      <c r="R4264">
        <v>107.1</v>
      </c>
      <c r="S4264">
        <v>78</v>
      </c>
      <c r="T4264">
        <v>100.3</v>
      </c>
      <c r="U4264">
        <v>33</v>
      </c>
      <c r="V4264">
        <v>-0.78</v>
      </c>
      <c r="W4264">
        <v>166</v>
      </c>
    </row>
    <row r="4265" spans="1:23" x14ac:dyDescent="0.25">
      <c r="A4265">
        <f>COUNTIF('Value Matchup'!$D$356:$D$423,D4265)</f>
        <v>0</v>
      </c>
      <c r="B4265" t="s">
        <v>2001</v>
      </c>
      <c r="C4265">
        <v>83</v>
      </c>
      <c r="D4265" t="s">
        <v>200</v>
      </c>
      <c r="E4265" t="s">
        <v>144</v>
      </c>
      <c r="F4265" s="79" t="s">
        <v>449</v>
      </c>
      <c r="G4265">
        <v>8.5399999999999991</v>
      </c>
      <c r="H4265">
        <v>113.2</v>
      </c>
      <c r="I4265">
        <v>46</v>
      </c>
      <c r="J4265">
        <v>104.6</v>
      </c>
      <c r="K4265">
        <v>161</v>
      </c>
      <c r="L4265">
        <v>64.3</v>
      </c>
      <c r="M4265">
        <v>225</v>
      </c>
      <c r="N4265">
        <v>-7.1999999999999995E-2</v>
      </c>
      <c r="O4265">
        <v>312</v>
      </c>
      <c r="P4265">
        <v>6.32</v>
      </c>
      <c r="Q4265">
        <v>68</v>
      </c>
      <c r="R4265">
        <v>108.4</v>
      </c>
      <c r="S4265">
        <v>45</v>
      </c>
      <c r="T4265">
        <v>102.1</v>
      </c>
      <c r="U4265">
        <v>88</v>
      </c>
      <c r="V4265">
        <v>-2.78</v>
      </c>
      <c r="W4265">
        <v>223</v>
      </c>
    </row>
    <row r="4266" spans="1:23" x14ac:dyDescent="0.25">
      <c r="A4266">
        <f>COUNTIF('Value Matchup'!$D$356:$D$423,D4266)</f>
        <v>0</v>
      </c>
      <c r="B4266" t="s">
        <v>2001</v>
      </c>
      <c r="C4266">
        <v>84</v>
      </c>
      <c r="D4266" t="s">
        <v>258</v>
      </c>
      <c r="E4266" t="s">
        <v>173</v>
      </c>
      <c r="F4266" s="79" t="s">
        <v>516</v>
      </c>
      <c r="G4266">
        <v>8.42</v>
      </c>
      <c r="H4266">
        <v>110.3</v>
      </c>
      <c r="I4266">
        <v>78</v>
      </c>
      <c r="J4266">
        <v>101.9</v>
      </c>
      <c r="K4266">
        <v>122</v>
      </c>
      <c r="L4266">
        <v>65</v>
      </c>
      <c r="M4266">
        <v>201</v>
      </c>
      <c r="N4266">
        <v>-1E-3</v>
      </c>
      <c r="O4266">
        <v>184</v>
      </c>
      <c r="P4266">
        <v>1.02</v>
      </c>
      <c r="Q4266">
        <v>135</v>
      </c>
      <c r="R4266">
        <v>105.2</v>
      </c>
      <c r="S4266">
        <v>131</v>
      </c>
      <c r="T4266">
        <v>104.2</v>
      </c>
      <c r="U4266">
        <v>151</v>
      </c>
      <c r="V4266">
        <v>-0.09</v>
      </c>
      <c r="W4266">
        <v>153</v>
      </c>
    </row>
    <row r="4267" spans="1:23" x14ac:dyDescent="0.25">
      <c r="A4267">
        <f>COUNTIF('Value Matchup'!$D$356:$D$423,D4267)</f>
        <v>1</v>
      </c>
      <c r="B4267" t="s">
        <v>2001</v>
      </c>
      <c r="C4267">
        <v>85</v>
      </c>
      <c r="D4267" t="s">
        <v>130</v>
      </c>
      <c r="E4267" t="s">
        <v>114</v>
      </c>
      <c r="F4267" s="79" t="s">
        <v>542</v>
      </c>
      <c r="G4267">
        <v>8.39</v>
      </c>
      <c r="H4267">
        <v>106.9</v>
      </c>
      <c r="I4267">
        <v>128</v>
      </c>
      <c r="J4267">
        <v>98.5</v>
      </c>
      <c r="K4267">
        <v>65</v>
      </c>
      <c r="L4267">
        <v>70.2</v>
      </c>
      <c r="M4267">
        <v>33</v>
      </c>
      <c r="N4267">
        <v>8.9999999999999993E-3</v>
      </c>
      <c r="O4267">
        <v>157</v>
      </c>
      <c r="P4267">
        <v>7.94</v>
      </c>
      <c r="Q4267">
        <v>44</v>
      </c>
      <c r="R4267">
        <v>109</v>
      </c>
      <c r="S4267">
        <v>35</v>
      </c>
      <c r="T4267">
        <v>101.1</v>
      </c>
      <c r="U4267">
        <v>63</v>
      </c>
      <c r="V4267">
        <v>-5.97</v>
      </c>
      <c r="W4267">
        <v>296</v>
      </c>
    </row>
    <row r="4268" spans="1:23" x14ac:dyDescent="0.25">
      <c r="A4268">
        <f>COUNTIF('Value Matchup'!$D$356:$D$423,D4268)</f>
        <v>0</v>
      </c>
      <c r="B4268" t="s">
        <v>2001</v>
      </c>
      <c r="C4268">
        <v>86</v>
      </c>
      <c r="D4268" t="s">
        <v>234</v>
      </c>
      <c r="E4268" t="s">
        <v>144</v>
      </c>
      <c r="F4268" s="79" t="s">
        <v>452</v>
      </c>
      <c r="G4268">
        <v>8.3800000000000008</v>
      </c>
      <c r="H4268">
        <v>107.1</v>
      </c>
      <c r="I4268">
        <v>122</v>
      </c>
      <c r="J4268">
        <v>98.7</v>
      </c>
      <c r="K4268">
        <v>75</v>
      </c>
      <c r="L4268">
        <v>65</v>
      </c>
      <c r="M4268">
        <v>198</v>
      </c>
      <c r="N4268">
        <v>-6.0999999999999999E-2</v>
      </c>
      <c r="O4268">
        <v>303</v>
      </c>
      <c r="P4268">
        <v>6.37</v>
      </c>
      <c r="Q4268">
        <v>67</v>
      </c>
      <c r="R4268">
        <v>107.6</v>
      </c>
      <c r="S4268">
        <v>65</v>
      </c>
      <c r="T4268">
        <v>101.3</v>
      </c>
      <c r="U4268">
        <v>66</v>
      </c>
      <c r="V4268">
        <v>-3.19</v>
      </c>
      <c r="W4268">
        <v>234</v>
      </c>
    </row>
    <row r="4269" spans="1:23" x14ac:dyDescent="0.25">
      <c r="A4269">
        <f>COUNTIF('Value Matchup'!$D$356:$D$423,D4269)</f>
        <v>0</v>
      </c>
      <c r="B4269" t="s">
        <v>2001</v>
      </c>
      <c r="C4269">
        <v>87</v>
      </c>
      <c r="D4269" t="s">
        <v>1972</v>
      </c>
      <c r="E4269" t="s">
        <v>112</v>
      </c>
      <c r="F4269" s="79" t="s">
        <v>546</v>
      </c>
      <c r="G4269">
        <v>8.3800000000000008</v>
      </c>
      <c r="H4269">
        <v>105.7</v>
      </c>
      <c r="I4269">
        <v>141</v>
      </c>
      <c r="J4269">
        <v>97.4</v>
      </c>
      <c r="K4269">
        <v>53</v>
      </c>
      <c r="L4269">
        <v>58.1</v>
      </c>
      <c r="M4269">
        <v>330</v>
      </c>
      <c r="N4269">
        <v>-2.4E-2</v>
      </c>
      <c r="O4269">
        <v>240</v>
      </c>
      <c r="P4269">
        <v>4.09</v>
      </c>
      <c r="Q4269">
        <v>90</v>
      </c>
      <c r="R4269">
        <v>106.2</v>
      </c>
      <c r="S4269">
        <v>103</v>
      </c>
      <c r="T4269">
        <v>102.1</v>
      </c>
      <c r="U4269">
        <v>89</v>
      </c>
      <c r="V4269">
        <v>6.44</v>
      </c>
      <c r="W4269">
        <v>36</v>
      </c>
    </row>
    <row r="4270" spans="1:23" x14ac:dyDescent="0.25">
      <c r="A4270">
        <f>COUNTIF('Value Matchup'!$D$356:$D$423,D4270)</f>
        <v>0</v>
      </c>
      <c r="B4270" t="s">
        <v>2001</v>
      </c>
      <c r="C4270">
        <v>88</v>
      </c>
      <c r="D4270" t="s">
        <v>1973</v>
      </c>
      <c r="E4270" t="s">
        <v>1974</v>
      </c>
      <c r="F4270" s="79" t="s">
        <v>545</v>
      </c>
      <c r="G4270">
        <v>8.36</v>
      </c>
      <c r="H4270">
        <v>107.1</v>
      </c>
      <c r="I4270">
        <v>123</v>
      </c>
      <c r="J4270">
        <v>98.7</v>
      </c>
      <c r="K4270">
        <v>74</v>
      </c>
      <c r="L4270">
        <v>66.5</v>
      </c>
      <c r="M4270">
        <v>130</v>
      </c>
      <c r="N4270">
        <v>-7.0000000000000001E-3</v>
      </c>
      <c r="O4270">
        <v>194</v>
      </c>
      <c r="P4270">
        <v>-0.93</v>
      </c>
      <c r="Q4270">
        <v>170</v>
      </c>
      <c r="R4270">
        <v>104.9</v>
      </c>
      <c r="S4270">
        <v>139</v>
      </c>
      <c r="T4270">
        <v>105.8</v>
      </c>
      <c r="U4270">
        <v>201</v>
      </c>
      <c r="V4270">
        <v>4.2300000000000004</v>
      </c>
      <c r="W4270">
        <v>65</v>
      </c>
    </row>
    <row r="4271" spans="1:23" x14ac:dyDescent="0.25">
      <c r="A4271">
        <f>COUNTIF('Value Matchup'!$D$356:$D$423,D4271)</f>
        <v>0</v>
      </c>
      <c r="B4271" t="s">
        <v>2001</v>
      </c>
      <c r="C4271">
        <v>89</v>
      </c>
      <c r="D4271" t="s">
        <v>213</v>
      </c>
      <c r="E4271" t="s">
        <v>176</v>
      </c>
      <c r="F4271" s="79" t="s">
        <v>546</v>
      </c>
      <c r="G4271">
        <v>7.91</v>
      </c>
      <c r="H4271">
        <v>106.5</v>
      </c>
      <c r="I4271">
        <v>135</v>
      </c>
      <c r="J4271">
        <v>98.6</v>
      </c>
      <c r="K4271">
        <v>70</v>
      </c>
      <c r="L4271">
        <v>60.8</v>
      </c>
      <c r="M4271">
        <v>316</v>
      </c>
      <c r="N4271">
        <v>-7.0999999999999994E-2</v>
      </c>
      <c r="O4271">
        <v>311</v>
      </c>
      <c r="P4271">
        <v>1.18</v>
      </c>
      <c r="Q4271">
        <v>133</v>
      </c>
      <c r="R4271">
        <v>105.1</v>
      </c>
      <c r="S4271">
        <v>134</v>
      </c>
      <c r="T4271">
        <v>103.9</v>
      </c>
      <c r="U4271">
        <v>140</v>
      </c>
      <c r="V4271">
        <v>4.3899999999999997</v>
      </c>
      <c r="W4271">
        <v>62</v>
      </c>
    </row>
    <row r="4272" spans="1:23" x14ac:dyDescent="0.25">
      <c r="A4272">
        <f>COUNTIF('Value Matchup'!$D$356:$D$423,D4272)</f>
        <v>0</v>
      </c>
      <c r="B4272" t="s">
        <v>2001</v>
      </c>
      <c r="C4272">
        <v>90</v>
      </c>
      <c r="D4272" t="s">
        <v>1975</v>
      </c>
      <c r="E4272" t="s">
        <v>155</v>
      </c>
      <c r="F4272" s="79" t="s">
        <v>755</v>
      </c>
      <c r="G4272">
        <v>7.82</v>
      </c>
      <c r="H4272">
        <v>111.2</v>
      </c>
      <c r="I4272">
        <v>68</v>
      </c>
      <c r="J4272">
        <v>103.4</v>
      </c>
      <c r="K4272">
        <v>147</v>
      </c>
      <c r="L4272">
        <v>63.5</v>
      </c>
      <c r="M4272">
        <v>257</v>
      </c>
      <c r="N4272">
        <v>3.9E-2</v>
      </c>
      <c r="O4272">
        <v>79</v>
      </c>
      <c r="P4272">
        <v>2.72</v>
      </c>
      <c r="Q4272">
        <v>109</v>
      </c>
      <c r="R4272">
        <v>105.4</v>
      </c>
      <c r="S4272">
        <v>125</v>
      </c>
      <c r="T4272">
        <v>102.7</v>
      </c>
      <c r="U4272">
        <v>103</v>
      </c>
      <c r="V4272">
        <v>0.15</v>
      </c>
      <c r="W4272">
        <v>151</v>
      </c>
    </row>
    <row r="4273" spans="1:23" x14ac:dyDescent="0.25">
      <c r="A4273">
        <f>COUNTIF('Value Matchup'!$D$356:$D$423,D4273)</f>
        <v>0</v>
      </c>
      <c r="B4273" t="s">
        <v>2001</v>
      </c>
      <c r="C4273">
        <v>91</v>
      </c>
      <c r="D4273" t="s">
        <v>1976</v>
      </c>
      <c r="E4273" t="s">
        <v>108</v>
      </c>
      <c r="F4273" s="79" t="s">
        <v>1177</v>
      </c>
      <c r="G4273">
        <v>7.76</v>
      </c>
      <c r="H4273">
        <v>114.1</v>
      </c>
      <c r="I4273">
        <v>34</v>
      </c>
      <c r="J4273">
        <v>106.4</v>
      </c>
      <c r="K4273">
        <v>200</v>
      </c>
      <c r="L4273">
        <v>68.099999999999994</v>
      </c>
      <c r="M4273">
        <v>78</v>
      </c>
      <c r="N4273">
        <v>5.7000000000000002E-2</v>
      </c>
      <c r="O4273">
        <v>45</v>
      </c>
      <c r="P4273">
        <v>-5.12</v>
      </c>
      <c r="Q4273">
        <v>248</v>
      </c>
      <c r="R4273">
        <v>100.8</v>
      </c>
      <c r="S4273">
        <v>278</v>
      </c>
      <c r="T4273">
        <v>105.9</v>
      </c>
      <c r="U4273">
        <v>208</v>
      </c>
      <c r="V4273">
        <v>2.12</v>
      </c>
      <c r="W4273">
        <v>97</v>
      </c>
    </row>
    <row r="4274" spans="1:23" x14ac:dyDescent="0.25">
      <c r="A4274">
        <f>COUNTIF('Value Matchup'!$D$356:$D$423,D4274)</f>
        <v>0</v>
      </c>
      <c r="B4274" t="s">
        <v>2001</v>
      </c>
      <c r="C4274">
        <v>92</v>
      </c>
      <c r="D4274" t="s">
        <v>1977</v>
      </c>
      <c r="E4274" t="s">
        <v>146</v>
      </c>
      <c r="F4274" s="79" t="s">
        <v>1059</v>
      </c>
      <c r="G4274">
        <v>7.69</v>
      </c>
      <c r="H4274">
        <v>109.8</v>
      </c>
      <c r="I4274">
        <v>85</v>
      </c>
      <c r="J4274">
        <v>102.1</v>
      </c>
      <c r="K4274">
        <v>125</v>
      </c>
      <c r="L4274">
        <v>67.900000000000006</v>
      </c>
      <c r="M4274">
        <v>82</v>
      </c>
      <c r="N4274">
        <v>4.7E-2</v>
      </c>
      <c r="O4274">
        <v>68</v>
      </c>
      <c r="P4274">
        <v>-2.74</v>
      </c>
      <c r="Q4274">
        <v>192</v>
      </c>
      <c r="R4274">
        <v>102.5</v>
      </c>
      <c r="S4274">
        <v>213</v>
      </c>
      <c r="T4274">
        <v>105.3</v>
      </c>
      <c r="U4274">
        <v>178</v>
      </c>
      <c r="V4274">
        <v>1.1399999999999999</v>
      </c>
      <c r="W4274">
        <v>127</v>
      </c>
    </row>
    <row r="4275" spans="1:23" x14ac:dyDescent="0.25">
      <c r="A4275">
        <f>COUNTIF('Value Matchup'!$D$356:$D$423,D4275)</f>
        <v>0</v>
      </c>
      <c r="B4275" t="s">
        <v>2001</v>
      </c>
      <c r="C4275">
        <v>93</v>
      </c>
      <c r="D4275" t="s">
        <v>1978</v>
      </c>
      <c r="E4275" t="s">
        <v>121</v>
      </c>
      <c r="F4275" s="79" t="s">
        <v>750</v>
      </c>
      <c r="G4275">
        <v>7.4</v>
      </c>
      <c r="H4275">
        <v>103</v>
      </c>
      <c r="I4275">
        <v>186</v>
      </c>
      <c r="J4275">
        <v>95.6</v>
      </c>
      <c r="K4275">
        <v>39</v>
      </c>
      <c r="L4275">
        <v>62.5</v>
      </c>
      <c r="M4275">
        <v>293</v>
      </c>
      <c r="N4275">
        <v>2.5000000000000001E-2</v>
      </c>
      <c r="O4275">
        <v>119</v>
      </c>
      <c r="P4275">
        <v>-3.7</v>
      </c>
      <c r="Q4275">
        <v>213</v>
      </c>
      <c r="R4275">
        <v>101.5</v>
      </c>
      <c r="S4275">
        <v>254</v>
      </c>
      <c r="T4275">
        <v>105.2</v>
      </c>
      <c r="U4275">
        <v>175</v>
      </c>
      <c r="V4275">
        <v>0.98</v>
      </c>
      <c r="W4275">
        <v>130</v>
      </c>
    </row>
    <row r="4276" spans="1:23" x14ac:dyDescent="0.25">
      <c r="A4276">
        <f>COUNTIF('Value Matchup'!$D$356:$D$423,D4276)</f>
        <v>1</v>
      </c>
      <c r="B4276" t="s">
        <v>2001</v>
      </c>
      <c r="C4276">
        <v>94</v>
      </c>
      <c r="D4276" t="s">
        <v>226</v>
      </c>
      <c r="E4276" t="s">
        <v>167</v>
      </c>
      <c r="F4276" s="79" t="s">
        <v>546</v>
      </c>
      <c r="G4276">
        <v>7.3</v>
      </c>
      <c r="H4276">
        <v>107.1</v>
      </c>
      <c r="I4276">
        <v>121</v>
      </c>
      <c r="J4276">
        <v>99.8</v>
      </c>
      <c r="K4276">
        <v>85</v>
      </c>
      <c r="L4276">
        <v>68.8</v>
      </c>
      <c r="M4276">
        <v>62</v>
      </c>
      <c r="N4276">
        <v>-2.3E-2</v>
      </c>
      <c r="O4276">
        <v>237</v>
      </c>
      <c r="P4276">
        <v>3.89</v>
      </c>
      <c r="Q4276">
        <v>93</v>
      </c>
      <c r="R4276">
        <v>105.7</v>
      </c>
      <c r="S4276">
        <v>112</v>
      </c>
      <c r="T4276">
        <v>101.8</v>
      </c>
      <c r="U4276">
        <v>82</v>
      </c>
      <c r="V4276">
        <v>4.4800000000000004</v>
      </c>
      <c r="W4276">
        <v>58</v>
      </c>
    </row>
    <row r="4277" spans="1:23" x14ac:dyDescent="0.25">
      <c r="A4277">
        <f>COUNTIF('Value Matchup'!$D$356:$D$423,D4277)</f>
        <v>0</v>
      </c>
      <c r="B4277" t="s">
        <v>2001</v>
      </c>
      <c r="C4277">
        <v>95</v>
      </c>
      <c r="D4277" t="s">
        <v>1979</v>
      </c>
      <c r="E4277" t="s">
        <v>182</v>
      </c>
      <c r="F4277" s="79" t="s">
        <v>644</v>
      </c>
      <c r="G4277">
        <v>7.28</v>
      </c>
      <c r="H4277">
        <v>105</v>
      </c>
      <c r="I4277">
        <v>153</v>
      </c>
      <c r="J4277">
        <v>97.7</v>
      </c>
      <c r="K4277">
        <v>58</v>
      </c>
      <c r="L4277">
        <v>66.900000000000006</v>
      </c>
      <c r="M4277">
        <v>117</v>
      </c>
      <c r="N4277">
        <v>8.8999999999999996E-2</v>
      </c>
      <c r="O4277">
        <v>20</v>
      </c>
      <c r="P4277">
        <v>-0.56999999999999995</v>
      </c>
      <c r="Q4277">
        <v>163</v>
      </c>
      <c r="R4277">
        <v>104.7</v>
      </c>
      <c r="S4277">
        <v>146</v>
      </c>
      <c r="T4277">
        <v>105.3</v>
      </c>
      <c r="U4277">
        <v>180</v>
      </c>
      <c r="V4277">
        <v>-5.16</v>
      </c>
      <c r="W4277">
        <v>283</v>
      </c>
    </row>
    <row r="4278" spans="1:23" x14ac:dyDescent="0.25">
      <c r="A4278">
        <f>COUNTIF('Value Matchup'!$D$356:$D$423,D4278)</f>
        <v>0</v>
      </c>
      <c r="B4278" t="s">
        <v>2001</v>
      </c>
      <c r="C4278">
        <v>96</v>
      </c>
      <c r="D4278" t="s">
        <v>1471</v>
      </c>
      <c r="E4278" t="s">
        <v>155</v>
      </c>
      <c r="F4278" s="79" t="s">
        <v>750</v>
      </c>
      <c r="G4278">
        <v>7.27</v>
      </c>
      <c r="H4278">
        <v>108.3</v>
      </c>
      <c r="I4278">
        <v>101</v>
      </c>
      <c r="J4278">
        <v>101.1</v>
      </c>
      <c r="K4278">
        <v>105</v>
      </c>
      <c r="L4278">
        <v>69.7</v>
      </c>
      <c r="M4278">
        <v>39</v>
      </c>
      <c r="N4278">
        <v>3.5000000000000003E-2</v>
      </c>
      <c r="O4278">
        <v>87</v>
      </c>
      <c r="P4278">
        <v>-0.3</v>
      </c>
      <c r="Q4278">
        <v>158</v>
      </c>
      <c r="R4278">
        <v>104.2</v>
      </c>
      <c r="S4278">
        <v>159</v>
      </c>
      <c r="T4278">
        <v>104.5</v>
      </c>
      <c r="U4278">
        <v>161</v>
      </c>
      <c r="V4278">
        <v>-3.75</v>
      </c>
      <c r="W4278">
        <v>247</v>
      </c>
    </row>
    <row r="4279" spans="1:23" x14ac:dyDescent="0.25">
      <c r="A4279">
        <f>COUNTIF('Value Matchup'!$D$356:$D$423,D4279)</f>
        <v>0</v>
      </c>
      <c r="B4279" t="s">
        <v>2001</v>
      </c>
      <c r="C4279">
        <v>97</v>
      </c>
      <c r="D4279" t="s">
        <v>338</v>
      </c>
      <c r="E4279" t="s">
        <v>182</v>
      </c>
      <c r="F4279" s="79" t="s">
        <v>515</v>
      </c>
      <c r="G4279">
        <v>7.01</v>
      </c>
      <c r="H4279">
        <v>109.1</v>
      </c>
      <c r="I4279">
        <v>93</v>
      </c>
      <c r="J4279">
        <v>102.1</v>
      </c>
      <c r="K4279">
        <v>126</v>
      </c>
      <c r="L4279">
        <v>62.5</v>
      </c>
      <c r="M4279">
        <v>292</v>
      </c>
      <c r="N4279">
        <v>-4.2999999999999997E-2</v>
      </c>
      <c r="O4279">
        <v>274</v>
      </c>
      <c r="P4279">
        <v>2.4700000000000002</v>
      </c>
      <c r="Q4279">
        <v>113</v>
      </c>
      <c r="R4279">
        <v>106.6</v>
      </c>
      <c r="S4279">
        <v>93</v>
      </c>
      <c r="T4279">
        <v>104.1</v>
      </c>
      <c r="U4279">
        <v>148</v>
      </c>
      <c r="V4279">
        <v>3.16</v>
      </c>
      <c r="W4279">
        <v>80</v>
      </c>
    </row>
    <row r="4280" spans="1:23" x14ac:dyDescent="0.25">
      <c r="A4280">
        <f>COUNTIF('Value Matchup'!$D$356:$D$423,D4280)</f>
        <v>0</v>
      </c>
      <c r="B4280" t="s">
        <v>2001</v>
      </c>
      <c r="C4280">
        <v>98</v>
      </c>
      <c r="D4280" t="s">
        <v>149</v>
      </c>
      <c r="E4280" t="s">
        <v>121</v>
      </c>
      <c r="F4280" s="79" t="s">
        <v>1059</v>
      </c>
      <c r="G4280">
        <v>6.83</v>
      </c>
      <c r="H4280">
        <v>106.6</v>
      </c>
      <c r="I4280">
        <v>133</v>
      </c>
      <c r="J4280">
        <v>99.7</v>
      </c>
      <c r="K4280">
        <v>83</v>
      </c>
      <c r="L4280">
        <v>61.3</v>
      </c>
      <c r="M4280">
        <v>308</v>
      </c>
      <c r="N4280">
        <v>-1E-3</v>
      </c>
      <c r="O4280">
        <v>183</v>
      </c>
      <c r="P4280">
        <v>-2.93</v>
      </c>
      <c r="Q4280">
        <v>196</v>
      </c>
      <c r="R4280">
        <v>101.4</v>
      </c>
      <c r="S4280">
        <v>257</v>
      </c>
      <c r="T4280">
        <v>104.3</v>
      </c>
      <c r="U4280">
        <v>154</v>
      </c>
      <c r="V4280">
        <v>3.81</v>
      </c>
      <c r="W4280">
        <v>71</v>
      </c>
    </row>
    <row r="4281" spans="1:23" x14ac:dyDescent="0.25">
      <c r="A4281">
        <f>COUNTIF('Value Matchup'!$D$356:$D$423,D4281)</f>
        <v>0</v>
      </c>
      <c r="B4281" t="s">
        <v>2001</v>
      </c>
      <c r="C4281">
        <v>99</v>
      </c>
      <c r="D4281" t="s">
        <v>1980</v>
      </c>
      <c r="E4281" t="s">
        <v>176</v>
      </c>
      <c r="F4281" s="79" t="s">
        <v>571</v>
      </c>
      <c r="G4281">
        <v>6.69</v>
      </c>
      <c r="H4281">
        <v>115.2</v>
      </c>
      <c r="I4281">
        <v>32</v>
      </c>
      <c r="J4281">
        <v>108.5</v>
      </c>
      <c r="K4281">
        <v>238</v>
      </c>
      <c r="L4281">
        <v>64.7</v>
      </c>
      <c r="M4281">
        <v>209</v>
      </c>
      <c r="N4281">
        <v>5.2999999999999999E-2</v>
      </c>
      <c r="O4281">
        <v>55</v>
      </c>
      <c r="P4281">
        <v>0.89</v>
      </c>
      <c r="Q4281">
        <v>139</v>
      </c>
      <c r="R4281">
        <v>103.7</v>
      </c>
      <c r="S4281">
        <v>176</v>
      </c>
      <c r="T4281">
        <v>102.8</v>
      </c>
      <c r="U4281">
        <v>106</v>
      </c>
      <c r="V4281">
        <v>2.2999999999999998</v>
      </c>
      <c r="W4281">
        <v>92</v>
      </c>
    </row>
    <row r="4282" spans="1:23" x14ac:dyDescent="0.25">
      <c r="A4282">
        <f>COUNTIF('Value Matchup'!$D$356:$D$423,D4282)</f>
        <v>0</v>
      </c>
      <c r="B4282" t="s">
        <v>2001</v>
      </c>
      <c r="C4282">
        <v>100</v>
      </c>
      <c r="D4282" t="s">
        <v>1062</v>
      </c>
      <c r="E4282" t="s">
        <v>173</v>
      </c>
      <c r="F4282" s="79" t="s">
        <v>540</v>
      </c>
      <c r="G4282">
        <v>6.66</v>
      </c>
      <c r="H4282">
        <v>104.5</v>
      </c>
      <c r="I4282">
        <v>165</v>
      </c>
      <c r="J4282">
        <v>97.8</v>
      </c>
      <c r="K4282">
        <v>59</v>
      </c>
      <c r="L4282">
        <v>63</v>
      </c>
      <c r="M4282">
        <v>281</v>
      </c>
      <c r="N4282">
        <v>0.13700000000000001</v>
      </c>
      <c r="O4282">
        <v>2</v>
      </c>
      <c r="P4282">
        <v>0.23</v>
      </c>
      <c r="Q4282">
        <v>148</v>
      </c>
      <c r="R4282">
        <v>105.7</v>
      </c>
      <c r="S4282">
        <v>118</v>
      </c>
      <c r="T4282">
        <v>105.5</v>
      </c>
      <c r="U4282">
        <v>187</v>
      </c>
      <c r="V4282">
        <v>-2.57</v>
      </c>
      <c r="W4282">
        <v>215</v>
      </c>
    </row>
    <row r="4283" spans="1:23" x14ac:dyDescent="0.25">
      <c r="A4283">
        <f>COUNTIF('Value Matchup'!$D$356:$D$423,D4283)</f>
        <v>0</v>
      </c>
      <c r="B4283" t="s">
        <v>2001</v>
      </c>
      <c r="C4283">
        <v>101</v>
      </c>
      <c r="D4283" t="s">
        <v>1929</v>
      </c>
      <c r="E4283" t="s">
        <v>1399</v>
      </c>
      <c r="F4283" s="79" t="s">
        <v>759</v>
      </c>
      <c r="G4283">
        <v>6.61</v>
      </c>
      <c r="H4283">
        <v>109.9</v>
      </c>
      <c r="I4283">
        <v>83</v>
      </c>
      <c r="J4283">
        <v>103.2</v>
      </c>
      <c r="K4283">
        <v>144</v>
      </c>
      <c r="L4283">
        <v>62.6</v>
      </c>
      <c r="M4283">
        <v>291</v>
      </c>
      <c r="N4283">
        <v>-0.01</v>
      </c>
      <c r="O4283">
        <v>205</v>
      </c>
      <c r="P4283">
        <v>-8.15</v>
      </c>
      <c r="Q4283">
        <v>306</v>
      </c>
      <c r="R4283">
        <v>100.7</v>
      </c>
      <c r="S4283">
        <v>283</v>
      </c>
      <c r="T4283">
        <v>108.9</v>
      </c>
      <c r="U4283">
        <v>325</v>
      </c>
      <c r="V4283">
        <v>-2.42</v>
      </c>
      <c r="W4283">
        <v>211</v>
      </c>
    </row>
    <row r="4284" spans="1:23" x14ac:dyDescent="0.25">
      <c r="A4284">
        <f>COUNTIF('Value Matchup'!$D$356:$D$423,D4284)</f>
        <v>0</v>
      </c>
      <c r="B4284" t="s">
        <v>2001</v>
      </c>
      <c r="C4284">
        <v>102</v>
      </c>
      <c r="D4284" t="s">
        <v>409</v>
      </c>
      <c r="E4284" t="s">
        <v>140</v>
      </c>
      <c r="F4284" s="79" t="s">
        <v>452</v>
      </c>
      <c r="G4284">
        <v>6.5</v>
      </c>
      <c r="H4284">
        <v>107.6</v>
      </c>
      <c r="I4284">
        <v>109</v>
      </c>
      <c r="J4284">
        <v>101.1</v>
      </c>
      <c r="K4284">
        <v>108</v>
      </c>
      <c r="L4284">
        <v>70.7</v>
      </c>
      <c r="M4284">
        <v>27</v>
      </c>
      <c r="N4284">
        <v>0.05</v>
      </c>
      <c r="O4284">
        <v>63</v>
      </c>
      <c r="P4284">
        <v>10.47</v>
      </c>
      <c r="Q4284">
        <v>9</v>
      </c>
      <c r="R4284">
        <v>110.6</v>
      </c>
      <c r="S4284">
        <v>6</v>
      </c>
      <c r="T4284">
        <v>100.2</v>
      </c>
      <c r="U4284">
        <v>29</v>
      </c>
      <c r="V4284">
        <v>-3.05</v>
      </c>
      <c r="W4284">
        <v>230</v>
      </c>
    </row>
    <row r="4285" spans="1:23" x14ac:dyDescent="0.25">
      <c r="A4285">
        <f>COUNTIF('Value Matchup'!$D$356:$D$423,D4285)</f>
        <v>1</v>
      </c>
      <c r="B4285" t="s">
        <v>2001</v>
      </c>
      <c r="C4285">
        <v>103</v>
      </c>
      <c r="D4285" t="s">
        <v>340</v>
      </c>
      <c r="E4285" t="s">
        <v>151</v>
      </c>
      <c r="F4285" s="79" t="s">
        <v>542</v>
      </c>
      <c r="G4285">
        <v>6.49</v>
      </c>
      <c r="H4285">
        <v>106.5</v>
      </c>
      <c r="I4285">
        <v>134</v>
      </c>
      <c r="J4285">
        <v>100</v>
      </c>
      <c r="K4285">
        <v>88</v>
      </c>
      <c r="L4285">
        <v>65.099999999999994</v>
      </c>
      <c r="M4285">
        <v>196</v>
      </c>
      <c r="N4285">
        <v>-0.10199999999999999</v>
      </c>
      <c r="O4285">
        <v>331</v>
      </c>
      <c r="P4285">
        <v>1.6</v>
      </c>
      <c r="Q4285">
        <v>127</v>
      </c>
      <c r="R4285">
        <v>104.2</v>
      </c>
      <c r="S4285">
        <v>164</v>
      </c>
      <c r="T4285">
        <v>102.6</v>
      </c>
      <c r="U4285">
        <v>102</v>
      </c>
      <c r="V4285">
        <v>4.5</v>
      </c>
      <c r="W4285">
        <v>57</v>
      </c>
    </row>
    <row r="4286" spans="1:23" x14ac:dyDescent="0.25">
      <c r="A4286">
        <f>COUNTIF('Value Matchup'!$D$356:$D$423,D4286)</f>
        <v>1</v>
      </c>
      <c r="B4286" t="s">
        <v>2001</v>
      </c>
      <c r="C4286">
        <v>104</v>
      </c>
      <c r="D4286" t="s">
        <v>304</v>
      </c>
      <c r="E4286" t="s">
        <v>1399</v>
      </c>
      <c r="F4286" s="79" t="s">
        <v>1981</v>
      </c>
      <c r="G4286">
        <v>6.2</v>
      </c>
      <c r="H4286">
        <v>109.6</v>
      </c>
      <c r="I4286">
        <v>87</v>
      </c>
      <c r="J4286">
        <v>103.4</v>
      </c>
      <c r="K4286">
        <v>146</v>
      </c>
      <c r="L4286">
        <v>67.2</v>
      </c>
      <c r="M4286">
        <v>107</v>
      </c>
      <c r="N4286">
        <v>-7.4999999999999997E-2</v>
      </c>
      <c r="O4286">
        <v>315</v>
      </c>
      <c r="P4286">
        <v>-6.87</v>
      </c>
      <c r="Q4286">
        <v>289</v>
      </c>
      <c r="R4286">
        <v>99.8</v>
      </c>
      <c r="S4286">
        <v>308</v>
      </c>
      <c r="T4286">
        <v>106.6</v>
      </c>
      <c r="U4286">
        <v>243</v>
      </c>
      <c r="V4286">
        <v>0.89</v>
      </c>
      <c r="W4286">
        <v>132</v>
      </c>
    </row>
    <row r="4287" spans="1:23" x14ac:dyDescent="0.25">
      <c r="A4287">
        <f>COUNTIF('Value Matchup'!$D$356:$D$423,D4287)</f>
        <v>1</v>
      </c>
      <c r="B4287" t="s">
        <v>2001</v>
      </c>
      <c r="C4287">
        <v>105</v>
      </c>
      <c r="D4287" t="s">
        <v>87</v>
      </c>
      <c r="E4287" t="s">
        <v>150</v>
      </c>
      <c r="F4287" s="79" t="s">
        <v>1078</v>
      </c>
      <c r="G4287">
        <v>6.19</v>
      </c>
      <c r="H4287">
        <v>108.5</v>
      </c>
      <c r="I4287">
        <v>100</v>
      </c>
      <c r="J4287">
        <v>102.3</v>
      </c>
      <c r="K4287">
        <v>130</v>
      </c>
      <c r="L4287">
        <v>70.2</v>
      </c>
      <c r="M4287">
        <v>34</v>
      </c>
      <c r="N4287">
        <v>-0.1</v>
      </c>
      <c r="O4287">
        <v>329</v>
      </c>
      <c r="P4287">
        <v>5.28</v>
      </c>
      <c r="Q4287">
        <v>81</v>
      </c>
      <c r="R4287">
        <v>107</v>
      </c>
      <c r="S4287">
        <v>79</v>
      </c>
      <c r="T4287">
        <v>101.7</v>
      </c>
      <c r="U4287">
        <v>74</v>
      </c>
      <c r="V4287">
        <v>-4.38</v>
      </c>
      <c r="W4287">
        <v>262</v>
      </c>
    </row>
    <row r="4288" spans="1:23" x14ac:dyDescent="0.25">
      <c r="A4288">
        <f>COUNTIF('Value Matchup'!$D$356:$D$423,D4288)</f>
        <v>0</v>
      </c>
      <c r="B4288" t="s">
        <v>2001</v>
      </c>
      <c r="C4288">
        <v>106</v>
      </c>
      <c r="D4288" t="s">
        <v>1171</v>
      </c>
      <c r="E4288" t="s">
        <v>155</v>
      </c>
      <c r="F4288" s="79" t="s">
        <v>571</v>
      </c>
      <c r="G4288">
        <v>6.18</v>
      </c>
      <c r="H4288">
        <v>102.5</v>
      </c>
      <c r="I4288">
        <v>196</v>
      </c>
      <c r="J4288">
        <v>96.3</v>
      </c>
      <c r="K4288">
        <v>46</v>
      </c>
      <c r="L4288">
        <v>68.7</v>
      </c>
      <c r="M4288">
        <v>64</v>
      </c>
      <c r="N4288">
        <v>5.1999999999999998E-2</v>
      </c>
      <c r="O4288">
        <v>57</v>
      </c>
      <c r="P4288">
        <v>-0.26</v>
      </c>
      <c r="Q4288">
        <v>156</v>
      </c>
      <c r="R4288">
        <v>103.5</v>
      </c>
      <c r="S4288">
        <v>184</v>
      </c>
      <c r="T4288">
        <v>103.8</v>
      </c>
      <c r="U4288">
        <v>137</v>
      </c>
      <c r="V4288">
        <v>-4.67</v>
      </c>
      <c r="W4288">
        <v>270</v>
      </c>
    </row>
    <row r="4289" spans="1:23" x14ac:dyDescent="0.25">
      <c r="A4289">
        <f>COUNTIF('Value Matchup'!$D$356:$D$423,D4289)</f>
        <v>1</v>
      </c>
      <c r="B4289" t="s">
        <v>2001</v>
      </c>
      <c r="C4289">
        <v>107</v>
      </c>
      <c r="D4289" t="s">
        <v>46</v>
      </c>
      <c r="E4289" t="s">
        <v>134</v>
      </c>
      <c r="F4289" s="79" t="s">
        <v>452</v>
      </c>
      <c r="G4289">
        <v>5.91</v>
      </c>
      <c r="H4289">
        <v>111</v>
      </c>
      <c r="I4289">
        <v>73</v>
      </c>
      <c r="J4289">
        <v>105.1</v>
      </c>
      <c r="K4289">
        <v>173</v>
      </c>
      <c r="L4289">
        <v>67</v>
      </c>
      <c r="M4289">
        <v>114</v>
      </c>
      <c r="N4289">
        <v>-5.8000000000000003E-2</v>
      </c>
      <c r="O4289">
        <v>299</v>
      </c>
      <c r="P4289">
        <v>5.37</v>
      </c>
      <c r="Q4289">
        <v>79</v>
      </c>
      <c r="R4289">
        <v>107.2</v>
      </c>
      <c r="S4289">
        <v>74</v>
      </c>
      <c r="T4289">
        <v>101.9</v>
      </c>
      <c r="U4289">
        <v>84</v>
      </c>
      <c r="V4289">
        <v>-13.41</v>
      </c>
      <c r="W4289">
        <v>336</v>
      </c>
    </row>
    <row r="4290" spans="1:23" x14ac:dyDescent="0.25">
      <c r="A4290">
        <f>COUNTIF('Value Matchup'!$D$356:$D$423,D4290)</f>
        <v>0</v>
      </c>
      <c r="B4290" t="s">
        <v>2001</v>
      </c>
      <c r="C4290">
        <v>108</v>
      </c>
      <c r="D4290" t="s">
        <v>177</v>
      </c>
      <c r="E4290" t="s">
        <v>110</v>
      </c>
      <c r="F4290" s="79" t="s">
        <v>1080</v>
      </c>
      <c r="G4290">
        <v>5.75</v>
      </c>
      <c r="H4290">
        <v>108.3</v>
      </c>
      <c r="I4290">
        <v>102</v>
      </c>
      <c r="J4290">
        <v>102.6</v>
      </c>
      <c r="K4290">
        <v>133</v>
      </c>
      <c r="L4290">
        <v>67.8</v>
      </c>
      <c r="M4290">
        <v>84</v>
      </c>
      <c r="N4290">
        <v>0.01</v>
      </c>
      <c r="O4290">
        <v>155</v>
      </c>
      <c r="P4290">
        <v>3.89</v>
      </c>
      <c r="Q4290">
        <v>94</v>
      </c>
      <c r="R4290">
        <v>106.8</v>
      </c>
      <c r="S4290">
        <v>85</v>
      </c>
      <c r="T4290">
        <v>102.9</v>
      </c>
      <c r="U4290">
        <v>107</v>
      </c>
      <c r="V4290">
        <v>-4.4800000000000004</v>
      </c>
      <c r="W4290">
        <v>265</v>
      </c>
    </row>
    <row r="4291" spans="1:23" x14ac:dyDescent="0.25">
      <c r="A4291">
        <f>COUNTIF('Value Matchup'!$D$356:$D$423,D4291)</f>
        <v>0</v>
      </c>
      <c r="B4291" t="s">
        <v>2001</v>
      </c>
      <c r="C4291">
        <v>109</v>
      </c>
      <c r="D4291" t="s">
        <v>270</v>
      </c>
      <c r="E4291" t="s">
        <v>140</v>
      </c>
      <c r="F4291" s="79" t="s">
        <v>1729</v>
      </c>
      <c r="G4291">
        <v>5.73</v>
      </c>
      <c r="H4291">
        <v>113.2</v>
      </c>
      <c r="I4291">
        <v>45</v>
      </c>
      <c r="J4291">
        <v>107.5</v>
      </c>
      <c r="K4291">
        <v>222</v>
      </c>
      <c r="L4291">
        <v>63.4</v>
      </c>
      <c r="M4291">
        <v>261</v>
      </c>
      <c r="N4291">
        <v>-7.6999999999999999E-2</v>
      </c>
      <c r="O4291">
        <v>318</v>
      </c>
      <c r="P4291">
        <v>9.02</v>
      </c>
      <c r="Q4291">
        <v>29</v>
      </c>
      <c r="R4291">
        <v>109.3</v>
      </c>
      <c r="S4291">
        <v>24</v>
      </c>
      <c r="T4291">
        <v>100.3</v>
      </c>
      <c r="U4291">
        <v>34</v>
      </c>
      <c r="V4291">
        <v>-4.34</v>
      </c>
      <c r="W4291">
        <v>258</v>
      </c>
    </row>
    <row r="4292" spans="1:23" x14ac:dyDescent="0.25">
      <c r="A4292">
        <f>COUNTIF('Value Matchup'!$D$356:$D$423,D4292)</f>
        <v>0</v>
      </c>
      <c r="B4292" t="s">
        <v>2001</v>
      </c>
      <c r="C4292">
        <v>110</v>
      </c>
      <c r="D4292" t="s">
        <v>189</v>
      </c>
      <c r="E4292" t="s">
        <v>144</v>
      </c>
      <c r="F4292" s="79" t="s">
        <v>542</v>
      </c>
      <c r="G4292">
        <v>5.64</v>
      </c>
      <c r="H4292">
        <v>113.8</v>
      </c>
      <c r="I4292">
        <v>37</v>
      </c>
      <c r="J4292">
        <v>108.2</v>
      </c>
      <c r="K4292">
        <v>232</v>
      </c>
      <c r="L4292">
        <v>67.599999999999994</v>
      </c>
      <c r="M4292">
        <v>92</v>
      </c>
      <c r="N4292">
        <v>5.1999999999999998E-2</v>
      </c>
      <c r="O4292">
        <v>58</v>
      </c>
      <c r="P4292">
        <v>6.22</v>
      </c>
      <c r="Q4292">
        <v>69</v>
      </c>
      <c r="R4292">
        <v>107.7</v>
      </c>
      <c r="S4292">
        <v>63</v>
      </c>
      <c r="T4292">
        <v>101.4</v>
      </c>
      <c r="U4292">
        <v>68</v>
      </c>
      <c r="V4292">
        <v>-5.09</v>
      </c>
      <c r="W4292">
        <v>280</v>
      </c>
    </row>
    <row r="4293" spans="1:23" x14ac:dyDescent="0.25">
      <c r="A4293">
        <f>COUNTIF('Value Matchup'!$D$356:$D$423,D4293)</f>
        <v>0</v>
      </c>
      <c r="B4293" t="s">
        <v>2001</v>
      </c>
      <c r="C4293">
        <v>111</v>
      </c>
      <c r="D4293" t="s">
        <v>1982</v>
      </c>
      <c r="E4293" t="s">
        <v>112</v>
      </c>
      <c r="F4293" s="79" t="s">
        <v>535</v>
      </c>
      <c r="G4293">
        <v>5.61</v>
      </c>
      <c r="H4293">
        <v>105.7</v>
      </c>
      <c r="I4293">
        <v>142</v>
      </c>
      <c r="J4293">
        <v>100.1</v>
      </c>
      <c r="K4293">
        <v>91</v>
      </c>
      <c r="L4293">
        <v>66.900000000000006</v>
      </c>
      <c r="M4293">
        <v>119</v>
      </c>
      <c r="N4293">
        <v>5.7000000000000002E-2</v>
      </c>
      <c r="O4293">
        <v>44</v>
      </c>
      <c r="P4293">
        <v>3.39</v>
      </c>
      <c r="Q4293">
        <v>98</v>
      </c>
      <c r="R4293">
        <v>105.6</v>
      </c>
      <c r="S4293">
        <v>121</v>
      </c>
      <c r="T4293">
        <v>102.2</v>
      </c>
      <c r="U4293">
        <v>92</v>
      </c>
      <c r="V4293">
        <v>9.18</v>
      </c>
      <c r="W4293">
        <v>22</v>
      </c>
    </row>
    <row r="4294" spans="1:23" x14ac:dyDescent="0.25">
      <c r="A4294">
        <f>COUNTIF('Value Matchup'!$D$356:$D$423,D4294)</f>
        <v>1</v>
      </c>
      <c r="B4294" t="s">
        <v>2001</v>
      </c>
      <c r="C4294">
        <v>112</v>
      </c>
      <c r="D4294" t="s">
        <v>390</v>
      </c>
      <c r="E4294" t="s">
        <v>167</v>
      </c>
      <c r="F4294" s="79" t="s">
        <v>1059</v>
      </c>
      <c r="G4294">
        <v>5.54</v>
      </c>
      <c r="H4294">
        <v>109.5</v>
      </c>
      <c r="I4294">
        <v>89</v>
      </c>
      <c r="J4294">
        <v>104</v>
      </c>
      <c r="K4294">
        <v>152</v>
      </c>
      <c r="L4294">
        <v>63.6</v>
      </c>
      <c r="M4294">
        <v>256</v>
      </c>
      <c r="N4294">
        <v>-3.0000000000000001E-3</v>
      </c>
      <c r="O4294">
        <v>186</v>
      </c>
      <c r="P4294">
        <v>-3.89</v>
      </c>
      <c r="Q4294">
        <v>218</v>
      </c>
      <c r="R4294">
        <v>101.1</v>
      </c>
      <c r="S4294">
        <v>263</v>
      </c>
      <c r="T4294">
        <v>105</v>
      </c>
      <c r="U4294">
        <v>172</v>
      </c>
      <c r="V4294">
        <v>-10.96</v>
      </c>
      <c r="W4294">
        <v>333</v>
      </c>
    </row>
    <row r="4295" spans="1:23" x14ac:dyDescent="0.25">
      <c r="A4295">
        <f>COUNTIF('Value Matchup'!$D$356:$D$423,D4295)</f>
        <v>0</v>
      </c>
      <c r="B4295" t="s">
        <v>2001</v>
      </c>
      <c r="C4295">
        <v>113</v>
      </c>
      <c r="D4295" t="s">
        <v>1609</v>
      </c>
      <c r="E4295" t="s">
        <v>153</v>
      </c>
      <c r="F4295" s="79" t="s">
        <v>533</v>
      </c>
      <c r="G4295">
        <v>5.44</v>
      </c>
      <c r="H4295">
        <v>112.2</v>
      </c>
      <c r="I4295">
        <v>58</v>
      </c>
      <c r="J4295">
        <v>106.8</v>
      </c>
      <c r="K4295">
        <v>210</v>
      </c>
      <c r="L4295">
        <v>71</v>
      </c>
      <c r="M4295">
        <v>22</v>
      </c>
      <c r="N4295">
        <v>0.11</v>
      </c>
      <c r="O4295">
        <v>5</v>
      </c>
      <c r="P4295">
        <v>-3.34</v>
      </c>
      <c r="Q4295">
        <v>203</v>
      </c>
      <c r="R4295">
        <v>102</v>
      </c>
      <c r="S4295">
        <v>236</v>
      </c>
      <c r="T4295">
        <v>105.4</v>
      </c>
      <c r="U4295">
        <v>182</v>
      </c>
      <c r="V4295">
        <v>-2.96</v>
      </c>
      <c r="W4295">
        <v>228</v>
      </c>
    </row>
    <row r="4296" spans="1:23" x14ac:dyDescent="0.25">
      <c r="A4296">
        <f>COUNTIF('Value Matchup'!$D$356:$D$423,D4296)</f>
        <v>0</v>
      </c>
      <c r="B4296" t="s">
        <v>2001</v>
      </c>
      <c r="C4296">
        <v>114</v>
      </c>
      <c r="D4296" t="s">
        <v>138</v>
      </c>
      <c r="E4296" t="s">
        <v>155</v>
      </c>
      <c r="F4296" s="79" t="s">
        <v>454</v>
      </c>
      <c r="G4296">
        <v>5.37</v>
      </c>
      <c r="H4296">
        <v>106.8</v>
      </c>
      <c r="I4296">
        <v>129</v>
      </c>
      <c r="J4296">
        <v>101.4</v>
      </c>
      <c r="K4296">
        <v>114</v>
      </c>
      <c r="L4296">
        <v>70.5</v>
      </c>
      <c r="M4296">
        <v>31</v>
      </c>
      <c r="N4296">
        <v>-5.7000000000000002E-2</v>
      </c>
      <c r="O4296">
        <v>296</v>
      </c>
      <c r="P4296">
        <v>1.45</v>
      </c>
      <c r="Q4296">
        <v>129</v>
      </c>
      <c r="R4296">
        <v>104.3</v>
      </c>
      <c r="S4296">
        <v>158</v>
      </c>
      <c r="T4296">
        <v>102.8</v>
      </c>
      <c r="U4296">
        <v>105</v>
      </c>
      <c r="V4296">
        <v>-0.98</v>
      </c>
      <c r="W4296">
        <v>172</v>
      </c>
    </row>
    <row r="4297" spans="1:23" x14ac:dyDescent="0.25">
      <c r="A4297">
        <f>COUNTIF('Value Matchup'!$D$356:$D$423,D4297)</f>
        <v>0</v>
      </c>
      <c r="B4297" t="s">
        <v>2001</v>
      </c>
      <c r="C4297">
        <v>115</v>
      </c>
      <c r="D4297" t="s">
        <v>94</v>
      </c>
      <c r="E4297" t="s">
        <v>167</v>
      </c>
      <c r="F4297" s="79" t="s">
        <v>456</v>
      </c>
      <c r="G4297">
        <v>5.25</v>
      </c>
      <c r="H4297">
        <v>101.4</v>
      </c>
      <c r="I4297">
        <v>212</v>
      </c>
      <c r="J4297">
        <v>96.2</v>
      </c>
      <c r="K4297">
        <v>43</v>
      </c>
      <c r="L4297">
        <v>65.5</v>
      </c>
      <c r="M4297">
        <v>176</v>
      </c>
      <c r="N4297">
        <v>-0.02</v>
      </c>
      <c r="O4297">
        <v>229</v>
      </c>
      <c r="P4297">
        <v>-1.67</v>
      </c>
      <c r="Q4297">
        <v>181</v>
      </c>
      <c r="R4297">
        <v>102</v>
      </c>
      <c r="S4297">
        <v>235</v>
      </c>
      <c r="T4297">
        <v>103.7</v>
      </c>
      <c r="U4297">
        <v>131</v>
      </c>
      <c r="V4297">
        <v>-7.95</v>
      </c>
      <c r="W4297">
        <v>317</v>
      </c>
    </row>
    <row r="4298" spans="1:23" x14ac:dyDescent="0.25">
      <c r="A4298">
        <f>COUNTIF('Value Matchup'!$D$356:$D$423,D4298)</f>
        <v>0</v>
      </c>
      <c r="B4298" t="s">
        <v>2001</v>
      </c>
      <c r="C4298">
        <v>116</v>
      </c>
      <c r="D4298" t="s">
        <v>416</v>
      </c>
      <c r="E4298" t="s">
        <v>123</v>
      </c>
      <c r="F4298" s="79" t="s">
        <v>537</v>
      </c>
      <c r="G4298">
        <v>5.21</v>
      </c>
      <c r="H4298">
        <v>112.3</v>
      </c>
      <c r="I4298">
        <v>56</v>
      </c>
      <c r="J4298">
        <v>107.1</v>
      </c>
      <c r="K4298">
        <v>216</v>
      </c>
      <c r="L4298">
        <v>68.2</v>
      </c>
      <c r="M4298">
        <v>75</v>
      </c>
      <c r="N4298">
        <v>-1.6E-2</v>
      </c>
      <c r="O4298">
        <v>215</v>
      </c>
      <c r="P4298">
        <v>-3.84</v>
      </c>
      <c r="Q4298">
        <v>217</v>
      </c>
      <c r="R4298">
        <v>103</v>
      </c>
      <c r="S4298">
        <v>200</v>
      </c>
      <c r="T4298">
        <v>106.8</v>
      </c>
      <c r="U4298">
        <v>247</v>
      </c>
      <c r="V4298">
        <v>4.41</v>
      </c>
      <c r="W4298">
        <v>60</v>
      </c>
    </row>
    <row r="4299" spans="1:23" x14ac:dyDescent="0.25">
      <c r="A4299">
        <f>COUNTIF('Value Matchup'!$D$356:$D$423,D4299)</f>
        <v>0</v>
      </c>
      <c r="B4299" t="s">
        <v>2001</v>
      </c>
      <c r="C4299">
        <v>117</v>
      </c>
      <c r="D4299" t="s">
        <v>68</v>
      </c>
      <c r="E4299" t="s">
        <v>167</v>
      </c>
      <c r="F4299" s="79" t="s">
        <v>452</v>
      </c>
      <c r="G4299">
        <v>4.92</v>
      </c>
      <c r="H4299">
        <v>102.6</v>
      </c>
      <c r="I4299">
        <v>194</v>
      </c>
      <c r="J4299">
        <v>97.7</v>
      </c>
      <c r="K4299">
        <v>57</v>
      </c>
      <c r="L4299">
        <v>64</v>
      </c>
      <c r="M4299">
        <v>236</v>
      </c>
      <c r="N4299">
        <v>-4.2000000000000003E-2</v>
      </c>
      <c r="O4299">
        <v>273</v>
      </c>
      <c r="P4299">
        <v>3.2</v>
      </c>
      <c r="Q4299">
        <v>100</v>
      </c>
      <c r="R4299">
        <v>105</v>
      </c>
      <c r="S4299">
        <v>136</v>
      </c>
      <c r="T4299">
        <v>101.8</v>
      </c>
      <c r="U4299">
        <v>80</v>
      </c>
      <c r="V4299">
        <v>4.6500000000000004</v>
      </c>
      <c r="W4299">
        <v>54</v>
      </c>
    </row>
    <row r="4300" spans="1:23" x14ac:dyDescent="0.25">
      <c r="A4300">
        <f>COUNTIF('Value Matchup'!$D$356:$D$423,D4300)</f>
        <v>0</v>
      </c>
      <c r="B4300" t="s">
        <v>2001</v>
      </c>
      <c r="C4300">
        <v>118</v>
      </c>
      <c r="D4300" t="s">
        <v>417</v>
      </c>
      <c r="E4300" t="s">
        <v>112</v>
      </c>
      <c r="F4300" s="79" t="s">
        <v>517</v>
      </c>
      <c r="G4300">
        <v>4.75</v>
      </c>
      <c r="H4300">
        <v>108.2</v>
      </c>
      <c r="I4300">
        <v>104</v>
      </c>
      <c r="J4300">
        <v>103.5</v>
      </c>
      <c r="K4300">
        <v>148</v>
      </c>
      <c r="L4300">
        <v>67.599999999999994</v>
      </c>
      <c r="M4300">
        <v>89</v>
      </c>
      <c r="N4300">
        <v>-2.4E-2</v>
      </c>
      <c r="O4300">
        <v>243</v>
      </c>
      <c r="P4300">
        <v>2.96</v>
      </c>
      <c r="Q4300">
        <v>105</v>
      </c>
      <c r="R4300">
        <v>105.2</v>
      </c>
      <c r="S4300">
        <v>132</v>
      </c>
      <c r="T4300">
        <v>102.2</v>
      </c>
      <c r="U4300">
        <v>93</v>
      </c>
      <c r="V4300">
        <v>9.34</v>
      </c>
      <c r="W4300">
        <v>20</v>
      </c>
    </row>
    <row r="4301" spans="1:23" x14ac:dyDescent="0.25">
      <c r="A4301">
        <f>COUNTIF('Value Matchup'!$D$356:$D$423,D4301)</f>
        <v>0</v>
      </c>
      <c r="B4301" t="s">
        <v>2001</v>
      </c>
      <c r="C4301">
        <v>119</v>
      </c>
      <c r="D4301" t="s">
        <v>1983</v>
      </c>
      <c r="E4301" t="s">
        <v>161</v>
      </c>
      <c r="F4301" s="79" t="s">
        <v>750</v>
      </c>
      <c r="G4301">
        <v>4.5599999999999996</v>
      </c>
      <c r="H4301">
        <v>109.5</v>
      </c>
      <c r="I4301">
        <v>88</v>
      </c>
      <c r="J4301">
        <v>104.9</v>
      </c>
      <c r="K4301">
        <v>169</v>
      </c>
      <c r="L4301">
        <v>66.5</v>
      </c>
      <c r="M4301">
        <v>132</v>
      </c>
      <c r="N4301">
        <v>1.7000000000000001E-2</v>
      </c>
      <c r="O4301">
        <v>136</v>
      </c>
      <c r="P4301">
        <v>-5.33</v>
      </c>
      <c r="Q4301">
        <v>252</v>
      </c>
      <c r="R4301">
        <v>101.5</v>
      </c>
      <c r="S4301">
        <v>252</v>
      </c>
      <c r="T4301">
        <v>106.9</v>
      </c>
      <c r="U4301">
        <v>251</v>
      </c>
      <c r="V4301">
        <v>-2.85</v>
      </c>
      <c r="W4301">
        <v>224</v>
      </c>
    </row>
    <row r="4302" spans="1:23" x14ac:dyDescent="0.25">
      <c r="A4302">
        <f>COUNTIF('Value Matchup'!$D$356:$D$423,D4302)</f>
        <v>1</v>
      </c>
      <c r="B4302" t="s">
        <v>2001</v>
      </c>
      <c r="C4302">
        <v>120</v>
      </c>
      <c r="D4302" t="s">
        <v>339</v>
      </c>
      <c r="E4302" t="s">
        <v>182</v>
      </c>
      <c r="F4302" s="79" t="s">
        <v>539</v>
      </c>
      <c r="G4302">
        <v>4.3899999999999997</v>
      </c>
      <c r="H4302">
        <v>104.8</v>
      </c>
      <c r="I4302">
        <v>157</v>
      </c>
      <c r="J4302">
        <v>100.4</v>
      </c>
      <c r="K4302">
        <v>94</v>
      </c>
      <c r="L4302">
        <v>61.8</v>
      </c>
      <c r="M4302">
        <v>303</v>
      </c>
      <c r="N4302">
        <v>9.6000000000000002E-2</v>
      </c>
      <c r="O4302">
        <v>15</v>
      </c>
      <c r="P4302">
        <v>3.49</v>
      </c>
      <c r="Q4302">
        <v>97</v>
      </c>
      <c r="R4302">
        <v>107.2</v>
      </c>
      <c r="S4302">
        <v>77</v>
      </c>
      <c r="T4302">
        <v>103.7</v>
      </c>
      <c r="U4302">
        <v>130</v>
      </c>
      <c r="V4302">
        <v>5.86</v>
      </c>
      <c r="W4302">
        <v>42</v>
      </c>
    </row>
    <row r="4303" spans="1:23" x14ac:dyDescent="0.25">
      <c r="A4303">
        <f>COUNTIF('Value Matchup'!$D$356:$D$423,D4303)</f>
        <v>0</v>
      </c>
      <c r="B4303" t="s">
        <v>2001</v>
      </c>
      <c r="C4303">
        <v>121</v>
      </c>
      <c r="D4303" t="s">
        <v>1391</v>
      </c>
      <c r="E4303" t="s">
        <v>207</v>
      </c>
      <c r="F4303" s="79" t="s">
        <v>540</v>
      </c>
      <c r="G4303">
        <v>4.38</v>
      </c>
      <c r="H4303">
        <v>106.6</v>
      </c>
      <c r="I4303">
        <v>132</v>
      </c>
      <c r="J4303">
        <v>102.2</v>
      </c>
      <c r="K4303">
        <v>129</v>
      </c>
      <c r="L4303">
        <v>66.099999999999994</v>
      </c>
      <c r="M4303">
        <v>155</v>
      </c>
      <c r="N4303">
        <v>2.1999999999999999E-2</v>
      </c>
      <c r="O4303">
        <v>125</v>
      </c>
      <c r="P4303">
        <v>-6.74</v>
      </c>
      <c r="Q4303">
        <v>286</v>
      </c>
      <c r="R4303">
        <v>100</v>
      </c>
      <c r="S4303">
        <v>304</v>
      </c>
      <c r="T4303">
        <v>106.8</v>
      </c>
      <c r="U4303">
        <v>246</v>
      </c>
      <c r="V4303">
        <v>2.2200000000000002</v>
      </c>
      <c r="W4303">
        <v>96</v>
      </c>
    </row>
    <row r="4304" spans="1:23" x14ac:dyDescent="0.25">
      <c r="A4304">
        <f>COUNTIF('Value Matchup'!$D$356:$D$423,D4304)</f>
        <v>0</v>
      </c>
      <c r="B4304" t="s">
        <v>2001</v>
      </c>
      <c r="C4304">
        <v>122</v>
      </c>
      <c r="D4304" t="s">
        <v>1281</v>
      </c>
      <c r="E4304" t="s">
        <v>169</v>
      </c>
      <c r="F4304" s="79" t="s">
        <v>537</v>
      </c>
      <c r="G4304">
        <v>4.1900000000000004</v>
      </c>
      <c r="H4304">
        <v>103.8</v>
      </c>
      <c r="I4304">
        <v>174</v>
      </c>
      <c r="J4304">
        <v>99.6</v>
      </c>
      <c r="K4304">
        <v>82</v>
      </c>
      <c r="L4304">
        <v>65.400000000000006</v>
      </c>
      <c r="M4304">
        <v>180</v>
      </c>
      <c r="N4304">
        <v>3.2000000000000001E-2</v>
      </c>
      <c r="O4304">
        <v>97</v>
      </c>
      <c r="P4304">
        <v>-2.6</v>
      </c>
      <c r="Q4304">
        <v>189</v>
      </c>
      <c r="R4304">
        <v>103.2</v>
      </c>
      <c r="S4304">
        <v>191</v>
      </c>
      <c r="T4304">
        <v>105.8</v>
      </c>
      <c r="U4304">
        <v>205</v>
      </c>
      <c r="V4304">
        <v>-1.77</v>
      </c>
      <c r="W4304">
        <v>194</v>
      </c>
    </row>
    <row r="4305" spans="1:23" x14ac:dyDescent="0.25">
      <c r="A4305">
        <f>COUNTIF('Value Matchup'!$D$356:$D$423,D4305)</f>
        <v>0</v>
      </c>
      <c r="B4305" t="s">
        <v>2001</v>
      </c>
      <c r="C4305">
        <v>123</v>
      </c>
      <c r="D4305" t="s">
        <v>1473</v>
      </c>
      <c r="E4305" t="s">
        <v>118</v>
      </c>
      <c r="F4305" s="79" t="s">
        <v>752</v>
      </c>
      <c r="G4305">
        <v>4.16</v>
      </c>
      <c r="H4305">
        <v>105.5</v>
      </c>
      <c r="I4305">
        <v>146</v>
      </c>
      <c r="J4305">
        <v>101.3</v>
      </c>
      <c r="K4305">
        <v>112</v>
      </c>
      <c r="L4305">
        <v>66.2</v>
      </c>
      <c r="M4305">
        <v>146</v>
      </c>
      <c r="N4305">
        <v>5.5E-2</v>
      </c>
      <c r="O4305">
        <v>50</v>
      </c>
      <c r="P4305">
        <v>-5.42</v>
      </c>
      <c r="Q4305">
        <v>254</v>
      </c>
      <c r="R4305">
        <v>100.9</v>
      </c>
      <c r="S4305">
        <v>271</v>
      </c>
      <c r="T4305">
        <v>106.4</v>
      </c>
      <c r="U4305">
        <v>234</v>
      </c>
      <c r="V4305">
        <v>-1.39</v>
      </c>
      <c r="W4305">
        <v>181</v>
      </c>
    </row>
    <row r="4306" spans="1:23" x14ac:dyDescent="0.25">
      <c r="A4306">
        <f>COUNTIF('Value Matchup'!$D$356:$D$423,D4306)</f>
        <v>0</v>
      </c>
      <c r="B4306" t="s">
        <v>2001</v>
      </c>
      <c r="C4306">
        <v>124</v>
      </c>
      <c r="D4306" t="s">
        <v>57</v>
      </c>
      <c r="E4306" t="s">
        <v>182</v>
      </c>
      <c r="F4306" s="79" t="s">
        <v>455</v>
      </c>
      <c r="G4306">
        <v>4.12</v>
      </c>
      <c r="H4306">
        <v>104.9</v>
      </c>
      <c r="I4306">
        <v>155</v>
      </c>
      <c r="J4306">
        <v>100.7</v>
      </c>
      <c r="K4306">
        <v>98</v>
      </c>
      <c r="L4306">
        <v>64.400000000000006</v>
      </c>
      <c r="M4306">
        <v>222</v>
      </c>
      <c r="N4306">
        <v>8.5999999999999993E-2</v>
      </c>
      <c r="O4306">
        <v>22</v>
      </c>
      <c r="P4306">
        <v>1.21</v>
      </c>
      <c r="Q4306">
        <v>132</v>
      </c>
      <c r="R4306">
        <v>105.7</v>
      </c>
      <c r="S4306">
        <v>113</v>
      </c>
      <c r="T4306">
        <v>104.5</v>
      </c>
      <c r="U4306">
        <v>159</v>
      </c>
      <c r="V4306">
        <v>-1.02</v>
      </c>
      <c r="W4306">
        <v>173</v>
      </c>
    </row>
    <row r="4307" spans="1:23" x14ac:dyDescent="0.25">
      <c r="A4307">
        <f>COUNTIF('Value Matchup'!$D$356:$D$423,D4307)</f>
        <v>0</v>
      </c>
      <c r="B4307" t="s">
        <v>2001</v>
      </c>
      <c r="C4307">
        <v>125</v>
      </c>
      <c r="D4307" t="s">
        <v>315</v>
      </c>
      <c r="E4307" t="s">
        <v>112</v>
      </c>
      <c r="F4307" s="79" t="s">
        <v>535</v>
      </c>
      <c r="G4307">
        <v>4.08</v>
      </c>
      <c r="H4307">
        <v>109.4</v>
      </c>
      <c r="I4307">
        <v>90</v>
      </c>
      <c r="J4307">
        <v>105.3</v>
      </c>
      <c r="K4307">
        <v>178</v>
      </c>
      <c r="L4307">
        <v>66.2</v>
      </c>
      <c r="M4307">
        <v>145</v>
      </c>
      <c r="N4307">
        <v>2.8000000000000001E-2</v>
      </c>
      <c r="O4307">
        <v>109</v>
      </c>
      <c r="P4307">
        <v>0.73</v>
      </c>
      <c r="Q4307">
        <v>143</v>
      </c>
      <c r="R4307">
        <v>104.2</v>
      </c>
      <c r="S4307">
        <v>166</v>
      </c>
      <c r="T4307">
        <v>103.4</v>
      </c>
      <c r="U4307">
        <v>121</v>
      </c>
      <c r="V4307">
        <v>0.42</v>
      </c>
      <c r="W4307">
        <v>146</v>
      </c>
    </row>
    <row r="4308" spans="1:23" x14ac:dyDescent="0.25">
      <c r="A4308">
        <f>COUNTIF('Value Matchup'!$D$356:$D$423,D4308)</f>
        <v>0</v>
      </c>
      <c r="B4308" t="s">
        <v>2001</v>
      </c>
      <c r="C4308">
        <v>126</v>
      </c>
      <c r="D4308" t="s">
        <v>355</v>
      </c>
      <c r="E4308" t="s">
        <v>114</v>
      </c>
      <c r="F4308" s="79" t="s">
        <v>447</v>
      </c>
      <c r="G4308">
        <v>3.96</v>
      </c>
      <c r="H4308">
        <v>110.3</v>
      </c>
      <c r="I4308">
        <v>79</v>
      </c>
      <c r="J4308">
        <v>106.4</v>
      </c>
      <c r="K4308">
        <v>199</v>
      </c>
      <c r="L4308">
        <v>61</v>
      </c>
      <c r="M4308">
        <v>314</v>
      </c>
      <c r="N4308">
        <v>6.8000000000000005E-2</v>
      </c>
      <c r="O4308">
        <v>31</v>
      </c>
      <c r="P4308">
        <v>9.41</v>
      </c>
      <c r="Q4308">
        <v>24</v>
      </c>
      <c r="R4308">
        <v>109</v>
      </c>
      <c r="S4308">
        <v>36</v>
      </c>
      <c r="T4308">
        <v>99.6</v>
      </c>
      <c r="U4308">
        <v>11</v>
      </c>
      <c r="V4308">
        <v>-3.71</v>
      </c>
      <c r="W4308">
        <v>246</v>
      </c>
    </row>
    <row r="4309" spans="1:23" x14ac:dyDescent="0.25">
      <c r="A4309">
        <f>COUNTIF('Value Matchup'!$D$356:$D$423,D4309)</f>
        <v>0</v>
      </c>
      <c r="B4309" t="s">
        <v>2001</v>
      </c>
      <c r="C4309">
        <v>127</v>
      </c>
      <c r="D4309" t="s">
        <v>364</v>
      </c>
      <c r="E4309" t="s">
        <v>167</v>
      </c>
      <c r="F4309" s="79" t="s">
        <v>456</v>
      </c>
      <c r="G4309">
        <v>3.65</v>
      </c>
      <c r="H4309">
        <v>104</v>
      </c>
      <c r="I4309">
        <v>172</v>
      </c>
      <c r="J4309">
        <v>100.3</v>
      </c>
      <c r="K4309">
        <v>93</v>
      </c>
      <c r="L4309">
        <v>65.2</v>
      </c>
      <c r="M4309">
        <v>188</v>
      </c>
      <c r="N4309">
        <v>1E-3</v>
      </c>
      <c r="O4309">
        <v>178</v>
      </c>
      <c r="P4309">
        <v>-1</v>
      </c>
      <c r="Q4309">
        <v>171</v>
      </c>
      <c r="R4309">
        <v>101.8</v>
      </c>
      <c r="S4309">
        <v>241</v>
      </c>
      <c r="T4309">
        <v>102.8</v>
      </c>
      <c r="U4309">
        <v>104</v>
      </c>
      <c r="V4309">
        <v>-9.27</v>
      </c>
      <c r="W4309">
        <v>324</v>
      </c>
    </row>
    <row r="4310" spans="1:23" x14ac:dyDescent="0.25">
      <c r="A4310">
        <f>COUNTIF('Value Matchup'!$D$356:$D$423,D4310)</f>
        <v>0</v>
      </c>
      <c r="B4310" t="s">
        <v>2001</v>
      </c>
      <c r="C4310">
        <v>128</v>
      </c>
      <c r="D4310" t="s">
        <v>314</v>
      </c>
      <c r="E4310" t="s">
        <v>1974</v>
      </c>
      <c r="F4310" s="79" t="s">
        <v>756</v>
      </c>
      <c r="G4310">
        <v>3.45</v>
      </c>
      <c r="H4310">
        <v>110.2</v>
      </c>
      <c r="I4310">
        <v>81</v>
      </c>
      <c r="J4310">
        <v>106.7</v>
      </c>
      <c r="K4310">
        <v>209</v>
      </c>
      <c r="L4310">
        <v>63.9</v>
      </c>
      <c r="M4310">
        <v>240</v>
      </c>
      <c r="N4310">
        <v>3.9E-2</v>
      </c>
      <c r="O4310">
        <v>77</v>
      </c>
      <c r="P4310">
        <v>0.78</v>
      </c>
      <c r="Q4310">
        <v>142</v>
      </c>
      <c r="R4310">
        <v>104.9</v>
      </c>
      <c r="S4310">
        <v>138</v>
      </c>
      <c r="T4310">
        <v>104.1</v>
      </c>
      <c r="U4310">
        <v>145</v>
      </c>
      <c r="V4310">
        <v>7.92</v>
      </c>
      <c r="W4310">
        <v>27</v>
      </c>
    </row>
    <row r="4311" spans="1:23" x14ac:dyDescent="0.25">
      <c r="A4311">
        <f>COUNTIF('Value Matchup'!$D$356:$D$423,D4311)</f>
        <v>1</v>
      </c>
      <c r="B4311" t="s">
        <v>2001</v>
      </c>
      <c r="C4311">
        <v>129</v>
      </c>
      <c r="D4311" t="s">
        <v>369</v>
      </c>
      <c r="E4311" t="s">
        <v>150</v>
      </c>
      <c r="F4311" s="79" t="s">
        <v>445</v>
      </c>
      <c r="G4311">
        <v>3.41</v>
      </c>
      <c r="H4311">
        <v>103.3</v>
      </c>
      <c r="I4311">
        <v>184</v>
      </c>
      <c r="J4311">
        <v>99.9</v>
      </c>
      <c r="K4311">
        <v>86</v>
      </c>
      <c r="L4311">
        <v>63.8</v>
      </c>
      <c r="M4311">
        <v>242</v>
      </c>
      <c r="N4311">
        <v>3.9E-2</v>
      </c>
      <c r="O4311">
        <v>78</v>
      </c>
      <c r="P4311">
        <v>4.4800000000000004</v>
      </c>
      <c r="Q4311">
        <v>87</v>
      </c>
      <c r="R4311">
        <v>106.3</v>
      </c>
      <c r="S4311">
        <v>97</v>
      </c>
      <c r="T4311">
        <v>101.8</v>
      </c>
      <c r="U4311">
        <v>81</v>
      </c>
      <c r="V4311">
        <v>-8.3000000000000007</v>
      </c>
      <c r="W4311">
        <v>319</v>
      </c>
    </row>
    <row r="4312" spans="1:23" x14ac:dyDescent="0.25">
      <c r="A4312">
        <f>COUNTIF('Value Matchup'!$D$356:$D$423,D4312)</f>
        <v>0</v>
      </c>
      <c r="B4312" t="s">
        <v>2001</v>
      </c>
      <c r="C4312">
        <v>130</v>
      </c>
      <c r="D4312" t="s">
        <v>53</v>
      </c>
      <c r="E4312" t="s">
        <v>110</v>
      </c>
      <c r="F4312" s="79" t="s">
        <v>542</v>
      </c>
      <c r="G4312">
        <v>3.34</v>
      </c>
      <c r="H4312">
        <v>109</v>
      </c>
      <c r="I4312">
        <v>97</v>
      </c>
      <c r="J4312">
        <v>105.6</v>
      </c>
      <c r="K4312">
        <v>184</v>
      </c>
      <c r="L4312">
        <v>68.900000000000006</v>
      </c>
      <c r="M4312">
        <v>60</v>
      </c>
      <c r="N4312">
        <v>5.5E-2</v>
      </c>
      <c r="O4312">
        <v>49</v>
      </c>
      <c r="P4312">
        <v>4.08</v>
      </c>
      <c r="Q4312">
        <v>91</v>
      </c>
      <c r="R4312">
        <v>107.2</v>
      </c>
      <c r="S4312">
        <v>76</v>
      </c>
      <c r="T4312">
        <v>103.1</v>
      </c>
      <c r="U4312">
        <v>114</v>
      </c>
      <c r="V4312">
        <v>-2.72</v>
      </c>
      <c r="W4312">
        <v>218</v>
      </c>
    </row>
    <row r="4313" spans="1:23" x14ac:dyDescent="0.25">
      <c r="A4313">
        <f>COUNTIF('Value Matchup'!$D$356:$D$423,D4313)</f>
        <v>1</v>
      </c>
      <c r="B4313" t="s">
        <v>2001</v>
      </c>
      <c r="C4313">
        <v>131</v>
      </c>
      <c r="D4313" t="s">
        <v>374</v>
      </c>
      <c r="E4313" t="s">
        <v>182</v>
      </c>
      <c r="F4313" s="79" t="s">
        <v>1728</v>
      </c>
      <c r="G4313">
        <v>3.06</v>
      </c>
      <c r="H4313">
        <v>110.3</v>
      </c>
      <c r="I4313">
        <v>80</v>
      </c>
      <c r="J4313">
        <v>107.2</v>
      </c>
      <c r="K4313">
        <v>219</v>
      </c>
      <c r="L4313">
        <v>68.8</v>
      </c>
      <c r="M4313">
        <v>61</v>
      </c>
      <c r="N4313">
        <v>-0.123</v>
      </c>
      <c r="O4313">
        <v>334</v>
      </c>
      <c r="P4313">
        <v>1.98</v>
      </c>
      <c r="Q4313">
        <v>120</v>
      </c>
      <c r="R4313">
        <v>105.7</v>
      </c>
      <c r="S4313">
        <v>117</v>
      </c>
      <c r="T4313">
        <v>103.7</v>
      </c>
      <c r="U4313">
        <v>132</v>
      </c>
      <c r="V4313">
        <v>2.96</v>
      </c>
      <c r="W4313">
        <v>84</v>
      </c>
    </row>
    <row r="4314" spans="1:23" x14ac:dyDescent="0.25">
      <c r="A4314">
        <f>COUNTIF('Value Matchup'!$D$356:$D$423,D4314)</f>
        <v>0</v>
      </c>
      <c r="B4314" t="s">
        <v>2001</v>
      </c>
      <c r="C4314">
        <v>132</v>
      </c>
      <c r="D4314" t="s">
        <v>342</v>
      </c>
      <c r="E4314" t="s">
        <v>108</v>
      </c>
      <c r="F4314" s="79" t="s">
        <v>510</v>
      </c>
      <c r="G4314">
        <v>2.91</v>
      </c>
      <c r="H4314">
        <v>106.2</v>
      </c>
      <c r="I4314">
        <v>139</v>
      </c>
      <c r="J4314">
        <v>103.3</v>
      </c>
      <c r="K4314">
        <v>145</v>
      </c>
      <c r="L4314">
        <v>69.599999999999994</v>
      </c>
      <c r="M4314">
        <v>43</v>
      </c>
      <c r="N4314">
        <v>8.0000000000000002E-3</v>
      </c>
      <c r="O4314">
        <v>159</v>
      </c>
      <c r="P4314">
        <v>-4.67</v>
      </c>
      <c r="Q4314">
        <v>238</v>
      </c>
      <c r="R4314">
        <v>101.1</v>
      </c>
      <c r="S4314">
        <v>266</v>
      </c>
      <c r="T4314">
        <v>105.7</v>
      </c>
      <c r="U4314">
        <v>197</v>
      </c>
      <c r="V4314">
        <v>3.01</v>
      </c>
      <c r="W4314">
        <v>83</v>
      </c>
    </row>
    <row r="4315" spans="1:23" x14ac:dyDescent="0.25">
      <c r="A4315">
        <f>COUNTIF('Value Matchup'!$D$356:$D$423,D4315)</f>
        <v>0</v>
      </c>
      <c r="B4315" t="s">
        <v>2001</v>
      </c>
      <c r="C4315">
        <v>133</v>
      </c>
      <c r="D4315" t="s">
        <v>403</v>
      </c>
      <c r="E4315" t="s">
        <v>167</v>
      </c>
      <c r="F4315" s="79" t="s">
        <v>449</v>
      </c>
      <c r="G4315">
        <v>2.68</v>
      </c>
      <c r="H4315">
        <v>103.7</v>
      </c>
      <c r="I4315">
        <v>178</v>
      </c>
      <c r="J4315">
        <v>101</v>
      </c>
      <c r="K4315">
        <v>103</v>
      </c>
      <c r="L4315">
        <v>72.099999999999994</v>
      </c>
      <c r="M4315">
        <v>11</v>
      </c>
      <c r="N4315">
        <v>-0.13700000000000001</v>
      </c>
      <c r="O4315">
        <v>336</v>
      </c>
      <c r="P4315">
        <v>-1.32</v>
      </c>
      <c r="Q4315">
        <v>175</v>
      </c>
      <c r="R4315">
        <v>102.5</v>
      </c>
      <c r="S4315">
        <v>212</v>
      </c>
      <c r="T4315">
        <v>103.9</v>
      </c>
      <c r="U4315">
        <v>139</v>
      </c>
      <c r="V4315">
        <v>-6.61</v>
      </c>
      <c r="W4315">
        <v>306</v>
      </c>
    </row>
    <row r="4316" spans="1:23" x14ac:dyDescent="0.25">
      <c r="A4316">
        <f>COUNTIF('Value Matchup'!$D$356:$D$423,D4316)</f>
        <v>1</v>
      </c>
      <c r="B4316" t="s">
        <v>2001</v>
      </c>
      <c r="C4316">
        <v>134</v>
      </c>
      <c r="D4316" t="s">
        <v>238</v>
      </c>
      <c r="E4316" t="s">
        <v>134</v>
      </c>
      <c r="F4316" s="79" t="s">
        <v>452</v>
      </c>
      <c r="G4316">
        <v>2.67</v>
      </c>
      <c r="H4316">
        <v>101.4</v>
      </c>
      <c r="I4316">
        <v>213</v>
      </c>
      <c r="J4316">
        <v>98.7</v>
      </c>
      <c r="K4316">
        <v>72</v>
      </c>
      <c r="L4316">
        <v>63.3</v>
      </c>
      <c r="M4316">
        <v>265</v>
      </c>
      <c r="N4316">
        <v>3.7999999999999999E-2</v>
      </c>
      <c r="O4316">
        <v>80</v>
      </c>
      <c r="P4316">
        <v>5.82</v>
      </c>
      <c r="Q4316">
        <v>70</v>
      </c>
      <c r="R4316">
        <v>107.5</v>
      </c>
      <c r="S4316">
        <v>71</v>
      </c>
      <c r="T4316">
        <v>101.7</v>
      </c>
      <c r="U4316">
        <v>73</v>
      </c>
      <c r="V4316">
        <v>-5.14</v>
      </c>
      <c r="W4316">
        <v>282</v>
      </c>
    </row>
    <row r="4317" spans="1:23" x14ac:dyDescent="0.25">
      <c r="A4317">
        <f>COUNTIF('Value Matchup'!$D$356:$D$423,D4317)</f>
        <v>0</v>
      </c>
      <c r="B4317" t="s">
        <v>2001</v>
      </c>
      <c r="C4317">
        <v>135</v>
      </c>
      <c r="D4317" t="s">
        <v>96</v>
      </c>
      <c r="E4317" t="s">
        <v>182</v>
      </c>
      <c r="F4317" s="79" t="s">
        <v>756</v>
      </c>
      <c r="G4317">
        <v>2.5499999999999998</v>
      </c>
      <c r="H4317">
        <v>113</v>
      </c>
      <c r="I4317">
        <v>47</v>
      </c>
      <c r="J4317">
        <v>110.5</v>
      </c>
      <c r="K4317">
        <v>285</v>
      </c>
      <c r="L4317">
        <v>67.599999999999994</v>
      </c>
      <c r="M4317">
        <v>91</v>
      </c>
      <c r="N4317">
        <v>6.6000000000000003E-2</v>
      </c>
      <c r="O4317">
        <v>34</v>
      </c>
      <c r="P4317">
        <v>2.08</v>
      </c>
      <c r="Q4317">
        <v>118</v>
      </c>
      <c r="R4317">
        <v>105.8</v>
      </c>
      <c r="S4317">
        <v>110</v>
      </c>
      <c r="T4317">
        <v>103.7</v>
      </c>
      <c r="U4317">
        <v>127</v>
      </c>
      <c r="V4317">
        <v>0.72</v>
      </c>
      <c r="W4317">
        <v>136</v>
      </c>
    </row>
    <row r="4318" spans="1:23" x14ac:dyDescent="0.25">
      <c r="A4318">
        <f>COUNTIF('Value Matchup'!$D$356:$D$423,D4318)</f>
        <v>0</v>
      </c>
      <c r="B4318" t="s">
        <v>2001</v>
      </c>
      <c r="C4318">
        <v>136</v>
      </c>
      <c r="D4318" t="s">
        <v>97</v>
      </c>
      <c r="E4318" t="s">
        <v>232</v>
      </c>
      <c r="F4318" s="79" t="s">
        <v>451</v>
      </c>
      <c r="G4318">
        <v>2.5099999999999998</v>
      </c>
      <c r="H4318">
        <v>105.5</v>
      </c>
      <c r="I4318">
        <v>144</v>
      </c>
      <c r="J4318">
        <v>103</v>
      </c>
      <c r="K4318">
        <v>139</v>
      </c>
      <c r="L4318">
        <v>56.9</v>
      </c>
      <c r="M4318">
        <v>333</v>
      </c>
      <c r="N4318">
        <v>-4.9000000000000002E-2</v>
      </c>
      <c r="O4318">
        <v>285</v>
      </c>
      <c r="P4318">
        <v>6.48</v>
      </c>
      <c r="Q4318">
        <v>65</v>
      </c>
      <c r="R4318">
        <v>107.4</v>
      </c>
      <c r="S4318">
        <v>72</v>
      </c>
      <c r="T4318">
        <v>101</v>
      </c>
      <c r="U4318">
        <v>59</v>
      </c>
      <c r="V4318">
        <v>-6.14</v>
      </c>
      <c r="W4318">
        <v>301</v>
      </c>
    </row>
    <row r="4319" spans="1:23" x14ac:dyDescent="0.25">
      <c r="A4319">
        <f>COUNTIF('Value Matchup'!$D$356:$D$423,D4319)</f>
        <v>0</v>
      </c>
      <c r="B4319" t="s">
        <v>2001</v>
      </c>
      <c r="C4319">
        <v>137</v>
      </c>
      <c r="D4319" t="s">
        <v>209</v>
      </c>
      <c r="E4319" t="s">
        <v>182</v>
      </c>
      <c r="F4319" s="79" t="s">
        <v>465</v>
      </c>
      <c r="G4319">
        <v>2.3199999999999998</v>
      </c>
      <c r="H4319">
        <v>100.8</v>
      </c>
      <c r="I4319">
        <v>221</v>
      </c>
      <c r="J4319">
        <v>98.5</v>
      </c>
      <c r="K4319">
        <v>67</v>
      </c>
      <c r="L4319">
        <v>62.9</v>
      </c>
      <c r="M4319">
        <v>284</v>
      </c>
      <c r="N4319">
        <v>5.2999999999999999E-2</v>
      </c>
      <c r="O4319">
        <v>56</v>
      </c>
      <c r="P4319">
        <v>-0.67</v>
      </c>
      <c r="Q4319">
        <v>165</v>
      </c>
      <c r="R4319">
        <v>105.4</v>
      </c>
      <c r="S4319">
        <v>124</v>
      </c>
      <c r="T4319">
        <v>106.1</v>
      </c>
      <c r="U4319">
        <v>219</v>
      </c>
      <c r="V4319">
        <v>0.56000000000000005</v>
      </c>
      <c r="W4319">
        <v>144</v>
      </c>
    </row>
    <row r="4320" spans="1:23" x14ac:dyDescent="0.25">
      <c r="A4320">
        <f>COUNTIF('Value Matchup'!$D$356:$D$423,D4320)</f>
        <v>0</v>
      </c>
      <c r="B4320" t="s">
        <v>2001</v>
      </c>
      <c r="C4320">
        <v>138</v>
      </c>
      <c r="D4320" t="s">
        <v>1984</v>
      </c>
      <c r="E4320" t="s">
        <v>118</v>
      </c>
      <c r="F4320" s="79" t="s">
        <v>540</v>
      </c>
      <c r="G4320">
        <v>2.25</v>
      </c>
      <c r="H4320">
        <v>107.4</v>
      </c>
      <c r="I4320">
        <v>113</v>
      </c>
      <c r="J4320">
        <v>105.2</v>
      </c>
      <c r="K4320">
        <v>175</v>
      </c>
      <c r="L4320">
        <v>63.7</v>
      </c>
      <c r="M4320">
        <v>250</v>
      </c>
      <c r="N4320">
        <v>0.109</v>
      </c>
      <c r="O4320">
        <v>6</v>
      </c>
      <c r="P4320">
        <v>-3.47</v>
      </c>
      <c r="Q4320">
        <v>206</v>
      </c>
      <c r="R4320">
        <v>102.4</v>
      </c>
      <c r="S4320">
        <v>217</v>
      </c>
      <c r="T4320">
        <v>105.9</v>
      </c>
      <c r="U4320">
        <v>207</v>
      </c>
      <c r="V4320">
        <v>0.94</v>
      </c>
      <c r="W4320">
        <v>131</v>
      </c>
    </row>
    <row r="4321" spans="1:23" x14ac:dyDescent="0.25">
      <c r="A4321">
        <f>COUNTIF('Value Matchup'!$D$356:$D$423,D4321)</f>
        <v>0</v>
      </c>
      <c r="B4321" t="s">
        <v>2001</v>
      </c>
      <c r="C4321">
        <v>139</v>
      </c>
      <c r="D4321" t="s">
        <v>292</v>
      </c>
      <c r="E4321" t="s">
        <v>110</v>
      </c>
      <c r="F4321" s="79" t="s">
        <v>550</v>
      </c>
      <c r="G4321">
        <v>2.1800000000000002</v>
      </c>
      <c r="H4321">
        <v>110.7</v>
      </c>
      <c r="I4321">
        <v>75</v>
      </c>
      <c r="J4321">
        <v>108.5</v>
      </c>
      <c r="K4321">
        <v>239</v>
      </c>
      <c r="L4321">
        <v>65.3</v>
      </c>
      <c r="M4321">
        <v>186</v>
      </c>
      <c r="N4321">
        <v>-5.5E-2</v>
      </c>
      <c r="O4321">
        <v>294</v>
      </c>
      <c r="P4321">
        <v>2.38</v>
      </c>
      <c r="Q4321">
        <v>115</v>
      </c>
      <c r="R4321">
        <v>105.6</v>
      </c>
      <c r="S4321">
        <v>120</v>
      </c>
      <c r="T4321">
        <v>103.2</v>
      </c>
      <c r="U4321">
        <v>116</v>
      </c>
      <c r="V4321">
        <v>-5.36</v>
      </c>
      <c r="W4321">
        <v>285</v>
      </c>
    </row>
    <row r="4322" spans="1:23" x14ac:dyDescent="0.25">
      <c r="A4322">
        <f>COUNTIF('Value Matchup'!$D$356:$D$423,D4322)</f>
        <v>0</v>
      </c>
      <c r="B4322" t="s">
        <v>2001</v>
      </c>
      <c r="C4322">
        <v>140</v>
      </c>
      <c r="D4322" t="s">
        <v>236</v>
      </c>
      <c r="E4322" t="s">
        <v>144</v>
      </c>
      <c r="F4322" s="79" t="s">
        <v>451</v>
      </c>
      <c r="G4322">
        <v>1.94</v>
      </c>
      <c r="H4322">
        <v>104.1</v>
      </c>
      <c r="I4322">
        <v>170</v>
      </c>
      <c r="J4322">
        <v>102.1</v>
      </c>
      <c r="K4322">
        <v>128</v>
      </c>
      <c r="L4322">
        <v>62.5</v>
      </c>
      <c r="M4322">
        <v>294</v>
      </c>
      <c r="N4322">
        <v>5.8999999999999997E-2</v>
      </c>
      <c r="O4322">
        <v>43</v>
      </c>
      <c r="P4322">
        <v>9.16</v>
      </c>
      <c r="Q4322">
        <v>27</v>
      </c>
      <c r="R4322">
        <v>109.2</v>
      </c>
      <c r="S4322">
        <v>30</v>
      </c>
      <c r="T4322">
        <v>100</v>
      </c>
      <c r="U4322">
        <v>24</v>
      </c>
      <c r="V4322">
        <v>2.02</v>
      </c>
      <c r="W4322">
        <v>99</v>
      </c>
    </row>
    <row r="4323" spans="1:23" x14ac:dyDescent="0.25">
      <c r="A4323">
        <f>COUNTIF('Value Matchup'!$D$356:$D$423,D4323)</f>
        <v>1</v>
      </c>
      <c r="B4323" t="s">
        <v>2001</v>
      </c>
      <c r="C4323">
        <v>141</v>
      </c>
      <c r="D4323" t="s">
        <v>28</v>
      </c>
      <c r="E4323" t="s">
        <v>150</v>
      </c>
      <c r="F4323" s="79" t="s">
        <v>1661</v>
      </c>
      <c r="G4323">
        <v>1.87</v>
      </c>
      <c r="H4323">
        <v>103.7</v>
      </c>
      <c r="I4323">
        <v>176</v>
      </c>
      <c r="J4323">
        <v>101.9</v>
      </c>
      <c r="K4323">
        <v>121</v>
      </c>
      <c r="L4323">
        <v>64.8</v>
      </c>
      <c r="M4323">
        <v>207</v>
      </c>
      <c r="N4323">
        <v>-0.03</v>
      </c>
      <c r="O4323">
        <v>255</v>
      </c>
      <c r="P4323">
        <v>6.99</v>
      </c>
      <c r="Q4323">
        <v>57</v>
      </c>
      <c r="R4323">
        <v>108.8</v>
      </c>
      <c r="S4323">
        <v>39</v>
      </c>
      <c r="T4323">
        <v>101.8</v>
      </c>
      <c r="U4323">
        <v>83</v>
      </c>
      <c r="V4323">
        <v>-1.24</v>
      </c>
      <c r="W4323">
        <v>178</v>
      </c>
    </row>
    <row r="4324" spans="1:23" x14ac:dyDescent="0.25">
      <c r="A4324">
        <f>COUNTIF('Value Matchup'!$D$356:$D$423,D4324)</f>
        <v>0</v>
      </c>
      <c r="B4324" t="s">
        <v>2001</v>
      </c>
      <c r="C4324">
        <v>142</v>
      </c>
      <c r="D4324" t="s">
        <v>386</v>
      </c>
      <c r="E4324" t="s">
        <v>167</v>
      </c>
      <c r="F4324" s="79" t="s">
        <v>1080</v>
      </c>
      <c r="G4324">
        <v>1.83</v>
      </c>
      <c r="H4324">
        <v>102.8</v>
      </c>
      <c r="I4324">
        <v>190</v>
      </c>
      <c r="J4324">
        <v>101</v>
      </c>
      <c r="K4324">
        <v>101</v>
      </c>
      <c r="L4324">
        <v>69.8</v>
      </c>
      <c r="M4324">
        <v>38</v>
      </c>
      <c r="N4324">
        <v>4.5999999999999999E-2</v>
      </c>
      <c r="O4324">
        <v>69</v>
      </c>
      <c r="P4324">
        <v>-0.23</v>
      </c>
      <c r="Q4324">
        <v>155</v>
      </c>
      <c r="R4324">
        <v>102.7</v>
      </c>
      <c r="S4324">
        <v>209</v>
      </c>
      <c r="T4324">
        <v>102.9</v>
      </c>
      <c r="U4324">
        <v>108</v>
      </c>
      <c r="V4324">
        <v>-4.3099999999999996</v>
      </c>
      <c r="W4324">
        <v>257</v>
      </c>
    </row>
    <row r="4325" spans="1:23" x14ac:dyDescent="0.25">
      <c r="A4325">
        <f>COUNTIF('Value Matchup'!$D$356:$D$423,D4325)</f>
        <v>1</v>
      </c>
      <c r="B4325" t="s">
        <v>2001</v>
      </c>
      <c r="C4325">
        <v>143</v>
      </c>
      <c r="D4325" t="s">
        <v>125</v>
      </c>
      <c r="E4325" t="s">
        <v>1668</v>
      </c>
      <c r="F4325" s="79" t="s">
        <v>1742</v>
      </c>
      <c r="G4325">
        <v>1.83</v>
      </c>
      <c r="H4325">
        <v>101.3</v>
      </c>
      <c r="I4325">
        <v>215</v>
      </c>
      <c r="J4325">
        <v>99.5</v>
      </c>
      <c r="K4325">
        <v>80</v>
      </c>
      <c r="L4325">
        <v>58.5</v>
      </c>
      <c r="M4325">
        <v>329</v>
      </c>
      <c r="N4325">
        <v>-9.0999999999999998E-2</v>
      </c>
      <c r="O4325">
        <v>324</v>
      </c>
      <c r="P4325">
        <v>7.9</v>
      </c>
      <c r="Q4325">
        <v>45</v>
      </c>
      <c r="R4325">
        <v>108.8</v>
      </c>
      <c r="S4325">
        <v>41</v>
      </c>
      <c r="T4325">
        <v>100.9</v>
      </c>
      <c r="U4325">
        <v>56</v>
      </c>
      <c r="V4325">
        <v>-6.05</v>
      </c>
      <c r="W4325">
        <v>299</v>
      </c>
    </row>
    <row r="4326" spans="1:23" x14ac:dyDescent="0.25">
      <c r="A4326">
        <f>COUNTIF('Value Matchup'!$D$356:$D$423,D4326)</f>
        <v>0</v>
      </c>
      <c r="B4326" t="s">
        <v>2001</v>
      </c>
      <c r="C4326">
        <v>144</v>
      </c>
      <c r="D4326" t="s">
        <v>220</v>
      </c>
      <c r="E4326" t="s">
        <v>173</v>
      </c>
      <c r="F4326" s="79" t="s">
        <v>546</v>
      </c>
      <c r="G4326">
        <v>1.74</v>
      </c>
      <c r="H4326">
        <v>107.4</v>
      </c>
      <c r="I4326">
        <v>114</v>
      </c>
      <c r="J4326">
        <v>105.6</v>
      </c>
      <c r="K4326">
        <v>185</v>
      </c>
      <c r="L4326">
        <v>64.2</v>
      </c>
      <c r="M4326">
        <v>227</v>
      </c>
      <c r="N4326">
        <v>-5.0000000000000001E-3</v>
      </c>
      <c r="O4326">
        <v>188</v>
      </c>
      <c r="P4326">
        <v>-0.52</v>
      </c>
      <c r="Q4326">
        <v>162</v>
      </c>
      <c r="R4326">
        <v>104.5</v>
      </c>
      <c r="S4326">
        <v>152</v>
      </c>
      <c r="T4326">
        <v>105</v>
      </c>
      <c r="U4326">
        <v>171</v>
      </c>
      <c r="V4326">
        <v>-3.45</v>
      </c>
      <c r="W4326">
        <v>238</v>
      </c>
    </row>
    <row r="4327" spans="1:23" x14ac:dyDescent="0.25">
      <c r="A4327">
        <f>COUNTIF('Value Matchup'!$D$356:$D$423,D4327)</f>
        <v>0</v>
      </c>
      <c r="B4327" t="s">
        <v>2001</v>
      </c>
      <c r="C4327">
        <v>145</v>
      </c>
      <c r="D4327" t="s">
        <v>65</v>
      </c>
      <c r="E4327" t="s">
        <v>110</v>
      </c>
      <c r="F4327" s="79" t="s">
        <v>1661</v>
      </c>
      <c r="G4327">
        <v>1.63</v>
      </c>
      <c r="H4327">
        <v>113.7</v>
      </c>
      <c r="I4327">
        <v>38</v>
      </c>
      <c r="J4327">
        <v>112.1</v>
      </c>
      <c r="K4327">
        <v>308</v>
      </c>
      <c r="L4327">
        <v>61.2</v>
      </c>
      <c r="M4327">
        <v>310</v>
      </c>
      <c r="N4327">
        <v>-4.1000000000000002E-2</v>
      </c>
      <c r="O4327">
        <v>270</v>
      </c>
      <c r="P4327">
        <v>5.65</v>
      </c>
      <c r="Q4327">
        <v>72</v>
      </c>
      <c r="R4327">
        <v>108</v>
      </c>
      <c r="S4327">
        <v>60</v>
      </c>
      <c r="T4327">
        <v>102.3</v>
      </c>
      <c r="U4327">
        <v>96</v>
      </c>
      <c r="V4327">
        <v>1.1599999999999999</v>
      </c>
      <c r="W4327">
        <v>126</v>
      </c>
    </row>
    <row r="4328" spans="1:23" x14ac:dyDescent="0.25">
      <c r="A4328">
        <f>COUNTIF('Value Matchup'!$D$356:$D$423,D4328)</f>
        <v>0</v>
      </c>
      <c r="B4328" t="s">
        <v>2001</v>
      </c>
      <c r="C4328">
        <v>146</v>
      </c>
      <c r="D4328" t="s">
        <v>1985</v>
      </c>
      <c r="E4328" t="s">
        <v>123</v>
      </c>
      <c r="F4328" s="79" t="s">
        <v>538</v>
      </c>
      <c r="G4328">
        <v>1.55</v>
      </c>
      <c r="H4328">
        <v>104.5</v>
      </c>
      <c r="I4328">
        <v>163</v>
      </c>
      <c r="J4328">
        <v>103</v>
      </c>
      <c r="K4328">
        <v>137</v>
      </c>
      <c r="L4328">
        <v>64.599999999999994</v>
      </c>
      <c r="M4328">
        <v>212</v>
      </c>
      <c r="N4328">
        <v>1.7000000000000001E-2</v>
      </c>
      <c r="O4328">
        <v>137</v>
      </c>
      <c r="P4328">
        <v>-4.17</v>
      </c>
      <c r="Q4328">
        <v>226</v>
      </c>
      <c r="R4328">
        <v>102.8</v>
      </c>
      <c r="S4328">
        <v>207</v>
      </c>
      <c r="T4328">
        <v>106.9</v>
      </c>
      <c r="U4328">
        <v>257</v>
      </c>
      <c r="V4328">
        <v>1.75</v>
      </c>
      <c r="W4328">
        <v>107</v>
      </c>
    </row>
    <row r="4329" spans="1:23" x14ac:dyDescent="0.25">
      <c r="A4329">
        <f>COUNTIF('Value Matchup'!$D$356:$D$423,D4329)</f>
        <v>0</v>
      </c>
      <c r="B4329" t="s">
        <v>2001</v>
      </c>
      <c r="C4329">
        <v>147</v>
      </c>
      <c r="D4329" t="s">
        <v>323</v>
      </c>
      <c r="E4329" t="s">
        <v>232</v>
      </c>
      <c r="F4329" s="79" t="s">
        <v>1661</v>
      </c>
      <c r="G4329">
        <v>1.38</v>
      </c>
      <c r="H4329">
        <v>108.3</v>
      </c>
      <c r="I4329">
        <v>103</v>
      </c>
      <c r="J4329">
        <v>106.9</v>
      </c>
      <c r="K4329">
        <v>214</v>
      </c>
      <c r="L4329">
        <v>62.9</v>
      </c>
      <c r="M4329">
        <v>286</v>
      </c>
      <c r="N4329">
        <v>-5.5E-2</v>
      </c>
      <c r="O4329">
        <v>293</v>
      </c>
      <c r="P4329">
        <v>5.65</v>
      </c>
      <c r="Q4329">
        <v>73</v>
      </c>
      <c r="R4329">
        <v>106.6</v>
      </c>
      <c r="S4329">
        <v>91</v>
      </c>
      <c r="T4329">
        <v>101</v>
      </c>
      <c r="U4329">
        <v>60</v>
      </c>
      <c r="V4329">
        <v>-10</v>
      </c>
      <c r="W4329">
        <v>329</v>
      </c>
    </row>
    <row r="4330" spans="1:23" x14ac:dyDescent="0.25">
      <c r="A4330">
        <f>COUNTIF('Value Matchup'!$D$356:$D$423,D4330)</f>
        <v>0</v>
      </c>
      <c r="B4330" t="s">
        <v>2001</v>
      </c>
      <c r="C4330">
        <v>148</v>
      </c>
      <c r="D4330" t="s">
        <v>32</v>
      </c>
      <c r="E4330" t="s">
        <v>1974</v>
      </c>
      <c r="F4330" s="79" t="s">
        <v>445</v>
      </c>
      <c r="G4330">
        <v>1.32</v>
      </c>
      <c r="H4330">
        <v>101.1</v>
      </c>
      <c r="I4330">
        <v>219</v>
      </c>
      <c r="J4330">
        <v>99.7</v>
      </c>
      <c r="K4330">
        <v>84</v>
      </c>
      <c r="L4330">
        <v>64.400000000000006</v>
      </c>
      <c r="M4330">
        <v>224</v>
      </c>
      <c r="N4330">
        <v>-3.0000000000000001E-3</v>
      </c>
      <c r="O4330">
        <v>185</v>
      </c>
      <c r="P4330">
        <v>0.23</v>
      </c>
      <c r="Q4330">
        <v>149</v>
      </c>
      <c r="R4330">
        <v>106.2</v>
      </c>
      <c r="S4330">
        <v>101</v>
      </c>
      <c r="T4330">
        <v>106</v>
      </c>
      <c r="U4330">
        <v>213</v>
      </c>
      <c r="V4330">
        <v>5.26</v>
      </c>
      <c r="W4330">
        <v>47</v>
      </c>
    </row>
    <row r="4331" spans="1:23" x14ac:dyDescent="0.25">
      <c r="A4331">
        <f>COUNTIF('Value Matchup'!$D$356:$D$423,D4331)</f>
        <v>0</v>
      </c>
      <c r="B4331" t="s">
        <v>2001</v>
      </c>
      <c r="C4331">
        <v>149</v>
      </c>
      <c r="D4331" t="s">
        <v>351</v>
      </c>
      <c r="E4331" t="s">
        <v>161</v>
      </c>
      <c r="F4331" s="79" t="s">
        <v>538</v>
      </c>
      <c r="G4331">
        <v>1.1599999999999999</v>
      </c>
      <c r="H4331">
        <v>107.1</v>
      </c>
      <c r="I4331">
        <v>124</v>
      </c>
      <c r="J4331">
        <v>105.9</v>
      </c>
      <c r="K4331">
        <v>189</v>
      </c>
      <c r="L4331">
        <v>68.599999999999994</v>
      </c>
      <c r="M4331">
        <v>67</v>
      </c>
      <c r="N4331">
        <v>-4.5999999999999999E-2</v>
      </c>
      <c r="O4331">
        <v>278</v>
      </c>
      <c r="P4331">
        <v>-6.99</v>
      </c>
      <c r="Q4331">
        <v>292</v>
      </c>
      <c r="R4331">
        <v>100.5</v>
      </c>
      <c r="S4331">
        <v>290</v>
      </c>
      <c r="T4331">
        <v>107.5</v>
      </c>
      <c r="U4331">
        <v>281</v>
      </c>
      <c r="V4331">
        <v>-4.7300000000000004</v>
      </c>
      <c r="W4331">
        <v>271</v>
      </c>
    </row>
    <row r="4332" spans="1:23" x14ac:dyDescent="0.25">
      <c r="A4332">
        <f>COUNTIF('Value Matchup'!$D$356:$D$423,D4332)</f>
        <v>0</v>
      </c>
      <c r="B4332" t="s">
        <v>2001</v>
      </c>
      <c r="C4332">
        <v>150</v>
      </c>
      <c r="D4332" t="s">
        <v>359</v>
      </c>
      <c r="E4332" t="s">
        <v>150</v>
      </c>
      <c r="F4332" s="79" t="s">
        <v>1728</v>
      </c>
      <c r="G4332">
        <v>0.81</v>
      </c>
      <c r="H4332">
        <v>102.1</v>
      </c>
      <c r="I4332">
        <v>205</v>
      </c>
      <c r="J4332">
        <v>101.3</v>
      </c>
      <c r="K4332">
        <v>111</v>
      </c>
      <c r="L4332">
        <v>65.2</v>
      </c>
      <c r="M4332">
        <v>189</v>
      </c>
      <c r="N4332">
        <v>-6.4000000000000001E-2</v>
      </c>
      <c r="O4332">
        <v>307</v>
      </c>
      <c r="P4332">
        <v>3.87</v>
      </c>
      <c r="Q4332">
        <v>95</v>
      </c>
      <c r="R4332">
        <v>105.7</v>
      </c>
      <c r="S4332">
        <v>111</v>
      </c>
      <c r="T4332">
        <v>101.9</v>
      </c>
      <c r="U4332">
        <v>86</v>
      </c>
      <c r="V4332">
        <v>-9.1999999999999993</v>
      </c>
      <c r="W4332">
        <v>323</v>
      </c>
    </row>
    <row r="4333" spans="1:23" x14ac:dyDescent="0.25">
      <c r="A4333">
        <f>COUNTIF('Value Matchup'!$D$356:$D$423,D4333)</f>
        <v>0</v>
      </c>
      <c r="B4333" t="s">
        <v>2001</v>
      </c>
      <c r="C4333">
        <v>151</v>
      </c>
      <c r="D4333" t="s">
        <v>384</v>
      </c>
      <c r="E4333" t="s">
        <v>176</v>
      </c>
      <c r="F4333" s="79" t="s">
        <v>550</v>
      </c>
      <c r="G4333">
        <v>0.74</v>
      </c>
      <c r="H4333">
        <v>105.5</v>
      </c>
      <c r="I4333">
        <v>145</v>
      </c>
      <c r="J4333">
        <v>104.8</v>
      </c>
      <c r="K4333">
        <v>165</v>
      </c>
      <c r="L4333">
        <v>64.599999999999994</v>
      </c>
      <c r="M4333">
        <v>210</v>
      </c>
      <c r="N4333">
        <v>-0.03</v>
      </c>
      <c r="O4333">
        <v>256</v>
      </c>
      <c r="P4333">
        <v>-0.57999999999999996</v>
      </c>
      <c r="Q4333">
        <v>164</v>
      </c>
      <c r="R4333">
        <v>104.8</v>
      </c>
      <c r="S4333">
        <v>141</v>
      </c>
      <c r="T4333">
        <v>105.4</v>
      </c>
      <c r="U4333">
        <v>183</v>
      </c>
      <c r="V4333">
        <v>-0.37</v>
      </c>
      <c r="W4333">
        <v>161</v>
      </c>
    </row>
    <row r="4334" spans="1:23" x14ac:dyDescent="0.25">
      <c r="A4334">
        <f>COUNTIF('Value Matchup'!$D$356:$D$423,D4334)</f>
        <v>0</v>
      </c>
      <c r="B4334" t="s">
        <v>2001</v>
      </c>
      <c r="C4334">
        <v>152</v>
      </c>
      <c r="D4334" t="s">
        <v>233</v>
      </c>
      <c r="E4334" t="s">
        <v>173</v>
      </c>
      <c r="F4334" s="79" t="s">
        <v>518</v>
      </c>
      <c r="G4334">
        <v>0.71</v>
      </c>
      <c r="H4334">
        <v>107</v>
      </c>
      <c r="I4334">
        <v>126</v>
      </c>
      <c r="J4334">
        <v>106.3</v>
      </c>
      <c r="K4334">
        <v>196</v>
      </c>
      <c r="L4334">
        <v>66.2</v>
      </c>
      <c r="M4334">
        <v>143</v>
      </c>
      <c r="N4334">
        <v>-2.7E-2</v>
      </c>
      <c r="O4334">
        <v>248</v>
      </c>
      <c r="P4334">
        <v>2.54</v>
      </c>
      <c r="Q4334">
        <v>112</v>
      </c>
      <c r="R4334">
        <v>106</v>
      </c>
      <c r="S4334">
        <v>104</v>
      </c>
      <c r="T4334">
        <v>103.4</v>
      </c>
      <c r="U4334">
        <v>122</v>
      </c>
      <c r="V4334">
        <v>4.4400000000000004</v>
      </c>
      <c r="W4334">
        <v>59</v>
      </c>
    </row>
    <row r="4335" spans="1:23" x14ac:dyDescent="0.25">
      <c r="A4335">
        <f>COUNTIF('Value Matchup'!$D$356:$D$423,D4335)</f>
        <v>0</v>
      </c>
      <c r="B4335" t="s">
        <v>2001</v>
      </c>
      <c r="C4335">
        <v>153</v>
      </c>
      <c r="D4335" t="s">
        <v>389</v>
      </c>
      <c r="E4335" t="s">
        <v>153</v>
      </c>
      <c r="F4335" s="79" t="s">
        <v>762</v>
      </c>
      <c r="G4335">
        <v>0.7</v>
      </c>
      <c r="H4335">
        <v>105.2</v>
      </c>
      <c r="I4335">
        <v>150</v>
      </c>
      <c r="J4335">
        <v>104.5</v>
      </c>
      <c r="K4335">
        <v>160</v>
      </c>
      <c r="L4335">
        <v>63.5</v>
      </c>
      <c r="M4335">
        <v>258</v>
      </c>
      <c r="N4335">
        <v>1.7000000000000001E-2</v>
      </c>
      <c r="O4335">
        <v>139</v>
      </c>
      <c r="P4335">
        <v>-4.3</v>
      </c>
      <c r="Q4335">
        <v>231</v>
      </c>
      <c r="R4335">
        <v>102</v>
      </c>
      <c r="S4335">
        <v>238</v>
      </c>
      <c r="T4335">
        <v>106.3</v>
      </c>
      <c r="U4335">
        <v>228</v>
      </c>
      <c r="V4335">
        <v>-4.24</v>
      </c>
      <c r="W4335">
        <v>254</v>
      </c>
    </row>
    <row r="4336" spans="1:23" x14ac:dyDescent="0.25">
      <c r="A4336">
        <f>COUNTIF('Value Matchup'!$D$356:$D$423,D4336)</f>
        <v>0</v>
      </c>
      <c r="B4336" t="s">
        <v>2001</v>
      </c>
      <c r="C4336">
        <v>154</v>
      </c>
      <c r="D4336" t="s">
        <v>188</v>
      </c>
      <c r="E4336" t="s">
        <v>173</v>
      </c>
      <c r="F4336" s="79" t="s">
        <v>1661</v>
      </c>
      <c r="G4336">
        <v>0.59</v>
      </c>
      <c r="H4336">
        <v>107</v>
      </c>
      <c r="I4336">
        <v>125</v>
      </c>
      <c r="J4336">
        <v>106.4</v>
      </c>
      <c r="K4336">
        <v>201</v>
      </c>
      <c r="L4336">
        <v>61.1</v>
      </c>
      <c r="M4336">
        <v>311</v>
      </c>
      <c r="N4336">
        <v>-5.2999999999999999E-2</v>
      </c>
      <c r="O4336">
        <v>290</v>
      </c>
      <c r="P4336">
        <v>3.05</v>
      </c>
      <c r="Q4336">
        <v>103</v>
      </c>
      <c r="R4336">
        <v>106.2</v>
      </c>
      <c r="S4336">
        <v>102</v>
      </c>
      <c r="T4336">
        <v>103.1</v>
      </c>
      <c r="U4336">
        <v>113</v>
      </c>
      <c r="V4336">
        <v>4.87</v>
      </c>
      <c r="W4336">
        <v>51</v>
      </c>
    </row>
    <row r="4337" spans="1:23" x14ac:dyDescent="0.25">
      <c r="A4337">
        <f>COUNTIF('Value Matchup'!$D$356:$D$423,D4337)</f>
        <v>0</v>
      </c>
      <c r="B4337" t="s">
        <v>2001</v>
      </c>
      <c r="C4337">
        <v>155</v>
      </c>
      <c r="D4337" t="s">
        <v>152</v>
      </c>
      <c r="E4337" t="s">
        <v>153</v>
      </c>
      <c r="F4337" s="79" t="s">
        <v>446</v>
      </c>
      <c r="G4337">
        <v>0.28000000000000003</v>
      </c>
      <c r="H4337">
        <v>108.2</v>
      </c>
      <c r="I4337">
        <v>105</v>
      </c>
      <c r="J4337">
        <v>107.9</v>
      </c>
      <c r="K4337">
        <v>228</v>
      </c>
      <c r="L4337">
        <v>66.3</v>
      </c>
      <c r="M4337">
        <v>142</v>
      </c>
      <c r="N4337">
        <v>2.9000000000000001E-2</v>
      </c>
      <c r="O4337">
        <v>108</v>
      </c>
      <c r="P4337">
        <v>-4.72</v>
      </c>
      <c r="Q4337">
        <v>240</v>
      </c>
      <c r="R4337">
        <v>102.3</v>
      </c>
      <c r="S4337">
        <v>223</v>
      </c>
      <c r="T4337">
        <v>107</v>
      </c>
      <c r="U4337">
        <v>259</v>
      </c>
      <c r="V4337">
        <v>-6.11</v>
      </c>
      <c r="W4337">
        <v>300</v>
      </c>
    </row>
    <row r="4338" spans="1:23" x14ac:dyDescent="0.25">
      <c r="A4338">
        <f>COUNTIF('Value Matchup'!$D$356:$D$423,D4338)</f>
        <v>0</v>
      </c>
      <c r="B4338" t="s">
        <v>2001</v>
      </c>
      <c r="C4338">
        <v>156</v>
      </c>
      <c r="D4338" t="s">
        <v>166</v>
      </c>
      <c r="E4338" t="s">
        <v>182</v>
      </c>
      <c r="F4338" s="79" t="s">
        <v>447</v>
      </c>
      <c r="G4338">
        <v>0.13</v>
      </c>
      <c r="H4338">
        <v>106.2</v>
      </c>
      <c r="I4338">
        <v>140</v>
      </c>
      <c r="J4338">
        <v>106.1</v>
      </c>
      <c r="K4338">
        <v>192</v>
      </c>
      <c r="L4338">
        <v>66.2</v>
      </c>
      <c r="M4338">
        <v>150</v>
      </c>
      <c r="N4338">
        <v>3.0000000000000001E-3</v>
      </c>
      <c r="O4338">
        <v>171</v>
      </c>
      <c r="P4338">
        <v>1.31</v>
      </c>
      <c r="Q4338">
        <v>130</v>
      </c>
      <c r="R4338">
        <v>105.8</v>
      </c>
      <c r="S4338">
        <v>109</v>
      </c>
      <c r="T4338">
        <v>104.5</v>
      </c>
      <c r="U4338">
        <v>157</v>
      </c>
      <c r="V4338">
        <v>1.94</v>
      </c>
      <c r="W4338">
        <v>102</v>
      </c>
    </row>
    <row r="4339" spans="1:23" x14ac:dyDescent="0.25">
      <c r="A4339">
        <f>COUNTIF('Value Matchup'!$D$356:$D$423,D4339)</f>
        <v>0</v>
      </c>
      <c r="B4339" t="s">
        <v>2001</v>
      </c>
      <c r="C4339">
        <v>157</v>
      </c>
      <c r="D4339" t="s">
        <v>346</v>
      </c>
      <c r="E4339" t="s">
        <v>151</v>
      </c>
      <c r="F4339" s="79" t="s">
        <v>451</v>
      </c>
      <c r="G4339">
        <v>-0.15</v>
      </c>
      <c r="H4339">
        <v>105.2</v>
      </c>
      <c r="I4339">
        <v>149</v>
      </c>
      <c r="J4339">
        <v>105.3</v>
      </c>
      <c r="K4339">
        <v>179</v>
      </c>
      <c r="L4339">
        <v>68.3</v>
      </c>
      <c r="M4339">
        <v>74</v>
      </c>
      <c r="N4339">
        <v>-1.6E-2</v>
      </c>
      <c r="O4339">
        <v>216</v>
      </c>
      <c r="P4339">
        <v>1.98</v>
      </c>
      <c r="Q4339">
        <v>122</v>
      </c>
      <c r="R4339">
        <v>105.4</v>
      </c>
      <c r="S4339">
        <v>126</v>
      </c>
      <c r="T4339">
        <v>103.4</v>
      </c>
      <c r="U4339">
        <v>120</v>
      </c>
      <c r="V4339">
        <v>4</v>
      </c>
      <c r="W4339">
        <v>67</v>
      </c>
    </row>
    <row r="4340" spans="1:23" x14ac:dyDescent="0.25">
      <c r="A4340">
        <f>COUNTIF('Value Matchup'!$D$356:$D$423,D4340)</f>
        <v>0</v>
      </c>
      <c r="B4340" t="s">
        <v>2001</v>
      </c>
      <c r="C4340">
        <v>158</v>
      </c>
      <c r="D4340" t="s">
        <v>230</v>
      </c>
      <c r="E4340" t="s">
        <v>198</v>
      </c>
      <c r="F4340" s="79" t="s">
        <v>442</v>
      </c>
      <c r="G4340">
        <v>-0.26</v>
      </c>
      <c r="H4340">
        <v>104.7</v>
      </c>
      <c r="I4340">
        <v>159</v>
      </c>
      <c r="J4340">
        <v>105</v>
      </c>
      <c r="K4340">
        <v>170</v>
      </c>
      <c r="L4340">
        <v>60.2</v>
      </c>
      <c r="M4340">
        <v>320</v>
      </c>
      <c r="N4340">
        <v>-7.2999999999999995E-2</v>
      </c>
      <c r="O4340">
        <v>313</v>
      </c>
      <c r="P4340">
        <v>-0.91</v>
      </c>
      <c r="Q4340">
        <v>169</v>
      </c>
      <c r="R4340">
        <v>105.3</v>
      </c>
      <c r="S4340">
        <v>127</v>
      </c>
      <c r="T4340">
        <v>106.2</v>
      </c>
      <c r="U4340">
        <v>227</v>
      </c>
      <c r="V4340">
        <v>11.6</v>
      </c>
      <c r="W4340">
        <v>10</v>
      </c>
    </row>
    <row r="4341" spans="1:23" x14ac:dyDescent="0.25">
      <c r="A4341">
        <f>COUNTIF('Value Matchup'!$D$356:$D$423,D4341)</f>
        <v>0</v>
      </c>
      <c r="B4341" t="s">
        <v>2001</v>
      </c>
      <c r="C4341">
        <v>159</v>
      </c>
      <c r="D4341" t="s">
        <v>344</v>
      </c>
      <c r="E4341" t="s">
        <v>151</v>
      </c>
      <c r="F4341" s="79" t="s">
        <v>515</v>
      </c>
      <c r="G4341">
        <v>-0.45</v>
      </c>
      <c r="H4341">
        <v>107.5</v>
      </c>
      <c r="I4341">
        <v>111</v>
      </c>
      <c r="J4341">
        <v>108</v>
      </c>
      <c r="K4341">
        <v>230</v>
      </c>
      <c r="L4341">
        <v>69.099999999999994</v>
      </c>
      <c r="M4341">
        <v>54</v>
      </c>
      <c r="N4341">
        <v>4.2000000000000003E-2</v>
      </c>
      <c r="O4341">
        <v>75</v>
      </c>
      <c r="P4341">
        <v>-0.38</v>
      </c>
      <c r="Q4341">
        <v>159</v>
      </c>
      <c r="R4341">
        <v>103.4</v>
      </c>
      <c r="S4341">
        <v>188</v>
      </c>
      <c r="T4341">
        <v>103.7</v>
      </c>
      <c r="U4341">
        <v>135</v>
      </c>
      <c r="V4341">
        <v>-1.83</v>
      </c>
      <c r="W4341">
        <v>198</v>
      </c>
    </row>
    <row r="4342" spans="1:23" x14ac:dyDescent="0.25">
      <c r="A4342">
        <f>COUNTIF('Value Matchup'!$D$356:$D$423,D4342)</f>
        <v>1</v>
      </c>
      <c r="B4342" t="s">
        <v>2001</v>
      </c>
      <c r="C4342">
        <v>160</v>
      </c>
      <c r="D4342" t="s">
        <v>275</v>
      </c>
      <c r="E4342" t="s">
        <v>232</v>
      </c>
      <c r="F4342" s="79" t="s">
        <v>1739</v>
      </c>
      <c r="G4342">
        <v>-0.53</v>
      </c>
      <c r="H4342">
        <v>101.2</v>
      </c>
      <c r="I4342">
        <v>216</v>
      </c>
      <c r="J4342">
        <v>101.7</v>
      </c>
      <c r="K4342">
        <v>118</v>
      </c>
      <c r="L4342">
        <v>65.099999999999994</v>
      </c>
      <c r="M4342">
        <v>195</v>
      </c>
      <c r="N4342">
        <v>-2.9000000000000001E-2</v>
      </c>
      <c r="O4342">
        <v>253</v>
      </c>
      <c r="P4342">
        <v>7.98</v>
      </c>
      <c r="Q4342">
        <v>43</v>
      </c>
      <c r="R4342">
        <v>107.6</v>
      </c>
      <c r="S4342">
        <v>66</v>
      </c>
      <c r="T4342">
        <v>99.6</v>
      </c>
      <c r="U4342">
        <v>10</v>
      </c>
      <c r="V4342">
        <v>-1.79</v>
      </c>
      <c r="W4342">
        <v>195</v>
      </c>
    </row>
    <row r="4343" spans="1:23" x14ac:dyDescent="0.25">
      <c r="A4343">
        <f>COUNTIF('Value Matchup'!$D$356:$D$423,D4343)</f>
        <v>0</v>
      </c>
      <c r="B4343" t="s">
        <v>2001</v>
      </c>
      <c r="C4343">
        <v>161</v>
      </c>
      <c r="D4343" t="s">
        <v>308</v>
      </c>
      <c r="E4343" t="s">
        <v>198</v>
      </c>
      <c r="F4343" s="79" t="s">
        <v>465</v>
      </c>
      <c r="G4343">
        <v>-0.94</v>
      </c>
      <c r="H4343">
        <v>110.1</v>
      </c>
      <c r="I4343">
        <v>82</v>
      </c>
      <c r="J4343">
        <v>111.1</v>
      </c>
      <c r="K4343">
        <v>291</v>
      </c>
      <c r="L4343">
        <v>72.099999999999994</v>
      </c>
      <c r="M4343">
        <v>10</v>
      </c>
      <c r="N4343">
        <v>7.0000000000000007E-2</v>
      </c>
      <c r="O4343">
        <v>30</v>
      </c>
      <c r="P4343">
        <v>-3.3</v>
      </c>
      <c r="Q4343">
        <v>201</v>
      </c>
      <c r="R4343">
        <v>103.5</v>
      </c>
      <c r="S4343">
        <v>182</v>
      </c>
      <c r="T4343">
        <v>106.8</v>
      </c>
      <c r="U4343">
        <v>249</v>
      </c>
      <c r="V4343">
        <v>4.34</v>
      </c>
      <c r="W4343">
        <v>63</v>
      </c>
    </row>
    <row r="4344" spans="1:23" x14ac:dyDescent="0.25">
      <c r="A4344">
        <f>COUNTIF('Value Matchup'!$D$356:$D$423,D4344)</f>
        <v>0</v>
      </c>
      <c r="B4344" t="s">
        <v>2001</v>
      </c>
      <c r="C4344">
        <v>162</v>
      </c>
      <c r="D4344" t="s">
        <v>1732</v>
      </c>
      <c r="E4344" t="s">
        <v>123</v>
      </c>
      <c r="F4344" s="79" t="s">
        <v>545</v>
      </c>
      <c r="G4344">
        <v>-0.98</v>
      </c>
      <c r="H4344">
        <v>103</v>
      </c>
      <c r="I4344">
        <v>187</v>
      </c>
      <c r="J4344">
        <v>104</v>
      </c>
      <c r="K4344">
        <v>154</v>
      </c>
      <c r="L4344">
        <v>69.099999999999994</v>
      </c>
      <c r="M4344">
        <v>55</v>
      </c>
      <c r="N4344">
        <v>3.4000000000000002E-2</v>
      </c>
      <c r="O4344">
        <v>92</v>
      </c>
      <c r="P4344">
        <v>-6.4</v>
      </c>
      <c r="Q4344">
        <v>282</v>
      </c>
      <c r="R4344">
        <v>102.2</v>
      </c>
      <c r="S4344">
        <v>224</v>
      </c>
      <c r="T4344">
        <v>108.6</v>
      </c>
      <c r="U4344">
        <v>319</v>
      </c>
      <c r="V4344">
        <v>-2.88</v>
      </c>
      <c r="W4344">
        <v>225</v>
      </c>
    </row>
    <row r="4345" spans="1:23" x14ac:dyDescent="0.25">
      <c r="A4345">
        <f>COUNTIF('Value Matchup'!$D$356:$D$423,D4345)</f>
        <v>0</v>
      </c>
      <c r="B4345" t="s">
        <v>2001</v>
      </c>
      <c r="C4345">
        <v>163</v>
      </c>
      <c r="D4345" t="s">
        <v>1986</v>
      </c>
      <c r="E4345" t="s">
        <v>132</v>
      </c>
      <c r="F4345" s="79" t="s">
        <v>547</v>
      </c>
      <c r="G4345">
        <v>-1.08</v>
      </c>
      <c r="H4345">
        <v>105.3</v>
      </c>
      <c r="I4345">
        <v>147</v>
      </c>
      <c r="J4345">
        <v>106.4</v>
      </c>
      <c r="K4345">
        <v>202</v>
      </c>
      <c r="L4345">
        <v>66.2</v>
      </c>
      <c r="M4345">
        <v>152</v>
      </c>
      <c r="N4345">
        <v>6.5000000000000002E-2</v>
      </c>
      <c r="O4345">
        <v>36</v>
      </c>
      <c r="P4345">
        <v>-6.06</v>
      </c>
      <c r="Q4345">
        <v>274</v>
      </c>
      <c r="R4345">
        <v>101.5</v>
      </c>
      <c r="S4345">
        <v>251</v>
      </c>
      <c r="T4345">
        <v>107.6</v>
      </c>
      <c r="U4345">
        <v>287</v>
      </c>
      <c r="V4345">
        <v>10.7</v>
      </c>
      <c r="W4345">
        <v>12</v>
      </c>
    </row>
    <row r="4346" spans="1:23" x14ac:dyDescent="0.25">
      <c r="A4346">
        <f>COUNTIF('Value Matchup'!$D$356:$D$423,D4346)</f>
        <v>0</v>
      </c>
      <c r="B4346" t="s">
        <v>2001</v>
      </c>
      <c r="C4346">
        <v>164</v>
      </c>
      <c r="D4346" t="s">
        <v>395</v>
      </c>
      <c r="E4346" t="s">
        <v>169</v>
      </c>
      <c r="F4346" s="79" t="s">
        <v>441</v>
      </c>
      <c r="G4346">
        <v>-1.21</v>
      </c>
      <c r="H4346">
        <v>102.4</v>
      </c>
      <c r="I4346">
        <v>198</v>
      </c>
      <c r="J4346">
        <v>103.6</v>
      </c>
      <c r="K4346">
        <v>149</v>
      </c>
      <c r="L4346">
        <v>66.599999999999994</v>
      </c>
      <c r="M4346">
        <v>125</v>
      </c>
      <c r="N4346">
        <v>5.0000000000000001E-3</v>
      </c>
      <c r="O4346">
        <v>166</v>
      </c>
      <c r="P4346">
        <v>-3.52</v>
      </c>
      <c r="Q4346">
        <v>208</v>
      </c>
      <c r="R4346">
        <v>102.1</v>
      </c>
      <c r="S4346">
        <v>227</v>
      </c>
      <c r="T4346">
        <v>105.6</v>
      </c>
      <c r="U4346">
        <v>193</v>
      </c>
      <c r="V4346">
        <v>-3.15</v>
      </c>
      <c r="W4346">
        <v>233</v>
      </c>
    </row>
    <row r="4347" spans="1:23" x14ac:dyDescent="0.25">
      <c r="A4347">
        <f>COUNTIF('Value Matchup'!$D$356:$D$423,D4347)</f>
        <v>0</v>
      </c>
      <c r="B4347" t="s">
        <v>2001</v>
      </c>
      <c r="C4347">
        <v>165</v>
      </c>
      <c r="D4347" t="s">
        <v>313</v>
      </c>
      <c r="E4347" t="s">
        <v>108</v>
      </c>
      <c r="F4347" s="79" t="s">
        <v>542</v>
      </c>
      <c r="G4347">
        <v>-1.31</v>
      </c>
      <c r="H4347">
        <v>104.7</v>
      </c>
      <c r="I4347">
        <v>160</v>
      </c>
      <c r="J4347">
        <v>106</v>
      </c>
      <c r="K4347">
        <v>190</v>
      </c>
      <c r="L4347">
        <v>74.5</v>
      </c>
      <c r="M4347">
        <v>4</v>
      </c>
      <c r="N4347">
        <v>-1E-3</v>
      </c>
      <c r="O4347">
        <v>182</v>
      </c>
      <c r="P4347">
        <v>-3.56</v>
      </c>
      <c r="Q4347">
        <v>209</v>
      </c>
      <c r="R4347">
        <v>102.1</v>
      </c>
      <c r="S4347">
        <v>233</v>
      </c>
      <c r="T4347">
        <v>105.6</v>
      </c>
      <c r="U4347">
        <v>192</v>
      </c>
      <c r="V4347">
        <v>5.45</v>
      </c>
      <c r="W4347">
        <v>45</v>
      </c>
    </row>
    <row r="4348" spans="1:23" x14ac:dyDescent="0.25">
      <c r="A4348">
        <f>COUNTIF('Value Matchup'!$D$356:$D$423,D4348)</f>
        <v>0</v>
      </c>
      <c r="B4348" t="s">
        <v>2001</v>
      </c>
      <c r="C4348">
        <v>166</v>
      </c>
      <c r="D4348" t="s">
        <v>1987</v>
      </c>
      <c r="E4348" t="s">
        <v>207</v>
      </c>
      <c r="F4348" s="79" t="s">
        <v>652</v>
      </c>
      <c r="G4348">
        <v>-1.49</v>
      </c>
      <c r="H4348">
        <v>98.9</v>
      </c>
      <c r="I4348">
        <v>248</v>
      </c>
      <c r="J4348">
        <v>100.4</v>
      </c>
      <c r="K4348">
        <v>95</v>
      </c>
      <c r="L4348">
        <v>69.8</v>
      </c>
      <c r="M4348">
        <v>37</v>
      </c>
      <c r="N4348">
        <v>0.1</v>
      </c>
      <c r="O4348">
        <v>12</v>
      </c>
      <c r="P4348">
        <v>-8.0399999999999991</v>
      </c>
      <c r="Q4348">
        <v>305</v>
      </c>
      <c r="R4348">
        <v>99.7</v>
      </c>
      <c r="S4348">
        <v>311</v>
      </c>
      <c r="T4348">
        <v>107.8</v>
      </c>
      <c r="U4348">
        <v>295</v>
      </c>
      <c r="V4348">
        <v>-1.41</v>
      </c>
      <c r="W4348">
        <v>182</v>
      </c>
    </row>
    <row r="4349" spans="1:23" x14ac:dyDescent="0.25">
      <c r="A4349">
        <f>COUNTIF('Value Matchup'!$D$356:$D$423,D4349)</f>
        <v>0</v>
      </c>
      <c r="B4349" t="s">
        <v>2001</v>
      </c>
      <c r="C4349">
        <v>167</v>
      </c>
      <c r="D4349" t="s">
        <v>120</v>
      </c>
      <c r="E4349" t="s">
        <v>121</v>
      </c>
      <c r="F4349" s="79" t="s">
        <v>441</v>
      </c>
      <c r="G4349">
        <v>-1.52</v>
      </c>
      <c r="H4349">
        <v>100.3</v>
      </c>
      <c r="I4349">
        <v>228</v>
      </c>
      <c r="J4349">
        <v>101.8</v>
      </c>
      <c r="K4349">
        <v>120</v>
      </c>
      <c r="L4349">
        <v>64.099999999999994</v>
      </c>
      <c r="M4349">
        <v>232</v>
      </c>
      <c r="N4349">
        <v>-5.0999999999999997E-2</v>
      </c>
      <c r="O4349">
        <v>288</v>
      </c>
      <c r="P4349">
        <v>-6.96</v>
      </c>
      <c r="Q4349">
        <v>290</v>
      </c>
      <c r="R4349">
        <v>98.9</v>
      </c>
      <c r="S4349">
        <v>316</v>
      </c>
      <c r="T4349">
        <v>105.9</v>
      </c>
      <c r="U4349">
        <v>209</v>
      </c>
      <c r="V4349">
        <v>-6.69</v>
      </c>
      <c r="W4349">
        <v>310</v>
      </c>
    </row>
    <row r="4350" spans="1:23" x14ac:dyDescent="0.25">
      <c r="A4350">
        <f>COUNTIF('Value Matchup'!$D$356:$D$423,D4350)</f>
        <v>1</v>
      </c>
      <c r="B4350" t="s">
        <v>2001</v>
      </c>
      <c r="C4350">
        <v>168</v>
      </c>
      <c r="D4350" t="s">
        <v>55</v>
      </c>
      <c r="E4350" t="s">
        <v>153</v>
      </c>
      <c r="F4350" s="79" t="s">
        <v>549</v>
      </c>
      <c r="G4350">
        <v>-1.56</v>
      </c>
      <c r="H4350">
        <v>99.5</v>
      </c>
      <c r="I4350">
        <v>243</v>
      </c>
      <c r="J4350">
        <v>101</v>
      </c>
      <c r="K4350">
        <v>102</v>
      </c>
      <c r="L4350">
        <v>64.400000000000006</v>
      </c>
      <c r="M4350">
        <v>221</v>
      </c>
      <c r="N4350">
        <v>-2.9000000000000001E-2</v>
      </c>
      <c r="O4350">
        <v>250</v>
      </c>
      <c r="P4350">
        <v>-2.06</v>
      </c>
      <c r="Q4350">
        <v>185</v>
      </c>
      <c r="R4350">
        <v>104.4</v>
      </c>
      <c r="S4350">
        <v>154</v>
      </c>
      <c r="T4350">
        <v>106.4</v>
      </c>
      <c r="U4350">
        <v>238</v>
      </c>
      <c r="V4350">
        <v>0.63</v>
      </c>
      <c r="W4350">
        <v>141</v>
      </c>
    </row>
    <row r="4351" spans="1:23" x14ac:dyDescent="0.25">
      <c r="A4351">
        <f>COUNTIF('Value Matchup'!$D$356:$D$423,D4351)</f>
        <v>0</v>
      </c>
      <c r="B4351" t="s">
        <v>2001</v>
      </c>
      <c r="C4351">
        <v>169</v>
      </c>
      <c r="D4351" t="s">
        <v>353</v>
      </c>
      <c r="E4351" t="s">
        <v>167</v>
      </c>
      <c r="F4351" s="79" t="s">
        <v>449</v>
      </c>
      <c r="G4351">
        <v>-1.56</v>
      </c>
      <c r="H4351">
        <v>101.5</v>
      </c>
      <c r="I4351">
        <v>210</v>
      </c>
      <c r="J4351">
        <v>103.1</v>
      </c>
      <c r="K4351">
        <v>140</v>
      </c>
      <c r="L4351">
        <v>61</v>
      </c>
      <c r="M4351">
        <v>313</v>
      </c>
      <c r="N4351">
        <v>-4.8000000000000001E-2</v>
      </c>
      <c r="O4351">
        <v>283</v>
      </c>
      <c r="P4351">
        <v>0.16</v>
      </c>
      <c r="Q4351">
        <v>152</v>
      </c>
      <c r="R4351">
        <v>102.4</v>
      </c>
      <c r="S4351">
        <v>216</v>
      </c>
      <c r="T4351">
        <v>102.3</v>
      </c>
      <c r="U4351">
        <v>95</v>
      </c>
      <c r="V4351">
        <v>-6.01</v>
      </c>
      <c r="W4351">
        <v>298</v>
      </c>
    </row>
    <row r="4352" spans="1:23" x14ac:dyDescent="0.25">
      <c r="A4352">
        <f>COUNTIF('Value Matchup'!$D$356:$D$423,D4352)</f>
        <v>0</v>
      </c>
      <c r="B4352" t="s">
        <v>2001</v>
      </c>
      <c r="C4352">
        <v>170</v>
      </c>
      <c r="D4352" t="s">
        <v>378</v>
      </c>
      <c r="E4352" t="s">
        <v>132</v>
      </c>
      <c r="F4352" s="79" t="s">
        <v>535</v>
      </c>
      <c r="G4352">
        <v>-1.67</v>
      </c>
      <c r="H4352">
        <v>103.4</v>
      </c>
      <c r="I4352">
        <v>183</v>
      </c>
      <c r="J4352">
        <v>105.1</v>
      </c>
      <c r="K4352">
        <v>172</v>
      </c>
      <c r="L4352">
        <v>69.400000000000006</v>
      </c>
      <c r="M4352">
        <v>47</v>
      </c>
      <c r="N4352">
        <v>7.0000000000000001E-3</v>
      </c>
      <c r="O4352">
        <v>162</v>
      </c>
      <c r="P4352">
        <v>-5.81</v>
      </c>
      <c r="Q4352">
        <v>265</v>
      </c>
      <c r="R4352">
        <v>102.1</v>
      </c>
      <c r="S4352">
        <v>230</v>
      </c>
      <c r="T4352">
        <v>107.9</v>
      </c>
      <c r="U4352">
        <v>306</v>
      </c>
      <c r="V4352">
        <v>9.26</v>
      </c>
      <c r="W4352">
        <v>21</v>
      </c>
    </row>
    <row r="4353" spans="1:23" x14ac:dyDescent="0.25">
      <c r="A4353">
        <f>COUNTIF('Value Matchup'!$D$356:$D$423,D4353)</f>
        <v>0</v>
      </c>
      <c r="B4353" t="s">
        <v>2001</v>
      </c>
      <c r="C4353">
        <v>171</v>
      </c>
      <c r="D4353" t="s">
        <v>331</v>
      </c>
      <c r="E4353" t="s">
        <v>167</v>
      </c>
      <c r="F4353" s="79" t="s">
        <v>517</v>
      </c>
      <c r="G4353">
        <v>-1.86</v>
      </c>
      <c r="H4353">
        <v>103.3</v>
      </c>
      <c r="I4353">
        <v>185</v>
      </c>
      <c r="J4353">
        <v>105.2</v>
      </c>
      <c r="K4353">
        <v>174</v>
      </c>
      <c r="L4353">
        <v>65.8</v>
      </c>
      <c r="M4353">
        <v>167</v>
      </c>
      <c r="N4353">
        <v>5.3999999999999999E-2</v>
      </c>
      <c r="O4353">
        <v>53</v>
      </c>
      <c r="P4353">
        <v>1.3</v>
      </c>
      <c r="Q4353">
        <v>131</v>
      </c>
      <c r="R4353">
        <v>104.3</v>
      </c>
      <c r="S4353">
        <v>156</v>
      </c>
      <c r="T4353">
        <v>103</v>
      </c>
      <c r="U4353">
        <v>110</v>
      </c>
      <c r="V4353">
        <v>0.35</v>
      </c>
      <c r="W4353">
        <v>148</v>
      </c>
    </row>
    <row r="4354" spans="1:23" x14ac:dyDescent="0.25">
      <c r="A4354">
        <f>COUNTIF('Value Matchup'!$D$356:$D$423,D4354)</f>
        <v>0</v>
      </c>
      <c r="B4354" t="s">
        <v>2001</v>
      </c>
      <c r="C4354">
        <v>172</v>
      </c>
      <c r="D4354" t="s">
        <v>373</v>
      </c>
      <c r="E4354" t="s">
        <v>110</v>
      </c>
      <c r="F4354" s="79" t="s">
        <v>442</v>
      </c>
      <c r="G4354">
        <v>-1.94</v>
      </c>
      <c r="H4354">
        <v>96.2</v>
      </c>
      <c r="I4354">
        <v>283</v>
      </c>
      <c r="J4354">
        <v>98.1</v>
      </c>
      <c r="K4354">
        <v>61</v>
      </c>
      <c r="L4354">
        <v>66.8</v>
      </c>
      <c r="M4354">
        <v>120</v>
      </c>
      <c r="N4354">
        <v>3.6999999999999998E-2</v>
      </c>
      <c r="O4354">
        <v>82</v>
      </c>
      <c r="P4354">
        <v>2.1800000000000002</v>
      </c>
      <c r="Q4354">
        <v>116</v>
      </c>
      <c r="R4354">
        <v>105.9</v>
      </c>
      <c r="S4354">
        <v>106</v>
      </c>
      <c r="T4354">
        <v>103.8</v>
      </c>
      <c r="U4354">
        <v>136</v>
      </c>
      <c r="V4354">
        <v>-9.5299999999999994</v>
      </c>
      <c r="W4354">
        <v>325</v>
      </c>
    </row>
    <row r="4355" spans="1:23" x14ac:dyDescent="0.25">
      <c r="A4355">
        <f>COUNTIF('Value Matchup'!$D$356:$D$423,D4355)</f>
        <v>0</v>
      </c>
      <c r="B4355" t="s">
        <v>2001</v>
      </c>
      <c r="C4355">
        <v>173</v>
      </c>
      <c r="D4355" t="s">
        <v>223</v>
      </c>
      <c r="E4355" t="s">
        <v>159</v>
      </c>
      <c r="F4355" s="79" t="s">
        <v>571</v>
      </c>
      <c r="G4355">
        <v>-2.0699999999999998</v>
      </c>
      <c r="H4355">
        <v>101.1</v>
      </c>
      <c r="I4355">
        <v>220</v>
      </c>
      <c r="J4355">
        <v>103.1</v>
      </c>
      <c r="K4355">
        <v>142</v>
      </c>
      <c r="L4355">
        <v>66.400000000000006</v>
      </c>
      <c r="M4355">
        <v>134</v>
      </c>
      <c r="N4355">
        <v>5.3999999999999999E-2</v>
      </c>
      <c r="O4355">
        <v>54</v>
      </c>
      <c r="P4355">
        <v>-8.7200000000000006</v>
      </c>
      <c r="Q4355">
        <v>316</v>
      </c>
      <c r="R4355">
        <v>100.2</v>
      </c>
      <c r="S4355">
        <v>298</v>
      </c>
      <c r="T4355">
        <v>108.9</v>
      </c>
      <c r="U4355">
        <v>328</v>
      </c>
      <c r="V4355">
        <v>-7.62</v>
      </c>
      <c r="W4355">
        <v>316</v>
      </c>
    </row>
    <row r="4356" spans="1:23" x14ac:dyDescent="0.25">
      <c r="A4356">
        <f>COUNTIF('Value Matchup'!$D$356:$D$423,D4356)</f>
        <v>0</v>
      </c>
      <c r="B4356" t="s">
        <v>2001</v>
      </c>
      <c r="C4356">
        <v>174</v>
      </c>
      <c r="D4356" t="s">
        <v>320</v>
      </c>
      <c r="E4356" t="s">
        <v>1668</v>
      </c>
      <c r="F4356" s="79" t="s">
        <v>1738</v>
      </c>
      <c r="G4356">
        <v>-2.09</v>
      </c>
      <c r="H4356">
        <v>102.6</v>
      </c>
      <c r="I4356">
        <v>195</v>
      </c>
      <c r="J4356">
        <v>104.6</v>
      </c>
      <c r="K4356">
        <v>162</v>
      </c>
      <c r="L4356">
        <v>65.099999999999994</v>
      </c>
      <c r="M4356">
        <v>194</v>
      </c>
      <c r="N4356">
        <v>-3.2000000000000001E-2</v>
      </c>
      <c r="O4356">
        <v>260</v>
      </c>
      <c r="P4356">
        <v>6.64</v>
      </c>
      <c r="Q4356">
        <v>64</v>
      </c>
      <c r="R4356">
        <v>107.5</v>
      </c>
      <c r="S4356">
        <v>69</v>
      </c>
      <c r="T4356">
        <v>100.9</v>
      </c>
      <c r="U4356">
        <v>54</v>
      </c>
      <c r="V4356">
        <v>-8.82</v>
      </c>
      <c r="W4356">
        <v>321</v>
      </c>
    </row>
    <row r="4357" spans="1:23" x14ac:dyDescent="0.25">
      <c r="A4357">
        <f>COUNTIF('Value Matchup'!$D$356:$D$423,D4357)</f>
        <v>1</v>
      </c>
      <c r="B4357" t="s">
        <v>2001</v>
      </c>
      <c r="C4357">
        <v>175</v>
      </c>
      <c r="D4357" t="s">
        <v>93</v>
      </c>
      <c r="E4357" t="s">
        <v>146</v>
      </c>
      <c r="F4357" s="79" t="s">
        <v>1988</v>
      </c>
      <c r="G4357">
        <v>-2.09</v>
      </c>
      <c r="H4357">
        <v>102.6</v>
      </c>
      <c r="I4357">
        <v>193</v>
      </c>
      <c r="J4357">
        <v>104.7</v>
      </c>
      <c r="K4357">
        <v>163</v>
      </c>
      <c r="L4357">
        <v>66.3</v>
      </c>
      <c r="M4357">
        <v>140</v>
      </c>
      <c r="N4357">
        <v>-1.7000000000000001E-2</v>
      </c>
      <c r="O4357">
        <v>221</v>
      </c>
      <c r="P4357">
        <v>-3.82</v>
      </c>
      <c r="Q4357">
        <v>216</v>
      </c>
      <c r="R4357">
        <v>102.1</v>
      </c>
      <c r="S4357">
        <v>231</v>
      </c>
      <c r="T4357">
        <v>105.9</v>
      </c>
      <c r="U4357">
        <v>210</v>
      </c>
      <c r="V4357">
        <v>-0.13</v>
      </c>
      <c r="W4357">
        <v>155</v>
      </c>
    </row>
    <row r="4358" spans="1:23" x14ac:dyDescent="0.25">
      <c r="A4358">
        <f>COUNTIF('Value Matchup'!$D$356:$D$423,D4358)</f>
        <v>0</v>
      </c>
      <c r="B4358" t="s">
        <v>2001</v>
      </c>
      <c r="C4358">
        <v>176</v>
      </c>
      <c r="D4358" t="s">
        <v>326</v>
      </c>
      <c r="E4358" t="s">
        <v>198</v>
      </c>
      <c r="F4358" s="79" t="s">
        <v>535</v>
      </c>
      <c r="G4358">
        <v>-2.1800000000000002</v>
      </c>
      <c r="H4358">
        <v>104.7</v>
      </c>
      <c r="I4358">
        <v>161</v>
      </c>
      <c r="J4358">
        <v>106.8</v>
      </c>
      <c r="K4358">
        <v>211</v>
      </c>
      <c r="L4358">
        <v>70.900000000000006</v>
      </c>
      <c r="M4358">
        <v>25</v>
      </c>
      <c r="N4358">
        <v>3.1E-2</v>
      </c>
      <c r="O4358">
        <v>101</v>
      </c>
      <c r="P4358">
        <v>-5.58</v>
      </c>
      <c r="Q4358">
        <v>257</v>
      </c>
      <c r="R4358">
        <v>102.5</v>
      </c>
      <c r="S4358">
        <v>214</v>
      </c>
      <c r="T4358">
        <v>108.1</v>
      </c>
      <c r="U4358">
        <v>313</v>
      </c>
      <c r="V4358">
        <v>-2.09</v>
      </c>
      <c r="W4358">
        <v>207</v>
      </c>
    </row>
    <row r="4359" spans="1:23" x14ac:dyDescent="0.25">
      <c r="A4359">
        <f>COUNTIF('Value Matchup'!$D$356:$D$423,D4359)</f>
        <v>0</v>
      </c>
      <c r="B4359" t="s">
        <v>2001</v>
      </c>
      <c r="C4359">
        <v>177</v>
      </c>
      <c r="D4359" t="s">
        <v>1989</v>
      </c>
      <c r="E4359" t="s">
        <v>148</v>
      </c>
      <c r="F4359" s="79" t="s">
        <v>761</v>
      </c>
      <c r="G4359">
        <v>-2.2400000000000002</v>
      </c>
      <c r="H4359">
        <v>104.1</v>
      </c>
      <c r="I4359">
        <v>169</v>
      </c>
      <c r="J4359">
        <v>106.3</v>
      </c>
      <c r="K4359">
        <v>198</v>
      </c>
      <c r="L4359">
        <v>63.3</v>
      </c>
      <c r="M4359">
        <v>266</v>
      </c>
      <c r="N4359">
        <v>0.06</v>
      </c>
      <c r="O4359">
        <v>42</v>
      </c>
      <c r="P4359">
        <v>-8.44</v>
      </c>
      <c r="Q4359">
        <v>314</v>
      </c>
      <c r="R4359">
        <v>100.4</v>
      </c>
      <c r="S4359">
        <v>294</v>
      </c>
      <c r="T4359">
        <v>108.8</v>
      </c>
      <c r="U4359">
        <v>324</v>
      </c>
      <c r="V4359">
        <v>-5.0999999999999996</v>
      </c>
      <c r="W4359">
        <v>281</v>
      </c>
    </row>
    <row r="4360" spans="1:23" x14ac:dyDescent="0.25">
      <c r="A4360">
        <f>COUNTIF('Value Matchup'!$D$356:$D$423,D4360)</f>
        <v>0</v>
      </c>
      <c r="B4360" t="s">
        <v>2001</v>
      </c>
      <c r="C4360">
        <v>178</v>
      </c>
      <c r="D4360" t="s">
        <v>365</v>
      </c>
      <c r="E4360" t="s">
        <v>1974</v>
      </c>
      <c r="F4360" s="79" t="s">
        <v>441</v>
      </c>
      <c r="G4360">
        <v>-2.5499999999999998</v>
      </c>
      <c r="H4360">
        <v>103.5</v>
      </c>
      <c r="I4360">
        <v>181</v>
      </c>
      <c r="J4360">
        <v>106.1</v>
      </c>
      <c r="K4360">
        <v>193</v>
      </c>
      <c r="L4360">
        <v>63</v>
      </c>
      <c r="M4360">
        <v>277</v>
      </c>
      <c r="N4360">
        <v>-5.0000000000000001E-3</v>
      </c>
      <c r="O4360">
        <v>190</v>
      </c>
      <c r="P4360">
        <v>-3.02</v>
      </c>
      <c r="Q4360">
        <v>199</v>
      </c>
      <c r="R4360">
        <v>104.1</v>
      </c>
      <c r="S4360">
        <v>168</v>
      </c>
      <c r="T4360">
        <v>107.2</v>
      </c>
      <c r="U4360">
        <v>265</v>
      </c>
      <c r="V4360">
        <v>-1.96</v>
      </c>
      <c r="W4360">
        <v>204</v>
      </c>
    </row>
    <row r="4361" spans="1:23" x14ac:dyDescent="0.25">
      <c r="A4361">
        <f>COUNTIF('Value Matchup'!$D$356:$D$423,D4361)</f>
        <v>0</v>
      </c>
      <c r="B4361" t="s">
        <v>2001</v>
      </c>
      <c r="C4361">
        <v>179</v>
      </c>
      <c r="D4361" t="s">
        <v>156</v>
      </c>
      <c r="E4361" t="s">
        <v>153</v>
      </c>
      <c r="F4361" s="79" t="s">
        <v>1540</v>
      </c>
      <c r="G4361">
        <v>-2.5499999999999998</v>
      </c>
      <c r="H4361">
        <v>105.1</v>
      </c>
      <c r="I4361">
        <v>151</v>
      </c>
      <c r="J4361">
        <v>107.6</v>
      </c>
      <c r="K4361">
        <v>224</v>
      </c>
      <c r="L4361">
        <v>73.400000000000006</v>
      </c>
      <c r="M4361">
        <v>5</v>
      </c>
      <c r="N4361">
        <v>6.5000000000000002E-2</v>
      </c>
      <c r="O4361">
        <v>35</v>
      </c>
      <c r="P4361">
        <v>-6.19</v>
      </c>
      <c r="Q4361">
        <v>278</v>
      </c>
      <c r="R4361">
        <v>100.7</v>
      </c>
      <c r="S4361">
        <v>284</v>
      </c>
      <c r="T4361">
        <v>106.9</v>
      </c>
      <c r="U4361">
        <v>256</v>
      </c>
      <c r="V4361">
        <v>-9.9499999999999993</v>
      </c>
      <c r="W4361">
        <v>328</v>
      </c>
    </row>
    <row r="4362" spans="1:23" x14ac:dyDescent="0.25">
      <c r="A4362">
        <f>COUNTIF('Value Matchup'!$D$356:$D$423,D4362)</f>
        <v>0</v>
      </c>
      <c r="B4362" t="s">
        <v>2001</v>
      </c>
      <c r="C4362">
        <v>180</v>
      </c>
      <c r="D4362" t="s">
        <v>197</v>
      </c>
      <c r="E4362" t="s">
        <v>198</v>
      </c>
      <c r="F4362" s="79" t="s">
        <v>1405</v>
      </c>
      <c r="G4362">
        <v>-2.57</v>
      </c>
      <c r="H4362">
        <v>112.4</v>
      </c>
      <c r="I4362">
        <v>52</v>
      </c>
      <c r="J4362">
        <v>115</v>
      </c>
      <c r="K4362">
        <v>330</v>
      </c>
      <c r="L4362">
        <v>71.900000000000006</v>
      </c>
      <c r="M4362">
        <v>13</v>
      </c>
      <c r="N4362">
        <v>-1.9E-2</v>
      </c>
      <c r="O4362">
        <v>226</v>
      </c>
      <c r="P4362">
        <v>-2.69</v>
      </c>
      <c r="Q4362">
        <v>190</v>
      </c>
      <c r="R4362">
        <v>103.7</v>
      </c>
      <c r="S4362">
        <v>177</v>
      </c>
      <c r="T4362">
        <v>106.4</v>
      </c>
      <c r="U4362">
        <v>235</v>
      </c>
      <c r="V4362">
        <v>6.93</v>
      </c>
      <c r="W4362">
        <v>33</v>
      </c>
    </row>
    <row r="4363" spans="1:23" x14ac:dyDescent="0.25">
      <c r="A4363">
        <f>COUNTIF('Value Matchup'!$D$356:$D$423,D4363)</f>
        <v>0</v>
      </c>
      <c r="B4363" t="s">
        <v>2001</v>
      </c>
      <c r="C4363">
        <v>181</v>
      </c>
      <c r="D4363" t="s">
        <v>422</v>
      </c>
      <c r="E4363" t="s">
        <v>173</v>
      </c>
      <c r="F4363" s="79" t="s">
        <v>449</v>
      </c>
      <c r="G4363">
        <v>-2.57</v>
      </c>
      <c r="H4363">
        <v>102.8</v>
      </c>
      <c r="I4363">
        <v>189</v>
      </c>
      <c r="J4363">
        <v>105.4</v>
      </c>
      <c r="K4363">
        <v>180</v>
      </c>
      <c r="L4363">
        <v>65.599999999999994</v>
      </c>
      <c r="M4363">
        <v>175</v>
      </c>
      <c r="N4363">
        <v>3.5999999999999997E-2</v>
      </c>
      <c r="O4363">
        <v>85</v>
      </c>
      <c r="P4363">
        <v>2.6</v>
      </c>
      <c r="Q4363">
        <v>110</v>
      </c>
      <c r="R4363">
        <v>106.7</v>
      </c>
      <c r="S4363">
        <v>88</v>
      </c>
      <c r="T4363">
        <v>104.1</v>
      </c>
      <c r="U4363">
        <v>149</v>
      </c>
      <c r="V4363">
        <v>4.51</v>
      </c>
      <c r="W4363">
        <v>56</v>
      </c>
    </row>
    <row r="4364" spans="1:23" x14ac:dyDescent="0.25">
      <c r="A4364">
        <f>COUNTIF('Value Matchup'!$D$356:$D$423,D4364)</f>
        <v>0</v>
      </c>
      <c r="B4364" t="s">
        <v>2001</v>
      </c>
      <c r="C4364">
        <v>182</v>
      </c>
      <c r="D4364" t="s">
        <v>1990</v>
      </c>
      <c r="E4364" t="s">
        <v>132</v>
      </c>
      <c r="F4364" s="79" t="s">
        <v>547</v>
      </c>
      <c r="G4364">
        <v>-2.58</v>
      </c>
      <c r="H4364">
        <v>102.7</v>
      </c>
      <c r="I4364">
        <v>191</v>
      </c>
      <c r="J4364">
        <v>105.3</v>
      </c>
      <c r="K4364">
        <v>177</v>
      </c>
      <c r="L4364">
        <v>61.3</v>
      </c>
      <c r="M4364">
        <v>309</v>
      </c>
      <c r="N4364">
        <v>7.8E-2</v>
      </c>
      <c r="O4364">
        <v>23</v>
      </c>
      <c r="P4364">
        <v>-6.17</v>
      </c>
      <c r="Q4364">
        <v>277</v>
      </c>
      <c r="R4364">
        <v>101.8</v>
      </c>
      <c r="S4364">
        <v>245</v>
      </c>
      <c r="T4364">
        <v>107.9</v>
      </c>
      <c r="U4364">
        <v>307</v>
      </c>
      <c r="V4364">
        <v>6.66</v>
      </c>
      <c r="W4364">
        <v>34</v>
      </c>
    </row>
    <row r="4365" spans="1:23" x14ac:dyDescent="0.25">
      <c r="A4365">
        <f>COUNTIF('Value Matchup'!$D$356:$D$423,D4365)</f>
        <v>0</v>
      </c>
      <c r="B4365" t="s">
        <v>2001</v>
      </c>
      <c r="C4365">
        <v>183</v>
      </c>
      <c r="D4365" t="s">
        <v>239</v>
      </c>
      <c r="E4365" t="s">
        <v>1974</v>
      </c>
      <c r="F4365" s="79" t="s">
        <v>444</v>
      </c>
      <c r="G4365">
        <v>-2.62</v>
      </c>
      <c r="H4365">
        <v>106.9</v>
      </c>
      <c r="I4365">
        <v>127</v>
      </c>
      <c r="J4365">
        <v>109.5</v>
      </c>
      <c r="K4365">
        <v>260</v>
      </c>
      <c r="L4365">
        <v>63</v>
      </c>
      <c r="M4365">
        <v>283</v>
      </c>
      <c r="N4365">
        <v>-0.02</v>
      </c>
      <c r="O4365">
        <v>228</v>
      </c>
      <c r="P4365">
        <v>-2.37</v>
      </c>
      <c r="Q4365">
        <v>187</v>
      </c>
      <c r="R4365">
        <v>102.9</v>
      </c>
      <c r="S4365">
        <v>203</v>
      </c>
      <c r="T4365">
        <v>105.3</v>
      </c>
      <c r="U4365">
        <v>179</v>
      </c>
      <c r="V4365">
        <v>-1.67</v>
      </c>
      <c r="W4365">
        <v>189</v>
      </c>
    </row>
    <row r="4366" spans="1:23" x14ac:dyDescent="0.25">
      <c r="A4366">
        <f>COUNTIF('Value Matchup'!$D$356:$D$423,D4366)</f>
        <v>0</v>
      </c>
      <c r="B4366" t="s">
        <v>2001</v>
      </c>
      <c r="C4366">
        <v>184</v>
      </c>
      <c r="D4366" t="s">
        <v>1287</v>
      </c>
      <c r="E4366" t="s">
        <v>198</v>
      </c>
      <c r="F4366" s="79" t="s">
        <v>538</v>
      </c>
      <c r="G4366">
        <v>-2.71</v>
      </c>
      <c r="H4366">
        <v>102.1</v>
      </c>
      <c r="I4366">
        <v>203</v>
      </c>
      <c r="J4366">
        <v>104.8</v>
      </c>
      <c r="K4366">
        <v>168</v>
      </c>
      <c r="L4366">
        <v>65.2</v>
      </c>
      <c r="M4366">
        <v>191</v>
      </c>
      <c r="N4366">
        <v>9.8000000000000004E-2</v>
      </c>
      <c r="O4366">
        <v>13</v>
      </c>
      <c r="P4366">
        <v>-3.46</v>
      </c>
      <c r="Q4366">
        <v>205</v>
      </c>
      <c r="R4366">
        <v>104.8</v>
      </c>
      <c r="S4366">
        <v>143</v>
      </c>
      <c r="T4366">
        <v>108.3</v>
      </c>
      <c r="U4366">
        <v>314</v>
      </c>
      <c r="V4366">
        <v>1.83</v>
      </c>
      <c r="W4366">
        <v>104</v>
      </c>
    </row>
    <row r="4367" spans="1:23" x14ac:dyDescent="0.25">
      <c r="A4367">
        <f>COUNTIF('Value Matchup'!$D$356:$D$423,D4367)</f>
        <v>0</v>
      </c>
      <c r="B4367" t="s">
        <v>2001</v>
      </c>
      <c r="C4367">
        <v>185</v>
      </c>
      <c r="D4367" t="s">
        <v>337</v>
      </c>
      <c r="E4367" t="s">
        <v>148</v>
      </c>
      <c r="F4367" s="79" t="s">
        <v>515</v>
      </c>
      <c r="G4367">
        <v>-2.75</v>
      </c>
      <c r="H4367">
        <v>107.6</v>
      </c>
      <c r="I4367">
        <v>110</v>
      </c>
      <c r="J4367">
        <v>110.3</v>
      </c>
      <c r="K4367">
        <v>280</v>
      </c>
      <c r="L4367">
        <v>71.3</v>
      </c>
      <c r="M4367">
        <v>20</v>
      </c>
      <c r="N4367">
        <v>0.02</v>
      </c>
      <c r="O4367">
        <v>128</v>
      </c>
      <c r="P4367">
        <v>-7.06</v>
      </c>
      <c r="Q4367">
        <v>293</v>
      </c>
      <c r="R4367">
        <v>100.7</v>
      </c>
      <c r="S4367">
        <v>280</v>
      </c>
      <c r="T4367">
        <v>107.8</v>
      </c>
      <c r="U4367">
        <v>296</v>
      </c>
      <c r="V4367">
        <v>1.73</v>
      </c>
      <c r="W4367">
        <v>108</v>
      </c>
    </row>
    <row r="4368" spans="1:23" x14ac:dyDescent="0.25">
      <c r="A4368">
        <f>COUNTIF('Value Matchup'!$D$356:$D$423,D4368)</f>
        <v>0</v>
      </c>
      <c r="B4368" t="s">
        <v>2001</v>
      </c>
      <c r="C4368">
        <v>186</v>
      </c>
      <c r="D4368" t="s">
        <v>1991</v>
      </c>
      <c r="E4368" t="s">
        <v>161</v>
      </c>
      <c r="F4368" s="79" t="s">
        <v>755</v>
      </c>
      <c r="G4368">
        <v>-2.76</v>
      </c>
      <c r="H4368">
        <v>107.2</v>
      </c>
      <c r="I4368">
        <v>119</v>
      </c>
      <c r="J4368">
        <v>110</v>
      </c>
      <c r="K4368">
        <v>271</v>
      </c>
      <c r="L4368">
        <v>68.3</v>
      </c>
      <c r="M4368">
        <v>72</v>
      </c>
      <c r="N4368">
        <v>0.11799999999999999</v>
      </c>
      <c r="O4368">
        <v>3</v>
      </c>
      <c r="P4368">
        <v>-6.17</v>
      </c>
      <c r="Q4368">
        <v>276</v>
      </c>
      <c r="R4368">
        <v>101.3</v>
      </c>
      <c r="S4368">
        <v>260</v>
      </c>
      <c r="T4368">
        <v>107.5</v>
      </c>
      <c r="U4368">
        <v>278</v>
      </c>
      <c r="V4368">
        <v>-5.19</v>
      </c>
      <c r="W4368">
        <v>284</v>
      </c>
    </row>
    <row r="4369" spans="1:23" x14ac:dyDescent="0.25">
      <c r="A4369">
        <f>COUNTIF('Value Matchup'!$D$356:$D$423,D4369)</f>
        <v>0</v>
      </c>
      <c r="B4369" t="s">
        <v>2001</v>
      </c>
      <c r="C4369">
        <v>187</v>
      </c>
      <c r="D4369" t="s">
        <v>251</v>
      </c>
      <c r="E4369" t="s">
        <v>207</v>
      </c>
      <c r="F4369" s="79" t="s">
        <v>450</v>
      </c>
      <c r="G4369">
        <v>-2.77</v>
      </c>
      <c r="H4369">
        <v>103.9</v>
      </c>
      <c r="I4369">
        <v>173</v>
      </c>
      <c r="J4369">
        <v>106.6</v>
      </c>
      <c r="K4369">
        <v>205</v>
      </c>
      <c r="L4369">
        <v>61.4</v>
      </c>
      <c r="M4369">
        <v>307</v>
      </c>
      <c r="N4369">
        <v>-1.7000000000000001E-2</v>
      </c>
      <c r="O4369">
        <v>219</v>
      </c>
      <c r="P4369">
        <v>-6.77</v>
      </c>
      <c r="Q4369">
        <v>288</v>
      </c>
      <c r="R4369">
        <v>100.8</v>
      </c>
      <c r="S4369">
        <v>275</v>
      </c>
      <c r="T4369">
        <v>107.6</v>
      </c>
      <c r="U4369">
        <v>289</v>
      </c>
      <c r="V4369">
        <v>5.49</v>
      </c>
      <c r="W4369">
        <v>44</v>
      </c>
    </row>
    <row r="4370" spans="1:23" x14ac:dyDescent="0.25">
      <c r="A4370">
        <f>COUNTIF('Value Matchup'!$D$356:$D$423,D4370)</f>
        <v>1</v>
      </c>
      <c r="B4370" t="s">
        <v>2001</v>
      </c>
      <c r="C4370">
        <v>188</v>
      </c>
      <c r="D4370" t="s">
        <v>307</v>
      </c>
      <c r="E4370" t="s">
        <v>176</v>
      </c>
      <c r="F4370" s="79" t="s">
        <v>514</v>
      </c>
      <c r="G4370">
        <v>-2.8</v>
      </c>
      <c r="H4370">
        <v>101.2</v>
      </c>
      <c r="I4370">
        <v>218</v>
      </c>
      <c r="J4370">
        <v>104</v>
      </c>
      <c r="K4370">
        <v>153</v>
      </c>
      <c r="L4370">
        <v>64.599999999999994</v>
      </c>
      <c r="M4370">
        <v>211</v>
      </c>
      <c r="N4370">
        <v>1.4E-2</v>
      </c>
      <c r="O4370">
        <v>151</v>
      </c>
      <c r="P4370">
        <v>1.98</v>
      </c>
      <c r="Q4370">
        <v>123</v>
      </c>
      <c r="R4370">
        <v>105.7</v>
      </c>
      <c r="S4370">
        <v>115</v>
      </c>
      <c r="T4370">
        <v>103.7</v>
      </c>
      <c r="U4370">
        <v>133</v>
      </c>
      <c r="V4370">
        <v>7.94</v>
      </c>
      <c r="W4370">
        <v>26</v>
      </c>
    </row>
    <row r="4371" spans="1:23" x14ac:dyDescent="0.25">
      <c r="A4371">
        <f>COUNTIF('Value Matchup'!$D$356:$D$423,D4371)</f>
        <v>0</v>
      </c>
      <c r="B4371" t="s">
        <v>2001</v>
      </c>
      <c r="C4371">
        <v>189</v>
      </c>
      <c r="D4371" t="s">
        <v>180</v>
      </c>
      <c r="E4371" t="s">
        <v>146</v>
      </c>
      <c r="F4371" s="79" t="s">
        <v>765</v>
      </c>
      <c r="G4371">
        <v>-2.93</v>
      </c>
      <c r="H4371">
        <v>104.3</v>
      </c>
      <c r="I4371">
        <v>168</v>
      </c>
      <c r="J4371">
        <v>107.3</v>
      </c>
      <c r="K4371">
        <v>220</v>
      </c>
      <c r="L4371">
        <v>63.2</v>
      </c>
      <c r="M4371">
        <v>268</v>
      </c>
      <c r="N4371">
        <v>0</v>
      </c>
      <c r="O4371">
        <v>181</v>
      </c>
      <c r="P4371">
        <v>-6</v>
      </c>
      <c r="Q4371">
        <v>271</v>
      </c>
      <c r="R4371">
        <v>100.3</v>
      </c>
      <c r="S4371">
        <v>296</v>
      </c>
      <c r="T4371">
        <v>106.3</v>
      </c>
      <c r="U4371">
        <v>231</v>
      </c>
      <c r="V4371">
        <v>-5.38</v>
      </c>
      <c r="W4371">
        <v>287</v>
      </c>
    </row>
    <row r="4372" spans="1:23" x14ac:dyDescent="0.25">
      <c r="A4372">
        <f>COUNTIF('Value Matchup'!$D$356:$D$423,D4372)</f>
        <v>0</v>
      </c>
      <c r="B4372" t="s">
        <v>2001</v>
      </c>
      <c r="C4372">
        <v>190</v>
      </c>
      <c r="D4372" t="s">
        <v>264</v>
      </c>
      <c r="E4372" t="s">
        <v>167</v>
      </c>
      <c r="F4372" s="79" t="s">
        <v>514</v>
      </c>
      <c r="G4372">
        <v>-2.97</v>
      </c>
      <c r="H4372">
        <v>100.7</v>
      </c>
      <c r="I4372">
        <v>223</v>
      </c>
      <c r="J4372">
        <v>103.7</v>
      </c>
      <c r="K4372">
        <v>151</v>
      </c>
      <c r="L4372">
        <v>67.2</v>
      </c>
      <c r="M4372">
        <v>108</v>
      </c>
      <c r="N4372">
        <v>7.3999999999999996E-2</v>
      </c>
      <c r="O4372">
        <v>28</v>
      </c>
      <c r="P4372">
        <v>2.0699999999999998</v>
      </c>
      <c r="Q4372">
        <v>119</v>
      </c>
      <c r="R4372">
        <v>104.6</v>
      </c>
      <c r="S4372">
        <v>149</v>
      </c>
      <c r="T4372">
        <v>102.5</v>
      </c>
      <c r="U4372">
        <v>101</v>
      </c>
      <c r="V4372">
        <v>0.83</v>
      </c>
      <c r="W4372">
        <v>133</v>
      </c>
    </row>
    <row r="4373" spans="1:23" x14ac:dyDescent="0.25">
      <c r="A4373">
        <f>COUNTIF('Value Matchup'!$D$356:$D$423,D4373)</f>
        <v>0</v>
      </c>
      <c r="B4373" t="s">
        <v>2001</v>
      </c>
      <c r="C4373">
        <v>191</v>
      </c>
      <c r="D4373" t="s">
        <v>260</v>
      </c>
      <c r="E4373" t="s">
        <v>161</v>
      </c>
      <c r="F4373" s="79" t="s">
        <v>450</v>
      </c>
      <c r="G4373">
        <v>-3.14</v>
      </c>
      <c r="H4373">
        <v>107.2</v>
      </c>
      <c r="I4373">
        <v>120</v>
      </c>
      <c r="J4373">
        <v>110.3</v>
      </c>
      <c r="K4373">
        <v>278</v>
      </c>
      <c r="L4373">
        <v>65.8</v>
      </c>
      <c r="M4373">
        <v>164</v>
      </c>
      <c r="N4373">
        <v>2E-3</v>
      </c>
      <c r="O4373">
        <v>173</v>
      </c>
      <c r="P4373">
        <v>-6.76</v>
      </c>
      <c r="Q4373">
        <v>287</v>
      </c>
      <c r="R4373">
        <v>100.2</v>
      </c>
      <c r="S4373">
        <v>299</v>
      </c>
      <c r="T4373">
        <v>107</v>
      </c>
      <c r="U4373">
        <v>258</v>
      </c>
      <c r="V4373">
        <v>-5.36</v>
      </c>
      <c r="W4373">
        <v>286</v>
      </c>
    </row>
    <row r="4374" spans="1:23" x14ac:dyDescent="0.25">
      <c r="A4374">
        <f>COUNTIF('Value Matchup'!$D$356:$D$423,D4374)</f>
        <v>1</v>
      </c>
      <c r="B4374" t="s">
        <v>2001</v>
      </c>
      <c r="C4374">
        <v>192</v>
      </c>
      <c r="D4374" t="s">
        <v>281</v>
      </c>
      <c r="E4374" t="s">
        <v>198</v>
      </c>
      <c r="F4374" s="79" t="s">
        <v>542</v>
      </c>
      <c r="G4374">
        <v>-3.27</v>
      </c>
      <c r="H4374">
        <v>107.3</v>
      </c>
      <c r="I4374">
        <v>118</v>
      </c>
      <c r="J4374">
        <v>110.5</v>
      </c>
      <c r="K4374">
        <v>287</v>
      </c>
      <c r="L4374">
        <v>62.8</v>
      </c>
      <c r="M4374">
        <v>288</v>
      </c>
      <c r="N4374">
        <v>-8.0000000000000002E-3</v>
      </c>
      <c r="O4374">
        <v>198</v>
      </c>
      <c r="P4374">
        <v>-4.1900000000000004</v>
      </c>
      <c r="Q4374">
        <v>228</v>
      </c>
      <c r="R4374">
        <v>103.5</v>
      </c>
      <c r="S4374">
        <v>183</v>
      </c>
      <c r="T4374">
        <v>107.7</v>
      </c>
      <c r="U4374">
        <v>293</v>
      </c>
      <c r="V4374">
        <v>0.42</v>
      </c>
      <c r="W4374">
        <v>147</v>
      </c>
    </row>
    <row r="4375" spans="1:23" x14ac:dyDescent="0.25">
      <c r="A4375">
        <f>COUNTIF('Value Matchup'!$D$356:$D$423,D4375)</f>
        <v>0</v>
      </c>
      <c r="B4375" t="s">
        <v>2001</v>
      </c>
      <c r="C4375">
        <v>193</v>
      </c>
      <c r="D4375" t="s">
        <v>211</v>
      </c>
      <c r="E4375" t="s">
        <v>169</v>
      </c>
      <c r="F4375" s="79" t="s">
        <v>452</v>
      </c>
      <c r="G4375">
        <v>-3.55</v>
      </c>
      <c r="H4375">
        <v>103.8</v>
      </c>
      <c r="I4375">
        <v>175</v>
      </c>
      <c r="J4375">
        <v>107.4</v>
      </c>
      <c r="K4375">
        <v>221</v>
      </c>
      <c r="L4375">
        <v>63.1</v>
      </c>
      <c r="M4375">
        <v>276</v>
      </c>
      <c r="N4375">
        <v>1.7999999999999999E-2</v>
      </c>
      <c r="O4375">
        <v>135</v>
      </c>
      <c r="P4375">
        <v>-0.88</v>
      </c>
      <c r="Q4375">
        <v>168</v>
      </c>
      <c r="R4375">
        <v>103.9</v>
      </c>
      <c r="S4375">
        <v>172</v>
      </c>
      <c r="T4375">
        <v>104.8</v>
      </c>
      <c r="U4375">
        <v>164</v>
      </c>
      <c r="V4375">
        <v>2.06</v>
      </c>
      <c r="W4375">
        <v>98</v>
      </c>
    </row>
    <row r="4376" spans="1:23" x14ac:dyDescent="0.25">
      <c r="A4376">
        <f>COUNTIF('Value Matchup'!$D$356:$D$423,D4376)</f>
        <v>0</v>
      </c>
      <c r="B4376" t="s">
        <v>2001</v>
      </c>
      <c r="C4376">
        <v>194</v>
      </c>
      <c r="D4376" t="s">
        <v>141</v>
      </c>
      <c r="E4376" t="s">
        <v>118</v>
      </c>
      <c r="F4376" s="79" t="s">
        <v>1728</v>
      </c>
      <c r="G4376">
        <v>-3.78</v>
      </c>
      <c r="H4376">
        <v>99.4</v>
      </c>
      <c r="I4376">
        <v>245</v>
      </c>
      <c r="J4376">
        <v>103.2</v>
      </c>
      <c r="K4376">
        <v>143</v>
      </c>
      <c r="L4376">
        <v>59.4</v>
      </c>
      <c r="M4376">
        <v>326</v>
      </c>
      <c r="N4376">
        <v>-0.10199999999999999</v>
      </c>
      <c r="O4376">
        <v>330</v>
      </c>
      <c r="P4376">
        <v>-4.33</v>
      </c>
      <c r="Q4376">
        <v>232</v>
      </c>
      <c r="R4376">
        <v>101.8</v>
      </c>
      <c r="S4376">
        <v>243</v>
      </c>
      <c r="T4376">
        <v>106.1</v>
      </c>
      <c r="U4376">
        <v>221</v>
      </c>
      <c r="V4376">
        <v>0.82</v>
      </c>
      <c r="W4376">
        <v>134</v>
      </c>
    </row>
    <row r="4377" spans="1:23" x14ac:dyDescent="0.25">
      <c r="A4377">
        <f>COUNTIF('Value Matchup'!$D$356:$D$423,D4377)</f>
        <v>0</v>
      </c>
      <c r="B4377" t="s">
        <v>2001</v>
      </c>
      <c r="C4377">
        <v>195</v>
      </c>
      <c r="D4377" t="s">
        <v>371</v>
      </c>
      <c r="E4377" t="s">
        <v>108</v>
      </c>
      <c r="F4377" s="79" t="s">
        <v>1405</v>
      </c>
      <c r="G4377">
        <v>-3.79</v>
      </c>
      <c r="H4377">
        <v>98.2</v>
      </c>
      <c r="I4377">
        <v>262</v>
      </c>
      <c r="J4377">
        <v>102</v>
      </c>
      <c r="K4377">
        <v>123</v>
      </c>
      <c r="L4377">
        <v>60.5</v>
      </c>
      <c r="M4377">
        <v>318</v>
      </c>
      <c r="N4377">
        <v>-7.6999999999999999E-2</v>
      </c>
      <c r="O4377">
        <v>316</v>
      </c>
      <c r="P4377">
        <v>-6</v>
      </c>
      <c r="Q4377">
        <v>272</v>
      </c>
      <c r="R4377">
        <v>101.1</v>
      </c>
      <c r="S4377">
        <v>265</v>
      </c>
      <c r="T4377">
        <v>107.1</v>
      </c>
      <c r="U4377">
        <v>262</v>
      </c>
      <c r="V4377">
        <v>-2.78</v>
      </c>
      <c r="W4377">
        <v>222</v>
      </c>
    </row>
    <row r="4378" spans="1:23" x14ac:dyDescent="0.25">
      <c r="A4378">
        <f>COUNTIF('Value Matchup'!$D$356:$D$423,D4378)</f>
        <v>0</v>
      </c>
      <c r="B4378" t="s">
        <v>2001</v>
      </c>
      <c r="C4378">
        <v>196</v>
      </c>
      <c r="D4378" t="s">
        <v>419</v>
      </c>
      <c r="E4378" t="s">
        <v>176</v>
      </c>
      <c r="F4378" s="79" t="s">
        <v>444</v>
      </c>
      <c r="G4378">
        <v>-3.83</v>
      </c>
      <c r="H4378">
        <v>102.8</v>
      </c>
      <c r="I4378">
        <v>188</v>
      </c>
      <c r="J4378">
        <v>106.6</v>
      </c>
      <c r="K4378">
        <v>204</v>
      </c>
      <c r="L4378">
        <v>63.1</v>
      </c>
      <c r="M4378">
        <v>272</v>
      </c>
      <c r="N4378">
        <v>1.9E-2</v>
      </c>
      <c r="O4378">
        <v>131</v>
      </c>
      <c r="P4378">
        <v>-3.77</v>
      </c>
      <c r="Q4378">
        <v>215</v>
      </c>
      <c r="R4378">
        <v>102</v>
      </c>
      <c r="S4378">
        <v>234</v>
      </c>
      <c r="T4378">
        <v>105.8</v>
      </c>
      <c r="U4378">
        <v>202</v>
      </c>
      <c r="V4378">
        <v>-10.88</v>
      </c>
      <c r="W4378">
        <v>332</v>
      </c>
    </row>
    <row r="4379" spans="1:23" x14ac:dyDescent="0.25">
      <c r="A4379">
        <f>COUNTIF('Value Matchup'!$D$356:$D$423,D4379)</f>
        <v>0</v>
      </c>
      <c r="B4379" t="s">
        <v>2001</v>
      </c>
      <c r="C4379">
        <v>197</v>
      </c>
      <c r="D4379" t="s">
        <v>257</v>
      </c>
      <c r="E4379" t="s">
        <v>155</v>
      </c>
      <c r="F4379" s="79" t="s">
        <v>1746</v>
      </c>
      <c r="G4379">
        <v>-3.89</v>
      </c>
      <c r="H4379">
        <v>99.8</v>
      </c>
      <c r="I4379">
        <v>233</v>
      </c>
      <c r="J4379">
        <v>103.7</v>
      </c>
      <c r="K4379">
        <v>150</v>
      </c>
      <c r="L4379">
        <v>65.8</v>
      </c>
      <c r="M4379">
        <v>163</v>
      </c>
      <c r="N4379">
        <v>-1.0999999999999999E-2</v>
      </c>
      <c r="O4379">
        <v>206</v>
      </c>
      <c r="P4379">
        <v>2.9</v>
      </c>
      <c r="Q4379">
        <v>107</v>
      </c>
      <c r="R4379">
        <v>104.3</v>
      </c>
      <c r="S4379">
        <v>155</v>
      </c>
      <c r="T4379">
        <v>101.5</v>
      </c>
      <c r="U4379">
        <v>69</v>
      </c>
      <c r="V4379">
        <v>1.19</v>
      </c>
      <c r="W4379">
        <v>123</v>
      </c>
    </row>
    <row r="4380" spans="1:23" x14ac:dyDescent="0.25">
      <c r="A4380">
        <f>COUNTIF('Value Matchup'!$D$356:$D$423,D4380)</f>
        <v>1</v>
      </c>
      <c r="B4380" t="s">
        <v>2001</v>
      </c>
      <c r="C4380">
        <v>198</v>
      </c>
      <c r="D4380" t="s">
        <v>30</v>
      </c>
      <c r="E4380" t="s">
        <v>112</v>
      </c>
      <c r="F4380" s="79" t="s">
        <v>1660</v>
      </c>
      <c r="G4380">
        <v>-4</v>
      </c>
      <c r="H4380">
        <v>98.5</v>
      </c>
      <c r="I4380">
        <v>254</v>
      </c>
      <c r="J4380">
        <v>102.5</v>
      </c>
      <c r="K4380">
        <v>131</v>
      </c>
      <c r="L4380">
        <v>70.599999999999994</v>
      </c>
      <c r="M4380">
        <v>30</v>
      </c>
      <c r="N4380">
        <v>1.4999999999999999E-2</v>
      </c>
      <c r="O4380">
        <v>150</v>
      </c>
      <c r="P4380">
        <v>0.15</v>
      </c>
      <c r="Q4380">
        <v>154</v>
      </c>
      <c r="R4380">
        <v>104.7</v>
      </c>
      <c r="S4380">
        <v>147</v>
      </c>
      <c r="T4380">
        <v>104.5</v>
      </c>
      <c r="U4380">
        <v>160</v>
      </c>
      <c r="V4380">
        <v>-1.76</v>
      </c>
      <c r="W4380">
        <v>193</v>
      </c>
    </row>
    <row r="4381" spans="1:23" x14ac:dyDescent="0.25">
      <c r="A4381">
        <f>COUNTIF('Value Matchup'!$D$356:$D$423,D4381)</f>
        <v>0</v>
      </c>
      <c r="B4381" t="s">
        <v>2001</v>
      </c>
      <c r="C4381">
        <v>199</v>
      </c>
      <c r="D4381" t="s">
        <v>215</v>
      </c>
      <c r="E4381" t="s">
        <v>169</v>
      </c>
      <c r="F4381" s="79" t="s">
        <v>452</v>
      </c>
      <c r="G4381">
        <v>-4.0999999999999996</v>
      </c>
      <c r="H4381">
        <v>98</v>
      </c>
      <c r="I4381">
        <v>264</v>
      </c>
      <c r="J4381">
        <v>102.1</v>
      </c>
      <c r="K4381">
        <v>127</v>
      </c>
      <c r="L4381">
        <v>68.3</v>
      </c>
      <c r="M4381">
        <v>70</v>
      </c>
      <c r="N4381">
        <v>-2.7E-2</v>
      </c>
      <c r="O4381">
        <v>245</v>
      </c>
      <c r="P4381">
        <v>-3.51</v>
      </c>
      <c r="Q4381">
        <v>207</v>
      </c>
      <c r="R4381">
        <v>102.2</v>
      </c>
      <c r="S4381">
        <v>226</v>
      </c>
      <c r="T4381">
        <v>105.7</v>
      </c>
      <c r="U4381">
        <v>196</v>
      </c>
      <c r="V4381">
        <v>-1.17</v>
      </c>
      <c r="W4381">
        <v>176</v>
      </c>
    </row>
    <row r="4382" spans="1:23" x14ac:dyDescent="0.25">
      <c r="A4382">
        <f>COUNTIF('Value Matchup'!$D$356:$D$423,D4382)</f>
        <v>0</v>
      </c>
      <c r="B4382" t="s">
        <v>2001</v>
      </c>
      <c r="C4382">
        <v>200</v>
      </c>
      <c r="D4382" t="s">
        <v>1992</v>
      </c>
      <c r="E4382" t="s">
        <v>136</v>
      </c>
      <c r="F4382" s="79" t="s">
        <v>534</v>
      </c>
      <c r="G4382">
        <v>-4.16</v>
      </c>
      <c r="H4382">
        <v>106.5</v>
      </c>
      <c r="I4382">
        <v>136</v>
      </c>
      <c r="J4382">
        <v>110.7</v>
      </c>
      <c r="K4382">
        <v>289</v>
      </c>
      <c r="L4382">
        <v>54.5</v>
      </c>
      <c r="M4382">
        <v>335</v>
      </c>
      <c r="N4382">
        <v>0.109</v>
      </c>
      <c r="O4382">
        <v>7</v>
      </c>
      <c r="P4382">
        <v>-6.4</v>
      </c>
      <c r="Q4382">
        <v>281</v>
      </c>
      <c r="R4382">
        <v>99.8</v>
      </c>
      <c r="S4382">
        <v>307</v>
      </c>
      <c r="T4382">
        <v>106.2</v>
      </c>
      <c r="U4382">
        <v>226</v>
      </c>
      <c r="V4382">
        <v>15.86</v>
      </c>
      <c r="W4382">
        <v>2</v>
      </c>
    </row>
    <row r="4383" spans="1:23" x14ac:dyDescent="0.25">
      <c r="A4383">
        <f>COUNTIF('Value Matchup'!$D$356:$D$423,D4383)</f>
        <v>0</v>
      </c>
      <c r="B4383" t="s">
        <v>2001</v>
      </c>
      <c r="C4383">
        <v>201</v>
      </c>
      <c r="D4383" t="s">
        <v>273</v>
      </c>
      <c r="E4383" t="s">
        <v>123</v>
      </c>
      <c r="F4383" s="79" t="s">
        <v>550</v>
      </c>
      <c r="G4383">
        <v>-4.24</v>
      </c>
      <c r="H4383">
        <v>98.5</v>
      </c>
      <c r="I4383">
        <v>256</v>
      </c>
      <c r="J4383">
        <v>102.7</v>
      </c>
      <c r="K4383">
        <v>135</v>
      </c>
      <c r="L4383">
        <v>60.7</v>
      </c>
      <c r="M4383">
        <v>317</v>
      </c>
      <c r="N4383">
        <v>1E-3</v>
      </c>
      <c r="O4383">
        <v>177</v>
      </c>
      <c r="P4383">
        <v>-2.98</v>
      </c>
      <c r="Q4383">
        <v>198</v>
      </c>
      <c r="R4383">
        <v>104.1</v>
      </c>
      <c r="S4383">
        <v>167</v>
      </c>
      <c r="T4383">
        <v>107.1</v>
      </c>
      <c r="U4383">
        <v>263</v>
      </c>
      <c r="V4383">
        <v>3.75</v>
      </c>
      <c r="W4383">
        <v>72</v>
      </c>
    </row>
    <row r="4384" spans="1:23" x14ac:dyDescent="0.25">
      <c r="A4384">
        <f>COUNTIF('Value Matchup'!$D$356:$D$423,D4384)</f>
        <v>0</v>
      </c>
      <c r="B4384" t="s">
        <v>2001</v>
      </c>
      <c r="C4384">
        <v>202</v>
      </c>
      <c r="D4384" t="s">
        <v>168</v>
      </c>
      <c r="E4384" t="s">
        <v>169</v>
      </c>
      <c r="F4384" s="79" t="s">
        <v>549</v>
      </c>
      <c r="G4384">
        <v>-4.26</v>
      </c>
      <c r="H4384">
        <v>99.7</v>
      </c>
      <c r="I4384">
        <v>235</v>
      </c>
      <c r="J4384">
        <v>104</v>
      </c>
      <c r="K4384">
        <v>155</v>
      </c>
      <c r="L4384">
        <v>65.400000000000006</v>
      </c>
      <c r="M4384">
        <v>182</v>
      </c>
      <c r="N4384">
        <v>-2.7E-2</v>
      </c>
      <c r="O4384">
        <v>246</v>
      </c>
      <c r="P4384">
        <v>-1.56</v>
      </c>
      <c r="Q4384">
        <v>179</v>
      </c>
      <c r="R4384">
        <v>103.3</v>
      </c>
      <c r="S4384">
        <v>190</v>
      </c>
      <c r="T4384">
        <v>104.8</v>
      </c>
      <c r="U4384">
        <v>167</v>
      </c>
      <c r="V4384">
        <v>-0.85</v>
      </c>
      <c r="W4384">
        <v>169</v>
      </c>
    </row>
    <row r="4385" spans="1:23" x14ac:dyDescent="0.25">
      <c r="A4385">
        <f>COUNTIF('Value Matchup'!$D$356:$D$423,D4385)</f>
        <v>0</v>
      </c>
      <c r="B4385" t="s">
        <v>2001</v>
      </c>
      <c r="C4385">
        <v>203</v>
      </c>
      <c r="D4385" t="s">
        <v>170</v>
      </c>
      <c r="E4385" t="s">
        <v>1399</v>
      </c>
      <c r="F4385" s="79" t="s">
        <v>1862</v>
      </c>
      <c r="G4385">
        <v>-4.7300000000000004</v>
      </c>
      <c r="H4385">
        <v>107.3</v>
      </c>
      <c r="I4385">
        <v>115</v>
      </c>
      <c r="J4385">
        <v>112.1</v>
      </c>
      <c r="K4385">
        <v>306</v>
      </c>
      <c r="L4385">
        <v>68.2</v>
      </c>
      <c r="M4385">
        <v>77</v>
      </c>
      <c r="N4385">
        <v>-8.9999999999999993E-3</v>
      </c>
      <c r="O4385">
        <v>202</v>
      </c>
      <c r="P4385">
        <v>5.64</v>
      </c>
      <c r="Q4385">
        <v>74</v>
      </c>
      <c r="R4385">
        <v>107.4</v>
      </c>
      <c r="S4385">
        <v>73</v>
      </c>
      <c r="T4385">
        <v>101.7</v>
      </c>
      <c r="U4385">
        <v>77</v>
      </c>
      <c r="V4385">
        <v>5.64</v>
      </c>
      <c r="W4385">
        <v>43</v>
      </c>
    </row>
    <row r="4386" spans="1:23" x14ac:dyDescent="0.25">
      <c r="A4386">
        <f>COUNTIF('Value Matchup'!$D$356:$D$423,D4386)</f>
        <v>0</v>
      </c>
      <c r="B4386" t="s">
        <v>2001</v>
      </c>
      <c r="C4386">
        <v>204</v>
      </c>
      <c r="D4386" t="s">
        <v>128</v>
      </c>
      <c r="E4386" t="s">
        <v>123</v>
      </c>
      <c r="F4386" s="79" t="s">
        <v>546</v>
      </c>
      <c r="G4386">
        <v>-4.9400000000000004</v>
      </c>
      <c r="H4386">
        <v>103.7</v>
      </c>
      <c r="I4386">
        <v>177</v>
      </c>
      <c r="J4386">
        <v>108.7</v>
      </c>
      <c r="K4386">
        <v>243</v>
      </c>
      <c r="L4386">
        <v>67.5</v>
      </c>
      <c r="M4386">
        <v>98</v>
      </c>
      <c r="N4386">
        <v>3.6999999999999998E-2</v>
      </c>
      <c r="O4386">
        <v>81</v>
      </c>
      <c r="P4386">
        <v>-5.64</v>
      </c>
      <c r="Q4386">
        <v>259</v>
      </c>
      <c r="R4386">
        <v>102.2</v>
      </c>
      <c r="S4386">
        <v>225</v>
      </c>
      <c r="T4386">
        <v>107.8</v>
      </c>
      <c r="U4386">
        <v>298</v>
      </c>
      <c r="V4386">
        <v>-1.93</v>
      </c>
      <c r="W4386">
        <v>201</v>
      </c>
    </row>
    <row r="4387" spans="1:23" x14ac:dyDescent="0.25">
      <c r="A4387">
        <f>COUNTIF('Value Matchup'!$D$356:$D$423,D4387)</f>
        <v>0</v>
      </c>
      <c r="B4387" t="s">
        <v>2001</v>
      </c>
      <c r="C4387">
        <v>205</v>
      </c>
      <c r="D4387" t="s">
        <v>133</v>
      </c>
      <c r="E4387" t="s">
        <v>112</v>
      </c>
      <c r="F4387" s="79" t="s">
        <v>1739</v>
      </c>
      <c r="G4387">
        <v>-5.03</v>
      </c>
      <c r="H4387">
        <v>96.4</v>
      </c>
      <c r="I4387">
        <v>282</v>
      </c>
      <c r="J4387">
        <v>101.4</v>
      </c>
      <c r="K4387">
        <v>113</v>
      </c>
      <c r="L4387">
        <v>63.1</v>
      </c>
      <c r="M4387">
        <v>271</v>
      </c>
      <c r="N4387">
        <v>-8.8999999999999996E-2</v>
      </c>
      <c r="O4387">
        <v>322</v>
      </c>
      <c r="P4387">
        <v>0.85</v>
      </c>
      <c r="Q4387">
        <v>140</v>
      </c>
      <c r="R4387">
        <v>104.2</v>
      </c>
      <c r="S4387">
        <v>160</v>
      </c>
      <c r="T4387">
        <v>103.4</v>
      </c>
      <c r="U4387">
        <v>118</v>
      </c>
      <c r="V4387">
        <v>3.84</v>
      </c>
      <c r="W4387">
        <v>69</v>
      </c>
    </row>
    <row r="4388" spans="1:23" x14ac:dyDescent="0.25">
      <c r="A4388">
        <f>COUNTIF('Value Matchup'!$D$356:$D$423,D4388)</f>
        <v>0</v>
      </c>
      <c r="B4388" t="s">
        <v>2001</v>
      </c>
      <c r="C4388">
        <v>206</v>
      </c>
      <c r="D4388" t="s">
        <v>178</v>
      </c>
      <c r="E4388" t="s">
        <v>146</v>
      </c>
      <c r="F4388" s="79" t="s">
        <v>765</v>
      </c>
      <c r="G4388">
        <v>-5.23</v>
      </c>
      <c r="H4388">
        <v>104.7</v>
      </c>
      <c r="I4388">
        <v>158</v>
      </c>
      <c r="J4388">
        <v>110</v>
      </c>
      <c r="K4388">
        <v>272</v>
      </c>
      <c r="L4388">
        <v>61.9</v>
      </c>
      <c r="M4388">
        <v>302</v>
      </c>
      <c r="N4388">
        <v>4.7E-2</v>
      </c>
      <c r="O4388">
        <v>67</v>
      </c>
      <c r="P4388">
        <v>-7.81</v>
      </c>
      <c r="Q4388">
        <v>301</v>
      </c>
      <c r="R4388">
        <v>99.5</v>
      </c>
      <c r="S4388">
        <v>312</v>
      </c>
      <c r="T4388">
        <v>107.4</v>
      </c>
      <c r="U4388">
        <v>276</v>
      </c>
      <c r="V4388">
        <v>-9.77</v>
      </c>
      <c r="W4388">
        <v>327</v>
      </c>
    </row>
    <row r="4389" spans="1:23" x14ac:dyDescent="0.25">
      <c r="A4389">
        <f>COUNTIF('Value Matchup'!$D$356:$D$423,D4389)</f>
        <v>0</v>
      </c>
      <c r="B4389" t="s">
        <v>2001</v>
      </c>
      <c r="C4389">
        <v>207</v>
      </c>
      <c r="D4389" t="s">
        <v>201</v>
      </c>
      <c r="E4389" t="s">
        <v>161</v>
      </c>
      <c r="F4389" s="79" t="s">
        <v>514</v>
      </c>
      <c r="G4389">
        <v>-5.23</v>
      </c>
      <c r="H4389">
        <v>102.3</v>
      </c>
      <c r="I4389">
        <v>199</v>
      </c>
      <c r="J4389">
        <v>107.5</v>
      </c>
      <c r="K4389">
        <v>223</v>
      </c>
      <c r="L4389">
        <v>59.8</v>
      </c>
      <c r="M4389">
        <v>324</v>
      </c>
      <c r="N4389">
        <v>0</v>
      </c>
      <c r="O4389">
        <v>179</v>
      </c>
      <c r="P4389">
        <v>-2.93</v>
      </c>
      <c r="Q4389">
        <v>197</v>
      </c>
      <c r="R4389">
        <v>102.7</v>
      </c>
      <c r="S4389">
        <v>208</v>
      </c>
      <c r="T4389">
        <v>105.7</v>
      </c>
      <c r="U4389">
        <v>194</v>
      </c>
      <c r="V4389">
        <v>5.93</v>
      </c>
      <c r="W4389">
        <v>40</v>
      </c>
    </row>
    <row r="4390" spans="1:23" x14ac:dyDescent="0.25">
      <c r="A4390">
        <f>COUNTIF('Value Matchup'!$D$356:$D$423,D4390)</f>
        <v>0</v>
      </c>
      <c r="B4390" t="s">
        <v>2001</v>
      </c>
      <c r="C4390">
        <v>208</v>
      </c>
      <c r="D4390" t="s">
        <v>335</v>
      </c>
      <c r="E4390" t="s">
        <v>150</v>
      </c>
      <c r="F4390" s="79" t="s">
        <v>1662</v>
      </c>
      <c r="G4390">
        <v>-5.32</v>
      </c>
      <c r="H4390">
        <v>101.3</v>
      </c>
      <c r="I4390">
        <v>214</v>
      </c>
      <c r="J4390">
        <v>106.7</v>
      </c>
      <c r="K4390">
        <v>206</v>
      </c>
      <c r="L4390">
        <v>60.9</v>
      </c>
      <c r="M4390">
        <v>315</v>
      </c>
      <c r="N4390">
        <v>0.05</v>
      </c>
      <c r="O4390">
        <v>62</v>
      </c>
      <c r="P4390">
        <v>6.44</v>
      </c>
      <c r="Q4390">
        <v>66</v>
      </c>
      <c r="R4390">
        <v>106.8</v>
      </c>
      <c r="S4390">
        <v>84</v>
      </c>
      <c r="T4390">
        <v>100.4</v>
      </c>
      <c r="U4390">
        <v>42</v>
      </c>
      <c r="V4390">
        <v>-2.94</v>
      </c>
      <c r="W4390">
        <v>226</v>
      </c>
    </row>
    <row r="4391" spans="1:23" x14ac:dyDescent="0.25">
      <c r="A4391">
        <f>COUNTIF('Value Matchup'!$D$356:$D$423,D4391)</f>
        <v>0</v>
      </c>
      <c r="B4391" t="s">
        <v>2001</v>
      </c>
      <c r="C4391">
        <v>209</v>
      </c>
      <c r="D4391" t="s">
        <v>321</v>
      </c>
      <c r="E4391" t="s">
        <v>153</v>
      </c>
      <c r="F4391" s="79" t="s">
        <v>1660</v>
      </c>
      <c r="G4391">
        <v>-5.34</v>
      </c>
      <c r="H4391">
        <v>104.6</v>
      </c>
      <c r="I4391">
        <v>162</v>
      </c>
      <c r="J4391">
        <v>109.9</v>
      </c>
      <c r="K4391">
        <v>269</v>
      </c>
      <c r="L4391">
        <v>62.3</v>
      </c>
      <c r="M4391">
        <v>296</v>
      </c>
      <c r="N4391">
        <v>-2.9000000000000001E-2</v>
      </c>
      <c r="O4391">
        <v>251</v>
      </c>
      <c r="P4391">
        <v>-1.53</v>
      </c>
      <c r="Q4391">
        <v>178</v>
      </c>
      <c r="R4391">
        <v>103.6</v>
      </c>
      <c r="S4391">
        <v>178</v>
      </c>
      <c r="T4391">
        <v>105.1</v>
      </c>
      <c r="U4391">
        <v>173</v>
      </c>
      <c r="V4391">
        <v>2</v>
      </c>
      <c r="W4391">
        <v>100</v>
      </c>
    </row>
    <row r="4392" spans="1:23" x14ac:dyDescent="0.25">
      <c r="A4392">
        <f>COUNTIF('Value Matchup'!$D$356:$D$423,D4392)</f>
        <v>0</v>
      </c>
      <c r="B4392" t="s">
        <v>2001</v>
      </c>
      <c r="C4392">
        <v>210</v>
      </c>
      <c r="D4392" t="s">
        <v>274</v>
      </c>
      <c r="E4392" t="s">
        <v>173</v>
      </c>
      <c r="F4392" s="79" t="s">
        <v>1739</v>
      </c>
      <c r="G4392">
        <v>-5.38</v>
      </c>
      <c r="H4392">
        <v>100.1</v>
      </c>
      <c r="I4392">
        <v>232</v>
      </c>
      <c r="J4392">
        <v>105.5</v>
      </c>
      <c r="K4392">
        <v>182</v>
      </c>
      <c r="L4392">
        <v>66.900000000000006</v>
      </c>
      <c r="M4392">
        <v>118</v>
      </c>
      <c r="N4392">
        <v>3.2000000000000001E-2</v>
      </c>
      <c r="O4392">
        <v>94</v>
      </c>
      <c r="P4392">
        <v>3.82</v>
      </c>
      <c r="Q4392">
        <v>96</v>
      </c>
      <c r="R4392">
        <v>106.9</v>
      </c>
      <c r="S4392">
        <v>83</v>
      </c>
      <c r="T4392">
        <v>103.1</v>
      </c>
      <c r="U4392">
        <v>111</v>
      </c>
      <c r="V4392">
        <v>5.28</v>
      </c>
      <c r="W4392">
        <v>46</v>
      </c>
    </row>
    <row r="4393" spans="1:23" x14ac:dyDescent="0.25">
      <c r="A4393">
        <f>COUNTIF('Value Matchup'!$D$356:$D$423,D4393)</f>
        <v>0</v>
      </c>
      <c r="B4393" t="s">
        <v>2001</v>
      </c>
      <c r="C4393">
        <v>211</v>
      </c>
      <c r="D4393" t="s">
        <v>259</v>
      </c>
      <c r="E4393" t="s">
        <v>151</v>
      </c>
      <c r="F4393" s="79" t="s">
        <v>451</v>
      </c>
      <c r="G4393">
        <v>-5.5</v>
      </c>
      <c r="H4393">
        <v>95</v>
      </c>
      <c r="I4393">
        <v>294</v>
      </c>
      <c r="J4393">
        <v>100.5</v>
      </c>
      <c r="K4393">
        <v>96</v>
      </c>
      <c r="L4393">
        <v>67.8</v>
      </c>
      <c r="M4393">
        <v>85</v>
      </c>
      <c r="N4393">
        <v>9.5000000000000001E-2</v>
      </c>
      <c r="O4393">
        <v>16</v>
      </c>
      <c r="P4393">
        <v>3.16</v>
      </c>
      <c r="Q4393">
        <v>101</v>
      </c>
      <c r="R4393">
        <v>106.3</v>
      </c>
      <c r="S4393">
        <v>99</v>
      </c>
      <c r="T4393">
        <v>103.1</v>
      </c>
      <c r="U4393">
        <v>112</v>
      </c>
      <c r="V4393">
        <v>5.98</v>
      </c>
      <c r="W4393">
        <v>38</v>
      </c>
    </row>
    <row r="4394" spans="1:23" x14ac:dyDescent="0.25">
      <c r="A4394">
        <f>COUNTIF('Value Matchup'!$D$356:$D$423,D4394)</f>
        <v>0</v>
      </c>
      <c r="B4394" t="s">
        <v>2001</v>
      </c>
      <c r="C4394">
        <v>212</v>
      </c>
      <c r="D4394" t="s">
        <v>334</v>
      </c>
      <c r="E4394" t="s">
        <v>148</v>
      </c>
      <c r="F4394" s="79" t="s">
        <v>1564</v>
      </c>
      <c r="G4394">
        <v>-5.54</v>
      </c>
      <c r="H4394">
        <v>106.7</v>
      </c>
      <c r="I4394">
        <v>130</v>
      </c>
      <c r="J4394">
        <v>112.3</v>
      </c>
      <c r="K4394">
        <v>310</v>
      </c>
      <c r="L4394">
        <v>66.099999999999994</v>
      </c>
      <c r="M4394">
        <v>154</v>
      </c>
      <c r="N4394">
        <v>4.0000000000000001E-3</v>
      </c>
      <c r="O4394">
        <v>169</v>
      </c>
      <c r="P4394">
        <v>-9.7200000000000006</v>
      </c>
      <c r="Q4394">
        <v>318</v>
      </c>
      <c r="R4394">
        <v>99.7</v>
      </c>
      <c r="S4394">
        <v>309</v>
      </c>
      <c r="T4394">
        <v>109.5</v>
      </c>
      <c r="U4394">
        <v>335</v>
      </c>
      <c r="V4394">
        <v>-6.67</v>
      </c>
      <c r="W4394">
        <v>309</v>
      </c>
    </row>
    <row r="4395" spans="1:23" x14ac:dyDescent="0.25">
      <c r="A4395">
        <f>COUNTIF('Value Matchup'!$D$356:$D$423,D4395)</f>
        <v>0</v>
      </c>
      <c r="B4395" t="s">
        <v>2001</v>
      </c>
      <c r="C4395">
        <v>213</v>
      </c>
      <c r="D4395" t="s">
        <v>393</v>
      </c>
      <c r="E4395" t="s">
        <v>1974</v>
      </c>
      <c r="F4395" s="79" t="s">
        <v>1729</v>
      </c>
      <c r="G4395">
        <v>-5.66</v>
      </c>
      <c r="H4395">
        <v>107.3</v>
      </c>
      <c r="I4395">
        <v>117</v>
      </c>
      <c r="J4395">
        <v>112.9</v>
      </c>
      <c r="K4395">
        <v>315</v>
      </c>
      <c r="L4395">
        <v>66</v>
      </c>
      <c r="M4395">
        <v>157</v>
      </c>
      <c r="N4395">
        <v>-1.4999999999999999E-2</v>
      </c>
      <c r="O4395">
        <v>214</v>
      </c>
      <c r="P4395">
        <v>-1.28</v>
      </c>
      <c r="Q4395">
        <v>173</v>
      </c>
      <c r="R4395">
        <v>104.1</v>
      </c>
      <c r="S4395">
        <v>170</v>
      </c>
      <c r="T4395">
        <v>105.4</v>
      </c>
      <c r="U4395">
        <v>186</v>
      </c>
      <c r="V4395">
        <v>0.59</v>
      </c>
      <c r="W4395">
        <v>143</v>
      </c>
    </row>
    <row r="4396" spans="1:23" x14ac:dyDescent="0.25">
      <c r="A4396">
        <f>COUNTIF('Value Matchup'!$D$356:$D$423,D4396)</f>
        <v>0</v>
      </c>
      <c r="B4396" t="s">
        <v>2001</v>
      </c>
      <c r="C4396">
        <v>214</v>
      </c>
      <c r="D4396" t="s">
        <v>248</v>
      </c>
      <c r="E4396" t="s">
        <v>108</v>
      </c>
      <c r="F4396" s="79" t="s">
        <v>550</v>
      </c>
      <c r="G4396">
        <v>-5.97</v>
      </c>
      <c r="H4396">
        <v>103.6</v>
      </c>
      <c r="I4396">
        <v>179</v>
      </c>
      <c r="J4396">
        <v>109.6</v>
      </c>
      <c r="K4396">
        <v>261</v>
      </c>
      <c r="L4396">
        <v>68.900000000000006</v>
      </c>
      <c r="M4396">
        <v>59</v>
      </c>
      <c r="N4396">
        <v>1.4999999999999999E-2</v>
      </c>
      <c r="O4396">
        <v>147</v>
      </c>
      <c r="P4396">
        <v>-3.32</v>
      </c>
      <c r="Q4396">
        <v>202</v>
      </c>
      <c r="R4396">
        <v>102.3</v>
      </c>
      <c r="S4396">
        <v>218</v>
      </c>
      <c r="T4396">
        <v>105.7</v>
      </c>
      <c r="U4396">
        <v>195</v>
      </c>
      <c r="V4396">
        <v>4.3899999999999997</v>
      </c>
      <c r="W4396">
        <v>61</v>
      </c>
    </row>
    <row r="4397" spans="1:23" x14ac:dyDescent="0.25">
      <c r="A4397">
        <f>COUNTIF('Value Matchup'!$D$356:$D$423,D4397)</f>
        <v>0</v>
      </c>
      <c r="B4397" t="s">
        <v>2001</v>
      </c>
      <c r="C4397">
        <v>215</v>
      </c>
      <c r="D4397" t="s">
        <v>164</v>
      </c>
      <c r="E4397" t="s">
        <v>112</v>
      </c>
      <c r="F4397" s="79" t="s">
        <v>451</v>
      </c>
      <c r="G4397">
        <v>-6.03</v>
      </c>
      <c r="H4397">
        <v>100.3</v>
      </c>
      <c r="I4397">
        <v>229</v>
      </c>
      <c r="J4397">
        <v>106.3</v>
      </c>
      <c r="K4397">
        <v>197</v>
      </c>
      <c r="L4397">
        <v>65.599999999999994</v>
      </c>
      <c r="M4397">
        <v>174</v>
      </c>
      <c r="N4397">
        <v>7.5999999999999998E-2</v>
      </c>
      <c r="O4397">
        <v>26</v>
      </c>
      <c r="P4397">
        <v>-0.39</v>
      </c>
      <c r="Q4397">
        <v>160</v>
      </c>
      <c r="R4397">
        <v>103.7</v>
      </c>
      <c r="S4397">
        <v>175</v>
      </c>
      <c r="T4397">
        <v>104.1</v>
      </c>
      <c r="U4397">
        <v>147</v>
      </c>
      <c r="V4397">
        <v>-1.3</v>
      </c>
      <c r="W4397">
        <v>179</v>
      </c>
    </row>
    <row r="4398" spans="1:23" x14ac:dyDescent="0.25">
      <c r="A4398">
        <f>COUNTIF('Value Matchup'!$D$356:$D$423,D4398)</f>
        <v>0</v>
      </c>
      <c r="B4398" t="s">
        <v>2001</v>
      </c>
      <c r="C4398">
        <v>216</v>
      </c>
      <c r="D4398" t="s">
        <v>95</v>
      </c>
      <c r="E4398" t="s">
        <v>134</v>
      </c>
      <c r="F4398" s="79" t="s">
        <v>1993</v>
      </c>
      <c r="G4398">
        <v>-6.04</v>
      </c>
      <c r="H4398">
        <v>100.7</v>
      </c>
      <c r="I4398">
        <v>224</v>
      </c>
      <c r="J4398">
        <v>106.7</v>
      </c>
      <c r="K4398">
        <v>208</v>
      </c>
      <c r="L4398">
        <v>71.599999999999994</v>
      </c>
      <c r="M4398">
        <v>16</v>
      </c>
      <c r="N4398">
        <v>3.6999999999999998E-2</v>
      </c>
      <c r="O4398">
        <v>84</v>
      </c>
      <c r="P4398">
        <v>7.25</v>
      </c>
      <c r="Q4398">
        <v>54</v>
      </c>
      <c r="R4398">
        <v>108.8</v>
      </c>
      <c r="S4398">
        <v>42</v>
      </c>
      <c r="T4398">
        <v>101.5</v>
      </c>
      <c r="U4398">
        <v>71</v>
      </c>
      <c r="V4398">
        <v>-3.71</v>
      </c>
      <c r="W4398">
        <v>245</v>
      </c>
    </row>
    <row r="4399" spans="1:23" x14ac:dyDescent="0.25">
      <c r="A4399">
        <f>COUNTIF('Value Matchup'!$D$356:$D$423,D4399)</f>
        <v>0</v>
      </c>
      <c r="B4399" t="s">
        <v>2001</v>
      </c>
      <c r="C4399">
        <v>217</v>
      </c>
      <c r="D4399" t="s">
        <v>142</v>
      </c>
      <c r="E4399" t="s">
        <v>112</v>
      </c>
      <c r="F4399" s="79" t="s">
        <v>451</v>
      </c>
      <c r="G4399">
        <v>-6.18</v>
      </c>
      <c r="H4399">
        <v>99.6</v>
      </c>
      <c r="I4399">
        <v>236</v>
      </c>
      <c r="J4399">
        <v>105.8</v>
      </c>
      <c r="K4399">
        <v>187</v>
      </c>
      <c r="L4399">
        <v>67.599999999999994</v>
      </c>
      <c r="M4399">
        <v>94</v>
      </c>
      <c r="N4399">
        <v>2.8000000000000001E-2</v>
      </c>
      <c r="O4399">
        <v>111</v>
      </c>
      <c r="P4399">
        <v>-1.39</v>
      </c>
      <c r="Q4399">
        <v>176</v>
      </c>
      <c r="R4399">
        <v>103.3</v>
      </c>
      <c r="S4399">
        <v>189</v>
      </c>
      <c r="T4399">
        <v>104.7</v>
      </c>
      <c r="U4399">
        <v>162</v>
      </c>
      <c r="V4399">
        <v>-7.09</v>
      </c>
      <c r="W4399">
        <v>315</v>
      </c>
    </row>
    <row r="4400" spans="1:23" x14ac:dyDescent="0.25">
      <c r="A4400">
        <f>COUNTIF('Value Matchup'!$D$356:$D$423,D4400)</f>
        <v>1</v>
      </c>
      <c r="B4400" t="s">
        <v>2001</v>
      </c>
      <c r="C4400">
        <v>218</v>
      </c>
      <c r="D4400" t="s">
        <v>286</v>
      </c>
      <c r="E4400" t="s">
        <v>132</v>
      </c>
      <c r="F4400" s="79" t="s">
        <v>441</v>
      </c>
      <c r="G4400">
        <v>-6.31</v>
      </c>
      <c r="H4400">
        <v>98.4</v>
      </c>
      <c r="I4400">
        <v>259</v>
      </c>
      <c r="J4400">
        <v>104.7</v>
      </c>
      <c r="K4400">
        <v>164</v>
      </c>
      <c r="L4400">
        <v>64.900000000000006</v>
      </c>
      <c r="M4400">
        <v>202</v>
      </c>
      <c r="N4400">
        <v>5.1999999999999998E-2</v>
      </c>
      <c r="O4400">
        <v>59</v>
      </c>
      <c r="P4400">
        <v>-6.27</v>
      </c>
      <c r="Q4400">
        <v>280</v>
      </c>
      <c r="R4400">
        <v>101.7</v>
      </c>
      <c r="S4400">
        <v>246</v>
      </c>
      <c r="T4400">
        <v>108</v>
      </c>
      <c r="U4400">
        <v>309</v>
      </c>
      <c r="V4400">
        <v>11.85</v>
      </c>
      <c r="W4400">
        <v>8</v>
      </c>
    </row>
    <row r="4401" spans="1:23" x14ac:dyDescent="0.25">
      <c r="A4401">
        <f>COUNTIF('Value Matchup'!$D$356:$D$423,D4401)</f>
        <v>1</v>
      </c>
      <c r="B4401" t="s">
        <v>2001</v>
      </c>
      <c r="C4401">
        <v>219</v>
      </c>
      <c r="D4401" t="s">
        <v>250</v>
      </c>
      <c r="E4401" t="s">
        <v>159</v>
      </c>
      <c r="F4401" s="79" t="s">
        <v>449</v>
      </c>
      <c r="G4401">
        <v>-6.34</v>
      </c>
      <c r="H4401">
        <v>102.1</v>
      </c>
      <c r="I4401">
        <v>204</v>
      </c>
      <c r="J4401">
        <v>108.4</v>
      </c>
      <c r="K4401">
        <v>237</v>
      </c>
      <c r="L4401">
        <v>68.3</v>
      </c>
      <c r="M4401">
        <v>71</v>
      </c>
      <c r="N4401">
        <v>-5.3999999999999999E-2</v>
      </c>
      <c r="O4401">
        <v>292</v>
      </c>
      <c r="P4401">
        <v>-5.87</v>
      </c>
      <c r="Q4401">
        <v>268</v>
      </c>
      <c r="R4401">
        <v>101.9</v>
      </c>
      <c r="S4401">
        <v>240</v>
      </c>
      <c r="T4401">
        <v>107.7</v>
      </c>
      <c r="U4401">
        <v>294</v>
      </c>
      <c r="V4401">
        <v>-1.91</v>
      </c>
      <c r="W4401">
        <v>199</v>
      </c>
    </row>
    <row r="4402" spans="1:23" x14ac:dyDescent="0.25">
      <c r="A4402">
        <f>COUNTIF('Value Matchup'!$D$356:$D$423,D4402)</f>
        <v>0</v>
      </c>
      <c r="B4402" t="s">
        <v>2001</v>
      </c>
      <c r="C4402">
        <v>220</v>
      </c>
      <c r="D4402" t="s">
        <v>324</v>
      </c>
      <c r="E4402" t="s">
        <v>151</v>
      </c>
      <c r="F4402" s="79" t="s">
        <v>1730</v>
      </c>
      <c r="G4402">
        <v>-6.57</v>
      </c>
      <c r="H4402">
        <v>105</v>
      </c>
      <c r="I4402">
        <v>152</v>
      </c>
      <c r="J4402">
        <v>111.6</v>
      </c>
      <c r="K4402">
        <v>300</v>
      </c>
      <c r="L4402">
        <v>72.400000000000006</v>
      </c>
      <c r="M4402">
        <v>9</v>
      </c>
      <c r="N4402">
        <v>-2.4E-2</v>
      </c>
      <c r="O4402">
        <v>244</v>
      </c>
      <c r="P4402">
        <v>1.04</v>
      </c>
      <c r="Q4402">
        <v>134</v>
      </c>
      <c r="R4402">
        <v>104.8</v>
      </c>
      <c r="S4402">
        <v>140</v>
      </c>
      <c r="T4402">
        <v>103.8</v>
      </c>
      <c r="U4402">
        <v>138</v>
      </c>
      <c r="V4402">
        <v>0.99</v>
      </c>
      <c r="W4402">
        <v>129</v>
      </c>
    </row>
    <row r="4403" spans="1:23" x14ac:dyDescent="0.25">
      <c r="A4403">
        <f>COUNTIF('Value Matchup'!$D$356:$D$423,D4403)</f>
        <v>0</v>
      </c>
      <c r="B4403" t="s">
        <v>2001</v>
      </c>
      <c r="C4403">
        <v>221</v>
      </c>
      <c r="D4403" t="s">
        <v>343</v>
      </c>
      <c r="E4403" t="s">
        <v>132</v>
      </c>
      <c r="F4403" s="79" t="s">
        <v>517</v>
      </c>
      <c r="G4403">
        <v>-6.62</v>
      </c>
      <c r="H4403">
        <v>106.2</v>
      </c>
      <c r="I4403">
        <v>138</v>
      </c>
      <c r="J4403">
        <v>112.8</v>
      </c>
      <c r="K4403">
        <v>314</v>
      </c>
      <c r="L4403">
        <v>54.5</v>
      </c>
      <c r="M4403">
        <v>334</v>
      </c>
      <c r="N4403">
        <v>4.2999999999999997E-2</v>
      </c>
      <c r="O4403">
        <v>73</v>
      </c>
      <c r="P4403">
        <v>-4.58</v>
      </c>
      <c r="Q4403">
        <v>235</v>
      </c>
      <c r="R4403">
        <v>102</v>
      </c>
      <c r="S4403">
        <v>237</v>
      </c>
      <c r="T4403">
        <v>106.6</v>
      </c>
      <c r="U4403">
        <v>242</v>
      </c>
      <c r="V4403">
        <v>9.75</v>
      </c>
      <c r="W4403">
        <v>16</v>
      </c>
    </row>
    <row r="4404" spans="1:23" x14ac:dyDescent="0.25">
      <c r="A4404">
        <f>COUNTIF('Value Matchup'!$D$356:$D$423,D4404)</f>
        <v>0</v>
      </c>
      <c r="B4404" t="s">
        <v>2001</v>
      </c>
      <c r="C4404">
        <v>222</v>
      </c>
      <c r="D4404" t="s">
        <v>137</v>
      </c>
      <c r="E4404" t="s">
        <v>118</v>
      </c>
      <c r="F4404" s="79" t="s">
        <v>1078</v>
      </c>
      <c r="G4404">
        <v>-6.74</v>
      </c>
      <c r="H4404">
        <v>98.7</v>
      </c>
      <c r="I4404">
        <v>252</v>
      </c>
      <c r="J4404">
        <v>105.4</v>
      </c>
      <c r="K4404">
        <v>181</v>
      </c>
      <c r="L4404">
        <v>66.7</v>
      </c>
      <c r="M4404">
        <v>123</v>
      </c>
      <c r="N4404">
        <v>-4.7E-2</v>
      </c>
      <c r="O4404">
        <v>282</v>
      </c>
      <c r="P4404">
        <v>-7.91</v>
      </c>
      <c r="Q4404">
        <v>304</v>
      </c>
      <c r="R4404">
        <v>99.7</v>
      </c>
      <c r="S4404">
        <v>310</v>
      </c>
      <c r="T4404">
        <v>107.6</v>
      </c>
      <c r="U4404">
        <v>290</v>
      </c>
      <c r="V4404">
        <v>-9.5500000000000007</v>
      </c>
      <c r="W4404">
        <v>326</v>
      </c>
    </row>
    <row r="4405" spans="1:23" x14ac:dyDescent="0.25">
      <c r="A4405">
        <f>COUNTIF('Value Matchup'!$D$356:$D$423,D4405)</f>
        <v>0</v>
      </c>
      <c r="B4405" t="s">
        <v>2001</v>
      </c>
      <c r="C4405">
        <v>223</v>
      </c>
      <c r="D4405" t="s">
        <v>191</v>
      </c>
      <c r="E4405" t="s">
        <v>182</v>
      </c>
      <c r="F4405" s="79" t="s">
        <v>1662</v>
      </c>
      <c r="G4405">
        <v>-6.78</v>
      </c>
      <c r="H4405">
        <v>107.7</v>
      </c>
      <c r="I4405">
        <v>108</v>
      </c>
      <c r="J4405">
        <v>114.5</v>
      </c>
      <c r="K4405">
        <v>327</v>
      </c>
      <c r="L4405">
        <v>73.3</v>
      </c>
      <c r="M4405">
        <v>6</v>
      </c>
      <c r="N4405">
        <v>2.9000000000000001E-2</v>
      </c>
      <c r="O4405">
        <v>107</v>
      </c>
      <c r="P4405">
        <v>0.15</v>
      </c>
      <c r="Q4405">
        <v>153</v>
      </c>
      <c r="R4405">
        <v>106</v>
      </c>
      <c r="S4405">
        <v>105</v>
      </c>
      <c r="T4405">
        <v>105.8</v>
      </c>
      <c r="U4405">
        <v>203</v>
      </c>
      <c r="V4405">
        <v>0.53</v>
      </c>
      <c r="W4405">
        <v>145</v>
      </c>
    </row>
    <row r="4406" spans="1:23" x14ac:dyDescent="0.25">
      <c r="A4406">
        <f>COUNTIF('Value Matchup'!$D$356:$D$423,D4406)</f>
        <v>0</v>
      </c>
      <c r="B4406" t="s">
        <v>2001</v>
      </c>
      <c r="C4406">
        <v>224</v>
      </c>
      <c r="D4406" t="s">
        <v>196</v>
      </c>
      <c r="E4406" t="s">
        <v>112</v>
      </c>
      <c r="F4406" s="79" t="s">
        <v>514</v>
      </c>
      <c r="G4406">
        <v>-6.85</v>
      </c>
      <c r="H4406">
        <v>98</v>
      </c>
      <c r="I4406">
        <v>265</v>
      </c>
      <c r="J4406">
        <v>104.8</v>
      </c>
      <c r="K4406">
        <v>167</v>
      </c>
      <c r="L4406">
        <v>65.7</v>
      </c>
      <c r="M4406">
        <v>172</v>
      </c>
      <c r="N4406">
        <v>6.5000000000000002E-2</v>
      </c>
      <c r="O4406">
        <v>38</v>
      </c>
      <c r="P4406">
        <v>-0.82</v>
      </c>
      <c r="Q4406">
        <v>167</v>
      </c>
      <c r="R4406">
        <v>103.5</v>
      </c>
      <c r="S4406">
        <v>185</v>
      </c>
      <c r="T4406">
        <v>104.3</v>
      </c>
      <c r="U4406">
        <v>153</v>
      </c>
      <c r="V4406">
        <v>-1.96</v>
      </c>
      <c r="W4406">
        <v>203</v>
      </c>
    </row>
    <row r="4407" spans="1:23" x14ac:dyDescent="0.25">
      <c r="A4407">
        <f>COUNTIF('Value Matchup'!$D$356:$D$423,D4407)</f>
        <v>0</v>
      </c>
      <c r="B4407" t="s">
        <v>2001</v>
      </c>
      <c r="C4407">
        <v>225</v>
      </c>
      <c r="D4407" t="s">
        <v>396</v>
      </c>
      <c r="E4407" t="s">
        <v>176</v>
      </c>
      <c r="F4407" s="79" t="s">
        <v>1752</v>
      </c>
      <c r="G4407">
        <v>-6.96</v>
      </c>
      <c r="H4407">
        <v>99.5</v>
      </c>
      <c r="I4407">
        <v>239</v>
      </c>
      <c r="J4407">
        <v>106.5</v>
      </c>
      <c r="K4407">
        <v>203</v>
      </c>
      <c r="L4407">
        <v>65.599999999999994</v>
      </c>
      <c r="M4407">
        <v>173</v>
      </c>
      <c r="N4407">
        <v>-4.3999999999999997E-2</v>
      </c>
      <c r="O4407">
        <v>275</v>
      </c>
      <c r="P4407">
        <v>2.16</v>
      </c>
      <c r="Q4407">
        <v>117</v>
      </c>
      <c r="R4407">
        <v>105.9</v>
      </c>
      <c r="S4407">
        <v>108</v>
      </c>
      <c r="T4407">
        <v>103.7</v>
      </c>
      <c r="U4407">
        <v>128</v>
      </c>
      <c r="V4407">
        <v>4.7</v>
      </c>
      <c r="W4407">
        <v>52</v>
      </c>
    </row>
    <row r="4408" spans="1:23" x14ac:dyDescent="0.25">
      <c r="A4408">
        <f>COUNTIF('Value Matchup'!$D$356:$D$423,D4408)</f>
        <v>0</v>
      </c>
      <c r="B4408" t="s">
        <v>2001</v>
      </c>
      <c r="C4408">
        <v>226</v>
      </c>
      <c r="D4408" t="s">
        <v>205</v>
      </c>
      <c r="E4408" t="s">
        <v>123</v>
      </c>
      <c r="F4408" s="79" t="s">
        <v>445</v>
      </c>
      <c r="G4408">
        <v>-7.11</v>
      </c>
      <c r="H4408">
        <v>104.9</v>
      </c>
      <c r="I4408">
        <v>154</v>
      </c>
      <c r="J4408">
        <v>112</v>
      </c>
      <c r="K4408">
        <v>305</v>
      </c>
      <c r="L4408">
        <v>69.400000000000006</v>
      </c>
      <c r="M4408">
        <v>46</v>
      </c>
      <c r="N4408">
        <v>9.5000000000000001E-2</v>
      </c>
      <c r="O4408">
        <v>17</v>
      </c>
      <c r="P4408">
        <v>-4.68</v>
      </c>
      <c r="Q4408">
        <v>239</v>
      </c>
      <c r="R4408">
        <v>103.1</v>
      </c>
      <c r="S4408">
        <v>195</v>
      </c>
      <c r="T4408">
        <v>107.8</v>
      </c>
      <c r="U4408">
        <v>297</v>
      </c>
      <c r="V4408">
        <v>1.18</v>
      </c>
      <c r="W4408">
        <v>124</v>
      </c>
    </row>
    <row r="4409" spans="1:23" x14ac:dyDescent="0.25">
      <c r="A4409">
        <f>COUNTIF('Value Matchup'!$D$356:$D$423,D4409)</f>
        <v>0</v>
      </c>
      <c r="B4409" t="s">
        <v>2001</v>
      </c>
      <c r="C4409">
        <v>227</v>
      </c>
      <c r="D4409" t="s">
        <v>145</v>
      </c>
      <c r="E4409" t="s">
        <v>146</v>
      </c>
      <c r="F4409" s="79" t="s">
        <v>1747</v>
      </c>
      <c r="G4409">
        <v>-7.19</v>
      </c>
      <c r="H4409">
        <v>98.5</v>
      </c>
      <c r="I4409">
        <v>257</v>
      </c>
      <c r="J4409">
        <v>105.7</v>
      </c>
      <c r="K4409">
        <v>186</v>
      </c>
      <c r="L4409">
        <v>62.1</v>
      </c>
      <c r="M4409">
        <v>299</v>
      </c>
      <c r="N4409">
        <v>-2.4E-2</v>
      </c>
      <c r="O4409">
        <v>242</v>
      </c>
      <c r="P4409">
        <v>-3.9</v>
      </c>
      <c r="Q4409">
        <v>219</v>
      </c>
      <c r="R4409">
        <v>102.3</v>
      </c>
      <c r="S4409">
        <v>220</v>
      </c>
      <c r="T4409">
        <v>106.2</v>
      </c>
      <c r="U4409">
        <v>225</v>
      </c>
      <c r="V4409">
        <v>-1.8</v>
      </c>
      <c r="W4409">
        <v>196</v>
      </c>
    </row>
    <row r="4410" spans="1:23" x14ac:dyDescent="0.25">
      <c r="A4410">
        <f>COUNTIF('Value Matchup'!$D$356:$D$423,D4410)</f>
        <v>0</v>
      </c>
      <c r="B4410" t="s">
        <v>2001</v>
      </c>
      <c r="C4410">
        <v>228</v>
      </c>
      <c r="D4410" t="s">
        <v>385</v>
      </c>
      <c r="E4410" t="s">
        <v>123</v>
      </c>
      <c r="F4410" s="79" t="s">
        <v>442</v>
      </c>
      <c r="G4410">
        <v>-7.26</v>
      </c>
      <c r="H4410">
        <v>105.7</v>
      </c>
      <c r="I4410">
        <v>143</v>
      </c>
      <c r="J4410">
        <v>113</v>
      </c>
      <c r="K4410">
        <v>316</v>
      </c>
      <c r="L4410">
        <v>67.2</v>
      </c>
      <c r="M4410">
        <v>109</v>
      </c>
      <c r="N4410">
        <v>1.7999999999999999E-2</v>
      </c>
      <c r="O4410">
        <v>133</v>
      </c>
      <c r="P4410">
        <v>-4.17</v>
      </c>
      <c r="Q4410">
        <v>227</v>
      </c>
      <c r="R4410">
        <v>103.4</v>
      </c>
      <c r="S4410">
        <v>186</v>
      </c>
      <c r="T4410">
        <v>107.6</v>
      </c>
      <c r="U4410">
        <v>284</v>
      </c>
      <c r="V4410">
        <v>1.35</v>
      </c>
      <c r="W4410">
        <v>117</v>
      </c>
    </row>
    <row r="4411" spans="1:23" x14ac:dyDescent="0.25">
      <c r="A4411">
        <f>COUNTIF('Value Matchup'!$D$356:$D$423,D4411)</f>
        <v>0</v>
      </c>
      <c r="B4411" t="s">
        <v>2001</v>
      </c>
      <c r="C4411">
        <v>229</v>
      </c>
      <c r="D4411" t="s">
        <v>361</v>
      </c>
      <c r="E4411" t="s">
        <v>108</v>
      </c>
      <c r="F4411" s="79" t="s">
        <v>441</v>
      </c>
      <c r="G4411">
        <v>-7.27</v>
      </c>
      <c r="H4411">
        <v>102.1</v>
      </c>
      <c r="I4411">
        <v>202</v>
      </c>
      <c r="J4411">
        <v>109.4</v>
      </c>
      <c r="K4411">
        <v>253</v>
      </c>
      <c r="L4411">
        <v>63.1</v>
      </c>
      <c r="M4411">
        <v>273</v>
      </c>
      <c r="N4411">
        <v>7.8E-2</v>
      </c>
      <c r="O4411">
        <v>24</v>
      </c>
      <c r="P4411">
        <v>-4.82</v>
      </c>
      <c r="Q4411">
        <v>241</v>
      </c>
      <c r="R4411">
        <v>102.1</v>
      </c>
      <c r="S4411">
        <v>232</v>
      </c>
      <c r="T4411">
        <v>106.9</v>
      </c>
      <c r="U4411">
        <v>252</v>
      </c>
      <c r="V4411">
        <v>-1.02</v>
      </c>
      <c r="W4411">
        <v>175</v>
      </c>
    </row>
    <row r="4412" spans="1:23" x14ac:dyDescent="0.25">
      <c r="A4412">
        <f>COUNTIF('Value Matchup'!$D$356:$D$423,D4412)</f>
        <v>0</v>
      </c>
      <c r="B4412" t="s">
        <v>2001</v>
      </c>
      <c r="C4412">
        <v>230</v>
      </c>
      <c r="D4412" t="s">
        <v>310</v>
      </c>
      <c r="E4412" t="s">
        <v>112</v>
      </c>
      <c r="F4412" s="79" t="s">
        <v>1760</v>
      </c>
      <c r="G4412">
        <v>-7.32</v>
      </c>
      <c r="H4412">
        <v>102.2</v>
      </c>
      <c r="I4412">
        <v>201</v>
      </c>
      <c r="J4412">
        <v>109.5</v>
      </c>
      <c r="K4412">
        <v>255</v>
      </c>
      <c r="L4412">
        <v>65.7</v>
      </c>
      <c r="M4412">
        <v>171</v>
      </c>
      <c r="N4412">
        <v>-8.3000000000000004E-2</v>
      </c>
      <c r="O4412">
        <v>321</v>
      </c>
      <c r="P4412">
        <v>0.17</v>
      </c>
      <c r="Q4412">
        <v>151</v>
      </c>
      <c r="R4412">
        <v>104.3</v>
      </c>
      <c r="S4412">
        <v>157</v>
      </c>
      <c r="T4412">
        <v>104.2</v>
      </c>
      <c r="U4412">
        <v>150</v>
      </c>
      <c r="V4412">
        <v>-0.1</v>
      </c>
      <c r="W4412">
        <v>154</v>
      </c>
    </row>
    <row r="4413" spans="1:23" x14ac:dyDescent="0.25">
      <c r="A4413">
        <f>COUNTIF('Value Matchup'!$D$356:$D$423,D4413)</f>
        <v>0</v>
      </c>
      <c r="B4413" t="s">
        <v>2001</v>
      </c>
      <c r="C4413">
        <v>231</v>
      </c>
      <c r="D4413" t="s">
        <v>294</v>
      </c>
      <c r="E4413" t="s">
        <v>123</v>
      </c>
      <c r="F4413" s="79" t="s">
        <v>449</v>
      </c>
      <c r="G4413">
        <v>-7.33</v>
      </c>
      <c r="H4413">
        <v>107.8</v>
      </c>
      <c r="I4413">
        <v>107</v>
      </c>
      <c r="J4413">
        <v>115.1</v>
      </c>
      <c r="K4413">
        <v>332</v>
      </c>
      <c r="L4413">
        <v>64.099999999999994</v>
      </c>
      <c r="M4413">
        <v>230</v>
      </c>
      <c r="N4413">
        <v>4.0000000000000001E-3</v>
      </c>
      <c r="O4413">
        <v>167</v>
      </c>
      <c r="P4413">
        <v>-5.28</v>
      </c>
      <c r="Q4413">
        <v>251</v>
      </c>
      <c r="R4413">
        <v>102.3</v>
      </c>
      <c r="S4413">
        <v>221</v>
      </c>
      <c r="T4413">
        <v>107.5</v>
      </c>
      <c r="U4413">
        <v>283</v>
      </c>
      <c r="V4413">
        <v>2.65</v>
      </c>
      <c r="W4413">
        <v>90</v>
      </c>
    </row>
    <row r="4414" spans="1:23" x14ac:dyDescent="0.25">
      <c r="A4414">
        <f>COUNTIF('Value Matchup'!$D$356:$D$423,D4414)</f>
        <v>0</v>
      </c>
      <c r="B4414" t="s">
        <v>2001</v>
      </c>
      <c r="C4414">
        <v>232</v>
      </c>
      <c r="D4414" t="s">
        <v>172</v>
      </c>
      <c r="E4414" t="s">
        <v>173</v>
      </c>
      <c r="F4414" s="79" t="s">
        <v>1737</v>
      </c>
      <c r="G4414">
        <v>-7.45</v>
      </c>
      <c r="H4414">
        <v>99.8</v>
      </c>
      <c r="I4414">
        <v>234</v>
      </c>
      <c r="J4414">
        <v>107.2</v>
      </c>
      <c r="K4414">
        <v>218</v>
      </c>
      <c r="L4414">
        <v>63.4</v>
      </c>
      <c r="M4414">
        <v>262</v>
      </c>
      <c r="N4414">
        <v>-2.3E-2</v>
      </c>
      <c r="O4414">
        <v>238</v>
      </c>
      <c r="P4414">
        <v>3.13</v>
      </c>
      <c r="Q4414">
        <v>102</v>
      </c>
      <c r="R4414">
        <v>106.6</v>
      </c>
      <c r="S4414">
        <v>92</v>
      </c>
      <c r="T4414">
        <v>103.5</v>
      </c>
      <c r="U4414">
        <v>124</v>
      </c>
      <c r="V4414">
        <v>3.25</v>
      </c>
      <c r="W4414">
        <v>78</v>
      </c>
    </row>
    <row r="4415" spans="1:23" x14ac:dyDescent="0.25">
      <c r="A4415">
        <f>COUNTIF('Value Matchup'!$D$356:$D$423,D4415)</f>
        <v>0</v>
      </c>
      <c r="B4415" t="s">
        <v>2001</v>
      </c>
      <c r="C4415">
        <v>233</v>
      </c>
      <c r="D4415" t="s">
        <v>347</v>
      </c>
      <c r="E4415" t="s">
        <v>155</v>
      </c>
      <c r="F4415" s="79" t="s">
        <v>1773</v>
      </c>
      <c r="G4415">
        <v>-7.57</v>
      </c>
      <c r="H4415">
        <v>95</v>
      </c>
      <c r="I4415">
        <v>295</v>
      </c>
      <c r="J4415">
        <v>102.5</v>
      </c>
      <c r="K4415">
        <v>132</v>
      </c>
      <c r="L4415">
        <v>65.8</v>
      </c>
      <c r="M4415">
        <v>166</v>
      </c>
      <c r="N4415">
        <v>-1.7999999999999999E-2</v>
      </c>
      <c r="O4415">
        <v>224</v>
      </c>
      <c r="P4415">
        <v>4.78</v>
      </c>
      <c r="Q4415">
        <v>84</v>
      </c>
      <c r="R4415">
        <v>106.9</v>
      </c>
      <c r="S4415">
        <v>82</v>
      </c>
      <c r="T4415">
        <v>102.1</v>
      </c>
      <c r="U4415">
        <v>91</v>
      </c>
      <c r="V4415">
        <v>7.42</v>
      </c>
      <c r="W4415">
        <v>29</v>
      </c>
    </row>
    <row r="4416" spans="1:23" x14ac:dyDescent="0.25">
      <c r="A4416">
        <f>COUNTIF('Value Matchup'!$D$356:$D$423,D4416)</f>
        <v>0</v>
      </c>
      <c r="B4416" t="s">
        <v>2001</v>
      </c>
      <c r="C4416">
        <v>234</v>
      </c>
      <c r="D4416" t="s">
        <v>157</v>
      </c>
      <c r="E4416" t="s">
        <v>153</v>
      </c>
      <c r="F4416" s="79" t="s">
        <v>449</v>
      </c>
      <c r="G4416">
        <v>-7.74</v>
      </c>
      <c r="H4416">
        <v>97.6</v>
      </c>
      <c r="I4416">
        <v>271</v>
      </c>
      <c r="J4416">
        <v>105.3</v>
      </c>
      <c r="K4416">
        <v>176</v>
      </c>
      <c r="L4416">
        <v>71.3</v>
      </c>
      <c r="M4416">
        <v>18</v>
      </c>
      <c r="N4416">
        <v>1.7000000000000001E-2</v>
      </c>
      <c r="O4416">
        <v>140</v>
      </c>
      <c r="P4416">
        <v>-4.01</v>
      </c>
      <c r="Q4416">
        <v>221</v>
      </c>
      <c r="R4416">
        <v>103.1</v>
      </c>
      <c r="S4416">
        <v>194</v>
      </c>
      <c r="T4416">
        <v>107.1</v>
      </c>
      <c r="U4416">
        <v>264</v>
      </c>
      <c r="V4416">
        <v>-4.8099999999999996</v>
      </c>
      <c r="W4416">
        <v>275</v>
      </c>
    </row>
    <row r="4417" spans="1:23" x14ac:dyDescent="0.25">
      <c r="A4417">
        <f>COUNTIF('Value Matchup'!$D$356:$D$423,D4417)</f>
        <v>0</v>
      </c>
      <c r="B4417" t="s">
        <v>2001</v>
      </c>
      <c r="C4417">
        <v>235</v>
      </c>
      <c r="D4417" t="s">
        <v>174</v>
      </c>
      <c r="E4417" t="s">
        <v>159</v>
      </c>
      <c r="F4417" s="79" t="s">
        <v>444</v>
      </c>
      <c r="G4417">
        <v>-7.88</v>
      </c>
      <c r="H4417">
        <v>102.5</v>
      </c>
      <c r="I4417">
        <v>197</v>
      </c>
      <c r="J4417">
        <v>110.4</v>
      </c>
      <c r="K4417">
        <v>281</v>
      </c>
      <c r="L4417">
        <v>66.400000000000006</v>
      </c>
      <c r="M4417">
        <v>136</v>
      </c>
      <c r="N4417">
        <v>-3.1E-2</v>
      </c>
      <c r="O4417">
        <v>259</v>
      </c>
      <c r="P4417">
        <v>-7.22</v>
      </c>
      <c r="Q4417">
        <v>296</v>
      </c>
      <c r="R4417">
        <v>100.1</v>
      </c>
      <c r="S4417">
        <v>302</v>
      </c>
      <c r="T4417">
        <v>107.3</v>
      </c>
      <c r="U4417">
        <v>273</v>
      </c>
      <c r="V4417">
        <v>-5.68</v>
      </c>
      <c r="W4417">
        <v>293</v>
      </c>
    </row>
    <row r="4418" spans="1:23" x14ac:dyDescent="0.25">
      <c r="A4418">
        <f>COUNTIF('Value Matchup'!$D$356:$D$423,D4418)</f>
        <v>0</v>
      </c>
      <c r="B4418" t="s">
        <v>2001</v>
      </c>
      <c r="C4418">
        <v>236</v>
      </c>
      <c r="D4418" t="s">
        <v>247</v>
      </c>
      <c r="E4418" t="s">
        <v>182</v>
      </c>
      <c r="F4418" s="79" t="s">
        <v>1746</v>
      </c>
      <c r="G4418">
        <v>-8.07</v>
      </c>
      <c r="H4418">
        <v>104.5</v>
      </c>
      <c r="I4418">
        <v>166</v>
      </c>
      <c r="J4418">
        <v>112.5</v>
      </c>
      <c r="K4418">
        <v>311</v>
      </c>
      <c r="L4418">
        <v>66.900000000000006</v>
      </c>
      <c r="M4418">
        <v>116</v>
      </c>
      <c r="N4418">
        <v>-7.6999999999999999E-2</v>
      </c>
      <c r="O4418">
        <v>317</v>
      </c>
      <c r="P4418">
        <v>-4.21</v>
      </c>
      <c r="Q4418">
        <v>229</v>
      </c>
      <c r="R4418">
        <v>103</v>
      </c>
      <c r="S4418">
        <v>198</v>
      </c>
      <c r="T4418">
        <v>107.2</v>
      </c>
      <c r="U4418">
        <v>267</v>
      </c>
      <c r="V4418">
        <v>-11.8</v>
      </c>
      <c r="W4418">
        <v>334</v>
      </c>
    </row>
    <row r="4419" spans="1:23" x14ac:dyDescent="0.25">
      <c r="A4419">
        <f>COUNTIF('Value Matchup'!$D$356:$D$423,D4419)</f>
        <v>0</v>
      </c>
      <c r="B4419" t="s">
        <v>2001</v>
      </c>
      <c r="C4419">
        <v>237</v>
      </c>
      <c r="D4419" t="s">
        <v>407</v>
      </c>
      <c r="E4419" t="s">
        <v>159</v>
      </c>
      <c r="F4419" s="79" t="s">
        <v>552</v>
      </c>
      <c r="G4419">
        <v>-8.16</v>
      </c>
      <c r="H4419">
        <v>106.4</v>
      </c>
      <c r="I4419">
        <v>137</v>
      </c>
      <c r="J4419">
        <v>114.6</v>
      </c>
      <c r="K4419">
        <v>328</v>
      </c>
      <c r="L4419">
        <v>89.7</v>
      </c>
      <c r="M4419">
        <v>1</v>
      </c>
      <c r="N4419">
        <v>-7.9000000000000001E-2</v>
      </c>
      <c r="O4419">
        <v>320</v>
      </c>
      <c r="P4419">
        <v>-7.56</v>
      </c>
      <c r="Q4419">
        <v>299</v>
      </c>
      <c r="R4419">
        <v>100.4</v>
      </c>
      <c r="S4419">
        <v>292</v>
      </c>
      <c r="T4419">
        <v>108</v>
      </c>
      <c r="U4419">
        <v>310</v>
      </c>
      <c r="V4419">
        <v>-10.06</v>
      </c>
      <c r="W4419">
        <v>330</v>
      </c>
    </row>
    <row r="4420" spans="1:23" x14ac:dyDescent="0.25">
      <c r="A4420">
        <f>COUNTIF('Value Matchup'!$D$356:$D$423,D4420)</f>
        <v>0</v>
      </c>
      <c r="B4420" t="s">
        <v>2001</v>
      </c>
      <c r="C4420">
        <v>238</v>
      </c>
      <c r="D4420" t="s">
        <v>414</v>
      </c>
      <c r="E4420" t="s">
        <v>169</v>
      </c>
      <c r="F4420" s="79" t="s">
        <v>1718</v>
      </c>
      <c r="G4420">
        <v>-8.33</v>
      </c>
      <c r="H4420">
        <v>101.6</v>
      </c>
      <c r="I4420">
        <v>208</v>
      </c>
      <c r="J4420">
        <v>109.9</v>
      </c>
      <c r="K4420">
        <v>268</v>
      </c>
      <c r="L4420">
        <v>67.5</v>
      </c>
      <c r="M4420">
        <v>97</v>
      </c>
      <c r="N4420">
        <v>5.0000000000000001E-3</v>
      </c>
      <c r="O4420">
        <v>165</v>
      </c>
      <c r="P4420">
        <v>0.91</v>
      </c>
      <c r="Q4420">
        <v>138</v>
      </c>
      <c r="R4420">
        <v>104.6</v>
      </c>
      <c r="S4420">
        <v>150</v>
      </c>
      <c r="T4420">
        <v>103.7</v>
      </c>
      <c r="U4420">
        <v>129</v>
      </c>
      <c r="V4420">
        <v>9.56</v>
      </c>
      <c r="W4420">
        <v>18</v>
      </c>
    </row>
    <row r="4421" spans="1:23" x14ac:dyDescent="0.25">
      <c r="A4421">
        <f>COUNTIF('Value Matchup'!$D$356:$D$423,D4421)</f>
        <v>0</v>
      </c>
      <c r="B4421" t="s">
        <v>2001</v>
      </c>
      <c r="C4421">
        <v>239</v>
      </c>
      <c r="D4421" t="s">
        <v>221</v>
      </c>
      <c r="E4421" t="s">
        <v>118</v>
      </c>
      <c r="F4421" s="79" t="s">
        <v>451</v>
      </c>
      <c r="G4421">
        <v>-8.35</v>
      </c>
      <c r="H4421">
        <v>98.3</v>
      </c>
      <c r="I4421">
        <v>260</v>
      </c>
      <c r="J4421">
        <v>106.7</v>
      </c>
      <c r="K4421">
        <v>207</v>
      </c>
      <c r="L4421">
        <v>63.8</v>
      </c>
      <c r="M4421">
        <v>246</v>
      </c>
      <c r="N4421">
        <v>2.4E-2</v>
      </c>
      <c r="O4421">
        <v>122</v>
      </c>
      <c r="P4421">
        <v>-5.01</v>
      </c>
      <c r="Q4421">
        <v>245</v>
      </c>
      <c r="R4421">
        <v>101</v>
      </c>
      <c r="S4421">
        <v>270</v>
      </c>
      <c r="T4421">
        <v>106</v>
      </c>
      <c r="U4421">
        <v>216</v>
      </c>
      <c r="V4421">
        <v>-2.06</v>
      </c>
      <c r="W4421">
        <v>206</v>
      </c>
    </row>
    <row r="4422" spans="1:23" x14ac:dyDescent="0.25">
      <c r="A4422">
        <f>COUNTIF('Value Matchup'!$D$356:$D$423,D4422)</f>
        <v>0</v>
      </c>
      <c r="B4422" t="s">
        <v>2001</v>
      </c>
      <c r="C4422">
        <v>240</v>
      </c>
      <c r="D4422" t="s">
        <v>285</v>
      </c>
      <c r="E4422" t="s">
        <v>148</v>
      </c>
      <c r="F4422" s="79" t="s">
        <v>1718</v>
      </c>
      <c r="G4422">
        <v>-8.52</v>
      </c>
      <c r="H4422">
        <v>95.6</v>
      </c>
      <c r="I4422">
        <v>288</v>
      </c>
      <c r="J4422">
        <v>104.1</v>
      </c>
      <c r="K4422">
        <v>156</v>
      </c>
      <c r="L4422">
        <v>64.5</v>
      </c>
      <c r="M4422">
        <v>216</v>
      </c>
      <c r="N4422">
        <v>-4.1000000000000002E-2</v>
      </c>
      <c r="O4422">
        <v>268</v>
      </c>
      <c r="P4422">
        <v>-5.78</v>
      </c>
      <c r="Q4422">
        <v>264</v>
      </c>
      <c r="R4422">
        <v>102.8</v>
      </c>
      <c r="S4422">
        <v>206</v>
      </c>
      <c r="T4422">
        <v>108.6</v>
      </c>
      <c r="U4422">
        <v>318</v>
      </c>
      <c r="V4422">
        <v>1.85</v>
      </c>
      <c r="W4422">
        <v>103</v>
      </c>
    </row>
    <row r="4423" spans="1:23" x14ac:dyDescent="0.25">
      <c r="A4423">
        <f>COUNTIF('Value Matchup'!$D$356:$D$423,D4423)</f>
        <v>1</v>
      </c>
      <c r="B4423" t="s">
        <v>2001</v>
      </c>
      <c r="C4423">
        <v>241</v>
      </c>
      <c r="D4423" t="s">
        <v>216</v>
      </c>
      <c r="E4423" t="s">
        <v>176</v>
      </c>
      <c r="F4423" s="79" t="s">
        <v>1718</v>
      </c>
      <c r="G4423">
        <v>-8.69</v>
      </c>
      <c r="H4423">
        <v>100.8</v>
      </c>
      <c r="I4423">
        <v>222</v>
      </c>
      <c r="J4423">
        <v>109.5</v>
      </c>
      <c r="K4423">
        <v>259</v>
      </c>
      <c r="L4423">
        <v>64.2</v>
      </c>
      <c r="M4423">
        <v>228</v>
      </c>
      <c r="N4423">
        <v>4.5999999999999999E-2</v>
      </c>
      <c r="O4423">
        <v>70</v>
      </c>
      <c r="P4423">
        <v>0.39</v>
      </c>
      <c r="Q4423">
        <v>146</v>
      </c>
      <c r="R4423">
        <v>104.8</v>
      </c>
      <c r="S4423">
        <v>144</v>
      </c>
      <c r="T4423">
        <v>104.4</v>
      </c>
      <c r="U4423">
        <v>155</v>
      </c>
      <c r="V4423">
        <v>-2.97</v>
      </c>
      <c r="W4423">
        <v>229</v>
      </c>
    </row>
    <row r="4424" spans="1:23" x14ac:dyDescent="0.25">
      <c r="A4424">
        <f>COUNTIF('Value Matchup'!$D$356:$D$423,D4424)</f>
        <v>0</v>
      </c>
      <c r="B4424" t="s">
        <v>2001</v>
      </c>
      <c r="C4424">
        <v>242</v>
      </c>
      <c r="D4424" t="s">
        <v>394</v>
      </c>
      <c r="E4424" t="s">
        <v>159</v>
      </c>
      <c r="F4424" s="79" t="s">
        <v>1660</v>
      </c>
      <c r="G4424">
        <v>-8.93</v>
      </c>
      <c r="H4424">
        <v>96.9</v>
      </c>
      <c r="I4424">
        <v>278</v>
      </c>
      <c r="J4424">
        <v>105.9</v>
      </c>
      <c r="K4424">
        <v>188</v>
      </c>
      <c r="L4424">
        <v>68</v>
      </c>
      <c r="M4424">
        <v>79</v>
      </c>
      <c r="N4424">
        <v>-1.7999999999999999E-2</v>
      </c>
      <c r="O4424">
        <v>222</v>
      </c>
      <c r="P4424">
        <v>-1.75</v>
      </c>
      <c r="Q4424">
        <v>183</v>
      </c>
      <c r="R4424">
        <v>104.6</v>
      </c>
      <c r="S4424">
        <v>151</v>
      </c>
      <c r="T4424">
        <v>106.3</v>
      </c>
      <c r="U4424">
        <v>230</v>
      </c>
      <c r="V4424">
        <v>4.97</v>
      </c>
      <c r="W4424">
        <v>49</v>
      </c>
    </row>
    <row r="4425" spans="1:23" x14ac:dyDescent="0.25">
      <c r="A4425">
        <f>COUNTIF('Value Matchup'!$D$356:$D$423,D4425)</f>
        <v>0</v>
      </c>
      <c r="B4425" t="s">
        <v>2001</v>
      </c>
      <c r="C4425">
        <v>243</v>
      </c>
      <c r="D4425" t="s">
        <v>256</v>
      </c>
      <c r="E4425" t="s">
        <v>123</v>
      </c>
      <c r="F4425" s="79" t="s">
        <v>515</v>
      </c>
      <c r="G4425">
        <v>-8.99</v>
      </c>
      <c r="H4425">
        <v>101.5</v>
      </c>
      <c r="I4425">
        <v>209</v>
      </c>
      <c r="J4425">
        <v>110.5</v>
      </c>
      <c r="K4425">
        <v>286</v>
      </c>
      <c r="L4425">
        <v>67.3</v>
      </c>
      <c r="M4425">
        <v>105</v>
      </c>
      <c r="N4425">
        <v>0.10199999999999999</v>
      </c>
      <c r="O4425">
        <v>9</v>
      </c>
      <c r="P4425">
        <v>-5.57</v>
      </c>
      <c r="Q4425">
        <v>256</v>
      </c>
      <c r="R4425">
        <v>102.1</v>
      </c>
      <c r="S4425">
        <v>229</v>
      </c>
      <c r="T4425">
        <v>107.7</v>
      </c>
      <c r="U4425">
        <v>291</v>
      </c>
      <c r="V4425">
        <v>4.25</v>
      </c>
      <c r="W4425">
        <v>64</v>
      </c>
    </row>
    <row r="4426" spans="1:23" x14ac:dyDescent="0.25">
      <c r="A4426">
        <f>COUNTIF('Value Matchup'!$D$356:$D$423,D4426)</f>
        <v>0</v>
      </c>
      <c r="B4426" t="s">
        <v>2001</v>
      </c>
      <c r="C4426">
        <v>244</v>
      </c>
      <c r="D4426" t="s">
        <v>333</v>
      </c>
      <c r="E4426" t="s">
        <v>161</v>
      </c>
      <c r="F4426" s="79" t="s">
        <v>445</v>
      </c>
      <c r="G4426">
        <v>-9.08</v>
      </c>
      <c r="H4426">
        <v>102.1</v>
      </c>
      <c r="I4426">
        <v>206</v>
      </c>
      <c r="J4426">
        <v>111.2</v>
      </c>
      <c r="K4426">
        <v>292</v>
      </c>
      <c r="L4426">
        <v>67.7</v>
      </c>
      <c r="M4426">
        <v>87</v>
      </c>
      <c r="N4426">
        <v>0.111</v>
      </c>
      <c r="O4426">
        <v>4</v>
      </c>
      <c r="P4426">
        <v>-6.26</v>
      </c>
      <c r="Q4426">
        <v>279</v>
      </c>
      <c r="R4426">
        <v>100.6</v>
      </c>
      <c r="S4426">
        <v>288</v>
      </c>
      <c r="T4426">
        <v>106.8</v>
      </c>
      <c r="U4426">
        <v>248</v>
      </c>
      <c r="V4426">
        <v>-2.96</v>
      </c>
      <c r="W4426">
        <v>227</v>
      </c>
    </row>
    <row r="4427" spans="1:23" x14ac:dyDescent="0.25">
      <c r="A4427">
        <f>COUNTIF('Value Matchup'!$D$356:$D$423,D4427)</f>
        <v>0</v>
      </c>
      <c r="B4427" t="s">
        <v>2001</v>
      </c>
      <c r="C4427">
        <v>245</v>
      </c>
      <c r="D4427" t="s">
        <v>160</v>
      </c>
      <c r="E4427" t="s">
        <v>161</v>
      </c>
      <c r="F4427" s="79" t="s">
        <v>1660</v>
      </c>
      <c r="G4427">
        <v>-9.1300000000000008</v>
      </c>
      <c r="H4427">
        <v>100.2</v>
      </c>
      <c r="I4427">
        <v>231</v>
      </c>
      <c r="J4427">
        <v>109.4</v>
      </c>
      <c r="K4427">
        <v>252</v>
      </c>
      <c r="L4427">
        <v>67</v>
      </c>
      <c r="M4427">
        <v>115</v>
      </c>
      <c r="N4427">
        <v>-1.4999999999999999E-2</v>
      </c>
      <c r="O4427">
        <v>213</v>
      </c>
      <c r="P4427">
        <v>-5.62</v>
      </c>
      <c r="Q4427">
        <v>258</v>
      </c>
      <c r="R4427">
        <v>101.7</v>
      </c>
      <c r="S4427">
        <v>247</v>
      </c>
      <c r="T4427">
        <v>107.3</v>
      </c>
      <c r="U4427">
        <v>270</v>
      </c>
      <c r="V4427">
        <v>-2.3199999999999998</v>
      </c>
      <c r="W4427">
        <v>209</v>
      </c>
    </row>
    <row r="4428" spans="1:23" x14ac:dyDescent="0.25">
      <c r="A4428">
        <f>COUNTIF('Value Matchup'!$D$356:$D$423,D4428)</f>
        <v>0</v>
      </c>
      <c r="B4428" t="s">
        <v>2001</v>
      </c>
      <c r="C4428">
        <v>246</v>
      </c>
      <c r="D4428" t="s">
        <v>241</v>
      </c>
      <c r="E4428" t="s">
        <v>207</v>
      </c>
      <c r="F4428" s="79" t="s">
        <v>1405</v>
      </c>
      <c r="G4428">
        <v>-9.33</v>
      </c>
      <c r="H4428">
        <v>100.5</v>
      </c>
      <c r="I4428">
        <v>226</v>
      </c>
      <c r="J4428">
        <v>109.8</v>
      </c>
      <c r="K4428">
        <v>264</v>
      </c>
      <c r="L4428">
        <v>70.2</v>
      </c>
      <c r="M4428">
        <v>35</v>
      </c>
      <c r="N4428">
        <v>7.5999999999999998E-2</v>
      </c>
      <c r="O4428">
        <v>25</v>
      </c>
      <c r="P4428">
        <v>-7.19</v>
      </c>
      <c r="Q4428">
        <v>295</v>
      </c>
      <c r="R4428">
        <v>100.2</v>
      </c>
      <c r="S4428">
        <v>300</v>
      </c>
      <c r="T4428">
        <v>107.3</v>
      </c>
      <c r="U4428">
        <v>275</v>
      </c>
      <c r="V4428">
        <v>7.29</v>
      </c>
      <c r="W4428">
        <v>31</v>
      </c>
    </row>
    <row r="4429" spans="1:23" x14ac:dyDescent="0.25">
      <c r="A4429">
        <f>COUNTIF('Value Matchup'!$D$356:$D$423,D4429)</f>
        <v>0</v>
      </c>
      <c r="B4429" t="s">
        <v>2001</v>
      </c>
      <c r="C4429">
        <v>247</v>
      </c>
      <c r="D4429" t="s">
        <v>27</v>
      </c>
      <c r="E4429" t="s">
        <v>136</v>
      </c>
      <c r="F4429" s="79" t="s">
        <v>452</v>
      </c>
      <c r="G4429">
        <v>-9.33</v>
      </c>
      <c r="H4429">
        <v>93.7</v>
      </c>
      <c r="I4429">
        <v>306</v>
      </c>
      <c r="J4429">
        <v>103</v>
      </c>
      <c r="K4429">
        <v>138</v>
      </c>
      <c r="L4429">
        <v>69.099999999999994</v>
      </c>
      <c r="M4429">
        <v>56</v>
      </c>
      <c r="N4429">
        <v>-1.6E-2</v>
      </c>
      <c r="O4429">
        <v>217</v>
      </c>
      <c r="P4429">
        <v>-10.88</v>
      </c>
      <c r="Q4429">
        <v>326</v>
      </c>
      <c r="R4429">
        <v>98.5</v>
      </c>
      <c r="S4429">
        <v>318</v>
      </c>
      <c r="T4429">
        <v>109.4</v>
      </c>
      <c r="U4429">
        <v>334</v>
      </c>
      <c r="V4429">
        <v>1.5</v>
      </c>
      <c r="W4429">
        <v>112</v>
      </c>
    </row>
    <row r="4430" spans="1:23" x14ac:dyDescent="0.25">
      <c r="A4430">
        <f>COUNTIF('Value Matchup'!$D$356:$D$423,D4430)</f>
        <v>0</v>
      </c>
      <c r="B4430" t="s">
        <v>2001</v>
      </c>
      <c r="C4430">
        <v>248</v>
      </c>
      <c r="D4430" t="s">
        <v>1398</v>
      </c>
      <c r="E4430" t="s">
        <v>1399</v>
      </c>
      <c r="F4430" s="79" t="s">
        <v>1744</v>
      </c>
      <c r="G4430">
        <v>-9.34</v>
      </c>
      <c r="H4430">
        <v>98.8</v>
      </c>
      <c r="I4430">
        <v>250</v>
      </c>
      <c r="J4430">
        <v>108.2</v>
      </c>
      <c r="K4430">
        <v>231</v>
      </c>
      <c r="L4430">
        <v>66.8</v>
      </c>
      <c r="M4430">
        <v>122</v>
      </c>
      <c r="N4430">
        <v>1.4999999999999999E-2</v>
      </c>
      <c r="O4430">
        <v>148</v>
      </c>
      <c r="P4430">
        <v>-1.23</v>
      </c>
      <c r="Q4430">
        <v>172</v>
      </c>
      <c r="R4430">
        <v>103.6</v>
      </c>
      <c r="S4430">
        <v>180</v>
      </c>
      <c r="T4430">
        <v>104.8</v>
      </c>
      <c r="U4430">
        <v>166</v>
      </c>
      <c r="V4430">
        <v>3.51</v>
      </c>
      <c r="W4430">
        <v>75</v>
      </c>
    </row>
    <row r="4431" spans="1:23" x14ac:dyDescent="0.25">
      <c r="A4431">
        <f>COUNTIF('Value Matchup'!$D$356:$D$423,D4431)</f>
        <v>1</v>
      </c>
      <c r="B4431" t="s">
        <v>2001</v>
      </c>
      <c r="C4431">
        <v>249</v>
      </c>
      <c r="D4431" t="s">
        <v>42</v>
      </c>
      <c r="E4431" t="s">
        <v>169</v>
      </c>
      <c r="F4431" s="79" t="s">
        <v>1746</v>
      </c>
      <c r="G4431">
        <v>-9.41</v>
      </c>
      <c r="H4431">
        <v>104.8</v>
      </c>
      <c r="I4431">
        <v>156</v>
      </c>
      <c r="J4431">
        <v>114.2</v>
      </c>
      <c r="K4431">
        <v>324</v>
      </c>
      <c r="L4431">
        <v>66</v>
      </c>
      <c r="M4431">
        <v>159</v>
      </c>
      <c r="N4431">
        <v>-1.6E-2</v>
      </c>
      <c r="O4431">
        <v>218</v>
      </c>
      <c r="P4431">
        <v>-0.28999999999999998</v>
      </c>
      <c r="Q4431">
        <v>157</v>
      </c>
      <c r="R4431">
        <v>103.7</v>
      </c>
      <c r="S4431">
        <v>174</v>
      </c>
      <c r="T4431">
        <v>104</v>
      </c>
      <c r="U4431">
        <v>144</v>
      </c>
      <c r="V4431">
        <v>8.5399999999999991</v>
      </c>
      <c r="W4431">
        <v>24</v>
      </c>
    </row>
    <row r="4432" spans="1:23" x14ac:dyDescent="0.25">
      <c r="A4432">
        <f>COUNTIF('Value Matchup'!$D$356:$D$423,D4432)</f>
        <v>0</v>
      </c>
      <c r="B4432" t="s">
        <v>2001</v>
      </c>
      <c r="C4432">
        <v>250</v>
      </c>
      <c r="D4432" t="s">
        <v>1994</v>
      </c>
      <c r="E4432" t="s">
        <v>116</v>
      </c>
      <c r="F4432" s="79" t="s">
        <v>754</v>
      </c>
      <c r="G4432">
        <v>-9.4499999999999993</v>
      </c>
      <c r="H4432">
        <v>93.4</v>
      </c>
      <c r="I4432">
        <v>308</v>
      </c>
      <c r="J4432">
        <v>102.9</v>
      </c>
      <c r="K4432">
        <v>136</v>
      </c>
      <c r="L4432">
        <v>63.6</v>
      </c>
      <c r="M4432">
        <v>254</v>
      </c>
      <c r="N4432">
        <v>6.2E-2</v>
      </c>
      <c r="O4432">
        <v>41</v>
      </c>
      <c r="P4432">
        <v>-10.79</v>
      </c>
      <c r="Q4432">
        <v>325</v>
      </c>
      <c r="R4432">
        <v>95.7</v>
      </c>
      <c r="S4432">
        <v>330</v>
      </c>
      <c r="T4432">
        <v>106.4</v>
      </c>
      <c r="U4432">
        <v>239</v>
      </c>
      <c r="V4432">
        <v>5.93</v>
      </c>
      <c r="W4432">
        <v>41</v>
      </c>
    </row>
    <row r="4433" spans="1:23" x14ac:dyDescent="0.25">
      <c r="A4433">
        <f>COUNTIF('Value Matchup'!$D$356:$D$423,D4433)</f>
        <v>0</v>
      </c>
      <c r="B4433" t="s">
        <v>2001</v>
      </c>
      <c r="C4433">
        <v>251</v>
      </c>
      <c r="D4433" t="s">
        <v>1995</v>
      </c>
      <c r="E4433" t="s">
        <v>116</v>
      </c>
      <c r="F4433" s="79" t="s">
        <v>649</v>
      </c>
      <c r="G4433">
        <v>-9.48</v>
      </c>
      <c r="H4433">
        <v>100.2</v>
      </c>
      <c r="I4433">
        <v>230</v>
      </c>
      <c r="J4433">
        <v>109.7</v>
      </c>
      <c r="K4433">
        <v>262</v>
      </c>
      <c r="L4433">
        <v>69.7</v>
      </c>
      <c r="M4433">
        <v>40</v>
      </c>
      <c r="N4433">
        <v>0.14000000000000001</v>
      </c>
      <c r="O4433">
        <v>1</v>
      </c>
      <c r="P4433">
        <v>-10.16</v>
      </c>
      <c r="Q4433">
        <v>321</v>
      </c>
      <c r="R4433">
        <v>95.6</v>
      </c>
      <c r="S4433">
        <v>331</v>
      </c>
      <c r="T4433">
        <v>105.8</v>
      </c>
      <c r="U4433">
        <v>200</v>
      </c>
      <c r="V4433">
        <v>7.09</v>
      </c>
      <c r="W4433">
        <v>32</v>
      </c>
    </row>
    <row r="4434" spans="1:23" x14ac:dyDescent="0.25">
      <c r="A4434">
        <f>COUNTIF('Value Matchup'!$D$356:$D$423,D4434)</f>
        <v>0</v>
      </c>
      <c r="B4434" t="s">
        <v>2001</v>
      </c>
      <c r="C4434">
        <v>252</v>
      </c>
      <c r="D4434" t="s">
        <v>249</v>
      </c>
      <c r="E4434" t="s">
        <v>121</v>
      </c>
      <c r="F4434" s="79" t="s">
        <v>1660</v>
      </c>
      <c r="G4434">
        <v>-9.49</v>
      </c>
      <c r="H4434">
        <v>98.3</v>
      </c>
      <c r="I4434">
        <v>261</v>
      </c>
      <c r="J4434">
        <v>107.8</v>
      </c>
      <c r="K4434">
        <v>227</v>
      </c>
      <c r="L4434">
        <v>63</v>
      </c>
      <c r="M4434">
        <v>282</v>
      </c>
      <c r="N4434">
        <v>-5.0000000000000001E-3</v>
      </c>
      <c r="O4434">
        <v>189</v>
      </c>
      <c r="P4434">
        <v>-4.2699999999999996</v>
      </c>
      <c r="Q4434">
        <v>230</v>
      </c>
      <c r="R4434">
        <v>101.1</v>
      </c>
      <c r="S4434">
        <v>264</v>
      </c>
      <c r="T4434">
        <v>105.4</v>
      </c>
      <c r="U4434">
        <v>184</v>
      </c>
      <c r="V4434">
        <v>-1.3</v>
      </c>
      <c r="W4434">
        <v>180</v>
      </c>
    </row>
    <row r="4435" spans="1:23" x14ac:dyDescent="0.25">
      <c r="A4435">
        <f>COUNTIF('Value Matchup'!$D$356:$D$423,D4435)</f>
        <v>0</v>
      </c>
      <c r="B4435" t="s">
        <v>2001</v>
      </c>
      <c r="C4435">
        <v>253</v>
      </c>
      <c r="D4435" t="s">
        <v>329</v>
      </c>
      <c r="E4435" t="s">
        <v>148</v>
      </c>
      <c r="F4435" s="79" t="s">
        <v>1194</v>
      </c>
      <c r="G4435">
        <v>-9.51</v>
      </c>
      <c r="H4435">
        <v>98.9</v>
      </c>
      <c r="I4435">
        <v>249</v>
      </c>
      <c r="J4435">
        <v>108.4</v>
      </c>
      <c r="K4435">
        <v>236</v>
      </c>
      <c r="L4435">
        <v>69.5</v>
      </c>
      <c r="M4435">
        <v>45</v>
      </c>
      <c r="N4435">
        <v>2.3E-2</v>
      </c>
      <c r="O4435">
        <v>124</v>
      </c>
      <c r="P4435">
        <v>-8.3800000000000008</v>
      </c>
      <c r="Q4435">
        <v>313</v>
      </c>
      <c r="R4435">
        <v>100</v>
      </c>
      <c r="S4435">
        <v>306</v>
      </c>
      <c r="T4435">
        <v>108.3</v>
      </c>
      <c r="U4435">
        <v>315</v>
      </c>
      <c r="V4435">
        <v>-4.2</v>
      </c>
      <c r="W4435">
        <v>253</v>
      </c>
    </row>
    <row r="4436" spans="1:23" x14ac:dyDescent="0.25">
      <c r="A4436">
        <f>COUNTIF('Value Matchup'!$D$356:$D$423,D4436)</f>
        <v>0</v>
      </c>
      <c r="B4436" t="s">
        <v>2001</v>
      </c>
      <c r="C4436">
        <v>254</v>
      </c>
      <c r="D4436" t="s">
        <v>1996</v>
      </c>
      <c r="E4436" t="s">
        <v>136</v>
      </c>
      <c r="F4436" s="79" t="s">
        <v>649</v>
      </c>
      <c r="G4436">
        <v>-9.57</v>
      </c>
      <c r="H4436">
        <v>100.6</v>
      </c>
      <c r="I4436">
        <v>225</v>
      </c>
      <c r="J4436">
        <v>110.2</v>
      </c>
      <c r="K4436">
        <v>276</v>
      </c>
      <c r="L4436">
        <v>67.599999999999994</v>
      </c>
      <c r="M4436">
        <v>96</v>
      </c>
      <c r="N4436">
        <v>0.104</v>
      </c>
      <c r="O4436">
        <v>8</v>
      </c>
      <c r="P4436">
        <v>-10.39</v>
      </c>
      <c r="Q4436">
        <v>323</v>
      </c>
      <c r="R4436">
        <v>97.7</v>
      </c>
      <c r="S4436">
        <v>322</v>
      </c>
      <c r="T4436">
        <v>108</v>
      </c>
      <c r="U4436">
        <v>312</v>
      </c>
      <c r="V4436">
        <v>10.61</v>
      </c>
      <c r="W4436">
        <v>13</v>
      </c>
    </row>
    <row r="4437" spans="1:23" x14ac:dyDescent="0.25">
      <c r="A4437">
        <f>COUNTIF('Value Matchup'!$D$356:$D$423,D4437)</f>
        <v>0</v>
      </c>
      <c r="B4437" t="s">
        <v>2001</v>
      </c>
      <c r="C4437">
        <v>255</v>
      </c>
      <c r="D4437" t="s">
        <v>126</v>
      </c>
      <c r="E4437" t="s">
        <v>123</v>
      </c>
      <c r="F4437" s="79" t="s">
        <v>442</v>
      </c>
      <c r="G4437">
        <v>-9.73</v>
      </c>
      <c r="H4437">
        <v>100.4</v>
      </c>
      <c r="I4437">
        <v>227</v>
      </c>
      <c r="J4437">
        <v>110.1</v>
      </c>
      <c r="K4437">
        <v>275</v>
      </c>
      <c r="L4437">
        <v>63</v>
      </c>
      <c r="M4437">
        <v>278</v>
      </c>
      <c r="N4437">
        <v>4.1000000000000002E-2</v>
      </c>
      <c r="O4437">
        <v>76</v>
      </c>
      <c r="P4437">
        <v>-4.88</v>
      </c>
      <c r="Q4437">
        <v>243</v>
      </c>
      <c r="R4437">
        <v>103</v>
      </c>
      <c r="S4437">
        <v>199</v>
      </c>
      <c r="T4437">
        <v>107.8</v>
      </c>
      <c r="U4437">
        <v>300</v>
      </c>
      <c r="V4437">
        <v>1.38</v>
      </c>
      <c r="W4437">
        <v>115</v>
      </c>
    </row>
    <row r="4438" spans="1:23" x14ac:dyDescent="0.25">
      <c r="A4438">
        <f>COUNTIF('Value Matchup'!$D$356:$D$423,D4438)</f>
        <v>0</v>
      </c>
      <c r="B4438" t="s">
        <v>2001</v>
      </c>
      <c r="C4438">
        <v>256</v>
      </c>
      <c r="D4438" t="s">
        <v>1761</v>
      </c>
      <c r="E4438" t="s">
        <v>1974</v>
      </c>
      <c r="F4438" s="79" t="s">
        <v>1737</v>
      </c>
      <c r="G4438">
        <v>-9.83</v>
      </c>
      <c r="H4438">
        <v>99.6</v>
      </c>
      <c r="I4438">
        <v>237</v>
      </c>
      <c r="J4438">
        <v>109.4</v>
      </c>
      <c r="K4438">
        <v>254</v>
      </c>
      <c r="L4438">
        <v>67.099999999999994</v>
      </c>
      <c r="M4438">
        <v>112</v>
      </c>
      <c r="N4438">
        <v>-7.0000000000000001E-3</v>
      </c>
      <c r="O4438">
        <v>195</v>
      </c>
      <c r="P4438">
        <v>-1.98</v>
      </c>
      <c r="Q4438">
        <v>184</v>
      </c>
      <c r="R4438">
        <v>104.8</v>
      </c>
      <c r="S4438">
        <v>145</v>
      </c>
      <c r="T4438">
        <v>106.7</v>
      </c>
      <c r="U4438">
        <v>245</v>
      </c>
      <c r="V4438">
        <v>-2.2400000000000002</v>
      </c>
      <c r="W4438">
        <v>208</v>
      </c>
    </row>
    <row r="4439" spans="1:23" x14ac:dyDescent="0.25">
      <c r="A4439">
        <f>COUNTIF('Value Matchup'!$D$356:$D$423,D4439)</f>
        <v>0</v>
      </c>
      <c r="B4439" t="s">
        <v>2001</v>
      </c>
      <c r="C4439">
        <v>257</v>
      </c>
      <c r="D4439" t="s">
        <v>43</v>
      </c>
      <c r="E4439" t="s">
        <v>146</v>
      </c>
      <c r="F4439" s="79" t="s">
        <v>1860</v>
      </c>
      <c r="G4439">
        <v>-9.9</v>
      </c>
      <c r="H4439">
        <v>103.4</v>
      </c>
      <c r="I4439">
        <v>182</v>
      </c>
      <c r="J4439">
        <v>113.3</v>
      </c>
      <c r="K4439">
        <v>317</v>
      </c>
      <c r="L4439">
        <v>71.099999999999994</v>
      </c>
      <c r="M4439">
        <v>21</v>
      </c>
      <c r="N4439">
        <v>8.8999999999999996E-2</v>
      </c>
      <c r="O4439">
        <v>21</v>
      </c>
      <c r="P4439">
        <v>-4.1500000000000004</v>
      </c>
      <c r="Q4439">
        <v>225</v>
      </c>
      <c r="R4439">
        <v>101.4</v>
      </c>
      <c r="S4439">
        <v>256</v>
      </c>
      <c r="T4439">
        <v>105.6</v>
      </c>
      <c r="U4439">
        <v>190</v>
      </c>
      <c r="V4439">
        <v>-2.76</v>
      </c>
      <c r="W4439">
        <v>221</v>
      </c>
    </row>
    <row r="4440" spans="1:23" x14ac:dyDescent="0.25">
      <c r="A4440">
        <f>COUNTIF('Value Matchup'!$D$356:$D$423,D4440)</f>
        <v>1</v>
      </c>
      <c r="B4440" t="s">
        <v>2001</v>
      </c>
      <c r="C4440">
        <v>258</v>
      </c>
      <c r="D4440" t="s">
        <v>202</v>
      </c>
      <c r="E4440" t="s">
        <v>148</v>
      </c>
      <c r="F4440" s="79" t="s">
        <v>447</v>
      </c>
      <c r="G4440">
        <v>-9.9</v>
      </c>
      <c r="H4440">
        <v>101.5</v>
      </c>
      <c r="I4440">
        <v>211</v>
      </c>
      <c r="J4440">
        <v>111.4</v>
      </c>
      <c r="K4440">
        <v>296</v>
      </c>
      <c r="L4440">
        <v>68.7</v>
      </c>
      <c r="M4440">
        <v>65</v>
      </c>
      <c r="N4440">
        <v>6.4000000000000001E-2</v>
      </c>
      <c r="O4440">
        <v>39</v>
      </c>
      <c r="P4440">
        <v>-6.97</v>
      </c>
      <c r="Q4440">
        <v>291</v>
      </c>
      <c r="R4440">
        <v>100.9</v>
      </c>
      <c r="S4440">
        <v>272</v>
      </c>
      <c r="T4440">
        <v>107.9</v>
      </c>
      <c r="U4440">
        <v>303</v>
      </c>
      <c r="V4440">
        <v>-0.81</v>
      </c>
      <c r="W4440">
        <v>168</v>
      </c>
    </row>
    <row r="4441" spans="1:23" x14ac:dyDescent="0.25">
      <c r="A4441">
        <f>COUNTIF('Value Matchup'!$D$356:$D$423,D4441)</f>
        <v>0</v>
      </c>
      <c r="B4441" t="s">
        <v>2001</v>
      </c>
      <c r="C4441">
        <v>259</v>
      </c>
      <c r="D4441" t="s">
        <v>129</v>
      </c>
      <c r="E4441" t="s">
        <v>121</v>
      </c>
      <c r="F4441" s="79" t="s">
        <v>452</v>
      </c>
      <c r="G4441">
        <v>-9.9499999999999993</v>
      </c>
      <c r="H4441">
        <v>92.7</v>
      </c>
      <c r="I4441">
        <v>315</v>
      </c>
      <c r="J4441">
        <v>102.6</v>
      </c>
      <c r="K4441">
        <v>134</v>
      </c>
      <c r="L4441">
        <v>63</v>
      </c>
      <c r="M4441">
        <v>280</v>
      </c>
      <c r="N4441">
        <v>5.6000000000000001E-2</v>
      </c>
      <c r="O4441">
        <v>48</v>
      </c>
      <c r="P4441">
        <v>-5.81</v>
      </c>
      <c r="Q4441">
        <v>266</v>
      </c>
      <c r="R4441">
        <v>100.2</v>
      </c>
      <c r="S4441">
        <v>301</v>
      </c>
      <c r="T4441">
        <v>106</v>
      </c>
      <c r="U4441">
        <v>212</v>
      </c>
      <c r="V4441">
        <v>-6.98</v>
      </c>
      <c r="W4441">
        <v>313</v>
      </c>
    </row>
    <row r="4442" spans="1:23" x14ac:dyDescent="0.25">
      <c r="A4442">
        <f>COUNTIF('Value Matchup'!$D$356:$D$423,D4442)</f>
        <v>0</v>
      </c>
      <c r="B4442" t="s">
        <v>2001</v>
      </c>
      <c r="C4442">
        <v>260</v>
      </c>
      <c r="D4442" t="s">
        <v>280</v>
      </c>
      <c r="E4442" t="s">
        <v>148</v>
      </c>
      <c r="F4442" s="79" t="s">
        <v>1728</v>
      </c>
      <c r="G4442">
        <v>-9.99</v>
      </c>
      <c r="H4442">
        <v>99.5</v>
      </c>
      <c r="I4442">
        <v>240</v>
      </c>
      <c r="J4442">
        <v>109.5</v>
      </c>
      <c r="K4442">
        <v>257</v>
      </c>
      <c r="L4442">
        <v>62.7</v>
      </c>
      <c r="M4442">
        <v>290</v>
      </c>
      <c r="N4442">
        <v>-1.2999999999999999E-2</v>
      </c>
      <c r="O4442">
        <v>210</v>
      </c>
      <c r="P4442">
        <v>-6.46</v>
      </c>
      <c r="Q4442">
        <v>283</v>
      </c>
      <c r="R4442">
        <v>101.1</v>
      </c>
      <c r="S4442">
        <v>262</v>
      </c>
      <c r="T4442">
        <v>107.6</v>
      </c>
      <c r="U4442">
        <v>288</v>
      </c>
      <c r="V4442">
        <v>1.25</v>
      </c>
      <c r="W4442">
        <v>121</v>
      </c>
    </row>
    <row r="4443" spans="1:23" x14ac:dyDescent="0.25">
      <c r="A4443">
        <f>COUNTIF('Value Matchup'!$D$356:$D$423,D4443)</f>
        <v>0</v>
      </c>
      <c r="B4443" t="s">
        <v>2001</v>
      </c>
      <c r="C4443">
        <v>261</v>
      </c>
      <c r="D4443" t="s">
        <v>399</v>
      </c>
      <c r="E4443" t="s">
        <v>108</v>
      </c>
      <c r="F4443" s="79" t="s">
        <v>442</v>
      </c>
      <c r="G4443">
        <v>-10.06</v>
      </c>
      <c r="H4443">
        <v>101.2</v>
      </c>
      <c r="I4443">
        <v>217</v>
      </c>
      <c r="J4443">
        <v>111.3</v>
      </c>
      <c r="K4443">
        <v>293</v>
      </c>
      <c r="L4443">
        <v>69.900000000000006</v>
      </c>
      <c r="M4443">
        <v>36</v>
      </c>
      <c r="N4443">
        <v>4.4999999999999998E-2</v>
      </c>
      <c r="O4443">
        <v>71</v>
      </c>
      <c r="P4443">
        <v>-5.15</v>
      </c>
      <c r="Q4443">
        <v>249</v>
      </c>
      <c r="R4443">
        <v>100.6</v>
      </c>
      <c r="S4443">
        <v>285</v>
      </c>
      <c r="T4443">
        <v>105.7</v>
      </c>
      <c r="U4443">
        <v>198</v>
      </c>
      <c r="V4443">
        <v>-0.53</v>
      </c>
      <c r="W4443">
        <v>163</v>
      </c>
    </row>
    <row r="4444" spans="1:23" x14ac:dyDescent="0.25">
      <c r="A4444">
        <f>COUNTIF('Value Matchup'!$D$356:$D$423,D4444)</f>
        <v>0</v>
      </c>
      <c r="B4444" t="s">
        <v>2001</v>
      </c>
      <c r="C4444">
        <v>262</v>
      </c>
      <c r="D4444" t="s">
        <v>73</v>
      </c>
      <c r="E4444" t="s">
        <v>161</v>
      </c>
      <c r="F4444" s="79" t="s">
        <v>442</v>
      </c>
      <c r="G4444">
        <v>-10.08</v>
      </c>
      <c r="H4444">
        <v>96.8</v>
      </c>
      <c r="I4444">
        <v>279</v>
      </c>
      <c r="J4444">
        <v>106.9</v>
      </c>
      <c r="K4444">
        <v>213</v>
      </c>
      <c r="L4444">
        <v>66.5</v>
      </c>
      <c r="M4444">
        <v>128</v>
      </c>
      <c r="N4444">
        <v>7.5999999999999998E-2</v>
      </c>
      <c r="O4444">
        <v>27</v>
      </c>
      <c r="P4444">
        <v>-5.93</v>
      </c>
      <c r="Q4444">
        <v>269</v>
      </c>
      <c r="R4444">
        <v>101.3</v>
      </c>
      <c r="S4444">
        <v>258</v>
      </c>
      <c r="T4444">
        <v>107.3</v>
      </c>
      <c r="U4444">
        <v>271</v>
      </c>
      <c r="V4444">
        <v>-4.07</v>
      </c>
      <c r="W4444">
        <v>252</v>
      </c>
    </row>
    <row r="4445" spans="1:23" x14ac:dyDescent="0.25">
      <c r="A4445">
        <f>COUNTIF('Value Matchup'!$D$356:$D$423,D4445)</f>
        <v>0</v>
      </c>
      <c r="B4445" t="s">
        <v>2001</v>
      </c>
      <c r="C4445">
        <v>263</v>
      </c>
      <c r="D4445" t="s">
        <v>245</v>
      </c>
      <c r="E4445" t="s">
        <v>207</v>
      </c>
      <c r="F4445" s="79" t="s">
        <v>451</v>
      </c>
      <c r="G4445">
        <v>-10.17</v>
      </c>
      <c r="H4445">
        <v>99.3</v>
      </c>
      <c r="I4445">
        <v>246</v>
      </c>
      <c r="J4445">
        <v>109.5</v>
      </c>
      <c r="K4445">
        <v>256</v>
      </c>
      <c r="L4445">
        <v>65.099999999999994</v>
      </c>
      <c r="M4445">
        <v>193</v>
      </c>
      <c r="N4445">
        <v>-3.5999999999999997E-2</v>
      </c>
      <c r="O4445">
        <v>264</v>
      </c>
      <c r="P4445">
        <v>-8.35</v>
      </c>
      <c r="Q4445">
        <v>312</v>
      </c>
      <c r="R4445">
        <v>98.9</v>
      </c>
      <c r="S4445">
        <v>317</v>
      </c>
      <c r="T4445">
        <v>107.2</v>
      </c>
      <c r="U4445">
        <v>268</v>
      </c>
      <c r="V4445">
        <v>-3.98</v>
      </c>
      <c r="W4445">
        <v>251</v>
      </c>
    </row>
    <row r="4446" spans="1:23" x14ac:dyDescent="0.25">
      <c r="A4446">
        <f>COUNTIF('Value Matchup'!$D$356:$D$423,D4446)</f>
        <v>0</v>
      </c>
      <c r="B4446" t="s">
        <v>2001</v>
      </c>
      <c r="C4446">
        <v>264</v>
      </c>
      <c r="D4446" t="s">
        <v>1407</v>
      </c>
      <c r="E4446" t="s">
        <v>1399</v>
      </c>
      <c r="F4446" s="79" t="s">
        <v>1194</v>
      </c>
      <c r="G4446">
        <v>-10.43</v>
      </c>
      <c r="H4446">
        <v>101.8</v>
      </c>
      <c r="I4446">
        <v>207</v>
      </c>
      <c r="J4446">
        <v>112.2</v>
      </c>
      <c r="K4446">
        <v>309</v>
      </c>
      <c r="L4446">
        <v>64.099999999999994</v>
      </c>
      <c r="M4446">
        <v>231</v>
      </c>
      <c r="N4446">
        <v>1.4999999999999999E-2</v>
      </c>
      <c r="O4446">
        <v>146</v>
      </c>
      <c r="P4446">
        <v>-6.16</v>
      </c>
      <c r="Q4446">
        <v>275</v>
      </c>
      <c r="R4446">
        <v>100.8</v>
      </c>
      <c r="S4446">
        <v>277</v>
      </c>
      <c r="T4446">
        <v>106.9</v>
      </c>
      <c r="U4446">
        <v>254</v>
      </c>
      <c r="V4446">
        <v>-4.43</v>
      </c>
      <c r="W4446">
        <v>263</v>
      </c>
    </row>
    <row r="4447" spans="1:23" x14ac:dyDescent="0.25">
      <c r="A4447">
        <f>COUNTIF('Value Matchup'!$D$356:$D$423,D4447)</f>
        <v>0</v>
      </c>
      <c r="B4447" t="s">
        <v>2001</v>
      </c>
      <c r="C4447">
        <v>265</v>
      </c>
      <c r="D4447" t="s">
        <v>261</v>
      </c>
      <c r="E4447" t="s">
        <v>118</v>
      </c>
      <c r="F4447" s="79" t="s">
        <v>1728</v>
      </c>
      <c r="G4447">
        <v>-10.46</v>
      </c>
      <c r="H4447">
        <v>99.5</v>
      </c>
      <c r="I4447">
        <v>242</v>
      </c>
      <c r="J4447">
        <v>109.9</v>
      </c>
      <c r="K4447">
        <v>267</v>
      </c>
      <c r="L4447">
        <v>66.099999999999994</v>
      </c>
      <c r="M4447">
        <v>153</v>
      </c>
      <c r="N4447">
        <v>8.0000000000000002E-3</v>
      </c>
      <c r="O4447">
        <v>161</v>
      </c>
      <c r="P4447">
        <v>-4.63</v>
      </c>
      <c r="Q4447">
        <v>237</v>
      </c>
      <c r="R4447">
        <v>101.5</v>
      </c>
      <c r="S4447">
        <v>253</v>
      </c>
      <c r="T4447">
        <v>106.1</v>
      </c>
      <c r="U4447">
        <v>220</v>
      </c>
      <c r="V4447">
        <v>-0.56000000000000005</v>
      </c>
      <c r="W4447">
        <v>164</v>
      </c>
    </row>
    <row r="4448" spans="1:23" x14ac:dyDescent="0.25">
      <c r="A4448">
        <f>COUNTIF('Value Matchup'!$D$356:$D$423,D4448)</f>
        <v>0</v>
      </c>
      <c r="B4448" t="s">
        <v>2001</v>
      </c>
      <c r="C4448">
        <v>266</v>
      </c>
      <c r="D4448" t="s">
        <v>287</v>
      </c>
      <c r="E4448" t="s">
        <v>121</v>
      </c>
      <c r="F4448" s="79" t="s">
        <v>447</v>
      </c>
      <c r="G4448">
        <v>-10.55</v>
      </c>
      <c r="H4448">
        <v>95.5</v>
      </c>
      <c r="I4448">
        <v>289</v>
      </c>
      <c r="J4448">
        <v>106</v>
      </c>
      <c r="K4448">
        <v>191</v>
      </c>
      <c r="L4448">
        <v>64.8</v>
      </c>
      <c r="M4448">
        <v>208</v>
      </c>
      <c r="N4448">
        <v>3.2000000000000001E-2</v>
      </c>
      <c r="O4448">
        <v>95</v>
      </c>
      <c r="P4448">
        <v>-5.69</v>
      </c>
      <c r="Q4448">
        <v>262</v>
      </c>
      <c r="R4448">
        <v>99.5</v>
      </c>
      <c r="S4448">
        <v>313</v>
      </c>
      <c r="T4448">
        <v>105.2</v>
      </c>
      <c r="U4448">
        <v>176</v>
      </c>
      <c r="V4448">
        <v>-6.73</v>
      </c>
      <c r="W4448">
        <v>311</v>
      </c>
    </row>
    <row r="4449" spans="1:23" x14ac:dyDescent="0.25">
      <c r="A4449">
        <f>COUNTIF('Value Matchup'!$D$356:$D$423,D4449)</f>
        <v>0</v>
      </c>
      <c r="B4449" t="s">
        <v>2001</v>
      </c>
      <c r="C4449">
        <v>267</v>
      </c>
      <c r="D4449" t="s">
        <v>267</v>
      </c>
      <c r="E4449" t="s">
        <v>108</v>
      </c>
      <c r="F4449" s="79" t="s">
        <v>550</v>
      </c>
      <c r="G4449">
        <v>-10.58</v>
      </c>
      <c r="H4449">
        <v>90.5</v>
      </c>
      <c r="I4449">
        <v>322</v>
      </c>
      <c r="J4449">
        <v>101.1</v>
      </c>
      <c r="K4449">
        <v>106</v>
      </c>
      <c r="L4449">
        <v>65.5</v>
      </c>
      <c r="M4449">
        <v>179</v>
      </c>
      <c r="N4449">
        <v>0.1</v>
      </c>
      <c r="O4449">
        <v>11</v>
      </c>
      <c r="P4449">
        <v>-4.01</v>
      </c>
      <c r="Q4449">
        <v>220</v>
      </c>
      <c r="R4449">
        <v>102.3</v>
      </c>
      <c r="S4449">
        <v>219</v>
      </c>
      <c r="T4449">
        <v>106.3</v>
      </c>
      <c r="U4449">
        <v>232</v>
      </c>
      <c r="V4449">
        <v>1.75</v>
      </c>
      <c r="W4449">
        <v>106</v>
      </c>
    </row>
    <row r="4450" spans="1:23" x14ac:dyDescent="0.25">
      <c r="A4450">
        <f>COUNTIF('Value Matchup'!$D$356:$D$423,D4450)</f>
        <v>0</v>
      </c>
      <c r="B4450" t="s">
        <v>2001</v>
      </c>
      <c r="C4450">
        <v>268</v>
      </c>
      <c r="D4450" t="s">
        <v>158</v>
      </c>
      <c r="E4450" t="s">
        <v>207</v>
      </c>
      <c r="F4450" s="79" t="s">
        <v>449</v>
      </c>
      <c r="G4450">
        <v>-10.63</v>
      </c>
      <c r="H4450">
        <v>99.6</v>
      </c>
      <c r="I4450">
        <v>238</v>
      </c>
      <c r="J4450">
        <v>110.2</v>
      </c>
      <c r="K4450">
        <v>277</v>
      </c>
      <c r="L4450">
        <v>73</v>
      </c>
      <c r="M4450">
        <v>7</v>
      </c>
      <c r="N4450">
        <v>-1.2E-2</v>
      </c>
      <c r="O4450">
        <v>209</v>
      </c>
      <c r="P4450">
        <v>-8.23</v>
      </c>
      <c r="Q4450">
        <v>309</v>
      </c>
      <c r="R4450">
        <v>99.3</v>
      </c>
      <c r="S4450">
        <v>315</v>
      </c>
      <c r="T4450">
        <v>107.5</v>
      </c>
      <c r="U4450">
        <v>282</v>
      </c>
      <c r="V4450">
        <v>-3.6</v>
      </c>
      <c r="W4450">
        <v>243</v>
      </c>
    </row>
    <row r="4451" spans="1:23" x14ac:dyDescent="0.25">
      <c r="A4451">
        <f>COUNTIF('Value Matchup'!$D$356:$D$423,D4451)</f>
        <v>0</v>
      </c>
      <c r="B4451" t="s">
        <v>2001</v>
      </c>
      <c r="C4451">
        <v>269</v>
      </c>
      <c r="D4451" t="s">
        <v>91</v>
      </c>
      <c r="E4451" t="s">
        <v>146</v>
      </c>
      <c r="F4451" s="79" t="s">
        <v>1754</v>
      </c>
      <c r="G4451">
        <v>-10.68</v>
      </c>
      <c r="H4451">
        <v>92.5</v>
      </c>
      <c r="I4451">
        <v>316</v>
      </c>
      <c r="J4451">
        <v>103.1</v>
      </c>
      <c r="K4451">
        <v>141</v>
      </c>
      <c r="L4451">
        <v>51.6</v>
      </c>
      <c r="M4451">
        <v>336</v>
      </c>
      <c r="N4451">
        <v>-7.0000000000000001E-3</v>
      </c>
      <c r="O4451">
        <v>196</v>
      </c>
      <c r="P4451">
        <v>-5.64</v>
      </c>
      <c r="Q4451">
        <v>260</v>
      </c>
      <c r="R4451">
        <v>101.8</v>
      </c>
      <c r="S4451">
        <v>242</v>
      </c>
      <c r="T4451">
        <v>107.4</v>
      </c>
      <c r="U4451">
        <v>277</v>
      </c>
      <c r="V4451">
        <v>-5.75</v>
      </c>
      <c r="W4451">
        <v>294</v>
      </c>
    </row>
    <row r="4452" spans="1:23" x14ac:dyDescent="0.25">
      <c r="A4452">
        <f>COUNTIF('Value Matchup'!$D$356:$D$423,D4452)</f>
        <v>0</v>
      </c>
      <c r="B4452" t="s">
        <v>2001</v>
      </c>
      <c r="C4452">
        <v>270</v>
      </c>
      <c r="D4452" t="s">
        <v>392</v>
      </c>
      <c r="E4452" t="s">
        <v>118</v>
      </c>
      <c r="F4452" s="79" t="s">
        <v>1660</v>
      </c>
      <c r="G4452">
        <v>-10.81</v>
      </c>
      <c r="H4452">
        <v>99.5</v>
      </c>
      <c r="I4452">
        <v>241</v>
      </c>
      <c r="J4452">
        <v>110.3</v>
      </c>
      <c r="K4452">
        <v>279</v>
      </c>
      <c r="L4452">
        <v>61.6</v>
      </c>
      <c r="M4452">
        <v>304</v>
      </c>
      <c r="N4452">
        <v>1.6E-2</v>
      </c>
      <c r="O4452">
        <v>144</v>
      </c>
      <c r="P4452">
        <v>-4.1500000000000004</v>
      </c>
      <c r="Q4452">
        <v>224</v>
      </c>
      <c r="R4452">
        <v>101.4</v>
      </c>
      <c r="S4452">
        <v>255</v>
      </c>
      <c r="T4452">
        <v>105.6</v>
      </c>
      <c r="U4452">
        <v>191</v>
      </c>
      <c r="V4452">
        <v>-0.71</v>
      </c>
      <c r="W4452">
        <v>165</v>
      </c>
    </row>
    <row r="4453" spans="1:23" x14ac:dyDescent="0.25">
      <c r="A4453">
        <f>COUNTIF('Value Matchup'!$D$356:$D$423,D4453)</f>
        <v>0</v>
      </c>
      <c r="B4453" t="s">
        <v>2001</v>
      </c>
      <c r="C4453">
        <v>271</v>
      </c>
      <c r="D4453" t="s">
        <v>255</v>
      </c>
      <c r="E4453" t="s">
        <v>123</v>
      </c>
      <c r="F4453" s="79" t="s">
        <v>1740</v>
      </c>
      <c r="G4453">
        <v>-10.85</v>
      </c>
      <c r="H4453">
        <v>98.4</v>
      </c>
      <c r="I4453">
        <v>258</v>
      </c>
      <c r="J4453">
        <v>109.3</v>
      </c>
      <c r="K4453">
        <v>250</v>
      </c>
      <c r="L4453">
        <v>65.5</v>
      </c>
      <c r="M4453">
        <v>177</v>
      </c>
      <c r="N4453">
        <v>-4.5999999999999999E-2</v>
      </c>
      <c r="O4453">
        <v>276</v>
      </c>
      <c r="P4453">
        <v>-3.61</v>
      </c>
      <c r="Q4453">
        <v>210</v>
      </c>
      <c r="R4453">
        <v>103.4</v>
      </c>
      <c r="S4453">
        <v>187</v>
      </c>
      <c r="T4453">
        <v>107</v>
      </c>
      <c r="U4453">
        <v>260</v>
      </c>
      <c r="V4453">
        <v>3.83</v>
      </c>
      <c r="W4453">
        <v>70</v>
      </c>
    </row>
    <row r="4454" spans="1:23" x14ac:dyDescent="0.25">
      <c r="A4454">
        <f>COUNTIF('Value Matchup'!$D$356:$D$423,D4454)</f>
        <v>0</v>
      </c>
      <c r="B4454" t="s">
        <v>2001</v>
      </c>
      <c r="C4454">
        <v>272</v>
      </c>
      <c r="D4454" t="s">
        <v>296</v>
      </c>
      <c r="E4454" t="s">
        <v>108</v>
      </c>
      <c r="F4454" s="79" t="s">
        <v>1742</v>
      </c>
      <c r="G4454">
        <v>-10.94</v>
      </c>
      <c r="H4454">
        <v>102.7</v>
      </c>
      <c r="I4454">
        <v>192</v>
      </c>
      <c r="J4454">
        <v>113.6</v>
      </c>
      <c r="K4454">
        <v>319</v>
      </c>
      <c r="L4454">
        <v>69</v>
      </c>
      <c r="M4454">
        <v>57</v>
      </c>
      <c r="N4454">
        <v>-1.9E-2</v>
      </c>
      <c r="O4454">
        <v>227</v>
      </c>
      <c r="P4454">
        <v>-0.44</v>
      </c>
      <c r="Q4454">
        <v>161</v>
      </c>
      <c r="R4454">
        <v>104.1</v>
      </c>
      <c r="S4454">
        <v>171</v>
      </c>
      <c r="T4454">
        <v>104.5</v>
      </c>
      <c r="U4454">
        <v>158</v>
      </c>
      <c r="V4454">
        <v>9.8800000000000008</v>
      </c>
      <c r="W4454">
        <v>15</v>
      </c>
    </row>
    <row r="4455" spans="1:23" x14ac:dyDescent="0.25">
      <c r="A4455">
        <f>COUNTIF('Value Matchup'!$D$356:$D$423,D4455)</f>
        <v>0</v>
      </c>
      <c r="B4455" t="s">
        <v>2001</v>
      </c>
      <c r="C4455">
        <v>273</v>
      </c>
      <c r="D4455" t="s">
        <v>282</v>
      </c>
      <c r="E4455" t="s">
        <v>198</v>
      </c>
      <c r="F4455" s="79" t="s">
        <v>1661</v>
      </c>
      <c r="G4455">
        <v>-11.13</v>
      </c>
      <c r="H4455">
        <v>97.6</v>
      </c>
      <c r="I4455">
        <v>269</v>
      </c>
      <c r="J4455">
        <v>108.7</v>
      </c>
      <c r="K4455">
        <v>245</v>
      </c>
      <c r="L4455">
        <v>65</v>
      </c>
      <c r="M4455">
        <v>199</v>
      </c>
      <c r="N4455">
        <v>-7.0000000000000001E-3</v>
      </c>
      <c r="O4455">
        <v>192</v>
      </c>
      <c r="P4455">
        <v>-3.69</v>
      </c>
      <c r="Q4455">
        <v>212</v>
      </c>
      <c r="R4455">
        <v>103.6</v>
      </c>
      <c r="S4455">
        <v>179</v>
      </c>
      <c r="T4455">
        <v>107.3</v>
      </c>
      <c r="U4455">
        <v>272</v>
      </c>
      <c r="V4455">
        <v>-0.78</v>
      </c>
      <c r="W4455">
        <v>167</v>
      </c>
    </row>
    <row r="4456" spans="1:23" x14ac:dyDescent="0.25">
      <c r="A4456">
        <f>COUNTIF('Value Matchup'!$D$356:$D$423,D4456)</f>
        <v>0</v>
      </c>
      <c r="B4456" t="s">
        <v>2001</v>
      </c>
      <c r="C4456">
        <v>274</v>
      </c>
      <c r="D4456" t="s">
        <v>325</v>
      </c>
      <c r="E4456" t="s">
        <v>151</v>
      </c>
      <c r="F4456" s="79" t="s">
        <v>1749</v>
      </c>
      <c r="G4456">
        <v>-11.21</v>
      </c>
      <c r="H4456">
        <v>94.9</v>
      </c>
      <c r="I4456">
        <v>297</v>
      </c>
      <c r="J4456">
        <v>106.1</v>
      </c>
      <c r="K4456">
        <v>194</v>
      </c>
      <c r="L4456">
        <v>63.7</v>
      </c>
      <c r="M4456">
        <v>248</v>
      </c>
      <c r="N4456">
        <v>0.01</v>
      </c>
      <c r="O4456">
        <v>154</v>
      </c>
      <c r="P4456">
        <v>0.42</v>
      </c>
      <c r="Q4456">
        <v>145</v>
      </c>
      <c r="R4456">
        <v>105.3</v>
      </c>
      <c r="S4456">
        <v>129</v>
      </c>
      <c r="T4456">
        <v>104.9</v>
      </c>
      <c r="U4456">
        <v>169</v>
      </c>
      <c r="V4456">
        <v>0.06</v>
      </c>
      <c r="W4456">
        <v>152</v>
      </c>
    </row>
    <row r="4457" spans="1:23" x14ac:dyDescent="0.25">
      <c r="A4457">
        <f>COUNTIF('Value Matchup'!$D$356:$D$423,D4457)</f>
        <v>0</v>
      </c>
      <c r="B4457" t="s">
        <v>2001</v>
      </c>
      <c r="C4457">
        <v>275</v>
      </c>
      <c r="D4457" t="s">
        <v>162</v>
      </c>
      <c r="E4457" t="s">
        <v>108</v>
      </c>
      <c r="F4457" s="79" t="s">
        <v>1746</v>
      </c>
      <c r="G4457">
        <v>-11.51</v>
      </c>
      <c r="H4457">
        <v>95.4</v>
      </c>
      <c r="I4457">
        <v>290</v>
      </c>
      <c r="J4457">
        <v>106.9</v>
      </c>
      <c r="K4457">
        <v>215</v>
      </c>
      <c r="L4457">
        <v>63.7</v>
      </c>
      <c r="M4457">
        <v>249</v>
      </c>
      <c r="N4457">
        <v>-4.9000000000000002E-2</v>
      </c>
      <c r="O4457">
        <v>286</v>
      </c>
      <c r="P4457">
        <v>-4.3499999999999996</v>
      </c>
      <c r="Q4457">
        <v>234</v>
      </c>
      <c r="R4457">
        <v>101.8</v>
      </c>
      <c r="S4457">
        <v>244</v>
      </c>
      <c r="T4457">
        <v>106.1</v>
      </c>
      <c r="U4457">
        <v>222</v>
      </c>
      <c r="V4457">
        <v>1.29</v>
      </c>
      <c r="W4457">
        <v>118</v>
      </c>
    </row>
    <row r="4458" spans="1:23" x14ac:dyDescent="0.25">
      <c r="A4458">
        <f>COUNTIF('Value Matchup'!$D$356:$D$423,D4458)</f>
        <v>0</v>
      </c>
      <c r="B4458" t="s">
        <v>2001</v>
      </c>
      <c r="C4458">
        <v>276</v>
      </c>
      <c r="D4458" t="s">
        <v>199</v>
      </c>
      <c r="E4458" t="s">
        <v>169</v>
      </c>
      <c r="F4458" s="79" t="s">
        <v>1760</v>
      </c>
      <c r="G4458">
        <v>-11.8</v>
      </c>
      <c r="H4458">
        <v>97.3</v>
      </c>
      <c r="I4458">
        <v>272</v>
      </c>
      <c r="J4458">
        <v>109.1</v>
      </c>
      <c r="K4458">
        <v>249</v>
      </c>
      <c r="L4458">
        <v>63.3</v>
      </c>
      <c r="M4458">
        <v>264</v>
      </c>
      <c r="N4458">
        <v>-5.1999999999999998E-2</v>
      </c>
      <c r="O4458">
        <v>289</v>
      </c>
      <c r="P4458">
        <v>0.32</v>
      </c>
      <c r="Q4458">
        <v>147</v>
      </c>
      <c r="R4458">
        <v>105.1</v>
      </c>
      <c r="S4458">
        <v>135</v>
      </c>
      <c r="T4458">
        <v>104.8</v>
      </c>
      <c r="U4458">
        <v>163</v>
      </c>
      <c r="V4458">
        <v>8.9700000000000006</v>
      </c>
      <c r="W4458">
        <v>23</v>
      </c>
    </row>
    <row r="4459" spans="1:23" x14ac:dyDescent="0.25">
      <c r="A4459">
        <f>COUNTIF('Value Matchup'!$D$356:$D$423,D4459)</f>
        <v>0</v>
      </c>
      <c r="B4459" t="s">
        <v>2001</v>
      </c>
      <c r="C4459">
        <v>277</v>
      </c>
      <c r="D4459" t="s">
        <v>90</v>
      </c>
      <c r="E4459" t="s">
        <v>118</v>
      </c>
      <c r="F4459" s="79" t="s">
        <v>1862</v>
      </c>
      <c r="G4459">
        <v>-11.89</v>
      </c>
      <c r="H4459">
        <v>92.9</v>
      </c>
      <c r="I4459">
        <v>312</v>
      </c>
      <c r="J4459">
        <v>104.8</v>
      </c>
      <c r="K4459">
        <v>166</v>
      </c>
      <c r="L4459">
        <v>64.5</v>
      </c>
      <c r="M4459">
        <v>219</v>
      </c>
      <c r="N4459">
        <v>-6.0999999999999999E-2</v>
      </c>
      <c r="O4459">
        <v>302</v>
      </c>
      <c r="P4459">
        <v>-6.04</v>
      </c>
      <c r="Q4459">
        <v>273</v>
      </c>
      <c r="R4459">
        <v>100.9</v>
      </c>
      <c r="S4459">
        <v>274</v>
      </c>
      <c r="T4459">
        <v>106.9</v>
      </c>
      <c r="U4459">
        <v>253</v>
      </c>
      <c r="V4459">
        <v>-4.74</v>
      </c>
      <c r="W4459">
        <v>273</v>
      </c>
    </row>
    <row r="4460" spans="1:23" x14ac:dyDescent="0.25">
      <c r="A4460">
        <f>COUNTIF('Value Matchup'!$D$356:$D$423,D4460)</f>
        <v>0</v>
      </c>
      <c r="B4460" t="s">
        <v>2001</v>
      </c>
      <c r="C4460">
        <v>278</v>
      </c>
      <c r="D4460" t="s">
        <v>332</v>
      </c>
      <c r="E4460" t="s">
        <v>182</v>
      </c>
      <c r="F4460" s="79" t="s">
        <v>1742</v>
      </c>
      <c r="G4460">
        <v>-11.97</v>
      </c>
      <c r="H4460">
        <v>99.4</v>
      </c>
      <c r="I4460">
        <v>244</v>
      </c>
      <c r="J4460">
        <v>111.4</v>
      </c>
      <c r="K4460">
        <v>297</v>
      </c>
      <c r="L4460">
        <v>59.2</v>
      </c>
      <c r="M4460">
        <v>328</v>
      </c>
      <c r="N4460">
        <v>3.2000000000000001E-2</v>
      </c>
      <c r="O4460">
        <v>98</v>
      </c>
      <c r="P4460">
        <v>-0.73</v>
      </c>
      <c r="Q4460">
        <v>166</v>
      </c>
      <c r="R4460">
        <v>104.4</v>
      </c>
      <c r="S4460">
        <v>153</v>
      </c>
      <c r="T4460">
        <v>105.1</v>
      </c>
      <c r="U4460">
        <v>174</v>
      </c>
      <c r="V4460">
        <v>-2.65</v>
      </c>
      <c r="W4460">
        <v>216</v>
      </c>
    </row>
    <row r="4461" spans="1:23" x14ac:dyDescent="0.25">
      <c r="A4461">
        <f>COUNTIF('Value Matchup'!$D$356:$D$423,D4461)</f>
        <v>0</v>
      </c>
      <c r="B4461" t="s">
        <v>2001</v>
      </c>
      <c r="C4461">
        <v>279</v>
      </c>
      <c r="D4461" t="s">
        <v>367</v>
      </c>
      <c r="E4461" t="s">
        <v>148</v>
      </c>
      <c r="F4461" s="79" t="s">
        <v>1739</v>
      </c>
      <c r="G4461">
        <v>-12.23</v>
      </c>
      <c r="H4461">
        <v>93.3</v>
      </c>
      <c r="I4461">
        <v>309</v>
      </c>
      <c r="J4461">
        <v>105.6</v>
      </c>
      <c r="K4461">
        <v>183</v>
      </c>
      <c r="L4461">
        <v>65</v>
      </c>
      <c r="M4461">
        <v>200</v>
      </c>
      <c r="N4461">
        <v>-2.3E-2</v>
      </c>
      <c r="O4461">
        <v>239</v>
      </c>
      <c r="P4461">
        <v>-5.54</v>
      </c>
      <c r="Q4461">
        <v>255</v>
      </c>
      <c r="R4461">
        <v>102</v>
      </c>
      <c r="S4461">
        <v>239</v>
      </c>
      <c r="T4461">
        <v>107.5</v>
      </c>
      <c r="U4461">
        <v>280</v>
      </c>
      <c r="V4461">
        <v>2.71</v>
      </c>
      <c r="W4461">
        <v>89</v>
      </c>
    </row>
    <row r="4462" spans="1:23" x14ac:dyDescent="0.25">
      <c r="A4462">
        <f>COUNTIF('Value Matchup'!$D$356:$D$423,D4462)</f>
        <v>1</v>
      </c>
      <c r="B4462" t="s">
        <v>2001</v>
      </c>
      <c r="C4462">
        <v>280</v>
      </c>
      <c r="D4462" t="s">
        <v>212</v>
      </c>
      <c r="E4462" t="s">
        <v>207</v>
      </c>
      <c r="F4462" s="79" t="s">
        <v>1740</v>
      </c>
      <c r="G4462">
        <v>-12.24</v>
      </c>
      <c r="H4462">
        <v>97.3</v>
      </c>
      <c r="I4462">
        <v>274</v>
      </c>
      <c r="J4462">
        <v>109.5</v>
      </c>
      <c r="K4462">
        <v>258</v>
      </c>
      <c r="L4462">
        <v>63.6</v>
      </c>
      <c r="M4462">
        <v>253</v>
      </c>
      <c r="N4462">
        <v>-0.05</v>
      </c>
      <c r="O4462">
        <v>287</v>
      </c>
      <c r="P4462">
        <v>-2.92</v>
      </c>
      <c r="Q4462">
        <v>195</v>
      </c>
      <c r="R4462">
        <v>102.5</v>
      </c>
      <c r="S4462">
        <v>215</v>
      </c>
      <c r="T4462">
        <v>105.4</v>
      </c>
      <c r="U4462">
        <v>185</v>
      </c>
      <c r="V4462">
        <v>13.01</v>
      </c>
      <c r="W4462">
        <v>6</v>
      </c>
    </row>
    <row r="4463" spans="1:23" x14ac:dyDescent="0.25">
      <c r="A4463">
        <f>COUNTIF('Value Matchup'!$D$356:$D$423,D4463)</f>
        <v>0</v>
      </c>
      <c r="B4463" t="s">
        <v>2001</v>
      </c>
      <c r="C4463">
        <v>281</v>
      </c>
      <c r="D4463" t="s">
        <v>283</v>
      </c>
      <c r="E4463" t="s">
        <v>132</v>
      </c>
      <c r="F4463" s="79" t="s">
        <v>1728</v>
      </c>
      <c r="G4463">
        <v>-12.27</v>
      </c>
      <c r="H4463">
        <v>97.8</v>
      </c>
      <c r="I4463">
        <v>267</v>
      </c>
      <c r="J4463">
        <v>110.1</v>
      </c>
      <c r="K4463">
        <v>274</v>
      </c>
      <c r="L4463">
        <v>63.5</v>
      </c>
      <c r="M4463">
        <v>259</v>
      </c>
      <c r="N4463">
        <v>-4.8000000000000001E-2</v>
      </c>
      <c r="O4463">
        <v>284</v>
      </c>
      <c r="P4463">
        <v>-8.57</v>
      </c>
      <c r="Q4463">
        <v>315</v>
      </c>
      <c r="R4463">
        <v>100</v>
      </c>
      <c r="S4463">
        <v>305</v>
      </c>
      <c r="T4463">
        <v>108.5</v>
      </c>
      <c r="U4463">
        <v>317</v>
      </c>
      <c r="V4463">
        <v>-6.21</v>
      </c>
      <c r="W4463">
        <v>302</v>
      </c>
    </row>
    <row r="4464" spans="1:23" x14ac:dyDescent="0.25">
      <c r="A4464">
        <f>COUNTIF('Value Matchup'!$D$356:$D$423,D4464)</f>
        <v>0</v>
      </c>
      <c r="B4464" t="s">
        <v>2001</v>
      </c>
      <c r="C4464">
        <v>282</v>
      </c>
      <c r="D4464" t="s">
        <v>377</v>
      </c>
      <c r="E4464" t="s">
        <v>132</v>
      </c>
      <c r="F4464" s="79" t="s">
        <v>1729</v>
      </c>
      <c r="G4464">
        <v>-12.31</v>
      </c>
      <c r="H4464">
        <v>97.6</v>
      </c>
      <c r="I4464">
        <v>270</v>
      </c>
      <c r="J4464">
        <v>109.9</v>
      </c>
      <c r="K4464">
        <v>265</v>
      </c>
      <c r="L4464">
        <v>64.5</v>
      </c>
      <c r="M4464">
        <v>215</v>
      </c>
      <c r="N4464">
        <v>1.4999999999999999E-2</v>
      </c>
      <c r="O4464">
        <v>149</v>
      </c>
      <c r="P4464">
        <v>-5.65</v>
      </c>
      <c r="Q4464">
        <v>261</v>
      </c>
      <c r="R4464">
        <v>101.7</v>
      </c>
      <c r="S4464">
        <v>248</v>
      </c>
      <c r="T4464">
        <v>107.3</v>
      </c>
      <c r="U4464">
        <v>274</v>
      </c>
      <c r="V4464">
        <v>3.73</v>
      </c>
      <c r="W4464">
        <v>73</v>
      </c>
    </row>
    <row r="4465" spans="1:23" x14ac:dyDescent="0.25">
      <c r="A4465">
        <f>COUNTIF('Value Matchup'!$D$356:$D$423,D4465)</f>
        <v>0</v>
      </c>
      <c r="B4465" t="s">
        <v>2001</v>
      </c>
      <c r="C4465">
        <v>283</v>
      </c>
      <c r="D4465" t="s">
        <v>300</v>
      </c>
      <c r="E4465" t="s">
        <v>136</v>
      </c>
      <c r="F4465" s="79" t="s">
        <v>550</v>
      </c>
      <c r="G4465">
        <v>-12.6</v>
      </c>
      <c r="H4465">
        <v>96.1</v>
      </c>
      <c r="I4465">
        <v>285</v>
      </c>
      <c r="J4465">
        <v>108.7</v>
      </c>
      <c r="K4465">
        <v>244</v>
      </c>
      <c r="L4465">
        <v>70.900000000000006</v>
      </c>
      <c r="M4465">
        <v>24</v>
      </c>
      <c r="N4465">
        <v>-1.4E-2</v>
      </c>
      <c r="O4465">
        <v>212</v>
      </c>
      <c r="P4465">
        <v>-11.87</v>
      </c>
      <c r="Q4465">
        <v>332</v>
      </c>
      <c r="R4465">
        <v>97.4</v>
      </c>
      <c r="S4465">
        <v>325</v>
      </c>
      <c r="T4465">
        <v>109.3</v>
      </c>
      <c r="U4465">
        <v>332</v>
      </c>
      <c r="V4465">
        <v>1.45</v>
      </c>
      <c r="W4465">
        <v>113</v>
      </c>
    </row>
    <row r="4466" spans="1:23" x14ac:dyDescent="0.25">
      <c r="A4466">
        <f>COUNTIF('Value Matchup'!$D$356:$D$423,D4466)</f>
        <v>0</v>
      </c>
      <c r="B4466" t="s">
        <v>2001</v>
      </c>
      <c r="C4466">
        <v>284</v>
      </c>
      <c r="D4466" t="s">
        <v>203</v>
      </c>
      <c r="E4466" t="s">
        <v>123</v>
      </c>
      <c r="F4466" s="79" t="s">
        <v>1744</v>
      </c>
      <c r="G4466">
        <v>-12.61</v>
      </c>
      <c r="H4466">
        <v>95.1</v>
      </c>
      <c r="I4466">
        <v>293</v>
      </c>
      <c r="J4466">
        <v>107.7</v>
      </c>
      <c r="K4466">
        <v>225</v>
      </c>
      <c r="L4466">
        <v>66.8</v>
      </c>
      <c r="M4466">
        <v>121</v>
      </c>
      <c r="N4466">
        <v>0.09</v>
      </c>
      <c r="O4466">
        <v>19</v>
      </c>
      <c r="P4466">
        <v>-4.34</v>
      </c>
      <c r="Q4466">
        <v>233</v>
      </c>
      <c r="R4466">
        <v>103.6</v>
      </c>
      <c r="S4466">
        <v>181</v>
      </c>
      <c r="T4466">
        <v>107.9</v>
      </c>
      <c r="U4466">
        <v>304</v>
      </c>
      <c r="V4466">
        <v>0.71</v>
      </c>
      <c r="W4466">
        <v>138</v>
      </c>
    </row>
    <row r="4467" spans="1:23" x14ac:dyDescent="0.25">
      <c r="A4467">
        <f>COUNTIF('Value Matchup'!$D$356:$D$423,D4467)</f>
        <v>1</v>
      </c>
      <c r="B4467" t="s">
        <v>2001</v>
      </c>
      <c r="C4467">
        <v>285</v>
      </c>
      <c r="D4467" t="s">
        <v>175</v>
      </c>
      <c r="E4467" t="s">
        <v>121</v>
      </c>
      <c r="F4467" s="79" t="s">
        <v>1662</v>
      </c>
      <c r="G4467">
        <v>-12.77</v>
      </c>
      <c r="H4467">
        <v>91.6</v>
      </c>
      <c r="I4467">
        <v>319</v>
      </c>
      <c r="J4467">
        <v>104.4</v>
      </c>
      <c r="K4467">
        <v>158</v>
      </c>
      <c r="L4467">
        <v>61.6</v>
      </c>
      <c r="M4467">
        <v>306</v>
      </c>
      <c r="N4467">
        <v>0.03</v>
      </c>
      <c r="O4467">
        <v>103</v>
      </c>
      <c r="P4467">
        <v>-4.8499999999999996</v>
      </c>
      <c r="Q4467">
        <v>242</v>
      </c>
      <c r="R4467">
        <v>100</v>
      </c>
      <c r="S4467">
        <v>303</v>
      </c>
      <c r="T4467">
        <v>104.9</v>
      </c>
      <c r="U4467">
        <v>170</v>
      </c>
      <c r="V4467">
        <v>-4.53</v>
      </c>
      <c r="W4467">
        <v>266</v>
      </c>
    </row>
    <row r="4468" spans="1:23" x14ac:dyDescent="0.25">
      <c r="A4468">
        <f>COUNTIF('Value Matchup'!$D$356:$D$423,D4468)</f>
        <v>0</v>
      </c>
      <c r="B4468" t="s">
        <v>2001</v>
      </c>
      <c r="C4468">
        <v>286</v>
      </c>
      <c r="D4468" t="s">
        <v>356</v>
      </c>
      <c r="E4468" t="s">
        <v>136</v>
      </c>
      <c r="F4468" s="79" t="s">
        <v>442</v>
      </c>
      <c r="G4468">
        <v>-12.92</v>
      </c>
      <c r="H4468">
        <v>95.6</v>
      </c>
      <c r="I4468">
        <v>286</v>
      </c>
      <c r="J4468">
        <v>108.5</v>
      </c>
      <c r="K4468">
        <v>240</v>
      </c>
      <c r="L4468">
        <v>64.5</v>
      </c>
      <c r="M4468">
        <v>213</v>
      </c>
      <c r="N4468">
        <v>0</v>
      </c>
      <c r="O4468">
        <v>180</v>
      </c>
      <c r="P4468">
        <v>-11.53</v>
      </c>
      <c r="Q4468">
        <v>331</v>
      </c>
      <c r="R4468">
        <v>97.6</v>
      </c>
      <c r="S4468">
        <v>324</v>
      </c>
      <c r="T4468">
        <v>109.1</v>
      </c>
      <c r="U4468">
        <v>331</v>
      </c>
      <c r="V4468">
        <v>-0.35</v>
      </c>
      <c r="W4468">
        <v>160</v>
      </c>
    </row>
    <row r="4469" spans="1:23" x14ac:dyDescent="0.25">
      <c r="A4469">
        <f>COUNTIF('Value Matchup'!$D$356:$D$423,D4469)</f>
        <v>0</v>
      </c>
      <c r="B4469" t="s">
        <v>2001</v>
      </c>
      <c r="C4469">
        <v>287</v>
      </c>
      <c r="D4469" t="s">
        <v>284</v>
      </c>
      <c r="E4469" t="s">
        <v>136</v>
      </c>
      <c r="F4469" s="79" t="s">
        <v>451</v>
      </c>
      <c r="G4469">
        <v>-13.15</v>
      </c>
      <c r="H4469">
        <v>97.3</v>
      </c>
      <c r="I4469">
        <v>273</v>
      </c>
      <c r="J4469">
        <v>110.4</v>
      </c>
      <c r="K4469">
        <v>283</v>
      </c>
      <c r="L4469">
        <v>66.400000000000006</v>
      </c>
      <c r="M4469">
        <v>133</v>
      </c>
      <c r="N4469">
        <v>-3.5999999999999997E-2</v>
      </c>
      <c r="O4469">
        <v>267</v>
      </c>
      <c r="P4469">
        <v>-12.27</v>
      </c>
      <c r="Q4469">
        <v>333</v>
      </c>
      <c r="R4469">
        <v>97.3</v>
      </c>
      <c r="S4469">
        <v>326</v>
      </c>
      <c r="T4469">
        <v>109.6</v>
      </c>
      <c r="U4469">
        <v>336</v>
      </c>
      <c r="V4469">
        <v>-4.26</v>
      </c>
      <c r="W4469">
        <v>255</v>
      </c>
    </row>
    <row r="4470" spans="1:23" x14ac:dyDescent="0.25">
      <c r="A4470">
        <f>COUNTIF('Value Matchup'!$D$356:$D$423,D4470)</f>
        <v>0</v>
      </c>
      <c r="B4470" t="s">
        <v>2001</v>
      </c>
      <c r="C4470">
        <v>288</v>
      </c>
      <c r="D4470" t="s">
        <v>408</v>
      </c>
      <c r="E4470" t="s">
        <v>148</v>
      </c>
      <c r="F4470" s="79" t="s">
        <v>1661</v>
      </c>
      <c r="G4470">
        <v>-13.16</v>
      </c>
      <c r="H4470">
        <v>98.2</v>
      </c>
      <c r="I4470">
        <v>263</v>
      </c>
      <c r="J4470">
        <v>111.4</v>
      </c>
      <c r="K4470">
        <v>295</v>
      </c>
      <c r="L4470">
        <v>68.2</v>
      </c>
      <c r="M4470">
        <v>76</v>
      </c>
      <c r="N4470">
        <v>-0.02</v>
      </c>
      <c r="O4470">
        <v>231</v>
      </c>
      <c r="P4470">
        <v>-8.18</v>
      </c>
      <c r="Q4470">
        <v>307</v>
      </c>
      <c r="R4470">
        <v>100.6</v>
      </c>
      <c r="S4470">
        <v>287</v>
      </c>
      <c r="T4470">
        <v>108.7</v>
      </c>
      <c r="U4470">
        <v>322</v>
      </c>
      <c r="V4470">
        <v>-4.8600000000000003</v>
      </c>
      <c r="W4470">
        <v>278</v>
      </c>
    </row>
    <row r="4471" spans="1:23" x14ac:dyDescent="0.25">
      <c r="A4471">
        <f>COUNTIF('Value Matchup'!$D$356:$D$423,D4471)</f>
        <v>0</v>
      </c>
      <c r="B4471" t="s">
        <v>2001</v>
      </c>
      <c r="C4471">
        <v>289</v>
      </c>
      <c r="D4471" t="s">
        <v>330</v>
      </c>
      <c r="E4471" t="s">
        <v>159</v>
      </c>
      <c r="F4471" s="79" t="s">
        <v>1742</v>
      </c>
      <c r="G4471">
        <v>-13.6</v>
      </c>
      <c r="H4471">
        <v>95.1</v>
      </c>
      <c r="I4471">
        <v>291</v>
      </c>
      <c r="J4471">
        <v>108.7</v>
      </c>
      <c r="K4471">
        <v>246</v>
      </c>
      <c r="L4471">
        <v>69.599999999999994</v>
      </c>
      <c r="M4471">
        <v>44</v>
      </c>
      <c r="N4471">
        <v>-6.4000000000000001E-2</v>
      </c>
      <c r="O4471">
        <v>305</v>
      </c>
      <c r="P4471">
        <v>-4.1399999999999997</v>
      </c>
      <c r="Q4471">
        <v>223</v>
      </c>
      <c r="R4471">
        <v>102.3</v>
      </c>
      <c r="S4471">
        <v>222</v>
      </c>
      <c r="T4471">
        <v>106.4</v>
      </c>
      <c r="U4471">
        <v>237</v>
      </c>
      <c r="V4471">
        <v>-1.57</v>
      </c>
      <c r="W4471">
        <v>185</v>
      </c>
    </row>
    <row r="4472" spans="1:23" x14ac:dyDescent="0.25">
      <c r="A4472">
        <f>COUNTIF('Value Matchup'!$D$356:$D$423,D4472)</f>
        <v>0</v>
      </c>
      <c r="B4472" t="s">
        <v>2001</v>
      </c>
      <c r="C4472">
        <v>290</v>
      </c>
      <c r="D4472" t="s">
        <v>291</v>
      </c>
      <c r="E4472" t="s">
        <v>118</v>
      </c>
      <c r="F4472" s="79" t="s">
        <v>1746</v>
      </c>
      <c r="G4472">
        <v>-13.67</v>
      </c>
      <c r="H4472">
        <v>97</v>
      </c>
      <c r="I4472">
        <v>277</v>
      </c>
      <c r="J4472">
        <v>110.6</v>
      </c>
      <c r="K4472">
        <v>288</v>
      </c>
      <c r="L4472">
        <v>60.1</v>
      </c>
      <c r="M4472">
        <v>321</v>
      </c>
      <c r="N4472">
        <v>2.4E-2</v>
      </c>
      <c r="O4472">
        <v>120</v>
      </c>
      <c r="P4472">
        <v>-5</v>
      </c>
      <c r="Q4472">
        <v>244</v>
      </c>
      <c r="R4472">
        <v>101.2</v>
      </c>
      <c r="S4472">
        <v>261</v>
      </c>
      <c r="T4472">
        <v>106.2</v>
      </c>
      <c r="U4472">
        <v>223</v>
      </c>
      <c r="V4472">
        <v>-3.58</v>
      </c>
      <c r="W4472">
        <v>242</v>
      </c>
    </row>
    <row r="4473" spans="1:23" x14ac:dyDescent="0.25">
      <c r="A4473">
        <f>COUNTIF('Value Matchup'!$D$356:$D$423,D4473)</f>
        <v>0</v>
      </c>
      <c r="B4473" t="s">
        <v>2001</v>
      </c>
      <c r="C4473">
        <v>291</v>
      </c>
      <c r="D4473" t="s">
        <v>336</v>
      </c>
      <c r="E4473" t="s">
        <v>198</v>
      </c>
      <c r="F4473" s="79" t="s">
        <v>1662</v>
      </c>
      <c r="G4473">
        <v>-13.74</v>
      </c>
      <c r="H4473">
        <v>95.1</v>
      </c>
      <c r="I4473">
        <v>292</v>
      </c>
      <c r="J4473">
        <v>108.8</v>
      </c>
      <c r="K4473">
        <v>247</v>
      </c>
      <c r="L4473">
        <v>74.8</v>
      </c>
      <c r="M4473">
        <v>3</v>
      </c>
      <c r="N4473">
        <v>2.9000000000000001E-2</v>
      </c>
      <c r="O4473">
        <v>106</v>
      </c>
      <c r="P4473">
        <v>-2.5499999999999998</v>
      </c>
      <c r="Q4473">
        <v>188</v>
      </c>
      <c r="R4473">
        <v>105.2</v>
      </c>
      <c r="S4473">
        <v>133</v>
      </c>
      <c r="T4473">
        <v>107.7</v>
      </c>
      <c r="U4473">
        <v>292</v>
      </c>
      <c r="V4473">
        <v>3.23</v>
      </c>
      <c r="W4473">
        <v>79</v>
      </c>
    </row>
    <row r="4474" spans="1:23" x14ac:dyDescent="0.25">
      <c r="A4474">
        <f>COUNTIF('Value Matchup'!$D$356:$D$423,D4474)</f>
        <v>0</v>
      </c>
      <c r="B4474" t="s">
        <v>2001</v>
      </c>
      <c r="C4474">
        <v>292</v>
      </c>
      <c r="D4474" t="s">
        <v>243</v>
      </c>
      <c r="E4474" t="s">
        <v>176</v>
      </c>
      <c r="F4474" s="79" t="s">
        <v>1760</v>
      </c>
      <c r="G4474">
        <v>-13.74</v>
      </c>
      <c r="H4474">
        <v>102.2</v>
      </c>
      <c r="I4474">
        <v>200</v>
      </c>
      <c r="J4474">
        <v>115.9</v>
      </c>
      <c r="K4474">
        <v>334</v>
      </c>
      <c r="L4474">
        <v>63</v>
      </c>
      <c r="M4474">
        <v>279</v>
      </c>
      <c r="N4474">
        <v>0.02</v>
      </c>
      <c r="O4474">
        <v>129</v>
      </c>
      <c r="P4474">
        <v>-1.46</v>
      </c>
      <c r="Q4474">
        <v>177</v>
      </c>
      <c r="R4474">
        <v>103.9</v>
      </c>
      <c r="S4474">
        <v>173</v>
      </c>
      <c r="T4474">
        <v>105.3</v>
      </c>
      <c r="U4474">
        <v>181</v>
      </c>
      <c r="V4474">
        <v>-7.02</v>
      </c>
      <c r="W4474">
        <v>314</v>
      </c>
    </row>
    <row r="4475" spans="1:23" x14ac:dyDescent="0.25">
      <c r="A4475">
        <f>COUNTIF('Value Matchup'!$D$356:$D$423,D4475)</f>
        <v>0</v>
      </c>
      <c r="B4475" t="s">
        <v>2001</v>
      </c>
      <c r="C4475">
        <v>293</v>
      </c>
      <c r="D4475" t="s">
        <v>181</v>
      </c>
      <c r="E4475" t="s">
        <v>146</v>
      </c>
      <c r="F4475" s="79" t="s">
        <v>1997</v>
      </c>
      <c r="G4475">
        <v>-14.04</v>
      </c>
      <c r="H4475">
        <v>94.2</v>
      </c>
      <c r="I4475">
        <v>303</v>
      </c>
      <c r="J4475">
        <v>108.2</v>
      </c>
      <c r="K4475">
        <v>233</v>
      </c>
      <c r="L4475">
        <v>63.9</v>
      </c>
      <c r="M4475">
        <v>237</v>
      </c>
      <c r="N4475">
        <v>2.5999999999999999E-2</v>
      </c>
      <c r="O4475">
        <v>115</v>
      </c>
      <c r="P4475">
        <v>-5.35</v>
      </c>
      <c r="Q4475">
        <v>253</v>
      </c>
      <c r="R4475">
        <v>100.8</v>
      </c>
      <c r="S4475">
        <v>276</v>
      </c>
      <c r="T4475">
        <v>106.2</v>
      </c>
      <c r="U4475">
        <v>224</v>
      </c>
      <c r="V4475">
        <v>-5.9</v>
      </c>
      <c r="W4475">
        <v>295</v>
      </c>
    </row>
    <row r="4476" spans="1:23" x14ac:dyDescent="0.25">
      <c r="A4476">
        <f>COUNTIF('Value Matchup'!$D$356:$D$423,D4476)</f>
        <v>0</v>
      </c>
      <c r="B4476" t="s">
        <v>2001</v>
      </c>
      <c r="C4476">
        <v>294</v>
      </c>
      <c r="D4476" t="s">
        <v>242</v>
      </c>
      <c r="E4476" t="s">
        <v>132</v>
      </c>
      <c r="F4476" s="79" t="s">
        <v>1740</v>
      </c>
      <c r="G4476">
        <v>-14.11</v>
      </c>
      <c r="H4476">
        <v>97.7</v>
      </c>
      <c r="I4476">
        <v>268</v>
      </c>
      <c r="J4476">
        <v>111.8</v>
      </c>
      <c r="K4476">
        <v>303</v>
      </c>
      <c r="L4476">
        <v>65.2</v>
      </c>
      <c r="M4476">
        <v>187</v>
      </c>
      <c r="N4476">
        <v>-1.0999999999999999E-2</v>
      </c>
      <c r="O4476">
        <v>207</v>
      </c>
      <c r="P4476">
        <v>-7.6</v>
      </c>
      <c r="Q4476">
        <v>300</v>
      </c>
      <c r="R4476">
        <v>101.3</v>
      </c>
      <c r="S4476">
        <v>259</v>
      </c>
      <c r="T4476">
        <v>108.9</v>
      </c>
      <c r="U4476">
        <v>327</v>
      </c>
      <c r="V4476">
        <v>-2.4900000000000002</v>
      </c>
      <c r="W4476">
        <v>213</v>
      </c>
    </row>
    <row r="4477" spans="1:23" x14ac:dyDescent="0.25">
      <c r="A4477">
        <f>COUNTIF('Value Matchup'!$D$356:$D$423,D4477)</f>
        <v>0</v>
      </c>
      <c r="B4477" t="s">
        <v>2001</v>
      </c>
      <c r="C4477">
        <v>295</v>
      </c>
      <c r="D4477" t="s">
        <v>183</v>
      </c>
      <c r="E4477" t="s">
        <v>176</v>
      </c>
      <c r="F4477" s="79" t="s">
        <v>1767</v>
      </c>
      <c r="G4477">
        <v>-14.22</v>
      </c>
      <c r="H4477">
        <v>96.8</v>
      </c>
      <c r="I4477">
        <v>280</v>
      </c>
      <c r="J4477">
        <v>111</v>
      </c>
      <c r="K4477">
        <v>290</v>
      </c>
      <c r="L4477">
        <v>63.5</v>
      </c>
      <c r="M4477">
        <v>260</v>
      </c>
      <c r="N4477">
        <v>-5.8999999999999997E-2</v>
      </c>
      <c r="O4477">
        <v>300</v>
      </c>
      <c r="P4477">
        <v>-1.29</v>
      </c>
      <c r="Q4477">
        <v>174</v>
      </c>
      <c r="R4477">
        <v>104.2</v>
      </c>
      <c r="S4477">
        <v>163</v>
      </c>
      <c r="T4477">
        <v>105.5</v>
      </c>
      <c r="U4477">
        <v>188</v>
      </c>
      <c r="V4477">
        <v>-3.26</v>
      </c>
      <c r="W4477">
        <v>235</v>
      </c>
    </row>
    <row r="4478" spans="1:23" x14ac:dyDescent="0.25">
      <c r="A4478">
        <f>COUNTIF('Value Matchup'!$D$356:$D$423,D4478)</f>
        <v>0</v>
      </c>
      <c r="B4478" t="s">
        <v>2001</v>
      </c>
      <c r="C4478">
        <v>296</v>
      </c>
      <c r="D4478" t="s">
        <v>360</v>
      </c>
      <c r="E4478" t="s">
        <v>132</v>
      </c>
      <c r="F4478" s="79" t="s">
        <v>1718</v>
      </c>
      <c r="G4478">
        <v>-14.4</v>
      </c>
      <c r="H4478">
        <v>99.3</v>
      </c>
      <c r="I4478">
        <v>247</v>
      </c>
      <c r="J4478">
        <v>113.7</v>
      </c>
      <c r="K4478">
        <v>321</v>
      </c>
      <c r="L4478">
        <v>71</v>
      </c>
      <c r="M4478">
        <v>23</v>
      </c>
      <c r="N4478">
        <v>3.2000000000000001E-2</v>
      </c>
      <c r="O4478">
        <v>99</v>
      </c>
      <c r="P4478">
        <v>-6.55</v>
      </c>
      <c r="Q4478">
        <v>284</v>
      </c>
      <c r="R4478">
        <v>101</v>
      </c>
      <c r="S4478">
        <v>269</v>
      </c>
      <c r="T4478">
        <v>107.6</v>
      </c>
      <c r="U4478">
        <v>286</v>
      </c>
      <c r="V4478">
        <v>1.26</v>
      </c>
      <c r="W4478">
        <v>120</v>
      </c>
    </row>
    <row r="4479" spans="1:23" x14ac:dyDescent="0.25">
      <c r="A4479">
        <f>COUNTIF('Value Matchup'!$D$356:$D$423,D4479)</f>
        <v>0</v>
      </c>
      <c r="B4479" t="s">
        <v>2001</v>
      </c>
      <c r="C4479">
        <v>297</v>
      </c>
      <c r="D4479" t="s">
        <v>366</v>
      </c>
      <c r="E4479" t="s">
        <v>182</v>
      </c>
      <c r="F4479" s="79" t="s">
        <v>1752</v>
      </c>
      <c r="G4479">
        <v>-15.3</v>
      </c>
      <c r="H4479">
        <v>98.6</v>
      </c>
      <c r="I4479">
        <v>253</v>
      </c>
      <c r="J4479">
        <v>113.9</v>
      </c>
      <c r="K4479">
        <v>322</v>
      </c>
      <c r="L4479">
        <v>68</v>
      </c>
      <c r="M4479">
        <v>81</v>
      </c>
      <c r="N4479">
        <v>1.6E-2</v>
      </c>
      <c r="O4479">
        <v>142</v>
      </c>
      <c r="P4479">
        <v>-2.17</v>
      </c>
      <c r="Q4479">
        <v>186</v>
      </c>
      <c r="R4479">
        <v>104.1</v>
      </c>
      <c r="S4479">
        <v>169</v>
      </c>
      <c r="T4479">
        <v>106.3</v>
      </c>
      <c r="U4479">
        <v>229</v>
      </c>
      <c r="V4479">
        <v>-5.61</v>
      </c>
      <c r="W4479">
        <v>291</v>
      </c>
    </row>
    <row r="4480" spans="1:23" x14ac:dyDescent="0.25">
      <c r="A4480">
        <f>COUNTIF('Value Matchup'!$D$356:$D$423,D4480)</f>
        <v>0</v>
      </c>
      <c r="B4480" t="s">
        <v>2001</v>
      </c>
      <c r="C4480">
        <v>298</v>
      </c>
      <c r="D4480" t="s">
        <v>269</v>
      </c>
      <c r="E4480" t="s">
        <v>207</v>
      </c>
      <c r="F4480" s="79" t="s">
        <v>442</v>
      </c>
      <c r="G4480">
        <v>-15.3</v>
      </c>
      <c r="H4480">
        <v>96.6</v>
      </c>
      <c r="I4480">
        <v>281</v>
      </c>
      <c r="J4480">
        <v>111.9</v>
      </c>
      <c r="K4480">
        <v>304</v>
      </c>
      <c r="L4480">
        <v>71.900000000000006</v>
      </c>
      <c r="M4480">
        <v>15</v>
      </c>
      <c r="N4480">
        <v>4.2000000000000003E-2</v>
      </c>
      <c r="O4480">
        <v>74</v>
      </c>
      <c r="P4480">
        <v>-8.2100000000000009</v>
      </c>
      <c r="Q4480">
        <v>308</v>
      </c>
      <c r="R4480">
        <v>99.4</v>
      </c>
      <c r="S4480">
        <v>314</v>
      </c>
      <c r="T4480">
        <v>107.6</v>
      </c>
      <c r="U4480">
        <v>285</v>
      </c>
      <c r="V4480">
        <v>-4.3499999999999996</v>
      </c>
      <c r="W4480">
        <v>260</v>
      </c>
    </row>
    <row r="4481" spans="1:23" x14ac:dyDescent="0.25">
      <c r="A4481">
        <f>COUNTIF('Value Matchup'!$D$356:$D$423,D4481)</f>
        <v>0</v>
      </c>
      <c r="B4481" t="s">
        <v>2001</v>
      </c>
      <c r="C4481">
        <v>299</v>
      </c>
      <c r="D4481" t="s">
        <v>229</v>
      </c>
      <c r="E4481" t="s">
        <v>155</v>
      </c>
      <c r="F4481" s="79" t="s">
        <v>1872</v>
      </c>
      <c r="G4481">
        <v>-15.54</v>
      </c>
      <c r="H4481">
        <v>94.3</v>
      </c>
      <c r="I4481">
        <v>301</v>
      </c>
      <c r="J4481">
        <v>109.9</v>
      </c>
      <c r="K4481">
        <v>266</v>
      </c>
      <c r="L4481">
        <v>66.2</v>
      </c>
      <c r="M4481">
        <v>148</v>
      </c>
      <c r="N4481">
        <v>2.4E-2</v>
      </c>
      <c r="O4481">
        <v>121</v>
      </c>
      <c r="P4481">
        <v>2.4300000000000002</v>
      </c>
      <c r="Q4481">
        <v>114</v>
      </c>
      <c r="R4481">
        <v>105.5</v>
      </c>
      <c r="S4481">
        <v>123</v>
      </c>
      <c r="T4481">
        <v>103</v>
      </c>
      <c r="U4481">
        <v>109</v>
      </c>
      <c r="V4481">
        <v>-0.96</v>
      </c>
      <c r="W4481">
        <v>171</v>
      </c>
    </row>
    <row r="4482" spans="1:23" x14ac:dyDescent="0.25">
      <c r="A4482">
        <f>COUNTIF('Value Matchup'!$D$356:$D$423,D4482)</f>
        <v>0</v>
      </c>
      <c r="B4482" t="s">
        <v>2001</v>
      </c>
      <c r="C4482">
        <v>300</v>
      </c>
      <c r="D4482" t="s">
        <v>127</v>
      </c>
      <c r="E4482" t="s">
        <v>116</v>
      </c>
      <c r="F4482" s="79" t="s">
        <v>1660</v>
      </c>
      <c r="G4482">
        <v>-15.54</v>
      </c>
      <c r="H4482">
        <v>88.7</v>
      </c>
      <c r="I4482">
        <v>327</v>
      </c>
      <c r="J4482">
        <v>104.3</v>
      </c>
      <c r="K4482">
        <v>157</v>
      </c>
      <c r="L4482">
        <v>64.099999999999994</v>
      </c>
      <c r="M4482">
        <v>234</v>
      </c>
      <c r="N4482">
        <v>1.4E-2</v>
      </c>
      <c r="O4482">
        <v>152</v>
      </c>
      <c r="P4482">
        <v>-9.4</v>
      </c>
      <c r="Q4482">
        <v>317</v>
      </c>
      <c r="R4482">
        <v>96.5</v>
      </c>
      <c r="S4482">
        <v>327</v>
      </c>
      <c r="T4482">
        <v>105.8</v>
      </c>
      <c r="U4482">
        <v>206</v>
      </c>
      <c r="V4482">
        <v>13.56</v>
      </c>
      <c r="W4482">
        <v>4</v>
      </c>
    </row>
    <row r="4483" spans="1:23" x14ac:dyDescent="0.25">
      <c r="A4483">
        <f>COUNTIF('Value Matchup'!$D$356:$D$423,D4483)</f>
        <v>0</v>
      </c>
      <c r="B4483" t="s">
        <v>2001</v>
      </c>
      <c r="C4483">
        <v>301</v>
      </c>
      <c r="D4483" t="s">
        <v>179</v>
      </c>
      <c r="E4483" t="s">
        <v>136</v>
      </c>
      <c r="F4483" s="79" t="s">
        <v>1729</v>
      </c>
      <c r="G4483">
        <v>-15.69</v>
      </c>
      <c r="H4483">
        <v>93.6</v>
      </c>
      <c r="I4483">
        <v>307</v>
      </c>
      <c r="J4483">
        <v>109.3</v>
      </c>
      <c r="K4483">
        <v>251</v>
      </c>
      <c r="L4483">
        <v>65.099999999999994</v>
      </c>
      <c r="M4483">
        <v>192</v>
      </c>
      <c r="N4483">
        <v>6.3E-2</v>
      </c>
      <c r="O4483">
        <v>40</v>
      </c>
      <c r="P4483">
        <v>-5.98</v>
      </c>
      <c r="Q4483">
        <v>270</v>
      </c>
      <c r="R4483">
        <v>100.4</v>
      </c>
      <c r="S4483">
        <v>293</v>
      </c>
      <c r="T4483">
        <v>106.4</v>
      </c>
      <c r="U4483">
        <v>236</v>
      </c>
      <c r="V4483">
        <v>15.97</v>
      </c>
      <c r="W4483">
        <v>1</v>
      </c>
    </row>
    <row r="4484" spans="1:23" x14ac:dyDescent="0.25">
      <c r="A4484">
        <f>COUNTIF('Value Matchup'!$D$356:$D$423,D4484)</f>
        <v>0</v>
      </c>
      <c r="B4484" t="s">
        <v>2001</v>
      </c>
      <c r="C4484">
        <v>302</v>
      </c>
      <c r="D4484" t="s">
        <v>192</v>
      </c>
      <c r="E4484" t="s">
        <v>167</v>
      </c>
      <c r="F4484" s="79" t="s">
        <v>1869</v>
      </c>
      <c r="G4484">
        <v>-15.71</v>
      </c>
      <c r="H4484">
        <v>92.8</v>
      </c>
      <c r="I4484">
        <v>313</v>
      </c>
      <c r="J4484">
        <v>108.5</v>
      </c>
      <c r="K4484">
        <v>241</v>
      </c>
      <c r="L4484">
        <v>63.6</v>
      </c>
      <c r="M4484">
        <v>255</v>
      </c>
      <c r="N4484">
        <v>-2.1999999999999999E-2</v>
      </c>
      <c r="O4484">
        <v>235</v>
      </c>
      <c r="P4484">
        <v>1.74</v>
      </c>
      <c r="Q4484">
        <v>125</v>
      </c>
      <c r="R4484">
        <v>104.2</v>
      </c>
      <c r="S4484">
        <v>165</v>
      </c>
      <c r="T4484">
        <v>102.4</v>
      </c>
      <c r="U4484">
        <v>98</v>
      </c>
      <c r="V4484">
        <v>-0.28000000000000003</v>
      </c>
      <c r="W4484">
        <v>157</v>
      </c>
    </row>
    <row r="4485" spans="1:23" x14ac:dyDescent="0.25">
      <c r="A4485">
        <f>COUNTIF('Value Matchup'!$D$356:$D$423,D4485)</f>
        <v>0</v>
      </c>
      <c r="B4485" t="s">
        <v>2001</v>
      </c>
      <c r="C4485">
        <v>303</v>
      </c>
      <c r="D4485" t="s">
        <v>194</v>
      </c>
      <c r="E4485" t="s">
        <v>132</v>
      </c>
      <c r="F4485" s="79" t="s">
        <v>1746</v>
      </c>
      <c r="G4485">
        <v>-15.74</v>
      </c>
      <c r="H4485">
        <v>94.7</v>
      </c>
      <c r="I4485">
        <v>298</v>
      </c>
      <c r="J4485">
        <v>110.5</v>
      </c>
      <c r="K4485">
        <v>284</v>
      </c>
      <c r="L4485">
        <v>63.2</v>
      </c>
      <c r="M4485">
        <v>269</v>
      </c>
      <c r="N4485">
        <v>-8.9999999999999993E-3</v>
      </c>
      <c r="O4485">
        <v>200</v>
      </c>
      <c r="P4485">
        <v>-7.9</v>
      </c>
      <c r="Q4485">
        <v>303</v>
      </c>
      <c r="R4485">
        <v>100.6</v>
      </c>
      <c r="S4485">
        <v>289</v>
      </c>
      <c r="T4485">
        <v>108.4</v>
      </c>
      <c r="U4485">
        <v>316</v>
      </c>
      <c r="V4485">
        <v>-3.4</v>
      </c>
      <c r="W4485">
        <v>237</v>
      </c>
    </row>
    <row r="4486" spans="1:23" x14ac:dyDescent="0.25">
      <c r="A4486">
        <f>COUNTIF('Value Matchup'!$D$356:$D$423,D4486)</f>
        <v>0</v>
      </c>
      <c r="B4486" t="s">
        <v>2001</v>
      </c>
      <c r="C4486">
        <v>304</v>
      </c>
      <c r="D4486" t="s">
        <v>362</v>
      </c>
      <c r="E4486" t="s">
        <v>116</v>
      </c>
      <c r="F4486" s="79" t="s">
        <v>1737</v>
      </c>
      <c r="G4486">
        <v>-15.77</v>
      </c>
      <c r="H4486">
        <v>89.2</v>
      </c>
      <c r="I4486">
        <v>325</v>
      </c>
      <c r="J4486">
        <v>105</v>
      </c>
      <c r="K4486">
        <v>171</v>
      </c>
      <c r="L4486">
        <v>66.400000000000006</v>
      </c>
      <c r="M4486">
        <v>137</v>
      </c>
      <c r="N4486">
        <v>-2.9000000000000001E-2</v>
      </c>
      <c r="O4486">
        <v>252</v>
      </c>
      <c r="P4486">
        <v>-10.220000000000001</v>
      </c>
      <c r="Q4486">
        <v>322</v>
      </c>
      <c r="R4486">
        <v>96.4</v>
      </c>
      <c r="S4486">
        <v>328</v>
      </c>
      <c r="T4486">
        <v>106.6</v>
      </c>
      <c r="U4486">
        <v>241</v>
      </c>
      <c r="V4486">
        <v>6.13</v>
      </c>
      <c r="W4486">
        <v>37</v>
      </c>
    </row>
    <row r="4487" spans="1:23" x14ac:dyDescent="0.25">
      <c r="A4487">
        <f>COUNTIF('Value Matchup'!$D$356:$D$423,D4487)</f>
        <v>0</v>
      </c>
      <c r="B4487" t="s">
        <v>2001</v>
      </c>
      <c r="C4487">
        <v>305</v>
      </c>
      <c r="D4487" t="s">
        <v>368</v>
      </c>
      <c r="E4487" t="s">
        <v>148</v>
      </c>
      <c r="F4487" s="79" t="s">
        <v>1755</v>
      </c>
      <c r="G4487">
        <v>-15.79</v>
      </c>
      <c r="H4487">
        <v>98.5</v>
      </c>
      <c r="I4487">
        <v>255</v>
      </c>
      <c r="J4487">
        <v>114.3</v>
      </c>
      <c r="K4487">
        <v>325</v>
      </c>
      <c r="L4487">
        <v>64.5</v>
      </c>
      <c r="M4487">
        <v>214</v>
      </c>
      <c r="N4487">
        <v>-6.4000000000000001E-2</v>
      </c>
      <c r="O4487">
        <v>306</v>
      </c>
      <c r="P4487">
        <v>-8.2899999999999991</v>
      </c>
      <c r="Q4487">
        <v>310</v>
      </c>
      <c r="R4487">
        <v>101</v>
      </c>
      <c r="S4487">
        <v>268</v>
      </c>
      <c r="T4487">
        <v>109.3</v>
      </c>
      <c r="U4487">
        <v>333</v>
      </c>
      <c r="V4487">
        <v>-4.47</v>
      </c>
      <c r="W4487">
        <v>264</v>
      </c>
    </row>
    <row r="4488" spans="1:23" x14ac:dyDescent="0.25">
      <c r="A4488">
        <f>COUNTIF('Value Matchup'!$D$356:$D$423,D4488)</f>
        <v>0</v>
      </c>
      <c r="B4488" t="s">
        <v>2001</v>
      </c>
      <c r="C4488">
        <v>306</v>
      </c>
      <c r="D4488" t="s">
        <v>388</v>
      </c>
      <c r="E4488" t="s">
        <v>153</v>
      </c>
      <c r="F4488" s="79" t="s">
        <v>1748</v>
      </c>
      <c r="G4488">
        <v>-15.84</v>
      </c>
      <c r="H4488">
        <v>93.9</v>
      </c>
      <c r="I4488">
        <v>305</v>
      </c>
      <c r="J4488">
        <v>109.7</v>
      </c>
      <c r="K4488">
        <v>263</v>
      </c>
      <c r="L4488">
        <v>66.2</v>
      </c>
      <c r="M4488">
        <v>144</v>
      </c>
      <c r="N4488">
        <v>-5.7000000000000002E-2</v>
      </c>
      <c r="O4488">
        <v>297</v>
      </c>
      <c r="P4488">
        <v>-3.35</v>
      </c>
      <c r="Q4488">
        <v>204</v>
      </c>
      <c r="R4488">
        <v>102.6</v>
      </c>
      <c r="S4488">
        <v>210</v>
      </c>
      <c r="T4488">
        <v>106</v>
      </c>
      <c r="U4488">
        <v>214</v>
      </c>
      <c r="V4488">
        <v>-4.8099999999999996</v>
      </c>
      <c r="W4488">
        <v>274</v>
      </c>
    </row>
    <row r="4489" spans="1:23" x14ac:dyDescent="0.25">
      <c r="A4489">
        <f>COUNTIF('Value Matchup'!$D$356:$D$423,D4489)</f>
        <v>0</v>
      </c>
      <c r="B4489" t="s">
        <v>2001</v>
      </c>
      <c r="C4489">
        <v>307</v>
      </c>
      <c r="D4489" t="s">
        <v>252</v>
      </c>
      <c r="E4489" t="s">
        <v>148</v>
      </c>
      <c r="F4489" s="79" t="s">
        <v>1662</v>
      </c>
      <c r="G4489">
        <v>-15.92</v>
      </c>
      <c r="H4489">
        <v>96.2</v>
      </c>
      <c r="I4489">
        <v>284</v>
      </c>
      <c r="J4489">
        <v>112.1</v>
      </c>
      <c r="K4489">
        <v>307</v>
      </c>
      <c r="L4489">
        <v>67.3</v>
      </c>
      <c r="M4489">
        <v>103</v>
      </c>
      <c r="N4489">
        <v>2.4E-2</v>
      </c>
      <c r="O4489">
        <v>123</v>
      </c>
      <c r="P4489">
        <v>-8.3000000000000007</v>
      </c>
      <c r="Q4489">
        <v>311</v>
      </c>
      <c r="R4489">
        <v>100.4</v>
      </c>
      <c r="S4489">
        <v>295</v>
      </c>
      <c r="T4489">
        <v>108.7</v>
      </c>
      <c r="U4489">
        <v>320</v>
      </c>
      <c r="V4489">
        <v>-4.74</v>
      </c>
      <c r="W4489">
        <v>272</v>
      </c>
    </row>
    <row r="4490" spans="1:23" x14ac:dyDescent="0.25">
      <c r="A4490">
        <f>COUNTIF('Value Matchup'!$D$356:$D$423,D4490)</f>
        <v>0</v>
      </c>
      <c r="B4490" t="s">
        <v>2001</v>
      </c>
      <c r="C4490">
        <v>308</v>
      </c>
      <c r="D4490" t="s">
        <v>372</v>
      </c>
      <c r="E4490" t="s">
        <v>207</v>
      </c>
      <c r="F4490" s="79" t="s">
        <v>1718</v>
      </c>
      <c r="G4490">
        <v>-16.38</v>
      </c>
      <c r="H4490">
        <v>97.2</v>
      </c>
      <c r="I4490">
        <v>275</v>
      </c>
      <c r="J4490">
        <v>113.6</v>
      </c>
      <c r="K4490">
        <v>320</v>
      </c>
      <c r="L4490">
        <v>65.099999999999994</v>
      </c>
      <c r="M4490">
        <v>197</v>
      </c>
      <c r="N4490">
        <v>4.8000000000000001E-2</v>
      </c>
      <c r="O4490">
        <v>66</v>
      </c>
      <c r="P4490">
        <v>-5.84</v>
      </c>
      <c r="Q4490">
        <v>267</v>
      </c>
      <c r="R4490">
        <v>100.2</v>
      </c>
      <c r="S4490">
        <v>297</v>
      </c>
      <c r="T4490">
        <v>106.1</v>
      </c>
      <c r="U4490">
        <v>218</v>
      </c>
      <c r="V4490">
        <v>2.74</v>
      </c>
      <c r="W4490">
        <v>87</v>
      </c>
    </row>
    <row r="4491" spans="1:23" x14ac:dyDescent="0.25">
      <c r="A4491">
        <f>COUNTIF('Value Matchup'!$D$356:$D$423,D4491)</f>
        <v>0</v>
      </c>
      <c r="B4491" t="s">
        <v>2001</v>
      </c>
      <c r="C4491">
        <v>309</v>
      </c>
      <c r="D4491" t="s">
        <v>381</v>
      </c>
      <c r="E4491" t="s">
        <v>108</v>
      </c>
      <c r="F4491" s="79" t="s">
        <v>1862</v>
      </c>
      <c r="G4491">
        <v>-16.420000000000002</v>
      </c>
      <c r="H4491">
        <v>97.9</v>
      </c>
      <c r="I4491">
        <v>266</v>
      </c>
      <c r="J4491">
        <v>114.3</v>
      </c>
      <c r="K4491">
        <v>326</v>
      </c>
      <c r="L4491">
        <v>75</v>
      </c>
      <c r="M4491">
        <v>2</v>
      </c>
      <c r="N4491">
        <v>-2.1999999999999999E-2</v>
      </c>
      <c r="O4491">
        <v>234</v>
      </c>
      <c r="P4491">
        <v>-5.71</v>
      </c>
      <c r="Q4491">
        <v>263</v>
      </c>
      <c r="R4491">
        <v>101.5</v>
      </c>
      <c r="S4491">
        <v>250</v>
      </c>
      <c r="T4491">
        <v>107.3</v>
      </c>
      <c r="U4491">
        <v>269</v>
      </c>
      <c r="V4491">
        <v>-4.66</v>
      </c>
      <c r="W4491">
        <v>268</v>
      </c>
    </row>
    <row r="4492" spans="1:23" x14ac:dyDescent="0.25">
      <c r="A4492">
        <f>COUNTIF('Value Matchup'!$D$356:$D$423,D4492)</f>
        <v>0</v>
      </c>
      <c r="B4492" t="s">
        <v>2001</v>
      </c>
      <c r="C4492">
        <v>310</v>
      </c>
      <c r="D4492" t="s">
        <v>51</v>
      </c>
      <c r="E4492" t="s">
        <v>121</v>
      </c>
      <c r="F4492" s="79" t="s">
        <v>1740</v>
      </c>
      <c r="G4492">
        <v>-16.670000000000002</v>
      </c>
      <c r="H4492">
        <v>98.7</v>
      </c>
      <c r="I4492">
        <v>251</v>
      </c>
      <c r="J4492">
        <v>115.4</v>
      </c>
      <c r="K4492">
        <v>333</v>
      </c>
      <c r="L4492">
        <v>67.3</v>
      </c>
      <c r="M4492">
        <v>102</v>
      </c>
      <c r="N4492">
        <v>3.2000000000000001E-2</v>
      </c>
      <c r="O4492">
        <v>96</v>
      </c>
      <c r="P4492">
        <v>-2.81</v>
      </c>
      <c r="Q4492">
        <v>193</v>
      </c>
      <c r="R4492">
        <v>100.6</v>
      </c>
      <c r="S4492">
        <v>286</v>
      </c>
      <c r="T4492">
        <v>103.4</v>
      </c>
      <c r="U4492">
        <v>119</v>
      </c>
      <c r="V4492">
        <v>-1.19</v>
      </c>
      <c r="W4492">
        <v>177</v>
      </c>
    </row>
    <row r="4493" spans="1:23" x14ac:dyDescent="0.25">
      <c r="A4493">
        <f>COUNTIF('Value Matchup'!$D$356:$D$423,D4493)</f>
        <v>0</v>
      </c>
      <c r="B4493" t="s">
        <v>2001</v>
      </c>
      <c r="C4493">
        <v>311</v>
      </c>
      <c r="D4493" t="s">
        <v>309</v>
      </c>
      <c r="E4493" t="s">
        <v>198</v>
      </c>
      <c r="F4493" s="79" t="s">
        <v>1933</v>
      </c>
      <c r="G4493">
        <v>-16.8</v>
      </c>
      <c r="H4493">
        <v>94.9</v>
      </c>
      <c r="I4493">
        <v>296</v>
      </c>
      <c r="J4493">
        <v>111.7</v>
      </c>
      <c r="K4493">
        <v>302</v>
      </c>
      <c r="L4493">
        <v>67.400000000000006</v>
      </c>
      <c r="M4493">
        <v>100</v>
      </c>
      <c r="N4493">
        <v>-7.9000000000000001E-2</v>
      </c>
      <c r="O4493">
        <v>319</v>
      </c>
      <c r="P4493">
        <v>-4.07</v>
      </c>
      <c r="Q4493">
        <v>222</v>
      </c>
      <c r="R4493">
        <v>103.1</v>
      </c>
      <c r="S4493">
        <v>196</v>
      </c>
      <c r="T4493">
        <v>107.2</v>
      </c>
      <c r="U4493">
        <v>266</v>
      </c>
      <c r="V4493">
        <v>-1.58</v>
      </c>
      <c r="W4493">
        <v>186</v>
      </c>
    </row>
    <row r="4494" spans="1:23" x14ac:dyDescent="0.25">
      <c r="A4494">
        <f>COUNTIF('Value Matchup'!$D$356:$D$423,D4494)</f>
        <v>0</v>
      </c>
      <c r="B4494" t="s">
        <v>2001</v>
      </c>
      <c r="C4494">
        <v>312</v>
      </c>
      <c r="D4494" t="s">
        <v>376</v>
      </c>
      <c r="E4494" t="s">
        <v>132</v>
      </c>
      <c r="F4494" s="79" t="s">
        <v>1730</v>
      </c>
      <c r="G4494">
        <v>-16.96</v>
      </c>
      <c r="H4494">
        <v>94.3</v>
      </c>
      <c r="I4494">
        <v>302</v>
      </c>
      <c r="J4494">
        <v>111.3</v>
      </c>
      <c r="K4494">
        <v>294</v>
      </c>
      <c r="L4494">
        <v>66.599999999999994</v>
      </c>
      <c r="M4494">
        <v>127</v>
      </c>
      <c r="N4494">
        <v>-0.06</v>
      </c>
      <c r="O4494">
        <v>301</v>
      </c>
      <c r="P4494">
        <v>-7.16</v>
      </c>
      <c r="Q4494">
        <v>294</v>
      </c>
      <c r="R4494">
        <v>100.7</v>
      </c>
      <c r="S4494">
        <v>281</v>
      </c>
      <c r="T4494">
        <v>107.9</v>
      </c>
      <c r="U4494">
        <v>305</v>
      </c>
      <c r="V4494">
        <v>-1.75</v>
      </c>
      <c r="W4494">
        <v>192</v>
      </c>
    </row>
    <row r="4495" spans="1:23" x14ac:dyDescent="0.25">
      <c r="A4495">
        <f>COUNTIF('Value Matchup'!$D$356:$D$423,D4495)</f>
        <v>0</v>
      </c>
      <c r="B4495" t="s">
        <v>2001</v>
      </c>
      <c r="C4495">
        <v>313</v>
      </c>
      <c r="D4495" t="s">
        <v>415</v>
      </c>
      <c r="E4495" t="s">
        <v>1974</v>
      </c>
      <c r="F4495" s="79" t="s">
        <v>1760</v>
      </c>
      <c r="G4495">
        <v>-17.190000000000001</v>
      </c>
      <c r="H4495">
        <v>92.7</v>
      </c>
      <c r="I4495">
        <v>314</v>
      </c>
      <c r="J4495">
        <v>109.9</v>
      </c>
      <c r="K4495">
        <v>270</v>
      </c>
      <c r="L4495">
        <v>63.9</v>
      </c>
      <c r="M4495">
        <v>241</v>
      </c>
      <c r="N4495">
        <v>-6.4000000000000001E-2</v>
      </c>
      <c r="O4495">
        <v>304</v>
      </c>
      <c r="P4495">
        <v>-4.5999999999999996</v>
      </c>
      <c r="Q4495">
        <v>236</v>
      </c>
      <c r="R4495">
        <v>102.9</v>
      </c>
      <c r="S4495">
        <v>204</v>
      </c>
      <c r="T4495">
        <v>107.5</v>
      </c>
      <c r="U4495">
        <v>279</v>
      </c>
      <c r="V4495">
        <v>-8.44</v>
      </c>
      <c r="W4495">
        <v>320</v>
      </c>
    </row>
    <row r="4496" spans="1:23" x14ac:dyDescent="0.25">
      <c r="A4496">
        <f>COUNTIF('Value Matchup'!$D$356:$D$423,D4496)</f>
        <v>0</v>
      </c>
      <c r="B4496" t="s">
        <v>2001</v>
      </c>
      <c r="C4496">
        <v>314</v>
      </c>
      <c r="D4496" t="s">
        <v>341</v>
      </c>
      <c r="E4496" t="s">
        <v>161</v>
      </c>
      <c r="F4496" s="79" t="s">
        <v>1773</v>
      </c>
      <c r="G4496">
        <v>-17.22</v>
      </c>
      <c r="H4496">
        <v>88.9</v>
      </c>
      <c r="I4496">
        <v>326</v>
      </c>
      <c r="J4496">
        <v>106.1</v>
      </c>
      <c r="K4496">
        <v>195</v>
      </c>
      <c r="L4496">
        <v>63.9</v>
      </c>
      <c r="M4496">
        <v>238</v>
      </c>
      <c r="N4496">
        <v>-9.0999999999999998E-2</v>
      </c>
      <c r="O4496">
        <v>323</v>
      </c>
      <c r="P4496">
        <v>-7.85</v>
      </c>
      <c r="Q4496">
        <v>302</v>
      </c>
      <c r="R4496">
        <v>101</v>
      </c>
      <c r="S4496">
        <v>267</v>
      </c>
      <c r="T4496">
        <v>108.9</v>
      </c>
      <c r="U4496">
        <v>326</v>
      </c>
      <c r="V4496">
        <v>-10.15</v>
      </c>
      <c r="W4496">
        <v>331</v>
      </c>
    </row>
    <row r="4497" spans="1:23" x14ac:dyDescent="0.25">
      <c r="A4497">
        <f>COUNTIF('Value Matchup'!$D$356:$D$423,D4497)</f>
        <v>0</v>
      </c>
      <c r="B4497" t="s">
        <v>2001</v>
      </c>
      <c r="C4497">
        <v>315</v>
      </c>
      <c r="D4497" t="s">
        <v>218</v>
      </c>
      <c r="E4497" t="s">
        <v>116</v>
      </c>
      <c r="F4497" s="79" t="s">
        <v>1998</v>
      </c>
      <c r="G4497">
        <v>-17.66</v>
      </c>
      <c r="H4497">
        <v>93.9</v>
      </c>
      <c r="I4497">
        <v>304</v>
      </c>
      <c r="J4497">
        <v>111.6</v>
      </c>
      <c r="K4497">
        <v>299</v>
      </c>
      <c r="L4497">
        <v>67.3</v>
      </c>
      <c r="M4497">
        <v>104</v>
      </c>
      <c r="N4497">
        <v>4.9000000000000002E-2</v>
      </c>
      <c r="O4497">
        <v>64</v>
      </c>
      <c r="P4497">
        <v>-12.99</v>
      </c>
      <c r="Q4497">
        <v>335</v>
      </c>
      <c r="R4497">
        <v>93.3</v>
      </c>
      <c r="S4497">
        <v>336</v>
      </c>
      <c r="T4497">
        <v>106.3</v>
      </c>
      <c r="U4497">
        <v>233</v>
      </c>
      <c r="V4497">
        <v>12.6</v>
      </c>
      <c r="W4497">
        <v>7</v>
      </c>
    </row>
    <row r="4498" spans="1:23" x14ac:dyDescent="0.25">
      <c r="A4498">
        <f>COUNTIF('Value Matchup'!$D$356:$D$423,D4498)</f>
        <v>0</v>
      </c>
      <c r="B4498" t="s">
        <v>2001</v>
      </c>
      <c r="C4498">
        <v>316</v>
      </c>
      <c r="D4498" t="s">
        <v>404</v>
      </c>
      <c r="E4498" t="s">
        <v>108</v>
      </c>
      <c r="F4498" s="79" t="s">
        <v>1752</v>
      </c>
      <c r="G4498">
        <v>-17.66</v>
      </c>
      <c r="H4498">
        <v>86.7</v>
      </c>
      <c r="I4498">
        <v>331</v>
      </c>
      <c r="J4498">
        <v>104.4</v>
      </c>
      <c r="K4498">
        <v>159</v>
      </c>
      <c r="L4498">
        <v>63.3</v>
      </c>
      <c r="M4498">
        <v>267</v>
      </c>
      <c r="N4498">
        <v>-3.1E-2</v>
      </c>
      <c r="O4498">
        <v>258</v>
      </c>
      <c r="P4498">
        <v>-3.61</v>
      </c>
      <c r="Q4498">
        <v>211</v>
      </c>
      <c r="R4498">
        <v>102.9</v>
      </c>
      <c r="S4498">
        <v>201</v>
      </c>
      <c r="T4498">
        <v>106.5</v>
      </c>
      <c r="U4498">
        <v>240</v>
      </c>
      <c r="V4498">
        <v>1.22</v>
      </c>
      <c r="W4498">
        <v>122</v>
      </c>
    </row>
    <row r="4499" spans="1:23" x14ac:dyDescent="0.25">
      <c r="A4499">
        <f>COUNTIF('Value Matchup'!$D$356:$D$423,D4499)</f>
        <v>0</v>
      </c>
      <c r="B4499" t="s">
        <v>2001</v>
      </c>
      <c r="C4499">
        <v>317</v>
      </c>
      <c r="D4499" t="s">
        <v>117</v>
      </c>
      <c r="E4499" t="s">
        <v>116</v>
      </c>
      <c r="F4499" s="79" t="s">
        <v>1746</v>
      </c>
      <c r="G4499">
        <v>-17.829999999999998</v>
      </c>
      <c r="H4499">
        <v>91.1</v>
      </c>
      <c r="I4499">
        <v>321</v>
      </c>
      <c r="J4499">
        <v>109</v>
      </c>
      <c r="K4499">
        <v>248</v>
      </c>
      <c r="L4499">
        <v>63.9</v>
      </c>
      <c r="M4499">
        <v>239</v>
      </c>
      <c r="N4499">
        <v>-8.9999999999999993E-3</v>
      </c>
      <c r="O4499">
        <v>204</v>
      </c>
      <c r="P4499">
        <v>-11.32</v>
      </c>
      <c r="Q4499">
        <v>328</v>
      </c>
      <c r="R4499">
        <v>95.6</v>
      </c>
      <c r="S4499">
        <v>332</v>
      </c>
      <c r="T4499">
        <v>106.9</v>
      </c>
      <c r="U4499">
        <v>255</v>
      </c>
      <c r="V4499">
        <v>4.68</v>
      </c>
      <c r="W4499">
        <v>53</v>
      </c>
    </row>
    <row r="4500" spans="1:23" x14ac:dyDescent="0.25">
      <c r="A4500">
        <f>COUNTIF('Value Matchup'!$D$356:$D$423,D4500)</f>
        <v>0</v>
      </c>
      <c r="B4500" t="s">
        <v>2001</v>
      </c>
      <c r="C4500">
        <v>318</v>
      </c>
      <c r="D4500" t="s">
        <v>387</v>
      </c>
      <c r="E4500" t="s">
        <v>1399</v>
      </c>
      <c r="F4500" s="79" t="s">
        <v>1771</v>
      </c>
      <c r="G4500">
        <v>-18.079999999999998</v>
      </c>
      <c r="H4500">
        <v>93.3</v>
      </c>
      <c r="I4500">
        <v>310</v>
      </c>
      <c r="J4500">
        <v>111.4</v>
      </c>
      <c r="K4500">
        <v>298</v>
      </c>
      <c r="L4500">
        <v>69.099999999999994</v>
      </c>
      <c r="M4500">
        <v>53</v>
      </c>
      <c r="N4500">
        <v>0.02</v>
      </c>
      <c r="O4500">
        <v>127</v>
      </c>
      <c r="P4500">
        <v>-2.85</v>
      </c>
      <c r="Q4500">
        <v>194</v>
      </c>
      <c r="R4500">
        <v>103.2</v>
      </c>
      <c r="S4500">
        <v>192</v>
      </c>
      <c r="T4500">
        <v>106</v>
      </c>
      <c r="U4500">
        <v>215</v>
      </c>
      <c r="V4500">
        <v>-3.5</v>
      </c>
      <c r="W4500">
        <v>241</v>
      </c>
    </row>
    <row r="4501" spans="1:23" x14ac:dyDescent="0.25">
      <c r="A4501">
        <f>COUNTIF('Value Matchup'!$D$356:$D$423,D4501)</f>
        <v>0</v>
      </c>
      <c r="B4501" t="s">
        <v>2001</v>
      </c>
      <c r="C4501">
        <v>319</v>
      </c>
      <c r="D4501" t="s">
        <v>358</v>
      </c>
      <c r="E4501" t="s">
        <v>1399</v>
      </c>
      <c r="F4501" s="79" t="s">
        <v>1869</v>
      </c>
      <c r="G4501">
        <v>-18.32</v>
      </c>
      <c r="H4501">
        <v>94.5</v>
      </c>
      <c r="I4501">
        <v>300</v>
      </c>
      <c r="J4501">
        <v>112.8</v>
      </c>
      <c r="K4501">
        <v>313</v>
      </c>
      <c r="L4501">
        <v>64.900000000000006</v>
      </c>
      <c r="M4501">
        <v>204</v>
      </c>
      <c r="N4501">
        <v>-3.5000000000000003E-2</v>
      </c>
      <c r="O4501">
        <v>263</v>
      </c>
      <c r="P4501">
        <v>-5.2</v>
      </c>
      <c r="Q4501">
        <v>250</v>
      </c>
      <c r="R4501">
        <v>101.7</v>
      </c>
      <c r="S4501">
        <v>249</v>
      </c>
      <c r="T4501">
        <v>106.9</v>
      </c>
      <c r="U4501">
        <v>250</v>
      </c>
      <c r="V4501">
        <v>-4.37</v>
      </c>
      <c r="W4501">
        <v>261</v>
      </c>
    </row>
    <row r="4502" spans="1:23" x14ac:dyDescent="0.25">
      <c r="A4502">
        <f>COUNTIF('Value Matchup'!$D$356:$D$423,D4502)</f>
        <v>0</v>
      </c>
      <c r="B4502" t="s">
        <v>2001</v>
      </c>
      <c r="C4502">
        <v>320</v>
      </c>
      <c r="D4502" t="s">
        <v>254</v>
      </c>
      <c r="E4502" t="s">
        <v>1399</v>
      </c>
      <c r="F4502" s="79" t="s">
        <v>1739</v>
      </c>
      <c r="G4502">
        <v>-18.649999999999999</v>
      </c>
      <c r="H4502">
        <v>91.4</v>
      </c>
      <c r="I4502">
        <v>320</v>
      </c>
      <c r="J4502">
        <v>110.1</v>
      </c>
      <c r="K4502">
        <v>273</v>
      </c>
      <c r="L4502">
        <v>69.2</v>
      </c>
      <c r="M4502">
        <v>50</v>
      </c>
      <c r="N4502">
        <v>2.5999999999999999E-2</v>
      </c>
      <c r="O4502">
        <v>114</v>
      </c>
      <c r="P4502">
        <v>-5.0199999999999996</v>
      </c>
      <c r="Q4502">
        <v>246</v>
      </c>
      <c r="R4502">
        <v>100.9</v>
      </c>
      <c r="S4502">
        <v>273</v>
      </c>
      <c r="T4502">
        <v>105.9</v>
      </c>
      <c r="U4502">
        <v>211</v>
      </c>
      <c r="V4502">
        <v>-2.67</v>
      </c>
      <c r="W4502">
        <v>217</v>
      </c>
    </row>
    <row r="4503" spans="1:23" x14ac:dyDescent="0.25">
      <c r="A4503">
        <f>COUNTIF('Value Matchup'!$D$356:$D$423,D4503)</f>
        <v>0</v>
      </c>
      <c r="B4503" t="s">
        <v>2001</v>
      </c>
      <c r="C4503">
        <v>321</v>
      </c>
      <c r="D4503" t="s">
        <v>380</v>
      </c>
      <c r="E4503" t="s">
        <v>116</v>
      </c>
      <c r="F4503" s="79" t="s">
        <v>449</v>
      </c>
      <c r="G4503">
        <v>-18.84</v>
      </c>
      <c r="H4503">
        <v>89.5</v>
      </c>
      <c r="I4503">
        <v>324</v>
      </c>
      <c r="J4503">
        <v>108.4</v>
      </c>
      <c r="K4503">
        <v>235</v>
      </c>
      <c r="L4503">
        <v>69.3</v>
      </c>
      <c r="M4503">
        <v>49</v>
      </c>
      <c r="N4503">
        <v>0.09</v>
      </c>
      <c r="O4503">
        <v>18</v>
      </c>
      <c r="P4503">
        <v>-11.39</v>
      </c>
      <c r="Q4503">
        <v>329</v>
      </c>
      <c r="R4503">
        <v>95.6</v>
      </c>
      <c r="S4503">
        <v>333</v>
      </c>
      <c r="T4503">
        <v>107</v>
      </c>
      <c r="U4503">
        <v>261</v>
      </c>
      <c r="V4503">
        <v>11.59</v>
      </c>
      <c r="W4503">
        <v>11</v>
      </c>
    </row>
    <row r="4504" spans="1:23" x14ac:dyDescent="0.25">
      <c r="A4504">
        <f>COUNTIF('Value Matchup'!$D$356:$D$423,D4504)</f>
        <v>0</v>
      </c>
      <c r="B4504" t="s">
        <v>2001</v>
      </c>
      <c r="C4504">
        <v>322</v>
      </c>
      <c r="D4504" t="s">
        <v>298</v>
      </c>
      <c r="E4504" t="s">
        <v>136</v>
      </c>
      <c r="F4504" s="79" t="s">
        <v>1661</v>
      </c>
      <c r="G4504">
        <v>-19.14</v>
      </c>
      <c r="H4504">
        <v>97.1</v>
      </c>
      <c r="I4504">
        <v>276</v>
      </c>
      <c r="J4504">
        <v>116.2</v>
      </c>
      <c r="K4504">
        <v>335</v>
      </c>
      <c r="L4504">
        <v>66.400000000000006</v>
      </c>
      <c r="M4504">
        <v>135</v>
      </c>
      <c r="N4504">
        <v>6.5000000000000002E-2</v>
      </c>
      <c r="O4504">
        <v>37</v>
      </c>
      <c r="P4504">
        <v>-10.08</v>
      </c>
      <c r="Q4504">
        <v>320</v>
      </c>
      <c r="R4504">
        <v>97.8</v>
      </c>
      <c r="S4504">
        <v>320</v>
      </c>
      <c r="T4504">
        <v>107.9</v>
      </c>
      <c r="U4504">
        <v>301</v>
      </c>
      <c r="V4504">
        <v>5.19</v>
      </c>
      <c r="W4504">
        <v>48</v>
      </c>
    </row>
    <row r="4505" spans="1:23" x14ac:dyDescent="0.25">
      <c r="A4505">
        <f>COUNTIF('Value Matchup'!$D$356:$D$423,D4505)</f>
        <v>1</v>
      </c>
      <c r="B4505" t="s">
        <v>2001</v>
      </c>
      <c r="C4505">
        <v>323</v>
      </c>
      <c r="D4505" t="s">
        <v>237</v>
      </c>
      <c r="E4505" t="s">
        <v>161</v>
      </c>
      <c r="F4505" s="79" t="s">
        <v>1999</v>
      </c>
      <c r="G4505">
        <v>-19.41</v>
      </c>
      <c r="H4505">
        <v>87.7</v>
      </c>
      <c r="I4505">
        <v>329</v>
      </c>
      <c r="J4505">
        <v>107.1</v>
      </c>
      <c r="K4505">
        <v>217</v>
      </c>
      <c r="L4505">
        <v>65.8</v>
      </c>
      <c r="M4505">
        <v>170</v>
      </c>
      <c r="N4505">
        <v>-4.2000000000000003E-2</v>
      </c>
      <c r="O4505">
        <v>271</v>
      </c>
      <c r="P4505">
        <v>-3.74</v>
      </c>
      <c r="Q4505">
        <v>214</v>
      </c>
      <c r="R4505">
        <v>102.9</v>
      </c>
      <c r="S4505">
        <v>202</v>
      </c>
      <c r="T4505">
        <v>106.7</v>
      </c>
      <c r="U4505">
        <v>244</v>
      </c>
      <c r="V4505">
        <v>1.96</v>
      </c>
      <c r="W4505">
        <v>101</v>
      </c>
    </row>
    <row r="4506" spans="1:23" x14ac:dyDescent="0.25">
      <c r="A4506">
        <f>COUNTIF('Value Matchup'!$D$356:$D$423,D4506)</f>
        <v>0</v>
      </c>
      <c r="B4506" t="s">
        <v>2001</v>
      </c>
      <c r="C4506">
        <v>324</v>
      </c>
      <c r="D4506" t="s">
        <v>165</v>
      </c>
      <c r="E4506" t="s">
        <v>159</v>
      </c>
      <c r="F4506" s="79" t="s">
        <v>1742</v>
      </c>
      <c r="G4506">
        <v>-19.489999999999998</v>
      </c>
      <c r="H4506">
        <v>95.6</v>
      </c>
      <c r="I4506">
        <v>287</v>
      </c>
      <c r="J4506">
        <v>115.1</v>
      </c>
      <c r="K4506">
        <v>331</v>
      </c>
      <c r="L4506">
        <v>64.099999999999994</v>
      </c>
      <c r="M4506">
        <v>235</v>
      </c>
      <c r="N4506">
        <v>-8.9999999999999993E-3</v>
      </c>
      <c r="O4506">
        <v>199</v>
      </c>
      <c r="P4506">
        <v>-3.23</v>
      </c>
      <c r="Q4506">
        <v>200</v>
      </c>
      <c r="R4506">
        <v>102.6</v>
      </c>
      <c r="S4506">
        <v>211</v>
      </c>
      <c r="T4506">
        <v>105.8</v>
      </c>
      <c r="U4506">
        <v>204</v>
      </c>
      <c r="V4506">
        <v>-0.53</v>
      </c>
      <c r="W4506">
        <v>162</v>
      </c>
    </row>
    <row r="4507" spans="1:23" x14ac:dyDescent="0.25">
      <c r="A4507">
        <f>COUNTIF('Value Matchup'!$D$356:$D$423,D4507)</f>
        <v>0</v>
      </c>
      <c r="B4507" t="s">
        <v>2001</v>
      </c>
      <c r="C4507">
        <v>325</v>
      </c>
      <c r="D4507" t="s">
        <v>382</v>
      </c>
      <c r="E4507" t="s">
        <v>169</v>
      </c>
      <c r="F4507" s="79" t="s">
        <v>1760</v>
      </c>
      <c r="G4507">
        <v>-20.18</v>
      </c>
      <c r="H4507">
        <v>92.4</v>
      </c>
      <c r="I4507">
        <v>317</v>
      </c>
      <c r="J4507">
        <v>112.6</v>
      </c>
      <c r="K4507">
        <v>312</v>
      </c>
      <c r="L4507">
        <v>59.7</v>
      </c>
      <c r="M4507">
        <v>325</v>
      </c>
      <c r="N4507">
        <v>3.4000000000000002E-2</v>
      </c>
      <c r="O4507">
        <v>90</v>
      </c>
      <c r="P4507">
        <v>0.93</v>
      </c>
      <c r="Q4507">
        <v>137</v>
      </c>
      <c r="R4507">
        <v>104.9</v>
      </c>
      <c r="S4507">
        <v>137</v>
      </c>
      <c r="T4507">
        <v>103.9</v>
      </c>
      <c r="U4507">
        <v>141</v>
      </c>
      <c r="V4507">
        <v>11.73</v>
      </c>
      <c r="W4507">
        <v>9</v>
      </c>
    </row>
    <row r="4508" spans="1:23" x14ac:dyDescent="0.25">
      <c r="A4508">
        <f>COUNTIF('Value Matchup'!$D$356:$D$423,D4508)</f>
        <v>0</v>
      </c>
      <c r="B4508" t="s">
        <v>2001</v>
      </c>
      <c r="C4508">
        <v>326</v>
      </c>
      <c r="D4508" t="s">
        <v>349</v>
      </c>
      <c r="E4508" t="s">
        <v>1399</v>
      </c>
      <c r="F4508" s="79" t="s">
        <v>1728</v>
      </c>
      <c r="G4508">
        <v>-20.39</v>
      </c>
      <c r="H4508">
        <v>88</v>
      </c>
      <c r="I4508">
        <v>328</v>
      </c>
      <c r="J4508">
        <v>108.4</v>
      </c>
      <c r="K4508">
        <v>234</v>
      </c>
      <c r="L4508">
        <v>64.099999999999994</v>
      </c>
      <c r="M4508">
        <v>233</v>
      </c>
      <c r="N4508">
        <v>0.10100000000000001</v>
      </c>
      <c r="O4508">
        <v>10</v>
      </c>
      <c r="P4508">
        <v>-5.05</v>
      </c>
      <c r="Q4508">
        <v>247</v>
      </c>
      <c r="R4508">
        <v>100.4</v>
      </c>
      <c r="S4508">
        <v>291</v>
      </c>
      <c r="T4508">
        <v>105.5</v>
      </c>
      <c r="U4508">
        <v>189</v>
      </c>
      <c r="V4508">
        <v>-3.5</v>
      </c>
      <c r="W4508">
        <v>240</v>
      </c>
    </row>
    <row r="4509" spans="1:23" x14ac:dyDescent="0.25">
      <c r="A4509">
        <f>COUNTIF('Value Matchup'!$D$356:$D$423,D4509)</f>
        <v>0</v>
      </c>
      <c r="B4509" t="s">
        <v>2001</v>
      </c>
      <c r="C4509">
        <v>327</v>
      </c>
      <c r="D4509" t="s">
        <v>185</v>
      </c>
      <c r="E4509" t="s">
        <v>123</v>
      </c>
      <c r="F4509" s="79" t="s">
        <v>1769</v>
      </c>
      <c r="G4509">
        <v>-21.35</v>
      </c>
      <c r="H4509">
        <v>93.2</v>
      </c>
      <c r="I4509">
        <v>311</v>
      </c>
      <c r="J4509">
        <v>114.6</v>
      </c>
      <c r="K4509">
        <v>329</v>
      </c>
      <c r="L4509">
        <v>66.3</v>
      </c>
      <c r="M4509">
        <v>141</v>
      </c>
      <c r="N4509">
        <v>-4.2000000000000003E-2</v>
      </c>
      <c r="O4509">
        <v>272</v>
      </c>
      <c r="P4509">
        <v>-6.59</v>
      </c>
      <c r="Q4509">
        <v>285</v>
      </c>
      <c r="R4509">
        <v>102.1</v>
      </c>
      <c r="S4509">
        <v>228</v>
      </c>
      <c r="T4509">
        <v>108.7</v>
      </c>
      <c r="U4509">
        <v>321</v>
      </c>
      <c r="V4509">
        <v>-6.49</v>
      </c>
      <c r="W4509">
        <v>303</v>
      </c>
    </row>
    <row r="4510" spans="1:23" x14ac:dyDescent="0.25">
      <c r="A4510">
        <f>COUNTIF('Value Matchup'!$D$356:$D$423,D4510)</f>
        <v>0</v>
      </c>
      <c r="B4510" t="s">
        <v>2001</v>
      </c>
      <c r="C4510">
        <v>328</v>
      </c>
      <c r="D4510" t="s">
        <v>119</v>
      </c>
      <c r="E4510" t="s">
        <v>116</v>
      </c>
      <c r="F4510" s="79" t="s">
        <v>1661</v>
      </c>
      <c r="G4510">
        <v>-21.49</v>
      </c>
      <c r="H4510">
        <v>91.9</v>
      </c>
      <c r="I4510">
        <v>318</v>
      </c>
      <c r="J4510">
        <v>113.4</v>
      </c>
      <c r="K4510">
        <v>318</v>
      </c>
      <c r="L4510">
        <v>69.400000000000006</v>
      </c>
      <c r="M4510">
        <v>48</v>
      </c>
      <c r="N4510">
        <v>6.7000000000000004E-2</v>
      </c>
      <c r="O4510">
        <v>32</v>
      </c>
      <c r="P4510">
        <v>-12.86</v>
      </c>
      <c r="Q4510">
        <v>334</v>
      </c>
      <c r="R4510">
        <v>95</v>
      </c>
      <c r="S4510">
        <v>334</v>
      </c>
      <c r="T4510">
        <v>107.9</v>
      </c>
      <c r="U4510">
        <v>302</v>
      </c>
      <c r="V4510">
        <v>-1.81</v>
      </c>
      <c r="W4510">
        <v>197</v>
      </c>
    </row>
    <row r="4511" spans="1:23" x14ac:dyDescent="0.25">
      <c r="A4511">
        <f>COUNTIF('Value Matchup'!$D$356:$D$423,D4511)</f>
        <v>0</v>
      </c>
      <c r="B4511" t="s">
        <v>2001</v>
      </c>
      <c r="C4511">
        <v>329</v>
      </c>
      <c r="D4511" t="s">
        <v>1768</v>
      </c>
      <c r="E4511" t="s">
        <v>1399</v>
      </c>
      <c r="F4511" s="79" t="s">
        <v>2000</v>
      </c>
      <c r="G4511">
        <v>-21.59</v>
      </c>
      <c r="H4511">
        <v>90.1</v>
      </c>
      <c r="I4511">
        <v>323</v>
      </c>
      <c r="J4511">
        <v>111.7</v>
      </c>
      <c r="K4511">
        <v>301</v>
      </c>
      <c r="L4511">
        <v>68</v>
      </c>
      <c r="M4511">
        <v>80</v>
      </c>
      <c r="N4511">
        <v>-3.2000000000000001E-2</v>
      </c>
      <c r="O4511">
        <v>261</v>
      </c>
      <c r="P4511">
        <v>3.01</v>
      </c>
      <c r="Q4511">
        <v>104</v>
      </c>
      <c r="R4511">
        <v>104.8</v>
      </c>
      <c r="S4511">
        <v>142</v>
      </c>
      <c r="T4511">
        <v>101.8</v>
      </c>
      <c r="U4511">
        <v>78</v>
      </c>
      <c r="V4511">
        <v>2.73</v>
      </c>
      <c r="W4511">
        <v>88</v>
      </c>
    </row>
    <row r="4512" spans="1:23" x14ac:dyDescent="0.25">
      <c r="A4512">
        <f>COUNTIF('Value Matchup'!$D$356:$D$423,D4512)</f>
        <v>0</v>
      </c>
      <c r="B4512" t="s">
        <v>2001</v>
      </c>
      <c r="C4512">
        <v>330</v>
      </c>
      <c r="D4512" t="s">
        <v>228</v>
      </c>
      <c r="E4512" t="s">
        <v>136</v>
      </c>
      <c r="F4512" s="79" t="s">
        <v>1739</v>
      </c>
      <c r="G4512">
        <v>-22.07</v>
      </c>
      <c r="H4512">
        <v>94.7</v>
      </c>
      <c r="I4512">
        <v>299</v>
      </c>
      <c r="J4512">
        <v>116.8</v>
      </c>
      <c r="K4512">
        <v>336</v>
      </c>
      <c r="L4512">
        <v>64.400000000000006</v>
      </c>
      <c r="M4512">
        <v>223</v>
      </c>
      <c r="N4512">
        <v>5.3999999999999999E-2</v>
      </c>
      <c r="O4512">
        <v>52</v>
      </c>
      <c r="P4512">
        <v>-11.4</v>
      </c>
      <c r="Q4512">
        <v>330</v>
      </c>
      <c r="R4512">
        <v>97.6</v>
      </c>
      <c r="S4512">
        <v>323</v>
      </c>
      <c r="T4512">
        <v>109</v>
      </c>
      <c r="U4512">
        <v>329</v>
      </c>
      <c r="V4512">
        <v>-5.56</v>
      </c>
      <c r="W4512">
        <v>290</v>
      </c>
    </row>
    <row r="4513" spans="1:23" x14ac:dyDescent="0.25">
      <c r="A4513">
        <f>COUNTIF('Value Matchup'!$D$356:$D$423,D4513)</f>
        <v>0</v>
      </c>
      <c r="B4513" t="s">
        <v>2001</v>
      </c>
      <c r="C4513">
        <v>331</v>
      </c>
      <c r="D4513" t="s">
        <v>115</v>
      </c>
      <c r="E4513" t="s">
        <v>116</v>
      </c>
      <c r="F4513" s="79" t="s">
        <v>1746</v>
      </c>
      <c r="G4513">
        <v>-22.96</v>
      </c>
      <c r="H4513">
        <v>83.9</v>
      </c>
      <c r="I4513">
        <v>334</v>
      </c>
      <c r="J4513">
        <v>106.9</v>
      </c>
      <c r="K4513">
        <v>212</v>
      </c>
      <c r="L4513">
        <v>70.8</v>
      </c>
      <c r="M4513">
        <v>26</v>
      </c>
      <c r="N4513">
        <v>-4.1000000000000002E-2</v>
      </c>
      <c r="O4513">
        <v>269</v>
      </c>
      <c r="P4513">
        <v>-13.39</v>
      </c>
      <c r="Q4513">
        <v>336</v>
      </c>
      <c r="R4513">
        <v>94.4</v>
      </c>
      <c r="S4513">
        <v>335</v>
      </c>
      <c r="T4513">
        <v>107.8</v>
      </c>
      <c r="U4513">
        <v>299</v>
      </c>
      <c r="V4513">
        <v>2.89</v>
      </c>
      <c r="W4513">
        <v>85</v>
      </c>
    </row>
    <row r="4514" spans="1:23" x14ac:dyDescent="0.25">
      <c r="A4514">
        <f>COUNTIF('Value Matchup'!$D$356:$D$423,D4514)</f>
        <v>1</v>
      </c>
      <c r="B4514" t="s">
        <v>2001</v>
      </c>
      <c r="C4514">
        <v>332</v>
      </c>
      <c r="D4514" t="s">
        <v>327</v>
      </c>
      <c r="E4514" t="s">
        <v>116</v>
      </c>
      <c r="F4514" s="79" t="s">
        <v>1742</v>
      </c>
      <c r="G4514">
        <v>-23.69</v>
      </c>
      <c r="H4514">
        <v>84.2</v>
      </c>
      <c r="I4514">
        <v>333</v>
      </c>
      <c r="J4514">
        <v>107.9</v>
      </c>
      <c r="K4514">
        <v>229</v>
      </c>
      <c r="L4514">
        <v>69.599999999999994</v>
      </c>
      <c r="M4514">
        <v>41</v>
      </c>
      <c r="N4514">
        <v>4.0000000000000001E-3</v>
      </c>
      <c r="O4514">
        <v>168</v>
      </c>
      <c r="P4514">
        <v>-9.8800000000000008</v>
      </c>
      <c r="Q4514">
        <v>319</v>
      </c>
      <c r="R4514">
        <v>96.2</v>
      </c>
      <c r="S4514">
        <v>329</v>
      </c>
      <c r="T4514">
        <v>106</v>
      </c>
      <c r="U4514">
        <v>217</v>
      </c>
      <c r="V4514">
        <v>7.88</v>
      </c>
      <c r="W4514">
        <v>28</v>
      </c>
    </row>
    <row r="4515" spans="1:23" x14ac:dyDescent="0.25">
      <c r="A4515">
        <f>COUNTIF('Value Matchup'!$D$356:$D$423,D4515)</f>
        <v>0</v>
      </c>
      <c r="B4515" t="s">
        <v>2001</v>
      </c>
      <c r="C4515">
        <v>333</v>
      </c>
      <c r="D4515" t="s">
        <v>135</v>
      </c>
      <c r="E4515" t="s">
        <v>136</v>
      </c>
      <c r="F4515" s="79" t="s">
        <v>1740</v>
      </c>
      <c r="G4515">
        <v>-24.79</v>
      </c>
      <c r="H4515">
        <v>83</v>
      </c>
      <c r="I4515">
        <v>335</v>
      </c>
      <c r="J4515">
        <v>107.8</v>
      </c>
      <c r="K4515">
        <v>226</v>
      </c>
      <c r="L4515">
        <v>59.9</v>
      </c>
      <c r="M4515">
        <v>323</v>
      </c>
      <c r="N4515">
        <v>3.4000000000000002E-2</v>
      </c>
      <c r="O4515">
        <v>89</v>
      </c>
      <c r="P4515">
        <v>-11.31</v>
      </c>
      <c r="Q4515">
        <v>327</v>
      </c>
      <c r="R4515">
        <v>97.7</v>
      </c>
      <c r="S4515">
        <v>321</v>
      </c>
      <c r="T4515">
        <v>109.1</v>
      </c>
      <c r="U4515">
        <v>330</v>
      </c>
      <c r="V4515">
        <v>1.17</v>
      </c>
      <c r="W4515">
        <v>125</v>
      </c>
    </row>
    <row r="4516" spans="1:23" x14ac:dyDescent="0.25">
      <c r="A4516">
        <f>COUNTIF('Value Matchup'!$D$356:$D$423,D4516)</f>
        <v>0</v>
      </c>
      <c r="B4516" t="s">
        <v>2001</v>
      </c>
      <c r="C4516">
        <v>334</v>
      </c>
      <c r="D4516" t="s">
        <v>297</v>
      </c>
      <c r="E4516" t="s">
        <v>1399</v>
      </c>
      <c r="F4516" s="79" t="s">
        <v>2000</v>
      </c>
      <c r="G4516">
        <v>-25.11</v>
      </c>
      <c r="H4516">
        <v>85.3</v>
      </c>
      <c r="I4516">
        <v>332</v>
      </c>
      <c r="J4516">
        <v>110.4</v>
      </c>
      <c r="K4516">
        <v>282</v>
      </c>
      <c r="L4516">
        <v>65.3</v>
      </c>
      <c r="M4516">
        <v>184</v>
      </c>
      <c r="N4516">
        <v>2.7E-2</v>
      </c>
      <c r="O4516">
        <v>113</v>
      </c>
      <c r="P4516">
        <v>-7.3</v>
      </c>
      <c r="Q4516">
        <v>298</v>
      </c>
      <c r="R4516">
        <v>100.7</v>
      </c>
      <c r="S4516">
        <v>282</v>
      </c>
      <c r="T4516">
        <v>108</v>
      </c>
      <c r="U4516">
        <v>311</v>
      </c>
      <c r="V4516">
        <v>-6.55</v>
      </c>
      <c r="W4516">
        <v>305</v>
      </c>
    </row>
    <row r="4517" spans="1:23" x14ac:dyDescent="0.25">
      <c r="A4517">
        <f>COUNTIF('Value Matchup'!$D$356:$D$423,D4517)</f>
        <v>0</v>
      </c>
      <c r="B4517" t="s">
        <v>2001</v>
      </c>
      <c r="C4517">
        <v>335</v>
      </c>
      <c r="D4517" t="s">
        <v>305</v>
      </c>
      <c r="E4517" t="s">
        <v>207</v>
      </c>
      <c r="F4517" s="79" t="s">
        <v>1934</v>
      </c>
      <c r="G4517">
        <v>-26.02</v>
      </c>
      <c r="H4517">
        <v>82.6</v>
      </c>
      <c r="I4517">
        <v>336</v>
      </c>
      <c r="J4517">
        <v>108.6</v>
      </c>
      <c r="K4517">
        <v>242</v>
      </c>
      <c r="L4517">
        <v>62.9</v>
      </c>
      <c r="M4517">
        <v>285</v>
      </c>
      <c r="N4517">
        <v>-0.1</v>
      </c>
      <c r="O4517">
        <v>328</v>
      </c>
      <c r="P4517">
        <v>-7.22</v>
      </c>
      <c r="Q4517">
        <v>297</v>
      </c>
      <c r="R4517">
        <v>100.7</v>
      </c>
      <c r="S4517">
        <v>279</v>
      </c>
      <c r="T4517">
        <v>108</v>
      </c>
      <c r="U4517">
        <v>308</v>
      </c>
      <c r="V4517">
        <v>-2.73</v>
      </c>
      <c r="W4517">
        <v>219</v>
      </c>
    </row>
    <row r="4518" spans="1:23" x14ac:dyDescent="0.25">
      <c r="A4518">
        <f>COUNTIF('Value Matchup'!$D$356:$D$423,D4518)</f>
        <v>0</v>
      </c>
      <c r="B4518" t="s">
        <v>2001</v>
      </c>
      <c r="C4518">
        <v>336</v>
      </c>
      <c r="D4518" t="s">
        <v>265</v>
      </c>
      <c r="E4518" t="s">
        <v>136</v>
      </c>
      <c r="F4518" s="79" t="s">
        <v>1872</v>
      </c>
      <c r="G4518">
        <v>-27.18</v>
      </c>
      <c r="H4518">
        <v>86.8</v>
      </c>
      <c r="I4518">
        <v>330</v>
      </c>
      <c r="J4518">
        <v>114</v>
      </c>
      <c r="K4518">
        <v>323</v>
      </c>
      <c r="L4518">
        <v>67.5</v>
      </c>
      <c r="M4518">
        <v>99</v>
      </c>
      <c r="N4518">
        <v>-9.4E-2</v>
      </c>
      <c r="O4518">
        <v>326</v>
      </c>
      <c r="P4518">
        <v>-10.76</v>
      </c>
      <c r="Q4518">
        <v>324</v>
      </c>
      <c r="R4518">
        <v>98.1</v>
      </c>
      <c r="S4518">
        <v>319</v>
      </c>
      <c r="T4518">
        <v>108.8</v>
      </c>
      <c r="U4518">
        <v>323</v>
      </c>
      <c r="V4518">
        <v>0.61</v>
      </c>
      <c r="W4518">
        <v>142</v>
      </c>
    </row>
    <row r="4519" spans="1:23" x14ac:dyDescent="0.25">
      <c r="A4519">
        <f>COUNTIF('Value Matchup'!$D$356:$D$423,D4519)</f>
        <v>0</v>
      </c>
      <c r="B4519" t="s">
        <v>2081</v>
      </c>
      <c r="C4519">
        <v>1</v>
      </c>
      <c r="D4519" t="s">
        <v>1501</v>
      </c>
      <c r="E4519" t="s">
        <v>114</v>
      </c>
      <c r="F4519" s="79" t="s">
        <v>1097</v>
      </c>
      <c r="G4519">
        <v>28.28</v>
      </c>
      <c r="H4519">
        <v>117.9</v>
      </c>
      <c r="I4519">
        <v>3</v>
      </c>
      <c r="J4519">
        <v>89.7</v>
      </c>
      <c r="K4519">
        <v>7</v>
      </c>
      <c r="L4519">
        <v>66.900000000000006</v>
      </c>
      <c r="M4519">
        <v>102</v>
      </c>
      <c r="N4519">
        <v>-1.0999999999999999E-2</v>
      </c>
      <c r="O4519">
        <v>194</v>
      </c>
      <c r="P4519">
        <v>8.35</v>
      </c>
      <c r="Q4519">
        <v>24</v>
      </c>
      <c r="R4519">
        <v>107.7</v>
      </c>
      <c r="S4519">
        <v>24</v>
      </c>
      <c r="T4519">
        <v>99.3</v>
      </c>
      <c r="U4519">
        <v>47</v>
      </c>
      <c r="V4519">
        <v>-8.4600000000000009</v>
      </c>
      <c r="W4519">
        <v>320</v>
      </c>
    </row>
    <row r="4520" spans="1:23" x14ac:dyDescent="0.25">
      <c r="A4520">
        <f>COUNTIF('Value Matchup'!$D$356:$D$423,D4520)</f>
        <v>0</v>
      </c>
      <c r="B4520" t="s">
        <v>2081</v>
      </c>
      <c r="C4520">
        <v>2</v>
      </c>
      <c r="D4520" t="s">
        <v>1305</v>
      </c>
      <c r="E4520" t="s">
        <v>140</v>
      </c>
      <c r="F4520" s="79" t="s">
        <v>1089</v>
      </c>
      <c r="G4520">
        <v>27.54</v>
      </c>
      <c r="H4520">
        <v>119.4</v>
      </c>
      <c r="I4520">
        <v>1</v>
      </c>
      <c r="J4520">
        <v>91.8</v>
      </c>
      <c r="K4520">
        <v>16</v>
      </c>
      <c r="L4520">
        <v>69.8</v>
      </c>
      <c r="M4520">
        <v>29</v>
      </c>
      <c r="N4520">
        <v>4.7E-2</v>
      </c>
      <c r="O4520">
        <v>56</v>
      </c>
      <c r="P4520">
        <v>10.51</v>
      </c>
      <c r="Q4520">
        <v>5</v>
      </c>
      <c r="R4520">
        <v>108.1</v>
      </c>
      <c r="S4520">
        <v>16</v>
      </c>
      <c r="T4520">
        <v>97.6</v>
      </c>
      <c r="U4520">
        <v>4</v>
      </c>
      <c r="V4520">
        <v>6.81</v>
      </c>
      <c r="W4520">
        <v>37</v>
      </c>
    </row>
    <row r="4521" spans="1:23" x14ac:dyDescent="0.25">
      <c r="A4521">
        <f>COUNTIF('Value Matchup'!$D$356:$D$423,D4521)</f>
        <v>0</v>
      </c>
      <c r="B4521" t="s">
        <v>2081</v>
      </c>
      <c r="C4521">
        <v>3</v>
      </c>
      <c r="D4521" t="s">
        <v>1880</v>
      </c>
      <c r="E4521" t="s">
        <v>134</v>
      </c>
      <c r="F4521" s="79" t="s">
        <v>954</v>
      </c>
      <c r="G4521">
        <v>25.79</v>
      </c>
      <c r="H4521">
        <v>117.5</v>
      </c>
      <c r="I4521">
        <v>6</v>
      </c>
      <c r="J4521">
        <v>91.7</v>
      </c>
      <c r="K4521">
        <v>15</v>
      </c>
      <c r="L4521">
        <v>63.9</v>
      </c>
      <c r="M4521">
        <v>233</v>
      </c>
      <c r="N4521">
        <v>3.9E-2</v>
      </c>
      <c r="O4521">
        <v>73</v>
      </c>
      <c r="P4521">
        <v>7.79</v>
      </c>
      <c r="Q4521">
        <v>35</v>
      </c>
      <c r="R4521">
        <v>106.1</v>
      </c>
      <c r="S4521">
        <v>55</v>
      </c>
      <c r="T4521">
        <v>98.3</v>
      </c>
      <c r="U4521">
        <v>14</v>
      </c>
      <c r="V4521">
        <v>-0.02</v>
      </c>
      <c r="W4521">
        <v>158</v>
      </c>
    </row>
    <row r="4522" spans="1:23" x14ac:dyDescent="0.25">
      <c r="A4522">
        <f>COUNTIF('Value Matchup'!$D$356:$D$423,D4522)</f>
        <v>0</v>
      </c>
      <c r="B4522" t="s">
        <v>2081</v>
      </c>
      <c r="C4522">
        <v>4</v>
      </c>
      <c r="D4522" t="s">
        <v>1786</v>
      </c>
      <c r="E4522" t="s">
        <v>150</v>
      </c>
      <c r="F4522" s="79" t="s">
        <v>757</v>
      </c>
      <c r="G4522">
        <v>25.44</v>
      </c>
      <c r="H4522">
        <v>117.8</v>
      </c>
      <c r="I4522">
        <v>5</v>
      </c>
      <c r="J4522">
        <v>92.3</v>
      </c>
      <c r="K4522">
        <v>18</v>
      </c>
      <c r="L4522">
        <v>68.7</v>
      </c>
      <c r="M4522">
        <v>49</v>
      </c>
      <c r="N4522">
        <v>7.6999999999999999E-2</v>
      </c>
      <c r="O4522">
        <v>26</v>
      </c>
      <c r="P4522">
        <v>8.98</v>
      </c>
      <c r="Q4522">
        <v>18</v>
      </c>
      <c r="R4522">
        <v>107.4</v>
      </c>
      <c r="S4522">
        <v>29</v>
      </c>
      <c r="T4522">
        <v>98.4</v>
      </c>
      <c r="U4522">
        <v>16</v>
      </c>
      <c r="V4522">
        <v>-3.8</v>
      </c>
      <c r="W4522">
        <v>252</v>
      </c>
    </row>
    <row r="4523" spans="1:23" x14ac:dyDescent="0.25">
      <c r="A4523">
        <f>COUNTIF('Value Matchup'!$D$356:$D$423,D4523)</f>
        <v>0</v>
      </c>
      <c r="B4523" t="s">
        <v>2081</v>
      </c>
      <c r="C4523">
        <v>5</v>
      </c>
      <c r="D4523" t="s">
        <v>946</v>
      </c>
      <c r="E4523" t="s">
        <v>150</v>
      </c>
      <c r="F4523" s="79" t="s">
        <v>748</v>
      </c>
      <c r="G4523">
        <v>24.59</v>
      </c>
      <c r="H4523">
        <v>116.3</v>
      </c>
      <c r="I4523">
        <v>11</v>
      </c>
      <c r="J4523">
        <v>91.7</v>
      </c>
      <c r="K4523">
        <v>14</v>
      </c>
      <c r="L4523">
        <v>65.599999999999994</v>
      </c>
      <c r="M4523">
        <v>143</v>
      </c>
      <c r="N4523">
        <v>0.08</v>
      </c>
      <c r="O4523">
        <v>20</v>
      </c>
      <c r="P4523">
        <v>10.79</v>
      </c>
      <c r="Q4523">
        <v>2</v>
      </c>
      <c r="R4523">
        <v>108.4</v>
      </c>
      <c r="S4523">
        <v>5</v>
      </c>
      <c r="T4523">
        <v>97.6</v>
      </c>
      <c r="U4523">
        <v>5</v>
      </c>
      <c r="V4523">
        <v>3.17</v>
      </c>
      <c r="W4523">
        <v>72</v>
      </c>
    </row>
    <row r="4524" spans="1:23" x14ac:dyDescent="0.25">
      <c r="A4524">
        <f>COUNTIF('Value Matchup'!$D$356:$D$423,D4524)</f>
        <v>0</v>
      </c>
      <c r="B4524" t="s">
        <v>2081</v>
      </c>
      <c r="C4524">
        <v>6</v>
      </c>
      <c r="D4524" t="s">
        <v>1876</v>
      </c>
      <c r="E4524" t="s">
        <v>167</v>
      </c>
      <c r="F4524" s="79" t="s">
        <v>1789</v>
      </c>
      <c r="G4524">
        <v>23.54</v>
      </c>
      <c r="H4524">
        <v>113.2</v>
      </c>
      <c r="I4524">
        <v>22</v>
      </c>
      <c r="J4524">
        <v>89.6</v>
      </c>
      <c r="K4524">
        <v>6</v>
      </c>
      <c r="L4524">
        <v>70.8</v>
      </c>
      <c r="M4524">
        <v>17</v>
      </c>
      <c r="N4524">
        <v>-7.0000000000000001E-3</v>
      </c>
      <c r="O4524">
        <v>185</v>
      </c>
      <c r="P4524">
        <v>3.89</v>
      </c>
      <c r="Q4524">
        <v>91</v>
      </c>
      <c r="R4524">
        <v>103.9</v>
      </c>
      <c r="S4524">
        <v>128</v>
      </c>
      <c r="T4524">
        <v>100</v>
      </c>
      <c r="U4524">
        <v>68</v>
      </c>
      <c r="V4524">
        <v>7.82</v>
      </c>
      <c r="W4524">
        <v>26</v>
      </c>
    </row>
    <row r="4525" spans="1:23" x14ac:dyDescent="0.25">
      <c r="A4525">
        <f>COUNTIF('Value Matchup'!$D$356:$D$423,D4525)</f>
        <v>0</v>
      </c>
      <c r="B4525" t="s">
        <v>2081</v>
      </c>
      <c r="C4525">
        <v>7</v>
      </c>
      <c r="D4525" t="s">
        <v>1937</v>
      </c>
      <c r="E4525" t="s">
        <v>1668</v>
      </c>
      <c r="F4525" s="79" t="s">
        <v>1593</v>
      </c>
      <c r="G4525">
        <v>23.4</v>
      </c>
      <c r="H4525">
        <v>112.7</v>
      </c>
      <c r="I4525">
        <v>31</v>
      </c>
      <c r="J4525">
        <v>89.3</v>
      </c>
      <c r="K4525">
        <v>4</v>
      </c>
      <c r="L4525">
        <v>61.6</v>
      </c>
      <c r="M4525">
        <v>298</v>
      </c>
      <c r="N4525">
        <v>0.02</v>
      </c>
      <c r="O4525">
        <v>115</v>
      </c>
      <c r="P4525">
        <v>8.3000000000000007</v>
      </c>
      <c r="Q4525">
        <v>27</v>
      </c>
      <c r="R4525">
        <v>107.4</v>
      </c>
      <c r="S4525">
        <v>31</v>
      </c>
      <c r="T4525">
        <v>99.1</v>
      </c>
      <c r="U4525">
        <v>37</v>
      </c>
      <c r="V4525">
        <v>1.6</v>
      </c>
      <c r="W4525">
        <v>116</v>
      </c>
    </row>
    <row r="4526" spans="1:23" x14ac:dyDescent="0.25">
      <c r="A4526">
        <f>COUNTIF('Value Matchup'!$D$356:$D$423,D4526)</f>
        <v>0</v>
      </c>
      <c r="B4526" t="s">
        <v>2081</v>
      </c>
      <c r="C4526">
        <v>8</v>
      </c>
      <c r="D4526" t="s">
        <v>2002</v>
      </c>
      <c r="E4526" t="s">
        <v>134</v>
      </c>
      <c r="F4526" s="79" t="s">
        <v>752</v>
      </c>
      <c r="G4526">
        <v>23.22</v>
      </c>
      <c r="H4526">
        <v>110.4</v>
      </c>
      <c r="I4526">
        <v>50</v>
      </c>
      <c r="J4526">
        <v>87.2</v>
      </c>
      <c r="K4526">
        <v>2</v>
      </c>
      <c r="L4526">
        <v>67.7</v>
      </c>
      <c r="M4526">
        <v>75</v>
      </c>
      <c r="N4526">
        <v>-4.2999999999999997E-2</v>
      </c>
      <c r="O4526">
        <v>271</v>
      </c>
      <c r="P4526">
        <v>6.03</v>
      </c>
      <c r="Q4526">
        <v>64</v>
      </c>
      <c r="R4526">
        <v>106</v>
      </c>
      <c r="S4526">
        <v>63</v>
      </c>
      <c r="T4526">
        <v>99.9</v>
      </c>
      <c r="U4526">
        <v>65</v>
      </c>
      <c r="V4526">
        <v>-1.1100000000000001</v>
      </c>
      <c r="W4526">
        <v>182</v>
      </c>
    </row>
    <row r="4527" spans="1:23" x14ac:dyDescent="0.25">
      <c r="A4527">
        <f>COUNTIF('Value Matchup'!$D$356:$D$423,D4527)</f>
        <v>0</v>
      </c>
      <c r="B4527" t="s">
        <v>2081</v>
      </c>
      <c r="C4527">
        <v>9</v>
      </c>
      <c r="D4527" t="s">
        <v>2003</v>
      </c>
      <c r="E4527" t="s">
        <v>232</v>
      </c>
      <c r="F4527" s="79" t="s">
        <v>1177</v>
      </c>
      <c r="G4527">
        <v>23.2</v>
      </c>
      <c r="H4527">
        <v>114.5</v>
      </c>
      <c r="I4527">
        <v>18</v>
      </c>
      <c r="J4527">
        <v>91.3</v>
      </c>
      <c r="K4527">
        <v>12</v>
      </c>
      <c r="L4527">
        <v>62.1</v>
      </c>
      <c r="M4527">
        <v>283</v>
      </c>
      <c r="N4527">
        <v>-1.9E-2</v>
      </c>
      <c r="O4527">
        <v>212</v>
      </c>
      <c r="P4527">
        <v>6.77</v>
      </c>
      <c r="Q4527">
        <v>50</v>
      </c>
      <c r="R4527">
        <v>106.4</v>
      </c>
      <c r="S4527">
        <v>49</v>
      </c>
      <c r="T4527">
        <v>99.6</v>
      </c>
      <c r="U4527">
        <v>55</v>
      </c>
      <c r="V4527">
        <v>-4.5199999999999996</v>
      </c>
      <c r="W4527">
        <v>268</v>
      </c>
    </row>
    <row r="4528" spans="1:23" x14ac:dyDescent="0.25">
      <c r="A4528">
        <f>COUNTIF('Value Matchup'!$D$356:$D$423,D4528)</f>
        <v>0</v>
      </c>
      <c r="B4528" t="s">
        <v>2081</v>
      </c>
      <c r="C4528">
        <v>10</v>
      </c>
      <c r="D4528" t="s">
        <v>2004</v>
      </c>
      <c r="E4528" t="s">
        <v>140</v>
      </c>
      <c r="F4528" s="79" t="s">
        <v>453</v>
      </c>
      <c r="G4528">
        <v>22.16</v>
      </c>
      <c r="H4528">
        <v>115.9</v>
      </c>
      <c r="I4528">
        <v>13</v>
      </c>
      <c r="J4528">
        <v>93.7</v>
      </c>
      <c r="K4528">
        <v>28</v>
      </c>
      <c r="L4528">
        <v>70.2</v>
      </c>
      <c r="M4528">
        <v>23</v>
      </c>
      <c r="N4528">
        <v>-0.01</v>
      </c>
      <c r="O4528">
        <v>191</v>
      </c>
      <c r="P4528">
        <v>9.1</v>
      </c>
      <c r="Q4528">
        <v>16</v>
      </c>
      <c r="R4528">
        <v>107.6</v>
      </c>
      <c r="S4528">
        <v>26</v>
      </c>
      <c r="T4528">
        <v>98.6</v>
      </c>
      <c r="U4528">
        <v>23</v>
      </c>
      <c r="V4528">
        <v>-0.83</v>
      </c>
      <c r="W4528">
        <v>176</v>
      </c>
    </row>
    <row r="4529" spans="1:23" x14ac:dyDescent="0.25">
      <c r="A4529">
        <f>COUNTIF('Value Matchup'!$D$356:$D$423,D4529)</f>
        <v>0</v>
      </c>
      <c r="B4529" t="s">
        <v>2081</v>
      </c>
      <c r="C4529">
        <v>11</v>
      </c>
      <c r="D4529" t="s">
        <v>2005</v>
      </c>
      <c r="E4529" t="s">
        <v>114</v>
      </c>
      <c r="F4529" s="79" t="s">
        <v>1034</v>
      </c>
      <c r="G4529">
        <v>22</v>
      </c>
      <c r="H4529">
        <v>109.8</v>
      </c>
      <c r="I4529">
        <v>62</v>
      </c>
      <c r="J4529">
        <v>87.8</v>
      </c>
      <c r="K4529">
        <v>3</v>
      </c>
      <c r="L4529">
        <v>67.5</v>
      </c>
      <c r="M4529">
        <v>90</v>
      </c>
      <c r="N4529">
        <v>8.0000000000000002E-3</v>
      </c>
      <c r="O4529">
        <v>146</v>
      </c>
      <c r="P4529">
        <v>10.68</v>
      </c>
      <c r="Q4529">
        <v>3</v>
      </c>
      <c r="R4529">
        <v>108.3</v>
      </c>
      <c r="S4529">
        <v>10</v>
      </c>
      <c r="T4529">
        <v>97.6</v>
      </c>
      <c r="U4529">
        <v>6</v>
      </c>
      <c r="V4529">
        <v>1.75</v>
      </c>
      <c r="W4529">
        <v>109</v>
      </c>
    </row>
    <row r="4530" spans="1:23" x14ac:dyDescent="0.25">
      <c r="A4530">
        <f>COUNTIF('Value Matchup'!$D$356:$D$423,D4530)</f>
        <v>0</v>
      </c>
      <c r="B4530" t="s">
        <v>2081</v>
      </c>
      <c r="C4530">
        <v>12</v>
      </c>
      <c r="D4530" t="s">
        <v>2006</v>
      </c>
      <c r="E4530" t="s">
        <v>150</v>
      </c>
      <c r="F4530" s="79" t="s">
        <v>752</v>
      </c>
      <c r="G4530">
        <v>21.72</v>
      </c>
      <c r="H4530">
        <v>112.4</v>
      </c>
      <c r="I4530">
        <v>33</v>
      </c>
      <c r="J4530">
        <v>90.6</v>
      </c>
      <c r="K4530">
        <v>9</v>
      </c>
      <c r="L4530">
        <v>64.599999999999994</v>
      </c>
      <c r="M4530">
        <v>203</v>
      </c>
      <c r="N4530">
        <v>-3.1E-2</v>
      </c>
      <c r="O4530">
        <v>244</v>
      </c>
      <c r="P4530">
        <v>7.81</v>
      </c>
      <c r="Q4530">
        <v>34</v>
      </c>
      <c r="R4530">
        <v>108</v>
      </c>
      <c r="S4530">
        <v>21</v>
      </c>
      <c r="T4530">
        <v>100.1</v>
      </c>
      <c r="U4530">
        <v>72</v>
      </c>
      <c r="V4530">
        <v>-6.92</v>
      </c>
      <c r="W4530">
        <v>304</v>
      </c>
    </row>
    <row r="4531" spans="1:23" x14ac:dyDescent="0.25">
      <c r="A4531">
        <f>COUNTIF('Value Matchup'!$D$356:$D$423,D4531)</f>
        <v>0</v>
      </c>
      <c r="B4531" t="s">
        <v>2081</v>
      </c>
      <c r="C4531">
        <v>13</v>
      </c>
      <c r="D4531" t="s">
        <v>2007</v>
      </c>
      <c r="E4531" t="s">
        <v>150</v>
      </c>
      <c r="F4531" s="79" t="s">
        <v>540</v>
      </c>
      <c r="G4531">
        <v>21.29</v>
      </c>
      <c r="H4531">
        <v>116.5</v>
      </c>
      <c r="I4531">
        <v>9</v>
      </c>
      <c r="J4531">
        <v>95.2</v>
      </c>
      <c r="K4531">
        <v>46</v>
      </c>
      <c r="L4531">
        <v>57.8</v>
      </c>
      <c r="M4531">
        <v>329</v>
      </c>
      <c r="N4531">
        <v>-2.5999999999999999E-2</v>
      </c>
      <c r="O4531">
        <v>226</v>
      </c>
      <c r="P4531">
        <v>9.58</v>
      </c>
      <c r="Q4531">
        <v>11</v>
      </c>
      <c r="R4531">
        <v>108.1</v>
      </c>
      <c r="S4531">
        <v>14</v>
      </c>
      <c r="T4531">
        <v>98.5</v>
      </c>
      <c r="U4531">
        <v>22</v>
      </c>
      <c r="V4531">
        <v>-1.83</v>
      </c>
      <c r="W4531">
        <v>208</v>
      </c>
    </row>
    <row r="4532" spans="1:23" x14ac:dyDescent="0.25">
      <c r="A4532">
        <f>COUNTIF('Value Matchup'!$D$356:$D$423,D4532)</f>
        <v>0</v>
      </c>
      <c r="B4532" t="s">
        <v>2081</v>
      </c>
      <c r="C4532">
        <v>14</v>
      </c>
      <c r="D4532" t="s">
        <v>1504</v>
      </c>
      <c r="E4532" t="s">
        <v>232</v>
      </c>
      <c r="F4532" s="79" t="s">
        <v>513</v>
      </c>
      <c r="G4532">
        <v>20.68</v>
      </c>
      <c r="H4532">
        <v>113</v>
      </c>
      <c r="I4532">
        <v>25</v>
      </c>
      <c r="J4532">
        <v>92.3</v>
      </c>
      <c r="K4532">
        <v>19</v>
      </c>
      <c r="L4532">
        <v>65.2</v>
      </c>
      <c r="M4532">
        <v>169</v>
      </c>
      <c r="N4532">
        <v>2.8000000000000001E-2</v>
      </c>
      <c r="O4532">
        <v>97</v>
      </c>
      <c r="P4532">
        <v>6.74</v>
      </c>
      <c r="Q4532">
        <v>53</v>
      </c>
      <c r="R4532">
        <v>107</v>
      </c>
      <c r="S4532">
        <v>37</v>
      </c>
      <c r="T4532">
        <v>100.3</v>
      </c>
      <c r="U4532">
        <v>76</v>
      </c>
      <c r="V4532">
        <v>-3.33</v>
      </c>
      <c r="W4532">
        <v>241</v>
      </c>
    </row>
    <row r="4533" spans="1:23" x14ac:dyDescent="0.25">
      <c r="A4533">
        <f>COUNTIF('Value Matchup'!$D$356:$D$423,D4533)</f>
        <v>0</v>
      </c>
      <c r="B4533" t="s">
        <v>2081</v>
      </c>
      <c r="C4533">
        <v>15</v>
      </c>
      <c r="D4533" t="s">
        <v>1051</v>
      </c>
      <c r="E4533" t="s">
        <v>1668</v>
      </c>
      <c r="F4533" s="79" t="s">
        <v>1177</v>
      </c>
      <c r="G4533">
        <v>20.09</v>
      </c>
      <c r="H4533">
        <v>114.8</v>
      </c>
      <c r="I4533">
        <v>16</v>
      </c>
      <c r="J4533">
        <v>94.7</v>
      </c>
      <c r="K4533">
        <v>38</v>
      </c>
      <c r="L4533">
        <v>71.599999999999994</v>
      </c>
      <c r="M4533">
        <v>10</v>
      </c>
      <c r="N4533">
        <v>7.0000000000000001E-3</v>
      </c>
      <c r="O4533">
        <v>151</v>
      </c>
      <c r="P4533">
        <v>5.21</v>
      </c>
      <c r="Q4533">
        <v>78</v>
      </c>
      <c r="R4533">
        <v>105.5</v>
      </c>
      <c r="S4533">
        <v>71</v>
      </c>
      <c r="T4533">
        <v>100.3</v>
      </c>
      <c r="U4533">
        <v>75</v>
      </c>
      <c r="V4533">
        <v>-7.56</v>
      </c>
      <c r="W4533">
        <v>313</v>
      </c>
    </row>
    <row r="4534" spans="1:23" x14ac:dyDescent="0.25">
      <c r="A4534">
        <f>COUNTIF('Value Matchup'!$D$356:$D$423,D4534)</f>
        <v>0</v>
      </c>
      <c r="B4534" t="s">
        <v>2081</v>
      </c>
      <c r="C4534">
        <v>16</v>
      </c>
      <c r="D4534" t="s">
        <v>1791</v>
      </c>
      <c r="E4534" t="s">
        <v>150</v>
      </c>
      <c r="F4534" s="79" t="s">
        <v>537</v>
      </c>
      <c r="G4534">
        <v>19.489999999999998</v>
      </c>
      <c r="H4534">
        <v>116.1</v>
      </c>
      <c r="I4534">
        <v>12</v>
      </c>
      <c r="J4534">
        <v>96.6</v>
      </c>
      <c r="K4534">
        <v>62</v>
      </c>
      <c r="L4534">
        <v>62.5</v>
      </c>
      <c r="M4534">
        <v>276</v>
      </c>
      <c r="N4534">
        <v>-4.5999999999999999E-2</v>
      </c>
      <c r="O4534">
        <v>278</v>
      </c>
      <c r="P4534">
        <v>10.37</v>
      </c>
      <c r="Q4534">
        <v>7</v>
      </c>
      <c r="R4534">
        <v>108.4</v>
      </c>
      <c r="S4534">
        <v>7</v>
      </c>
      <c r="T4534">
        <v>98</v>
      </c>
      <c r="U4534">
        <v>9</v>
      </c>
      <c r="V4534">
        <v>-0.49</v>
      </c>
      <c r="W4534">
        <v>164</v>
      </c>
    </row>
    <row r="4535" spans="1:23" x14ac:dyDescent="0.25">
      <c r="A4535">
        <f>COUNTIF('Value Matchup'!$D$356:$D$423,D4535)</f>
        <v>0</v>
      </c>
      <c r="B4535" t="s">
        <v>2081</v>
      </c>
      <c r="C4535">
        <v>17</v>
      </c>
      <c r="D4535" t="s">
        <v>1557</v>
      </c>
      <c r="E4535" t="s">
        <v>114</v>
      </c>
      <c r="F4535" s="79" t="s">
        <v>1372</v>
      </c>
      <c r="G4535">
        <v>19.440000000000001</v>
      </c>
      <c r="H4535">
        <v>116.6</v>
      </c>
      <c r="I4535">
        <v>8</v>
      </c>
      <c r="J4535">
        <v>97.2</v>
      </c>
      <c r="K4535">
        <v>72</v>
      </c>
      <c r="L4535">
        <v>71.099999999999994</v>
      </c>
      <c r="M4535">
        <v>13</v>
      </c>
      <c r="N4535">
        <v>1.2E-2</v>
      </c>
      <c r="O4535">
        <v>140</v>
      </c>
      <c r="P4535">
        <v>9.44</v>
      </c>
      <c r="Q4535">
        <v>13</v>
      </c>
      <c r="R4535">
        <v>108</v>
      </c>
      <c r="S4535">
        <v>20</v>
      </c>
      <c r="T4535">
        <v>98.5</v>
      </c>
      <c r="U4535">
        <v>20</v>
      </c>
      <c r="V4535">
        <v>-0.74</v>
      </c>
      <c r="W4535">
        <v>171</v>
      </c>
    </row>
    <row r="4536" spans="1:23" x14ac:dyDescent="0.25">
      <c r="A4536">
        <f>COUNTIF('Value Matchup'!$D$356:$D$423,D4536)</f>
        <v>0</v>
      </c>
      <c r="B4536" t="s">
        <v>2081</v>
      </c>
      <c r="C4536">
        <v>18</v>
      </c>
      <c r="D4536" t="s">
        <v>2008</v>
      </c>
      <c r="E4536" t="s">
        <v>140</v>
      </c>
      <c r="F4536" s="79" t="s">
        <v>1219</v>
      </c>
      <c r="G4536">
        <v>18.649999999999999</v>
      </c>
      <c r="H4536">
        <v>117.8</v>
      </c>
      <c r="I4536">
        <v>4</v>
      </c>
      <c r="J4536">
        <v>99.2</v>
      </c>
      <c r="K4536">
        <v>99</v>
      </c>
      <c r="L4536">
        <v>61.5</v>
      </c>
      <c r="M4536">
        <v>301</v>
      </c>
      <c r="N4536">
        <v>2.4E-2</v>
      </c>
      <c r="O4536">
        <v>106</v>
      </c>
      <c r="P4536">
        <v>7.43</v>
      </c>
      <c r="Q4536">
        <v>41</v>
      </c>
      <c r="R4536">
        <v>107.1</v>
      </c>
      <c r="S4536">
        <v>34</v>
      </c>
      <c r="T4536">
        <v>99.7</v>
      </c>
      <c r="U4536">
        <v>60</v>
      </c>
      <c r="V4536">
        <v>-5.69</v>
      </c>
      <c r="W4536">
        <v>287</v>
      </c>
    </row>
    <row r="4537" spans="1:23" x14ac:dyDescent="0.25">
      <c r="A4537">
        <f>COUNTIF('Value Matchup'!$D$356:$D$423,D4537)</f>
        <v>0</v>
      </c>
      <c r="B4537" t="s">
        <v>2081</v>
      </c>
      <c r="C4537">
        <v>19</v>
      </c>
      <c r="D4537" t="s">
        <v>1834</v>
      </c>
      <c r="E4537" t="s">
        <v>114</v>
      </c>
      <c r="F4537" s="79" t="s">
        <v>1180</v>
      </c>
      <c r="G4537">
        <v>18.54</v>
      </c>
      <c r="H4537">
        <v>114.9</v>
      </c>
      <c r="I4537">
        <v>14</v>
      </c>
      <c r="J4537">
        <v>96.4</v>
      </c>
      <c r="K4537">
        <v>55</v>
      </c>
      <c r="L4537">
        <v>59.2</v>
      </c>
      <c r="M4537">
        <v>324</v>
      </c>
      <c r="N4537">
        <v>-5.7000000000000002E-2</v>
      </c>
      <c r="O4537">
        <v>288</v>
      </c>
      <c r="P4537">
        <v>10.3</v>
      </c>
      <c r="Q4537">
        <v>8</v>
      </c>
      <c r="R4537">
        <v>108.4</v>
      </c>
      <c r="S4537">
        <v>6</v>
      </c>
      <c r="T4537">
        <v>98.1</v>
      </c>
      <c r="U4537">
        <v>11</v>
      </c>
      <c r="V4537">
        <v>0.22</v>
      </c>
      <c r="W4537">
        <v>149</v>
      </c>
    </row>
    <row r="4538" spans="1:23" x14ac:dyDescent="0.25">
      <c r="A4538">
        <f>COUNTIF('Value Matchup'!$D$356:$D$423,D4538)</f>
        <v>0</v>
      </c>
      <c r="B4538" t="s">
        <v>2081</v>
      </c>
      <c r="C4538">
        <v>20</v>
      </c>
      <c r="D4538" t="s">
        <v>1124</v>
      </c>
      <c r="E4538" t="s">
        <v>114</v>
      </c>
      <c r="F4538" s="79" t="s">
        <v>571</v>
      </c>
      <c r="G4538">
        <v>18.47</v>
      </c>
      <c r="H4538">
        <v>112.2</v>
      </c>
      <c r="I4538">
        <v>34</v>
      </c>
      <c r="J4538">
        <v>93.8</v>
      </c>
      <c r="K4538">
        <v>29</v>
      </c>
      <c r="L4538">
        <v>66</v>
      </c>
      <c r="M4538">
        <v>133</v>
      </c>
      <c r="N4538">
        <v>-6.2E-2</v>
      </c>
      <c r="O4538">
        <v>293</v>
      </c>
      <c r="P4538">
        <v>6.35</v>
      </c>
      <c r="Q4538">
        <v>58</v>
      </c>
      <c r="R4538">
        <v>106</v>
      </c>
      <c r="S4538">
        <v>62</v>
      </c>
      <c r="T4538">
        <v>99.6</v>
      </c>
      <c r="U4538">
        <v>57</v>
      </c>
      <c r="V4538">
        <v>-4.78</v>
      </c>
      <c r="W4538">
        <v>274</v>
      </c>
    </row>
    <row r="4539" spans="1:23" x14ac:dyDescent="0.25">
      <c r="A4539">
        <f>COUNTIF('Value Matchup'!$D$356:$D$423,D4539)</f>
        <v>0</v>
      </c>
      <c r="B4539" t="s">
        <v>2081</v>
      </c>
      <c r="C4539">
        <v>21</v>
      </c>
      <c r="D4539" t="s">
        <v>1523</v>
      </c>
      <c r="E4539" t="s">
        <v>232</v>
      </c>
      <c r="F4539" s="79" t="s">
        <v>750</v>
      </c>
      <c r="G4539">
        <v>18.22</v>
      </c>
      <c r="H4539">
        <v>103.8</v>
      </c>
      <c r="I4539">
        <v>154</v>
      </c>
      <c r="J4539">
        <v>85.6</v>
      </c>
      <c r="K4539">
        <v>1</v>
      </c>
      <c r="L4539">
        <v>64.7</v>
      </c>
      <c r="M4539">
        <v>194</v>
      </c>
      <c r="N4539">
        <v>4.5999999999999999E-2</v>
      </c>
      <c r="O4539">
        <v>59</v>
      </c>
      <c r="P4539">
        <v>7.86</v>
      </c>
      <c r="Q4539">
        <v>33</v>
      </c>
      <c r="R4539">
        <v>107.7</v>
      </c>
      <c r="S4539">
        <v>23</v>
      </c>
      <c r="T4539">
        <v>99.9</v>
      </c>
      <c r="U4539">
        <v>64</v>
      </c>
      <c r="V4539">
        <v>-0.77</v>
      </c>
      <c r="W4539">
        <v>173</v>
      </c>
    </row>
    <row r="4540" spans="1:23" x14ac:dyDescent="0.25">
      <c r="A4540">
        <f>COUNTIF('Value Matchup'!$D$356:$D$423,D4540)</f>
        <v>0</v>
      </c>
      <c r="B4540" t="s">
        <v>2081</v>
      </c>
      <c r="C4540">
        <v>22</v>
      </c>
      <c r="D4540" t="s">
        <v>2009</v>
      </c>
      <c r="E4540" t="s">
        <v>176</v>
      </c>
      <c r="F4540" s="79" t="s">
        <v>976</v>
      </c>
      <c r="G4540">
        <v>18.16</v>
      </c>
      <c r="H4540">
        <v>109.7</v>
      </c>
      <c r="I4540">
        <v>66</v>
      </c>
      <c r="J4540">
        <v>91.5</v>
      </c>
      <c r="K4540">
        <v>13</v>
      </c>
      <c r="L4540">
        <v>62.6</v>
      </c>
      <c r="M4540">
        <v>269</v>
      </c>
      <c r="N4540">
        <v>1.7000000000000001E-2</v>
      </c>
      <c r="O4540">
        <v>121</v>
      </c>
      <c r="P4540">
        <v>4.1100000000000003</v>
      </c>
      <c r="Q4540">
        <v>88</v>
      </c>
      <c r="R4540">
        <v>105.3</v>
      </c>
      <c r="S4540">
        <v>77</v>
      </c>
      <c r="T4540">
        <v>101.2</v>
      </c>
      <c r="U4540">
        <v>101</v>
      </c>
      <c r="V4540">
        <v>2.16</v>
      </c>
      <c r="W4540">
        <v>92</v>
      </c>
    </row>
    <row r="4541" spans="1:23" x14ac:dyDescent="0.25">
      <c r="A4541">
        <f>COUNTIF('Value Matchup'!$D$356:$D$423,D4541)</f>
        <v>0</v>
      </c>
      <c r="B4541" t="s">
        <v>2081</v>
      </c>
      <c r="C4541">
        <v>23</v>
      </c>
      <c r="D4541" t="s">
        <v>1942</v>
      </c>
      <c r="E4541" t="s">
        <v>1668</v>
      </c>
      <c r="F4541" s="79" t="s">
        <v>539</v>
      </c>
      <c r="G4541">
        <v>17.23</v>
      </c>
      <c r="H4541">
        <v>112.2</v>
      </c>
      <c r="I4541">
        <v>35</v>
      </c>
      <c r="J4541">
        <v>95</v>
      </c>
      <c r="K4541">
        <v>40</v>
      </c>
      <c r="L4541">
        <v>67.7</v>
      </c>
      <c r="M4541">
        <v>78</v>
      </c>
      <c r="N4541">
        <v>-3.6999999999999998E-2</v>
      </c>
      <c r="O4541">
        <v>256</v>
      </c>
      <c r="P4541">
        <v>10.53</v>
      </c>
      <c r="Q4541">
        <v>4</v>
      </c>
      <c r="R4541">
        <v>108</v>
      </c>
      <c r="S4541">
        <v>18</v>
      </c>
      <c r="T4541">
        <v>97.5</v>
      </c>
      <c r="U4541">
        <v>2</v>
      </c>
      <c r="V4541">
        <v>9.27</v>
      </c>
      <c r="W4541">
        <v>16</v>
      </c>
    </row>
    <row r="4542" spans="1:23" x14ac:dyDescent="0.25">
      <c r="A4542">
        <f>COUNTIF('Value Matchup'!$D$356:$D$423,D4542)</f>
        <v>0</v>
      </c>
      <c r="B4542" t="s">
        <v>2081</v>
      </c>
      <c r="C4542">
        <v>24</v>
      </c>
      <c r="D4542" t="s">
        <v>1422</v>
      </c>
      <c r="E4542" t="s">
        <v>114</v>
      </c>
      <c r="F4542" s="79" t="s">
        <v>989</v>
      </c>
      <c r="G4542">
        <v>17.13</v>
      </c>
      <c r="H4542">
        <v>114.4</v>
      </c>
      <c r="I4542">
        <v>19</v>
      </c>
      <c r="J4542">
        <v>97.3</v>
      </c>
      <c r="K4542">
        <v>75</v>
      </c>
      <c r="L4542">
        <v>64.099999999999994</v>
      </c>
      <c r="M4542">
        <v>228</v>
      </c>
      <c r="N4542">
        <v>-1E-3</v>
      </c>
      <c r="O4542">
        <v>173</v>
      </c>
      <c r="P4542">
        <v>10.02</v>
      </c>
      <c r="Q4542">
        <v>9</v>
      </c>
      <c r="R4542">
        <v>108.2</v>
      </c>
      <c r="S4542">
        <v>12</v>
      </c>
      <c r="T4542">
        <v>98.2</v>
      </c>
      <c r="U4542">
        <v>12</v>
      </c>
      <c r="V4542">
        <v>3.02</v>
      </c>
      <c r="W4542">
        <v>74</v>
      </c>
    </row>
    <row r="4543" spans="1:23" x14ac:dyDescent="0.25">
      <c r="A4543">
        <f>COUNTIF('Value Matchup'!$D$356:$D$423,D4543)</f>
        <v>0</v>
      </c>
      <c r="B4543" t="s">
        <v>2081</v>
      </c>
      <c r="C4543">
        <v>25</v>
      </c>
      <c r="D4543" t="s">
        <v>2010</v>
      </c>
      <c r="E4543" t="s">
        <v>144</v>
      </c>
      <c r="F4543" s="79" t="s">
        <v>537</v>
      </c>
      <c r="G4543">
        <v>16.5</v>
      </c>
      <c r="H4543">
        <v>107.5</v>
      </c>
      <c r="I4543">
        <v>86</v>
      </c>
      <c r="J4543">
        <v>91</v>
      </c>
      <c r="K4543">
        <v>11</v>
      </c>
      <c r="L4543">
        <v>69.3</v>
      </c>
      <c r="M4543">
        <v>37</v>
      </c>
      <c r="N4543">
        <v>-1.9E-2</v>
      </c>
      <c r="O4543">
        <v>213</v>
      </c>
      <c r="P4543">
        <v>6.94</v>
      </c>
      <c r="Q4543">
        <v>46</v>
      </c>
      <c r="R4543">
        <v>105.4</v>
      </c>
      <c r="S4543">
        <v>74</v>
      </c>
      <c r="T4543">
        <v>98.5</v>
      </c>
      <c r="U4543">
        <v>19</v>
      </c>
      <c r="V4543">
        <v>-2.2200000000000002</v>
      </c>
      <c r="W4543">
        <v>217</v>
      </c>
    </row>
    <row r="4544" spans="1:23" x14ac:dyDescent="0.25">
      <c r="A4544">
        <f>COUNTIF('Value Matchup'!$D$356:$D$423,D4544)</f>
        <v>0</v>
      </c>
      <c r="B4544" t="s">
        <v>2081</v>
      </c>
      <c r="C4544">
        <v>26</v>
      </c>
      <c r="D4544" t="s">
        <v>1317</v>
      </c>
      <c r="E4544" t="s">
        <v>144</v>
      </c>
      <c r="F4544" s="79" t="s">
        <v>968</v>
      </c>
      <c r="G4544">
        <v>16.059999999999999</v>
      </c>
      <c r="H4544">
        <v>111.8</v>
      </c>
      <c r="I4544">
        <v>38</v>
      </c>
      <c r="J4544">
        <v>95.7</v>
      </c>
      <c r="K4544">
        <v>49</v>
      </c>
      <c r="L4544">
        <v>62.6</v>
      </c>
      <c r="M4544">
        <v>267</v>
      </c>
      <c r="N4544">
        <v>3.2000000000000001E-2</v>
      </c>
      <c r="O4544">
        <v>89</v>
      </c>
      <c r="P4544">
        <v>6.03</v>
      </c>
      <c r="Q4544">
        <v>65</v>
      </c>
      <c r="R4544">
        <v>104.7</v>
      </c>
      <c r="S4544">
        <v>96</v>
      </c>
      <c r="T4544">
        <v>98.7</v>
      </c>
      <c r="U4544">
        <v>26</v>
      </c>
      <c r="V4544">
        <v>0.35</v>
      </c>
      <c r="W4544">
        <v>146</v>
      </c>
    </row>
    <row r="4545" spans="1:23" x14ac:dyDescent="0.25">
      <c r="A4545">
        <f>COUNTIF('Value Matchup'!$D$356:$D$423,D4545)</f>
        <v>0</v>
      </c>
      <c r="B4545" t="s">
        <v>2081</v>
      </c>
      <c r="C4545">
        <v>27</v>
      </c>
      <c r="D4545" t="s">
        <v>2011</v>
      </c>
      <c r="E4545" t="s">
        <v>232</v>
      </c>
      <c r="F4545" s="79" t="s">
        <v>761</v>
      </c>
      <c r="G4545">
        <v>16.02</v>
      </c>
      <c r="H4545">
        <v>116.3</v>
      </c>
      <c r="I4545">
        <v>10</v>
      </c>
      <c r="J4545">
        <v>100.3</v>
      </c>
      <c r="K4545">
        <v>119</v>
      </c>
      <c r="L4545">
        <v>64.2</v>
      </c>
      <c r="M4545">
        <v>223</v>
      </c>
      <c r="N4545">
        <v>4.0000000000000001E-3</v>
      </c>
      <c r="O4545">
        <v>161</v>
      </c>
      <c r="P4545">
        <v>8.89</v>
      </c>
      <c r="Q4545">
        <v>19</v>
      </c>
      <c r="R4545">
        <v>106.4</v>
      </c>
      <c r="S4545">
        <v>48</v>
      </c>
      <c r="T4545">
        <v>97.5</v>
      </c>
      <c r="U4545">
        <v>3</v>
      </c>
      <c r="V4545">
        <v>-1.03</v>
      </c>
      <c r="W4545">
        <v>179</v>
      </c>
    </row>
    <row r="4546" spans="1:23" x14ac:dyDescent="0.25">
      <c r="A4546">
        <f>COUNTIF('Value Matchup'!$D$356:$D$423,D4546)</f>
        <v>0</v>
      </c>
      <c r="B4546" t="s">
        <v>2081</v>
      </c>
      <c r="C4546">
        <v>28</v>
      </c>
      <c r="D4546" t="s">
        <v>2012</v>
      </c>
      <c r="E4546" t="s">
        <v>232</v>
      </c>
      <c r="F4546" s="79" t="s">
        <v>537</v>
      </c>
      <c r="G4546">
        <v>15.98</v>
      </c>
      <c r="H4546">
        <v>113.1</v>
      </c>
      <c r="I4546">
        <v>23</v>
      </c>
      <c r="J4546">
        <v>97.2</v>
      </c>
      <c r="K4546">
        <v>71</v>
      </c>
      <c r="L4546">
        <v>67</v>
      </c>
      <c r="M4546">
        <v>101</v>
      </c>
      <c r="N4546">
        <v>1.2E-2</v>
      </c>
      <c r="O4546">
        <v>139</v>
      </c>
      <c r="P4546">
        <v>7.94</v>
      </c>
      <c r="Q4546">
        <v>32</v>
      </c>
      <c r="R4546">
        <v>106.7</v>
      </c>
      <c r="S4546">
        <v>44</v>
      </c>
      <c r="T4546">
        <v>98.8</v>
      </c>
      <c r="U4546">
        <v>28</v>
      </c>
      <c r="V4546">
        <v>-0.97</v>
      </c>
      <c r="W4546">
        <v>177</v>
      </c>
    </row>
    <row r="4547" spans="1:23" x14ac:dyDescent="0.25">
      <c r="A4547">
        <f>COUNTIF('Value Matchup'!$D$356:$D$423,D4547)</f>
        <v>0</v>
      </c>
      <c r="B4547" t="s">
        <v>2081</v>
      </c>
      <c r="C4547">
        <v>29</v>
      </c>
      <c r="D4547" t="s">
        <v>1113</v>
      </c>
      <c r="E4547" t="s">
        <v>150</v>
      </c>
      <c r="F4547" s="79" t="s">
        <v>441</v>
      </c>
      <c r="G4547">
        <v>15.97</v>
      </c>
      <c r="H4547">
        <v>117.3</v>
      </c>
      <c r="I4547">
        <v>7</v>
      </c>
      <c r="J4547">
        <v>101.4</v>
      </c>
      <c r="K4547">
        <v>136</v>
      </c>
      <c r="L4547">
        <v>64.2</v>
      </c>
      <c r="M4547">
        <v>222</v>
      </c>
      <c r="N4547">
        <v>-0.14499999999999999</v>
      </c>
      <c r="O4547">
        <v>333</v>
      </c>
      <c r="P4547">
        <v>7.75</v>
      </c>
      <c r="Q4547">
        <v>36</v>
      </c>
      <c r="R4547">
        <v>108.3</v>
      </c>
      <c r="S4547">
        <v>9</v>
      </c>
      <c r="T4547">
        <v>100.5</v>
      </c>
      <c r="U4547">
        <v>84</v>
      </c>
      <c r="V4547">
        <v>-4.54</v>
      </c>
      <c r="W4547">
        <v>269</v>
      </c>
    </row>
    <row r="4548" spans="1:23" x14ac:dyDescent="0.25">
      <c r="A4548">
        <f>COUNTIF('Value Matchup'!$D$356:$D$423,D4548)</f>
        <v>0</v>
      </c>
      <c r="B4548" t="s">
        <v>2081</v>
      </c>
      <c r="C4548">
        <v>30</v>
      </c>
      <c r="D4548" t="s">
        <v>2013</v>
      </c>
      <c r="E4548" t="s">
        <v>140</v>
      </c>
      <c r="F4548" s="79" t="s">
        <v>571</v>
      </c>
      <c r="G4548">
        <v>15.92</v>
      </c>
      <c r="H4548">
        <v>112.5</v>
      </c>
      <c r="I4548">
        <v>32</v>
      </c>
      <c r="J4548">
        <v>96.6</v>
      </c>
      <c r="K4548">
        <v>60</v>
      </c>
      <c r="L4548">
        <v>64.400000000000006</v>
      </c>
      <c r="M4548">
        <v>216</v>
      </c>
      <c r="N4548">
        <v>1.2999999999999999E-2</v>
      </c>
      <c r="O4548">
        <v>135</v>
      </c>
      <c r="P4548">
        <v>6.74</v>
      </c>
      <c r="Q4548">
        <v>52</v>
      </c>
      <c r="R4548">
        <v>107.1</v>
      </c>
      <c r="S4548">
        <v>36</v>
      </c>
      <c r="T4548">
        <v>100.3</v>
      </c>
      <c r="U4548">
        <v>78</v>
      </c>
      <c r="V4548">
        <v>-7.99</v>
      </c>
      <c r="W4548">
        <v>316</v>
      </c>
    </row>
    <row r="4549" spans="1:23" x14ac:dyDescent="0.25">
      <c r="A4549">
        <f>COUNTIF('Value Matchup'!$D$356:$D$423,D4549)</f>
        <v>0</v>
      </c>
      <c r="B4549" t="s">
        <v>2081</v>
      </c>
      <c r="C4549">
        <v>31</v>
      </c>
      <c r="D4549" t="s">
        <v>2014</v>
      </c>
      <c r="E4549" t="s">
        <v>134</v>
      </c>
      <c r="F4549" s="79" t="s">
        <v>1059</v>
      </c>
      <c r="G4549">
        <v>15.9</v>
      </c>
      <c r="H4549">
        <v>106.7</v>
      </c>
      <c r="I4549">
        <v>103</v>
      </c>
      <c r="J4549">
        <v>90.8</v>
      </c>
      <c r="K4549">
        <v>10</v>
      </c>
      <c r="L4549">
        <v>63</v>
      </c>
      <c r="M4549">
        <v>260</v>
      </c>
      <c r="N4549">
        <v>-8.0000000000000002E-3</v>
      </c>
      <c r="O4549">
        <v>188</v>
      </c>
      <c r="P4549">
        <v>4.22</v>
      </c>
      <c r="Q4549">
        <v>86</v>
      </c>
      <c r="R4549">
        <v>104.8</v>
      </c>
      <c r="S4549">
        <v>94</v>
      </c>
      <c r="T4549">
        <v>100.6</v>
      </c>
      <c r="U4549">
        <v>85</v>
      </c>
      <c r="V4549">
        <v>-12.2</v>
      </c>
      <c r="W4549">
        <v>331</v>
      </c>
    </row>
    <row r="4550" spans="1:23" x14ac:dyDescent="0.25">
      <c r="A4550">
        <f>COUNTIF('Value Matchup'!$D$356:$D$423,D4550)</f>
        <v>0</v>
      </c>
      <c r="B4550" t="s">
        <v>2081</v>
      </c>
      <c r="C4550">
        <v>32</v>
      </c>
      <c r="D4550" t="s">
        <v>2015</v>
      </c>
      <c r="E4550" t="s">
        <v>144</v>
      </c>
      <c r="F4550" s="79" t="s">
        <v>540</v>
      </c>
      <c r="G4550">
        <v>15.84</v>
      </c>
      <c r="H4550">
        <v>109</v>
      </c>
      <c r="I4550">
        <v>75</v>
      </c>
      <c r="J4550">
        <v>93.1</v>
      </c>
      <c r="K4550">
        <v>21</v>
      </c>
      <c r="L4550">
        <v>59.6</v>
      </c>
      <c r="M4550">
        <v>321</v>
      </c>
      <c r="N4550">
        <v>-2.5000000000000001E-2</v>
      </c>
      <c r="O4550">
        <v>222</v>
      </c>
      <c r="P4550">
        <v>6.18</v>
      </c>
      <c r="Q4550">
        <v>59</v>
      </c>
      <c r="R4550">
        <v>104.4</v>
      </c>
      <c r="S4550">
        <v>103</v>
      </c>
      <c r="T4550">
        <v>98.2</v>
      </c>
      <c r="U4550">
        <v>13</v>
      </c>
      <c r="V4550">
        <v>0.24</v>
      </c>
      <c r="W4550">
        <v>148</v>
      </c>
    </row>
    <row r="4551" spans="1:23" x14ac:dyDescent="0.25">
      <c r="A4551">
        <f>COUNTIF('Value Matchup'!$D$356:$D$423,D4551)</f>
        <v>0</v>
      </c>
      <c r="B4551" t="s">
        <v>2081</v>
      </c>
      <c r="C4551">
        <v>33</v>
      </c>
      <c r="D4551" t="s">
        <v>2016</v>
      </c>
      <c r="E4551" t="s">
        <v>151</v>
      </c>
      <c r="F4551" s="79" t="s">
        <v>645</v>
      </c>
      <c r="G4551">
        <v>15.64</v>
      </c>
      <c r="H4551">
        <v>119.1</v>
      </c>
      <c r="I4551">
        <v>2</v>
      </c>
      <c r="J4551">
        <v>103.5</v>
      </c>
      <c r="K4551">
        <v>174</v>
      </c>
      <c r="L4551">
        <v>66.3</v>
      </c>
      <c r="M4551">
        <v>121</v>
      </c>
      <c r="N4551">
        <v>3.5999999999999997E-2</v>
      </c>
      <c r="O4551">
        <v>79</v>
      </c>
      <c r="P4551">
        <v>4.38</v>
      </c>
      <c r="Q4551">
        <v>84</v>
      </c>
      <c r="R4551">
        <v>104.4</v>
      </c>
      <c r="S4551">
        <v>104</v>
      </c>
      <c r="T4551">
        <v>100</v>
      </c>
      <c r="U4551">
        <v>69</v>
      </c>
      <c r="V4551">
        <v>7.98</v>
      </c>
      <c r="W4551">
        <v>25</v>
      </c>
    </row>
    <row r="4552" spans="1:23" x14ac:dyDescent="0.25">
      <c r="A4552">
        <f>COUNTIF('Value Matchup'!$D$356:$D$423,D4552)</f>
        <v>0</v>
      </c>
      <c r="B4552" t="s">
        <v>2081</v>
      </c>
      <c r="C4552">
        <v>34</v>
      </c>
      <c r="D4552" t="s">
        <v>2017</v>
      </c>
      <c r="E4552" t="s">
        <v>232</v>
      </c>
      <c r="F4552" s="79" t="s">
        <v>455</v>
      </c>
      <c r="G4552">
        <v>15.53</v>
      </c>
      <c r="H4552">
        <v>110</v>
      </c>
      <c r="I4552">
        <v>58</v>
      </c>
      <c r="J4552">
        <v>94.4</v>
      </c>
      <c r="K4552">
        <v>33</v>
      </c>
      <c r="L4552">
        <v>66.5</v>
      </c>
      <c r="M4552">
        <v>118</v>
      </c>
      <c r="N4552">
        <v>-1.2E-2</v>
      </c>
      <c r="O4552">
        <v>197</v>
      </c>
      <c r="P4552">
        <v>9.77</v>
      </c>
      <c r="Q4552">
        <v>10</v>
      </c>
      <c r="R4552">
        <v>108.8</v>
      </c>
      <c r="S4552">
        <v>1</v>
      </c>
      <c r="T4552">
        <v>99</v>
      </c>
      <c r="U4552">
        <v>32</v>
      </c>
      <c r="V4552">
        <v>2.17</v>
      </c>
      <c r="W4552">
        <v>91</v>
      </c>
    </row>
    <row r="4553" spans="1:23" x14ac:dyDescent="0.25">
      <c r="A4553">
        <f>COUNTIF('Value Matchup'!$D$356:$D$423,D4553)</f>
        <v>0</v>
      </c>
      <c r="B4553" t="s">
        <v>2081</v>
      </c>
      <c r="C4553">
        <v>35</v>
      </c>
      <c r="D4553" t="s">
        <v>2018</v>
      </c>
      <c r="E4553" t="s">
        <v>144</v>
      </c>
      <c r="F4553" s="79" t="s">
        <v>1059</v>
      </c>
      <c r="G4553">
        <v>15.52</v>
      </c>
      <c r="H4553">
        <v>111</v>
      </c>
      <c r="I4553">
        <v>46</v>
      </c>
      <c r="J4553">
        <v>95.5</v>
      </c>
      <c r="K4553">
        <v>47</v>
      </c>
      <c r="L4553">
        <v>68.599999999999994</v>
      </c>
      <c r="M4553">
        <v>51</v>
      </c>
      <c r="N4553">
        <v>3.9E-2</v>
      </c>
      <c r="O4553">
        <v>72</v>
      </c>
      <c r="P4553">
        <v>6.14</v>
      </c>
      <c r="Q4553">
        <v>61</v>
      </c>
      <c r="R4553">
        <v>104.8</v>
      </c>
      <c r="S4553">
        <v>93</v>
      </c>
      <c r="T4553">
        <v>98.7</v>
      </c>
      <c r="U4553">
        <v>25</v>
      </c>
      <c r="V4553">
        <v>1.8</v>
      </c>
      <c r="W4553">
        <v>106</v>
      </c>
    </row>
    <row r="4554" spans="1:23" x14ac:dyDescent="0.25">
      <c r="A4554">
        <f>COUNTIF('Value Matchup'!$D$356:$D$423,D4554)</f>
        <v>0</v>
      </c>
      <c r="B4554" t="s">
        <v>2081</v>
      </c>
      <c r="C4554">
        <v>36</v>
      </c>
      <c r="D4554" t="s">
        <v>2019</v>
      </c>
      <c r="E4554" t="s">
        <v>150</v>
      </c>
      <c r="F4554" s="79" t="s">
        <v>456</v>
      </c>
      <c r="G4554">
        <v>15.36</v>
      </c>
      <c r="H4554">
        <v>112.8</v>
      </c>
      <c r="I4554">
        <v>27</v>
      </c>
      <c r="J4554">
        <v>97.4</v>
      </c>
      <c r="K4554">
        <v>78</v>
      </c>
      <c r="L4554">
        <v>68.099999999999994</v>
      </c>
      <c r="M4554">
        <v>67</v>
      </c>
      <c r="N4554">
        <v>-1.2E-2</v>
      </c>
      <c r="O4554">
        <v>196</v>
      </c>
      <c r="P4554">
        <v>8.82</v>
      </c>
      <c r="Q4554">
        <v>20</v>
      </c>
      <c r="R4554">
        <v>108.6</v>
      </c>
      <c r="S4554">
        <v>3</v>
      </c>
      <c r="T4554">
        <v>99.8</v>
      </c>
      <c r="U4554">
        <v>61</v>
      </c>
      <c r="V4554">
        <v>-1.71</v>
      </c>
      <c r="W4554">
        <v>202</v>
      </c>
    </row>
    <row r="4555" spans="1:23" x14ac:dyDescent="0.25">
      <c r="A4555">
        <f>COUNTIF('Value Matchup'!$D$356:$D$423,D4555)</f>
        <v>0</v>
      </c>
      <c r="B4555" t="s">
        <v>2081</v>
      </c>
      <c r="C4555">
        <v>37</v>
      </c>
      <c r="D4555" t="s">
        <v>1647</v>
      </c>
      <c r="E4555" t="s">
        <v>155</v>
      </c>
      <c r="F4555" s="79" t="s">
        <v>747</v>
      </c>
      <c r="G4555">
        <v>15.22</v>
      </c>
      <c r="H4555">
        <v>110</v>
      </c>
      <c r="I4555">
        <v>57</v>
      </c>
      <c r="J4555">
        <v>94.8</v>
      </c>
      <c r="K4555">
        <v>39</v>
      </c>
      <c r="L4555">
        <v>65.8</v>
      </c>
      <c r="M4555">
        <v>137</v>
      </c>
      <c r="N4555">
        <v>2.4E-2</v>
      </c>
      <c r="O4555">
        <v>107</v>
      </c>
      <c r="P4555">
        <v>1.9</v>
      </c>
      <c r="Q4555">
        <v>119</v>
      </c>
      <c r="R4555">
        <v>103.6</v>
      </c>
      <c r="S4555">
        <v>143</v>
      </c>
      <c r="T4555">
        <v>101.7</v>
      </c>
      <c r="U4555">
        <v>122</v>
      </c>
      <c r="V4555">
        <v>3.89</v>
      </c>
      <c r="W4555">
        <v>60</v>
      </c>
    </row>
    <row r="4556" spans="1:23" x14ac:dyDescent="0.25">
      <c r="A4556">
        <f>COUNTIF('Value Matchup'!$D$356:$D$423,D4556)</f>
        <v>0</v>
      </c>
      <c r="B4556" t="s">
        <v>2081</v>
      </c>
      <c r="C4556">
        <v>38</v>
      </c>
      <c r="D4556" t="s">
        <v>1950</v>
      </c>
      <c r="E4556" t="s">
        <v>140</v>
      </c>
      <c r="F4556" s="79" t="s">
        <v>1540</v>
      </c>
      <c r="G4556">
        <v>15.01</v>
      </c>
      <c r="H4556">
        <v>110.1</v>
      </c>
      <c r="I4556">
        <v>54</v>
      </c>
      <c r="J4556">
        <v>95.1</v>
      </c>
      <c r="K4556">
        <v>44</v>
      </c>
      <c r="L4556">
        <v>68.3</v>
      </c>
      <c r="M4556">
        <v>62</v>
      </c>
      <c r="N4556">
        <v>-3.3000000000000002E-2</v>
      </c>
      <c r="O4556">
        <v>250</v>
      </c>
      <c r="P4556">
        <v>5.43</v>
      </c>
      <c r="Q4556">
        <v>74</v>
      </c>
      <c r="R4556">
        <v>106</v>
      </c>
      <c r="S4556">
        <v>60</v>
      </c>
      <c r="T4556">
        <v>100.6</v>
      </c>
      <c r="U4556">
        <v>86</v>
      </c>
      <c r="V4556">
        <v>-11.7</v>
      </c>
      <c r="W4556">
        <v>330</v>
      </c>
    </row>
    <row r="4557" spans="1:23" x14ac:dyDescent="0.25">
      <c r="A4557">
        <f>COUNTIF('Value Matchup'!$D$356:$D$423,D4557)</f>
        <v>0</v>
      </c>
      <c r="B4557" t="s">
        <v>2081</v>
      </c>
      <c r="C4557">
        <v>39</v>
      </c>
      <c r="D4557" t="s">
        <v>2020</v>
      </c>
      <c r="E4557" t="s">
        <v>232</v>
      </c>
      <c r="F4557" s="79" t="s">
        <v>455</v>
      </c>
      <c r="G4557">
        <v>14.94</v>
      </c>
      <c r="H4557">
        <v>111.5</v>
      </c>
      <c r="I4557">
        <v>40</v>
      </c>
      <c r="J4557">
        <v>96.6</v>
      </c>
      <c r="K4557">
        <v>61</v>
      </c>
      <c r="L4557">
        <v>65.2</v>
      </c>
      <c r="M4557">
        <v>171</v>
      </c>
      <c r="N4557">
        <v>-2.4E-2</v>
      </c>
      <c r="O4557">
        <v>219</v>
      </c>
      <c r="P4557">
        <v>7.96</v>
      </c>
      <c r="Q4557">
        <v>31</v>
      </c>
      <c r="R4557">
        <v>106.6</v>
      </c>
      <c r="S4557">
        <v>46</v>
      </c>
      <c r="T4557">
        <v>98.6</v>
      </c>
      <c r="U4557">
        <v>24</v>
      </c>
      <c r="V4557">
        <v>0.91</v>
      </c>
      <c r="W4557">
        <v>130</v>
      </c>
    </row>
    <row r="4558" spans="1:23" x14ac:dyDescent="0.25">
      <c r="A4558">
        <f>COUNTIF('Value Matchup'!$D$356:$D$423,D4558)</f>
        <v>0</v>
      </c>
      <c r="B4558" t="s">
        <v>2081</v>
      </c>
      <c r="C4558">
        <v>40</v>
      </c>
      <c r="D4558" t="s">
        <v>2021</v>
      </c>
      <c r="E4558" t="s">
        <v>110</v>
      </c>
      <c r="F4558" s="79" t="s">
        <v>1470</v>
      </c>
      <c r="G4558">
        <v>14.87</v>
      </c>
      <c r="H4558">
        <v>113.2</v>
      </c>
      <c r="I4558">
        <v>21</v>
      </c>
      <c r="J4558">
        <v>98.3</v>
      </c>
      <c r="K4558">
        <v>89</v>
      </c>
      <c r="L4558">
        <v>54.7</v>
      </c>
      <c r="M4558">
        <v>332</v>
      </c>
      <c r="N4558">
        <v>-1E-3</v>
      </c>
      <c r="O4558">
        <v>172</v>
      </c>
      <c r="P4558">
        <v>0.56999999999999995</v>
      </c>
      <c r="Q4558">
        <v>147</v>
      </c>
      <c r="R4558">
        <v>102.8</v>
      </c>
      <c r="S4558">
        <v>176</v>
      </c>
      <c r="T4558">
        <v>102.2</v>
      </c>
      <c r="U4558">
        <v>137</v>
      </c>
      <c r="V4558">
        <v>-6.63</v>
      </c>
      <c r="W4558">
        <v>300</v>
      </c>
    </row>
    <row r="4559" spans="1:23" x14ac:dyDescent="0.25">
      <c r="A4559">
        <f>COUNTIF('Value Matchup'!$D$356:$D$423,D4559)</f>
        <v>0</v>
      </c>
      <c r="B4559" t="s">
        <v>2081</v>
      </c>
      <c r="C4559">
        <v>41</v>
      </c>
      <c r="D4559" t="s">
        <v>1628</v>
      </c>
      <c r="E4559" t="s">
        <v>182</v>
      </c>
      <c r="F4559" s="79" t="s">
        <v>756</v>
      </c>
      <c r="G4559">
        <v>14.84</v>
      </c>
      <c r="H4559">
        <v>109.8</v>
      </c>
      <c r="I4559">
        <v>64</v>
      </c>
      <c r="J4559">
        <v>95</v>
      </c>
      <c r="K4559">
        <v>42</v>
      </c>
      <c r="L4559">
        <v>61.9</v>
      </c>
      <c r="M4559">
        <v>290</v>
      </c>
      <c r="N4559">
        <v>-6.4000000000000001E-2</v>
      </c>
      <c r="O4559">
        <v>295</v>
      </c>
      <c r="P4559">
        <v>7.64</v>
      </c>
      <c r="Q4559">
        <v>39</v>
      </c>
      <c r="R4559">
        <v>106.7</v>
      </c>
      <c r="S4559">
        <v>43</v>
      </c>
      <c r="T4559">
        <v>99.1</v>
      </c>
      <c r="U4559">
        <v>36</v>
      </c>
      <c r="V4559">
        <v>12.4</v>
      </c>
      <c r="W4559">
        <v>6</v>
      </c>
    </row>
    <row r="4560" spans="1:23" x14ac:dyDescent="0.25">
      <c r="A4560">
        <f>COUNTIF('Value Matchup'!$D$356:$D$423,D4560)</f>
        <v>0</v>
      </c>
      <c r="B4560" t="s">
        <v>2081</v>
      </c>
      <c r="C4560">
        <v>42</v>
      </c>
      <c r="D4560" t="s">
        <v>2022</v>
      </c>
      <c r="E4560" t="s">
        <v>176</v>
      </c>
      <c r="F4560" s="79" t="s">
        <v>752</v>
      </c>
      <c r="G4560">
        <v>14.77</v>
      </c>
      <c r="H4560">
        <v>107.2</v>
      </c>
      <c r="I4560">
        <v>93</v>
      </c>
      <c r="J4560">
        <v>92.4</v>
      </c>
      <c r="K4560">
        <v>20</v>
      </c>
      <c r="L4560">
        <v>62.6</v>
      </c>
      <c r="M4560">
        <v>270</v>
      </c>
      <c r="N4560">
        <v>-6.0000000000000001E-3</v>
      </c>
      <c r="O4560">
        <v>183</v>
      </c>
      <c r="P4560">
        <v>1.59</v>
      </c>
      <c r="Q4560">
        <v>126</v>
      </c>
      <c r="R4560">
        <v>103.6</v>
      </c>
      <c r="S4560">
        <v>145</v>
      </c>
      <c r="T4560">
        <v>102</v>
      </c>
      <c r="U4560">
        <v>131</v>
      </c>
      <c r="V4560">
        <v>0.11</v>
      </c>
      <c r="W4560">
        <v>153</v>
      </c>
    </row>
    <row r="4561" spans="1:23" x14ac:dyDescent="0.25">
      <c r="A4561">
        <f>COUNTIF('Value Matchup'!$D$356:$D$423,D4561)</f>
        <v>0</v>
      </c>
      <c r="B4561" t="s">
        <v>2081</v>
      </c>
      <c r="C4561">
        <v>43</v>
      </c>
      <c r="D4561" t="s">
        <v>2023</v>
      </c>
      <c r="E4561" t="s">
        <v>182</v>
      </c>
      <c r="F4561" s="79" t="s">
        <v>2024</v>
      </c>
      <c r="G4561">
        <v>14.67</v>
      </c>
      <c r="H4561">
        <v>110.3</v>
      </c>
      <c r="I4561">
        <v>52</v>
      </c>
      <c r="J4561">
        <v>95.6</v>
      </c>
      <c r="K4561">
        <v>48</v>
      </c>
      <c r="L4561">
        <v>71.2</v>
      </c>
      <c r="M4561">
        <v>12</v>
      </c>
      <c r="N4561">
        <v>0.106</v>
      </c>
      <c r="O4561">
        <v>7</v>
      </c>
      <c r="P4561">
        <v>-1.23</v>
      </c>
      <c r="Q4561">
        <v>184</v>
      </c>
      <c r="R4561">
        <v>101.1</v>
      </c>
      <c r="S4561">
        <v>237</v>
      </c>
      <c r="T4561">
        <v>102.4</v>
      </c>
      <c r="U4561">
        <v>139</v>
      </c>
      <c r="V4561">
        <v>-15.01</v>
      </c>
      <c r="W4561">
        <v>333</v>
      </c>
    </row>
    <row r="4562" spans="1:23" x14ac:dyDescent="0.25">
      <c r="A4562">
        <f>COUNTIF('Value Matchup'!$D$356:$D$423,D4562)</f>
        <v>0</v>
      </c>
      <c r="B4562" t="s">
        <v>2081</v>
      </c>
      <c r="C4562">
        <v>44</v>
      </c>
      <c r="D4562" t="s">
        <v>2025</v>
      </c>
      <c r="E4562" t="s">
        <v>150</v>
      </c>
      <c r="F4562" s="79" t="s">
        <v>534</v>
      </c>
      <c r="G4562">
        <v>14.27</v>
      </c>
      <c r="H4562">
        <v>110.9</v>
      </c>
      <c r="I4562">
        <v>47</v>
      </c>
      <c r="J4562">
        <v>96.6</v>
      </c>
      <c r="K4562">
        <v>63</v>
      </c>
      <c r="L4562">
        <v>68.5</v>
      </c>
      <c r="M4562">
        <v>57</v>
      </c>
      <c r="N4562">
        <v>-1E-3</v>
      </c>
      <c r="O4562">
        <v>171</v>
      </c>
      <c r="P4562">
        <v>8.99</v>
      </c>
      <c r="Q4562">
        <v>17</v>
      </c>
      <c r="R4562">
        <v>107</v>
      </c>
      <c r="S4562">
        <v>38</v>
      </c>
      <c r="T4562">
        <v>98</v>
      </c>
      <c r="U4562">
        <v>10</v>
      </c>
      <c r="V4562">
        <v>2.61</v>
      </c>
      <c r="W4562">
        <v>83</v>
      </c>
    </row>
    <row r="4563" spans="1:23" x14ac:dyDescent="0.25">
      <c r="A4563">
        <f>COUNTIF('Value Matchup'!$D$356:$D$423,D4563)</f>
        <v>0</v>
      </c>
      <c r="B4563" t="s">
        <v>2081</v>
      </c>
      <c r="C4563">
        <v>45</v>
      </c>
      <c r="D4563" t="s">
        <v>1897</v>
      </c>
      <c r="E4563" t="s">
        <v>134</v>
      </c>
      <c r="F4563" s="79" t="s">
        <v>2026</v>
      </c>
      <c r="G4563">
        <v>13.99</v>
      </c>
      <c r="H4563">
        <v>113</v>
      </c>
      <c r="I4563">
        <v>26</v>
      </c>
      <c r="J4563">
        <v>99</v>
      </c>
      <c r="K4563">
        <v>95</v>
      </c>
      <c r="L4563">
        <v>62.4</v>
      </c>
      <c r="M4563">
        <v>278</v>
      </c>
      <c r="N4563">
        <v>4.9000000000000002E-2</v>
      </c>
      <c r="O4563">
        <v>52</v>
      </c>
      <c r="P4563">
        <v>6.16</v>
      </c>
      <c r="Q4563">
        <v>60</v>
      </c>
      <c r="R4563">
        <v>105.5</v>
      </c>
      <c r="S4563">
        <v>69</v>
      </c>
      <c r="T4563">
        <v>99.3</v>
      </c>
      <c r="U4563">
        <v>46</v>
      </c>
      <c r="V4563">
        <v>-0.61</v>
      </c>
      <c r="W4563">
        <v>166</v>
      </c>
    </row>
    <row r="4564" spans="1:23" x14ac:dyDescent="0.25">
      <c r="A4564">
        <f>COUNTIF('Value Matchup'!$D$356:$D$423,D4564)</f>
        <v>0</v>
      </c>
      <c r="B4564" t="s">
        <v>2081</v>
      </c>
      <c r="C4564">
        <v>46</v>
      </c>
      <c r="D4564" t="s">
        <v>1500</v>
      </c>
      <c r="E4564" t="s">
        <v>150</v>
      </c>
      <c r="F4564" s="79" t="s">
        <v>534</v>
      </c>
      <c r="G4564">
        <v>13.98</v>
      </c>
      <c r="H4564">
        <v>108.2</v>
      </c>
      <c r="I4564">
        <v>78</v>
      </c>
      <c r="J4564">
        <v>94.2</v>
      </c>
      <c r="K4564">
        <v>32</v>
      </c>
      <c r="L4564">
        <v>64.8</v>
      </c>
      <c r="M4564">
        <v>191</v>
      </c>
      <c r="N4564">
        <v>-4.1000000000000002E-2</v>
      </c>
      <c r="O4564">
        <v>266</v>
      </c>
      <c r="P4564">
        <v>6.11</v>
      </c>
      <c r="Q4564">
        <v>62</v>
      </c>
      <c r="R4564">
        <v>106.8</v>
      </c>
      <c r="S4564">
        <v>42</v>
      </c>
      <c r="T4564">
        <v>100.7</v>
      </c>
      <c r="U4564">
        <v>91</v>
      </c>
      <c r="V4564">
        <v>-8.19</v>
      </c>
      <c r="W4564">
        <v>317</v>
      </c>
    </row>
    <row r="4565" spans="1:23" x14ac:dyDescent="0.25">
      <c r="A4565">
        <f>COUNTIF('Value Matchup'!$D$356:$D$423,D4565)</f>
        <v>0</v>
      </c>
      <c r="B4565" t="s">
        <v>2081</v>
      </c>
      <c r="C4565">
        <v>47</v>
      </c>
      <c r="D4565" t="s">
        <v>1803</v>
      </c>
      <c r="E4565" t="s">
        <v>1668</v>
      </c>
      <c r="F4565" s="79" t="s">
        <v>456</v>
      </c>
      <c r="G4565">
        <v>13.68</v>
      </c>
      <c r="H4565">
        <v>110.5</v>
      </c>
      <c r="I4565">
        <v>49</v>
      </c>
      <c r="J4565">
        <v>96.8</v>
      </c>
      <c r="K4565">
        <v>68</v>
      </c>
      <c r="L4565">
        <v>61.9</v>
      </c>
      <c r="M4565">
        <v>293</v>
      </c>
      <c r="N4565">
        <v>2.1000000000000001E-2</v>
      </c>
      <c r="O4565">
        <v>110</v>
      </c>
      <c r="P4565">
        <v>7.59</v>
      </c>
      <c r="Q4565">
        <v>40</v>
      </c>
      <c r="R4565">
        <v>106.8</v>
      </c>
      <c r="S4565">
        <v>41</v>
      </c>
      <c r="T4565">
        <v>99.3</v>
      </c>
      <c r="U4565">
        <v>44</v>
      </c>
      <c r="V4565">
        <v>-0.77</v>
      </c>
      <c r="W4565">
        <v>172</v>
      </c>
    </row>
    <row r="4566" spans="1:23" x14ac:dyDescent="0.25">
      <c r="A4566">
        <f>COUNTIF('Value Matchup'!$D$356:$D$423,D4566)</f>
        <v>0</v>
      </c>
      <c r="B4566" t="s">
        <v>2081</v>
      </c>
      <c r="C4566">
        <v>48</v>
      </c>
      <c r="D4566" t="s">
        <v>2027</v>
      </c>
      <c r="E4566" t="s">
        <v>144</v>
      </c>
      <c r="F4566" s="79" t="s">
        <v>537</v>
      </c>
      <c r="G4566">
        <v>13.6</v>
      </c>
      <c r="H4566">
        <v>102.9</v>
      </c>
      <c r="I4566">
        <v>166</v>
      </c>
      <c r="J4566">
        <v>89.3</v>
      </c>
      <c r="K4566">
        <v>5</v>
      </c>
      <c r="L4566">
        <v>60.7</v>
      </c>
      <c r="M4566">
        <v>311</v>
      </c>
      <c r="N4566">
        <v>3.2000000000000001E-2</v>
      </c>
      <c r="O4566">
        <v>88</v>
      </c>
      <c r="P4566">
        <v>5.81</v>
      </c>
      <c r="Q4566">
        <v>69</v>
      </c>
      <c r="R4566">
        <v>103.6</v>
      </c>
      <c r="S4566">
        <v>144</v>
      </c>
      <c r="T4566">
        <v>97.8</v>
      </c>
      <c r="U4566">
        <v>7</v>
      </c>
      <c r="V4566">
        <v>0.44</v>
      </c>
      <c r="W4566">
        <v>143</v>
      </c>
    </row>
    <row r="4567" spans="1:23" x14ac:dyDescent="0.25">
      <c r="A4567">
        <f>COUNTIF('Value Matchup'!$D$356:$D$423,D4567)</f>
        <v>0</v>
      </c>
      <c r="B4567" t="s">
        <v>2081</v>
      </c>
      <c r="C4567">
        <v>49</v>
      </c>
      <c r="D4567" t="s">
        <v>1683</v>
      </c>
      <c r="E4567" t="s">
        <v>114</v>
      </c>
      <c r="F4567" s="79" t="s">
        <v>1080</v>
      </c>
      <c r="G4567">
        <v>13.58</v>
      </c>
      <c r="H4567">
        <v>114.7</v>
      </c>
      <c r="I4567">
        <v>17</v>
      </c>
      <c r="J4567">
        <v>101.2</v>
      </c>
      <c r="K4567">
        <v>131</v>
      </c>
      <c r="L4567">
        <v>61.9</v>
      </c>
      <c r="M4567">
        <v>291</v>
      </c>
      <c r="N4567">
        <v>-0.03</v>
      </c>
      <c r="O4567">
        <v>239</v>
      </c>
      <c r="P4567">
        <v>8.56</v>
      </c>
      <c r="Q4567">
        <v>23</v>
      </c>
      <c r="R4567">
        <v>108.1</v>
      </c>
      <c r="S4567">
        <v>15</v>
      </c>
      <c r="T4567">
        <v>99.5</v>
      </c>
      <c r="U4567">
        <v>53</v>
      </c>
      <c r="V4567">
        <v>-2.76</v>
      </c>
      <c r="W4567">
        <v>226</v>
      </c>
    </row>
    <row r="4568" spans="1:23" x14ac:dyDescent="0.25">
      <c r="A4568">
        <f>COUNTIF('Value Matchup'!$D$356:$D$423,D4568)</f>
        <v>0</v>
      </c>
      <c r="B4568" t="s">
        <v>2081</v>
      </c>
      <c r="C4568">
        <v>50</v>
      </c>
      <c r="D4568" t="s">
        <v>2028</v>
      </c>
      <c r="E4568" t="s">
        <v>150</v>
      </c>
      <c r="F4568" s="79" t="s">
        <v>755</v>
      </c>
      <c r="G4568">
        <v>13.15</v>
      </c>
      <c r="H4568">
        <v>110</v>
      </c>
      <c r="I4568">
        <v>60</v>
      </c>
      <c r="J4568">
        <v>96.8</v>
      </c>
      <c r="K4568">
        <v>67</v>
      </c>
      <c r="L4568">
        <v>68.3</v>
      </c>
      <c r="M4568">
        <v>63</v>
      </c>
      <c r="N4568">
        <v>7.6999999999999999E-2</v>
      </c>
      <c r="O4568">
        <v>24</v>
      </c>
      <c r="P4568">
        <v>8.7100000000000009</v>
      </c>
      <c r="Q4568">
        <v>22</v>
      </c>
      <c r="R4568">
        <v>107.5</v>
      </c>
      <c r="S4568">
        <v>28</v>
      </c>
      <c r="T4568">
        <v>98.8</v>
      </c>
      <c r="U4568">
        <v>29</v>
      </c>
      <c r="V4568">
        <v>-3.79</v>
      </c>
      <c r="W4568">
        <v>251</v>
      </c>
    </row>
    <row r="4569" spans="1:23" x14ac:dyDescent="0.25">
      <c r="A4569">
        <f>COUNTIF('Value Matchup'!$D$356:$D$423,D4569)</f>
        <v>0</v>
      </c>
      <c r="B4569" t="s">
        <v>2081</v>
      </c>
      <c r="C4569">
        <v>51</v>
      </c>
      <c r="D4569" t="s">
        <v>2029</v>
      </c>
      <c r="E4569" t="s">
        <v>144</v>
      </c>
      <c r="F4569" s="79" t="s">
        <v>1540</v>
      </c>
      <c r="G4569">
        <v>13.11</v>
      </c>
      <c r="H4569">
        <v>107.2</v>
      </c>
      <c r="I4569">
        <v>91</v>
      </c>
      <c r="J4569">
        <v>94.1</v>
      </c>
      <c r="K4569">
        <v>30</v>
      </c>
      <c r="L4569">
        <v>62.7</v>
      </c>
      <c r="M4569">
        <v>264</v>
      </c>
      <c r="N4569">
        <v>0</v>
      </c>
      <c r="O4569">
        <v>168</v>
      </c>
      <c r="P4569">
        <v>5.24</v>
      </c>
      <c r="Q4569">
        <v>77</v>
      </c>
      <c r="R4569">
        <v>103.7</v>
      </c>
      <c r="S4569">
        <v>139</v>
      </c>
      <c r="T4569">
        <v>98.5</v>
      </c>
      <c r="U4569">
        <v>18</v>
      </c>
      <c r="V4569">
        <v>-1.08</v>
      </c>
      <c r="W4569">
        <v>181</v>
      </c>
    </row>
    <row r="4570" spans="1:23" x14ac:dyDescent="0.25">
      <c r="A4570">
        <f>COUNTIF('Value Matchup'!$D$356:$D$423,D4570)</f>
        <v>0</v>
      </c>
      <c r="B4570" t="s">
        <v>2081</v>
      </c>
      <c r="C4570">
        <v>52</v>
      </c>
      <c r="D4570" t="s">
        <v>1016</v>
      </c>
      <c r="E4570" t="s">
        <v>110</v>
      </c>
      <c r="F4570" s="79" t="s">
        <v>536</v>
      </c>
      <c r="G4570">
        <v>12.78</v>
      </c>
      <c r="H4570">
        <v>112.8</v>
      </c>
      <c r="I4570">
        <v>29</v>
      </c>
      <c r="J4570">
        <v>100</v>
      </c>
      <c r="K4570">
        <v>114</v>
      </c>
      <c r="L4570">
        <v>66.099999999999994</v>
      </c>
      <c r="M4570">
        <v>130</v>
      </c>
      <c r="N4570">
        <v>-1E-3</v>
      </c>
      <c r="O4570">
        <v>170</v>
      </c>
      <c r="P4570">
        <v>2.27</v>
      </c>
      <c r="Q4570">
        <v>109</v>
      </c>
      <c r="R4570">
        <v>103.7</v>
      </c>
      <c r="S4570">
        <v>136</v>
      </c>
      <c r="T4570">
        <v>101.5</v>
      </c>
      <c r="U4570">
        <v>112</v>
      </c>
      <c r="V4570">
        <v>-2.2000000000000002</v>
      </c>
      <c r="W4570">
        <v>216</v>
      </c>
    </row>
    <row r="4571" spans="1:23" x14ac:dyDescent="0.25">
      <c r="A4571">
        <f>COUNTIF('Value Matchup'!$D$356:$D$423,D4571)</f>
        <v>0</v>
      </c>
      <c r="B4571" t="s">
        <v>2081</v>
      </c>
      <c r="C4571">
        <v>53</v>
      </c>
      <c r="D4571" t="s">
        <v>2030</v>
      </c>
      <c r="E4571" t="s">
        <v>134</v>
      </c>
      <c r="F4571" s="79" t="s">
        <v>541</v>
      </c>
      <c r="G4571">
        <v>12.76</v>
      </c>
      <c r="H4571">
        <v>107.9</v>
      </c>
      <c r="I4571">
        <v>80</v>
      </c>
      <c r="J4571">
        <v>95.2</v>
      </c>
      <c r="K4571">
        <v>45</v>
      </c>
      <c r="L4571">
        <v>64.7</v>
      </c>
      <c r="M4571">
        <v>193</v>
      </c>
      <c r="N4571">
        <v>-9.6000000000000002E-2</v>
      </c>
      <c r="O4571">
        <v>319</v>
      </c>
      <c r="P4571">
        <v>6.5</v>
      </c>
      <c r="Q4571">
        <v>55</v>
      </c>
      <c r="R4571">
        <v>106.6</v>
      </c>
      <c r="S4571">
        <v>45</v>
      </c>
      <c r="T4571">
        <v>100.1</v>
      </c>
      <c r="U4571">
        <v>70</v>
      </c>
      <c r="V4571">
        <v>-1.32</v>
      </c>
      <c r="W4571">
        <v>192</v>
      </c>
    </row>
    <row r="4572" spans="1:23" x14ac:dyDescent="0.25">
      <c r="A4572">
        <f>COUNTIF('Value Matchup'!$D$356:$D$423,D4572)</f>
        <v>0</v>
      </c>
      <c r="B4572" t="s">
        <v>2081</v>
      </c>
      <c r="C4572">
        <v>54</v>
      </c>
      <c r="D4572" t="s">
        <v>2031</v>
      </c>
      <c r="E4572" t="s">
        <v>182</v>
      </c>
      <c r="F4572" s="79" t="s">
        <v>516</v>
      </c>
      <c r="G4572">
        <v>12.73</v>
      </c>
      <c r="H4572">
        <v>110.9</v>
      </c>
      <c r="I4572">
        <v>48</v>
      </c>
      <c r="J4572">
        <v>98.2</v>
      </c>
      <c r="K4572">
        <v>86</v>
      </c>
      <c r="L4572">
        <v>65.3</v>
      </c>
      <c r="M4572">
        <v>163</v>
      </c>
      <c r="N4572">
        <v>-6.5000000000000002E-2</v>
      </c>
      <c r="O4572">
        <v>298</v>
      </c>
      <c r="P4572">
        <v>1.91</v>
      </c>
      <c r="Q4572">
        <v>117</v>
      </c>
      <c r="R4572">
        <v>103.6</v>
      </c>
      <c r="S4572">
        <v>148</v>
      </c>
      <c r="T4572">
        <v>101.6</v>
      </c>
      <c r="U4572">
        <v>117</v>
      </c>
      <c r="V4572">
        <v>-3.38</v>
      </c>
      <c r="W4572">
        <v>244</v>
      </c>
    </row>
    <row r="4573" spans="1:23" x14ac:dyDescent="0.25">
      <c r="A4573">
        <f>COUNTIF('Value Matchup'!$D$356:$D$423,D4573)</f>
        <v>0</v>
      </c>
      <c r="B4573" t="s">
        <v>2081</v>
      </c>
      <c r="C4573">
        <v>55</v>
      </c>
      <c r="D4573" t="s">
        <v>1212</v>
      </c>
      <c r="E4573" t="s">
        <v>140</v>
      </c>
      <c r="F4573" s="79" t="s">
        <v>754</v>
      </c>
      <c r="G4573">
        <v>12.71</v>
      </c>
      <c r="H4573">
        <v>111.2</v>
      </c>
      <c r="I4573">
        <v>43</v>
      </c>
      <c r="J4573">
        <v>98.5</v>
      </c>
      <c r="K4573">
        <v>91</v>
      </c>
      <c r="L4573">
        <v>61</v>
      </c>
      <c r="M4573">
        <v>305</v>
      </c>
      <c r="N4573">
        <v>-3.9E-2</v>
      </c>
      <c r="O4573">
        <v>260</v>
      </c>
      <c r="P4573">
        <v>9.4600000000000009</v>
      </c>
      <c r="Q4573">
        <v>12</v>
      </c>
      <c r="R4573">
        <v>108</v>
      </c>
      <c r="S4573">
        <v>17</v>
      </c>
      <c r="T4573">
        <v>98.5</v>
      </c>
      <c r="U4573">
        <v>21</v>
      </c>
      <c r="V4573">
        <v>-3.68</v>
      </c>
      <c r="W4573">
        <v>249</v>
      </c>
    </row>
    <row r="4574" spans="1:23" x14ac:dyDescent="0.25">
      <c r="A4574">
        <f>COUNTIF('Value Matchup'!$D$356:$D$423,D4574)</f>
        <v>0</v>
      </c>
      <c r="B4574" t="s">
        <v>2081</v>
      </c>
      <c r="C4574">
        <v>56</v>
      </c>
      <c r="D4574" t="s">
        <v>2032</v>
      </c>
      <c r="E4574" t="s">
        <v>167</v>
      </c>
      <c r="F4574" s="79" t="s">
        <v>1470</v>
      </c>
      <c r="G4574">
        <v>12.65</v>
      </c>
      <c r="H4574">
        <v>109.1</v>
      </c>
      <c r="I4574">
        <v>71</v>
      </c>
      <c r="J4574">
        <v>96.5</v>
      </c>
      <c r="K4574">
        <v>59</v>
      </c>
      <c r="L4574">
        <v>68.5</v>
      </c>
      <c r="M4574">
        <v>53</v>
      </c>
      <c r="N4574">
        <v>5.8000000000000003E-2</v>
      </c>
      <c r="O4574">
        <v>45</v>
      </c>
      <c r="P4574">
        <v>1.51</v>
      </c>
      <c r="Q4574">
        <v>129</v>
      </c>
      <c r="R4574">
        <v>101.8</v>
      </c>
      <c r="S4574">
        <v>215</v>
      </c>
      <c r="T4574">
        <v>100.3</v>
      </c>
      <c r="U4574">
        <v>77</v>
      </c>
      <c r="V4574">
        <v>0.98</v>
      </c>
      <c r="W4574">
        <v>127</v>
      </c>
    </row>
    <row r="4575" spans="1:23" x14ac:dyDescent="0.25">
      <c r="A4575">
        <f>COUNTIF('Value Matchup'!$D$356:$D$423,D4575)</f>
        <v>0</v>
      </c>
      <c r="B4575" t="s">
        <v>2081</v>
      </c>
      <c r="C4575">
        <v>57</v>
      </c>
      <c r="D4575" t="s">
        <v>2033</v>
      </c>
      <c r="E4575" t="s">
        <v>140</v>
      </c>
      <c r="F4575" s="79" t="s">
        <v>535</v>
      </c>
      <c r="G4575">
        <v>12.63</v>
      </c>
      <c r="H4575">
        <v>107.6</v>
      </c>
      <c r="I4575">
        <v>85</v>
      </c>
      <c r="J4575">
        <v>95</v>
      </c>
      <c r="K4575">
        <v>41</v>
      </c>
      <c r="L4575">
        <v>72.400000000000006</v>
      </c>
      <c r="M4575">
        <v>5</v>
      </c>
      <c r="N4575">
        <v>-2.1999999999999999E-2</v>
      </c>
      <c r="O4575">
        <v>217</v>
      </c>
      <c r="P4575">
        <v>8.02</v>
      </c>
      <c r="Q4575">
        <v>30</v>
      </c>
      <c r="R4575">
        <v>107.8</v>
      </c>
      <c r="S4575">
        <v>22</v>
      </c>
      <c r="T4575">
        <v>99.8</v>
      </c>
      <c r="U4575">
        <v>62</v>
      </c>
      <c r="V4575">
        <v>-2.2599999999999998</v>
      </c>
      <c r="W4575">
        <v>219</v>
      </c>
    </row>
    <row r="4576" spans="1:23" x14ac:dyDescent="0.25">
      <c r="A4576">
        <f>COUNTIF('Value Matchup'!$D$356:$D$423,D4576)</f>
        <v>0</v>
      </c>
      <c r="B4576" t="s">
        <v>2081</v>
      </c>
      <c r="C4576">
        <v>58</v>
      </c>
      <c r="D4576" t="s">
        <v>2034</v>
      </c>
      <c r="E4576" t="s">
        <v>121</v>
      </c>
      <c r="F4576" s="79" t="s">
        <v>1443</v>
      </c>
      <c r="G4576">
        <v>12.56</v>
      </c>
      <c r="H4576">
        <v>105.7</v>
      </c>
      <c r="I4576">
        <v>119</v>
      </c>
      <c r="J4576">
        <v>93.1</v>
      </c>
      <c r="K4576">
        <v>22</v>
      </c>
      <c r="L4576">
        <v>61.8</v>
      </c>
      <c r="M4576">
        <v>294</v>
      </c>
      <c r="N4576">
        <v>9.1999999999999998E-2</v>
      </c>
      <c r="O4576">
        <v>13</v>
      </c>
      <c r="P4576">
        <v>-3.17</v>
      </c>
      <c r="Q4576">
        <v>214</v>
      </c>
      <c r="R4576">
        <v>100.2</v>
      </c>
      <c r="S4576">
        <v>265</v>
      </c>
      <c r="T4576">
        <v>103.4</v>
      </c>
      <c r="U4576">
        <v>167</v>
      </c>
      <c r="V4576">
        <v>7.18</v>
      </c>
      <c r="W4576">
        <v>32</v>
      </c>
    </row>
    <row r="4577" spans="1:23" x14ac:dyDescent="0.25">
      <c r="A4577">
        <f>COUNTIF('Value Matchup'!$D$356:$D$423,D4577)</f>
        <v>0</v>
      </c>
      <c r="B4577" t="s">
        <v>2081</v>
      </c>
      <c r="C4577">
        <v>59</v>
      </c>
      <c r="D4577" t="s">
        <v>2035</v>
      </c>
      <c r="E4577" t="s">
        <v>140</v>
      </c>
      <c r="F4577" s="79" t="s">
        <v>535</v>
      </c>
      <c r="G4577">
        <v>12.51</v>
      </c>
      <c r="H4577">
        <v>105.9</v>
      </c>
      <c r="I4577">
        <v>116</v>
      </c>
      <c r="J4577">
        <v>93.4</v>
      </c>
      <c r="K4577">
        <v>25</v>
      </c>
      <c r="L4577">
        <v>68.599999999999994</v>
      </c>
      <c r="M4577">
        <v>52</v>
      </c>
      <c r="N4577">
        <v>-4.9000000000000002E-2</v>
      </c>
      <c r="O4577">
        <v>281</v>
      </c>
      <c r="P4577">
        <v>6.35</v>
      </c>
      <c r="Q4577">
        <v>57</v>
      </c>
      <c r="R4577">
        <v>106.2</v>
      </c>
      <c r="S4577">
        <v>52</v>
      </c>
      <c r="T4577">
        <v>99.8</v>
      </c>
      <c r="U4577">
        <v>63</v>
      </c>
      <c r="V4577">
        <v>-4.8099999999999996</v>
      </c>
      <c r="W4577">
        <v>275</v>
      </c>
    </row>
    <row r="4578" spans="1:23" x14ac:dyDescent="0.25">
      <c r="A4578">
        <f>COUNTIF('Value Matchup'!$D$356:$D$423,D4578)</f>
        <v>0</v>
      </c>
      <c r="B4578" t="s">
        <v>2081</v>
      </c>
      <c r="C4578">
        <v>60</v>
      </c>
      <c r="D4578" t="s">
        <v>2036</v>
      </c>
      <c r="E4578" t="s">
        <v>114</v>
      </c>
      <c r="F4578" s="79" t="s">
        <v>450</v>
      </c>
      <c r="G4578">
        <v>12.48</v>
      </c>
      <c r="H4578">
        <v>112.8</v>
      </c>
      <c r="I4578">
        <v>28</v>
      </c>
      <c r="J4578">
        <v>100.3</v>
      </c>
      <c r="K4578">
        <v>118</v>
      </c>
      <c r="L4578">
        <v>63.4</v>
      </c>
      <c r="M4578">
        <v>249</v>
      </c>
      <c r="N4578">
        <v>5.0000000000000001E-3</v>
      </c>
      <c r="O4578">
        <v>153</v>
      </c>
      <c r="P4578">
        <v>9.2100000000000009</v>
      </c>
      <c r="Q4578">
        <v>14</v>
      </c>
      <c r="R4578">
        <v>107.7</v>
      </c>
      <c r="S4578">
        <v>25</v>
      </c>
      <c r="T4578">
        <v>98.4</v>
      </c>
      <c r="U4578">
        <v>17</v>
      </c>
      <c r="V4578">
        <v>1.6</v>
      </c>
      <c r="W4578">
        <v>115</v>
      </c>
    </row>
    <row r="4579" spans="1:23" x14ac:dyDescent="0.25">
      <c r="A4579">
        <f>COUNTIF('Value Matchup'!$D$356:$D$423,D4579)</f>
        <v>0</v>
      </c>
      <c r="B4579" t="s">
        <v>2081</v>
      </c>
      <c r="C4579">
        <v>61</v>
      </c>
      <c r="D4579" t="s">
        <v>2037</v>
      </c>
      <c r="E4579" t="s">
        <v>173</v>
      </c>
      <c r="F4579" s="79" t="s">
        <v>539</v>
      </c>
      <c r="G4579">
        <v>12</v>
      </c>
      <c r="H4579">
        <v>114.9</v>
      </c>
      <c r="I4579">
        <v>15</v>
      </c>
      <c r="J4579">
        <v>102.9</v>
      </c>
      <c r="K4579">
        <v>166</v>
      </c>
      <c r="L4579">
        <v>58.3</v>
      </c>
      <c r="M4579">
        <v>326</v>
      </c>
      <c r="N4579">
        <v>-7.1999999999999995E-2</v>
      </c>
      <c r="O4579">
        <v>308</v>
      </c>
      <c r="P4579">
        <v>1.1599999999999999</v>
      </c>
      <c r="Q4579">
        <v>133</v>
      </c>
      <c r="R4579">
        <v>103</v>
      </c>
      <c r="S4579">
        <v>166</v>
      </c>
      <c r="T4579">
        <v>101.9</v>
      </c>
      <c r="U4579">
        <v>128</v>
      </c>
      <c r="V4579">
        <v>3.14</v>
      </c>
      <c r="W4579">
        <v>73</v>
      </c>
    </row>
    <row r="4580" spans="1:23" x14ac:dyDescent="0.25">
      <c r="A4580">
        <f>COUNTIF('Value Matchup'!$D$356:$D$423,D4580)</f>
        <v>0</v>
      </c>
      <c r="B4580" t="s">
        <v>2081</v>
      </c>
      <c r="C4580">
        <v>62</v>
      </c>
      <c r="D4580" t="s">
        <v>2038</v>
      </c>
      <c r="E4580" t="s">
        <v>173</v>
      </c>
      <c r="F4580" s="79" t="s">
        <v>1059</v>
      </c>
      <c r="G4580">
        <v>11.86</v>
      </c>
      <c r="H4580">
        <v>108.3</v>
      </c>
      <c r="I4580">
        <v>76</v>
      </c>
      <c r="J4580">
        <v>96.5</v>
      </c>
      <c r="K4580">
        <v>58</v>
      </c>
      <c r="L4580">
        <v>67.7</v>
      </c>
      <c r="M4580">
        <v>77</v>
      </c>
      <c r="N4580">
        <v>1.7000000000000001E-2</v>
      </c>
      <c r="O4580">
        <v>124</v>
      </c>
      <c r="P4580">
        <v>1.54</v>
      </c>
      <c r="Q4580">
        <v>128</v>
      </c>
      <c r="R4580">
        <v>104.9</v>
      </c>
      <c r="S4580">
        <v>90</v>
      </c>
      <c r="T4580">
        <v>103.4</v>
      </c>
      <c r="U4580">
        <v>164</v>
      </c>
      <c r="V4580">
        <v>4.95</v>
      </c>
      <c r="W4580">
        <v>51</v>
      </c>
    </row>
    <row r="4581" spans="1:23" x14ac:dyDescent="0.25">
      <c r="A4581">
        <f>COUNTIF('Value Matchup'!$D$356:$D$423,D4581)</f>
        <v>0</v>
      </c>
      <c r="B4581" t="s">
        <v>2081</v>
      </c>
      <c r="C4581">
        <v>63</v>
      </c>
      <c r="D4581" t="s">
        <v>2039</v>
      </c>
      <c r="E4581" t="s">
        <v>176</v>
      </c>
      <c r="F4581" s="79" t="s">
        <v>1177</v>
      </c>
      <c r="G4581">
        <v>11.72</v>
      </c>
      <c r="H4581">
        <v>111.3</v>
      </c>
      <c r="I4581">
        <v>41</v>
      </c>
      <c r="J4581">
        <v>99.6</v>
      </c>
      <c r="K4581">
        <v>108</v>
      </c>
      <c r="L4581">
        <v>66.2</v>
      </c>
      <c r="M4581">
        <v>124</v>
      </c>
      <c r="N4581">
        <v>9.7000000000000003E-2</v>
      </c>
      <c r="O4581">
        <v>12</v>
      </c>
      <c r="P4581">
        <v>2.1</v>
      </c>
      <c r="Q4581">
        <v>115</v>
      </c>
      <c r="R4581">
        <v>102.7</v>
      </c>
      <c r="S4581">
        <v>179</v>
      </c>
      <c r="T4581">
        <v>100.6</v>
      </c>
      <c r="U4581">
        <v>89</v>
      </c>
      <c r="V4581">
        <v>-3.98</v>
      </c>
      <c r="W4581">
        <v>256</v>
      </c>
    </row>
    <row r="4582" spans="1:23" x14ac:dyDescent="0.25">
      <c r="A4582">
        <f>COUNTIF('Value Matchup'!$D$356:$D$423,D4582)</f>
        <v>0</v>
      </c>
      <c r="B4582" t="s">
        <v>2081</v>
      </c>
      <c r="C4582">
        <v>64</v>
      </c>
      <c r="D4582" t="s">
        <v>2040</v>
      </c>
      <c r="E4582" t="s">
        <v>182</v>
      </c>
      <c r="F4582" s="79" t="s">
        <v>542</v>
      </c>
      <c r="G4582">
        <v>11.38</v>
      </c>
      <c r="H4582">
        <v>109.1</v>
      </c>
      <c r="I4582">
        <v>73</v>
      </c>
      <c r="J4582">
        <v>97.7</v>
      </c>
      <c r="K4582">
        <v>81</v>
      </c>
      <c r="L4582">
        <v>59.9</v>
      </c>
      <c r="M4582">
        <v>320</v>
      </c>
      <c r="N4582">
        <v>-5.0999999999999997E-2</v>
      </c>
      <c r="O4582">
        <v>284</v>
      </c>
      <c r="P4582">
        <v>6.84</v>
      </c>
      <c r="Q4582">
        <v>48</v>
      </c>
      <c r="R4582">
        <v>106.2</v>
      </c>
      <c r="S4582">
        <v>53</v>
      </c>
      <c r="T4582">
        <v>99.3</v>
      </c>
      <c r="U4582">
        <v>49</v>
      </c>
      <c r="V4582">
        <v>9.9499999999999993</v>
      </c>
      <c r="W4582">
        <v>13</v>
      </c>
    </row>
    <row r="4583" spans="1:23" x14ac:dyDescent="0.25">
      <c r="A4583">
        <f>COUNTIF('Value Matchup'!$D$356:$D$423,D4583)</f>
        <v>0</v>
      </c>
      <c r="B4583" t="s">
        <v>2081</v>
      </c>
      <c r="C4583">
        <v>65</v>
      </c>
      <c r="D4583" t="s">
        <v>1272</v>
      </c>
      <c r="E4583" t="s">
        <v>161</v>
      </c>
      <c r="F4583" s="79" t="s">
        <v>453</v>
      </c>
      <c r="G4583">
        <v>11.33</v>
      </c>
      <c r="H4583">
        <v>109.7</v>
      </c>
      <c r="I4583">
        <v>65</v>
      </c>
      <c r="J4583">
        <v>98.4</v>
      </c>
      <c r="K4583">
        <v>90</v>
      </c>
      <c r="L4583">
        <v>69.599999999999994</v>
      </c>
      <c r="M4583">
        <v>34</v>
      </c>
      <c r="N4583">
        <v>2.4E-2</v>
      </c>
      <c r="O4583">
        <v>105</v>
      </c>
      <c r="P4583">
        <v>0.66</v>
      </c>
      <c r="Q4583">
        <v>145</v>
      </c>
      <c r="R4583">
        <v>106</v>
      </c>
      <c r="S4583">
        <v>61</v>
      </c>
      <c r="T4583">
        <v>105.3</v>
      </c>
      <c r="U4583">
        <v>247</v>
      </c>
      <c r="V4583">
        <v>3.83</v>
      </c>
      <c r="W4583">
        <v>61</v>
      </c>
    </row>
    <row r="4584" spans="1:23" x14ac:dyDescent="0.25">
      <c r="A4584">
        <f>COUNTIF('Value Matchup'!$D$356:$D$423,D4584)</f>
        <v>1</v>
      </c>
      <c r="B4584" t="s">
        <v>2081</v>
      </c>
      <c r="C4584">
        <v>66</v>
      </c>
      <c r="D4584" t="s">
        <v>40</v>
      </c>
      <c r="E4584" t="s">
        <v>1668</v>
      </c>
      <c r="F4584" s="79" t="s">
        <v>549</v>
      </c>
      <c r="G4584">
        <v>11.31</v>
      </c>
      <c r="H4584">
        <v>111.9</v>
      </c>
      <c r="I4584">
        <v>37</v>
      </c>
      <c r="J4584">
        <v>100.6</v>
      </c>
      <c r="K4584">
        <v>124</v>
      </c>
      <c r="L4584">
        <v>63.6</v>
      </c>
      <c r="M4584">
        <v>244</v>
      </c>
      <c r="N4584">
        <v>-0.14399999999999999</v>
      </c>
      <c r="O4584">
        <v>332</v>
      </c>
      <c r="P4584">
        <v>7.33</v>
      </c>
      <c r="Q4584">
        <v>44</v>
      </c>
      <c r="R4584">
        <v>106.1</v>
      </c>
      <c r="S4584">
        <v>57</v>
      </c>
      <c r="T4584">
        <v>98.7</v>
      </c>
      <c r="U4584">
        <v>27</v>
      </c>
      <c r="V4584">
        <v>-1.3</v>
      </c>
      <c r="W4584">
        <v>190</v>
      </c>
    </row>
    <row r="4585" spans="1:23" x14ac:dyDescent="0.25">
      <c r="A4585">
        <f>COUNTIF('Value Matchup'!$D$356:$D$423,D4585)</f>
        <v>0</v>
      </c>
      <c r="B4585" t="s">
        <v>2081</v>
      </c>
      <c r="C4585">
        <v>67</v>
      </c>
      <c r="D4585" t="s">
        <v>2041</v>
      </c>
      <c r="E4585" t="s">
        <v>176</v>
      </c>
      <c r="F4585" s="79" t="s">
        <v>652</v>
      </c>
      <c r="G4585">
        <v>11.15</v>
      </c>
      <c r="H4585">
        <v>106.9</v>
      </c>
      <c r="I4585">
        <v>99</v>
      </c>
      <c r="J4585">
        <v>95.7</v>
      </c>
      <c r="K4585">
        <v>50</v>
      </c>
      <c r="L4585">
        <v>65</v>
      </c>
      <c r="M4585">
        <v>177</v>
      </c>
      <c r="N4585">
        <v>5.6000000000000001E-2</v>
      </c>
      <c r="O4585">
        <v>49</v>
      </c>
      <c r="P4585">
        <v>2.16</v>
      </c>
      <c r="Q4585">
        <v>113</v>
      </c>
      <c r="R4585">
        <v>104.2</v>
      </c>
      <c r="S4585">
        <v>114</v>
      </c>
      <c r="T4585">
        <v>102.1</v>
      </c>
      <c r="U4585">
        <v>133</v>
      </c>
      <c r="V4585">
        <v>-0.03</v>
      </c>
      <c r="W4585">
        <v>159</v>
      </c>
    </row>
    <row r="4586" spans="1:23" x14ac:dyDescent="0.25">
      <c r="A4586">
        <f>COUNTIF('Value Matchup'!$D$356:$D$423,D4586)</f>
        <v>0</v>
      </c>
      <c r="B4586" t="s">
        <v>2081</v>
      </c>
      <c r="C4586">
        <v>68</v>
      </c>
      <c r="D4586" t="s">
        <v>2042</v>
      </c>
      <c r="E4586" t="s">
        <v>153</v>
      </c>
      <c r="F4586" s="79" t="s">
        <v>533</v>
      </c>
      <c r="G4586">
        <v>10.87</v>
      </c>
      <c r="H4586">
        <v>109.8</v>
      </c>
      <c r="I4586">
        <v>63</v>
      </c>
      <c r="J4586">
        <v>99</v>
      </c>
      <c r="K4586">
        <v>94</v>
      </c>
      <c r="L4586">
        <v>62.8</v>
      </c>
      <c r="M4586">
        <v>262</v>
      </c>
      <c r="N4586">
        <v>0.01</v>
      </c>
      <c r="O4586">
        <v>142</v>
      </c>
      <c r="P4586">
        <v>-1.99</v>
      </c>
      <c r="Q4586">
        <v>199</v>
      </c>
      <c r="R4586">
        <v>102.7</v>
      </c>
      <c r="S4586">
        <v>180</v>
      </c>
      <c r="T4586">
        <v>104.7</v>
      </c>
      <c r="U4586">
        <v>211</v>
      </c>
      <c r="V4586">
        <v>0.54</v>
      </c>
      <c r="W4586">
        <v>139</v>
      </c>
    </row>
    <row r="4587" spans="1:23" x14ac:dyDescent="0.25">
      <c r="A4587">
        <f>COUNTIF('Value Matchup'!$D$356:$D$423,D4587)</f>
        <v>0</v>
      </c>
      <c r="B4587" t="s">
        <v>2081</v>
      </c>
      <c r="C4587">
        <v>69</v>
      </c>
      <c r="D4587" t="s">
        <v>1673</v>
      </c>
      <c r="E4587" t="s">
        <v>155</v>
      </c>
      <c r="F4587" s="79" t="s">
        <v>644</v>
      </c>
      <c r="G4587">
        <v>10.86</v>
      </c>
      <c r="H4587">
        <v>113.4</v>
      </c>
      <c r="I4587">
        <v>20</v>
      </c>
      <c r="J4587">
        <v>102.6</v>
      </c>
      <c r="K4587">
        <v>155</v>
      </c>
      <c r="L4587">
        <v>60.9</v>
      </c>
      <c r="M4587">
        <v>309</v>
      </c>
      <c r="N4587">
        <v>2.5999999999999999E-2</v>
      </c>
      <c r="O4587">
        <v>101</v>
      </c>
      <c r="P4587">
        <v>1.59</v>
      </c>
      <c r="Q4587">
        <v>127</v>
      </c>
      <c r="R4587">
        <v>102.8</v>
      </c>
      <c r="S4587">
        <v>177</v>
      </c>
      <c r="T4587">
        <v>101.2</v>
      </c>
      <c r="U4587">
        <v>99</v>
      </c>
      <c r="V4587">
        <v>-2.41</v>
      </c>
      <c r="W4587">
        <v>222</v>
      </c>
    </row>
    <row r="4588" spans="1:23" x14ac:dyDescent="0.25">
      <c r="A4588">
        <f>COUNTIF('Value Matchup'!$D$356:$D$423,D4588)</f>
        <v>0</v>
      </c>
      <c r="B4588" t="s">
        <v>2081</v>
      </c>
      <c r="C4588">
        <v>70</v>
      </c>
      <c r="D4588" t="s">
        <v>2043</v>
      </c>
      <c r="E4588" t="s">
        <v>112</v>
      </c>
      <c r="F4588" s="79" t="s">
        <v>750</v>
      </c>
      <c r="G4588">
        <v>10.54</v>
      </c>
      <c r="H4588">
        <v>108.3</v>
      </c>
      <c r="I4588">
        <v>77</v>
      </c>
      <c r="J4588">
        <v>97.8</v>
      </c>
      <c r="K4588">
        <v>82</v>
      </c>
      <c r="L4588">
        <v>65.7</v>
      </c>
      <c r="M4588">
        <v>142</v>
      </c>
      <c r="N4588">
        <v>1.7000000000000001E-2</v>
      </c>
      <c r="O4588">
        <v>123</v>
      </c>
      <c r="P4588">
        <v>0.67</v>
      </c>
      <c r="Q4588">
        <v>144</v>
      </c>
      <c r="R4588">
        <v>103.2</v>
      </c>
      <c r="S4588">
        <v>165</v>
      </c>
      <c r="T4588">
        <v>102.5</v>
      </c>
      <c r="U4588">
        <v>142</v>
      </c>
      <c r="V4588">
        <v>-1.52</v>
      </c>
      <c r="W4588">
        <v>198</v>
      </c>
    </row>
    <row r="4589" spans="1:23" x14ac:dyDescent="0.25">
      <c r="A4589">
        <f>COUNTIF('Value Matchup'!$D$356:$D$423,D4589)</f>
        <v>0</v>
      </c>
      <c r="B4589" t="s">
        <v>2081</v>
      </c>
      <c r="C4589">
        <v>71</v>
      </c>
      <c r="D4589" t="s">
        <v>2044</v>
      </c>
      <c r="E4589" t="s">
        <v>150</v>
      </c>
      <c r="F4589" s="79" t="s">
        <v>756</v>
      </c>
      <c r="G4589">
        <v>10.41</v>
      </c>
      <c r="H4589">
        <v>109.5</v>
      </c>
      <c r="I4589">
        <v>68</v>
      </c>
      <c r="J4589">
        <v>99.1</v>
      </c>
      <c r="K4589">
        <v>97</v>
      </c>
      <c r="L4589">
        <v>64</v>
      </c>
      <c r="M4589">
        <v>230</v>
      </c>
      <c r="N4589">
        <v>-2E-3</v>
      </c>
      <c r="O4589">
        <v>174</v>
      </c>
      <c r="P4589">
        <v>6.82</v>
      </c>
      <c r="Q4589">
        <v>49</v>
      </c>
      <c r="R4589">
        <v>106</v>
      </c>
      <c r="S4589">
        <v>59</v>
      </c>
      <c r="T4589">
        <v>99.2</v>
      </c>
      <c r="U4589">
        <v>41</v>
      </c>
      <c r="V4589">
        <v>-3.96</v>
      </c>
      <c r="W4589">
        <v>255</v>
      </c>
    </row>
    <row r="4590" spans="1:23" x14ac:dyDescent="0.25">
      <c r="A4590">
        <f>COUNTIF('Value Matchup'!$D$356:$D$423,D4590)</f>
        <v>0</v>
      </c>
      <c r="B4590" t="s">
        <v>2081</v>
      </c>
      <c r="C4590">
        <v>72</v>
      </c>
      <c r="D4590" t="s">
        <v>2045</v>
      </c>
      <c r="E4590" t="s">
        <v>134</v>
      </c>
      <c r="F4590" s="79" t="s">
        <v>1540</v>
      </c>
      <c r="G4590">
        <v>10.27</v>
      </c>
      <c r="H4590">
        <v>109.2</v>
      </c>
      <c r="I4590">
        <v>70</v>
      </c>
      <c r="J4590">
        <v>99</v>
      </c>
      <c r="K4590">
        <v>93</v>
      </c>
      <c r="L4590">
        <v>69.900000000000006</v>
      </c>
      <c r="M4590">
        <v>27</v>
      </c>
      <c r="N4590">
        <v>4.9000000000000002E-2</v>
      </c>
      <c r="O4590">
        <v>53</v>
      </c>
      <c r="P4590">
        <v>4.24</v>
      </c>
      <c r="Q4590">
        <v>85</v>
      </c>
      <c r="R4590">
        <v>104.4</v>
      </c>
      <c r="S4590">
        <v>101</v>
      </c>
      <c r="T4590">
        <v>100.2</v>
      </c>
      <c r="U4590">
        <v>73</v>
      </c>
      <c r="V4590">
        <v>-5.98</v>
      </c>
      <c r="W4590">
        <v>293</v>
      </c>
    </row>
    <row r="4591" spans="1:23" x14ac:dyDescent="0.25">
      <c r="A4591">
        <f>COUNTIF('Value Matchup'!$D$356:$D$423,D4591)</f>
        <v>0</v>
      </c>
      <c r="B4591" t="s">
        <v>2081</v>
      </c>
      <c r="C4591">
        <v>73</v>
      </c>
      <c r="D4591" t="s">
        <v>2046</v>
      </c>
      <c r="E4591" t="s">
        <v>159</v>
      </c>
      <c r="F4591" s="79" t="s">
        <v>453</v>
      </c>
      <c r="G4591">
        <v>10.27</v>
      </c>
      <c r="H4591">
        <v>104.4</v>
      </c>
      <c r="I4591">
        <v>141</v>
      </c>
      <c r="J4591">
        <v>94.2</v>
      </c>
      <c r="K4591">
        <v>31</v>
      </c>
      <c r="L4591">
        <v>64</v>
      </c>
      <c r="M4591">
        <v>232</v>
      </c>
      <c r="N4591">
        <v>-2.7E-2</v>
      </c>
      <c r="O4591">
        <v>231</v>
      </c>
      <c r="P4591">
        <v>-5.29</v>
      </c>
      <c r="Q4591">
        <v>258</v>
      </c>
      <c r="R4591">
        <v>102.1</v>
      </c>
      <c r="S4591">
        <v>203</v>
      </c>
      <c r="T4591">
        <v>107.4</v>
      </c>
      <c r="U4591">
        <v>317</v>
      </c>
      <c r="V4591">
        <v>8.15</v>
      </c>
      <c r="W4591">
        <v>23</v>
      </c>
    </row>
    <row r="4592" spans="1:23" x14ac:dyDescent="0.25">
      <c r="A4592">
        <f>COUNTIF('Value Matchup'!$D$356:$D$423,D4592)</f>
        <v>1</v>
      </c>
      <c r="B4592" t="s">
        <v>2081</v>
      </c>
      <c r="C4592">
        <v>74</v>
      </c>
      <c r="D4592" t="s">
        <v>406</v>
      </c>
      <c r="E4592" t="s">
        <v>140</v>
      </c>
      <c r="F4592" s="79" t="s">
        <v>447</v>
      </c>
      <c r="G4592">
        <v>10.25</v>
      </c>
      <c r="H4592">
        <v>108.2</v>
      </c>
      <c r="I4592">
        <v>79</v>
      </c>
      <c r="J4592">
        <v>97.9</v>
      </c>
      <c r="K4592">
        <v>83</v>
      </c>
      <c r="L4592">
        <v>63.3</v>
      </c>
      <c r="M4592">
        <v>251</v>
      </c>
      <c r="N4592">
        <v>-0.14899999999999999</v>
      </c>
      <c r="O4592">
        <v>334</v>
      </c>
      <c r="P4592">
        <v>5.61</v>
      </c>
      <c r="Q4592">
        <v>72</v>
      </c>
      <c r="R4592">
        <v>105.3</v>
      </c>
      <c r="S4592">
        <v>78</v>
      </c>
      <c r="T4592">
        <v>99.7</v>
      </c>
      <c r="U4592">
        <v>59</v>
      </c>
      <c r="V4592">
        <v>-9.6</v>
      </c>
      <c r="W4592">
        <v>323</v>
      </c>
    </row>
    <row r="4593" spans="1:23" x14ac:dyDescent="0.25">
      <c r="A4593">
        <f>COUNTIF('Value Matchup'!$D$356:$D$423,D4593)</f>
        <v>0</v>
      </c>
      <c r="B4593" t="s">
        <v>2081</v>
      </c>
      <c r="C4593">
        <v>75</v>
      </c>
      <c r="D4593" t="s">
        <v>2047</v>
      </c>
      <c r="E4593" t="s">
        <v>167</v>
      </c>
      <c r="F4593" s="79" t="s">
        <v>510</v>
      </c>
      <c r="G4593">
        <v>10.210000000000001</v>
      </c>
      <c r="H4593">
        <v>103.5</v>
      </c>
      <c r="I4593">
        <v>160</v>
      </c>
      <c r="J4593">
        <v>93.3</v>
      </c>
      <c r="K4593">
        <v>23</v>
      </c>
      <c r="L4593">
        <v>67.5</v>
      </c>
      <c r="M4593">
        <v>87</v>
      </c>
      <c r="N4593">
        <v>-1.4E-2</v>
      </c>
      <c r="O4593">
        <v>201</v>
      </c>
      <c r="P4593">
        <v>1.61</v>
      </c>
      <c r="Q4593">
        <v>125</v>
      </c>
      <c r="R4593">
        <v>102.6</v>
      </c>
      <c r="S4593">
        <v>181</v>
      </c>
      <c r="T4593">
        <v>101</v>
      </c>
      <c r="U4593">
        <v>94</v>
      </c>
      <c r="V4593">
        <v>2.2200000000000002</v>
      </c>
      <c r="W4593">
        <v>90</v>
      </c>
    </row>
    <row r="4594" spans="1:23" x14ac:dyDescent="0.25">
      <c r="A4594">
        <f>COUNTIF('Value Matchup'!$D$356:$D$423,D4594)</f>
        <v>1</v>
      </c>
      <c r="B4594" t="s">
        <v>2081</v>
      </c>
      <c r="C4594">
        <v>76</v>
      </c>
      <c r="D4594" t="s">
        <v>238</v>
      </c>
      <c r="E4594" t="s">
        <v>134</v>
      </c>
      <c r="F4594" s="79" t="s">
        <v>441</v>
      </c>
      <c r="G4594">
        <v>10.029999999999999</v>
      </c>
      <c r="H4594">
        <v>111.2</v>
      </c>
      <c r="I4594">
        <v>44</v>
      </c>
      <c r="J4594">
        <v>101.2</v>
      </c>
      <c r="K4594">
        <v>132</v>
      </c>
      <c r="L4594">
        <v>69.8</v>
      </c>
      <c r="M4594">
        <v>30</v>
      </c>
      <c r="N4594">
        <v>-5.1999999999999998E-2</v>
      </c>
      <c r="O4594">
        <v>285</v>
      </c>
      <c r="P4594">
        <v>6.75</v>
      </c>
      <c r="Q4594">
        <v>51</v>
      </c>
      <c r="R4594">
        <v>105.6</v>
      </c>
      <c r="S4594">
        <v>66</v>
      </c>
      <c r="T4594">
        <v>98.8</v>
      </c>
      <c r="U4594">
        <v>30</v>
      </c>
      <c r="V4594">
        <v>1.77</v>
      </c>
      <c r="W4594">
        <v>108</v>
      </c>
    </row>
    <row r="4595" spans="1:23" x14ac:dyDescent="0.25">
      <c r="A4595">
        <f>COUNTIF('Value Matchup'!$D$356:$D$423,D4595)</f>
        <v>1</v>
      </c>
      <c r="B4595" t="s">
        <v>2081</v>
      </c>
      <c r="C4595">
        <v>77</v>
      </c>
      <c r="D4595" t="s">
        <v>244</v>
      </c>
      <c r="E4595" t="s">
        <v>134</v>
      </c>
      <c r="F4595" s="79" t="s">
        <v>1581</v>
      </c>
      <c r="G4595">
        <v>9.59</v>
      </c>
      <c r="H4595">
        <v>105.9</v>
      </c>
      <c r="I4595">
        <v>117</v>
      </c>
      <c r="J4595">
        <v>96.3</v>
      </c>
      <c r="K4595">
        <v>54</v>
      </c>
      <c r="L4595">
        <v>63.1</v>
      </c>
      <c r="M4595">
        <v>258</v>
      </c>
      <c r="N4595">
        <v>-9.7000000000000003E-2</v>
      </c>
      <c r="O4595">
        <v>320</v>
      </c>
      <c r="P4595">
        <v>3.77</v>
      </c>
      <c r="Q4595">
        <v>94</v>
      </c>
      <c r="R4595">
        <v>105.2</v>
      </c>
      <c r="S4595">
        <v>81</v>
      </c>
      <c r="T4595">
        <v>101.4</v>
      </c>
      <c r="U4595">
        <v>108</v>
      </c>
      <c r="V4595">
        <v>-6.05</v>
      </c>
      <c r="W4595">
        <v>294</v>
      </c>
    </row>
    <row r="4596" spans="1:23" x14ac:dyDescent="0.25">
      <c r="A4596">
        <f>COUNTIF('Value Matchup'!$D$356:$D$423,D4596)</f>
        <v>0</v>
      </c>
      <c r="B4596" t="s">
        <v>2081</v>
      </c>
      <c r="C4596">
        <v>78</v>
      </c>
      <c r="D4596" t="s">
        <v>2048</v>
      </c>
      <c r="E4596" t="s">
        <v>1668</v>
      </c>
      <c r="F4596" s="79" t="s">
        <v>441</v>
      </c>
      <c r="G4596">
        <v>9.56</v>
      </c>
      <c r="H4596">
        <v>105.9</v>
      </c>
      <c r="I4596">
        <v>115</v>
      </c>
      <c r="J4596">
        <v>96.4</v>
      </c>
      <c r="K4596">
        <v>56</v>
      </c>
      <c r="L4596">
        <v>64.3</v>
      </c>
      <c r="M4596">
        <v>218</v>
      </c>
      <c r="N4596">
        <v>6.0000000000000001E-3</v>
      </c>
      <c r="O4596">
        <v>152</v>
      </c>
      <c r="P4596">
        <v>7.73</v>
      </c>
      <c r="Q4596">
        <v>38</v>
      </c>
      <c r="R4596">
        <v>107.1</v>
      </c>
      <c r="S4596">
        <v>35</v>
      </c>
      <c r="T4596">
        <v>99.4</v>
      </c>
      <c r="U4596">
        <v>50</v>
      </c>
      <c r="V4596">
        <v>-1.23</v>
      </c>
      <c r="W4596">
        <v>184</v>
      </c>
    </row>
    <row r="4597" spans="1:23" x14ac:dyDescent="0.25">
      <c r="A4597">
        <f>COUNTIF('Value Matchup'!$D$356:$D$423,D4597)</f>
        <v>0</v>
      </c>
      <c r="B4597" t="s">
        <v>2081</v>
      </c>
      <c r="C4597">
        <v>79</v>
      </c>
      <c r="D4597" t="s">
        <v>56</v>
      </c>
      <c r="E4597" t="s">
        <v>150</v>
      </c>
      <c r="F4597" s="79" t="s">
        <v>2049</v>
      </c>
      <c r="G4597">
        <v>9.4700000000000006</v>
      </c>
      <c r="H4597">
        <v>112.2</v>
      </c>
      <c r="I4597">
        <v>36</v>
      </c>
      <c r="J4597">
        <v>102.7</v>
      </c>
      <c r="K4597">
        <v>162</v>
      </c>
      <c r="L4597">
        <v>68.7</v>
      </c>
      <c r="M4597">
        <v>50</v>
      </c>
      <c r="N4597">
        <v>-5.8000000000000003E-2</v>
      </c>
      <c r="O4597">
        <v>290</v>
      </c>
      <c r="P4597">
        <v>9.18</v>
      </c>
      <c r="Q4597">
        <v>15</v>
      </c>
      <c r="R4597">
        <v>108.4</v>
      </c>
      <c r="S4597">
        <v>4</v>
      </c>
      <c r="T4597">
        <v>99.2</v>
      </c>
      <c r="U4597">
        <v>43</v>
      </c>
      <c r="V4597">
        <v>1.71</v>
      </c>
      <c r="W4597">
        <v>111</v>
      </c>
    </row>
    <row r="4598" spans="1:23" x14ac:dyDescent="0.25">
      <c r="A4598">
        <f>COUNTIF('Value Matchup'!$D$356:$D$423,D4598)</f>
        <v>0</v>
      </c>
      <c r="B4598" t="s">
        <v>2081</v>
      </c>
      <c r="C4598">
        <v>80</v>
      </c>
      <c r="D4598" t="s">
        <v>2050</v>
      </c>
      <c r="E4598" t="s">
        <v>140</v>
      </c>
      <c r="F4598" s="79" t="s">
        <v>763</v>
      </c>
      <c r="G4598">
        <v>9.4600000000000009</v>
      </c>
      <c r="H4598">
        <v>110.4</v>
      </c>
      <c r="I4598">
        <v>51</v>
      </c>
      <c r="J4598">
        <v>100.9</v>
      </c>
      <c r="K4598">
        <v>126</v>
      </c>
      <c r="L4598">
        <v>66.900000000000006</v>
      </c>
      <c r="M4598">
        <v>106</v>
      </c>
      <c r="N4598">
        <v>-3.3000000000000002E-2</v>
      </c>
      <c r="O4598">
        <v>249</v>
      </c>
      <c r="P4598">
        <v>8.32</v>
      </c>
      <c r="Q4598">
        <v>26</v>
      </c>
      <c r="R4598">
        <v>107.4</v>
      </c>
      <c r="S4598">
        <v>30</v>
      </c>
      <c r="T4598">
        <v>99.1</v>
      </c>
      <c r="U4598">
        <v>38</v>
      </c>
      <c r="V4598">
        <v>-4.51</v>
      </c>
      <c r="W4598">
        <v>267</v>
      </c>
    </row>
    <row r="4599" spans="1:23" x14ac:dyDescent="0.25">
      <c r="A4599">
        <f>COUNTIF('Value Matchup'!$D$356:$D$423,D4599)</f>
        <v>0</v>
      </c>
      <c r="B4599" t="s">
        <v>2081</v>
      </c>
      <c r="C4599">
        <v>81</v>
      </c>
      <c r="D4599" t="s">
        <v>2051</v>
      </c>
      <c r="E4599" t="s">
        <v>140</v>
      </c>
      <c r="F4599" s="79" t="s">
        <v>444</v>
      </c>
      <c r="G4599">
        <v>9.41</v>
      </c>
      <c r="H4599">
        <v>106.1</v>
      </c>
      <c r="I4599">
        <v>113</v>
      </c>
      <c r="J4599">
        <v>96.7</v>
      </c>
      <c r="K4599">
        <v>65</v>
      </c>
      <c r="L4599">
        <v>63.8</v>
      </c>
      <c r="M4599">
        <v>237</v>
      </c>
      <c r="N4599">
        <v>-1.4999999999999999E-2</v>
      </c>
      <c r="O4599">
        <v>202</v>
      </c>
      <c r="P4599">
        <v>8.7899999999999991</v>
      </c>
      <c r="Q4599">
        <v>21</v>
      </c>
      <c r="R4599">
        <v>108.2</v>
      </c>
      <c r="S4599">
        <v>13</v>
      </c>
      <c r="T4599">
        <v>99.4</v>
      </c>
      <c r="U4599">
        <v>51</v>
      </c>
      <c r="V4599">
        <v>-4.05</v>
      </c>
      <c r="W4599">
        <v>257</v>
      </c>
    </row>
    <row r="4600" spans="1:23" x14ac:dyDescent="0.25">
      <c r="A4600">
        <f>COUNTIF('Value Matchup'!$D$356:$D$423,D4600)</f>
        <v>0</v>
      </c>
      <c r="B4600" t="s">
        <v>2081</v>
      </c>
      <c r="C4600">
        <v>82</v>
      </c>
      <c r="D4600" t="s">
        <v>1907</v>
      </c>
      <c r="E4600" t="s">
        <v>232</v>
      </c>
      <c r="F4600" s="79" t="s">
        <v>445</v>
      </c>
      <c r="G4600">
        <v>9.34</v>
      </c>
      <c r="H4600">
        <v>104.4</v>
      </c>
      <c r="I4600">
        <v>142</v>
      </c>
      <c r="J4600">
        <v>95.1</v>
      </c>
      <c r="K4600">
        <v>43</v>
      </c>
      <c r="L4600">
        <v>64.2</v>
      </c>
      <c r="M4600">
        <v>224</v>
      </c>
      <c r="N4600">
        <v>-1.6E-2</v>
      </c>
      <c r="O4600">
        <v>206</v>
      </c>
      <c r="P4600">
        <v>7</v>
      </c>
      <c r="Q4600">
        <v>45</v>
      </c>
      <c r="R4600">
        <v>106.1</v>
      </c>
      <c r="S4600">
        <v>56</v>
      </c>
      <c r="T4600">
        <v>99.1</v>
      </c>
      <c r="U4600">
        <v>35</v>
      </c>
      <c r="V4600">
        <v>-5.16</v>
      </c>
      <c r="W4600">
        <v>279</v>
      </c>
    </row>
    <row r="4601" spans="1:23" x14ac:dyDescent="0.25">
      <c r="A4601">
        <f>COUNTIF('Value Matchup'!$D$356:$D$423,D4601)</f>
        <v>0</v>
      </c>
      <c r="B4601" t="s">
        <v>2081</v>
      </c>
      <c r="C4601">
        <v>83</v>
      </c>
      <c r="D4601" t="s">
        <v>2052</v>
      </c>
      <c r="E4601" t="s">
        <v>112</v>
      </c>
      <c r="F4601" s="79" t="s">
        <v>540</v>
      </c>
      <c r="G4601">
        <v>9.2799999999999994</v>
      </c>
      <c r="H4601">
        <v>111.1</v>
      </c>
      <c r="I4601">
        <v>45</v>
      </c>
      <c r="J4601">
        <v>101.8</v>
      </c>
      <c r="K4601">
        <v>146</v>
      </c>
      <c r="L4601">
        <v>64.099999999999994</v>
      </c>
      <c r="M4601">
        <v>227</v>
      </c>
      <c r="N4601">
        <v>3.6999999999999998E-2</v>
      </c>
      <c r="O4601">
        <v>78</v>
      </c>
      <c r="P4601">
        <v>0.82</v>
      </c>
      <c r="Q4601">
        <v>140</v>
      </c>
      <c r="R4601">
        <v>102.5</v>
      </c>
      <c r="S4601">
        <v>187</v>
      </c>
      <c r="T4601">
        <v>101.7</v>
      </c>
      <c r="U4601">
        <v>121</v>
      </c>
      <c r="V4601">
        <v>1.96</v>
      </c>
      <c r="W4601">
        <v>100</v>
      </c>
    </row>
    <row r="4602" spans="1:23" x14ac:dyDescent="0.25">
      <c r="A4602">
        <f>COUNTIF('Value Matchup'!$D$356:$D$423,D4602)</f>
        <v>0</v>
      </c>
      <c r="B4602" t="s">
        <v>2081</v>
      </c>
      <c r="C4602">
        <v>84</v>
      </c>
      <c r="D4602" t="s">
        <v>2053</v>
      </c>
      <c r="E4602" t="s">
        <v>123</v>
      </c>
      <c r="F4602" s="79" t="s">
        <v>1470</v>
      </c>
      <c r="G4602">
        <v>9.2799999999999994</v>
      </c>
      <c r="H4602">
        <v>109.1</v>
      </c>
      <c r="I4602">
        <v>72</v>
      </c>
      <c r="J4602">
        <v>99.9</v>
      </c>
      <c r="K4602">
        <v>113</v>
      </c>
      <c r="L4602">
        <v>65.7</v>
      </c>
      <c r="M4602">
        <v>140</v>
      </c>
      <c r="N4602">
        <v>5.6000000000000001E-2</v>
      </c>
      <c r="O4602">
        <v>47</v>
      </c>
      <c r="P4602">
        <v>-2.5099999999999998</v>
      </c>
      <c r="Q4602">
        <v>207</v>
      </c>
      <c r="R4602">
        <v>100.8</v>
      </c>
      <c r="S4602">
        <v>243</v>
      </c>
      <c r="T4602">
        <v>103.3</v>
      </c>
      <c r="U4602">
        <v>162</v>
      </c>
      <c r="V4602">
        <v>-3.47</v>
      </c>
      <c r="W4602">
        <v>246</v>
      </c>
    </row>
    <row r="4603" spans="1:23" x14ac:dyDescent="0.25">
      <c r="A4603">
        <f>COUNTIF('Value Matchup'!$D$356:$D$423,D4603)</f>
        <v>0</v>
      </c>
      <c r="B4603" t="s">
        <v>2081</v>
      </c>
      <c r="C4603">
        <v>85</v>
      </c>
      <c r="D4603" t="s">
        <v>2054</v>
      </c>
      <c r="E4603" t="s">
        <v>167</v>
      </c>
      <c r="F4603" s="79" t="s">
        <v>510</v>
      </c>
      <c r="G4603">
        <v>9.1300000000000008</v>
      </c>
      <c r="H4603">
        <v>103.7</v>
      </c>
      <c r="I4603">
        <v>156</v>
      </c>
      <c r="J4603">
        <v>94.6</v>
      </c>
      <c r="K4603">
        <v>35</v>
      </c>
      <c r="L4603">
        <v>62.1</v>
      </c>
      <c r="M4603">
        <v>284</v>
      </c>
      <c r="N4603">
        <v>-2.4E-2</v>
      </c>
      <c r="O4603">
        <v>221</v>
      </c>
      <c r="P4603">
        <v>-0.23</v>
      </c>
      <c r="Q4603">
        <v>165</v>
      </c>
      <c r="R4603">
        <v>101.4</v>
      </c>
      <c r="S4603">
        <v>226</v>
      </c>
      <c r="T4603">
        <v>101.6</v>
      </c>
      <c r="U4603">
        <v>116</v>
      </c>
      <c r="V4603">
        <v>-0.41</v>
      </c>
      <c r="W4603">
        <v>162</v>
      </c>
    </row>
    <row r="4604" spans="1:23" x14ac:dyDescent="0.25">
      <c r="A4604">
        <f>COUNTIF('Value Matchup'!$D$356:$D$423,D4604)</f>
        <v>0</v>
      </c>
      <c r="B4604" t="s">
        <v>2081</v>
      </c>
      <c r="C4604">
        <v>86</v>
      </c>
      <c r="D4604" t="s">
        <v>2055</v>
      </c>
      <c r="E4604" t="s">
        <v>150</v>
      </c>
      <c r="F4604" s="79" t="s">
        <v>465</v>
      </c>
      <c r="G4604">
        <v>9.06</v>
      </c>
      <c r="H4604">
        <v>106.5</v>
      </c>
      <c r="I4604">
        <v>107</v>
      </c>
      <c r="J4604">
        <v>97.4</v>
      </c>
      <c r="K4604">
        <v>77</v>
      </c>
      <c r="L4604">
        <v>65.7</v>
      </c>
      <c r="M4604">
        <v>138</v>
      </c>
      <c r="N4604">
        <v>8.5999999999999993E-2</v>
      </c>
      <c r="O4604">
        <v>17</v>
      </c>
      <c r="P4604">
        <v>6.93</v>
      </c>
      <c r="Q4604">
        <v>47</v>
      </c>
      <c r="R4604">
        <v>106</v>
      </c>
      <c r="S4604">
        <v>58</v>
      </c>
      <c r="T4604">
        <v>99.1</v>
      </c>
      <c r="U4604">
        <v>40</v>
      </c>
      <c r="V4604">
        <v>-1.81</v>
      </c>
      <c r="W4604">
        <v>206</v>
      </c>
    </row>
    <row r="4605" spans="1:23" x14ac:dyDescent="0.25">
      <c r="A4605">
        <f>COUNTIF('Value Matchup'!$D$356:$D$423,D4605)</f>
        <v>0</v>
      </c>
      <c r="B4605" t="s">
        <v>2081</v>
      </c>
      <c r="C4605">
        <v>87</v>
      </c>
      <c r="D4605" t="s">
        <v>2056</v>
      </c>
      <c r="E4605" t="s">
        <v>198</v>
      </c>
      <c r="F4605" s="79" t="s">
        <v>1470</v>
      </c>
      <c r="G4605">
        <v>8.9499999999999993</v>
      </c>
      <c r="H4605">
        <v>111.6</v>
      </c>
      <c r="I4605">
        <v>39</v>
      </c>
      <c r="J4605">
        <v>102.7</v>
      </c>
      <c r="K4605">
        <v>161</v>
      </c>
      <c r="L4605">
        <v>66.2</v>
      </c>
      <c r="M4605">
        <v>127</v>
      </c>
      <c r="N4605">
        <v>5.6000000000000001E-2</v>
      </c>
      <c r="O4605">
        <v>50</v>
      </c>
      <c r="P4605">
        <v>-0.62</v>
      </c>
      <c r="Q4605">
        <v>173</v>
      </c>
      <c r="R4605">
        <v>103.6</v>
      </c>
      <c r="S4605">
        <v>146</v>
      </c>
      <c r="T4605">
        <v>104.2</v>
      </c>
      <c r="U4605">
        <v>193</v>
      </c>
      <c r="V4605">
        <v>-0.71</v>
      </c>
      <c r="W4605">
        <v>170</v>
      </c>
    </row>
    <row r="4606" spans="1:23" x14ac:dyDescent="0.25">
      <c r="A4606">
        <f>COUNTIF('Value Matchup'!$D$356:$D$423,D4606)</f>
        <v>0</v>
      </c>
      <c r="B4606" t="s">
        <v>2081</v>
      </c>
      <c r="C4606">
        <v>88</v>
      </c>
      <c r="D4606" t="s">
        <v>397</v>
      </c>
      <c r="E4606" t="s">
        <v>110</v>
      </c>
      <c r="F4606" s="79" t="s">
        <v>1080</v>
      </c>
      <c r="G4606">
        <v>8.57</v>
      </c>
      <c r="H4606">
        <v>105.3</v>
      </c>
      <c r="I4606">
        <v>127</v>
      </c>
      <c r="J4606">
        <v>96.8</v>
      </c>
      <c r="K4606">
        <v>66</v>
      </c>
      <c r="L4606">
        <v>66.5</v>
      </c>
      <c r="M4606">
        <v>116</v>
      </c>
      <c r="N4606">
        <v>-3.1E-2</v>
      </c>
      <c r="O4606">
        <v>243</v>
      </c>
      <c r="P4606">
        <v>3.83</v>
      </c>
      <c r="Q4606">
        <v>93</v>
      </c>
      <c r="R4606">
        <v>104.9</v>
      </c>
      <c r="S4606">
        <v>89</v>
      </c>
      <c r="T4606">
        <v>101.1</v>
      </c>
      <c r="U4606">
        <v>97</v>
      </c>
      <c r="V4606">
        <v>2.31</v>
      </c>
      <c r="W4606">
        <v>89</v>
      </c>
    </row>
    <row r="4607" spans="1:23" x14ac:dyDescent="0.25">
      <c r="A4607">
        <f>COUNTIF('Value Matchup'!$D$356:$D$423,D4607)</f>
        <v>0</v>
      </c>
      <c r="B4607" t="s">
        <v>2081</v>
      </c>
      <c r="C4607">
        <v>89</v>
      </c>
      <c r="D4607" t="s">
        <v>2057</v>
      </c>
      <c r="E4607" t="s">
        <v>132</v>
      </c>
      <c r="F4607" s="79" t="s">
        <v>1470</v>
      </c>
      <c r="G4607">
        <v>8.56</v>
      </c>
      <c r="H4607">
        <v>104.5</v>
      </c>
      <c r="I4607">
        <v>140</v>
      </c>
      <c r="J4607">
        <v>96</v>
      </c>
      <c r="K4607">
        <v>51</v>
      </c>
      <c r="L4607">
        <v>63.2</v>
      </c>
      <c r="M4607">
        <v>256</v>
      </c>
      <c r="N4607">
        <v>0.01</v>
      </c>
      <c r="O4607">
        <v>143</v>
      </c>
      <c r="P4607">
        <v>-5.31</v>
      </c>
      <c r="Q4607">
        <v>259</v>
      </c>
      <c r="R4607">
        <v>102.3</v>
      </c>
      <c r="S4607">
        <v>196</v>
      </c>
      <c r="T4607">
        <v>107.6</v>
      </c>
      <c r="U4607">
        <v>320</v>
      </c>
      <c r="V4607">
        <v>4.32</v>
      </c>
      <c r="W4607">
        <v>55</v>
      </c>
    </row>
    <row r="4608" spans="1:23" x14ac:dyDescent="0.25">
      <c r="A4608">
        <f>COUNTIF('Value Matchup'!$D$356:$D$423,D4608)</f>
        <v>0</v>
      </c>
      <c r="B4608" t="s">
        <v>2081</v>
      </c>
      <c r="C4608">
        <v>90</v>
      </c>
      <c r="D4608" t="s">
        <v>187</v>
      </c>
      <c r="E4608" t="s">
        <v>150</v>
      </c>
      <c r="F4608" s="79" t="s">
        <v>2049</v>
      </c>
      <c r="G4608">
        <v>8.42</v>
      </c>
      <c r="H4608">
        <v>110.2</v>
      </c>
      <c r="I4608">
        <v>53</v>
      </c>
      <c r="J4608">
        <v>101.8</v>
      </c>
      <c r="K4608">
        <v>145</v>
      </c>
      <c r="L4608">
        <v>61.4</v>
      </c>
      <c r="M4608">
        <v>302</v>
      </c>
      <c r="N4608">
        <v>4.0000000000000001E-3</v>
      </c>
      <c r="O4608">
        <v>157</v>
      </c>
      <c r="P4608">
        <v>10.47</v>
      </c>
      <c r="Q4608">
        <v>6</v>
      </c>
      <c r="R4608">
        <v>108.3</v>
      </c>
      <c r="S4608">
        <v>11</v>
      </c>
      <c r="T4608">
        <v>97.8</v>
      </c>
      <c r="U4608">
        <v>8</v>
      </c>
      <c r="V4608">
        <v>7.26</v>
      </c>
      <c r="W4608">
        <v>30</v>
      </c>
    </row>
    <row r="4609" spans="1:23" x14ac:dyDescent="0.25">
      <c r="A4609">
        <f>COUNTIF('Value Matchup'!$D$356:$D$423,D4609)</f>
        <v>0</v>
      </c>
      <c r="B4609" t="s">
        <v>2081</v>
      </c>
      <c r="C4609">
        <v>91</v>
      </c>
      <c r="D4609" t="s">
        <v>1038</v>
      </c>
      <c r="E4609" t="s">
        <v>110</v>
      </c>
      <c r="F4609" s="79" t="s">
        <v>2026</v>
      </c>
      <c r="G4609">
        <v>7.87</v>
      </c>
      <c r="H4609">
        <v>110.1</v>
      </c>
      <c r="I4609">
        <v>55</v>
      </c>
      <c r="J4609">
        <v>102.2</v>
      </c>
      <c r="K4609">
        <v>150</v>
      </c>
      <c r="L4609">
        <v>70.7</v>
      </c>
      <c r="M4609">
        <v>18</v>
      </c>
      <c r="N4609">
        <v>7.3999999999999996E-2</v>
      </c>
      <c r="O4609">
        <v>30</v>
      </c>
      <c r="P4609">
        <v>2.21</v>
      </c>
      <c r="Q4609">
        <v>111</v>
      </c>
      <c r="R4609">
        <v>103.5</v>
      </c>
      <c r="S4609">
        <v>152</v>
      </c>
      <c r="T4609">
        <v>101.3</v>
      </c>
      <c r="U4609">
        <v>104</v>
      </c>
      <c r="V4609">
        <v>-2.84</v>
      </c>
      <c r="W4609">
        <v>228</v>
      </c>
    </row>
    <row r="4610" spans="1:23" x14ac:dyDescent="0.25">
      <c r="A4610">
        <f>COUNTIF('Value Matchup'!$D$356:$D$423,D4610)</f>
        <v>0</v>
      </c>
      <c r="B4610" t="s">
        <v>2081</v>
      </c>
      <c r="C4610">
        <v>92</v>
      </c>
      <c r="D4610" t="s">
        <v>2058</v>
      </c>
      <c r="E4610" t="s">
        <v>123</v>
      </c>
      <c r="F4610" s="79" t="s">
        <v>453</v>
      </c>
      <c r="G4610">
        <v>7.78</v>
      </c>
      <c r="H4610">
        <v>111.3</v>
      </c>
      <c r="I4610">
        <v>42</v>
      </c>
      <c r="J4610">
        <v>103.5</v>
      </c>
      <c r="K4610">
        <v>175</v>
      </c>
      <c r="L4610">
        <v>68.5</v>
      </c>
      <c r="M4610">
        <v>54</v>
      </c>
      <c r="N4610">
        <v>0.08</v>
      </c>
      <c r="O4610">
        <v>21</v>
      </c>
      <c r="P4610">
        <v>-0.72</v>
      </c>
      <c r="Q4610">
        <v>176</v>
      </c>
      <c r="R4610">
        <v>102.2</v>
      </c>
      <c r="S4610">
        <v>199</v>
      </c>
      <c r="T4610">
        <v>103</v>
      </c>
      <c r="U4610">
        <v>156</v>
      </c>
      <c r="V4610">
        <v>1.81</v>
      </c>
      <c r="W4610">
        <v>104</v>
      </c>
    </row>
    <row r="4611" spans="1:23" x14ac:dyDescent="0.25">
      <c r="A4611">
        <f>COUNTIF('Value Matchup'!$D$356:$D$423,D4611)</f>
        <v>0</v>
      </c>
      <c r="B4611" t="s">
        <v>2081</v>
      </c>
      <c r="C4611">
        <v>93</v>
      </c>
      <c r="D4611" t="s">
        <v>1573</v>
      </c>
      <c r="E4611" t="s">
        <v>108</v>
      </c>
      <c r="F4611" s="79" t="s">
        <v>651</v>
      </c>
      <c r="G4611">
        <v>7.51</v>
      </c>
      <c r="H4611">
        <v>106.6</v>
      </c>
      <c r="I4611">
        <v>105</v>
      </c>
      <c r="J4611">
        <v>99.1</v>
      </c>
      <c r="K4611">
        <v>98</v>
      </c>
      <c r="L4611">
        <v>67.599999999999994</v>
      </c>
      <c r="M4611">
        <v>79</v>
      </c>
      <c r="N4611">
        <v>1.6E-2</v>
      </c>
      <c r="O4611">
        <v>128</v>
      </c>
      <c r="P4611">
        <v>-1.45</v>
      </c>
      <c r="Q4611">
        <v>190</v>
      </c>
      <c r="R4611">
        <v>102.2</v>
      </c>
      <c r="S4611">
        <v>201</v>
      </c>
      <c r="T4611">
        <v>103.6</v>
      </c>
      <c r="U4611">
        <v>173</v>
      </c>
      <c r="V4611">
        <v>10.25</v>
      </c>
      <c r="W4611">
        <v>9</v>
      </c>
    </row>
    <row r="4612" spans="1:23" x14ac:dyDescent="0.25">
      <c r="A4612">
        <f>COUNTIF('Value Matchup'!$D$356:$D$423,D4612)</f>
        <v>0</v>
      </c>
      <c r="B4612" t="s">
        <v>2081</v>
      </c>
      <c r="C4612">
        <v>94</v>
      </c>
      <c r="D4612" t="s">
        <v>2059</v>
      </c>
      <c r="E4612" t="s">
        <v>182</v>
      </c>
      <c r="F4612" s="79" t="s">
        <v>535</v>
      </c>
      <c r="G4612">
        <v>7.45</v>
      </c>
      <c r="H4612">
        <v>107.5</v>
      </c>
      <c r="I4612">
        <v>87</v>
      </c>
      <c r="J4612">
        <v>100</v>
      </c>
      <c r="K4612">
        <v>116</v>
      </c>
      <c r="L4612">
        <v>65.5</v>
      </c>
      <c r="M4612">
        <v>154</v>
      </c>
      <c r="N4612">
        <v>-4.0000000000000001E-3</v>
      </c>
      <c r="O4612">
        <v>179</v>
      </c>
      <c r="P4612">
        <v>2.69</v>
      </c>
      <c r="Q4612">
        <v>101</v>
      </c>
      <c r="R4612">
        <v>103.9</v>
      </c>
      <c r="S4612">
        <v>127</v>
      </c>
      <c r="T4612">
        <v>101.2</v>
      </c>
      <c r="U4612">
        <v>100</v>
      </c>
      <c r="V4612">
        <v>0.09</v>
      </c>
      <c r="W4612">
        <v>154</v>
      </c>
    </row>
    <row r="4613" spans="1:23" x14ac:dyDescent="0.25">
      <c r="A4613">
        <f>COUNTIF('Value Matchup'!$D$356:$D$423,D4613)</f>
        <v>0</v>
      </c>
      <c r="B4613" t="s">
        <v>2081</v>
      </c>
      <c r="C4613">
        <v>95</v>
      </c>
      <c r="D4613" t="s">
        <v>247</v>
      </c>
      <c r="E4613" t="s">
        <v>182</v>
      </c>
      <c r="F4613" s="79" t="s">
        <v>811</v>
      </c>
      <c r="G4613">
        <v>7.44</v>
      </c>
      <c r="H4613">
        <v>107.3</v>
      </c>
      <c r="I4613">
        <v>90</v>
      </c>
      <c r="J4613">
        <v>99.8</v>
      </c>
      <c r="K4613">
        <v>112</v>
      </c>
      <c r="L4613">
        <v>64.3</v>
      </c>
      <c r="M4613">
        <v>217</v>
      </c>
      <c r="N4613">
        <v>3.5999999999999997E-2</v>
      </c>
      <c r="O4613">
        <v>80</v>
      </c>
      <c r="P4613">
        <v>0.34</v>
      </c>
      <c r="Q4613">
        <v>151</v>
      </c>
      <c r="R4613">
        <v>102.8</v>
      </c>
      <c r="S4613">
        <v>170</v>
      </c>
      <c r="T4613">
        <v>102.5</v>
      </c>
      <c r="U4613">
        <v>144</v>
      </c>
      <c r="V4613">
        <v>-3.57</v>
      </c>
      <c r="W4613">
        <v>248</v>
      </c>
    </row>
    <row r="4614" spans="1:23" x14ac:dyDescent="0.25">
      <c r="A4614">
        <f>COUNTIF('Value Matchup'!$D$356:$D$423,D4614)</f>
        <v>0</v>
      </c>
      <c r="B4614" t="s">
        <v>2081</v>
      </c>
      <c r="C4614">
        <v>96</v>
      </c>
      <c r="D4614" t="s">
        <v>1562</v>
      </c>
      <c r="E4614" t="s">
        <v>155</v>
      </c>
      <c r="F4614" s="79" t="s">
        <v>539</v>
      </c>
      <c r="G4614">
        <v>7.43</v>
      </c>
      <c r="H4614">
        <v>101.1</v>
      </c>
      <c r="I4614">
        <v>200</v>
      </c>
      <c r="J4614">
        <v>93.6</v>
      </c>
      <c r="K4614">
        <v>26</v>
      </c>
      <c r="L4614">
        <v>64.8</v>
      </c>
      <c r="M4614">
        <v>187</v>
      </c>
      <c r="N4614">
        <v>2.9000000000000001E-2</v>
      </c>
      <c r="O4614">
        <v>94</v>
      </c>
      <c r="P4614">
        <v>3.38</v>
      </c>
      <c r="Q4614">
        <v>95</v>
      </c>
      <c r="R4614">
        <v>104</v>
      </c>
      <c r="S4614">
        <v>126</v>
      </c>
      <c r="T4614">
        <v>100.6</v>
      </c>
      <c r="U4614">
        <v>88</v>
      </c>
      <c r="V4614">
        <v>2.94</v>
      </c>
      <c r="W4614">
        <v>78</v>
      </c>
    </row>
    <row r="4615" spans="1:23" x14ac:dyDescent="0.25">
      <c r="A4615">
        <f>COUNTIF('Value Matchup'!$D$356:$D$423,D4615)</f>
        <v>0</v>
      </c>
      <c r="B4615" t="s">
        <v>2081</v>
      </c>
      <c r="C4615">
        <v>97</v>
      </c>
      <c r="D4615" t="s">
        <v>2060</v>
      </c>
      <c r="E4615" t="s">
        <v>146</v>
      </c>
      <c r="F4615" s="79" t="s">
        <v>2026</v>
      </c>
      <c r="G4615">
        <v>7.3</v>
      </c>
      <c r="H4615">
        <v>101.8</v>
      </c>
      <c r="I4615">
        <v>188</v>
      </c>
      <c r="J4615">
        <v>94.5</v>
      </c>
      <c r="K4615">
        <v>34</v>
      </c>
      <c r="L4615">
        <v>64.3</v>
      </c>
      <c r="M4615">
        <v>220</v>
      </c>
      <c r="N4615">
        <v>-0.03</v>
      </c>
      <c r="O4615">
        <v>238</v>
      </c>
      <c r="P4615">
        <v>-5.0599999999999996</v>
      </c>
      <c r="Q4615">
        <v>254</v>
      </c>
      <c r="R4615">
        <v>100</v>
      </c>
      <c r="S4615">
        <v>272</v>
      </c>
      <c r="T4615">
        <v>105</v>
      </c>
      <c r="U4615">
        <v>227</v>
      </c>
      <c r="V4615">
        <v>1.85</v>
      </c>
      <c r="W4615">
        <v>102</v>
      </c>
    </row>
    <row r="4616" spans="1:23" x14ac:dyDescent="0.25">
      <c r="A4616">
        <f>COUNTIF('Value Matchup'!$D$356:$D$423,D4616)</f>
        <v>0</v>
      </c>
      <c r="B4616" t="s">
        <v>2081</v>
      </c>
      <c r="C4616">
        <v>98</v>
      </c>
      <c r="D4616" t="s">
        <v>222</v>
      </c>
      <c r="E4616" t="s">
        <v>155</v>
      </c>
      <c r="F4616" s="79" t="s">
        <v>1564</v>
      </c>
      <c r="G4616">
        <v>7.1</v>
      </c>
      <c r="H4616">
        <v>106.9</v>
      </c>
      <c r="I4616">
        <v>98</v>
      </c>
      <c r="J4616">
        <v>99.8</v>
      </c>
      <c r="K4616">
        <v>111</v>
      </c>
      <c r="L4616">
        <v>62.4</v>
      </c>
      <c r="M4616">
        <v>277</v>
      </c>
      <c r="N4616">
        <v>-2.4E-2</v>
      </c>
      <c r="O4616">
        <v>220</v>
      </c>
      <c r="P4616">
        <v>1.78</v>
      </c>
      <c r="Q4616">
        <v>121</v>
      </c>
      <c r="R4616">
        <v>102.8</v>
      </c>
      <c r="S4616">
        <v>172</v>
      </c>
      <c r="T4616">
        <v>101</v>
      </c>
      <c r="U4616">
        <v>95</v>
      </c>
      <c r="V4616">
        <v>0.46</v>
      </c>
      <c r="W4616">
        <v>142</v>
      </c>
    </row>
    <row r="4617" spans="1:23" x14ac:dyDescent="0.25">
      <c r="A4617">
        <f>COUNTIF('Value Matchup'!$D$356:$D$423,D4617)</f>
        <v>0</v>
      </c>
      <c r="B4617" t="s">
        <v>2081</v>
      </c>
      <c r="C4617">
        <v>99</v>
      </c>
      <c r="D4617" t="s">
        <v>411</v>
      </c>
      <c r="E4617" t="s">
        <v>1668</v>
      </c>
      <c r="F4617" s="79" t="s">
        <v>1754</v>
      </c>
      <c r="G4617">
        <v>7.1</v>
      </c>
      <c r="H4617">
        <v>97.4</v>
      </c>
      <c r="I4617">
        <v>255</v>
      </c>
      <c r="J4617">
        <v>90.3</v>
      </c>
      <c r="K4617">
        <v>8</v>
      </c>
      <c r="L4617">
        <v>60.1</v>
      </c>
      <c r="M4617">
        <v>316</v>
      </c>
      <c r="N4617">
        <v>-0.11</v>
      </c>
      <c r="O4617">
        <v>327</v>
      </c>
      <c r="P4617">
        <v>7.35</v>
      </c>
      <c r="Q4617">
        <v>42</v>
      </c>
      <c r="R4617">
        <v>107.3</v>
      </c>
      <c r="S4617">
        <v>32</v>
      </c>
      <c r="T4617">
        <v>100</v>
      </c>
      <c r="U4617">
        <v>67</v>
      </c>
      <c r="V4617">
        <v>-1.88</v>
      </c>
      <c r="W4617">
        <v>211</v>
      </c>
    </row>
    <row r="4618" spans="1:23" x14ac:dyDescent="0.25">
      <c r="A4618">
        <f>COUNTIF('Value Matchup'!$D$356:$D$423,D4618)</f>
        <v>0</v>
      </c>
      <c r="B4618" t="s">
        <v>2081</v>
      </c>
      <c r="C4618">
        <v>100</v>
      </c>
      <c r="D4618" t="s">
        <v>190</v>
      </c>
      <c r="E4618" t="s">
        <v>176</v>
      </c>
      <c r="F4618" s="79" t="s">
        <v>452</v>
      </c>
      <c r="G4618">
        <v>6.95</v>
      </c>
      <c r="H4618">
        <v>100.3</v>
      </c>
      <c r="I4618">
        <v>213</v>
      </c>
      <c r="J4618">
        <v>93.4</v>
      </c>
      <c r="K4618">
        <v>24</v>
      </c>
      <c r="L4618">
        <v>62.5</v>
      </c>
      <c r="M4618">
        <v>273</v>
      </c>
      <c r="N4618">
        <v>-0.112</v>
      </c>
      <c r="O4618">
        <v>328</v>
      </c>
      <c r="P4618">
        <v>1.99</v>
      </c>
      <c r="Q4618">
        <v>116</v>
      </c>
      <c r="R4618">
        <v>103.3</v>
      </c>
      <c r="S4618">
        <v>155</v>
      </c>
      <c r="T4618">
        <v>101.4</v>
      </c>
      <c r="U4618">
        <v>106</v>
      </c>
      <c r="V4618">
        <v>2.99</v>
      </c>
      <c r="W4618">
        <v>75</v>
      </c>
    </row>
    <row r="4619" spans="1:23" x14ac:dyDescent="0.25">
      <c r="A4619">
        <f>COUNTIF('Value Matchup'!$D$356:$D$423,D4619)</f>
        <v>0</v>
      </c>
      <c r="B4619" t="s">
        <v>2081</v>
      </c>
      <c r="C4619">
        <v>101</v>
      </c>
      <c r="D4619" t="s">
        <v>2061</v>
      </c>
      <c r="E4619" t="s">
        <v>112</v>
      </c>
      <c r="F4619" s="79" t="s">
        <v>762</v>
      </c>
      <c r="G4619">
        <v>6.89</v>
      </c>
      <c r="H4619">
        <v>104.3</v>
      </c>
      <c r="I4619">
        <v>144</v>
      </c>
      <c r="J4619">
        <v>97.5</v>
      </c>
      <c r="K4619">
        <v>79</v>
      </c>
      <c r="L4619">
        <v>60</v>
      </c>
      <c r="M4619">
        <v>318</v>
      </c>
      <c r="N4619">
        <v>1.9E-2</v>
      </c>
      <c r="O4619">
        <v>119</v>
      </c>
      <c r="P4619">
        <v>2.21</v>
      </c>
      <c r="Q4619">
        <v>110</v>
      </c>
      <c r="R4619">
        <v>104.2</v>
      </c>
      <c r="S4619">
        <v>118</v>
      </c>
      <c r="T4619">
        <v>102</v>
      </c>
      <c r="U4619">
        <v>129</v>
      </c>
      <c r="V4619">
        <v>6.8</v>
      </c>
      <c r="W4619">
        <v>38</v>
      </c>
    </row>
    <row r="4620" spans="1:23" x14ac:dyDescent="0.25">
      <c r="A4620">
        <f>COUNTIF('Value Matchup'!$D$356:$D$423,D4620)</f>
        <v>0</v>
      </c>
      <c r="B4620" t="s">
        <v>2081</v>
      </c>
      <c r="C4620">
        <v>102</v>
      </c>
      <c r="D4620" t="s">
        <v>85</v>
      </c>
      <c r="E4620" t="s">
        <v>1668</v>
      </c>
      <c r="F4620" s="79" t="s">
        <v>1080</v>
      </c>
      <c r="G4620">
        <v>6.74</v>
      </c>
      <c r="H4620">
        <v>105</v>
      </c>
      <c r="I4620">
        <v>132</v>
      </c>
      <c r="J4620">
        <v>98.3</v>
      </c>
      <c r="K4620">
        <v>88</v>
      </c>
      <c r="L4620">
        <v>66.599999999999994</v>
      </c>
      <c r="M4620">
        <v>114</v>
      </c>
      <c r="N4620">
        <v>0.02</v>
      </c>
      <c r="O4620">
        <v>114</v>
      </c>
      <c r="P4620">
        <v>5.63</v>
      </c>
      <c r="Q4620">
        <v>70</v>
      </c>
      <c r="R4620">
        <v>105.1</v>
      </c>
      <c r="S4620">
        <v>85</v>
      </c>
      <c r="T4620">
        <v>99.4</v>
      </c>
      <c r="U4620">
        <v>52</v>
      </c>
      <c r="V4620">
        <v>-6.85</v>
      </c>
      <c r="W4620">
        <v>302</v>
      </c>
    </row>
    <row r="4621" spans="1:23" x14ac:dyDescent="0.25">
      <c r="A4621">
        <f>COUNTIF('Value Matchup'!$D$356:$D$423,D4621)</f>
        <v>0</v>
      </c>
      <c r="B4621" t="s">
        <v>2081</v>
      </c>
      <c r="C4621">
        <v>103</v>
      </c>
      <c r="D4621" t="s">
        <v>217</v>
      </c>
      <c r="E4621" t="s">
        <v>140</v>
      </c>
      <c r="F4621" s="79" t="s">
        <v>1754</v>
      </c>
      <c r="G4621">
        <v>6.66</v>
      </c>
      <c r="H4621">
        <v>104.8</v>
      </c>
      <c r="I4621">
        <v>136</v>
      </c>
      <c r="J4621">
        <v>98.1</v>
      </c>
      <c r="K4621">
        <v>85</v>
      </c>
      <c r="L4621">
        <v>68.400000000000006</v>
      </c>
      <c r="M4621">
        <v>61</v>
      </c>
      <c r="N4621">
        <v>-9.7000000000000003E-2</v>
      </c>
      <c r="O4621">
        <v>321</v>
      </c>
      <c r="P4621">
        <v>7.75</v>
      </c>
      <c r="Q4621">
        <v>37</v>
      </c>
      <c r="R4621">
        <v>108</v>
      </c>
      <c r="S4621">
        <v>19</v>
      </c>
      <c r="T4621">
        <v>100.2</v>
      </c>
      <c r="U4621">
        <v>74</v>
      </c>
      <c r="V4621">
        <v>-6.34</v>
      </c>
      <c r="W4621">
        <v>296</v>
      </c>
    </row>
    <row r="4622" spans="1:23" x14ac:dyDescent="0.25">
      <c r="A4622">
        <f>COUNTIF('Value Matchup'!$D$356:$D$423,D4622)</f>
        <v>1</v>
      </c>
      <c r="B4622" t="s">
        <v>2081</v>
      </c>
      <c r="C4622">
        <v>104</v>
      </c>
      <c r="D4622" t="s">
        <v>47</v>
      </c>
      <c r="E4622" t="s">
        <v>176</v>
      </c>
      <c r="F4622" s="79" t="s">
        <v>1406</v>
      </c>
      <c r="G4622">
        <v>6.63</v>
      </c>
      <c r="H4622">
        <v>107.2</v>
      </c>
      <c r="I4622">
        <v>92</v>
      </c>
      <c r="J4622">
        <v>100.5</v>
      </c>
      <c r="K4622">
        <v>122</v>
      </c>
      <c r="L4622">
        <v>62.1</v>
      </c>
      <c r="M4622">
        <v>286</v>
      </c>
      <c r="N4622">
        <v>5.0000000000000001E-3</v>
      </c>
      <c r="O4622">
        <v>154</v>
      </c>
      <c r="P4622">
        <v>-1.21</v>
      </c>
      <c r="Q4622">
        <v>183</v>
      </c>
      <c r="R4622">
        <v>101.8</v>
      </c>
      <c r="S4622">
        <v>217</v>
      </c>
      <c r="T4622">
        <v>103</v>
      </c>
      <c r="U4622">
        <v>157</v>
      </c>
      <c r="V4622">
        <v>-4.72</v>
      </c>
      <c r="W4622">
        <v>272</v>
      </c>
    </row>
    <row r="4623" spans="1:23" x14ac:dyDescent="0.25">
      <c r="A4623">
        <f>COUNTIF('Value Matchup'!$D$356:$D$423,D4623)</f>
        <v>0</v>
      </c>
      <c r="B4623" t="s">
        <v>2081</v>
      </c>
      <c r="C4623">
        <v>105</v>
      </c>
      <c r="D4623" t="s">
        <v>266</v>
      </c>
      <c r="E4623" t="s">
        <v>182</v>
      </c>
      <c r="F4623" s="79" t="s">
        <v>1188</v>
      </c>
      <c r="G4623">
        <v>6.48</v>
      </c>
      <c r="H4623">
        <v>101.1</v>
      </c>
      <c r="I4623">
        <v>199</v>
      </c>
      <c r="J4623">
        <v>94.6</v>
      </c>
      <c r="K4623">
        <v>36</v>
      </c>
      <c r="L4623">
        <v>65.5</v>
      </c>
      <c r="M4623">
        <v>155</v>
      </c>
      <c r="N4623">
        <v>-6.9000000000000006E-2</v>
      </c>
      <c r="O4623">
        <v>305</v>
      </c>
      <c r="P4623">
        <v>4.4400000000000004</v>
      </c>
      <c r="Q4623">
        <v>83</v>
      </c>
      <c r="R4623">
        <v>105.4</v>
      </c>
      <c r="S4623">
        <v>76</v>
      </c>
      <c r="T4623">
        <v>100.9</v>
      </c>
      <c r="U4623">
        <v>92</v>
      </c>
      <c r="V4623">
        <v>4.8499999999999996</v>
      </c>
      <c r="W4623">
        <v>52</v>
      </c>
    </row>
    <row r="4624" spans="1:23" x14ac:dyDescent="0.25">
      <c r="A4624">
        <f>COUNTIF('Value Matchup'!$D$356:$D$423,D4624)</f>
        <v>1</v>
      </c>
      <c r="B4624" t="s">
        <v>2081</v>
      </c>
      <c r="C4624">
        <v>106</v>
      </c>
      <c r="D4624" t="s">
        <v>340</v>
      </c>
      <c r="E4624" t="s">
        <v>151</v>
      </c>
      <c r="F4624" s="79" t="s">
        <v>1296</v>
      </c>
      <c r="G4624">
        <v>6.46</v>
      </c>
      <c r="H4624">
        <v>105.8</v>
      </c>
      <c r="I4624">
        <v>118</v>
      </c>
      <c r="J4624">
        <v>99.3</v>
      </c>
      <c r="K4624">
        <v>101</v>
      </c>
      <c r="L4624">
        <v>64.2</v>
      </c>
      <c r="M4624">
        <v>221</v>
      </c>
      <c r="N4624">
        <v>-3.2000000000000001E-2</v>
      </c>
      <c r="O4624">
        <v>247</v>
      </c>
      <c r="P4624">
        <v>1.65</v>
      </c>
      <c r="Q4624">
        <v>124</v>
      </c>
      <c r="R4624">
        <v>103.8</v>
      </c>
      <c r="S4624">
        <v>133</v>
      </c>
      <c r="T4624">
        <v>102.2</v>
      </c>
      <c r="U4624">
        <v>134</v>
      </c>
      <c r="V4624">
        <v>2.54</v>
      </c>
      <c r="W4624">
        <v>85</v>
      </c>
    </row>
    <row r="4625" spans="1:23" x14ac:dyDescent="0.25">
      <c r="A4625">
        <f>COUNTIF('Value Matchup'!$D$356:$D$423,D4625)</f>
        <v>0</v>
      </c>
      <c r="B4625" t="s">
        <v>2081</v>
      </c>
      <c r="C4625">
        <v>107</v>
      </c>
      <c r="D4625" t="s">
        <v>60</v>
      </c>
      <c r="E4625" t="s">
        <v>114</v>
      </c>
      <c r="F4625" s="79" t="s">
        <v>444</v>
      </c>
      <c r="G4625">
        <v>6.33</v>
      </c>
      <c r="H4625">
        <v>103.4</v>
      </c>
      <c r="I4625">
        <v>163</v>
      </c>
      <c r="J4625">
        <v>97</v>
      </c>
      <c r="K4625">
        <v>69</v>
      </c>
      <c r="L4625">
        <v>68.5</v>
      </c>
      <c r="M4625">
        <v>56</v>
      </c>
      <c r="N4625">
        <v>2.5000000000000001E-2</v>
      </c>
      <c r="O4625">
        <v>104</v>
      </c>
      <c r="P4625">
        <v>8.34</v>
      </c>
      <c r="Q4625">
        <v>25</v>
      </c>
      <c r="R4625">
        <v>108.3</v>
      </c>
      <c r="S4625">
        <v>8</v>
      </c>
      <c r="T4625">
        <v>100</v>
      </c>
      <c r="U4625">
        <v>66</v>
      </c>
      <c r="V4625">
        <v>-3.35</v>
      </c>
      <c r="W4625">
        <v>242</v>
      </c>
    </row>
    <row r="4626" spans="1:23" x14ac:dyDescent="0.25">
      <c r="A4626">
        <f>COUNTIF('Value Matchup'!$D$356:$D$423,D4626)</f>
        <v>0</v>
      </c>
      <c r="B4626" t="s">
        <v>2081</v>
      </c>
      <c r="C4626">
        <v>108</v>
      </c>
      <c r="D4626" t="s">
        <v>262</v>
      </c>
      <c r="E4626" t="s">
        <v>161</v>
      </c>
      <c r="F4626" s="79" t="s">
        <v>1406</v>
      </c>
      <c r="G4626">
        <v>6.08</v>
      </c>
      <c r="H4626">
        <v>113.1</v>
      </c>
      <c r="I4626">
        <v>24</v>
      </c>
      <c r="J4626">
        <v>107</v>
      </c>
      <c r="K4626">
        <v>239</v>
      </c>
      <c r="L4626">
        <v>64.900000000000006</v>
      </c>
      <c r="M4626">
        <v>183</v>
      </c>
      <c r="N4626">
        <v>-1.4999999999999999E-2</v>
      </c>
      <c r="O4626">
        <v>203</v>
      </c>
      <c r="P4626">
        <v>-1.06</v>
      </c>
      <c r="Q4626">
        <v>182</v>
      </c>
      <c r="R4626">
        <v>104.1</v>
      </c>
      <c r="S4626">
        <v>122</v>
      </c>
      <c r="T4626">
        <v>105.2</v>
      </c>
      <c r="U4626">
        <v>240</v>
      </c>
      <c r="V4626">
        <v>-1.86</v>
      </c>
      <c r="W4626">
        <v>210</v>
      </c>
    </row>
    <row r="4627" spans="1:23" x14ac:dyDescent="0.25">
      <c r="A4627">
        <f>COUNTIF('Value Matchup'!$D$356:$D$423,D4627)</f>
        <v>0</v>
      </c>
      <c r="B4627" t="s">
        <v>2081</v>
      </c>
      <c r="C4627">
        <v>109</v>
      </c>
      <c r="D4627" t="s">
        <v>315</v>
      </c>
      <c r="E4627" t="s">
        <v>112</v>
      </c>
      <c r="F4627" s="79" t="s">
        <v>446</v>
      </c>
      <c r="G4627">
        <v>6.01</v>
      </c>
      <c r="H4627">
        <v>106.4</v>
      </c>
      <c r="I4627">
        <v>108</v>
      </c>
      <c r="J4627">
        <v>100.4</v>
      </c>
      <c r="K4627">
        <v>120</v>
      </c>
      <c r="L4627">
        <v>64.3</v>
      </c>
      <c r="M4627">
        <v>219</v>
      </c>
      <c r="N4627">
        <v>0.02</v>
      </c>
      <c r="O4627">
        <v>113</v>
      </c>
      <c r="P4627">
        <v>0.19</v>
      </c>
      <c r="Q4627">
        <v>156</v>
      </c>
      <c r="R4627">
        <v>103.6</v>
      </c>
      <c r="S4627">
        <v>147</v>
      </c>
      <c r="T4627">
        <v>103.4</v>
      </c>
      <c r="U4627">
        <v>165</v>
      </c>
      <c r="V4627">
        <v>0.81</v>
      </c>
      <c r="W4627">
        <v>136</v>
      </c>
    </row>
    <row r="4628" spans="1:23" x14ac:dyDescent="0.25">
      <c r="A4628">
        <f>COUNTIF('Value Matchup'!$D$356:$D$423,D4628)</f>
        <v>1</v>
      </c>
      <c r="B4628" t="s">
        <v>2081</v>
      </c>
      <c r="C4628">
        <v>110</v>
      </c>
      <c r="D4628" t="s">
        <v>307</v>
      </c>
      <c r="E4628" t="s">
        <v>176</v>
      </c>
      <c r="F4628" s="79" t="s">
        <v>446</v>
      </c>
      <c r="G4628">
        <v>5.9</v>
      </c>
      <c r="H4628">
        <v>107</v>
      </c>
      <c r="I4628">
        <v>97</v>
      </c>
      <c r="J4628">
        <v>101.1</v>
      </c>
      <c r="K4628">
        <v>129</v>
      </c>
      <c r="L4628">
        <v>69.099999999999994</v>
      </c>
      <c r="M4628">
        <v>44</v>
      </c>
      <c r="N4628">
        <v>3.9E-2</v>
      </c>
      <c r="O4628">
        <v>74</v>
      </c>
      <c r="P4628">
        <v>0.53</v>
      </c>
      <c r="Q4628">
        <v>148</v>
      </c>
      <c r="R4628">
        <v>103</v>
      </c>
      <c r="S4628">
        <v>168</v>
      </c>
      <c r="T4628">
        <v>102.4</v>
      </c>
      <c r="U4628">
        <v>140</v>
      </c>
      <c r="V4628">
        <v>-0.25</v>
      </c>
      <c r="W4628">
        <v>161</v>
      </c>
    </row>
    <row r="4629" spans="1:23" x14ac:dyDescent="0.25">
      <c r="A4629">
        <f>COUNTIF('Value Matchup'!$D$356:$D$423,D4629)</f>
        <v>0</v>
      </c>
      <c r="B4629" t="s">
        <v>2081</v>
      </c>
      <c r="C4629">
        <v>111</v>
      </c>
      <c r="D4629" t="s">
        <v>1827</v>
      </c>
      <c r="E4629" t="s">
        <v>134</v>
      </c>
      <c r="F4629" s="79" t="s">
        <v>756</v>
      </c>
      <c r="G4629">
        <v>5.84</v>
      </c>
      <c r="H4629">
        <v>102.9</v>
      </c>
      <c r="I4629">
        <v>167</v>
      </c>
      <c r="J4629">
        <v>97.1</v>
      </c>
      <c r="K4629">
        <v>70</v>
      </c>
      <c r="L4629">
        <v>64.599999999999994</v>
      </c>
      <c r="M4629">
        <v>209</v>
      </c>
      <c r="N4629">
        <v>5.7000000000000002E-2</v>
      </c>
      <c r="O4629">
        <v>46</v>
      </c>
      <c r="P4629">
        <v>3.98</v>
      </c>
      <c r="Q4629">
        <v>90</v>
      </c>
      <c r="R4629">
        <v>104.5</v>
      </c>
      <c r="S4629">
        <v>100</v>
      </c>
      <c r="T4629">
        <v>100.5</v>
      </c>
      <c r="U4629">
        <v>82</v>
      </c>
      <c r="V4629">
        <v>-9.69</v>
      </c>
      <c r="W4629">
        <v>324</v>
      </c>
    </row>
    <row r="4630" spans="1:23" x14ac:dyDescent="0.25">
      <c r="A4630">
        <f>COUNTIF('Value Matchup'!$D$356:$D$423,D4630)</f>
        <v>0</v>
      </c>
      <c r="B4630" t="s">
        <v>2081</v>
      </c>
      <c r="C4630">
        <v>112</v>
      </c>
      <c r="D4630" t="s">
        <v>2062</v>
      </c>
      <c r="E4630" t="s">
        <v>1974</v>
      </c>
      <c r="F4630" s="79" t="s">
        <v>547</v>
      </c>
      <c r="G4630">
        <v>5.7</v>
      </c>
      <c r="H4630">
        <v>107.1</v>
      </c>
      <c r="I4630">
        <v>95</v>
      </c>
      <c r="J4630">
        <v>101.4</v>
      </c>
      <c r="K4630">
        <v>134</v>
      </c>
      <c r="L4630">
        <v>66.900000000000006</v>
      </c>
      <c r="M4630">
        <v>105</v>
      </c>
      <c r="N4630">
        <v>-3.5000000000000003E-2</v>
      </c>
      <c r="O4630">
        <v>252</v>
      </c>
      <c r="P4630">
        <v>-3.45</v>
      </c>
      <c r="Q4630">
        <v>219</v>
      </c>
      <c r="R4630">
        <v>102.8</v>
      </c>
      <c r="S4630">
        <v>174</v>
      </c>
      <c r="T4630">
        <v>106.2</v>
      </c>
      <c r="U4630">
        <v>289</v>
      </c>
      <c r="V4630">
        <v>6.88</v>
      </c>
      <c r="W4630">
        <v>36</v>
      </c>
    </row>
    <row r="4631" spans="1:23" x14ac:dyDescent="0.25">
      <c r="A4631">
        <f>COUNTIF('Value Matchup'!$D$356:$D$423,D4631)</f>
        <v>1</v>
      </c>
      <c r="B4631" t="s">
        <v>2081</v>
      </c>
      <c r="C4631">
        <v>113</v>
      </c>
      <c r="D4631" t="s">
        <v>130</v>
      </c>
      <c r="E4631" t="s">
        <v>114</v>
      </c>
      <c r="F4631" s="79" t="s">
        <v>1860</v>
      </c>
      <c r="G4631">
        <v>5.58</v>
      </c>
      <c r="H4631">
        <v>104.2</v>
      </c>
      <c r="I4631">
        <v>146</v>
      </c>
      <c r="J4631">
        <v>98.6</v>
      </c>
      <c r="K4631">
        <v>92</v>
      </c>
      <c r="L4631">
        <v>65.2</v>
      </c>
      <c r="M4631">
        <v>168</v>
      </c>
      <c r="N4631">
        <v>-1.7999999999999999E-2</v>
      </c>
      <c r="O4631">
        <v>211</v>
      </c>
      <c r="P4631">
        <v>8.07</v>
      </c>
      <c r="Q4631">
        <v>29</v>
      </c>
      <c r="R4631">
        <v>107.3</v>
      </c>
      <c r="S4631">
        <v>33</v>
      </c>
      <c r="T4631">
        <v>99.2</v>
      </c>
      <c r="U4631">
        <v>42</v>
      </c>
      <c r="V4631">
        <v>-1.86</v>
      </c>
      <c r="W4631">
        <v>209</v>
      </c>
    </row>
    <row r="4632" spans="1:23" x14ac:dyDescent="0.25">
      <c r="A4632">
        <f>COUNTIF('Value Matchup'!$D$356:$D$423,D4632)</f>
        <v>1</v>
      </c>
      <c r="B4632" t="s">
        <v>2081</v>
      </c>
      <c r="C4632">
        <v>114</v>
      </c>
      <c r="D4632" t="s">
        <v>276</v>
      </c>
      <c r="E4632" t="s">
        <v>114</v>
      </c>
      <c r="F4632" s="79" t="s">
        <v>444</v>
      </c>
      <c r="G4632">
        <v>5.53</v>
      </c>
      <c r="H4632">
        <v>102.9</v>
      </c>
      <c r="I4632">
        <v>168</v>
      </c>
      <c r="J4632">
        <v>97.3</v>
      </c>
      <c r="K4632">
        <v>76</v>
      </c>
      <c r="L4632">
        <v>66.7</v>
      </c>
      <c r="M4632">
        <v>113</v>
      </c>
      <c r="N4632">
        <v>2.7E-2</v>
      </c>
      <c r="O4632">
        <v>98</v>
      </c>
      <c r="P4632">
        <v>5.84</v>
      </c>
      <c r="Q4632">
        <v>67</v>
      </c>
      <c r="R4632">
        <v>106.4</v>
      </c>
      <c r="S4632">
        <v>47</v>
      </c>
      <c r="T4632">
        <v>100.6</v>
      </c>
      <c r="U4632">
        <v>87</v>
      </c>
      <c r="V4632">
        <v>-4.37</v>
      </c>
      <c r="W4632">
        <v>265</v>
      </c>
    </row>
    <row r="4633" spans="1:23" x14ac:dyDescent="0.25">
      <c r="A4633">
        <f>COUNTIF('Value Matchup'!$D$356:$D$423,D4633)</f>
        <v>0</v>
      </c>
      <c r="B4633" t="s">
        <v>2081</v>
      </c>
      <c r="C4633">
        <v>115</v>
      </c>
      <c r="D4633" t="s">
        <v>292</v>
      </c>
      <c r="E4633" t="s">
        <v>110</v>
      </c>
      <c r="F4633" s="79" t="s">
        <v>1080</v>
      </c>
      <c r="G4633">
        <v>5.3</v>
      </c>
      <c r="H4633">
        <v>105.4</v>
      </c>
      <c r="I4633">
        <v>123</v>
      </c>
      <c r="J4633">
        <v>100.1</v>
      </c>
      <c r="K4633">
        <v>117</v>
      </c>
      <c r="L4633">
        <v>60.2</v>
      </c>
      <c r="M4633">
        <v>314</v>
      </c>
      <c r="N4633">
        <v>-3.0000000000000001E-3</v>
      </c>
      <c r="O4633">
        <v>175</v>
      </c>
      <c r="P4633">
        <v>1.91</v>
      </c>
      <c r="Q4633">
        <v>118</v>
      </c>
      <c r="R4633">
        <v>103.9</v>
      </c>
      <c r="S4633">
        <v>129</v>
      </c>
      <c r="T4633">
        <v>102</v>
      </c>
      <c r="U4633">
        <v>130</v>
      </c>
      <c r="V4633">
        <v>-2.75</v>
      </c>
      <c r="W4633">
        <v>225</v>
      </c>
    </row>
    <row r="4634" spans="1:23" x14ac:dyDescent="0.25">
      <c r="A4634">
        <f>COUNTIF('Value Matchup'!$D$356:$D$423,D4634)</f>
        <v>0</v>
      </c>
      <c r="B4634" t="s">
        <v>2081</v>
      </c>
      <c r="C4634">
        <v>116</v>
      </c>
      <c r="D4634" t="s">
        <v>2063</v>
      </c>
      <c r="E4634" t="s">
        <v>232</v>
      </c>
      <c r="F4634" s="79" t="s">
        <v>444</v>
      </c>
      <c r="G4634">
        <v>5.27</v>
      </c>
      <c r="H4634">
        <v>109.5</v>
      </c>
      <c r="I4634">
        <v>69</v>
      </c>
      <c r="J4634">
        <v>104.2</v>
      </c>
      <c r="K4634">
        <v>192</v>
      </c>
      <c r="L4634">
        <v>63.8</v>
      </c>
      <c r="M4634">
        <v>240</v>
      </c>
      <c r="N4634">
        <v>1.4999999999999999E-2</v>
      </c>
      <c r="O4634">
        <v>130</v>
      </c>
      <c r="P4634">
        <v>5.25</v>
      </c>
      <c r="Q4634">
        <v>76</v>
      </c>
      <c r="R4634">
        <v>104.8</v>
      </c>
      <c r="S4634">
        <v>92</v>
      </c>
      <c r="T4634">
        <v>99.6</v>
      </c>
      <c r="U4634">
        <v>56</v>
      </c>
      <c r="V4634">
        <v>-11.27</v>
      </c>
      <c r="W4634">
        <v>329</v>
      </c>
    </row>
    <row r="4635" spans="1:23" x14ac:dyDescent="0.25">
      <c r="A4635">
        <f>COUNTIF('Value Matchup'!$D$356:$D$423,D4635)</f>
        <v>1</v>
      </c>
      <c r="B4635" t="s">
        <v>2081</v>
      </c>
      <c r="C4635">
        <v>117</v>
      </c>
      <c r="D4635" t="s">
        <v>369</v>
      </c>
      <c r="E4635" t="s">
        <v>150</v>
      </c>
      <c r="F4635" s="79" t="s">
        <v>2049</v>
      </c>
      <c r="G4635">
        <v>5.27</v>
      </c>
      <c r="H4635">
        <v>97.6</v>
      </c>
      <c r="I4635">
        <v>252</v>
      </c>
      <c r="J4635">
        <v>92.3</v>
      </c>
      <c r="K4635">
        <v>17</v>
      </c>
      <c r="L4635">
        <v>62.5</v>
      </c>
      <c r="M4635">
        <v>274</v>
      </c>
      <c r="N4635">
        <v>-3.7999999999999999E-2</v>
      </c>
      <c r="O4635">
        <v>257</v>
      </c>
      <c r="P4635">
        <v>6.47</v>
      </c>
      <c r="Q4635">
        <v>56</v>
      </c>
      <c r="R4635">
        <v>106.9</v>
      </c>
      <c r="S4635">
        <v>40</v>
      </c>
      <c r="T4635">
        <v>100.5</v>
      </c>
      <c r="U4635">
        <v>79</v>
      </c>
      <c r="V4635">
        <v>-7.08</v>
      </c>
      <c r="W4635">
        <v>308</v>
      </c>
    </row>
    <row r="4636" spans="1:23" x14ac:dyDescent="0.25">
      <c r="A4636">
        <f>COUNTIF('Value Matchup'!$D$356:$D$423,D4636)</f>
        <v>0</v>
      </c>
      <c r="B4636" t="s">
        <v>2081</v>
      </c>
      <c r="C4636">
        <v>118</v>
      </c>
      <c r="D4636" t="s">
        <v>383</v>
      </c>
      <c r="E4636" t="s">
        <v>112</v>
      </c>
      <c r="F4636" s="79" t="s">
        <v>456</v>
      </c>
      <c r="G4636">
        <v>5.17</v>
      </c>
      <c r="H4636">
        <v>101.4</v>
      </c>
      <c r="I4636">
        <v>194</v>
      </c>
      <c r="J4636">
        <v>96.2</v>
      </c>
      <c r="K4636">
        <v>52</v>
      </c>
      <c r="L4636">
        <v>67.5</v>
      </c>
      <c r="M4636">
        <v>89</v>
      </c>
      <c r="N4636">
        <v>-2.3E-2</v>
      </c>
      <c r="O4636">
        <v>218</v>
      </c>
      <c r="P4636">
        <v>-3.01</v>
      </c>
      <c r="Q4636">
        <v>213</v>
      </c>
      <c r="R4636">
        <v>101.8</v>
      </c>
      <c r="S4636">
        <v>214</v>
      </c>
      <c r="T4636">
        <v>104.8</v>
      </c>
      <c r="U4636">
        <v>220</v>
      </c>
      <c r="V4636">
        <v>-6.87</v>
      </c>
      <c r="W4636">
        <v>303</v>
      </c>
    </row>
    <row r="4637" spans="1:23" x14ac:dyDescent="0.25">
      <c r="A4637">
        <f>COUNTIF('Value Matchup'!$D$356:$D$423,D4637)</f>
        <v>0</v>
      </c>
      <c r="B4637" t="s">
        <v>2081</v>
      </c>
      <c r="C4637">
        <v>119</v>
      </c>
      <c r="D4637" t="s">
        <v>344</v>
      </c>
      <c r="E4637" t="s">
        <v>151</v>
      </c>
      <c r="F4637" s="79" t="s">
        <v>465</v>
      </c>
      <c r="G4637">
        <v>5.14</v>
      </c>
      <c r="H4637">
        <v>106.9</v>
      </c>
      <c r="I4637">
        <v>100</v>
      </c>
      <c r="J4637">
        <v>101.7</v>
      </c>
      <c r="K4637">
        <v>144</v>
      </c>
      <c r="L4637">
        <v>69.599999999999994</v>
      </c>
      <c r="M4637">
        <v>35</v>
      </c>
      <c r="N4637">
        <v>-3.4000000000000002E-2</v>
      </c>
      <c r="O4637">
        <v>251</v>
      </c>
      <c r="P4637">
        <v>-0.41</v>
      </c>
      <c r="Q4637">
        <v>169</v>
      </c>
      <c r="R4637">
        <v>103.2</v>
      </c>
      <c r="S4637">
        <v>161</v>
      </c>
      <c r="T4637">
        <v>103.6</v>
      </c>
      <c r="U4637">
        <v>171</v>
      </c>
      <c r="V4637">
        <v>-3.39</v>
      </c>
      <c r="W4637">
        <v>245</v>
      </c>
    </row>
    <row r="4638" spans="1:23" x14ac:dyDescent="0.25">
      <c r="A4638">
        <f>COUNTIF('Value Matchup'!$D$356:$D$423,D4638)</f>
        <v>0</v>
      </c>
      <c r="B4638" t="s">
        <v>2081</v>
      </c>
      <c r="C4638">
        <v>120</v>
      </c>
      <c r="D4638" t="s">
        <v>310</v>
      </c>
      <c r="E4638" t="s">
        <v>112</v>
      </c>
      <c r="F4638" s="79" t="s">
        <v>1564</v>
      </c>
      <c r="G4638">
        <v>5.0999999999999996</v>
      </c>
      <c r="H4638">
        <v>112.7</v>
      </c>
      <c r="I4638">
        <v>30</v>
      </c>
      <c r="J4638">
        <v>107.7</v>
      </c>
      <c r="K4638">
        <v>252</v>
      </c>
      <c r="L4638">
        <v>61.9</v>
      </c>
      <c r="M4638">
        <v>292</v>
      </c>
      <c r="N4638">
        <v>1.2E-2</v>
      </c>
      <c r="O4638">
        <v>138</v>
      </c>
      <c r="P4638">
        <v>0.13</v>
      </c>
      <c r="Q4638">
        <v>157</v>
      </c>
      <c r="R4638">
        <v>101.8</v>
      </c>
      <c r="S4638">
        <v>216</v>
      </c>
      <c r="T4638">
        <v>101.7</v>
      </c>
      <c r="U4638">
        <v>119</v>
      </c>
      <c r="V4638">
        <v>3.56</v>
      </c>
      <c r="W4638">
        <v>63</v>
      </c>
    </row>
    <row r="4639" spans="1:23" x14ac:dyDescent="0.25">
      <c r="A4639">
        <f>COUNTIF('Value Matchup'!$D$356:$D$423,D4639)</f>
        <v>1</v>
      </c>
      <c r="B4639" t="s">
        <v>2081</v>
      </c>
      <c r="C4639">
        <v>121</v>
      </c>
      <c r="D4639" t="s">
        <v>92</v>
      </c>
      <c r="E4639" t="s">
        <v>134</v>
      </c>
      <c r="F4639" s="79" t="s">
        <v>550</v>
      </c>
      <c r="G4639">
        <v>5.03</v>
      </c>
      <c r="H4639">
        <v>105.6</v>
      </c>
      <c r="I4639">
        <v>122</v>
      </c>
      <c r="J4639">
        <v>100.6</v>
      </c>
      <c r="K4639">
        <v>123</v>
      </c>
      <c r="L4639">
        <v>65.900000000000006</v>
      </c>
      <c r="M4639">
        <v>134</v>
      </c>
      <c r="N4639">
        <v>-1.2E-2</v>
      </c>
      <c r="O4639">
        <v>198</v>
      </c>
      <c r="P4639">
        <v>6.54</v>
      </c>
      <c r="Q4639">
        <v>54</v>
      </c>
      <c r="R4639">
        <v>105.4</v>
      </c>
      <c r="S4639">
        <v>73</v>
      </c>
      <c r="T4639">
        <v>98.9</v>
      </c>
      <c r="U4639">
        <v>31</v>
      </c>
      <c r="V4639">
        <v>-1.28</v>
      </c>
      <c r="W4639">
        <v>188</v>
      </c>
    </row>
    <row r="4640" spans="1:23" x14ac:dyDescent="0.25">
      <c r="A4640">
        <f>COUNTIF('Value Matchup'!$D$356:$D$423,D4640)</f>
        <v>0</v>
      </c>
      <c r="B4640" t="s">
        <v>2081</v>
      </c>
      <c r="C4640">
        <v>122</v>
      </c>
      <c r="D4640" t="s">
        <v>2064</v>
      </c>
      <c r="E4640" t="s">
        <v>169</v>
      </c>
      <c r="F4640" s="79" t="s">
        <v>456</v>
      </c>
      <c r="G4640">
        <v>4.8600000000000003</v>
      </c>
      <c r="H4640">
        <v>109.9</v>
      </c>
      <c r="I4640">
        <v>61</v>
      </c>
      <c r="J4640">
        <v>105</v>
      </c>
      <c r="K4640">
        <v>199</v>
      </c>
      <c r="L4640">
        <v>66</v>
      </c>
      <c r="M4640">
        <v>132</v>
      </c>
      <c r="N4640">
        <v>-2.5000000000000001E-2</v>
      </c>
      <c r="O4640">
        <v>223</v>
      </c>
      <c r="P4640">
        <v>-3.3</v>
      </c>
      <c r="Q4640">
        <v>217</v>
      </c>
      <c r="R4640">
        <v>101.4</v>
      </c>
      <c r="S4640">
        <v>227</v>
      </c>
      <c r="T4640">
        <v>104.7</v>
      </c>
      <c r="U4640">
        <v>213</v>
      </c>
      <c r="V4640">
        <v>9.24</v>
      </c>
      <c r="W4640">
        <v>17</v>
      </c>
    </row>
    <row r="4641" spans="1:23" x14ac:dyDescent="0.25">
      <c r="A4641">
        <f>COUNTIF('Value Matchup'!$D$356:$D$423,D4641)</f>
        <v>0</v>
      </c>
      <c r="B4641" t="s">
        <v>2081</v>
      </c>
      <c r="C4641">
        <v>123</v>
      </c>
      <c r="D4641" t="s">
        <v>97</v>
      </c>
      <c r="E4641" t="s">
        <v>232</v>
      </c>
      <c r="F4641" s="79" t="s">
        <v>1194</v>
      </c>
      <c r="G4641">
        <v>4.8600000000000003</v>
      </c>
      <c r="H4641">
        <v>102.8</v>
      </c>
      <c r="I4641">
        <v>169</v>
      </c>
      <c r="J4641">
        <v>97.9</v>
      </c>
      <c r="K4641">
        <v>84</v>
      </c>
      <c r="L4641">
        <v>58.2</v>
      </c>
      <c r="M4641">
        <v>328</v>
      </c>
      <c r="N4641">
        <v>5.0000000000000001E-3</v>
      </c>
      <c r="O4641">
        <v>156</v>
      </c>
      <c r="P4641">
        <v>7.35</v>
      </c>
      <c r="Q4641">
        <v>43</v>
      </c>
      <c r="R4641">
        <v>107</v>
      </c>
      <c r="S4641">
        <v>39</v>
      </c>
      <c r="T4641">
        <v>99.6</v>
      </c>
      <c r="U4641">
        <v>58</v>
      </c>
      <c r="V4641">
        <v>-1.24</v>
      </c>
      <c r="W4641">
        <v>185</v>
      </c>
    </row>
    <row r="4642" spans="1:23" x14ac:dyDescent="0.25">
      <c r="A4642">
        <f>COUNTIF('Value Matchup'!$D$356:$D$423,D4642)</f>
        <v>0</v>
      </c>
      <c r="B4642" t="s">
        <v>2081</v>
      </c>
      <c r="C4642">
        <v>124</v>
      </c>
      <c r="D4642" t="s">
        <v>379</v>
      </c>
      <c r="E4642" t="s">
        <v>1399</v>
      </c>
      <c r="F4642" s="79" t="s">
        <v>1981</v>
      </c>
      <c r="G4642">
        <v>4.83</v>
      </c>
      <c r="H4642">
        <v>104.6</v>
      </c>
      <c r="I4642">
        <v>139</v>
      </c>
      <c r="J4642">
        <v>99.8</v>
      </c>
      <c r="K4642">
        <v>109</v>
      </c>
      <c r="L4642">
        <v>69.3</v>
      </c>
      <c r="M4642">
        <v>36</v>
      </c>
      <c r="N4642">
        <v>-5.5E-2</v>
      </c>
      <c r="O4642">
        <v>287</v>
      </c>
      <c r="P4642">
        <v>-8.09</v>
      </c>
      <c r="Q4642">
        <v>306</v>
      </c>
      <c r="R4642">
        <v>98.1</v>
      </c>
      <c r="S4642">
        <v>308</v>
      </c>
      <c r="T4642">
        <v>106.1</v>
      </c>
      <c r="U4642">
        <v>281</v>
      </c>
      <c r="V4642">
        <v>0.93</v>
      </c>
      <c r="W4642">
        <v>129</v>
      </c>
    </row>
    <row r="4643" spans="1:23" x14ac:dyDescent="0.25">
      <c r="A4643">
        <f>COUNTIF('Value Matchup'!$D$356:$D$423,D4643)</f>
        <v>1</v>
      </c>
      <c r="B4643" t="s">
        <v>2081</v>
      </c>
      <c r="C4643">
        <v>125</v>
      </c>
      <c r="D4643" t="s">
        <v>339</v>
      </c>
      <c r="E4643" t="s">
        <v>182</v>
      </c>
      <c r="F4643" s="79" t="s">
        <v>1586</v>
      </c>
      <c r="G4643">
        <v>4.5599999999999996</v>
      </c>
      <c r="H4643">
        <v>99.2</v>
      </c>
      <c r="I4643">
        <v>229</v>
      </c>
      <c r="J4643">
        <v>94.6</v>
      </c>
      <c r="K4643">
        <v>37</v>
      </c>
      <c r="L4643">
        <v>61</v>
      </c>
      <c r="M4643">
        <v>306</v>
      </c>
      <c r="N4643">
        <v>2.9000000000000001E-2</v>
      </c>
      <c r="O4643">
        <v>95</v>
      </c>
      <c r="P4643">
        <v>3.05</v>
      </c>
      <c r="Q4643">
        <v>98</v>
      </c>
      <c r="R4643">
        <v>104.5</v>
      </c>
      <c r="S4643">
        <v>98</v>
      </c>
      <c r="T4643">
        <v>101.5</v>
      </c>
      <c r="U4643">
        <v>113</v>
      </c>
      <c r="V4643">
        <v>0.97</v>
      </c>
      <c r="W4643">
        <v>128</v>
      </c>
    </row>
    <row r="4644" spans="1:23" x14ac:dyDescent="0.25">
      <c r="A4644">
        <f>COUNTIF('Value Matchup'!$D$356:$D$423,D4644)</f>
        <v>1</v>
      </c>
      <c r="B4644" t="s">
        <v>2081</v>
      </c>
      <c r="C4644">
        <v>126</v>
      </c>
      <c r="D4644" t="s">
        <v>293</v>
      </c>
      <c r="E4644" t="s">
        <v>155</v>
      </c>
      <c r="F4644" s="79" t="s">
        <v>441</v>
      </c>
      <c r="G4644">
        <v>4.2300000000000004</v>
      </c>
      <c r="H4644">
        <v>105.6</v>
      </c>
      <c r="I4644">
        <v>121</v>
      </c>
      <c r="J4644">
        <v>101.4</v>
      </c>
      <c r="K4644">
        <v>135</v>
      </c>
      <c r="L4644">
        <v>66.900000000000006</v>
      </c>
      <c r="M4644">
        <v>103</v>
      </c>
      <c r="N4644">
        <v>4.3999999999999997E-2</v>
      </c>
      <c r="O4644">
        <v>63</v>
      </c>
      <c r="P4644">
        <v>3.88</v>
      </c>
      <c r="Q4644">
        <v>92</v>
      </c>
      <c r="R4644">
        <v>104.3</v>
      </c>
      <c r="S4644">
        <v>108</v>
      </c>
      <c r="T4644">
        <v>100.5</v>
      </c>
      <c r="U4644">
        <v>80</v>
      </c>
      <c r="V4644">
        <v>3.5</v>
      </c>
      <c r="W4644">
        <v>65</v>
      </c>
    </row>
    <row r="4645" spans="1:23" x14ac:dyDescent="0.25">
      <c r="A4645">
        <f>COUNTIF('Value Matchup'!$D$356:$D$423,D4645)</f>
        <v>0</v>
      </c>
      <c r="B4645" t="s">
        <v>2081</v>
      </c>
      <c r="C4645">
        <v>127</v>
      </c>
      <c r="D4645" t="s">
        <v>209</v>
      </c>
      <c r="E4645" t="s">
        <v>182</v>
      </c>
      <c r="F4645" s="79" t="s">
        <v>517</v>
      </c>
      <c r="G4645">
        <v>4.12</v>
      </c>
      <c r="H4645">
        <v>107.6</v>
      </c>
      <c r="I4645">
        <v>84</v>
      </c>
      <c r="J4645">
        <v>103.5</v>
      </c>
      <c r="K4645">
        <v>178</v>
      </c>
      <c r="L4645">
        <v>62.7</v>
      </c>
      <c r="M4645">
        <v>266</v>
      </c>
      <c r="N4645">
        <v>-1.4E-2</v>
      </c>
      <c r="O4645">
        <v>200</v>
      </c>
      <c r="P4645">
        <v>2.41</v>
      </c>
      <c r="Q4645">
        <v>106</v>
      </c>
      <c r="R4645">
        <v>103.8</v>
      </c>
      <c r="S4645">
        <v>132</v>
      </c>
      <c r="T4645">
        <v>101.4</v>
      </c>
      <c r="U4645">
        <v>109</v>
      </c>
      <c r="V4645">
        <v>2.91</v>
      </c>
      <c r="W4645">
        <v>79</v>
      </c>
    </row>
    <row r="4646" spans="1:23" x14ac:dyDescent="0.25">
      <c r="A4646">
        <f>COUNTIF('Value Matchup'!$D$356:$D$423,D4646)</f>
        <v>0</v>
      </c>
      <c r="B4646" t="s">
        <v>2081</v>
      </c>
      <c r="C4646">
        <v>128</v>
      </c>
      <c r="D4646" t="s">
        <v>177</v>
      </c>
      <c r="E4646" t="s">
        <v>110</v>
      </c>
      <c r="F4646" s="79" t="s">
        <v>445</v>
      </c>
      <c r="G4646">
        <v>4.09</v>
      </c>
      <c r="H4646">
        <v>107.7</v>
      </c>
      <c r="I4646">
        <v>82</v>
      </c>
      <c r="J4646">
        <v>103.6</v>
      </c>
      <c r="K4646">
        <v>179</v>
      </c>
      <c r="L4646">
        <v>68.2</v>
      </c>
      <c r="M4646">
        <v>65</v>
      </c>
      <c r="N4646">
        <v>-4.2000000000000003E-2</v>
      </c>
      <c r="O4646">
        <v>269</v>
      </c>
      <c r="P4646">
        <v>2.83</v>
      </c>
      <c r="Q4646">
        <v>100</v>
      </c>
      <c r="R4646">
        <v>104.2</v>
      </c>
      <c r="S4646">
        <v>113</v>
      </c>
      <c r="T4646">
        <v>101.4</v>
      </c>
      <c r="U4646">
        <v>110</v>
      </c>
      <c r="V4646">
        <v>-0.14000000000000001</v>
      </c>
      <c r="W4646">
        <v>160</v>
      </c>
    </row>
    <row r="4647" spans="1:23" x14ac:dyDescent="0.25">
      <c r="A4647">
        <f>COUNTIF('Value Matchup'!$D$356:$D$423,D4647)</f>
        <v>0</v>
      </c>
      <c r="B4647" t="s">
        <v>2081</v>
      </c>
      <c r="C4647">
        <v>129</v>
      </c>
      <c r="D4647" t="s">
        <v>225</v>
      </c>
      <c r="E4647" t="s">
        <v>121</v>
      </c>
      <c r="F4647" s="79" t="s">
        <v>538</v>
      </c>
      <c r="G4647">
        <v>4.0599999999999996</v>
      </c>
      <c r="H4647">
        <v>100.3</v>
      </c>
      <c r="I4647">
        <v>211</v>
      </c>
      <c r="J4647">
        <v>96.3</v>
      </c>
      <c r="K4647">
        <v>53</v>
      </c>
      <c r="L4647">
        <v>64.7</v>
      </c>
      <c r="M4647">
        <v>198</v>
      </c>
      <c r="N4647">
        <v>2E-3</v>
      </c>
      <c r="O4647">
        <v>165</v>
      </c>
      <c r="P4647">
        <v>-4.47</v>
      </c>
      <c r="Q4647">
        <v>246</v>
      </c>
      <c r="R4647">
        <v>99.2</v>
      </c>
      <c r="S4647">
        <v>286</v>
      </c>
      <c r="T4647">
        <v>103.7</v>
      </c>
      <c r="U4647">
        <v>175</v>
      </c>
      <c r="V4647">
        <v>1.79</v>
      </c>
      <c r="W4647">
        <v>107</v>
      </c>
    </row>
    <row r="4648" spans="1:23" x14ac:dyDescent="0.25">
      <c r="A4648">
        <f>COUNTIF('Value Matchup'!$D$356:$D$423,D4648)</f>
        <v>1</v>
      </c>
      <c r="B4648" t="s">
        <v>2081</v>
      </c>
      <c r="C4648">
        <v>130</v>
      </c>
      <c r="D4648" t="s">
        <v>55</v>
      </c>
      <c r="E4648" t="s">
        <v>153</v>
      </c>
      <c r="F4648" s="79" t="s">
        <v>1586</v>
      </c>
      <c r="G4648">
        <v>3.38</v>
      </c>
      <c r="H4648">
        <v>110</v>
      </c>
      <c r="I4648">
        <v>59</v>
      </c>
      <c r="J4648">
        <v>106.6</v>
      </c>
      <c r="K4648">
        <v>233</v>
      </c>
      <c r="L4648">
        <v>61.7</v>
      </c>
      <c r="M4648">
        <v>295</v>
      </c>
      <c r="N4648">
        <v>-2.5000000000000001E-2</v>
      </c>
      <c r="O4648">
        <v>225</v>
      </c>
      <c r="P4648">
        <v>-2.98</v>
      </c>
      <c r="Q4648">
        <v>212</v>
      </c>
      <c r="R4648">
        <v>101.9</v>
      </c>
      <c r="S4648">
        <v>211</v>
      </c>
      <c r="T4648">
        <v>104.9</v>
      </c>
      <c r="U4648">
        <v>221</v>
      </c>
      <c r="V4648">
        <v>-2.0099999999999998</v>
      </c>
      <c r="W4648">
        <v>212</v>
      </c>
    </row>
    <row r="4649" spans="1:23" x14ac:dyDescent="0.25">
      <c r="A4649">
        <f>COUNTIF('Value Matchup'!$D$356:$D$423,D4649)</f>
        <v>0</v>
      </c>
      <c r="B4649" t="s">
        <v>2081</v>
      </c>
      <c r="C4649">
        <v>131</v>
      </c>
      <c r="D4649" t="s">
        <v>57</v>
      </c>
      <c r="E4649" t="s">
        <v>182</v>
      </c>
      <c r="F4649" s="79" t="s">
        <v>449</v>
      </c>
      <c r="G4649">
        <v>3.15</v>
      </c>
      <c r="H4649">
        <v>102.7</v>
      </c>
      <c r="I4649">
        <v>173</v>
      </c>
      <c r="J4649">
        <v>99.5</v>
      </c>
      <c r="K4649">
        <v>104</v>
      </c>
      <c r="L4649">
        <v>62.3</v>
      </c>
      <c r="M4649">
        <v>279</v>
      </c>
      <c r="N4649">
        <v>-9.1999999999999998E-2</v>
      </c>
      <c r="O4649">
        <v>314</v>
      </c>
      <c r="P4649">
        <v>2.52</v>
      </c>
      <c r="Q4649">
        <v>104</v>
      </c>
      <c r="R4649">
        <v>103.6</v>
      </c>
      <c r="S4649">
        <v>142</v>
      </c>
      <c r="T4649">
        <v>101.1</v>
      </c>
      <c r="U4649">
        <v>98</v>
      </c>
      <c r="V4649">
        <v>-2.06</v>
      </c>
      <c r="W4649">
        <v>213</v>
      </c>
    </row>
    <row r="4650" spans="1:23" x14ac:dyDescent="0.25">
      <c r="A4650">
        <f>COUNTIF('Value Matchup'!$D$356:$D$423,D4650)</f>
        <v>0</v>
      </c>
      <c r="B4650" t="s">
        <v>2081</v>
      </c>
      <c r="C4650">
        <v>132</v>
      </c>
      <c r="D4650" t="s">
        <v>351</v>
      </c>
      <c r="E4650" t="s">
        <v>161</v>
      </c>
      <c r="F4650" s="79" t="s">
        <v>1581</v>
      </c>
      <c r="G4650">
        <v>3.11</v>
      </c>
      <c r="H4650">
        <v>105</v>
      </c>
      <c r="I4650">
        <v>133</v>
      </c>
      <c r="J4650">
        <v>101.9</v>
      </c>
      <c r="K4650">
        <v>148</v>
      </c>
      <c r="L4650">
        <v>67</v>
      </c>
      <c r="M4650">
        <v>99</v>
      </c>
      <c r="N4650">
        <v>-8.0000000000000002E-3</v>
      </c>
      <c r="O4650">
        <v>187</v>
      </c>
      <c r="P4650">
        <v>0.51</v>
      </c>
      <c r="Q4650">
        <v>149</v>
      </c>
      <c r="R4650">
        <v>105.6</v>
      </c>
      <c r="S4650">
        <v>67</v>
      </c>
      <c r="T4650">
        <v>105</v>
      </c>
      <c r="U4650">
        <v>230</v>
      </c>
      <c r="V4650">
        <v>4.24</v>
      </c>
      <c r="W4650">
        <v>56</v>
      </c>
    </row>
    <row r="4651" spans="1:23" x14ac:dyDescent="0.25">
      <c r="A4651">
        <f>COUNTIF('Value Matchup'!$D$356:$D$423,D4651)</f>
        <v>0</v>
      </c>
      <c r="B4651" t="s">
        <v>2081</v>
      </c>
      <c r="C4651">
        <v>133</v>
      </c>
      <c r="D4651" t="s">
        <v>343</v>
      </c>
      <c r="E4651" t="s">
        <v>132</v>
      </c>
      <c r="F4651" s="79" t="s">
        <v>456</v>
      </c>
      <c r="G4651">
        <v>3.05</v>
      </c>
      <c r="H4651">
        <v>110</v>
      </c>
      <c r="I4651">
        <v>56</v>
      </c>
      <c r="J4651">
        <v>107</v>
      </c>
      <c r="K4651">
        <v>238</v>
      </c>
      <c r="L4651">
        <v>55.8</v>
      </c>
      <c r="M4651">
        <v>330</v>
      </c>
      <c r="N4651">
        <v>4.2999999999999997E-2</v>
      </c>
      <c r="O4651">
        <v>64</v>
      </c>
      <c r="P4651">
        <v>-3.94</v>
      </c>
      <c r="Q4651">
        <v>233</v>
      </c>
      <c r="R4651">
        <v>102.2</v>
      </c>
      <c r="S4651">
        <v>200</v>
      </c>
      <c r="T4651">
        <v>106.2</v>
      </c>
      <c r="U4651">
        <v>284</v>
      </c>
      <c r="V4651">
        <v>12.34</v>
      </c>
      <c r="W4651">
        <v>7</v>
      </c>
    </row>
    <row r="4652" spans="1:23" x14ac:dyDescent="0.25">
      <c r="A4652">
        <f>COUNTIF('Value Matchup'!$D$356:$D$423,D4652)</f>
        <v>0</v>
      </c>
      <c r="B4652" t="s">
        <v>2081</v>
      </c>
      <c r="C4652">
        <v>134</v>
      </c>
      <c r="D4652" t="s">
        <v>2065</v>
      </c>
      <c r="E4652" t="s">
        <v>161</v>
      </c>
      <c r="F4652" s="79" t="s">
        <v>456</v>
      </c>
      <c r="G4652">
        <v>3</v>
      </c>
      <c r="H4652">
        <v>107.8</v>
      </c>
      <c r="I4652">
        <v>81</v>
      </c>
      <c r="J4652">
        <v>104.8</v>
      </c>
      <c r="K4652">
        <v>197</v>
      </c>
      <c r="L4652">
        <v>67.5</v>
      </c>
      <c r="M4652">
        <v>86</v>
      </c>
      <c r="N4652">
        <v>0.104</v>
      </c>
      <c r="O4652">
        <v>9</v>
      </c>
      <c r="P4652">
        <v>0.87</v>
      </c>
      <c r="Q4652">
        <v>139</v>
      </c>
      <c r="R4652">
        <v>105.2</v>
      </c>
      <c r="S4652">
        <v>80</v>
      </c>
      <c r="T4652">
        <v>104.4</v>
      </c>
      <c r="U4652">
        <v>201</v>
      </c>
      <c r="V4652">
        <v>1.99</v>
      </c>
      <c r="W4652">
        <v>98</v>
      </c>
    </row>
    <row r="4653" spans="1:23" x14ac:dyDescent="0.25">
      <c r="A4653">
        <f>COUNTIF('Value Matchup'!$D$356:$D$423,D4653)</f>
        <v>0</v>
      </c>
      <c r="B4653" t="s">
        <v>2081</v>
      </c>
      <c r="C4653">
        <v>135</v>
      </c>
      <c r="D4653" t="s">
        <v>259</v>
      </c>
      <c r="E4653" t="s">
        <v>151</v>
      </c>
      <c r="F4653" s="79" t="s">
        <v>1728</v>
      </c>
      <c r="G4653">
        <v>2.95</v>
      </c>
      <c r="H4653">
        <v>100.2</v>
      </c>
      <c r="I4653">
        <v>215</v>
      </c>
      <c r="J4653">
        <v>97.3</v>
      </c>
      <c r="K4653">
        <v>73</v>
      </c>
      <c r="L4653">
        <v>70.7</v>
      </c>
      <c r="M4653">
        <v>19</v>
      </c>
      <c r="N4653">
        <v>-4.3999999999999997E-2</v>
      </c>
      <c r="O4653">
        <v>274</v>
      </c>
      <c r="P4653">
        <v>4.05</v>
      </c>
      <c r="Q4653">
        <v>89</v>
      </c>
      <c r="R4653">
        <v>106.2</v>
      </c>
      <c r="S4653">
        <v>51</v>
      </c>
      <c r="T4653">
        <v>102.2</v>
      </c>
      <c r="U4653">
        <v>135</v>
      </c>
      <c r="V4653">
        <v>5.29</v>
      </c>
      <c r="W4653">
        <v>44</v>
      </c>
    </row>
    <row r="4654" spans="1:23" x14ac:dyDescent="0.25">
      <c r="A4654">
        <f>COUNTIF('Value Matchup'!$D$356:$D$423,D4654)</f>
        <v>0</v>
      </c>
      <c r="B4654" t="s">
        <v>2081</v>
      </c>
      <c r="C4654">
        <v>136</v>
      </c>
      <c r="D4654" t="s">
        <v>189</v>
      </c>
      <c r="E4654" t="s">
        <v>144</v>
      </c>
      <c r="F4654" s="79" t="s">
        <v>1660</v>
      </c>
      <c r="G4654">
        <v>2.87</v>
      </c>
      <c r="H4654">
        <v>107</v>
      </c>
      <c r="I4654">
        <v>96</v>
      </c>
      <c r="J4654">
        <v>104.2</v>
      </c>
      <c r="K4654">
        <v>191</v>
      </c>
      <c r="L4654">
        <v>64.400000000000006</v>
      </c>
      <c r="M4654">
        <v>213</v>
      </c>
      <c r="N4654">
        <v>-6.2E-2</v>
      </c>
      <c r="O4654">
        <v>294</v>
      </c>
      <c r="P4654">
        <v>5.96</v>
      </c>
      <c r="Q4654">
        <v>66</v>
      </c>
      <c r="R4654">
        <v>104.4</v>
      </c>
      <c r="S4654">
        <v>106</v>
      </c>
      <c r="T4654">
        <v>98.4</v>
      </c>
      <c r="U4654">
        <v>15</v>
      </c>
      <c r="V4654">
        <v>1.53</v>
      </c>
      <c r="W4654">
        <v>118</v>
      </c>
    </row>
    <row r="4655" spans="1:23" x14ac:dyDescent="0.25">
      <c r="A4655">
        <f>COUNTIF('Value Matchup'!$D$356:$D$423,D4655)</f>
        <v>0</v>
      </c>
      <c r="B4655" t="s">
        <v>2081</v>
      </c>
      <c r="C4655">
        <v>137</v>
      </c>
      <c r="D4655" t="s">
        <v>210</v>
      </c>
      <c r="E4655" t="s">
        <v>155</v>
      </c>
      <c r="F4655" s="79" t="s">
        <v>1581</v>
      </c>
      <c r="G4655">
        <v>2.78</v>
      </c>
      <c r="H4655">
        <v>105.6</v>
      </c>
      <c r="I4655">
        <v>120</v>
      </c>
      <c r="J4655">
        <v>102.8</v>
      </c>
      <c r="K4655">
        <v>163</v>
      </c>
      <c r="L4655">
        <v>69.2</v>
      </c>
      <c r="M4655">
        <v>39</v>
      </c>
      <c r="N4655">
        <v>3.9E-2</v>
      </c>
      <c r="O4655">
        <v>71</v>
      </c>
      <c r="P4655">
        <v>2.2999999999999998</v>
      </c>
      <c r="Q4655">
        <v>108</v>
      </c>
      <c r="R4655">
        <v>103.8</v>
      </c>
      <c r="S4655">
        <v>135</v>
      </c>
      <c r="T4655">
        <v>101.5</v>
      </c>
      <c r="U4655">
        <v>111</v>
      </c>
      <c r="V4655">
        <v>1.0900000000000001</v>
      </c>
      <c r="W4655">
        <v>125</v>
      </c>
    </row>
    <row r="4656" spans="1:23" x14ac:dyDescent="0.25">
      <c r="A4656">
        <f>COUNTIF('Value Matchup'!$D$356:$D$423,D4656)</f>
        <v>0</v>
      </c>
      <c r="B4656" t="s">
        <v>2081</v>
      </c>
      <c r="C4656">
        <v>138</v>
      </c>
      <c r="D4656" t="s">
        <v>1494</v>
      </c>
      <c r="E4656" t="s">
        <v>118</v>
      </c>
      <c r="F4656" s="79" t="s">
        <v>516</v>
      </c>
      <c r="G4656">
        <v>2.63</v>
      </c>
      <c r="H4656">
        <v>106.2</v>
      </c>
      <c r="I4656">
        <v>112</v>
      </c>
      <c r="J4656">
        <v>103.6</v>
      </c>
      <c r="K4656">
        <v>180</v>
      </c>
      <c r="L4656">
        <v>63.8</v>
      </c>
      <c r="M4656">
        <v>236</v>
      </c>
      <c r="N4656">
        <v>2.7E-2</v>
      </c>
      <c r="O4656">
        <v>99</v>
      </c>
      <c r="P4656">
        <v>-5.65</v>
      </c>
      <c r="Q4656">
        <v>265</v>
      </c>
      <c r="R4656">
        <v>99.6</v>
      </c>
      <c r="S4656">
        <v>277</v>
      </c>
      <c r="T4656">
        <v>105.3</v>
      </c>
      <c r="U4656">
        <v>245</v>
      </c>
      <c r="V4656">
        <v>0.12</v>
      </c>
      <c r="W4656">
        <v>151</v>
      </c>
    </row>
    <row r="4657" spans="1:23" x14ac:dyDescent="0.25">
      <c r="A4657">
        <f>COUNTIF('Value Matchup'!$D$356:$D$423,D4657)</f>
        <v>1</v>
      </c>
      <c r="B4657" t="s">
        <v>2081</v>
      </c>
      <c r="C4657">
        <v>139</v>
      </c>
      <c r="D4657" t="s">
        <v>30</v>
      </c>
      <c r="E4657" t="s">
        <v>112</v>
      </c>
      <c r="F4657" s="79" t="s">
        <v>535</v>
      </c>
      <c r="G4657">
        <v>2.56</v>
      </c>
      <c r="H4657">
        <v>106</v>
      </c>
      <c r="I4657">
        <v>114</v>
      </c>
      <c r="J4657">
        <v>103.4</v>
      </c>
      <c r="K4657">
        <v>173</v>
      </c>
      <c r="L4657">
        <v>67.3</v>
      </c>
      <c r="M4657">
        <v>93</v>
      </c>
      <c r="N4657">
        <v>0.03</v>
      </c>
      <c r="O4657">
        <v>92</v>
      </c>
      <c r="P4657">
        <v>-0.68</v>
      </c>
      <c r="Q4657">
        <v>174</v>
      </c>
      <c r="R4657">
        <v>102.5</v>
      </c>
      <c r="S4657">
        <v>186</v>
      </c>
      <c r="T4657">
        <v>103.2</v>
      </c>
      <c r="U4657">
        <v>161</v>
      </c>
      <c r="V4657">
        <v>-1.31</v>
      </c>
      <c r="W4657">
        <v>191</v>
      </c>
    </row>
    <row r="4658" spans="1:23" x14ac:dyDescent="0.25">
      <c r="A4658">
        <f>COUNTIF('Value Matchup'!$D$356:$D$423,D4658)</f>
        <v>0</v>
      </c>
      <c r="B4658" t="s">
        <v>2081</v>
      </c>
      <c r="C4658">
        <v>140</v>
      </c>
      <c r="D4658" t="s">
        <v>65</v>
      </c>
      <c r="E4658" t="s">
        <v>110</v>
      </c>
      <c r="F4658" s="79" t="s">
        <v>1194</v>
      </c>
      <c r="G4658">
        <v>2.4700000000000002</v>
      </c>
      <c r="H4658">
        <v>104.8</v>
      </c>
      <c r="I4658">
        <v>134</v>
      </c>
      <c r="J4658">
        <v>102.4</v>
      </c>
      <c r="K4658">
        <v>152</v>
      </c>
      <c r="L4658">
        <v>60.2</v>
      </c>
      <c r="M4658">
        <v>315</v>
      </c>
      <c r="N4658">
        <v>-2.5999999999999999E-2</v>
      </c>
      <c r="O4658">
        <v>227</v>
      </c>
      <c r="P4658">
        <v>2.65</v>
      </c>
      <c r="Q4658">
        <v>102</v>
      </c>
      <c r="R4658">
        <v>104.3</v>
      </c>
      <c r="S4658">
        <v>109</v>
      </c>
      <c r="T4658">
        <v>101.7</v>
      </c>
      <c r="U4658">
        <v>120</v>
      </c>
      <c r="V4658">
        <v>-2.09</v>
      </c>
      <c r="W4658">
        <v>214</v>
      </c>
    </row>
    <row r="4659" spans="1:23" x14ac:dyDescent="0.25">
      <c r="A4659">
        <f>COUNTIF('Value Matchup'!$D$356:$D$423,D4659)</f>
        <v>1</v>
      </c>
      <c r="B4659" t="s">
        <v>2081</v>
      </c>
      <c r="C4659">
        <v>141</v>
      </c>
      <c r="D4659" t="s">
        <v>125</v>
      </c>
      <c r="E4659" t="s">
        <v>1668</v>
      </c>
      <c r="F4659" s="79" t="s">
        <v>1754</v>
      </c>
      <c r="G4659">
        <v>2.2599999999999998</v>
      </c>
      <c r="H4659">
        <v>104.8</v>
      </c>
      <c r="I4659">
        <v>135</v>
      </c>
      <c r="J4659">
        <v>102.6</v>
      </c>
      <c r="K4659">
        <v>157</v>
      </c>
      <c r="L4659">
        <v>64.8</v>
      </c>
      <c r="M4659">
        <v>189</v>
      </c>
      <c r="N4659">
        <v>-2.7E-2</v>
      </c>
      <c r="O4659">
        <v>229</v>
      </c>
      <c r="P4659">
        <v>5.53</v>
      </c>
      <c r="Q4659">
        <v>73</v>
      </c>
      <c r="R4659">
        <v>105.1</v>
      </c>
      <c r="S4659">
        <v>86</v>
      </c>
      <c r="T4659">
        <v>99.6</v>
      </c>
      <c r="U4659">
        <v>54</v>
      </c>
      <c r="V4659">
        <v>-6.99</v>
      </c>
      <c r="W4659">
        <v>306</v>
      </c>
    </row>
    <row r="4660" spans="1:23" x14ac:dyDescent="0.25">
      <c r="A4660">
        <f>COUNTIF('Value Matchup'!$D$356:$D$423,D4660)</f>
        <v>0</v>
      </c>
      <c r="B4660" t="s">
        <v>2081</v>
      </c>
      <c r="C4660">
        <v>142</v>
      </c>
      <c r="D4660" t="s">
        <v>53</v>
      </c>
      <c r="E4660" t="s">
        <v>110</v>
      </c>
      <c r="F4660" s="79" t="s">
        <v>518</v>
      </c>
      <c r="G4660">
        <v>1.85</v>
      </c>
      <c r="H4660">
        <v>99.1</v>
      </c>
      <c r="I4660">
        <v>230</v>
      </c>
      <c r="J4660">
        <v>97.3</v>
      </c>
      <c r="K4660">
        <v>74</v>
      </c>
      <c r="L4660">
        <v>68.3</v>
      </c>
      <c r="M4660">
        <v>64</v>
      </c>
      <c r="N4660">
        <v>-0.03</v>
      </c>
      <c r="O4660">
        <v>237</v>
      </c>
      <c r="P4660">
        <v>2.64</v>
      </c>
      <c r="Q4660">
        <v>103</v>
      </c>
      <c r="R4660">
        <v>104.2</v>
      </c>
      <c r="S4660">
        <v>115</v>
      </c>
      <c r="T4660">
        <v>101.6</v>
      </c>
      <c r="U4660">
        <v>115</v>
      </c>
      <c r="V4660">
        <v>-3.09</v>
      </c>
      <c r="W4660">
        <v>235</v>
      </c>
    </row>
    <row r="4661" spans="1:23" x14ac:dyDescent="0.25">
      <c r="A4661">
        <f>COUNTIF('Value Matchup'!$D$356:$D$423,D4661)</f>
        <v>0</v>
      </c>
      <c r="B4661" t="s">
        <v>2081</v>
      </c>
      <c r="C4661">
        <v>143</v>
      </c>
      <c r="D4661" t="s">
        <v>138</v>
      </c>
      <c r="E4661" t="s">
        <v>155</v>
      </c>
      <c r="F4661" s="79" t="s">
        <v>1194</v>
      </c>
      <c r="G4661">
        <v>1.78</v>
      </c>
      <c r="H4661">
        <v>101.8</v>
      </c>
      <c r="I4661">
        <v>189</v>
      </c>
      <c r="J4661">
        <v>100</v>
      </c>
      <c r="K4661">
        <v>115</v>
      </c>
      <c r="L4661">
        <v>69.8</v>
      </c>
      <c r="M4661">
        <v>31</v>
      </c>
      <c r="N4661">
        <v>-4.9000000000000002E-2</v>
      </c>
      <c r="O4661">
        <v>282</v>
      </c>
      <c r="P4661">
        <v>0.89</v>
      </c>
      <c r="Q4661">
        <v>137</v>
      </c>
      <c r="R4661">
        <v>103.7</v>
      </c>
      <c r="S4661">
        <v>137</v>
      </c>
      <c r="T4661">
        <v>102.8</v>
      </c>
      <c r="U4661">
        <v>153</v>
      </c>
      <c r="V4661">
        <v>-3.08</v>
      </c>
      <c r="W4661">
        <v>233</v>
      </c>
    </row>
    <row r="4662" spans="1:23" x14ac:dyDescent="0.25">
      <c r="A4662">
        <f>COUNTIF('Value Matchup'!$D$356:$D$423,D4662)</f>
        <v>0</v>
      </c>
      <c r="B4662" t="s">
        <v>2081</v>
      </c>
      <c r="C4662">
        <v>144</v>
      </c>
      <c r="D4662" t="s">
        <v>258</v>
      </c>
      <c r="E4662" t="s">
        <v>173</v>
      </c>
      <c r="F4662" s="79" t="s">
        <v>446</v>
      </c>
      <c r="G4662">
        <v>1.63</v>
      </c>
      <c r="H4662">
        <v>107.5</v>
      </c>
      <c r="I4662">
        <v>88</v>
      </c>
      <c r="J4662">
        <v>105.8</v>
      </c>
      <c r="K4662">
        <v>215</v>
      </c>
      <c r="L4662">
        <v>65.900000000000006</v>
      </c>
      <c r="M4662">
        <v>136</v>
      </c>
      <c r="N4662">
        <v>7.8E-2</v>
      </c>
      <c r="O4662">
        <v>23</v>
      </c>
      <c r="P4662">
        <v>-0.77</v>
      </c>
      <c r="Q4662">
        <v>177</v>
      </c>
      <c r="R4662">
        <v>103.6</v>
      </c>
      <c r="S4662">
        <v>149</v>
      </c>
      <c r="T4662">
        <v>104.3</v>
      </c>
      <c r="U4662">
        <v>199</v>
      </c>
      <c r="V4662">
        <v>-0.71</v>
      </c>
      <c r="W4662">
        <v>169</v>
      </c>
    </row>
    <row r="4663" spans="1:23" x14ac:dyDescent="0.25">
      <c r="A4663">
        <f>COUNTIF('Value Matchup'!$D$356:$D$423,D4663)</f>
        <v>0</v>
      </c>
      <c r="B4663" t="s">
        <v>2081</v>
      </c>
      <c r="C4663">
        <v>145</v>
      </c>
      <c r="D4663" t="s">
        <v>253</v>
      </c>
      <c r="E4663" t="s">
        <v>153</v>
      </c>
      <c r="F4663" s="79" t="s">
        <v>465</v>
      </c>
      <c r="G4663">
        <v>1.54</v>
      </c>
      <c r="H4663">
        <v>107.6</v>
      </c>
      <c r="I4663">
        <v>83</v>
      </c>
      <c r="J4663">
        <v>106.1</v>
      </c>
      <c r="K4663">
        <v>224</v>
      </c>
      <c r="L4663">
        <v>74.099999999999994</v>
      </c>
      <c r="M4663">
        <v>2</v>
      </c>
      <c r="N4663">
        <v>2.7E-2</v>
      </c>
      <c r="O4663">
        <v>100</v>
      </c>
      <c r="P4663">
        <v>-2.38</v>
      </c>
      <c r="Q4663">
        <v>202</v>
      </c>
      <c r="R4663">
        <v>102.6</v>
      </c>
      <c r="S4663">
        <v>184</v>
      </c>
      <c r="T4663">
        <v>105</v>
      </c>
      <c r="U4663">
        <v>223</v>
      </c>
      <c r="V4663">
        <v>-2.2400000000000002</v>
      </c>
      <c r="W4663">
        <v>218</v>
      </c>
    </row>
    <row r="4664" spans="1:23" x14ac:dyDescent="0.25">
      <c r="A4664">
        <f>COUNTIF('Value Matchup'!$D$356:$D$423,D4664)</f>
        <v>0</v>
      </c>
      <c r="B4664" t="s">
        <v>2081</v>
      </c>
      <c r="C4664">
        <v>146</v>
      </c>
      <c r="D4664" t="s">
        <v>341</v>
      </c>
      <c r="E4664" t="s">
        <v>161</v>
      </c>
      <c r="F4664" s="79" t="s">
        <v>542</v>
      </c>
      <c r="G4664">
        <v>1</v>
      </c>
      <c r="H4664">
        <v>106.2</v>
      </c>
      <c r="I4664">
        <v>111</v>
      </c>
      <c r="J4664">
        <v>105.2</v>
      </c>
      <c r="K4664">
        <v>202</v>
      </c>
      <c r="L4664">
        <v>66.599999999999994</v>
      </c>
      <c r="M4664">
        <v>115</v>
      </c>
      <c r="N4664">
        <v>4.1000000000000002E-2</v>
      </c>
      <c r="O4664">
        <v>70</v>
      </c>
      <c r="P4664">
        <v>-0.05</v>
      </c>
      <c r="Q4664">
        <v>163</v>
      </c>
      <c r="R4664">
        <v>105</v>
      </c>
      <c r="S4664">
        <v>87</v>
      </c>
      <c r="T4664">
        <v>105.1</v>
      </c>
      <c r="U4664">
        <v>231</v>
      </c>
      <c r="V4664">
        <v>-0.79</v>
      </c>
      <c r="W4664">
        <v>174</v>
      </c>
    </row>
    <row r="4665" spans="1:23" x14ac:dyDescent="0.25">
      <c r="A4665">
        <f>COUNTIF('Value Matchup'!$D$356:$D$423,D4665)</f>
        <v>1</v>
      </c>
      <c r="B4665" t="s">
        <v>2081</v>
      </c>
      <c r="C4665">
        <v>147</v>
      </c>
      <c r="D4665" t="s">
        <v>45</v>
      </c>
      <c r="E4665" t="s">
        <v>114</v>
      </c>
      <c r="F4665" s="79" t="s">
        <v>447</v>
      </c>
      <c r="G4665">
        <v>0.93</v>
      </c>
      <c r="H4665">
        <v>102.5</v>
      </c>
      <c r="I4665">
        <v>177</v>
      </c>
      <c r="J4665">
        <v>101.6</v>
      </c>
      <c r="K4665">
        <v>140</v>
      </c>
      <c r="L4665">
        <v>63.8</v>
      </c>
      <c r="M4665">
        <v>239</v>
      </c>
      <c r="N4665">
        <v>2.9000000000000001E-2</v>
      </c>
      <c r="O4665">
        <v>93</v>
      </c>
      <c r="P4665">
        <v>4.72</v>
      </c>
      <c r="Q4665">
        <v>80</v>
      </c>
      <c r="R4665">
        <v>105.4</v>
      </c>
      <c r="S4665">
        <v>75</v>
      </c>
      <c r="T4665">
        <v>100.7</v>
      </c>
      <c r="U4665">
        <v>90</v>
      </c>
      <c r="V4665">
        <v>-9.77</v>
      </c>
      <c r="W4665">
        <v>325</v>
      </c>
    </row>
    <row r="4666" spans="1:23" x14ac:dyDescent="0.25">
      <c r="A4666">
        <f>COUNTIF('Value Matchup'!$D$356:$D$423,D4666)</f>
        <v>0</v>
      </c>
      <c r="B4666" t="s">
        <v>2081</v>
      </c>
      <c r="C4666">
        <v>148</v>
      </c>
      <c r="D4666" t="s">
        <v>197</v>
      </c>
      <c r="E4666" t="s">
        <v>198</v>
      </c>
      <c r="F4666" s="79" t="s">
        <v>444</v>
      </c>
      <c r="G4666">
        <v>0.73</v>
      </c>
      <c r="H4666">
        <v>106.7</v>
      </c>
      <c r="I4666">
        <v>101</v>
      </c>
      <c r="J4666">
        <v>106</v>
      </c>
      <c r="K4666">
        <v>218</v>
      </c>
      <c r="L4666">
        <v>65.7</v>
      </c>
      <c r="M4666">
        <v>139</v>
      </c>
      <c r="N4666">
        <v>-6.0000000000000001E-3</v>
      </c>
      <c r="O4666">
        <v>182</v>
      </c>
      <c r="P4666">
        <v>0.71</v>
      </c>
      <c r="Q4666">
        <v>142</v>
      </c>
      <c r="R4666">
        <v>104.8</v>
      </c>
      <c r="S4666">
        <v>95</v>
      </c>
      <c r="T4666">
        <v>104</v>
      </c>
      <c r="U4666">
        <v>183</v>
      </c>
      <c r="V4666">
        <v>4.1900000000000004</v>
      </c>
      <c r="W4666">
        <v>57</v>
      </c>
    </row>
    <row r="4667" spans="1:23" x14ac:dyDescent="0.25">
      <c r="A4667">
        <f>COUNTIF('Value Matchup'!$D$356:$D$423,D4667)</f>
        <v>0</v>
      </c>
      <c r="B4667" t="s">
        <v>2081</v>
      </c>
      <c r="C4667">
        <v>149</v>
      </c>
      <c r="D4667" t="s">
        <v>320</v>
      </c>
      <c r="E4667" t="s">
        <v>1668</v>
      </c>
      <c r="F4667" s="79" t="s">
        <v>451</v>
      </c>
      <c r="G4667">
        <v>0.57999999999999996</v>
      </c>
      <c r="H4667">
        <v>104.4</v>
      </c>
      <c r="I4667">
        <v>143</v>
      </c>
      <c r="J4667">
        <v>103.8</v>
      </c>
      <c r="K4667">
        <v>184</v>
      </c>
      <c r="L4667">
        <v>64.5</v>
      </c>
      <c r="M4667">
        <v>210</v>
      </c>
      <c r="N4667">
        <v>3.1E-2</v>
      </c>
      <c r="O4667">
        <v>90</v>
      </c>
      <c r="P4667">
        <v>6.05</v>
      </c>
      <c r="Q4667">
        <v>63</v>
      </c>
      <c r="R4667">
        <v>105.1</v>
      </c>
      <c r="S4667">
        <v>83</v>
      </c>
      <c r="T4667">
        <v>99.1</v>
      </c>
      <c r="U4667">
        <v>39</v>
      </c>
      <c r="V4667">
        <v>-5.28</v>
      </c>
      <c r="W4667">
        <v>282</v>
      </c>
    </row>
    <row r="4668" spans="1:23" x14ac:dyDescent="0.25">
      <c r="A4668">
        <f>COUNTIF('Value Matchup'!$D$356:$D$423,D4668)</f>
        <v>0</v>
      </c>
      <c r="B4668" t="s">
        <v>2081</v>
      </c>
      <c r="C4668">
        <v>150</v>
      </c>
      <c r="D4668" t="s">
        <v>96</v>
      </c>
      <c r="E4668" t="s">
        <v>182</v>
      </c>
      <c r="F4668" s="79" t="s">
        <v>1741</v>
      </c>
      <c r="G4668">
        <v>0.55000000000000004</v>
      </c>
      <c r="H4668">
        <v>104</v>
      </c>
      <c r="I4668">
        <v>150</v>
      </c>
      <c r="J4668">
        <v>103.4</v>
      </c>
      <c r="K4668">
        <v>171</v>
      </c>
      <c r="L4668">
        <v>62.3</v>
      </c>
      <c r="M4668">
        <v>280</v>
      </c>
      <c r="N4668">
        <v>4.2999999999999997E-2</v>
      </c>
      <c r="O4668">
        <v>66</v>
      </c>
      <c r="P4668">
        <v>1.71</v>
      </c>
      <c r="Q4668">
        <v>123</v>
      </c>
      <c r="R4668">
        <v>103.3</v>
      </c>
      <c r="S4668">
        <v>158</v>
      </c>
      <c r="T4668">
        <v>101.6</v>
      </c>
      <c r="U4668">
        <v>114</v>
      </c>
      <c r="V4668">
        <v>-2.94</v>
      </c>
      <c r="W4668">
        <v>231</v>
      </c>
    </row>
    <row r="4669" spans="1:23" x14ac:dyDescent="0.25">
      <c r="A4669">
        <f>COUNTIF('Value Matchup'!$D$356:$D$423,D4669)</f>
        <v>0</v>
      </c>
      <c r="B4669" t="s">
        <v>2081</v>
      </c>
      <c r="C4669">
        <v>151</v>
      </c>
      <c r="D4669" t="s">
        <v>278</v>
      </c>
      <c r="E4669" t="s">
        <v>134</v>
      </c>
      <c r="F4669" s="79" t="s">
        <v>1860</v>
      </c>
      <c r="G4669">
        <v>0.28000000000000003</v>
      </c>
      <c r="H4669">
        <v>103.9</v>
      </c>
      <c r="I4669">
        <v>151</v>
      </c>
      <c r="J4669">
        <v>103.7</v>
      </c>
      <c r="K4669">
        <v>182</v>
      </c>
      <c r="L4669">
        <v>64.599999999999994</v>
      </c>
      <c r="M4669">
        <v>204</v>
      </c>
      <c r="N4669">
        <v>3.4000000000000002E-2</v>
      </c>
      <c r="O4669">
        <v>83</v>
      </c>
      <c r="P4669">
        <v>5.62</v>
      </c>
      <c r="Q4669">
        <v>71</v>
      </c>
      <c r="R4669">
        <v>105.7</v>
      </c>
      <c r="S4669">
        <v>65</v>
      </c>
      <c r="T4669">
        <v>100.1</v>
      </c>
      <c r="U4669">
        <v>71</v>
      </c>
      <c r="V4669">
        <v>-4.9800000000000004</v>
      </c>
      <c r="W4669">
        <v>278</v>
      </c>
    </row>
    <row r="4670" spans="1:23" x14ac:dyDescent="0.25">
      <c r="A4670">
        <f>COUNTIF('Value Matchup'!$D$356:$D$423,D4670)</f>
        <v>0</v>
      </c>
      <c r="B4670" t="s">
        <v>2081</v>
      </c>
      <c r="C4670">
        <v>152</v>
      </c>
      <c r="D4670" t="s">
        <v>346</v>
      </c>
      <c r="E4670" t="s">
        <v>151</v>
      </c>
      <c r="F4670" s="79" t="s">
        <v>1754</v>
      </c>
      <c r="G4670">
        <v>0.28000000000000003</v>
      </c>
      <c r="H4670">
        <v>103.5</v>
      </c>
      <c r="I4670">
        <v>161</v>
      </c>
      <c r="J4670">
        <v>103.2</v>
      </c>
      <c r="K4670">
        <v>169</v>
      </c>
      <c r="L4670">
        <v>64.099999999999994</v>
      </c>
      <c r="M4670">
        <v>225</v>
      </c>
      <c r="N4670">
        <v>-1.7000000000000001E-2</v>
      </c>
      <c r="O4670">
        <v>210</v>
      </c>
      <c r="P4670">
        <v>2.34</v>
      </c>
      <c r="Q4670">
        <v>107</v>
      </c>
      <c r="R4670">
        <v>104.5</v>
      </c>
      <c r="S4670">
        <v>97</v>
      </c>
      <c r="T4670">
        <v>102.2</v>
      </c>
      <c r="U4670">
        <v>136</v>
      </c>
      <c r="V4670">
        <v>2.46</v>
      </c>
      <c r="W4670">
        <v>86</v>
      </c>
    </row>
    <row r="4671" spans="1:23" x14ac:dyDescent="0.25">
      <c r="A4671">
        <f>COUNTIF('Value Matchup'!$D$356:$D$423,D4671)</f>
        <v>0</v>
      </c>
      <c r="B4671" t="s">
        <v>2081</v>
      </c>
      <c r="C4671">
        <v>153</v>
      </c>
      <c r="D4671" t="s">
        <v>255</v>
      </c>
      <c r="E4671" t="s">
        <v>123</v>
      </c>
      <c r="F4671" s="79" t="s">
        <v>1078</v>
      </c>
      <c r="G4671">
        <v>0.21</v>
      </c>
      <c r="H4671">
        <v>98.4</v>
      </c>
      <c r="I4671">
        <v>241</v>
      </c>
      <c r="J4671">
        <v>98.2</v>
      </c>
      <c r="K4671">
        <v>87</v>
      </c>
      <c r="L4671">
        <v>66.099999999999994</v>
      </c>
      <c r="M4671">
        <v>128</v>
      </c>
      <c r="N4671">
        <v>0.02</v>
      </c>
      <c r="O4671">
        <v>112</v>
      </c>
      <c r="P4671">
        <v>2.14</v>
      </c>
      <c r="Q4671">
        <v>114</v>
      </c>
      <c r="R4671">
        <v>104</v>
      </c>
      <c r="S4671">
        <v>125</v>
      </c>
      <c r="T4671">
        <v>101.9</v>
      </c>
      <c r="U4671">
        <v>127</v>
      </c>
      <c r="V4671">
        <v>7.03</v>
      </c>
      <c r="W4671">
        <v>34</v>
      </c>
    </row>
    <row r="4672" spans="1:23" x14ac:dyDescent="0.25">
      <c r="A4672">
        <f>COUNTIF('Value Matchup'!$D$356:$D$423,D4672)</f>
        <v>1</v>
      </c>
      <c r="B4672" t="s">
        <v>2081</v>
      </c>
      <c r="C4672">
        <v>154</v>
      </c>
      <c r="D4672" t="s">
        <v>46</v>
      </c>
      <c r="E4672" t="s">
        <v>134</v>
      </c>
      <c r="F4672" s="79" t="s">
        <v>2066</v>
      </c>
      <c r="G4672">
        <v>0.18</v>
      </c>
      <c r="H4672">
        <v>102.6</v>
      </c>
      <c r="I4672">
        <v>176</v>
      </c>
      <c r="J4672">
        <v>102.4</v>
      </c>
      <c r="K4672">
        <v>153</v>
      </c>
      <c r="L4672">
        <v>65.5</v>
      </c>
      <c r="M4672">
        <v>157</v>
      </c>
      <c r="N4672">
        <v>-4.5999999999999999E-2</v>
      </c>
      <c r="O4672">
        <v>277</v>
      </c>
      <c r="P4672">
        <v>11.81</v>
      </c>
      <c r="Q4672">
        <v>1</v>
      </c>
      <c r="R4672">
        <v>108.7</v>
      </c>
      <c r="S4672">
        <v>2</v>
      </c>
      <c r="T4672">
        <v>96.9</v>
      </c>
      <c r="U4672">
        <v>1</v>
      </c>
      <c r="V4672">
        <v>-99</v>
      </c>
      <c r="W4672">
        <v>334</v>
      </c>
    </row>
    <row r="4673" spans="1:23" x14ac:dyDescent="0.25">
      <c r="A4673">
        <f>COUNTIF('Value Matchup'!$D$356:$D$423,D4673)</f>
        <v>1</v>
      </c>
      <c r="B4673" t="s">
        <v>2081</v>
      </c>
      <c r="C4673">
        <v>155</v>
      </c>
      <c r="D4673" t="s">
        <v>29</v>
      </c>
      <c r="E4673" t="s">
        <v>232</v>
      </c>
      <c r="F4673" s="79" t="s">
        <v>1785</v>
      </c>
      <c r="G4673">
        <v>0.14000000000000001</v>
      </c>
      <c r="H4673">
        <v>101.9</v>
      </c>
      <c r="I4673">
        <v>186</v>
      </c>
      <c r="J4673">
        <v>101.7</v>
      </c>
      <c r="K4673">
        <v>143</v>
      </c>
      <c r="L4673">
        <v>65.5</v>
      </c>
      <c r="M4673">
        <v>153</v>
      </c>
      <c r="N4673">
        <v>-8.9999999999999993E-3</v>
      </c>
      <c r="O4673">
        <v>189</v>
      </c>
      <c r="P4673">
        <v>8.25</v>
      </c>
      <c r="Q4673">
        <v>28</v>
      </c>
      <c r="R4673">
        <v>107.5</v>
      </c>
      <c r="S4673">
        <v>27</v>
      </c>
      <c r="T4673">
        <v>99.3</v>
      </c>
      <c r="U4673">
        <v>45</v>
      </c>
      <c r="V4673">
        <v>-0.79</v>
      </c>
      <c r="W4673">
        <v>175</v>
      </c>
    </row>
    <row r="4674" spans="1:23" x14ac:dyDescent="0.25">
      <c r="A4674">
        <f>COUNTIF('Value Matchup'!$D$356:$D$423,D4674)</f>
        <v>0</v>
      </c>
      <c r="B4674" t="s">
        <v>2081</v>
      </c>
      <c r="C4674">
        <v>156</v>
      </c>
      <c r="D4674" t="s">
        <v>336</v>
      </c>
      <c r="E4674" t="s">
        <v>198</v>
      </c>
      <c r="F4674" s="79" t="s">
        <v>444</v>
      </c>
      <c r="G4674">
        <v>-0.01</v>
      </c>
      <c r="H4674">
        <v>106.7</v>
      </c>
      <c r="I4674">
        <v>102</v>
      </c>
      <c r="J4674">
        <v>106.7</v>
      </c>
      <c r="K4674">
        <v>235</v>
      </c>
      <c r="L4674">
        <v>67.900000000000006</v>
      </c>
      <c r="M4674">
        <v>72</v>
      </c>
      <c r="N4674">
        <v>-3.1E-2</v>
      </c>
      <c r="O4674">
        <v>245</v>
      </c>
      <c r="P4674">
        <v>-0.49</v>
      </c>
      <c r="Q4674">
        <v>170</v>
      </c>
      <c r="R4674">
        <v>104.1</v>
      </c>
      <c r="S4674">
        <v>123</v>
      </c>
      <c r="T4674">
        <v>104.6</v>
      </c>
      <c r="U4674">
        <v>207</v>
      </c>
      <c r="V4674">
        <v>0.86</v>
      </c>
      <c r="W4674">
        <v>134</v>
      </c>
    </row>
    <row r="4675" spans="1:23" x14ac:dyDescent="0.25">
      <c r="A4675">
        <f>COUNTIF('Value Matchup'!$D$356:$D$423,D4675)</f>
        <v>0</v>
      </c>
      <c r="B4675" t="s">
        <v>2081</v>
      </c>
      <c r="C4675">
        <v>157</v>
      </c>
      <c r="D4675" t="s">
        <v>2067</v>
      </c>
      <c r="E4675" t="s">
        <v>198</v>
      </c>
      <c r="F4675" s="79" t="s">
        <v>516</v>
      </c>
      <c r="G4675">
        <v>-0.04</v>
      </c>
      <c r="H4675">
        <v>103.9</v>
      </c>
      <c r="I4675">
        <v>153</v>
      </c>
      <c r="J4675">
        <v>104</v>
      </c>
      <c r="K4675">
        <v>185</v>
      </c>
      <c r="L4675">
        <v>69.2</v>
      </c>
      <c r="M4675">
        <v>40</v>
      </c>
      <c r="N4675">
        <v>7.9000000000000001E-2</v>
      </c>
      <c r="O4675">
        <v>22</v>
      </c>
      <c r="P4675">
        <v>-2.6</v>
      </c>
      <c r="Q4675">
        <v>208</v>
      </c>
      <c r="R4675">
        <v>103.4</v>
      </c>
      <c r="S4675">
        <v>154</v>
      </c>
      <c r="T4675">
        <v>106</v>
      </c>
      <c r="U4675">
        <v>273</v>
      </c>
      <c r="V4675">
        <v>-3.09</v>
      </c>
      <c r="W4675">
        <v>234</v>
      </c>
    </row>
    <row r="4676" spans="1:23" x14ac:dyDescent="0.25">
      <c r="A4676">
        <f>COUNTIF('Value Matchup'!$D$356:$D$423,D4676)</f>
        <v>0</v>
      </c>
      <c r="B4676" t="s">
        <v>2081</v>
      </c>
      <c r="C4676">
        <v>158</v>
      </c>
      <c r="D4676" t="s">
        <v>163</v>
      </c>
      <c r="E4676" t="s">
        <v>148</v>
      </c>
      <c r="F4676" s="79" t="s">
        <v>762</v>
      </c>
      <c r="G4676">
        <v>-7.0000000000000007E-2</v>
      </c>
      <c r="H4676">
        <v>109.6</v>
      </c>
      <c r="I4676">
        <v>67</v>
      </c>
      <c r="J4676">
        <v>109.6</v>
      </c>
      <c r="K4676">
        <v>288</v>
      </c>
      <c r="L4676">
        <v>62</v>
      </c>
      <c r="M4676">
        <v>287</v>
      </c>
      <c r="N4676">
        <v>-2.7E-2</v>
      </c>
      <c r="O4676">
        <v>230</v>
      </c>
      <c r="P4676">
        <v>-7.66</v>
      </c>
      <c r="Q4676">
        <v>300</v>
      </c>
      <c r="R4676">
        <v>97.5</v>
      </c>
      <c r="S4676">
        <v>314</v>
      </c>
      <c r="T4676">
        <v>105.2</v>
      </c>
      <c r="U4676">
        <v>239</v>
      </c>
      <c r="V4676">
        <v>-3.2</v>
      </c>
      <c r="W4676">
        <v>238</v>
      </c>
    </row>
    <row r="4677" spans="1:23" x14ac:dyDescent="0.25">
      <c r="A4677">
        <f>COUNTIF('Value Matchup'!$D$356:$D$423,D4677)</f>
        <v>0</v>
      </c>
      <c r="B4677" t="s">
        <v>2081</v>
      </c>
      <c r="C4677">
        <v>159</v>
      </c>
      <c r="D4677" t="s">
        <v>273</v>
      </c>
      <c r="E4677" t="s">
        <v>123</v>
      </c>
      <c r="F4677" s="79" t="s">
        <v>765</v>
      </c>
      <c r="G4677">
        <v>-0.22</v>
      </c>
      <c r="H4677">
        <v>105</v>
      </c>
      <c r="I4677">
        <v>130</v>
      </c>
      <c r="J4677">
        <v>105.3</v>
      </c>
      <c r="K4677">
        <v>203</v>
      </c>
      <c r="L4677">
        <v>64.400000000000006</v>
      </c>
      <c r="M4677">
        <v>212</v>
      </c>
      <c r="N4677">
        <v>6.5000000000000002E-2</v>
      </c>
      <c r="O4677">
        <v>36</v>
      </c>
      <c r="P4677">
        <v>-1.26</v>
      </c>
      <c r="Q4677">
        <v>185</v>
      </c>
      <c r="R4677">
        <v>102.4</v>
      </c>
      <c r="S4677">
        <v>192</v>
      </c>
      <c r="T4677">
        <v>103.6</v>
      </c>
      <c r="U4677">
        <v>172</v>
      </c>
      <c r="V4677">
        <v>1.91</v>
      </c>
      <c r="W4677">
        <v>101</v>
      </c>
    </row>
    <row r="4678" spans="1:23" x14ac:dyDescent="0.25">
      <c r="A4678">
        <f>COUNTIF('Value Matchup'!$D$356:$D$423,D4678)</f>
        <v>0</v>
      </c>
      <c r="B4678" t="s">
        <v>2081</v>
      </c>
      <c r="C4678">
        <v>160</v>
      </c>
      <c r="D4678" t="s">
        <v>348</v>
      </c>
      <c r="E4678" t="s">
        <v>151</v>
      </c>
      <c r="F4678" s="79" t="s">
        <v>1078</v>
      </c>
      <c r="G4678">
        <v>-0.41</v>
      </c>
      <c r="H4678">
        <v>100.7</v>
      </c>
      <c r="I4678">
        <v>206</v>
      </c>
      <c r="J4678">
        <v>101.1</v>
      </c>
      <c r="K4678">
        <v>130</v>
      </c>
      <c r="L4678">
        <v>64.8</v>
      </c>
      <c r="M4678">
        <v>188</v>
      </c>
      <c r="N4678">
        <v>1.4E-2</v>
      </c>
      <c r="O4678">
        <v>131</v>
      </c>
      <c r="P4678">
        <v>3.13</v>
      </c>
      <c r="Q4678">
        <v>97</v>
      </c>
      <c r="R4678">
        <v>105</v>
      </c>
      <c r="S4678">
        <v>88</v>
      </c>
      <c r="T4678">
        <v>101.9</v>
      </c>
      <c r="U4678">
        <v>126</v>
      </c>
      <c r="V4678">
        <v>5.26</v>
      </c>
      <c r="W4678">
        <v>45</v>
      </c>
    </row>
    <row r="4679" spans="1:23" x14ac:dyDescent="0.25">
      <c r="A4679">
        <f>COUNTIF('Value Matchup'!$D$356:$D$423,D4679)</f>
        <v>0</v>
      </c>
      <c r="B4679" t="s">
        <v>2081</v>
      </c>
      <c r="C4679">
        <v>161</v>
      </c>
      <c r="D4679" t="s">
        <v>2068</v>
      </c>
      <c r="E4679" t="s">
        <v>169</v>
      </c>
      <c r="F4679" s="79" t="s">
        <v>1540</v>
      </c>
      <c r="G4679">
        <v>-0.43</v>
      </c>
      <c r="H4679">
        <v>101.2</v>
      </c>
      <c r="I4679">
        <v>196</v>
      </c>
      <c r="J4679">
        <v>101.6</v>
      </c>
      <c r="K4679">
        <v>141</v>
      </c>
      <c r="L4679">
        <v>72.2</v>
      </c>
      <c r="M4679">
        <v>6</v>
      </c>
      <c r="N4679">
        <v>7.6999999999999999E-2</v>
      </c>
      <c r="O4679">
        <v>25</v>
      </c>
      <c r="P4679">
        <v>-5.88</v>
      </c>
      <c r="Q4679">
        <v>271</v>
      </c>
      <c r="R4679">
        <v>100.5</v>
      </c>
      <c r="S4679">
        <v>254</v>
      </c>
      <c r="T4679">
        <v>106.4</v>
      </c>
      <c r="U4679">
        <v>294</v>
      </c>
      <c r="V4679">
        <v>-3.48</v>
      </c>
      <c r="W4679">
        <v>247</v>
      </c>
    </row>
    <row r="4680" spans="1:23" x14ac:dyDescent="0.25">
      <c r="A4680">
        <f>COUNTIF('Value Matchup'!$D$356:$D$423,D4680)</f>
        <v>0</v>
      </c>
      <c r="B4680" t="s">
        <v>2081</v>
      </c>
      <c r="C4680">
        <v>162</v>
      </c>
      <c r="D4680" t="s">
        <v>326</v>
      </c>
      <c r="E4680" t="s">
        <v>198</v>
      </c>
      <c r="F4680" s="79" t="s">
        <v>1860</v>
      </c>
      <c r="G4680">
        <v>-0.59</v>
      </c>
      <c r="H4680">
        <v>102.1</v>
      </c>
      <c r="I4680">
        <v>185</v>
      </c>
      <c r="J4680">
        <v>102.6</v>
      </c>
      <c r="K4680">
        <v>159</v>
      </c>
      <c r="L4680">
        <v>65.599999999999994</v>
      </c>
      <c r="M4680">
        <v>149</v>
      </c>
      <c r="N4680">
        <v>-9.4E-2</v>
      </c>
      <c r="O4680">
        <v>317</v>
      </c>
      <c r="P4680">
        <v>0.03</v>
      </c>
      <c r="Q4680">
        <v>159</v>
      </c>
      <c r="R4680">
        <v>105.5</v>
      </c>
      <c r="S4680">
        <v>70</v>
      </c>
      <c r="T4680">
        <v>105.4</v>
      </c>
      <c r="U4680">
        <v>254</v>
      </c>
      <c r="V4680">
        <v>2.41</v>
      </c>
      <c r="W4680">
        <v>87</v>
      </c>
    </row>
    <row r="4681" spans="1:23" x14ac:dyDescent="0.25">
      <c r="A4681">
        <f>COUNTIF('Value Matchup'!$D$356:$D$423,D4681)</f>
        <v>1</v>
      </c>
      <c r="B4681" t="s">
        <v>2081</v>
      </c>
      <c r="C4681">
        <v>163</v>
      </c>
      <c r="D4681" t="s">
        <v>304</v>
      </c>
      <c r="E4681" t="s">
        <v>1399</v>
      </c>
      <c r="F4681" s="79" t="s">
        <v>765</v>
      </c>
      <c r="G4681">
        <v>-0.65</v>
      </c>
      <c r="H4681">
        <v>103.8</v>
      </c>
      <c r="I4681">
        <v>155</v>
      </c>
      <c r="J4681">
        <v>104.4</v>
      </c>
      <c r="K4681">
        <v>194</v>
      </c>
      <c r="L4681">
        <v>65</v>
      </c>
      <c r="M4681">
        <v>181</v>
      </c>
      <c r="N4681">
        <v>-6.6000000000000003E-2</v>
      </c>
      <c r="O4681">
        <v>301</v>
      </c>
      <c r="P4681">
        <v>-4.34</v>
      </c>
      <c r="Q4681">
        <v>240</v>
      </c>
      <c r="R4681">
        <v>102</v>
      </c>
      <c r="S4681">
        <v>207</v>
      </c>
      <c r="T4681">
        <v>106.4</v>
      </c>
      <c r="U4681">
        <v>293</v>
      </c>
      <c r="V4681">
        <v>-1.65</v>
      </c>
      <c r="W4681">
        <v>201</v>
      </c>
    </row>
    <row r="4682" spans="1:23" x14ac:dyDescent="0.25">
      <c r="A4682">
        <f>COUNTIF('Value Matchup'!$D$356:$D$423,D4682)</f>
        <v>0</v>
      </c>
      <c r="B4682" t="s">
        <v>2081</v>
      </c>
      <c r="C4682">
        <v>164</v>
      </c>
      <c r="D4682" t="s">
        <v>2069</v>
      </c>
      <c r="E4682" t="s">
        <v>148</v>
      </c>
      <c r="F4682" s="79" t="s">
        <v>753</v>
      </c>
      <c r="G4682">
        <v>-0.68</v>
      </c>
      <c r="H4682">
        <v>95.8</v>
      </c>
      <c r="I4682">
        <v>278</v>
      </c>
      <c r="J4682">
        <v>96.4</v>
      </c>
      <c r="K4682">
        <v>57</v>
      </c>
      <c r="L4682">
        <v>64.599999999999994</v>
      </c>
      <c r="M4682">
        <v>202</v>
      </c>
      <c r="N4682">
        <v>1.7999999999999999E-2</v>
      </c>
      <c r="O4682">
        <v>120</v>
      </c>
      <c r="P4682">
        <v>-3.55</v>
      </c>
      <c r="Q4682">
        <v>221</v>
      </c>
      <c r="R4682">
        <v>101.2</v>
      </c>
      <c r="S4682">
        <v>235</v>
      </c>
      <c r="T4682">
        <v>104.7</v>
      </c>
      <c r="U4682">
        <v>215</v>
      </c>
      <c r="V4682">
        <v>4.12</v>
      </c>
      <c r="W4682">
        <v>58</v>
      </c>
    </row>
    <row r="4683" spans="1:23" x14ac:dyDescent="0.25">
      <c r="A4683">
        <f>COUNTIF('Value Matchup'!$D$356:$D$423,D4683)</f>
        <v>0</v>
      </c>
      <c r="B4683" t="s">
        <v>2081</v>
      </c>
      <c r="C4683">
        <v>165</v>
      </c>
      <c r="D4683" t="s">
        <v>1391</v>
      </c>
      <c r="E4683" t="s">
        <v>207</v>
      </c>
      <c r="F4683" s="79" t="s">
        <v>456</v>
      </c>
      <c r="G4683">
        <v>-0.73</v>
      </c>
      <c r="H4683">
        <v>107.1</v>
      </c>
      <c r="I4683">
        <v>94</v>
      </c>
      <c r="J4683">
        <v>107.8</v>
      </c>
      <c r="K4683">
        <v>257</v>
      </c>
      <c r="L4683">
        <v>69.099999999999994</v>
      </c>
      <c r="M4683">
        <v>42</v>
      </c>
      <c r="N4683">
        <v>2.4E-2</v>
      </c>
      <c r="O4683">
        <v>108</v>
      </c>
      <c r="P4683">
        <v>-8.6199999999999992</v>
      </c>
      <c r="Q4683">
        <v>311</v>
      </c>
      <c r="R4683">
        <v>99.7</v>
      </c>
      <c r="S4683">
        <v>275</v>
      </c>
      <c r="T4683">
        <v>108.4</v>
      </c>
      <c r="U4683">
        <v>326</v>
      </c>
      <c r="V4683">
        <v>5.97</v>
      </c>
      <c r="W4683">
        <v>42</v>
      </c>
    </row>
    <row r="4684" spans="1:23" x14ac:dyDescent="0.25">
      <c r="A4684">
        <f>COUNTIF('Value Matchup'!$D$356:$D$423,D4684)</f>
        <v>0</v>
      </c>
      <c r="B4684" t="s">
        <v>2081</v>
      </c>
      <c r="C4684">
        <v>166</v>
      </c>
      <c r="D4684" t="s">
        <v>156</v>
      </c>
      <c r="E4684" t="s">
        <v>153</v>
      </c>
      <c r="F4684" s="79" t="s">
        <v>1586</v>
      </c>
      <c r="G4684">
        <v>-0.77</v>
      </c>
      <c r="H4684">
        <v>107.3</v>
      </c>
      <c r="I4684">
        <v>89</v>
      </c>
      <c r="J4684">
        <v>108.1</v>
      </c>
      <c r="K4684">
        <v>261</v>
      </c>
      <c r="L4684">
        <v>68.2</v>
      </c>
      <c r="M4684">
        <v>66</v>
      </c>
      <c r="N4684">
        <v>-3.5999999999999997E-2</v>
      </c>
      <c r="O4684">
        <v>255</v>
      </c>
      <c r="P4684">
        <v>-4.8499999999999996</v>
      </c>
      <c r="Q4684">
        <v>250</v>
      </c>
      <c r="R4684">
        <v>100.3</v>
      </c>
      <c r="S4684">
        <v>263</v>
      </c>
      <c r="T4684">
        <v>105.2</v>
      </c>
      <c r="U4684">
        <v>236</v>
      </c>
      <c r="V4684">
        <v>-6.46</v>
      </c>
      <c r="W4684">
        <v>298</v>
      </c>
    </row>
    <row r="4685" spans="1:23" x14ac:dyDescent="0.25">
      <c r="A4685">
        <f>COUNTIF('Value Matchup'!$D$356:$D$423,D4685)</f>
        <v>0</v>
      </c>
      <c r="B4685" t="s">
        <v>2081</v>
      </c>
      <c r="C4685">
        <v>167</v>
      </c>
      <c r="D4685" t="s">
        <v>174</v>
      </c>
      <c r="E4685" t="s">
        <v>159</v>
      </c>
      <c r="F4685" s="79" t="s">
        <v>1540</v>
      </c>
      <c r="G4685">
        <v>-0.83</v>
      </c>
      <c r="H4685">
        <v>106.5</v>
      </c>
      <c r="I4685">
        <v>106</v>
      </c>
      <c r="J4685">
        <v>107.3</v>
      </c>
      <c r="K4685">
        <v>244</v>
      </c>
      <c r="L4685">
        <v>61.7</v>
      </c>
      <c r="M4685">
        <v>296</v>
      </c>
      <c r="N4685">
        <v>6.9000000000000006E-2</v>
      </c>
      <c r="O4685">
        <v>31</v>
      </c>
      <c r="P4685">
        <v>-6.48</v>
      </c>
      <c r="Q4685">
        <v>279</v>
      </c>
      <c r="R4685">
        <v>100.4</v>
      </c>
      <c r="S4685">
        <v>262</v>
      </c>
      <c r="T4685">
        <v>106.8</v>
      </c>
      <c r="U4685">
        <v>306</v>
      </c>
      <c r="V4685">
        <v>1.56</v>
      </c>
      <c r="W4685">
        <v>117</v>
      </c>
    </row>
    <row r="4686" spans="1:23" x14ac:dyDescent="0.25">
      <c r="A4686">
        <f>COUNTIF('Value Matchup'!$D$356:$D$423,D4686)</f>
        <v>0</v>
      </c>
      <c r="B4686" t="s">
        <v>2081</v>
      </c>
      <c r="C4686">
        <v>168</v>
      </c>
      <c r="D4686" t="s">
        <v>385</v>
      </c>
      <c r="E4686" t="s">
        <v>123</v>
      </c>
      <c r="F4686" s="79" t="s">
        <v>1194</v>
      </c>
      <c r="G4686">
        <v>-0.89</v>
      </c>
      <c r="H4686">
        <v>105.4</v>
      </c>
      <c r="I4686">
        <v>126</v>
      </c>
      <c r="J4686">
        <v>106.3</v>
      </c>
      <c r="K4686">
        <v>229</v>
      </c>
      <c r="L4686">
        <v>64.8</v>
      </c>
      <c r="M4686">
        <v>190</v>
      </c>
      <c r="N4686">
        <v>-0.105</v>
      </c>
      <c r="O4686">
        <v>325</v>
      </c>
      <c r="P4686">
        <v>-3.23</v>
      </c>
      <c r="Q4686">
        <v>215</v>
      </c>
      <c r="R4686">
        <v>101.1</v>
      </c>
      <c r="S4686">
        <v>239</v>
      </c>
      <c r="T4686">
        <v>104.3</v>
      </c>
      <c r="U4686">
        <v>198</v>
      </c>
      <c r="V4686">
        <v>-4.5599999999999996</v>
      </c>
      <c r="W4686">
        <v>270</v>
      </c>
    </row>
    <row r="4687" spans="1:23" x14ac:dyDescent="0.25">
      <c r="A4687">
        <f>COUNTIF('Value Matchup'!$D$356:$D$423,D4687)</f>
        <v>0</v>
      </c>
      <c r="B4687" t="s">
        <v>2081</v>
      </c>
      <c r="C4687">
        <v>169</v>
      </c>
      <c r="D4687" t="s">
        <v>234</v>
      </c>
      <c r="E4687" t="s">
        <v>144</v>
      </c>
      <c r="F4687" s="79" t="s">
        <v>1785</v>
      </c>
      <c r="G4687">
        <v>-0.89</v>
      </c>
      <c r="H4687">
        <v>92.8</v>
      </c>
      <c r="I4687">
        <v>308</v>
      </c>
      <c r="J4687">
        <v>93.6</v>
      </c>
      <c r="K4687">
        <v>27</v>
      </c>
      <c r="L4687">
        <v>61.2</v>
      </c>
      <c r="M4687">
        <v>303</v>
      </c>
      <c r="N4687">
        <v>-9.5000000000000001E-2</v>
      </c>
      <c r="O4687">
        <v>318</v>
      </c>
      <c r="P4687">
        <v>4.49</v>
      </c>
      <c r="Q4687">
        <v>82</v>
      </c>
      <c r="R4687">
        <v>103.8</v>
      </c>
      <c r="S4687">
        <v>131</v>
      </c>
      <c r="T4687">
        <v>99.3</v>
      </c>
      <c r="U4687">
        <v>48</v>
      </c>
      <c r="V4687">
        <v>-6.25</v>
      </c>
      <c r="W4687">
        <v>295</v>
      </c>
    </row>
    <row r="4688" spans="1:23" x14ac:dyDescent="0.25">
      <c r="A4688">
        <f>COUNTIF('Value Matchup'!$D$356:$D$423,D4688)</f>
        <v>0</v>
      </c>
      <c r="B4688" t="s">
        <v>2081</v>
      </c>
      <c r="C4688">
        <v>170</v>
      </c>
      <c r="D4688" t="s">
        <v>233</v>
      </c>
      <c r="E4688" t="s">
        <v>173</v>
      </c>
      <c r="F4688" s="79" t="s">
        <v>445</v>
      </c>
      <c r="G4688">
        <v>-0.95</v>
      </c>
      <c r="H4688">
        <v>105.4</v>
      </c>
      <c r="I4688">
        <v>125</v>
      </c>
      <c r="J4688">
        <v>106.4</v>
      </c>
      <c r="K4688">
        <v>231</v>
      </c>
      <c r="L4688">
        <v>63.9</v>
      </c>
      <c r="M4688">
        <v>235</v>
      </c>
      <c r="N4688">
        <v>8.7999999999999995E-2</v>
      </c>
      <c r="O4688">
        <v>16</v>
      </c>
      <c r="P4688">
        <v>0.59</v>
      </c>
      <c r="Q4688">
        <v>146</v>
      </c>
      <c r="R4688">
        <v>104.1</v>
      </c>
      <c r="S4688">
        <v>121</v>
      </c>
      <c r="T4688">
        <v>103.6</v>
      </c>
      <c r="U4688">
        <v>170</v>
      </c>
      <c r="V4688">
        <v>3.32</v>
      </c>
      <c r="W4688">
        <v>67</v>
      </c>
    </row>
    <row r="4689" spans="1:23" x14ac:dyDescent="0.25">
      <c r="A4689">
        <f>COUNTIF('Value Matchup'!$D$356:$D$423,D4689)</f>
        <v>0</v>
      </c>
      <c r="B4689" t="s">
        <v>2081</v>
      </c>
      <c r="C4689">
        <v>171</v>
      </c>
      <c r="D4689" t="s">
        <v>359</v>
      </c>
      <c r="E4689" t="s">
        <v>150</v>
      </c>
      <c r="F4689" s="79" t="s">
        <v>1752</v>
      </c>
      <c r="G4689">
        <v>-1.01</v>
      </c>
      <c r="H4689">
        <v>95.7</v>
      </c>
      <c r="I4689">
        <v>280</v>
      </c>
      <c r="J4689">
        <v>96.7</v>
      </c>
      <c r="K4689">
        <v>64</v>
      </c>
      <c r="L4689">
        <v>61.6</v>
      </c>
      <c r="M4689">
        <v>297</v>
      </c>
      <c r="N4689">
        <v>-0.104</v>
      </c>
      <c r="O4689">
        <v>324</v>
      </c>
      <c r="P4689">
        <v>5.82</v>
      </c>
      <c r="Q4689">
        <v>68</v>
      </c>
      <c r="R4689">
        <v>106.3</v>
      </c>
      <c r="S4689">
        <v>50</v>
      </c>
      <c r="T4689">
        <v>100.5</v>
      </c>
      <c r="U4689">
        <v>81</v>
      </c>
      <c r="V4689">
        <v>-4.74</v>
      </c>
      <c r="W4689">
        <v>273</v>
      </c>
    </row>
    <row r="4690" spans="1:23" x14ac:dyDescent="0.25">
      <c r="A4690">
        <f>COUNTIF('Value Matchup'!$D$356:$D$423,D4690)</f>
        <v>0</v>
      </c>
      <c r="B4690" t="s">
        <v>2081</v>
      </c>
      <c r="C4690">
        <v>172</v>
      </c>
      <c r="D4690" t="s">
        <v>185</v>
      </c>
      <c r="E4690" t="s">
        <v>123</v>
      </c>
      <c r="F4690" s="79" t="s">
        <v>445</v>
      </c>
      <c r="G4690">
        <v>-1.03</v>
      </c>
      <c r="H4690">
        <v>98.5</v>
      </c>
      <c r="I4690">
        <v>238</v>
      </c>
      <c r="J4690">
        <v>99.6</v>
      </c>
      <c r="K4690">
        <v>105</v>
      </c>
      <c r="L4690">
        <v>64.099999999999994</v>
      </c>
      <c r="M4690">
        <v>226</v>
      </c>
      <c r="N4690">
        <v>-0.01</v>
      </c>
      <c r="O4690">
        <v>190</v>
      </c>
      <c r="P4690">
        <v>-2.69</v>
      </c>
      <c r="Q4690">
        <v>209</v>
      </c>
      <c r="R4690">
        <v>102.5</v>
      </c>
      <c r="S4690">
        <v>188</v>
      </c>
      <c r="T4690">
        <v>105.2</v>
      </c>
      <c r="U4690">
        <v>235</v>
      </c>
      <c r="V4690">
        <v>-5.37</v>
      </c>
      <c r="W4690">
        <v>283</v>
      </c>
    </row>
    <row r="4691" spans="1:23" x14ac:dyDescent="0.25">
      <c r="A4691">
        <f>COUNTIF('Value Matchup'!$D$356:$D$423,D4691)</f>
        <v>0</v>
      </c>
      <c r="B4691" t="s">
        <v>2081</v>
      </c>
      <c r="C4691">
        <v>173</v>
      </c>
      <c r="D4691" t="s">
        <v>2070</v>
      </c>
      <c r="E4691" t="s">
        <v>148</v>
      </c>
      <c r="F4691" s="79" t="s">
        <v>538</v>
      </c>
      <c r="G4691">
        <v>-1.05</v>
      </c>
      <c r="H4691">
        <v>101.5</v>
      </c>
      <c r="I4691">
        <v>193</v>
      </c>
      <c r="J4691">
        <v>102.5</v>
      </c>
      <c r="K4691">
        <v>154</v>
      </c>
      <c r="L4691">
        <v>69.099999999999994</v>
      </c>
      <c r="M4691">
        <v>46</v>
      </c>
      <c r="N4691">
        <v>3.6999999999999998E-2</v>
      </c>
      <c r="O4691">
        <v>77</v>
      </c>
      <c r="P4691">
        <v>-5.56</v>
      </c>
      <c r="Q4691">
        <v>264</v>
      </c>
      <c r="R4691">
        <v>99.8</v>
      </c>
      <c r="S4691">
        <v>273</v>
      </c>
      <c r="T4691">
        <v>105.3</v>
      </c>
      <c r="U4691">
        <v>249</v>
      </c>
      <c r="V4691">
        <v>4.12</v>
      </c>
      <c r="W4691">
        <v>59</v>
      </c>
    </row>
    <row r="4692" spans="1:23" x14ac:dyDescent="0.25">
      <c r="A4692">
        <f>COUNTIF('Value Matchup'!$D$356:$D$423,D4692)</f>
        <v>0</v>
      </c>
      <c r="B4692" t="s">
        <v>2081</v>
      </c>
      <c r="C4692">
        <v>174</v>
      </c>
      <c r="D4692" t="s">
        <v>389</v>
      </c>
      <c r="E4692" t="s">
        <v>153</v>
      </c>
      <c r="F4692" s="79" t="s">
        <v>1405</v>
      </c>
      <c r="G4692">
        <v>-1.05</v>
      </c>
      <c r="H4692">
        <v>102.2</v>
      </c>
      <c r="I4692">
        <v>182</v>
      </c>
      <c r="J4692">
        <v>103.3</v>
      </c>
      <c r="K4692">
        <v>170</v>
      </c>
      <c r="L4692">
        <v>62</v>
      </c>
      <c r="M4692">
        <v>289</v>
      </c>
      <c r="N4692">
        <v>-1.6E-2</v>
      </c>
      <c r="O4692">
        <v>209</v>
      </c>
      <c r="P4692">
        <v>-2.41</v>
      </c>
      <c r="Q4692">
        <v>203</v>
      </c>
      <c r="R4692">
        <v>102.4</v>
      </c>
      <c r="S4692">
        <v>191</v>
      </c>
      <c r="T4692">
        <v>104.8</v>
      </c>
      <c r="U4692">
        <v>218</v>
      </c>
      <c r="V4692">
        <v>0.87</v>
      </c>
      <c r="W4692">
        <v>133</v>
      </c>
    </row>
    <row r="4693" spans="1:23" x14ac:dyDescent="0.25">
      <c r="A4693">
        <f>COUNTIF('Value Matchup'!$D$356:$D$423,D4693)</f>
        <v>0</v>
      </c>
      <c r="B4693" t="s">
        <v>2081</v>
      </c>
      <c r="C4693">
        <v>175</v>
      </c>
      <c r="D4693" t="s">
        <v>32</v>
      </c>
      <c r="E4693" t="s">
        <v>1974</v>
      </c>
      <c r="F4693" s="79" t="s">
        <v>1296</v>
      </c>
      <c r="G4693">
        <v>-1.17</v>
      </c>
      <c r="H4693">
        <v>105.1</v>
      </c>
      <c r="I4693">
        <v>129</v>
      </c>
      <c r="J4693">
        <v>106.2</v>
      </c>
      <c r="K4693">
        <v>227</v>
      </c>
      <c r="L4693">
        <v>69.2</v>
      </c>
      <c r="M4693">
        <v>41</v>
      </c>
      <c r="N4693">
        <v>3.0000000000000001E-3</v>
      </c>
      <c r="O4693">
        <v>162</v>
      </c>
      <c r="P4693">
        <v>-5.77</v>
      </c>
      <c r="Q4693">
        <v>269</v>
      </c>
      <c r="R4693">
        <v>101.7</v>
      </c>
      <c r="S4693">
        <v>219</v>
      </c>
      <c r="T4693">
        <v>107.4</v>
      </c>
      <c r="U4693">
        <v>318</v>
      </c>
      <c r="V4693">
        <v>0.04</v>
      </c>
      <c r="W4693">
        <v>155</v>
      </c>
    </row>
    <row r="4694" spans="1:23" x14ac:dyDescent="0.25">
      <c r="A4694">
        <f>COUNTIF('Value Matchup'!$D$356:$D$423,D4694)</f>
        <v>0</v>
      </c>
      <c r="B4694" t="s">
        <v>2081</v>
      </c>
      <c r="C4694">
        <v>176</v>
      </c>
      <c r="D4694" t="s">
        <v>188</v>
      </c>
      <c r="E4694" t="s">
        <v>173</v>
      </c>
      <c r="F4694" s="79" t="s">
        <v>517</v>
      </c>
      <c r="G4694">
        <v>-1.29</v>
      </c>
      <c r="H4694">
        <v>104.2</v>
      </c>
      <c r="I4694">
        <v>145</v>
      </c>
      <c r="J4694">
        <v>105.5</v>
      </c>
      <c r="K4694">
        <v>208</v>
      </c>
      <c r="L4694">
        <v>60</v>
      </c>
      <c r="M4694">
        <v>317</v>
      </c>
      <c r="N4694">
        <v>4.8000000000000001E-2</v>
      </c>
      <c r="O4694">
        <v>55</v>
      </c>
      <c r="P4694">
        <v>1.06</v>
      </c>
      <c r="Q4694">
        <v>134</v>
      </c>
      <c r="R4694">
        <v>104.2</v>
      </c>
      <c r="S4694">
        <v>116</v>
      </c>
      <c r="T4694">
        <v>103.1</v>
      </c>
      <c r="U4694">
        <v>160</v>
      </c>
      <c r="V4694">
        <v>4.96</v>
      </c>
      <c r="W4694">
        <v>50</v>
      </c>
    </row>
    <row r="4695" spans="1:23" x14ac:dyDescent="0.25">
      <c r="A4695">
        <f>COUNTIF('Value Matchup'!$D$356:$D$423,D4695)</f>
        <v>0</v>
      </c>
      <c r="B4695" t="s">
        <v>2081</v>
      </c>
      <c r="C4695">
        <v>177</v>
      </c>
      <c r="D4695" t="s">
        <v>2071</v>
      </c>
      <c r="E4695" t="s">
        <v>207</v>
      </c>
      <c r="F4695" s="79" t="s">
        <v>516</v>
      </c>
      <c r="G4695">
        <v>-1.63</v>
      </c>
      <c r="H4695">
        <v>100.2</v>
      </c>
      <c r="I4695">
        <v>217</v>
      </c>
      <c r="J4695">
        <v>101.8</v>
      </c>
      <c r="K4695">
        <v>147</v>
      </c>
      <c r="L4695">
        <v>64.599999999999994</v>
      </c>
      <c r="M4695">
        <v>201</v>
      </c>
      <c r="N4695">
        <v>1.0999999999999999E-2</v>
      </c>
      <c r="O4695">
        <v>141</v>
      </c>
      <c r="P4695">
        <v>-10.55</v>
      </c>
      <c r="Q4695">
        <v>324</v>
      </c>
      <c r="R4695">
        <v>99.6</v>
      </c>
      <c r="S4695">
        <v>278</v>
      </c>
      <c r="T4695">
        <v>110.1</v>
      </c>
      <c r="U4695">
        <v>333</v>
      </c>
      <c r="V4695">
        <v>-4.2</v>
      </c>
      <c r="W4695">
        <v>263</v>
      </c>
    </row>
    <row r="4696" spans="1:23" x14ac:dyDescent="0.25">
      <c r="A4696">
        <f>COUNTIF('Value Matchup'!$D$356:$D$423,D4696)</f>
        <v>0</v>
      </c>
      <c r="B4696" t="s">
        <v>2081</v>
      </c>
      <c r="C4696">
        <v>178</v>
      </c>
      <c r="D4696" t="s">
        <v>239</v>
      </c>
      <c r="E4696" t="s">
        <v>1974</v>
      </c>
      <c r="F4696" s="79" t="s">
        <v>1406</v>
      </c>
      <c r="G4696">
        <v>-1.73</v>
      </c>
      <c r="H4696">
        <v>105.4</v>
      </c>
      <c r="I4696">
        <v>124</v>
      </c>
      <c r="J4696">
        <v>107.2</v>
      </c>
      <c r="K4696">
        <v>242</v>
      </c>
      <c r="L4696">
        <v>60.8</v>
      </c>
      <c r="M4696">
        <v>310</v>
      </c>
      <c r="N4696">
        <v>6.4000000000000001E-2</v>
      </c>
      <c r="O4696">
        <v>40</v>
      </c>
      <c r="P4696">
        <v>-5.5</v>
      </c>
      <c r="Q4696">
        <v>262</v>
      </c>
      <c r="R4696">
        <v>101.9</v>
      </c>
      <c r="S4696">
        <v>210</v>
      </c>
      <c r="T4696">
        <v>107.4</v>
      </c>
      <c r="U4696">
        <v>316</v>
      </c>
      <c r="V4696">
        <v>2.16</v>
      </c>
      <c r="W4696">
        <v>93</v>
      </c>
    </row>
    <row r="4697" spans="1:23" x14ac:dyDescent="0.25">
      <c r="A4697">
        <f>COUNTIF('Value Matchup'!$D$356:$D$423,D4697)</f>
        <v>0</v>
      </c>
      <c r="B4697" t="s">
        <v>2081</v>
      </c>
      <c r="C4697">
        <v>179</v>
      </c>
      <c r="D4697" t="s">
        <v>236</v>
      </c>
      <c r="E4697" t="s">
        <v>144</v>
      </c>
      <c r="F4697" s="79" t="s">
        <v>1078</v>
      </c>
      <c r="G4697">
        <v>-1.77</v>
      </c>
      <c r="H4697">
        <v>101.1</v>
      </c>
      <c r="I4697">
        <v>197</v>
      </c>
      <c r="J4697">
        <v>102.9</v>
      </c>
      <c r="K4697">
        <v>165</v>
      </c>
      <c r="L4697">
        <v>64.7</v>
      </c>
      <c r="M4697">
        <v>195</v>
      </c>
      <c r="N4697">
        <v>0.10100000000000001</v>
      </c>
      <c r="O4697">
        <v>11</v>
      </c>
      <c r="P4697">
        <v>5.35</v>
      </c>
      <c r="Q4697">
        <v>75</v>
      </c>
      <c r="R4697">
        <v>104.4</v>
      </c>
      <c r="S4697">
        <v>107</v>
      </c>
      <c r="T4697">
        <v>99</v>
      </c>
      <c r="U4697">
        <v>33</v>
      </c>
      <c r="V4697">
        <v>-5.81</v>
      </c>
      <c r="W4697">
        <v>289</v>
      </c>
    </row>
    <row r="4698" spans="1:23" x14ac:dyDescent="0.25">
      <c r="A4698">
        <f>COUNTIF('Value Matchup'!$D$356:$D$423,D4698)</f>
        <v>0</v>
      </c>
      <c r="B4698" t="s">
        <v>2081</v>
      </c>
      <c r="C4698">
        <v>180</v>
      </c>
      <c r="D4698" t="s">
        <v>1281</v>
      </c>
      <c r="E4698" t="s">
        <v>169</v>
      </c>
      <c r="F4698" s="79" t="s">
        <v>1564</v>
      </c>
      <c r="G4698">
        <v>-1.95</v>
      </c>
      <c r="H4698">
        <v>99.6</v>
      </c>
      <c r="I4698">
        <v>227</v>
      </c>
      <c r="J4698">
        <v>101.5</v>
      </c>
      <c r="K4698">
        <v>139</v>
      </c>
      <c r="L4698">
        <v>67.900000000000006</v>
      </c>
      <c r="M4698">
        <v>73</v>
      </c>
      <c r="N4698">
        <v>-4.3999999999999997E-2</v>
      </c>
      <c r="O4698">
        <v>273</v>
      </c>
      <c r="P4698">
        <v>-7.76</v>
      </c>
      <c r="Q4698">
        <v>302</v>
      </c>
      <c r="R4698">
        <v>100.1</v>
      </c>
      <c r="S4698">
        <v>267</v>
      </c>
      <c r="T4698">
        <v>107.9</v>
      </c>
      <c r="U4698">
        <v>325</v>
      </c>
      <c r="V4698">
        <v>-7.95</v>
      </c>
      <c r="W4698">
        <v>315</v>
      </c>
    </row>
    <row r="4699" spans="1:23" x14ac:dyDescent="0.25">
      <c r="A4699">
        <f>COUNTIF('Value Matchup'!$D$356:$D$423,D4699)</f>
        <v>0</v>
      </c>
      <c r="B4699" t="s">
        <v>2081</v>
      </c>
      <c r="C4699">
        <v>181</v>
      </c>
      <c r="D4699" t="s">
        <v>295</v>
      </c>
      <c r="E4699" t="s">
        <v>161</v>
      </c>
      <c r="F4699" s="79" t="s">
        <v>1747</v>
      </c>
      <c r="G4699">
        <v>-1.99</v>
      </c>
      <c r="H4699">
        <v>106.4</v>
      </c>
      <c r="I4699">
        <v>110</v>
      </c>
      <c r="J4699">
        <v>108.4</v>
      </c>
      <c r="K4699">
        <v>266</v>
      </c>
      <c r="L4699">
        <v>65.2</v>
      </c>
      <c r="M4699">
        <v>170</v>
      </c>
      <c r="N4699">
        <v>-3.7999999999999999E-2</v>
      </c>
      <c r="O4699">
        <v>258</v>
      </c>
      <c r="P4699">
        <v>0.43</v>
      </c>
      <c r="Q4699">
        <v>150</v>
      </c>
      <c r="R4699">
        <v>105.5</v>
      </c>
      <c r="S4699">
        <v>72</v>
      </c>
      <c r="T4699">
        <v>105</v>
      </c>
      <c r="U4699">
        <v>228</v>
      </c>
      <c r="V4699">
        <v>1.43</v>
      </c>
      <c r="W4699">
        <v>122</v>
      </c>
    </row>
    <row r="4700" spans="1:23" x14ac:dyDescent="0.25">
      <c r="A4700">
        <f>COUNTIF('Value Matchup'!$D$356:$D$423,D4700)</f>
        <v>0</v>
      </c>
      <c r="B4700" t="s">
        <v>2081</v>
      </c>
      <c r="C4700">
        <v>182</v>
      </c>
      <c r="D4700" t="s">
        <v>342</v>
      </c>
      <c r="E4700" t="s">
        <v>108</v>
      </c>
      <c r="F4700" s="79" t="s">
        <v>1059</v>
      </c>
      <c r="G4700">
        <v>-2.0099999999999998</v>
      </c>
      <c r="H4700">
        <v>101.5</v>
      </c>
      <c r="I4700">
        <v>192</v>
      </c>
      <c r="J4700">
        <v>103.5</v>
      </c>
      <c r="K4700">
        <v>177</v>
      </c>
      <c r="L4700">
        <v>67.900000000000006</v>
      </c>
      <c r="M4700">
        <v>69</v>
      </c>
      <c r="N4700">
        <v>0.159</v>
      </c>
      <c r="O4700">
        <v>1</v>
      </c>
      <c r="P4700">
        <v>-3.62</v>
      </c>
      <c r="Q4700">
        <v>223</v>
      </c>
      <c r="R4700">
        <v>100.8</v>
      </c>
      <c r="S4700">
        <v>245</v>
      </c>
      <c r="T4700">
        <v>104.4</v>
      </c>
      <c r="U4700">
        <v>200</v>
      </c>
      <c r="V4700">
        <v>3.52</v>
      </c>
      <c r="W4700">
        <v>64</v>
      </c>
    </row>
    <row r="4701" spans="1:23" x14ac:dyDescent="0.25">
      <c r="A4701">
        <f>COUNTIF('Value Matchup'!$D$356:$D$423,D4701)</f>
        <v>0</v>
      </c>
      <c r="B4701" t="s">
        <v>2081</v>
      </c>
      <c r="C4701">
        <v>183</v>
      </c>
      <c r="D4701" t="s">
        <v>421</v>
      </c>
      <c r="E4701" t="s">
        <v>173</v>
      </c>
      <c r="F4701" s="79" t="s">
        <v>1188</v>
      </c>
      <c r="G4701">
        <v>-2.0299999999999998</v>
      </c>
      <c r="H4701">
        <v>101</v>
      </c>
      <c r="I4701">
        <v>203</v>
      </c>
      <c r="J4701">
        <v>103</v>
      </c>
      <c r="K4701">
        <v>167</v>
      </c>
      <c r="L4701">
        <v>61</v>
      </c>
      <c r="M4701">
        <v>308</v>
      </c>
      <c r="N4701">
        <v>1.6E-2</v>
      </c>
      <c r="O4701">
        <v>125</v>
      </c>
      <c r="P4701">
        <v>0.23</v>
      </c>
      <c r="Q4701">
        <v>154</v>
      </c>
      <c r="R4701">
        <v>104.4</v>
      </c>
      <c r="S4701">
        <v>102</v>
      </c>
      <c r="T4701">
        <v>104.2</v>
      </c>
      <c r="U4701">
        <v>192</v>
      </c>
      <c r="V4701">
        <v>0.81</v>
      </c>
      <c r="W4701">
        <v>135</v>
      </c>
    </row>
    <row r="4702" spans="1:23" x14ac:dyDescent="0.25">
      <c r="A4702">
        <f>COUNTIF('Value Matchup'!$D$356:$D$423,D4702)</f>
        <v>0</v>
      </c>
      <c r="B4702" t="s">
        <v>2081</v>
      </c>
      <c r="C4702">
        <v>184</v>
      </c>
      <c r="D4702" t="s">
        <v>260</v>
      </c>
      <c r="E4702" t="s">
        <v>161</v>
      </c>
      <c r="F4702" s="79" t="s">
        <v>1581</v>
      </c>
      <c r="G4702">
        <v>-2.13</v>
      </c>
      <c r="H4702">
        <v>105.3</v>
      </c>
      <c r="I4702">
        <v>128</v>
      </c>
      <c r="J4702">
        <v>107.4</v>
      </c>
      <c r="K4702">
        <v>247</v>
      </c>
      <c r="L4702">
        <v>68.8</v>
      </c>
      <c r="M4702">
        <v>48</v>
      </c>
      <c r="N4702">
        <v>7.5999999999999998E-2</v>
      </c>
      <c r="O4702">
        <v>28</v>
      </c>
      <c r="P4702">
        <v>-1.68</v>
      </c>
      <c r="Q4702">
        <v>193</v>
      </c>
      <c r="R4702">
        <v>104.5</v>
      </c>
      <c r="S4702">
        <v>99</v>
      </c>
      <c r="T4702">
        <v>106.2</v>
      </c>
      <c r="U4702">
        <v>288</v>
      </c>
      <c r="V4702">
        <v>-4.41</v>
      </c>
      <c r="W4702">
        <v>266</v>
      </c>
    </row>
    <row r="4703" spans="1:23" x14ac:dyDescent="0.25">
      <c r="A4703">
        <f>COUNTIF('Value Matchup'!$D$356:$D$423,D4703)</f>
        <v>0</v>
      </c>
      <c r="B4703" t="s">
        <v>2081</v>
      </c>
      <c r="C4703">
        <v>185</v>
      </c>
      <c r="D4703" t="s">
        <v>371</v>
      </c>
      <c r="E4703" t="s">
        <v>108</v>
      </c>
      <c r="F4703" s="79" t="s">
        <v>1296</v>
      </c>
      <c r="G4703">
        <v>-2.23</v>
      </c>
      <c r="H4703">
        <v>102.8</v>
      </c>
      <c r="I4703">
        <v>172</v>
      </c>
      <c r="J4703">
        <v>105</v>
      </c>
      <c r="K4703">
        <v>198</v>
      </c>
      <c r="L4703">
        <v>63.4</v>
      </c>
      <c r="M4703">
        <v>248</v>
      </c>
      <c r="N4703">
        <v>-0.09</v>
      </c>
      <c r="O4703">
        <v>313</v>
      </c>
      <c r="P4703">
        <v>-7.96</v>
      </c>
      <c r="Q4703">
        <v>305</v>
      </c>
      <c r="R4703">
        <v>98.1</v>
      </c>
      <c r="S4703">
        <v>307</v>
      </c>
      <c r="T4703">
        <v>106.1</v>
      </c>
      <c r="U4703">
        <v>278</v>
      </c>
      <c r="V4703">
        <v>-7.41</v>
      </c>
      <c r="W4703">
        <v>312</v>
      </c>
    </row>
    <row r="4704" spans="1:23" x14ac:dyDescent="0.25">
      <c r="A4704">
        <f>COUNTIF('Value Matchup'!$D$356:$D$423,D4704)</f>
        <v>0</v>
      </c>
      <c r="B4704" t="s">
        <v>2081</v>
      </c>
      <c r="C4704">
        <v>186</v>
      </c>
      <c r="D4704" t="s">
        <v>2072</v>
      </c>
      <c r="E4704" t="s">
        <v>159</v>
      </c>
      <c r="F4704" s="79" t="s">
        <v>2073</v>
      </c>
      <c r="G4704">
        <v>-2.2599999999999998</v>
      </c>
      <c r="H4704">
        <v>109</v>
      </c>
      <c r="I4704">
        <v>74</v>
      </c>
      <c r="J4704">
        <v>111.2</v>
      </c>
      <c r="K4704">
        <v>303</v>
      </c>
      <c r="L4704">
        <v>58.2</v>
      </c>
      <c r="M4704">
        <v>327</v>
      </c>
      <c r="N4704">
        <v>8.7999999999999995E-2</v>
      </c>
      <c r="O4704">
        <v>15</v>
      </c>
      <c r="P4704">
        <v>-8.33</v>
      </c>
      <c r="Q4704">
        <v>308</v>
      </c>
      <c r="R4704">
        <v>99.3</v>
      </c>
      <c r="S4704">
        <v>285</v>
      </c>
      <c r="T4704">
        <v>107.6</v>
      </c>
      <c r="U4704">
        <v>323</v>
      </c>
      <c r="V4704">
        <v>-5.8</v>
      </c>
      <c r="W4704">
        <v>288</v>
      </c>
    </row>
    <row r="4705" spans="1:23" x14ac:dyDescent="0.25">
      <c r="A4705">
        <f>COUNTIF('Value Matchup'!$D$356:$D$423,D4705)</f>
        <v>0</v>
      </c>
      <c r="B4705" t="s">
        <v>2081</v>
      </c>
      <c r="C4705">
        <v>187</v>
      </c>
      <c r="D4705" t="s">
        <v>353</v>
      </c>
      <c r="E4705" t="s">
        <v>167</v>
      </c>
      <c r="F4705" s="79" t="s">
        <v>1078</v>
      </c>
      <c r="G4705">
        <v>-2.4</v>
      </c>
      <c r="H4705">
        <v>98.3</v>
      </c>
      <c r="I4705">
        <v>242</v>
      </c>
      <c r="J4705">
        <v>100.7</v>
      </c>
      <c r="K4705">
        <v>125</v>
      </c>
      <c r="L4705">
        <v>64.599999999999994</v>
      </c>
      <c r="M4705">
        <v>208</v>
      </c>
      <c r="N4705">
        <v>-0.113</v>
      </c>
      <c r="O4705">
        <v>329</v>
      </c>
      <c r="P4705">
        <v>-4.3</v>
      </c>
      <c r="Q4705">
        <v>239</v>
      </c>
      <c r="R4705">
        <v>98.6</v>
      </c>
      <c r="S4705">
        <v>297</v>
      </c>
      <c r="T4705">
        <v>102.9</v>
      </c>
      <c r="U4705">
        <v>155</v>
      </c>
      <c r="V4705">
        <v>-10.33</v>
      </c>
      <c r="W4705">
        <v>328</v>
      </c>
    </row>
    <row r="4706" spans="1:23" x14ac:dyDescent="0.25">
      <c r="A4706">
        <f>COUNTIF('Value Matchup'!$D$356:$D$423,D4706)</f>
        <v>0</v>
      </c>
      <c r="B4706" t="s">
        <v>2081</v>
      </c>
      <c r="C4706">
        <v>188</v>
      </c>
      <c r="D4706" t="s">
        <v>200</v>
      </c>
      <c r="E4706" t="s">
        <v>144</v>
      </c>
      <c r="F4706" s="79" t="s">
        <v>1662</v>
      </c>
      <c r="G4706">
        <v>-2.42</v>
      </c>
      <c r="H4706">
        <v>100.4</v>
      </c>
      <c r="I4706">
        <v>208</v>
      </c>
      <c r="J4706">
        <v>102.9</v>
      </c>
      <c r="K4706">
        <v>164</v>
      </c>
      <c r="L4706">
        <v>67.400000000000006</v>
      </c>
      <c r="M4706">
        <v>91</v>
      </c>
      <c r="N4706">
        <v>4.5999999999999999E-2</v>
      </c>
      <c r="O4706">
        <v>62</v>
      </c>
      <c r="P4706">
        <v>4.6399999999999997</v>
      </c>
      <c r="Q4706">
        <v>81</v>
      </c>
      <c r="R4706">
        <v>103.7</v>
      </c>
      <c r="S4706">
        <v>140</v>
      </c>
      <c r="T4706">
        <v>99</v>
      </c>
      <c r="U4706">
        <v>34</v>
      </c>
      <c r="V4706">
        <v>-5.9</v>
      </c>
      <c r="W4706">
        <v>290</v>
      </c>
    </row>
    <row r="4707" spans="1:23" x14ac:dyDescent="0.25">
      <c r="A4707">
        <f>COUNTIF('Value Matchup'!$D$356:$D$423,D4707)</f>
        <v>0</v>
      </c>
      <c r="B4707" t="s">
        <v>2081</v>
      </c>
      <c r="C4707">
        <v>189</v>
      </c>
      <c r="D4707" t="s">
        <v>361</v>
      </c>
      <c r="E4707" t="s">
        <v>108</v>
      </c>
      <c r="F4707" s="79" t="s">
        <v>765</v>
      </c>
      <c r="G4707">
        <v>-2.64</v>
      </c>
      <c r="H4707">
        <v>101</v>
      </c>
      <c r="I4707">
        <v>202</v>
      </c>
      <c r="J4707">
        <v>103.6</v>
      </c>
      <c r="K4707">
        <v>181</v>
      </c>
      <c r="L4707">
        <v>61.6</v>
      </c>
      <c r="M4707">
        <v>300</v>
      </c>
      <c r="N4707">
        <v>0</v>
      </c>
      <c r="O4707">
        <v>169</v>
      </c>
      <c r="P4707">
        <v>-4.97</v>
      </c>
      <c r="Q4707">
        <v>252</v>
      </c>
      <c r="R4707">
        <v>100.5</v>
      </c>
      <c r="S4707">
        <v>255</v>
      </c>
      <c r="T4707">
        <v>105.5</v>
      </c>
      <c r="U4707">
        <v>258</v>
      </c>
      <c r="V4707">
        <v>1.46</v>
      </c>
      <c r="W4707">
        <v>121</v>
      </c>
    </row>
    <row r="4708" spans="1:23" x14ac:dyDescent="0.25">
      <c r="A4708">
        <f>COUNTIF('Value Matchup'!$D$356:$D$423,D4708)</f>
        <v>1</v>
      </c>
      <c r="B4708" t="s">
        <v>2081</v>
      </c>
      <c r="C4708">
        <v>190</v>
      </c>
      <c r="D4708" t="s">
        <v>390</v>
      </c>
      <c r="E4708" t="s">
        <v>167</v>
      </c>
      <c r="F4708" s="79" t="s">
        <v>1194</v>
      </c>
      <c r="G4708">
        <v>-2.74</v>
      </c>
      <c r="H4708">
        <v>99.9</v>
      </c>
      <c r="I4708">
        <v>219</v>
      </c>
      <c r="J4708">
        <v>102.6</v>
      </c>
      <c r="K4708">
        <v>158</v>
      </c>
      <c r="L4708">
        <v>62</v>
      </c>
      <c r="M4708">
        <v>288</v>
      </c>
      <c r="N4708">
        <v>-2.7E-2</v>
      </c>
      <c r="O4708">
        <v>232</v>
      </c>
      <c r="P4708">
        <v>-3.23</v>
      </c>
      <c r="Q4708">
        <v>216</v>
      </c>
      <c r="R4708">
        <v>100.1</v>
      </c>
      <c r="S4708">
        <v>270</v>
      </c>
      <c r="T4708">
        <v>103.3</v>
      </c>
      <c r="U4708">
        <v>163</v>
      </c>
      <c r="V4708">
        <v>-7.62</v>
      </c>
      <c r="W4708">
        <v>314</v>
      </c>
    </row>
    <row r="4709" spans="1:23" x14ac:dyDescent="0.25">
      <c r="A4709">
        <f>COUNTIF('Value Matchup'!$D$356:$D$423,D4709)</f>
        <v>0</v>
      </c>
      <c r="B4709" t="s">
        <v>2081</v>
      </c>
      <c r="C4709">
        <v>191</v>
      </c>
      <c r="D4709" t="s">
        <v>399</v>
      </c>
      <c r="E4709" t="s">
        <v>108</v>
      </c>
      <c r="F4709" s="79" t="s">
        <v>447</v>
      </c>
      <c r="G4709">
        <v>-2.86</v>
      </c>
      <c r="H4709">
        <v>102.5</v>
      </c>
      <c r="I4709">
        <v>179</v>
      </c>
      <c r="J4709">
        <v>105.3</v>
      </c>
      <c r="K4709">
        <v>205</v>
      </c>
      <c r="L4709">
        <v>66.2</v>
      </c>
      <c r="M4709">
        <v>125</v>
      </c>
      <c r="N4709">
        <v>-7.0000000000000007E-2</v>
      </c>
      <c r="O4709">
        <v>306</v>
      </c>
      <c r="P4709">
        <v>-1.85</v>
      </c>
      <c r="Q4709">
        <v>197</v>
      </c>
      <c r="R4709">
        <v>102.3</v>
      </c>
      <c r="S4709">
        <v>197</v>
      </c>
      <c r="T4709">
        <v>104.1</v>
      </c>
      <c r="U4709">
        <v>190</v>
      </c>
      <c r="V4709">
        <v>5.98</v>
      </c>
      <c r="W4709">
        <v>41</v>
      </c>
    </row>
    <row r="4710" spans="1:23" x14ac:dyDescent="0.25">
      <c r="A4710">
        <f>COUNTIF('Value Matchup'!$D$356:$D$423,D4710)</f>
        <v>0</v>
      </c>
      <c r="B4710" t="s">
        <v>2081</v>
      </c>
      <c r="C4710">
        <v>192</v>
      </c>
      <c r="D4710" t="s">
        <v>249</v>
      </c>
      <c r="E4710" t="s">
        <v>121</v>
      </c>
      <c r="F4710" s="79" t="s">
        <v>455</v>
      </c>
      <c r="G4710">
        <v>-3.05</v>
      </c>
      <c r="H4710">
        <v>96.8</v>
      </c>
      <c r="I4710">
        <v>271</v>
      </c>
      <c r="J4710">
        <v>99.8</v>
      </c>
      <c r="K4710">
        <v>110</v>
      </c>
      <c r="L4710">
        <v>63.7</v>
      </c>
      <c r="M4710">
        <v>243</v>
      </c>
      <c r="N4710">
        <v>6.5000000000000002E-2</v>
      </c>
      <c r="O4710">
        <v>37</v>
      </c>
      <c r="P4710">
        <v>-6.77</v>
      </c>
      <c r="Q4710">
        <v>283</v>
      </c>
      <c r="R4710">
        <v>98.2</v>
      </c>
      <c r="S4710">
        <v>305</v>
      </c>
      <c r="T4710">
        <v>105</v>
      </c>
      <c r="U4710">
        <v>224</v>
      </c>
      <c r="V4710">
        <v>-4.09</v>
      </c>
      <c r="W4710">
        <v>258</v>
      </c>
    </row>
    <row r="4711" spans="1:23" x14ac:dyDescent="0.25">
      <c r="A4711">
        <f>COUNTIF('Value Matchup'!$D$356:$D$423,D4711)</f>
        <v>0</v>
      </c>
      <c r="B4711" t="s">
        <v>2081</v>
      </c>
      <c r="C4711">
        <v>193</v>
      </c>
      <c r="D4711" t="s">
        <v>220</v>
      </c>
      <c r="E4711" t="s">
        <v>173</v>
      </c>
      <c r="F4711" s="79" t="s">
        <v>452</v>
      </c>
      <c r="G4711">
        <v>-3.06</v>
      </c>
      <c r="H4711">
        <v>102.8</v>
      </c>
      <c r="I4711">
        <v>170</v>
      </c>
      <c r="J4711">
        <v>105.8</v>
      </c>
      <c r="K4711">
        <v>217</v>
      </c>
      <c r="L4711">
        <v>63.1</v>
      </c>
      <c r="M4711">
        <v>257</v>
      </c>
      <c r="N4711">
        <v>5.6000000000000001E-2</v>
      </c>
      <c r="O4711">
        <v>48</v>
      </c>
      <c r="P4711">
        <v>-0.04</v>
      </c>
      <c r="Q4711">
        <v>162</v>
      </c>
      <c r="R4711">
        <v>104.2</v>
      </c>
      <c r="S4711">
        <v>117</v>
      </c>
      <c r="T4711">
        <v>104.2</v>
      </c>
      <c r="U4711">
        <v>194</v>
      </c>
      <c r="V4711">
        <v>-0.53</v>
      </c>
      <c r="W4711">
        <v>165</v>
      </c>
    </row>
    <row r="4712" spans="1:23" x14ac:dyDescent="0.25">
      <c r="A4712">
        <f>COUNTIF('Value Matchup'!$D$356:$D$423,D4712)</f>
        <v>0</v>
      </c>
      <c r="B4712" t="s">
        <v>2081</v>
      </c>
      <c r="C4712">
        <v>194</v>
      </c>
      <c r="D4712" t="s">
        <v>137</v>
      </c>
      <c r="E4712" t="s">
        <v>118</v>
      </c>
      <c r="F4712" s="79" t="s">
        <v>1586</v>
      </c>
      <c r="G4712">
        <v>-3.19</v>
      </c>
      <c r="H4712">
        <v>95.8</v>
      </c>
      <c r="I4712">
        <v>276</v>
      </c>
      <c r="J4712">
        <v>99</v>
      </c>
      <c r="K4712">
        <v>96</v>
      </c>
      <c r="L4712">
        <v>63.3</v>
      </c>
      <c r="M4712">
        <v>253</v>
      </c>
      <c r="N4712">
        <v>1.4999999999999999E-2</v>
      </c>
      <c r="O4712">
        <v>129</v>
      </c>
      <c r="P4712">
        <v>-6.83</v>
      </c>
      <c r="Q4712">
        <v>288</v>
      </c>
      <c r="R4712">
        <v>100.1</v>
      </c>
      <c r="S4712">
        <v>268</v>
      </c>
      <c r="T4712">
        <v>107</v>
      </c>
      <c r="U4712">
        <v>310</v>
      </c>
      <c r="V4712">
        <v>-1.6</v>
      </c>
      <c r="W4712">
        <v>200</v>
      </c>
    </row>
    <row r="4713" spans="1:23" x14ac:dyDescent="0.25">
      <c r="A4713">
        <f>COUNTIF('Value Matchup'!$D$356:$D$423,D4713)</f>
        <v>0</v>
      </c>
      <c r="B4713" t="s">
        <v>2081</v>
      </c>
      <c r="C4713">
        <v>195</v>
      </c>
      <c r="D4713" t="s">
        <v>131</v>
      </c>
      <c r="E4713" t="s">
        <v>132</v>
      </c>
      <c r="F4713" s="79" t="s">
        <v>454</v>
      </c>
      <c r="G4713">
        <v>-3.21</v>
      </c>
      <c r="H4713">
        <v>102.8</v>
      </c>
      <c r="I4713">
        <v>171</v>
      </c>
      <c r="J4713">
        <v>106</v>
      </c>
      <c r="K4713">
        <v>219</v>
      </c>
      <c r="L4713">
        <v>66.7</v>
      </c>
      <c r="M4713">
        <v>110</v>
      </c>
      <c r="N4713">
        <v>3.2000000000000001E-2</v>
      </c>
      <c r="O4713">
        <v>87</v>
      </c>
      <c r="P4713">
        <v>-5.53</v>
      </c>
      <c r="Q4713">
        <v>263</v>
      </c>
      <c r="R4713">
        <v>101.6</v>
      </c>
      <c r="S4713">
        <v>221</v>
      </c>
      <c r="T4713">
        <v>107.1</v>
      </c>
      <c r="U4713">
        <v>312</v>
      </c>
      <c r="V4713">
        <v>-1.38</v>
      </c>
      <c r="W4713">
        <v>195</v>
      </c>
    </row>
    <row r="4714" spans="1:23" x14ac:dyDescent="0.25">
      <c r="A4714">
        <f>COUNTIF('Value Matchup'!$D$356:$D$423,D4714)</f>
        <v>1</v>
      </c>
      <c r="B4714" t="s">
        <v>2081</v>
      </c>
      <c r="C4714">
        <v>196</v>
      </c>
      <c r="D4714" t="s">
        <v>405</v>
      </c>
      <c r="E4714" t="s">
        <v>118</v>
      </c>
      <c r="F4714" s="79" t="s">
        <v>442</v>
      </c>
      <c r="G4714">
        <v>-3.38</v>
      </c>
      <c r="H4714">
        <v>98.5</v>
      </c>
      <c r="I4714">
        <v>239</v>
      </c>
      <c r="J4714">
        <v>101.9</v>
      </c>
      <c r="K4714">
        <v>149</v>
      </c>
      <c r="L4714">
        <v>64.7</v>
      </c>
      <c r="M4714">
        <v>197</v>
      </c>
      <c r="N4714">
        <v>-6.7000000000000004E-2</v>
      </c>
      <c r="O4714">
        <v>303</v>
      </c>
      <c r="P4714">
        <v>-3.85</v>
      </c>
      <c r="Q4714">
        <v>230</v>
      </c>
      <c r="R4714">
        <v>100.2</v>
      </c>
      <c r="S4714">
        <v>266</v>
      </c>
      <c r="T4714">
        <v>104.1</v>
      </c>
      <c r="U4714">
        <v>184</v>
      </c>
      <c r="V4714">
        <v>2.34</v>
      </c>
      <c r="W4714">
        <v>88</v>
      </c>
    </row>
    <row r="4715" spans="1:23" x14ac:dyDescent="0.25">
      <c r="A4715">
        <f>COUNTIF('Value Matchup'!$D$356:$D$423,D4715)</f>
        <v>0</v>
      </c>
      <c r="B4715" t="s">
        <v>2081</v>
      </c>
      <c r="C4715">
        <v>197</v>
      </c>
      <c r="D4715" t="s">
        <v>1295</v>
      </c>
      <c r="E4715" t="s">
        <v>116</v>
      </c>
      <c r="F4715" s="79" t="s">
        <v>535</v>
      </c>
      <c r="G4715">
        <v>-3.4</v>
      </c>
      <c r="H4715">
        <v>96.2</v>
      </c>
      <c r="I4715">
        <v>274</v>
      </c>
      <c r="J4715">
        <v>99.6</v>
      </c>
      <c r="K4715">
        <v>106</v>
      </c>
      <c r="L4715">
        <v>64.8</v>
      </c>
      <c r="M4715">
        <v>185</v>
      </c>
      <c r="N4715">
        <v>8.1000000000000003E-2</v>
      </c>
      <c r="O4715">
        <v>19</v>
      </c>
      <c r="P4715">
        <v>-7.68</v>
      </c>
      <c r="Q4715">
        <v>301</v>
      </c>
      <c r="R4715">
        <v>96.6</v>
      </c>
      <c r="S4715">
        <v>323</v>
      </c>
      <c r="T4715">
        <v>104.3</v>
      </c>
      <c r="U4715">
        <v>196</v>
      </c>
      <c r="V4715">
        <v>13.07</v>
      </c>
      <c r="W4715">
        <v>5</v>
      </c>
    </row>
    <row r="4716" spans="1:23" x14ac:dyDescent="0.25">
      <c r="A4716">
        <f>COUNTIF('Value Matchup'!$D$356:$D$423,D4716)</f>
        <v>0</v>
      </c>
      <c r="B4716" t="s">
        <v>2081</v>
      </c>
      <c r="C4716">
        <v>198</v>
      </c>
      <c r="D4716" t="s">
        <v>347</v>
      </c>
      <c r="E4716" t="s">
        <v>155</v>
      </c>
      <c r="F4716" s="79" t="s">
        <v>1855</v>
      </c>
      <c r="G4716">
        <v>-3.49</v>
      </c>
      <c r="H4716">
        <v>95.8</v>
      </c>
      <c r="I4716">
        <v>277</v>
      </c>
      <c r="J4716">
        <v>99.3</v>
      </c>
      <c r="K4716">
        <v>102</v>
      </c>
      <c r="L4716">
        <v>67.900000000000006</v>
      </c>
      <c r="M4716">
        <v>70</v>
      </c>
      <c r="N4716">
        <v>-0.14000000000000001</v>
      </c>
      <c r="O4716">
        <v>331</v>
      </c>
      <c r="P4716">
        <v>3.15</v>
      </c>
      <c r="Q4716">
        <v>96</v>
      </c>
      <c r="R4716">
        <v>105.8</v>
      </c>
      <c r="S4716">
        <v>64</v>
      </c>
      <c r="T4716">
        <v>102.7</v>
      </c>
      <c r="U4716">
        <v>152</v>
      </c>
      <c r="V4716">
        <v>1.71</v>
      </c>
      <c r="W4716">
        <v>112</v>
      </c>
    </row>
    <row r="4717" spans="1:23" x14ac:dyDescent="0.25">
      <c r="A4717">
        <f>COUNTIF('Value Matchup'!$D$356:$D$423,D4717)</f>
        <v>0</v>
      </c>
      <c r="B4717" t="s">
        <v>2081</v>
      </c>
      <c r="C4717">
        <v>199</v>
      </c>
      <c r="D4717" t="s">
        <v>133</v>
      </c>
      <c r="E4717" t="s">
        <v>112</v>
      </c>
      <c r="F4717" s="79" t="s">
        <v>1844</v>
      </c>
      <c r="G4717">
        <v>-3.5</v>
      </c>
      <c r="H4717">
        <v>98.2</v>
      </c>
      <c r="I4717">
        <v>243</v>
      </c>
      <c r="J4717">
        <v>101.7</v>
      </c>
      <c r="K4717">
        <v>142</v>
      </c>
      <c r="L4717">
        <v>63.3</v>
      </c>
      <c r="M4717">
        <v>252</v>
      </c>
      <c r="N4717">
        <v>-9.1999999999999998E-2</v>
      </c>
      <c r="O4717">
        <v>315</v>
      </c>
      <c r="P4717">
        <v>0.69</v>
      </c>
      <c r="Q4717">
        <v>143</v>
      </c>
      <c r="R4717">
        <v>103.3</v>
      </c>
      <c r="S4717">
        <v>156</v>
      </c>
      <c r="T4717">
        <v>102.6</v>
      </c>
      <c r="U4717">
        <v>151</v>
      </c>
      <c r="V4717">
        <v>3.78</v>
      </c>
      <c r="W4717">
        <v>62</v>
      </c>
    </row>
    <row r="4718" spans="1:23" x14ac:dyDescent="0.25">
      <c r="A4718">
        <f>COUNTIF('Value Matchup'!$D$356:$D$423,D4718)</f>
        <v>0</v>
      </c>
      <c r="B4718" t="s">
        <v>2081</v>
      </c>
      <c r="C4718">
        <v>200</v>
      </c>
      <c r="D4718" t="s">
        <v>230</v>
      </c>
      <c r="E4718" t="s">
        <v>198</v>
      </c>
      <c r="F4718" s="79" t="s">
        <v>1859</v>
      </c>
      <c r="G4718">
        <v>-3.52</v>
      </c>
      <c r="H4718">
        <v>104.6</v>
      </c>
      <c r="I4718">
        <v>138</v>
      </c>
      <c r="J4718">
        <v>108.2</v>
      </c>
      <c r="K4718">
        <v>263</v>
      </c>
      <c r="L4718">
        <v>71</v>
      </c>
      <c r="M4718">
        <v>15</v>
      </c>
      <c r="N4718">
        <v>-1.4999999999999999E-2</v>
      </c>
      <c r="O4718">
        <v>205</v>
      </c>
      <c r="P4718">
        <v>-2.73</v>
      </c>
      <c r="Q4718">
        <v>210</v>
      </c>
      <c r="R4718">
        <v>102.4</v>
      </c>
      <c r="S4718">
        <v>190</v>
      </c>
      <c r="T4718">
        <v>105.2</v>
      </c>
      <c r="U4718">
        <v>237</v>
      </c>
      <c r="V4718">
        <v>-4.6500000000000004</v>
      </c>
      <c r="W4718">
        <v>271</v>
      </c>
    </row>
    <row r="4719" spans="1:23" x14ac:dyDescent="0.25">
      <c r="A4719">
        <f>COUNTIF('Value Matchup'!$D$356:$D$423,D4719)</f>
        <v>0</v>
      </c>
      <c r="B4719" t="s">
        <v>2081</v>
      </c>
      <c r="C4719">
        <v>201</v>
      </c>
      <c r="D4719" t="s">
        <v>2074</v>
      </c>
      <c r="E4719" t="s">
        <v>136</v>
      </c>
      <c r="F4719" s="79" t="s">
        <v>649</v>
      </c>
      <c r="G4719">
        <v>-3.57</v>
      </c>
      <c r="H4719">
        <v>102.1</v>
      </c>
      <c r="I4719">
        <v>184</v>
      </c>
      <c r="J4719">
        <v>105.7</v>
      </c>
      <c r="K4719">
        <v>213</v>
      </c>
      <c r="L4719">
        <v>54.5</v>
      </c>
      <c r="M4719">
        <v>333</v>
      </c>
      <c r="N4719">
        <v>0.106</v>
      </c>
      <c r="O4719">
        <v>6</v>
      </c>
      <c r="P4719">
        <v>-5.1100000000000003</v>
      </c>
      <c r="Q4719">
        <v>255</v>
      </c>
      <c r="R4719">
        <v>98.6</v>
      </c>
      <c r="S4719">
        <v>298</v>
      </c>
      <c r="T4719">
        <v>103.7</v>
      </c>
      <c r="U4719">
        <v>176</v>
      </c>
      <c r="V4719">
        <v>14.07</v>
      </c>
      <c r="W4719">
        <v>4</v>
      </c>
    </row>
    <row r="4720" spans="1:23" x14ac:dyDescent="0.25">
      <c r="A4720">
        <f>COUNTIF('Value Matchup'!$D$356:$D$423,D4720)</f>
        <v>0</v>
      </c>
      <c r="B4720" t="s">
        <v>2081</v>
      </c>
      <c r="C4720">
        <v>202</v>
      </c>
      <c r="D4720" t="s">
        <v>378</v>
      </c>
      <c r="E4720" t="s">
        <v>132</v>
      </c>
      <c r="F4720" s="79" t="s">
        <v>455</v>
      </c>
      <c r="G4720">
        <v>-3.63</v>
      </c>
      <c r="H4720">
        <v>100.4</v>
      </c>
      <c r="I4720">
        <v>210</v>
      </c>
      <c r="J4720">
        <v>104</v>
      </c>
      <c r="K4720">
        <v>187</v>
      </c>
      <c r="L4720">
        <v>68.400000000000006</v>
      </c>
      <c r="M4720">
        <v>58</v>
      </c>
      <c r="N4720">
        <v>0.104</v>
      </c>
      <c r="O4720">
        <v>8</v>
      </c>
      <c r="P4720">
        <v>-4.08</v>
      </c>
      <c r="Q4720">
        <v>238</v>
      </c>
      <c r="R4720">
        <v>102.6</v>
      </c>
      <c r="S4720">
        <v>185</v>
      </c>
      <c r="T4720">
        <v>106.7</v>
      </c>
      <c r="U4720">
        <v>302</v>
      </c>
      <c r="V4720">
        <v>8.49</v>
      </c>
      <c r="W4720">
        <v>21</v>
      </c>
    </row>
    <row r="4721" spans="1:23" x14ac:dyDescent="0.25">
      <c r="A4721">
        <f>COUNTIF('Value Matchup'!$D$356:$D$423,D4721)</f>
        <v>0</v>
      </c>
      <c r="B4721" t="s">
        <v>2081</v>
      </c>
      <c r="C4721">
        <v>203</v>
      </c>
      <c r="D4721" t="s">
        <v>141</v>
      </c>
      <c r="E4721" t="s">
        <v>118</v>
      </c>
      <c r="F4721" s="79" t="s">
        <v>1860</v>
      </c>
      <c r="G4721">
        <v>-3.87</v>
      </c>
      <c r="H4721">
        <v>97.1</v>
      </c>
      <c r="I4721">
        <v>261</v>
      </c>
      <c r="J4721">
        <v>101</v>
      </c>
      <c r="K4721">
        <v>128</v>
      </c>
      <c r="L4721">
        <v>59.3</v>
      </c>
      <c r="M4721">
        <v>323</v>
      </c>
      <c r="N4721">
        <v>-4.2000000000000003E-2</v>
      </c>
      <c r="O4721">
        <v>270</v>
      </c>
      <c r="P4721">
        <v>-3.53</v>
      </c>
      <c r="Q4721">
        <v>220</v>
      </c>
      <c r="R4721">
        <v>100.6</v>
      </c>
      <c r="S4721">
        <v>250</v>
      </c>
      <c r="T4721">
        <v>104.1</v>
      </c>
      <c r="U4721">
        <v>189</v>
      </c>
      <c r="V4721">
        <v>5</v>
      </c>
      <c r="W4721">
        <v>48</v>
      </c>
    </row>
    <row r="4722" spans="1:23" x14ac:dyDescent="0.25">
      <c r="A4722">
        <f>COUNTIF('Value Matchup'!$D$356:$D$423,D4722)</f>
        <v>0</v>
      </c>
      <c r="B4722" t="s">
        <v>2081</v>
      </c>
      <c r="C4722">
        <v>204</v>
      </c>
      <c r="D4722" t="s">
        <v>324</v>
      </c>
      <c r="E4722" t="s">
        <v>151</v>
      </c>
      <c r="F4722" s="79" t="s">
        <v>1993</v>
      </c>
      <c r="G4722">
        <v>-4.3099999999999996</v>
      </c>
      <c r="H4722">
        <v>97.1</v>
      </c>
      <c r="I4722">
        <v>259</v>
      </c>
      <c r="J4722">
        <v>101.4</v>
      </c>
      <c r="K4722">
        <v>137</v>
      </c>
      <c r="L4722">
        <v>66.7</v>
      </c>
      <c r="M4722">
        <v>107</v>
      </c>
      <c r="N4722">
        <v>-1.6E-2</v>
      </c>
      <c r="O4722">
        <v>207</v>
      </c>
      <c r="P4722">
        <v>4.7699999999999996</v>
      </c>
      <c r="Q4722">
        <v>79</v>
      </c>
      <c r="R4722">
        <v>106.2</v>
      </c>
      <c r="S4722">
        <v>54</v>
      </c>
      <c r="T4722">
        <v>101.4</v>
      </c>
      <c r="U4722">
        <v>107</v>
      </c>
      <c r="V4722">
        <v>7.44</v>
      </c>
      <c r="W4722">
        <v>28</v>
      </c>
    </row>
    <row r="4723" spans="1:23" x14ac:dyDescent="0.25">
      <c r="A4723">
        <f>COUNTIF('Value Matchup'!$D$356:$D$423,D4723)</f>
        <v>0</v>
      </c>
      <c r="B4723" t="s">
        <v>2081</v>
      </c>
      <c r="C4723">
        <v>205</v>
      </c>
      <c r="D4723" t="s">
        <v>242</v>
      </c>
      <c r="E4723" t="s">
        <v>132</v>
      </c>
      <c r="F4723" s="79" t="s">
        <v>1586</v>
      </c>
      <c r="G4723">
        <v>-4.4000000000000004</v>
      </c>
      <c r="H4723">
        <v>106.6</v>
      </c>
      <c r="I4723">
        <v>104</v>
      </c>
      <c r="J4723">
        <v>111</v>
      </c>
      <c r="K4723">
        <v>299</v>
      </c>
      <c r="L4723">
        <v>70</v>
      </c>
      <c r="M4723">
        <v>24</v>
      </c>
      <c r="N4723">
        <v>3.3000000000000002E-2</v>
      </c>
      <c r="O4723">
        <v>86</v>
      </c>
      <c r="P4723">
        <v>-5.74</v>
      </c>
      <c r="Q4723">
        <v>268</v>
      </c>
      <c r="R4723">
        <v>101.3</v>
      </c>
      <c r="S4723">
        <v>231</v>
      </c>
      <c r="T4723">
        <v>107</v>
      </c>
      <c r="U4723">
        <v>311</v>
      </c>
      <c r="V4723">
        <v>1.05</v>
      </c>
      <c r="W4723">
        <v>126</v>
      </c>
    </row>
    <row r="4724" spans="1:23" x14ac:dyDescent="0.25">
      <c r="A4724">
        <f>COUNTIF('Value Matchup'!$D$356:$D$423,D4724)</f>
        <v>0</v>
      </c>
      <c r="B4724" t="s">
        <v>2081</v>
      </c>
      <c r="C4724">
        <v>206</v>
      </c>
      <c r="D4724" t="s">
        <v>248</v>
      </c>
      <c r="E4724" t="s">
        <v>108</v>
      </c>
      <c r="F4724" s="79" t="s">
        <v>454</v>
      </c>
      <c r="G4724">
        <v>-4.4400000000000004</v>
      </c>
      <c r="H4724">
        <v>103.7</v>
      </c>
      <c r="I4724">
        <v>157</v>
      </c>
      <c r="J4724">
        <v>108.1</v>
      </c>
      <c r="K4724">
        <v>262</v>
      </c>
      <c r="L4724">
        <v>72.2</v>
      </c>
      <c r="M4724">
        <v>7</v>
      </c>
      <c r="N4724">
        <v>5.0000000000000001E-3</v>
      </c>
      <c r="O4724">
        <v>155</v>
      </c>
      <c r="P4724">
        <v>-5.79</v>
      </c>
      <c r="Q4724">
        <v>270</v>
      </c>
      <c r="R4724">
        <v>100.1</v>
      </c>
      <c r="S4724">
        <v>269</v>
      </c>
      <c r="T4724">
        <v>105.9</v>
      </c>
      <c r="U4724">
        <v>270</v>
      </c>
      <c r="V4724">
        <v>-3.27</v>
      </c>
      <c r="W4724">
        <v>239</v>
      </c>
    </row>
    <row r="4725" spans="1:23" x14ac:dyDescent="0.25">
      <c r="A4725">
        <f>COUNTIF('Value Matchup'!$D$356:$D$423,D4725)</f>
        <v>0</v>
      </c>
      <c r="B4725" t="s">
        <v>2081</v>
      </c>
      <c r="C4725">
        <v>207</v>
      </c>
      <c r="D4725" t="s">
        <v>306</v>
      </c>
      <c r="E4725" t="s">
        <v>123</v>
      </c>
      <c r="F4725" s="79" t="s">
        <v>1741</v>
      </c>
      <c r="G4725">
        <v>-4.45</v>
      </c>
      <c r="H4725">
        <v>102.5</v>
      </c>
      <c r="I4725">
        <v>178</v>
      </c>
      <c r="J4725">
        <v>106.9</v>
      </c>
      <c r="K4725">
        <v>237</v>
      </c>
      <c r="L4725">
        <v>71.8</v>
      </c>
      <c r="M4725">
        <v>9</v>
      </c>
      <c r="N4725">
        <v>1E-3</v>
      </c>
      <c r="O4725">
        <v>167</v>
      </c>
      <c r="P4725">
        <v>-1.75</v>
      </c>
      <c r="Q4725">
        <v>195</v>
      </c>
      <c r="R4725">
        <v>100.8</v>
      </c>
      <c r="S4725">
        <v>244</v>
      </c>
      <c r="T4725">
        <v>102.5</v>
      </c>
      <c r="U4725">
        <v>145</v>
      </c>
      <c r="V4725">
        <v>-2.27</v>
      </c>
      <c r="W4725">
        <v>220</v>
      </c>
    </row>
    <row r="4726" spans="1:23" x14ac:dyDescent="0.25">
      <c r="A4726">
        <f>COUNTIF('Value Matchup'!$D$356:$D$423,D4726)</f>
        <v>0</v>
      </c>
      <c r="B4726" t="s">
        <v>2081</v>
      </c>
      <c r="C4726">
        <v>208</v>
      </c>
      <c r="D4726" t="s">
        <v>377</v>
      </c>
      <c r="E4726" t="s">
        <v>132</v>
      </c>
      <c r="F4726" s="79" t="s">
        <v>1188</v>
      </c>
      <c r="G4726">
        <v>-4.54</v>
      </c>
      <c r="H4726">
        <v>104.2</v>
      </c>
      <c r="I4726">
        <v>147</v>
      </c>
      <c r="J4726">
        <v>108.7</v>
      </c>
      <c r="K4726">
        <v>271</v>
      </c>
      <c r="L4726">
        <v>65</v>
      </c>
      <c r="M4726">
        <v>180</v>
      </c>
      <c r="N4726">
        <v>-0.03</v>
      </c>
      <c r="O4726">
        <v>241</v>
      </c>
      <c r="P4726">
        <v>-4.0599999999999996</v>
      </c>
      <c r="Q4726">
        <v>235</v>
      </c>
      <c r="R4726">
        <v>102.3</v>
      </c>
      <c r="S4726">
        <v>198</v>
      </c>
      <c r="T4726">
        <v>106.3</v>
      </c>
      <c r="U4726">
        <v>290</v>
      </c>
      <c r="V4726">
        <v>6.95</v>
      </c>
      <c r="W4726">
        <v>35</v>
      </c>
    </row>
    <row r="4727" spans="1:23" x14ac:dyDescent="0.25">
      <c r="A4727">
        <f>COUNTIF('Value Matchup'!$D$356:$D$423,D4727)</f>
        <v>0</v>
      </c>
      <c r="B4727" t="s">
        <v>2081</v>
      </c>
      <c r="C4727">
        <v>209</v>
      </c>
      <c r="D4727" t="s">
        <v>386</v>
      </c>
      <c r="E4727" t="s">
        <v>167</v>
      </c>
      <c r="F4727" s="79" t="s">
        <v>1744</v>
      </c>
      <c r="G4727">
        <v>-4.93</v>
      </c>
      <c r="H4727">
        <v>94.7</v>
      </c>
      <c r="I4727">
        <v>290</v>
      </c>
      <c r="J4727">
        <v>99.6</v>
      </c>
      <c r="K4727">
        <v>107</v>
      </c>
      <c r="L4727">
        <v>65.900000000000006</v>
      </c>
      <c r="M4727">
        <v>135</v>
      </c>
      <c r="N4727">
        <v>8.0000000000000002E-3</v>
      </c>
      <c r="O4727">
        <v>148</v>
      </c>
      <c r="P4727">
        <v>-0.22</v>
      </c>
      <c r="Q4727">
        <v>164</v>
      </c>
      <c r="R4727">
        <v>101.4</v>
      </c>
      <c r="S4727">
        <v>224</v>
      </c>
      <c r="T4727">
        <v>101.6</v>
      </c>
      <c r="U4727">
        <v>118</v>
      </c>
      <c r="V4727">
        <v>0.53</v>
      </c>
      <c r="W4727">
        <v>140</v>
      </c>
    </row>
    <row r="4728" spans="1:23" x14ac:dyDescent="0.25">
      <c r="A4728">
        <f>COUNTIF('Value Matchup'!$D$356:$D$423,D4728)</f>
        <v>0</v>
      </c>
      <c r="B4728" t="s">
        <v>2081</v>
      </c>
      <c r="C4728">
        <v>210</v>
      </c>
      <c r="D4728" t="s">
        <v>160</v>
      </c>
      <c r="E4728" t="s">
        <v>161</v>
      </c>
      <c r="F4728" s="79" t="s">
        <v>1862</v>
      </c>
      <c r="G4728">
        <v>-4.97</v>
      </c>
      <c r="H4728">
        <v>103.6</v>
      </c>
      <c r="I4728">
        <v>158</v>
      </c>
      <c r="J4728">
        <v>108.5</v>
      </c>
      <c r="K4728">
        <v>267</v>
      </c>
      <c r="L4728">
        <v>64.599999999999994</v>
      </c>
      <c r="M4728">
        <v>206</v>
      </c>
      <c r="N4728">
        <v>-6.6000000000000003E-2</v>
      </c>
      <c r="O4728">
        <v>302</v>
      </c>
      <c r="P4728">
        <v>-0.79</v>
      </c>
      <c r="Q4728">
        <v>178</v>
      </c>
      <c r="R4728">
        <v>105.3</v>
      </c>
      <c r="S4728">
        <v>79</v>
      </c>
      <c r="T4728">
        <v>106.1</v>
      </c>
      <c r="U4728">
        <v>276</v>
      </c>
      <c r="V4728">
        <v>-3.32</v>
      </c>
      <c r="W4728">
        <v>240</v>
      </c>
    </row>
    <row r="4729" spans="1:23" x14ac:dyDescent="0.25">
      <c r="A4729">
        <f>COUNTIF('Value Matchup'!$D$356:$D$423,D4729)</f>
        <v>0</v>
      </c>
      <c r="B4729" t="s">
        <v>2081</v>
      </c>
      <c r="C4729">
        <v>211</v>
      </c>
      <c r="D4729" t="s">
        <v>94</v>
      </c>
      <c r="E4729" t="s">
        <v>167</v>
      </c>
      <c r="F4729" s="79" t="s">
        <v>1754</v>
      </c>
      <c r="G4729">
        <v>-5.05</v>
      </c>
      <c r="H4729">
        <v>94.2</v>
      </c>
      <c r="I4729">
        <v>293</v>
      </c>
      <c r="J4729">
        <v>99.2</v>
      </c>
      <c r="K4729">
        <v>100</v>
      </c>
      <c r="L4729">
        <v>64.400000000000006</v>
      </c>
      <c r="M4729">
        <v>215</v>
      </c>
      <c r="N4729">
        <v>1.4E-2</v>
      </c>
      <c r="O4729">
        <v>133</v>
      </c>
      <c r="P4729">
        <v>-0.32</v>
      </c>
      <c r="Q4729">
        <v>168</v>
      </c>
      <c r="R4729">
        <v>101.8</v>
      </c>
      <c r="S4729">
        <v>218</v>
      </c>
      <c r="T4729">
        <v>102.1</v>
      </c>
      <c r="U4729">
        <v>132</v>
      </c>
      <c r="V4729">
        <v>-1.77</v>
      </c>
      <c r="W4729">
        <v>204</v>
      </c>
    </row>
    <row r="4730" spans="1:23" x14ac:dyDescent="0.25">
      <c r="A4730">
        <f>COUNTIF('Value Matchup'!$D$356:$D$423,D4730)</f>
        <v>0</v>
      </c>
      <c r="B4730" t="s">
        <v>2081</v>
      </c>
      <c r="C4730">
        <v>212</v>
      </c>
      <c r="D4730" t="s">
        <v>325</v>
      </c>
      <c r="E4730" t="s">
        <v>151</v>
      </c>
      <c r="F4730" s="79" t="s">
        <v>1747</v>
      </c>
      <c r="G4730">
        <v>-5.14</v>
      </c>
      <c r="H4730">
        <v>102.6</v>
      </c>
      <c r="I4730">
        <v>175</v>
      </c>
      <c r="J4730">
        <v>107.7</v>
      </c>
      <c r="K4730">
        <v>255</v>
      </c>
      <c r="L4730">
        <v>65.599999999999994</v>
      </c>
      <c r="M4730">
        <v>144</v>
      </c>
      <c r="N4730">
        <v>4.5999999999999999E-2</v>
      </c>
      <c r="O4730">
        <v>60</v>
      </c>
      <c r="P4730">
        <v>1.39</v>
      </c>
      <c r="Q4730">
        <v>131</v>
      </c>
      <c r="R4730">
        <v>103.2</v>
      </c>
      <c r="S4730">
        <v>162</v>
      </c>
      <c r="T4730">
        <v>101.8</v>
      </c>
      <c r="U4730">
        <v>124</v>
      </c>
      <c r="V4730">
        <v>0</v>
      </c>
      <c r="W4730">
        <v>157</v>
      </c>
    </row>
    <row r="4731" spans="1:23" x14ac:dyDescent="0.25">
      <c r="A4731">
        <f>COUNTIF('Value Matchup'!$D$356:$D$423,D4731)</f>
        <v>0</v>
      </c>
      <c r="B4731" t="s">
        <v>2081</v>
      </c>
      <c r="C4731">
        <v>213</v>
      </c>
      <c r="D4731" t="s">
        <v>223</v>
      </c>
      <c r="E4731" t="s">
        <v>159</v>
      </c>
      <c r="F4731" s="79" t="s">
        <v>1586</v>
      </c>
      <c r="G4731">
        <v>-5.21</v>
      </c>
      <c r="H4731">
        <v>100.8</v>
      </c>
      <c r="I4731">
        <v>205</v>
      </c>
      <c r="J4731">
        <v>106</v>
      </c>
      <c r="K4731">
        <v>221</v>
      </c>
      <c r="L4731">
        <v>70.400000000000006</v>
      </c>
      <c r="M4731">
        <v>20</v>
      </c>
      <c r="N4731">
        <v>4.1000000000000002E-2</v>
      </c>
      <c r="O4731">
        <v>69</v>
      </c>
      <c r="P4731">
        <v>-5.22</v>
      </c>
      <c r="Q4731">
        <v>257</v>
      </c>
      <c r="R4731">
        <v>101.3</v>
      </c>
      <c r="S4731">
        <v>229</v>
      </c>
      <c r="T4731">
        <v>106.6</v>
      </c>
      <c r="U4731">
        <v>298</v>
      </c>
      <c r="V4731">
        <v>-1.57</v>
      </c>
      <c r="W4731">
        <v>199</v>
      </c>
    </row>
    <row r="4732" spans="1:23" x14ac:dyDescent="0.25">
      <c r="A4732">
        <f>COUNTIF('Value Matchup'!$D$356:$D$423,D4732)</f>
        <v>0</v>
      </c>
      <c r="B4732" t="s">
        <v>2081</v>
      </c>
      <c r="C4732">
        <v>214</v>
      </c>
      <c r="D4732" t="s">
        <v>282</v>
      </c>
      <c r="E4732" t="s">
        <v>198</v>
      </c>
      <c r="F4732" s="79" t="s">
        <v>444</v>
      </c>
      <c r="G4732">
        <v>-5.26</v>
      </c>
      <c r="H4732">
        <v>103.4</v>
      </c>
      <c r="I4732">
        <v>162</v>
      </c>
      <c r="J4732">
        <v>108.7</v>
      </c>
      <c r="K4732">
        <v>269</v>
      </c>
      <c r="L4732">
        <v>66.7</v>
      </c>
      <c r="M4732">
        <v>112</v>
      </c>
      <c r="N4732">
        <v>3.5000000000000003E-2</v>
      </c>
      <c r="O4732">
        <v>82</v>
      </c>
      <c r="P4732">
        <v>-3.89</v>
      </c>
      <c r="Q4732">
        <v>231</v>
      </c>
      <c r="R4732">
        <v>102.2</v>
      </c>
      <c r="S4732">
        <v>202</v>
      </c>
      <c r="T4732">
        <v>106.1</v>
      </c>
      <c r="U4732">
        <v>275</v>
      </c>
      <c r="V4732">
        <v>-6.98</v>
      </c>
      <c r="W4732">
        <v>305</v>
      </c>
    </row>
    <row r="4733" spans="1:23" x14ac:dyDescent="0.25">
      <c r="A4733">
        <f>COUNTIF('Value Matchup'!$D$356:$D$423,D4733)</f>
        <v>0</v>
      </c>
      <c r="B4733" t="s">
        <v>2081</v>
      </c>
      <c r="C4733">
        <v>215</v>
      </c>
      <c r="D4733" t="s">
        <v>126</v>
      </c>
      <c r="E4733" t="s">
        <v>123</v>
      </c>
      <c r="F4733" s="79" t="s">
        <v>1194</v>
      </c>
      <c r="G4733">
        <v>-5.28</v>
      </c>
      <c r="H4733">
        <v>95.6</v>
      </c>
      <c r="I4733">
        <v>281</v>
      </c>
      <c r="J4733">
        <v>100.9</v>
      </c>
      <c r="K4733">
        <v>127</v>
      </c>
      <c r="L4733">
        <v>64.599999999999994</v>
      </c>
      <c r="M4733">
        <v>200</v>
      </c>
      <c r="N4733">
        <v>1.2E-2</v>
      </c>
      <c r="O4733">
        <v>137</v>
      </c>
      <c r="P4733">
        <v>-3.75</v>
      </c>
      <c r="Q4733">
        <v>227</v>
      </c>
      <c r="R4733">
        <v>101.1</v>
      </c>
      <c r="S4733">
        <v>238</v>
      </c>
      <c r="T4733">
        <v>104.8</v>
      </c>
      <c r="U4733">
        <v>219</v>
      </c>
      <c r="V4733">
        <v>-6.34</v>
      </c>
      <c r="W4733">
        <v>297</v>
      </c>
    </row>
    <row r="4734" spans="1:23" x14ac:dyDescent="0.25">
      <c r="A4734">
        <f>COUNTIF('Value Matchup'!$D$356:$D$423,D4734)</f>
        <v>0</v>
      </c>
      <c r="B4734" t="s">
        <v>2081</v>
      </c>
      <c r="C4734">
        <v>216</v>
      </c>
      <c r="D4734" t="s">
        <v>128</v>
      </c>
      <c r="E4734" t="s">
        <v>123</v>
      </c>
      <c r="F4734" s="79" t="s">
        <v>1728</v>
      </c>
      <c r="G4734">
        <v>-5.35</v>
      </c>
      <c r="H4734">
        <v>104.7</v>
      </c>
      <c r="I4734">
        <v>137</v>
      </c>
      <c r="J4734">
        <v>110</v>
      </c>
      <c r="K4734">
        <v>290</v>
      </c>
      <c r="L4734">
        <v>67.2</v>
      </c>
      <c r="M4734">
        <v>95</v>
      </c>
      <c r="N4734">
        <v>-2.8000000000000001E-2</v>
      </c>
      <c r="O4734">
        <v>235</v>
      </c>
      <c r="P4734">
        <v>-0.8</v>
      </c>
      <c r="Q4734">
        <v>179</v>
      </c>
      <c r="R4734">
        <v>101.5</v>
      </c>
      <c r="S4734">
        <v>222</v>
      </c>
      <c r="T4734">
        <v>102.3</v>
      </c>
      <c r="U4734">
        <v>138</v>
      </c>
      <c r="V4734">
        <v>1.27</v>
      </c>
      <c r="W4734">
        <v>123</v>
      </c>
    </row>
    <row r="4735" spans="1:23" x14ac:dyDescent="0.25">
      <c r="A4735">
        <f>COUNTIF('Value Matchup'!$D$356:$D$423,D4735)</f>
        <v>0</v>
      </c>
      <c r="B4735" t="s">
        <v>2081</v>
      </c>
      <c r="C4735">
        <v>217</v>
      </c>
      <c r="D4735" t="s">
        <v>331</v>
      </c>
      <c r="E4735" t="s">
        <v>167</v>
      </c>
      <c r="F4735" s="79" t="s">
        <v>1860</v>
      </c>
      <c r="G4735">
        <v>-5.36</v>
      </c>
      <c r="H4735">
        <v>100.2</v>
      </c>
      <c r="I4735">
        <v>216</v>
      </c>
      <c r="J4735">
        <v>105.6</v>
      </c>
      <c r="K4735">
        <v>209</v>
      </c>
      <c r="L4735">
        <v>65.3</v>
      </c>
      <c r="M4735">
        <v>165</v>
      </c>
      <c r="N4735">
        <v>0.03</v>
      </c>
      <c r="O4735">
        <v>91</v>
      </c>
      <c r="P4735">
        <v>0.28999999999999998</v>
      </c>
      <c r="Q4735">
        <v>153</v>
      </c>
      <c r="R4735">
        <v>101.4</v>
      </c>
      <c r="S4735">
        <v>228</v>
      </c>
      <c r="T4735">
        <v>101.1</v>
      </c>
      <c r="U4735">
        <v>96</v>
      </c>
      <c r="V4735">
        <v>0.4</v>
      </c>
      <c r="W4735">
        <v>145</v>
      </c>
    </row>
    <row r="4736" spans="1:23" x14ac:dyDescent="0.25">
      <c r="A4736">
        <f>COUNTIF('Value Matchup'!$D$356:$D$423,D4736)</f>
        <v>0</v>
      </c>
      <c r="B4736" t="s">
        <v>2081</v>
      </c>
      <c r="C4736">
        <v>218</v>
      </c>
      <c r="D4736" t="s">
        <v>267</v>
      </c>
      <c r="E4736" t="s">
        <v>108</v>
      </c>
      <c r="F4736" s="79" t="s">
        <v>1741</v>
      </c>
      <c r="G4736">
        <v>-5.56</v>
      </c>
      <c r="H4736">
        <v>97.9</v>
      </c>
      <c r="I4736">
        <v>246</v>
      </c>
      <c r="J4736">
        <v>103.5</v>
      </c>
      <c r="K4736">
        <v>176</v>
      </c>
      <c r="L4736">
        <v>70</v>
      </c>
      <c r="M4736">
        <v>25</v>
      </c>
      <c r="N4736">
        <v>2.5999999999999999E-2</v>
      </c>
      <c r="O4736">
        <v>103</v>
      </c>
      <c r="P4736">
        <v>-2.91</v>
      </c>
      <c r="Q4736">
        <v>211</v>
      </c>
      <c r="R4736">
        <v>100.6</v>
      </c>
      <c r="S4736">
        <v>251</v>
      </c>
      <c r="T4736">
        <v>103.5</v>
      </c>
      <c r="U4736">
        <v>168</v>
      </c>
      <c r="V4736">
        <v>5.51</v>
      </c>
      <c r="W4736">
        <v>43</v>
      </c>
    </row>
    <row r="4737" spans="1:23" x14ac:dyDescent="0.25">
      <c r="A4737">
        <f>COUNTIF('Value Matchup'!$D$356:$D$423,D4737)</f>
        <v>1</v>
      </c>
      <c r="B4737" t="s">
        <v>2081</v>
      </c>
      <c r="C4737">
        <v>219</v>
      </c>
      <c r="D4737" t="s">
        <v>216</v>
      </c>
      <c r="E4737" t="s">
        <v>176</v>
      </c>
      <c r="F4737" s="79" t="s">
        <v>1752</v>
      </c>
      <c r="G4737">
        <v>-5.62</v>
      </c>
      <c r="H4737">
        <v>102.3</v>
      </c>
      <c r="I4737">
        <v>181</v>
      </c>
      <c r="J4737">
        <v>107.9</v>
      </c>
      <c r="K4737">
        <v>258</v>
      </c>
      <c r="L4737">
        <v>63.6</v>
      </c>
      <c r="M4737">
        <v>245</v>
      </c>
      <c r="N4737">
        <v>-0.104</v>
      </c>
      <c r="O4737">
        <v>323</v>
      </c>
      <c r="P4737">
        <v>2.48</v>
      </c>
      <c r="Q4737">
        <v>105</v>
      </c>
      <c r="R4737">
        <v>103.8</v>
      </c>
      <c r="S4737">
        <v>134</v>
      </c>
      <c r="T4737">
        <v>101.3</v>
      </c>
      <c r="U4737">
        <v>103</v>
      </c>
      <c r="V4737">
        <v>0.52</v>
      </c>
      <c r="W4737">
        <v>141</v>
      </c>
    </row>
    <row r="4738" spans="1:23" x14ac:dyDescent="0.25">
      <c r="A4738">
        <f>COUNTIF('Value Matchup'!$D$356:$D$423,D4738)</f>
        <v>0</v>
      </c>
      <c r="B4738" t="s">
        <v>2081</v>
      </c>
      <c r="C4738">
        <v>220</v>
      </c>
      <c r="D4738" t="s">
        <v>193</v>
      </c>
      <c r="E4738" t="s">
        <v>207</v>
      </c>
      <c r="F4738" s="79" t="s">
        <v>1581</v>
      </c>
      <c r="G4738">
        <v>-5.73</v>
      </c>
      <c r="H4738">
        <v>99.7</v>
      </c>
      <c r="I4738">
        <v>224</v>
      </c>
      <c r="J4738">
        <v>105.4</v>
      </c>
      <c r="K4738">
        <v>206</v>
      </c>
      <c r="L4738">
        <v>73</v>
      </c>
      <c r="M4738">
        <v>4</v>
      </c>
      <c r="N4738">
        <v>-6.6000000000000003E-2</v>
      </c>
      <c r="O4738">
        <v>300</v>
      </c>
      <c r="P4738">
        <v>-11.41</v>
      </c>
      <c r="Q4738">
        <v>329</v>
      </c>
      <c r="R4738">
        <v>98.8</v>
      </c>
      <c r="S4738">
        <v>294</v>
      </c>
      <c r="T4738">
        <v>110.2</v>
      </c>
      <c r="U4738">
        <v>334</v>
      </c>
      <c r="V4738">
        <v>-3.36</v>
      </c>
      <c r="W4738">
        <v>243</v>
      </c>
    </row>
    <row r="4739" spans="1:23" x14ac:dyDescent="0.25">
      <c r="A4739">
        <f>COUNTIF('Value Matchup'!$D$356:$D$423,D4739)</f>
        <v>0</v>
      </c>
      <c r="B4739" t="s">
        <v>2081</v>
      </c>
      <c r="C4739">
        <v>221</v>
      </c>
      <c r="D4739" t="s">
        <v>183</v>
      </c>
      <c r="E4739" t="s">
        <v>176</v>
      </c>
      <c r="F4739" s="79" t="s">
        <v>1740</v>
      </c>
      <c r="G4739">
        <v>-5.73</v>
      </c>
      <c r="H4739">
        <v>96.8</v>
      </c>
      <c r="I4739">
        <v>267</v>
      </c>
      <c r="J4739">
        <v>102.6</v>
      </c>
      <c r="K4739">
        <v>156</v>
      </c>
      <c r="L4739">
        <v>67.599999999999994</v>
      </c>
      <c r="M4739">
        <v>80</v>
      </c>
      <c r="N4739">
        <v>-3.3000000000000002E-2</v>
      </c>
      <c r="O4739">
        <v>248</v>
      </c>
      <c r="P4739">
        <v>1.03</v>
      </c>
      <c r="Q4739">
        <v>135</v>
      </c>
      <c r="R4739">
        <v>103.7</v>
      </c>
      <c r="S4739">
        <v>141</v>
      </c>
      <c r="T4739">
        <v>102.6</v>
      </c>
      <c r="U4739">
        <v>150</v>
      </c>
      <c r="V4739">
        <v>-5.26</v>
      </c>
      <c r="W4739">
        <v>280</v>
      </c>
    </row>
    <row r="4740" spans="1:23" x14ac:dyDescent="0.25">
      <c r="A4740">
        <f>COUNTIF('Value Matchup'!$D$356:$D$423,D4740)</f>
        <v>0</v>
      </c>
      <c r="B4740" t="s">
        <v>2081</v>
      </c>
      <c r="C4740">
        <v>222</v>
      </c>
      <c r="D4740" t="s">
        <v>376</v>
      </c>
      <c r="E4740" t="s">
        <v>132</v>
      </c>
      <c r="F4740" s="79" t="s">
        <v>1188</v>
      </c>
      <c r="G4740">
        <v>-5.88</v>
      </c>
      <c r="H4740">
        <v>103.3</v>
      </c>
      <c r="I4740">
        <v>164</v>
      </c>
      <c r="J4740">
        <v>109.2</v>
      </c>
      <c r="K4740">
        <v>276</v>
      </c>
      <c r="L4740">
        <v>67.5</v>
      </c>
      <c r="M4740">
        <v>83</v>
      </c>
      <c r="N4740">
        <v>-3.0000000000000001E-3</v>
      </c>
      <c r="O4740">
        <v>176</v>
      </c>
      <c r="P4740">
        <v>-4.0599999999999996</v>
      </c>
      <c r="Q4740">
        <v>236</v>
      </c>
      <c r="R4740">
        <v>102</v>
      </c>
      <c r="S4740">
        <v>208</v>
      </c>
      <c r="T4740">
        <v>106</v>
      </c>
      <c r="U4740">
        <v>274</v>
      </c>
      <c r="V4740">
        <v>8.19</v>
      </c>
      <c r="W4740">
        <v>22</v>
      </c>
    </row>
    <row r="4741" spans="1:23" x14ac:dyDescent="0.25">
      <c r="A4741">
        <f>COUNTIF('Value Matchup'!$D$356:$D$423,D4741)</f>
        <v>0</v>
      </c>
      <c r="B4741" t="s">
        <v>2081</v>
      </c>
      <c r="C4741">
        <v>223</v>
      </c>
      <c r="D4741" t="s">
        <v>264</v>
      </c>
      <c r="E4741" t="s">
        <v>167</v>
      </c>
      <c r="F4741" s="79" t="s">
        <v>1860</v>
      </c>
      <c r="G4741">
        <v>-6.02</v>
      </c>
      <c r="H4741">
        <v>98.1</v>
      </c>
      <c r="I4741">
        <v>245</v>
      </c>
      <c r="J4741">
        <v>104.1</v>
      </c>
      <c r="K4741">
        <v>189</v>
      </c>
      <c r="L4741">
        <v>65.2</v>
      </c>
      <c r="M4741">
        <v>167</v>
      </c>
      <c r="N4741">
        <v>3.4000000000000002E-2</v>
      </c>
      <c r="O4741">
        <v>85</v>
      </c>
      <c r="P4741">
        <v>-2.4500000000000002</v>
      </c>
      <c r="Q4741">
        <v>205</v>
      </c>
      <c r="R4741">
        <v>100.6</v>
      </c>
      <c r="S4741">
        <v>249</v>
      </c>
      <c r="T4741">
        <v>103</v>
      </c>
      <c r="U4741">
        <v>158</v>
      </c>
      <c r="V4741">
        <v>-5.28</v>
      </c>
      <c r="W4741">
        <v>281</v>
      </c>
    </row>
    <row r="4742" spans="1:23" x14ac:dyDescent="0.25">
      <c r="A4742">
        <f>COUNTIF('Value Matchup'!$D$356:$D$423,D4742)</f>
        <v>0</v>
      </c>
      <c r="B4742" t="s">
        <v>2081</v>
      </c>
      <c r="C4742">
        <v>224</v>
      </c>
      <c r="D4742" t="s">
        <v>211</v>
      </c>
      <c r="E4742" t="s">
        <v>169</v>
      </c>
      <c r="F4742" s="79" t="s">
        <v>1581</v>
      </c>
      <c r="G4742">
        <v>-6.04</v>
      </c>
      <c r="H4742">
        <v>102.6</v>
      </c>
      <c r="I4742">
        <v>174</v>
      </c>
      <c r="J4742">
        <v>108.7</v>
      </c>
      <c r="K4742">
        <v>270</v>
      </c>
      <c r="L4742">
        <v>62.6</v>
      </c>
      <c r="M4742">
        <v>272</v>
      </c>
      <c r="N4742">
        <v>-1.6E-2</v>
      </c>
      <c r="O4742">
        <v>208</v>
      </c>
      <c r="P4742">
        <v>-6.21</v>
      </c>
      <c r="Q4742">
        <v>275</v>
      </c>
      <c r="R4742">
        <v>100.6</v>
      </c>
      <c r="S4742">
        <v>253</v>
      </c>
      <c r="T4742">
        <v>106.8</v>
      </c>
      <c r="U4742">
        <v>305</v>
      </c>
      <c r="V4742">
        <v>-3.91</v>
      </c>
      <c r="W4742">
        <v>254</v>
      </c>
    </row>
    <row r="4743" spans="1:23" x14ac:dyDescent="0.25">
      <c r="A4743">
        <f>COUNTIF('Value Matchup'!$D$356:$D$423,D4743)</f>
        <v>0</v>
      </c>
      <c r="B4743" t="s">
        <v>2081</v>
      </c>
      <c r="C4743">
        <v>225</v>
      </c>
      <c r="D4743" t="s">
        <v>201</v>
      </c>
      <c r="E4743" t="s">
        <v>161</v>
      </c>
      <c r="F4743" s="79" t="s">
        <v>1785</v>
      </c>
      <c r="G4743">
        <v>-6.12</v>
      </c>
      <c r="H4743">
        <v>106.4</v>
      </c>
      <c r="I4743">
        <v>109</v>
      </c>
      <c r="J4743">
        <v>112.5</v>
      </c>
      <c r="K4743">
        <v>312</v>
      </c>
      <c r="L4743">
        <v>65.5</v>
      </c>
      <c r="M4743">
        <v>158</v>
      </c>
      <c r="N4743">
        <v>3.4000000000000002E-2</v>
      </c>
      <c r="O4743">
        <v>84</v>
      </c>
      <c r="P4743">
        <v>1.45</v>
      </c>
      <c r="Q4743">
        <v>130</v>
      </c>
      <c r="R4743">
        <v>105.5</v>
      </c>
      <c r="S4743">
        <v>68</v>
      </c>
      <c r="T4743">
        <v>104.1</v>
      </c>
      <c r="U4743">
        <v>186</v>
      </c>
      <c r="V4743">
        <v>4.71</v>
      </c>
      <c r="W4743">
        <v>54</v>
      </c>
    </row>
    <row r="4744" spans="1:23" x14ac:dyDescent="0.25">
      <c r="A4744">
        <f>COUNTIF('Value Matchup'!$D$356:$D$423,D4744)</f>
        <v>0</v>
      </c>
      <c r="B4744" t="s">
        <v>2081</v>
      </c>
      <c r="C4744">
        <v>226</v>
      </c>
      <c r="D4744" t="s">
        <v>404</v>
      </c>
      <c r="E4744" t="s">
        <v>108</v>
      </c>
      <c r="F4744" s="79" t="s">
        <v>1754</v>
      </c>
      <c r="G4744">
        <v>-6.13</v>
      </c>
      <c r="H4744">
        <v>99.9</v>
      </c>
      <c r="I4744">
        <v>220</v>
      </c>
      <c r="J4744">
        <v>106</v>
      </c>
      <c r="K4744">
        <v>222</v>
      </c>
      <c r="L4744">
        <v>69.900000000000006</v>
      </c>
      <c r="M4744">
        <v>28</v>
      </c>
      <c r="N4744">
        <v>-8.1000000000000003E-2</v>
      </c>
      <c r="O4744">
        <v>310</v>
      </c>
      <c r="P4744">
        <v>-3.44</v>
      </c>
      <c r="Q4744">
        <v>218</v>
      </c>
      <c r="R4744">
        <v>100.6</v>
      </c>
      <c r="S4744">
        <v>252</v>
      </c>
      <c r="T4744">
        <v>104</v>
      </c>
      <c r="U4744">
        <v>182</v>
      </c>
      <c r="V4744">
        <v>-0.98</v>
      </c>
      <c r="W4744">
        <v>178</v>
      </c>
    </row>
    <row r="4745" spans="1:23" x14ac:dyDescent="0.25">
      <c r="A4745">
        <f>COUNTIF('Value Matchup'!$D$356:$D$423,D4745)</f>
        <v>0</v>
      </c>
      <c r="B4745" t="s">
        <v>2081</v>
      </c>
      <c r="C4745">
        <v>227</v>
      </c>
      <c r="D4745" t="s">
        <v>199</v>
      </c>
      <c r="E4745" t="s">
        <v>169</v>
      </c>
      <c r="F4745" s="79" t="s">
        <v>1405</v>
      </c>
      <c r="G4745">
        <v>-6.23</v>
      </c>
      <c r="H4745">
        <v>97.6</v>
      </c>
      <c r="I4745">
        <v>251</v>
      </c>
      <c r="J4745">
        <v>103.8</v>
      </c>
      <c r="K4745">
        <v>183</v>
      </c>
      <c r="L4745">
        <v>64</v>
      </c>
      <c r="M4745">
        <v>231</v>
      </c>
      <c r="N4745">
        <v>7.5999999999999998E-2</v>
      </c>
      <c r="O4745">
        <v>27</v>
      </c>
      <c r="P4745">
        <v>-2.2200000000000002</v>
      </c>
      <c r="Q4745">
        <v>201</v>
      </c>
      <c r="R4745">
        <v>103</v>
      </c>
      <c r="S4745">
        <v>167</v>
      </c>
      <c r="T4745">
        <v>105.2</v>
      </c>
      <c r="U4745">
        <v>241</v>
      </c>
      <c r="V4745">
        <v>6.26</v>
      </c>
      <c r="W4745">
        <v>39</v>
      </c>
    </row>
    <row r="4746" spans="1:23" x14ac:dyDescent="0.25">
      <c r="A4746">
        <f>COUNTIF('Value Matchup'!$D$356:$D$423,D4746)</f>
        <v>0</v>
      </c>
      <c r="B4746" t="s">
        <v>2081</v>
      </c>
      <c r="C4746">
        <v>228</v>
      </c>
      <c r="D4746" t="s">
        <v>1929</v>
      </c>
      <c r="E4746" t="s">
        <v>1399</v>
      </c>
      <c r="F4746" s="79" t="s">
        <v>1586</v>
      </c>
      <c r="G4746">
        <v>-6.37</v>
      </c>
      <c r="H4746">
        <v>101.8</v>
      </c>
      <c r="I4746">
        <v>187</v>
      </c>
      <c r="J4746">
        <v>108.2</v>
      </c>
      <c r="K4746">
        <v>264</v>
      </c>
      <c r="L4746">
        <v>59.3</v>
      </c>
      <c r="M4746">
        <v>322</v>
      </c>
      <c r="N4746">
        <v>-1.0999999999999999E-2</v>
      </c>
      <c r="O4746">
        <v>195</v>
      </c>
      <c r="P4746">
        <v>-8.52</v>
      </c>
      <c r="Q4746">
        <v>310</v>
      </c>
      <c r="R4746">
        <v>99</v>
      </c>
      <c r="S4746">
        <v>291</v>
      </c>
      <c r="T4746">
        <v>107.5</v>
      </c>
      <c r="U4746">
        <v>319</v>
      </c>
      <c r="V4746">
        <v>-7.1</v>
      </c>
      <c r="W4746">
        <v>309</v>
      </c>
    </row>
    <row r="4747" spans="1:23" x14ac:dyDescent="0.25">
      <c r="A4747">
        <f>COUNTIF('Value Matchup'!$D$356:$D$423,D4747)</f>
        <v>0</v>
      </c>
      <c r="B4747" t="s">
        <v>2081</v>
      </c>
      <c r="C4747">
        <v>229</v>
      </c>
      <c r="D4747" t="s">
        <v>333</v>
      </c>
      <c r="E4747" t="s">
        <v>161</v>
      </c>
      <c r="F4747" s="79" t="s">
        <v>1932</v>
      </c>
      <c r="G4747">
        <v>-6.39</v>
      </c>
      <c r="H4747">
        <v>100.9</v>
      </c>
      <c r="I4747">
        <v>204</v>
      </c>
      <c r="J4747">
        <v>107.3</v>
      </c>
      <c r="K4747">
        <v>245</v>
      </c>
      <c r="L4747">
        <v>67.599999999999994</v>
      </c>
      <c r="M4747">
        <v>82</v>
      </c>
      <c r="N4747">
        <v>-3.5000000000000003E-2</v>
      </c>
      <c r="O4747">
        <v>253</v>
      </c>
      <c r="P4747">
        <v>1</v>
      </c>
      <c r="Q4747">
        <v>136</v>
      </c>
      <c r="R4747">
        <v>105.1</v>
      </c>
      <c r="S4747">
        <v>84</v>
      </c>
      <c r="T4747">
        <v>104.1</v>
      </c>
      <c r="U4747">
        <v>187</v>
      </c>
      <c r="V4747">
        <v>2.83</v>
      </c>
      <c r="W4747">
        <v>81</v>
      </c>
    </row>
    <row r="4748" spans="1:23" x14ac:dyDescent="0.25">
      <c r="A4748">
        <f>COUNTIF('Value Matchup'!$D$356:$D$423,D4748)</f>
        <v>0</v>
      </c>
      <c r="B4748" t="s">
        <v>2081</v>
      </c>
      <c r="C4748">
        <v>230</v>
      </c>
      <c r="D4748" t="s">
        <v>330</v>
      </c>
      <c r="E4748" t="s">
        <v>159</v>
      </c>
      <c r="F4748" s="79" t="s">
        <v>1586</v>
      </c>
      <c r="G4748">
        <v>-6.48</v>
      </c>
      <c r="H4748">
        <v>104.1</v>
      </c>
      <c r="I4748">
        <v>148</v>
      </c>
      <c r="J4748">
        <v>110.6</v>
      </c>
      <c r="K4748">
        <v>294</v>
      </c>
      <c r="L4748">
        <v>67</v>
      </c>
      <c r="M4748">
        <v>100</v>
      </c>
      <c r="N4748">
        <v>4.7E-2</v>
      </c>
      <c r="O4748">
        <v>58</v>
      </c>
      <c r="P4748">
        <v>-6.81</v>
      </c>
      <c r="Q4748">
        <v>285</v>
      </c>
      <c r="R4748">
        <v>99.5</v>
      </c>
      <c r="S4748">
        <v>279</v>
      </c>
      <c r="T4748">
        <v>106.3</v>
      </c>
      <c r="U4748">
        <v>291</v>
      </c>
      <c r="V4748">
        <v>-3.14</v>
      </c>
      <c r="W4748">
        <v>237</v>
      </c>
    </row>
    <row r="4749" spans="1:23" x14ac:dyDescent="0.25">
      <c r="A4749">
        <f>COUNTIF('Value Matchup'!$D$356:$D$423,D4749)</f>
        <v>0</v>
      </c>
      <c r="B4749" t="s">
        <v>2081</v>
      </c>
      <c r="C4749">
        <v>231</v>
      </c>
      <c r="D4749" t="s">
        <v>294</v>
      </c>
      <c r="E4749" t="s">
        <v>123</v>
      </c>
      <c r="F4749" s="79" t="s">
        <v>1662</v>
      </c>
      <c r="G4749">
        <v>-6.53</v>
      </c>
      <c r="H4749">
        <v>99.1</v>
      </c>
      <c r="I4749">
        <v>231</v>
      </c>
      <c r="J4749">
        <v>105.6</v>
      </c>
      <c r="K4749">
        <v>212</v>
      </c>
      <c r="L4749">
        <v>63</v>
      </c>
      <c r="M4749">
        <v>259</v>
      </c>
      <c r="N4749">
        <v>2E-3</v>
      </c>
      <c r="O4749">
        <v>164</v>
      </c>
      <c r="P4749">
        <v>1.27</v>
      </c>
      <c r="Q4749">
        <v>132</v>
      </c>
      <c r="R4749">
        <v>102.6</v>
      </c>
      <c r="S4749">
        <v>183</v>
      </c>
      <c r="T4749">
        <v>101.3</v>
      </c>
      <c r="U4749">
        <v>105</v>
      </c>
      <c r="V4749">
        <v>7.17</v>
      </c>
      <c r="W4749">
        <v>33</v>
      </c>
    </row>
    <row r="4750" spans="1:23" x14ac:dyDescent="0.25">
      <c r="A4750">
        <f>COUNTIF('Value Matchup'!$D$356:$D$423,D4750)</f>
        <v>0</v>
      </c>
      <c r="B4750" t="s">
        <v>2081</v>
      </c>
      <c r="C4750">
        <v>232</v>
      </c>
      <c r="D4750" t="s">
        <v>417</v>
      </c>
      <c r="E4750" t="s">
        <v>112</v>
      </c>
      <c r="F4750" s="79" t="s">
        <v>449</v>
      </c>
      <c r="G4750">
        <v>-6.55</v>
      </c>
      <c r="H4750">
        <v>96.6</v>
      </c>
      <c r="I4750">
        <v>272</v>
      </c>
      <c r="J4750">
        <v>103.2</v>
      </c>
      <c r="K4750">
        <v>168</v>
      </c>
      <c r="L4750">
        <v>64.7</v>
      </c>
      <c r="M4750">
        <v>196</v>
      </c>
      <c r="N4750">
        <v>0.10299999999999999</v>
      </c>
      <c r="O4750">
        <v>10</v>
      </c>
      <c r="P4750">
        <v>0.74</v>
      </c>
      <c r="Q4750">
        <v>141</v>
      </c>
      <c r="R4750">
        <v>103.2</v>
      </c>
      <c r="S4750">
        <v>160</v>
      </c>
      <c r="T4750">
        <v>102.5</v>
      </c>
      <c r="U4750">
        <v>143</v>
      </c>
      <c r="V4750">
        <v>3.25</v>
      </c>
      <c r="W4750">
        <v>69</v>
      </c>
    </row>
    <row r="4751" spans="1:23" x14ac:dyDescent="0.25">
      <c r="A4751">
        <f>COUNTIF('Value Matchup'!$D$356:$D$423,D4751)</f>
        <v>0</v>
      </c>
      <c r="B4751" t="s">
        <v>2081</v>
      </c>
      <c r="C4751">
        <v>233</v>
      </c>
      <c r="D4751" t="s">
        <v>180</v>
      </c>
      <c r="E4751" t="s">
        <v>146</v>
      </c>
      <c r="F4751" s="79" t="s">
        <v>1188</v>
      </c>
      <c r="G4751">
        <v>-6.71</v>
      </c>
      <c r="H4751">
        <v>98.9</v>
      </c>
      <c r="I4751">
        <v>233</v>
      </c>
      <c r="J4751">
        <v>105.6</v>
      </c>
      <c r="K4751">
        <v>211</v>
      </c>
      <c r="L4751">
        <v>62.1</v>
      </c>
      <c r="M4751">
        <v>285</v>
      </c>
      <c r="N4751">
        <v>-2.9000000000000001E-2</v>
      </c>
      <c r="O4751">
        <v>236</v>
      </c>
      <c r="P4751">
        <v>-6.4</v>
      </c>
      <c r="Q4751">
        <v>278</v>
      </c>
      <c r="R4751">
        <v>98.9</v>
      </c>
      <c r="S4751">
        <v>293</v>
      </c>
      <c r="T4751">
        <v>105.3</v>
      </c>
      <c r="U4751">
        <v>246</v>
      </c>
      <c r="V4751">
        <v>-1.4</v>
      </c>
      <c r="W4751">
        <v>196</v>
      </c>
    </row>
    <row r="4752" spans="1:23" x14ac:dyDescent="0.25">
      <c r="A4752">
        <f>COUNTIF('Value Matchup'!$D$356:$D$423,D4752)</f>
        <v>0</v>
      </c>
      <c r="B4752" t="s">
        <v>2081</v>
      </c>
      <c r="C4752">
        <v>234</v>
      </c>
      <c r="D4752" t="s">
        <v>170</v>
      </c>
      <c r="E4752" t="s">
        <v>1974</v>
      </c>
      <c r="F4752" s="79" t="s">
        <v>1661</v>
      </c>
      <c r="G4752">
        <v>-6.9</v>
      </c>
      <c r="H4752">
        <v>101.2</v>
      </c>
      <c r="I4752">
        <v>195</v>
      </c>
      <c r="J4752">
        <v>108.1</v>
      </c>
      <c r="K4752">
        <v>260</v>
      </c>
      <c r="L4752">
        <v>65.3</v>
      </c>
      <c r="M4752">
        <v>164</v>
      </c>
      <c r="N4752">
        <v>4.2999999999999997E-2</v>
      </c>
      <c r="O4752">
        <v>65</v>
      </c>
      <c r="P4752">
        <v>-0.62</v>
      </c>
      <c r="Q4752">
        <v>172</v>
      </c>
      <c r="R4752">
        <v>104.3</v>
      </c>
      <c r="S4752">
        <v>112</v>
      </c>
      <c r="T4752">
        <v>104.9</v>
      </c>
      <c r="U4752">
        <v>222</v>
      </c>
      <c r="V4752">
        <v>11.15</v>
      </c>
      <c r="W4752">
        <v>8</v>
      </c>
    </row>
    <row r="4753" spans="1:23" x14ac:dyDescent="0.25">
      <c r="A4753">
        <f>COUNTIF('Value Matchup'!$D$356:$D$423,D4753)</f>
        <v>0</v>
      </c>
      <c r="B4753" t="s">
        <v>2081</v>
      </c>
      <c r="C4753">
        <v>235</v>
      </c>
      <c r="D4753" t="s">
        <v>419</v>
      </c>
      <c r="E4753" t="s">
        <v>176</v>
      </c>
      <c r="F4753" s="79" t="s">
        <v>1932</v>
      </c>
      <c r="G4753">
        <v>-7.05</v>
      </c>
      <c r="H4753">
        <v>98.6</v>
      </c>
      <c r="I4753">
        <v>235</v>
      </c>
      <c r="J4753">
        <v>105.7</v>
      </c>
      <c r="K4753">
        <v>214</v>
      </c>
      <c r="L4753">
        <v>65.3</v>
      </c>
      <c r="M4753">
        <v>166</v>
      </c>
      <c r="N4753">
        <v>-7.0000000000000007E-2</v>
      </c>
      <c r="O4753">
        <v>307</v>
      </c>
      <c r="P4753">
        <v>0.02</v>
      </c>
      <c r="Q4753">
        <v>160</v>
      </c>
      <c r="R4753">
        <v>102.5</v>
      </c>
      <c r="S4753">
        <v>189</v>
      </c>
      <c r="T4753">
        <v>102.4</v>
      </c>
      <c r="U4753">
        <v>141</v>
      </c>
      <c r="V4753">
        <v>-8.2899999999999991</v>
      </c>
      <c r="W4753">
        <v>319</v>
      </c>
    </row>
    <row r="4754" spans="1:23" x14ac:dyDescent="0.25">
      <c r="A4754">
        <f>COUNTIF('Value Matchup'!$D$356:$D$423,D4754)</f>
        <v>0</v>
      </c>
      <c r="B4754" t="s">
        <v>2081</v>
      </c>
      <c r="C4754">
        <v>236</v>
      </c>
      <c r="D4754" t="s">
        <v>168</v>
      </c>
      <c r="E4754" t="s">
        <v>169</v>
      </c>
      <c r="F4754" s="79" t="s">
        <v>535</v>
      </c>
      <c r="G4754">
        <v>-7.18</v>
      </c>
      <c r="H4754">
        <v>98.8</v>
      </c>
      <c r="I4754">
        <v>234</v>
      </c>
      <c r="J4754">
        <v>106</v>
      </c>
      <c r="K4754">
        <v>223</v>
      </c>
      <c r="L4754">
        <v>67.099999999999994</v>
      </c>
      <c r="M4754">
        <v>97</v>
      </c>
      <c r="N4754">
        <v>0.107</v>
      </c>
      <c r="O4754">
        <v>5</v>
      </c>
      <c r="P4754">
        <v>-4.99</v>
      </c>
      <c r="Q4754">
        <v>253</v>
      </c>
      <c r="R4754">
        <v>100.7</v>
      </c>
      <c r="S4754">
        <v>248</v>
      </c>
      <c r="T4754">
        <v>105.7</v>
      </c>
      <c r="U4754">
        <v>260</v>
      </c>
      <c r="V4754">
        <v>-2.42</v>
      </c>
      <c r="W4754">
        <v>223</v>
      </c>
    </row>
    <row r="4755" spans="1:23" x14ac:dyDescent="0.25">
      <c r="A4755">
        <f>COUNTIF('Value Matchup'!$D$356:$D$423,D4755)</f>
        <v>0</v>
      </c>
      <c r="B4755" t="s">
        <v>2081</v>
      </c>
      <c r="C4755">
        <v>237</v>
      </c>
      <c r="D4755" t="s">
        <v>366</v>
      </c>
      <c r="E4755" t="s">
        <v>182</v>
      </c>
      <c r="F4755" s="79" t="s">
        <v>1784</v>
      </c>
      <c r="G4755">
        <v>-7.24</v>
      </c>
      <c r="H4755">
        <v>100.3</v>
      </c>
      <c r="I4755">
        <v>214</v>
      </c>
      <c r="J4755">
        <v>107.5</v>
      </c>
      <c r="K4755">
        <v>250</v>
      </c>
      <c r="L4755">
        <v>67.5</v>
      </c>
      <c r="M4755">
        <v>85</v>
      </c>
      <c r="N4755">
        <v>-6.4000000000000001E-2</v>
      </c>
      <c r="O4755">
        <v>297</v>
      </c>
      <c r="P4755">
        <v>-0.27</v>
      </c>
      <c r="Q4755">
        <v>167</v>
      </c>
      <c r="R4755">
        <v>103.5</v>
      </c>
      <c r="S4755">
        <v>151</v>
      </c>
      <c r="T4755">
        <v>103.8</v>
      </c>
      <c r="U4755">
        <v>178</v>
      </c>
      <c r="V4755">
        <v>-4.3600000000000003</v>
      </c>
      <c r="W4755">
        <v>264</v>
      </c>
    </row>
    <row r="4756" spans="1:23" x14ac:dyDescent="0.25">
      <c r="A4756">
        <f>COUNTIF('Value Matchup'!$D$356:$D$423,D4756)</f>
        <v>0</v>
      </c>
      <c r="B4756" t="s">
        <v>2081</v>
      </c>
      <c r="C4756">
        <v>238</v>
      </c>
      <c r="D4756" t="s">
        <v>122</v>
      </c>
      <c r="E4756" t="s">
        <v>169</v>
      </c>
      <c r="F4756" s="79" t="s">
        <v>447</v>
      </c>
      <c r="G4756">
        <v>-7.25</v>
      </c>
      <c r="H4756">
        <v>100.6</v>
      </c>
      <c r="I4756">
        <v>207</v>
      </c>
      <c r="J4756">
        <v>107.8</v>
      </c>
      <c r="K4756">
        <v>256</v>
      </c>
      <c r="L4756">
        <v>64.099999999999994</v>
      </c>
      <c r="M4756">
        <v>229</v>
      </c>
      <c r="N4756">
        <v>2.1000000000000001E-2</v>
      </c>
      <c r="O4756">
        <v>111</v>
      </c>
      <c r="P4756">
        <v>-4.79</v>
      </c>
      <c r="Q4756">
        <v>249</v>
      </c>
      <c r="R4756">
        <v>101</v>
      </c>
      <c r="S4756">
        <v>241</v>
      </c>
      <c r="T4756">
        <v>105.8</v>
      </c>
      <c r="U4756">
        <v>264</v>
      </c>
      <c r="V4756">
        <v>0.12</v>
      </c>
      <c r="W4756">
        <v>152</v>
      </c>
    </row>
    <row r="4757" spans="1:23" x14ac:dyDescent="0.25">
      <c r="A4757">
        <f>COUNTIF('Value Matchup'!$D$356:$D$423,D4757)</f>
        <v>0</v>
      </c>
      <c r="B4757" t="s">
        <v>2081</v>
      </c>
      <c r="C4757">
        <v>239</v>
      </c>
      <c r="D4757" t="s">
        <v>373</v>
      </c>
      <c r="E4757" t="s">
        <v>110</v>
      </c>
      <c r="F4757" s="79" t="s">
        <v>1855</v>
      </c>
      <c r="G4757">
        <v>-7.26</v>
      </c>
      <c r="H4757">
        <v>94</v>
      </c>
      <c r="I4757">
        <v>296</v>
      </c>
      <c r="J4757">
        <v>101.2</v>
      </c>
      <c r="K4757">
        <v>133</v>
      </c>
      <c r="L4757">
        <v>66.5</v>
      </c>
      <c r="M4757">
        <v>117</v>
      </c>
      <c r="N4757">
        <v>-0.06</v>
      </c>
      <c r="O4757">
        <v>292</v>
      </c>
      <c r="P4757">
        <v>2.91</v>
      </c>
      <c r="Q4757">
        <v>99</v>
      </c>
      <c r="R4757">
        <v>104.2</v>
      </c>
      <c r="S4757">
        <v>119</v>
      </c>
      <c r="T4757">
        <v>101.3</v>
      </c>
      <c r="U4757">
        <v>102</v>
      </c>
      <c r="V4757">
        <v>-1.79</v>
      </c>
      <c r="W4757">
        <v>205</v>
      </c>
    </row>
    <row r="4758" spans="1:23" x14ac:dyDescent="0.25">
      <c r="A4758">
        <f>COUNTIF('Value Matchup'!$D$356:$D$423,D4758)</f>
        <v>0</v>
      </c>
      <c r="B4758" t="s">
        <v>2081</v>
      </c>
      <c r="C4758">
        <v>240</v>
      </c>
      <c r="D4758" t="s">
        <v>334</v>
      </c>
      <c r="E4758" t="s">
        <v>148</v>
      </c>
      <c r="F4758" s="79" t="s">
        <v>1405</v>
      </c>
      <c r="G4758">
        <v>-7.3</v>
      </c>
      <c r="H4758">
        <v>104</v>
      </c>
      <c r="I4758">
        <v>149</v>
      </c>
      <c r="J4758">
        <v>111.3</v>
      </c>
      <c r="K4758">
        <v>307</v>
      </c>
      <c r="L4758">
        <v>66.7</v>
      </c>
      <c r="M4758">
        <v>111</v>
      </c>
      <c r="N4758">
        <v>3.5000000000000003E-2</v>
      </c>
      <c r="O4758">
        <v>81</v>
      </c>
      <c r="P4758">
        <v>-6.65</v>
      </c>
      <c r="Q4758">
        <v>280</v>
      </c>
      <c r="R4758">
        <v>98.6</v>
      </c>
      <c r="S4758">
        <v>299</v>
      </c>
      <c r="T4758">
        <v>105.2</v>
      </c>
      <c r="U4758">
        <v>242</v>
      </c>
      <c r="V4758">
        <v>-2.4900000000000002</v>
      </c>
      <c r="W4758">
        <v>224</v>
      </c>
    </row>
    <row r="4759" spans="1:23" x14ac:dyDescent="0.25">
      <c r="A4759">
        <f>COUNTIF('Value Matchup'!$D$356:$D$423,D4759)</f>
        <v>0</v>
      </c>
      <c r="B4759" t="s">
        <v>2081</v>
      </c>
      <c r="C4759">
        <v>241</v>
      </c>
      <c r="D4759" t="s">
        <v>221</v>
      </c>
      <c r="E4759" t="s">
        <v>118</v>
      </c>
      <c r="F4759" s="79" t="s">
        <v>1188</v>
      </c>
      <c r="G4759">
        <v>-7.45</v>
      </c>
      <c r="H4759">
        <v>101.6</v>
      </c>
      <c r="I4759">
        <v>191</v>
      </c>
      <c r="J4759">
        <v>109.1</v>
      </c>
      <c r="K4759">
        <v>273</v>
      </c>
      <c r="L4759">
        <v>65.099999999999994</v>
      </c>
      <c r="M4759">
        <v>174</v>
      </c>
      <c r="N4759">
        <v>-2.5999999999999999E-2</v>
      </c>
      <c r="O4759">
        <v>228</v>
      </c>
      <c r="P4759">
        <v>-7.53</v>
      </c>
      <c r="Q4759">
        <v>297</v>
      </c>
      <c r="R4759">
        <v>97.8</v>
      </c>
      <c r="S4759">
        <v>311</v>
      </c>
      <c r="T4759">
        <v>105.3</v>
      </c>
      <c r="U4759">
        <v>250</v>
      </c>
      <c r="V4759">
        <v>-5.95</v>
      </c>
      <c r="W4759">
        <v>292</v>
      </c>
    </row>
    <row r="4760" spans="1:23" x14ac:dyDescent="0.25">
      <c r="A4760">
        <f>COUNTIF('Value Matchup'!$D$356:$D$423,D4760)</f>
        <v>0</v>
      </c>
      <c r="B4760" t="s">
        <v>2081</v>
      </c>
      <c r="C4760">
        <v>242</v>
      </c>
      <c r="D4760" t="s">
        <v>285</v>
      </c>
      <c r="E4760" t="s">
        <v>148</v>
      </c>
      <c r="F4760" s="79" t="s">
        <v>442</v>
      </c>
      <c r="G4760">
        <v>-7.57</v>
      </c>
      <c r="H4760">
        <v>96.8</v>
      </c>
      <c r="I4760">
        <v>270</v>
      </c>
      <c r="J4760">
        <v>104.4</v>
      </c>
      <c r="K4760">
        <v>193</v>
      </c>
      <c r="L4760">
        <v>63.4</v>
      </c>
      <c r="M4760">
        <v>247</v>
      </c>
      <c r="N4760">
        <v>-8.0000000000000002E-3</v>
      </c>
      <c r="O4760">
        <v>186</v>
      </c>
      <c r="P4760">
        <v>-5.99</v>
      </c>
      <c r="Q4760">
        <v>272</v>
      </c>
      <c r="R4760">
        <v>100.4</v>
      </c>
      <c r="S4760">
        <v>260</v>
      </c>
      <c r="T4760">
        <v>106.4</v>
      </c>
      <c r="U4760">
        <v>292</v>
      </c>
      <c r="V4760">
        <v>-0.69</v>
      </c>
      <c r="W4760">
        <v>168</v>
      </c>
    </row>
    <row r="4761" spans="1:23" x14ac:dyDescent="0.25">
      <c r="A4761">
        <f>COUNTIF('Value Matchup'!$D$356:$D$423,D4761)</f>
        <v>0</v>
      </c>
      <c r="B4761" t="s">
        <v>2081</v>
      </c>
      <c r="C4761">
        <v>243</v>
      </c>
      <c r="D4761" t="s">
        <v>172</v>
      </c>
      <c r="E4761" t="s">
        <v>173</v>
      </c>
      <c r="F4761" s="79" t="s">
        <v>1844</v>
      </c>
      <c r="G4761">
        <v>-7.75</v>
      </c>
      <c r="H4761">
        <v>91.6</v>
      </c>
      <c r="I4761">
        <v>318</v>
      </c>
      <c r="J4761">
        <v>99.4</v>
      </c>
      <c r="K4761">
        <v>103</v>
      </c>
      <c r="L4761">
        <v>68.099999999999994</v>
      </c>
      <c r="M4761">
        <v>68</v>
      </c>
      <c r="N4761">
        <v>-0.01</v>
      </c>
      <c r="O4761">
        <v>193</v>
      </c>
      <c r="P4761">
        <v>0.06</v>
      </c>
      <c r="Q4761">
        <v>158</v>
      </c>
      <c r="R4761">
        <v>104.9</v>
      </c>
      <c r="S4761">
        <v>91</v>
      </c>
      <c r="T4761">
        <v>104.8</v>
      </c>
      <c r="U4761">
        <v>217</v>
      </c>
      <c r="V4761">
        <v>-1.34</v>
      </c>
      <c r="W4761">
        <v>194</v>
      </c>
    </row>
    <row r="4762" spans="1:23" x14ac:dyDescent="0.25">
      <c r="A4762">
        <f>COUNTIF('Value Matchup'!$D$356:$D$423,D4762)</f>
        <v>0</v>
      </c>
      <c r="B4762" t="s">
        <v>2081</v>
      </c>
      <c r="C4762">
        <v>244</v>
      </c>
      <c r="D4762" t="s">
        <v>414</v>
      </c>
      <c r="E4762" t="s">
        <v>169</v>
      </c>
      <c r="F4762" s="79" t="s">
        <v>442</v>
      </c>
      <c r="G4762">
        <v>-7.77</v>
      </c>
      <c r="H4762">
        <v>99.7</v>
      </c>
      <c r="I4762">
        <v>223</v>
      </c>
      <c r="J4762">
        <v>107.5</v>
      </c>
      <c r="K4762">
        <v>249</v>
      </c>
      <c r="L4762">
        <v>63.4</v>
      </c>
      <c r="M4762">
        <v>246</v>
      </c>
      <c r="N4762">
        <v>-3.5999999999999997E-2</v>
      </c>
      <c r="O4762">
        <v>254</v>
      </c>
      <c r="P4762">
        <v>-3.75</v>
      </c>
      <c r="Q4762">
        <v>226</v>
      </c>
      <c r="R4762">
        <v>101.4</v>
      </c>
      <c r="S4762">
        <v>225</v>
      </c>
      <c r="T4762">
        <v>105.2</v>
      </c>
      <c r="U4762">
        <v>238</v>
      </c>
      <c r="V4762">
        <v>2.15</v>
      </c>
      <c r="W4762">
        <v>94</v>
      </c>
    </row>
    <row r="4763" spans="1:23" x14ac:dyDescent="0.25">
      <c r="A4763">
        <f>COUNTIF('Value Matchup'!$D$356:$D$423,D4763)</f>
        <v>0</v>
      </c>
      <c r="B4763" t="s">
        <v>2081</v>
      </c>
      <c r="C4763">
        <v>245</v>
      </c>
      <c r="D4763" t="s">
        <v>205</v>
      </c>
      <c r="E4763" t="s">
        <v>207</v>
      </c>
      <c r="F4763" s="79" t="s">
        <v>1581</v>
      </c>
      <c r="G4763">
        <v>-7.8</v>
      </c>
      <c r="H4763">
        <v>102.4</v>
      </c>
      <c r="I4763">
        <v>180</v>
      </c>
      <c r="J4763">
        <v>110.2</v>
      </c>
      <c r="K4763">
        <v>291</v>
      </c>
      <c r="L4763">
        <v>65</v>
      </c>
      <c r="M4763">
        <v>178</v>
      </c>
      <c r="N4763">
        <v>1.2999999999999999E-2</v>
      </c>
      <c r="O4763">
        <v>134</v>
      </c>
      <c r="P4763">
        <v>-9.93</v>
      </c>
      <c r="Q4763">
        <v>323</v>
      </c>
      <c r="R4763">
        <v>98.9</v>
      </c>
      <c r="S4763">
        <v>292</v>
      </c>
      <c r="T4763">
        <v>108.9</v>
      </c>
      <c r="U4763">
        <v>328</v>
      </c>
      <c r="V4763">
        <v>-1.06</v>
      </c>
      <c r="W4763">
        <v>180</v>
      </c>
    </row>
    <row r="4764" spans="1:23" x14ac:dyDescent="0.25">
      <c r="A4764">
        <f>COUNTIF('Value Matchup'!$D$356:$D$423,D4764)</f>
        <v>0</v>
      </c>
      <c r="B4764" t="s">
        <v>2081</v>
      </c>
      <c r="C4764">
        <v>246</v>
      </c>
      <c r="D4764" t="s">
        <v>332</v>
      </c>
      <c r="E4764" t="s">
        <v>182</v>
      </c>
      <c r="F4764" s="79" t="s">
        <v>442</v>
      </c>
      <c r="G4764">
        <v>-7.85</v>
      </c>
      <c r="H4764">
        <v>93.6</v>
      </c>
      <c r="I4764">
        <v>301</v>
      </c>
      <c r="J4764">
        <v>101.4</v>
      </c>
      <c r="K4764">
        <v>138</v>
      </c>
      <c r="L4764">
        <v>55.2</v>
      </c>
      <c r="M4764">
        <v>331</v>
      </c>
      <c r="N4764">
        <v>8.7999999999999995E-2</v>
      </c>
      <c r="O4764">
        <v>14</v>
      </c>
      <c r="P4764">
        <v>0.33</v>
      </c>
      <c r="Q4764">
        <v>152</v>
      </c>
      <c r="R4764">
        <v>102.9</v>
      </c>
      <c r="S4764">
        <v>169</v>
      </c>
      <c r="T4764">
        <v>102.5</v>
      </c>
      <c r="U4764">
        <v>146</v>
      </c>
      <c r="V4764">
        <v>-4.9800000000000004</v>
      </c>
      <c r="W4764">
        <v>277</v>
      </c>
    </row>
    <row r="4765" spans="1:23" x14ac:dyDescent="0.25">
      <c r="A4765">
        <f>COUNTIF('Value Matchup'!$D$356:$D$423,D4765)</f>
        <v>0</v>
      </c>
      <c r="B4765" t="s">
        <v>2081</v>
      </c>
      <c r="C4765">
        <v>247</v>
      </c>
      <c r="D4765" t="s">
        <v>152</v>
      </c>
      <c r="E4765" t="s">
        <v>153</v>
      </c>
      <c r="F4765" s="79" t="s">
        <v>1662</v>
      </c>
      <c r="G4765">
        <v>-7.88</v>
      </c>
      <c r="H4765">
        <v>99.8</v>
      </c>
      <c r="I4765">
        <v>221</v>
      </c>
      <c r="J4765">
        <v>107.7</v>
      </c>
      <c r="K4765">
        <v>253</v>
      </c>
      <c r="L4765">
        <v>62.6</v>
      </c>
      <c r="M4765">
        <v>268</v>
      </c>
      <c r="N4765">
        <v>-2.5000000000000001E-2</v>
      </c>
      <c r="O4765">
        <v>224</v>
      </c>
      <c r="P4765">
        <v>-0.7</v>
      </c>
      <c r="Q4765">
        <v>175</v>
      </c>
      <c r="R4765">
        <v>103.5</v>
      </c>
      <c r="S4765">
        <v>150</v>
      </c>
      <c r="T4765">
        <v>104.2</v>
      </c>
      <c r="U4765">
        <v>195</v>
      </c>
      <c r="V4765">
        <v>0.71</v>
      </c>
      <c r="W4765">
        <v>137</v>
      </c>
    </row>
    <row r="4766" spans="1:23" x14ac:dyDescent="0.25">
      <c r="A4766">
        <f>COUNTIF('Value Matchup'!$D$356:$D$423,D4766)</f>
        <v>0</v>
      </c>
      <c r="B4766" t="s">
        <v>2081</v>
      </c>
      <c r="C4766">
        <v>248</v>
      </c>
      <c r="D4766" t="s">
        <v>365</v>
      </c>
      <c r="E4766" t="s">
        <v>1974</v>
      </c>
      <c r="F4766" s="79" t="s">
        <v>1746</v>
      </c>
      <c r="G4766">
        <v>-7.93</v>
      </c>
      <c r="H4766">
        <v>101.7</v>
      </c>
      <c r="I4766">
        <v>190</v>
      </c>
      <c r="J4766">
        <v>109.6</v>
      </c>
      <c r="K4766">
        <v>285</v>
      </c>
      <c r="L4766">
        <v>64.599999999999994</v>
      </c>
      <c r="M4766">
        <v>207</v>
      </c>
      <c r="N4766">
        <v>-0.1</v>
      </c>
      <c r="O4766">
        <v>322</v>
      </c>
      <c r="P4766">
        <v>-4.01</v>
      </c>
      <c r="Q4766">
        <v>234</v>
      </c>
      <c r="R4766">
        <v>102.6</v>
      </c>
      <c r="S4766">
        <v>182</v>
      </c>
      <c r="T4766">
        <v>106.6</v>
      </c>
      <c r="U4766">
        <v>300</v>
      </c>
      <c r="V4766">
        <v>1.61</v>
      </c>
      <c r="W4766">
        <v>114</v>
      </c>
    </row>
    <row r="4767" spans="1:23" x14ac:dyDescent="0.25">
      <c r="A4767">
        <f>COUNTIF('Value Matchup'!$D$356:$D$423,D4767)</f>
        <v>0</v>
      </c>
      <c r="B4767" t="s">
        <v>2081</v>
      </c>
      <c r="C4767">
        <v>249</v>
      </c>
      <c r="D4767" t="s">
        <v>384</v>
      </c>
      <c r="E4767" t="s">
        <v>176</v>
      </c>
      <c r="F4767" s="79" t="s">
        <v>1860</v>
      </c>
      <c r="G4767">
        <v>-7.97</v>
      </c>
      <c r="H4767">
        <v>103.1</v>
      </c>
      <c r="I4767">
        <v>165</v>
      </c>
      <c r="J4767">
        <v>111.1</v>
      </c>
      <c r="K4767">
        <v>301</v>
      </c>
      <c r="L4767">
        <v>67.400000000000006</v>
      </c>
      <c r="M4767">
        <v>92</v>
      </c>
      <c r="N4767">
        <v>7.3999999999999996E-2</v>
      </c>
      <c r="O4767">
        <v>29</v>
      </c>
      <c r="P4767">
        <v>-1.76</v>
      </c>
      <c r="Q4767">
        <v>196</v>
      </c>
      <c r="R4767">
        <v>101.3</v>
      </c>
      <c r="S4767">
        <v>232</v>
      </c>
      <c r="T4767">
        <v>103.1</v>
      </c>
      <c r="U4767">
        <v>159</v>
      </c>
      <c r="V4767">
        <v>-8.2100000000000009</v>
      </c>
      <c r="W4767">
        <v>318</v>
      </c>
    </row>
    <row r="4768" spans="1:23" x14ac:dyDescent="0.25">
      <c r="A4768">
        <f>COUNTIF('Value Matchup'!$D$356:$D$423,D4768)</f>
        <v>0</v>
      </c>
      <c r="B4768" t="s">
        <v>2081</v>
      </c>
      <c r="C4768">
        <v>250</v>
      </c>
      <c r="D4768" t="s">
        <v>412</v>
      </c>
      <c r="E4768" t="s">
        <v>198</v>
      </c>
      <c r="F4768" s="79" t="s">
        <v>1867</v>
      </c>
      <c r="G4768">
        <v>-8.01</v>
      </c>
      <c r="H4768">
        <v>99</v>
      </c>
      <c r="I4768">
        <v>232</v>
      </c>
      <c r="J4768">
        <v>107</v>
      </c>
      <c r="K4768">
        <v>240</v>
      </c>
      <c r="L4768">
        <v>62.6</v>
      </c>
      <c r="M4768">
        <v>271</v>
      </c>
      <c r="N4768">
        <v>0.02</v>
      </c>
      <c r="O4768">
        <v>116</v>
      </c>
      <c r="P4768">
        <v>-1.02</v>
      </c>
      <c r="Q4768">
        <v>181</v>
      </c>
      <c r="R4768">
        <v>104.3</v>
      </c>
      <c r="S4768">
        <v>111</v>
      </c>
      <c r="T4768">
        <v>105.4</v>
      </c>
      <c r="U4768">
        <v>251</v>
      </c>
      <c r="V4768">
        <v>-1.28</v>
      </c>
      <c r="W4768">
        <v>189</v>
      </c>
    </row>
    <row r="4769" spans="1:23" x14ac:dyDescent="0.25">
      <c r="A4769">
        <f>COUNTIF('Value Matchup'!$D$356:$D$423,D4769)</f>
        <v>1</v>
      </c>
      <c r="B4769" t="s">
        <v>2081</v>
      </c>
      <c r="C4769">
        <v>251</v>
      </c>
      <c r="D4769" t="s">
        <v>42</v>
      </c>
      <c r="E4769" t="s">
        <v>169</v>
      </c>
      <c r="F4769" s="79" t="s">
        <v>1747</v>
      </c>
      <c r="G4769">
        <v>-8.1300000000000008</v>
      </c>
      <c r="H4769">
        <v>99.6</v>
      </c>
      <c r="I4769">
        <v>226</v>
      </c>
      <c r="J4769">
        <v>107.7</v>
      </c>
      <c r="K4769">
        <v>254</v>
      </c>
      <c r="L4769">
        <v>63.2</v>
      </c>
      <c r="M4769">
        <v>255</v>
      </c>
      <c r="N4769">
        <v>-7.9000000000000001E-2</v>
      </c>
      <c r="O4769">
        <v>309</v>
      </c>
      <c r="P4769">
        <v>-1.74</v>
      </c>
      <c r="Q4769">
        <v>194</v>
      </c>
      <c r="R4769">
        <v>102.7</v>
      </c>
      <c r="S4769">
        <v>178</v>
      </c>
      <c r="T4769">
        <v>104.5</v>
      </c>
      <c r="U4769">
        <v>204</v>
      </c>
      <c r="V4769">
        <v>10.23</v>
      </c>
      <c r="W4769">
        <v>10</v>
      </c>
    </row>
    <row r="4770" spans="1:23" x14ac:dyDescent="0.25">
      <c r="A4770">
        <f>COUNTIF('Value Matchup'!$D$356:$D$423,D4770)</f>
        <v>0</v>
      </c>
      <c r="B4770" t="s">
        <v>2081</v>
      </c>
      <c r="C4770">
        <v>252</v>
      </c>
      <c r="D4770" t="s">
        <v>422</v>
      </c>
      <c r="E4770" t="s">
        <v>173</v>
      </c>
      <c r="F4770" s="79" t="s">
        <v>1772</v>
      </c>
      <c r="G4770">
        <v>-8.15</v>
      </c>
      <c r="H4770">
        <v>103.5</v>
      </c>
      <c r="I4770">
        <v>159</v>
      </c>
      <c r="J4770">
        <v>111.7</v>
      </c>
      <c r="K4770">
        <v>309</v>
      </c>
      <c r="L4770">
        <v>63.8</v>
      </c>
      <c r="M4770">
        <v>238</v>
      </c>
      <c r="N4770">
        <v>-0.108</v>
      </c>
      <c r="O4770">
        <v>326</v>
      </c>
      <c r="P4770">
        <v>-0.85</v>
      </c>
      <c r="Q4770">
        <v>180</v>
      </c>
      <c r="R4770">
        <v>103.8</v>
      </c>
      <c r="S4770">
        <v>130</v>
      </c>
      <c r="T4770">
        <v>104.7</v>
      </c>
      <c r="U4770">
        <v>214</v>
      </c>
      <c r="V4770">
        <v>-3.83</v>
      </c>
      <c r="W4770">
        <v>253</v>
      </c>
    </row>
    <row r="4771" spans="1:23" x14ac:dyDescent="0.25">
      <c r="A4771">
        <f>COUNTIF('Value Matchup'!$D$356:$D$423,D4771)</f>
        <v>0</v>
      </c>
      <c r="B4771" t="s">
        <v>2081</v>
      </c>
      <c r="C4771">
        <v>253</v>
      </c>
      <c r="D4771" t="s">
        <v>329</v>
      </c>
      <c r="E4771" t="s">
        <v>148</v>
      </c>
      <c r="F4771" s="79" t="s">
        <v>1860</v>
      </c>
      <c r="G4771">
        <v>-8.19</v>
      </c>
      <c r="H4771">
        <v>98.6</v>
      </c>
      <c r="I4771">
        <v>236</v>
      </c>
      <c r="J4771">
        <v>106.8</v>
      </c>
      <c r="K4771">
        <v>236</v>
      </c>
      <c r="L4771">
        <v>69.900000000000006</v>
      </c>
      <c r="M4771">
        <v>26</v>
      </c>
      <c r="N4771">
        <v>-2.1000000000000001E-2</v>
      </c>
      <c r="O4771">
        <v>214</v>
      </c>
      <c r="P4771">
        <v>-6.83</v>
      </c>
      <c r="Q4771">
        <v>287</v>
      </c>
      <c r="R4771">
        <v>99.1</v>
      </c>
      <c r="S4771">
        <v>290</v>
      </c>
      <c r="T4771">
        <v>105.9</v>
      </c>
      <c r="U4771">
        <v>272</v>
      </c>
      <c r="V4771">
        <v>-6.85</v>
      </c>
      <c r="W4771">
        <v>301</v>
      </c>
    </row>
    <row r="4772" spans="1:23" x14ac:dyDescent="0.25">
      <c r="A4772">
        <f>COUNTIF('Value Matchup'!$D$356:$D$423,D4772)</f>
        <v>0</v>
      </c>
      <c r="B4772" t="s">
        <v>2081</v>
      </c>
      <c r="C4772">
        <v>254</v>
      </c>
      <c r="D4772" t="s">
        <v>408</v>
      </c>
      <c r="E4772" t="s">
        <v>148</v>
      </c>
      <c r="F4772" s="79" t="s">
        <v>1859</v>
      </c>
      <c r="G4772">
        <v>-8.48</v>
      </c>
      <c r="H4772">
        <v>97.4</v>
      </c>
      <c r="I4772">
        <v>257</v>
      </c>
      <c r="J4772">
        <v>105.8</v>
      </c>
      <c r="K4772">
        <v>216</v>
      </c>
      <c r="L4772">
        <v>65.3</v>
      </c>
      <c r="M4772">
        <v>162</v>
      </c>
      <c r="N4772">
        <v>8.9999999999999993E-3</v>
      </c>
      <c r="O4772">
        <v>144</v>
      </c>
      <c r="P4772">
        <v>-7.09</v>
      </c>
      <c r="Q4772">
        <v>290</v>
      </c>
      <c r="R4772">
        <v>98.8</v>
      </c>
      <c r="S4772">
        <v>295</v>
      </c>
      <c r="T4772">
        <v>105.9</v>
      </c>
      <c r="U4772">
        <v>269</v>
      </c>
      <c r="V4772">
        <v>-5.94</v>
      </c>
      <c r="W4772">
        <v>291</v>
      </c>
    </row>
    <row r="4773" spans="1:23" x14ac:dyDescent="0.25">
      <c r="A4773">
        <f>COUNTIF('Value Matchup'!$D$356:$D$423,D4773)</f>
        <v>0</v>
      </c>
      <c r="B4773" t="s">
        <v>2081</v>
      </c>
      <c r="C4773">
        <v>255</v>
      </c>
      <c r="D4773" t="s">
        <v>43</v>
      </c>
      <c r="E4773" t="s">
        <v>146</v>
      </c>
      <c r="F4773" s="79" t="s">
        <v>1859</v>
      </c>
      <c r="G4773">
        <v>-8.51</v>
      </c>
      <c r="H4773">
        <v>96.8</v>
      </c>
      <c r="I4773">
        <v>269</v>
      </c>
      <c r="J4773">
        <v>105.3</v>
      </c>
      <c r="K4773">
        <v>204</v>
      </c>
      <c r="L4773">
        <v>69.099999999999994</v>
      </c>
      <c r="M4773">
        <v>43</v>
      </c>
      <c r="N4773">
        <v>1.6E-2</v>
      </c>
      <c r="O4773">
        <v>127</v>
      </c>
      <c r="P4773">
        <v>-7.25</v>
      </c>
      <c r="Q4773">
        <v>293</v>
      </c>
      <c r="R4773">
        <v>98.2</v>
      </c>
      <c r="S4773">
        <v>306</v>
      </c>
      <c r="T4773">
        <v>105.4</v>
      </c>
      <c r="U4773">
        <v>253</v>
      </c>
      <c r="V4773">
        <v>-4.13</v>
      </c>
      <c r="W4773">
        <v>259</v>
      </c>
    </row>
    <row r="4774" spans="1:23" x14ac:dyDescent="0.25">
      <c r="A4774">
        <f>COUNTIF('Value Matchup'!$D$356:$D$423,D4774)</f>
        <v>0</v>
      </c>
      <c r="B4774" t="s">
        <v>2081</v>
      </c>
      <c r="C4774">
        <v>256</v>
      </c>
      <c r="D4774" t="s">
        <v>337</v>
      </c>
      <c r="E4774" t="s">
        <v>148</v>
      </c>
      <c r="F4774" s="79" t="s">
        <v>1754</v>
      </c>
      <c r="G4774">
        <v>-8.57</v>
      </c>
      <c r="H4774">
        <v>97.6</v>
      </c>
      <c r="I4774">
        <v>250</v>
      </c>
      <c r="J4774">
        <v>106.2</v>
      </c>
      <c r="K4774">
        <v>226</v>
      </c>
      <c r="L4774">
        <v>65.5</v>
      </c>
      <c r="M4774">
        <v>152</v>
      </c>
      <c r="N4774">
        <v>-3.9E-2</v>
      </c>
      <c r="O4774">
        <v>259</v>
      </c>
      <c r="P4774">
        <v>-6.71</v>
      </c>
      <c r="Q4774">
        <v>282</v>
      </c>
      <c r="R4774">
        <v>99.8</v>
      </c>
      <c r="S4774">
        <v>274</v>
      </c>
      <c r="T4774">
        <v>106.5</v>
      </c>
      <c r="U4774">
        <v>296</v>
      </c>
      <c r="V4774">
        <v>-3.14</v>
      </c>
      <c r="W4774">
        <v>236</v>
      </c>
    </row>
    <row r="4775" spans="1:23" x14ac:dyDescent="0.25">
      <c r="A4775">
        <f>COUNTIF('Value Matchup'!$D$356:$D$423,D4775)</f>
        <v>0</v>
      </c>
      <c r="B4775" t="s">
        <v>2081</v>
      </c>
      <c r="C4775">
        <v>257</v>
      </c>
      <c r="D4775" t="s">
        <v>120</v>
      </c>
      <c r="E4775" t="s">
        <v>121</v>
      </c>
      <c r="F4775" s="79" t="s">
        <v>1744</v>
      </c>
      <c r="G4775">
        <v>-8.6199999999999992</v>
      </c>
      <c r="H4775">
        <v>98.5</v>
      </c>
      <c r="I4775">
        <v>240</v>
      </c>
      <c r="J4775">
        <v>107.1</v>
      </c>
      <c r="K4775">
        <v>241</v>
      </c>
      <c r="L4775">
        <v>63.7</v>
      </c>
      <c r="M4775">
        <v>242</v>
      </c>
      <c r="N4775">
        <v>1.9E-2</v>
      </c>
      <c r="O4775">
        <v>118</v>
      </c>
      <c r="P4775">
        <v>-4.3899999999999997</v>
      </c>
      <c r="Q4775">
        <v>241</v>
      </c>
      <c r="R4775">
        <v>99.4</v>
      </c>
      <c r="S4775">
        <v>282</v>
      </c>
      <c r="T4775">
        <v>103.8</v>
      </c>
      <c r="U4775">
        <v>177</v>
      </c>
      <c r="V4775">
        <v>0.15</v>
      </c>
      <c r="W4775">
        <v>150</v>
      </c>
    </row>
    <row r="4776" spans="1:23" x14ac:dyDescent="0.25">
      <c r="A4776">
        <f>COUNTIF('Value Matchup'!$D$356:$D$423,D4776)</f>
        <v>0</v>
      </c>
      <c r="B4776" t="s">
        <v>2081</v>
      </c>
      <c r="C4776">
        <v>258</v>
      </c>
      <c r="D4776" t="s">
        <v>165</v>
      </c>
      <c r="E4776" t="s">
        <v>159</v>
      </c>
      <c r="F4776" s="79" t="s">
        <v>1078</v>
      </c>
      <c r="G4776">
        <v>-8.67</v>
      </c>
      <c r="H4776">
        <v>99.6</v>
      </c>
      <c r="I4776">
        <v>225</v>
      </c>
      <c r="J4776">
        <v>108.3</v>
      </c>
      <c r="K4776">
        <v>265</v>
      </c>
      <c r="L4776">
        <v>65.599999999999994</v>
      </c>
      <c r="M4776">
        <v>146</v>
      </c>
      <c r="N4776">
        <v>7.0000000000000001E-3</v>
      </c>
      <c r="O4776">
        <v>149</v>
      </c>
      <c r="P4776">
        <v>-4.54</v>
      </c>
      <c r="Q4776">
        <v>247</v>
      </c>
      <c r="R4776">
        <v>101.6</v>
      </c>
      <c r="S4776">
        <v>220</v>
      </c>
      <c r="T4776">
        <v>106.2</v>
      </c>
      <c r="U4776">
        <v>283</v>
      </c>
      <c r="V4776">
        <v>2.0499999999999998</v>
      </c>
      <c r="W4776">
        <v>96</v>
      </c>
    </row>
    <row r="4777" spans="1:23" x14ac:dyDescent="0.25">
      <c r="A4777">
        <f>COUNTIF('Value Matchup'!$D$356:$D$423,D4777)</f>
        <v>1</v>
      </c>
      <c r="B4777" t="s">
        <v>2081</v>
      </c>
      <c r="C4777">
        <v>259</v>
      </c>
      <c r="D4777" t="s">
        <v>93</v>
      </c>
      <c r="E4777" t="s">
        <v>146</v>
      </c>
      <c r="F4777" s="79" t="s">
        <v>1405</v>
      </c>
      <c r="G4777">
        <v>-8.7200000000000006</v>
      </c>
      <c r="H4777">
        <v>96</v>
      </c>
      <c r="I4777">
        <v>275</v>
      </c>
      <c r="J4777">
        <v>104.7</v>
      </c>
      <c r="K4777">
        <v>195</v>
      </c>
      <c r="L4777">
        <v>68.400000000000006</v>
      </c>
      <c r="M4777">
        <v>60</v>
      </c>
      <c r="N4777">
        <v>6.9000000000000006E-2</v>
      </c>
      <c r="O4777">
        <v>32</v>
      </c>
      <c r="P4777">
        <v>-7.79</v>
      </c>
      <c r="Q4777">
        <v>303</v>
      </c>
      <c r="R4777">
        <v>97.7</v>
      </c>
      <c r="S4777">
        <v>312</v>
      </c>
      <c r="T4777">
        <v>105.5</v>
      </c>
      <c r="U4777">
        <v>255</v>
      </c>
      <c r="V4777">
        <v>-5.38</v>
      </c>
      <c r="W4777">
        <v>284</v>
      </c>
    </row>
    <row r="4778" spans="1:23" x14ac:dyDescent="0.25">
      <c r="A4778">
        <f>COUNTIF('Value Matchup'!$D$356:$D$423,D4778)</f>
        <v>0</v>
      </c>
      <c r="B4778" t="s">
        <v>2081</v>
      </c>
      <c r="C4778">
        <v>260</v>
      </c>
      <c r="D4778" t="s">
        <v>142</v>
      </c>
      <c r="E4778" t="s">
        <v>112</v>
      </c>
      <c r="F4778" s="79" t="s">
        <v>1740</v>
      </c>
      <c r="G4778">
        <v>-8.7899999999999991</v>
      </c>
      <c r="H4778">
        <v>97.5</v>
      </c>
      <c r="I4778">
        <v>253</v>
      </c>
      <c r="J4778">
        <v>106.3</v>
      </c>
      <c r="K4778">
        <v>230</v>
      </c>
      <c r="L4778">
        <v>66.400000000000006</v>
      </c>
      <c r="M4778">
        <v>120</v>
      </c>
      <c r="N4778">
        <v>-1.2E-2</v>
      </c>
      <c r="O4778">
        <v>199</v>
      </c>
      <c r="P4778">
        <v>2.2000000000000002</v>
      </c>
      <c r="Q4778">
        <v>112</v>
      </c>
      <c r="R4778">
        <v>104</v>
      </c>
      <c r="S4778">
        <v>124</v>
      </c>
      <c r="T4778">
        <v>101.8</v>
      </c>
      <c r="U4778">
        <v>125</v>
      </c>
      <c r="V4778">
        <v>1.98</v>
      </c>
      <c r="W4778">
        <v>99</v>
      </c>
    </row>
    <row r="4779" spans="1:23" x14ac:dyDescent="0.25">
      <c r="A4779">
        <f>COUNTIF('Value Matchup'!$D$356:$D$423,D4779)</f>
        <v>0</v>
      </c>
      <c r="B4779" t="s">
        <v>2081</v>
      </c>
      <c r="C4779">
        <v>261</v>
      </c>
      <c r="D4779" t="s">
        <v>195</v>
      </c>
      <c r="E4779" t="s">
        <v>132</v>
      </c>
      <c r="F4779" s="79" t="s">
        <v>447</v>
      </c>
      <c r="G4779">
        <v>-8.9</v>
      </c>
      <c r="H4779">
        <v>105</v>
      </c>
      <c r="I4779">
        <v>131</v>
      </c>
      <c r="J4779">
        <v>113.9</v>
      </c>
      <c r="K4779">
        <v>322</v>
      </c>
      <c r="L4779">
        <v>63.2</v>
      </c>
      <c r="M4779">
        <v>254</v>
      </c>
      <c r="N4779">
        <v>4.2000000000000003E-2</v>
      </c>
      <c r="O4779">
        <v>67</v>
      </c>
      <c r="P4779">
        <v>-4.4400000000000004</v>
      </c>
      <c r="Q4779">
        <v>244</v>
      </c>
      <c r="R4779">
        <v>102</v>
      </c>
      <c r="S4779">
        <v>206</v>
      </c>
      <c r="T4779">
        <v>106.5</v>
      </c>
      <c r="U4779">
        <v>297</v>
      </c>
      <c r="V4779">
        <v>2.97</v>
      </c>
      <c r="W4779">
        <v>77</v>
      </c>
    </row>
    <row r="4780" spans="1:23" x14ac:dyDescent="0.25">
      <c r="A4780">
        <f>COUNTIF('Value Matchup'!$D$356:$D$423,D4780)</f>
        <v>0</v>
      </c>
      <c r="B4780" t="s">
        <v>2081</v>
      </c>
      <c r="C4780">
        <v>262</v>
      </c>
      <c r="D4780" t="s">
        <v>157</v>
      </c>
      <c r="E4780" t="s">
        <v>153</v>
      </c>
      <c r="F4780" s="79" t="s">
        <v>1754</v>
      </c>
      <c r="G4780">
        <v>-9.16</v>
      </c>
      <c r="H4780">
        <v>95.6</v>
      </c>
      <c r="I4780">
        <v>283</v>
      </c>
      <c r="J4780">
        <v>104.8</v>
      </c>
      <c r="K4780">
        <v>196</v>
      </c>
      <c r="L4780">
        <v>69.3</v>
      </c>
      <c r="M4780">
        <v>38</v>
      </c>
      <c r="N4780">
        <v>3.7999999999999999E-2</v>
      </c>
      <c r="O4780">
        <v>76</v>
      </c>
      <c r="P4780">
        <v>-2.4500000000000002</v>
      </c>
      <c r="Q4780">
        <v>204</v>
      </c>
      <c r="R4780">
        <v>102.8</v>
      </c>
      <c r="S4780">
        <v>175</v>
      </c>
      <c r="T4780">
        <v>105.2</v>
      </c>
      <c r="U4780">
        <v>243</v>
      </c>
      <c r="V4780">
        <v>-2.91</v>
      </c>
      <c r="W4780">
        <v>229</v>
      </c>
    </row>
    <row r="4781" spans="1:23" x14ac:dyDescent="0.25">
      <c r="A4781">
        <f>COUNTIF('Value Matchup'!$D$356:$D$423,D4781)</f>
        <v>1</v>
      </c>
      <c r="B4781" t="s">
        <v>2081</v>
      </c>
      <c r="C4781">
        <v>263</v>
      </c>
      <c r="D4781" t="s">
        <v>212</v>
      </c>
      <c r="E4781" t="s">
        <v>207</v>
      </c>
      <c r="F4781" s="79" t="s">
        <v>1296</v>
      </c>
      <c r="G4781">
        <v>-9.19</v>
      </c>
      <c r="H4781">
        <v>100.4</v>
      </c>
      <c r="I4781">
        <v>209</v>
      </c>
      <c r="J4781">
        <v>109.6</v>
      </c>
      <c r="K4781">
        <v>286</v>
      </c>
      <c r="L4781">
        <v>62.7</v>
      </c>
      <c r="M4781">
        <v>265</v>
      </c>
      <c r="N4781">
        <v>0.159</v>
      </c>
      <c r="O4781">
        <v>2</v>
      </c>
      <c r="P4781">
        <v>-7.38</v>
      </c>
      <c r="Q4781">
        <v>294</v>
      </c>
      <c r="R4781">
        <v>100.4</v>
      </c>
      <c r="S4781">
        <v>258</v>
      </c>
      <c r="T4781">
        <v>107.8</v>
      </c>
      <c r="U4781">
        <v>324</v>
      </c>
      <c r="V4781">
        <v>9.3699999999999992</v>
      </c>
      <c r="W4781">
        <v>14</v>
      </c>
    </row>
    <row r="4782" spans="1:23" x14ac:dyDescent="0.25">
      <c r="A4782">
        <f>COUNTIF('Value Matchup'!$D$356:$D$423,D4782)</f>
        <v>0</v>
      </c>
      <c r="B4782" t="s">
        <v>2081</v>
      </c>
      <c r="C4782">
        <v>264</v>
      </c>
      <c r="D4782" t="s">
        <v>196</v>
      </c>
      <c r="E4782" t="s">
        <v>112</v>
      </c>
      <c r="F4782" s="79" t="s">
        <v>1772</v>
      </c>
      <c r="G4782">
        <v>-9.34</v>
      </c>
      <c r="H4782">
        <v>100</v>
      </c>
      <c r="I4782">
        <v>218</v>
      </c>
      <c r="J4782">
        <v>109.4</v>
      </c>
      <c r="K4782">
        <v>283</v>
      </c>
      <c r="L4782">
        <v>65.400000000000006</v>
      </c>
      <c r="M4782">
        <v>160</v>
      </c>
      <c r="N4782">
        <v>-4.1000000000000002E-2</v>
      </c>
      <c r="O4782">
        <v>265</v>
      </c>
      <c r="P4782">
        <v>-1.52</v>
      </c>
      <c r="Q4782">
        <v>191</v>
      </c>
      <c r="R4782">
        <v>101.9</v>
      </c>
      <c r="S4782">
        <v>212</v>
      </c>
      <c r="T4782">
        <v>103.4</v>
      </c>
      <c r="U4782">
        <v>166</v>
      </c>
      <c r="V4782">
        <v>-3</v>
      </c>
      <c r="W4782">
        <v>232</v>
      </c>
    </row>
    <row r="4783" spans="1:23" x14ac:dyDescent="0.25">
      <c r="A4783">
        <f>COUNTIF('Value Matchup'!$D$356:$D$423,D4783)</f>
        <v>0</v>
      </c>
      <c r="B4783" t="s">
        <v>2081</v>
      </c>
      <c r="C4783">
        <v>265</v>
      </c>
      <c r="D4783" t="s">
        <v>91</v>
      </c>
      <c r="E4783" t="s">
        <v>146</v>
      </c>
      <c r="F4783" s="79" t="s">
        <v>2049</v>
      </c>
      <c r="G4783">
        <v>-9.35</v>
      </c>
      <c r="H4783">
        <v>97</v>
      </c>
      <c r="I4783">
        <v>264</v>
      </c>
      <c r="J4783">
        <v>106.4</v>
      </c>
      <c r="K4783">
        <v>232</v>
      </c>
      <c r="L4783">
        <v>52.9</v>
      </c>
      <c r="M4783">
        <v>334</v>
      </c>
      <c r="N4783">
        <v>6.5000000000000002E-2</v>
      </c>
      <c r="O4783">
        <v>38</v>
      </c>
      <c r="P4783">
        <v>-4.45</v>
      </c>
      <c r="Q4783">
        <v>245</v>
      </c>
      <c r="R4783">
        <v>99.1</v>
      </c>
      <c r="S4783">
        <v>289</v>
      </c>
      <c r="T4783">
        <v>103.5</v>
      </c>
      <c r="U4783">
        <v>169</v>
      </c>
      <c r="V4783">
        <v>1.81</v>
      </c>
      <c r="W4783">
        <v>105</v>
      </c>
    </row>
    <row r="4784" spans="1:23" x14ac:dyDescent="0.25">
      <c r="A4784">
        <f>COUNTIF('Value Matchup'!$D$356:$D$423,D4784)</f>
        <v>0</v>
      </c>
      <c r="B4784" t="s">
        <v>2081</v>
      </c>
      <c r="C4784">
        <v>266</v>
      </c>
      <c r="D4784" t="s">
        <v>392</v>
      </c>
      <c r="E4784" t="s">
        <v>118</v>
      </c>
      <c r="F4784" s="79" t="s">
        <v>1662</v>
      </c>
      <c r="G4784">
        <v>-9.49</v>
      </c>
      <c r="H4784">
        <v>101.1</v>
      </c>
      <c r="I4784">
        <v>198</v>
      </c>
      <c r="J4784">
        <v>110.6</v>
      </c>
      <c r="K4784">
        <v>295</v>
      </c>
      <c r="L4784">
        <v>65</v>
      </c>
      <c r="M4784">
        <v>182</v>
      </c>
      <c r="N4784">
        <v>-0.04</v>
      </c>
      <c r="O4784">
        <v>263</v>
      </c>
      <c r="P4784">
        <v>-5.32</v>
      </c>
      <c r="Q4784">
        <v>261</v>
      </c>
      <c r="R4784">
        <v>100</v>
      </c>
      <c r="S4784">
        <v>271</v>
      </c>
      <c r="T4784">
        <v>105.3</v>
      </c>
      <c r="U4784">
        <v>248</v>
      </c>
      <c r="V4784">
        <v>-0.46</v>
      </c>
      <c r="W4784">
        <v>163</v>
      </c>
    </row>
    <row r="4785" spans="1:23" x14ac:dyDescent="0.25">
      <c r="A4785">
        <f>COUNTIF('Value Matchup'!$D$356:$D$423,D4785)</f>
        <v>0</v>
      </c>
      <c r="B4785" t="s">
        <v>2081</v>
      </c>
      <c r="C4785">
        <v>267</v>
      </c>
      <c r="D4785" t="s">
        <v>367</v>
      </c>
      <c r="E4785" t="s">
        <v>148</v>
      </c>
      <c r="F4785" s="79" t="s">
        <v>1867</v>
      </c>
      <c r="G4785">
        <v>-9.51</v>
      </c>
      <c r="H4785">
        <v>93.1</v>
      </c>
      <c r="I4785">
        <v>303</v>
      </c>
      <c r="J4785">
        <v>102.7</v>
      </c>
      <c r="K4785">
        <v>160</v>
      </c>
      <c r="L4785">
        <v>64.900000000000006</v>
      </c>
      <c r="M4785">
        <v>184</v>
      </c>
      <c r="N4785">
        <v>-5.0000000000000001E-3</v>
      </c>
      <c r="O4785">
        <v>181</v>
      </c>
      <c r="P4785">
        <v>-5.65</v>
      </c>
      <c r="Q4785">
        <v>266</v>
      </c>
      <c r="R4785">
        <v>100.5</v>
      </c>
      <c r="S4785">
        <v>257</v>
      </c>
      <c r="T4785">
        <v>106.2</v>
      </c>
      <c r="U4785">
        <v>282</v>
      </c>
      <c r="V4785">
        <v>1.1000000000000001</v>
      </c>
      <c r="W4785">
        <v>124</v>
      </c>
    </row>
    <row r="4786" spans="1:23" x14ac:dyDescent="0.25">
      <c r="A4786">
        <f>COUNTIF('Value Matchup'!$D$356:$D$423,D4786)</f>
        <v>0</v>
      </c>
      <c r="B4786" t="s">
        <v>2081</v>
      </c>
      <c r="C4786">
        <v>268</v>
      </c>
      <c r="D4786" t="s">
        <v>115</v>
      </c>
      <c r="E4786" t="s">
        <v>116</v>
      </c>
      <c r="F4786" s="79" t="s">
        <v>2075</v>
      </c>
      <c r="G4786">
        <v>-9.65</v>
      </c>
      <c r="H4786">
        <v>94.5</v>
      </c>
      <c r="I4786">
        <v>292</v>
      </c>
      <c r="J4786">
        <v>104.1</v>
      </c>
      <c r="K4786">
        <v>190</v>
      </c>
      <c r="L4786">
        <v>73.400000000000006</v>
      </c>
      <c r="M4786">
        <v>3</v>
      </c>
      <c r="N4786">
        <v>-0.04</v>
      </c>
      <c r="O4786">
        <v>264</v>
      </c>
      <c r="P4786">
        <v>-11.93</v>
      </c>
      <c r="Q4786">
        <v>333</v>
      </c>
      <c r="R4786">
        <v>94.2</v>
      </c>
      <c r="S4786">
        <v>332</v>
      </c>
      <c r="T4786">
        <v>106.1</v>
      </c>
      <c r="U4786">
        <v>277</v>
      </c>
      <c r="V4786">
        <v>16.53</v>
      </c>
      <c r="W4786">
        <v>1</v>
      </c>
    </row>
    <row r="4787" spans="1:23" x14ac:dyDescent="0.25">
      <c r="A4787">
        <f>COUNTIF('Value Matchup'!$D$356:$D$423,D4787)</f>
        <v>0</v>
      </c>
      <c r="B4787" t="s">
        <v>2081</v>
      </c>
      <c r="C4787">
        <v>269</v>
      </c>
      <c r="D4787" t="s">
        <v>240</v>
      </c>
      <c r="E4787" t="s">
        <v>116</v>
      </c>
      <c r="F4787" s="79" t="s">
        <v>550</v>
      </c>
      <c r="G4787">
        <v>-10.25</v>
      </c>
      <c r="H4787">
        <v>95.7</v>
      </c>
      <c r="I4787">
        <v>279</v>
      </c>
      <c r="J4787">
        <v>106</v>
      </c>
      <c r="K4787">
        <v>220</v>
      </c>
      <c r="L4787">
        <v>70.3</v>
      </c>
      <c r="M4787">
        <v>21</v>
      </c>
      <c r="N4787">
        <v>8.0000000000000002E-3</v>
      </c>
      <c r="O4787">
        <v>147</v>
      </c>
      <c r="P4787">
        <v>-9.43</v>
      </c>
      <c r="Q4787">
        <v>319</v>
      </c>
      <c r="R4787">
        <v>95.8</v>
      </c>
      <c r="S4787">
        <v>325</v>
      </c>
      <c r="T4787">
        <v>105.2</v>
      </c>
      <c r="U4787">
        <v>244</v>
      </c>
      <c r="V4787">
        <v>3.35</v>
      </c>
      <c r="W4787">
        <v>66</v>
      </c>
    </row>
    <row r="4788" spans="1:23" x14ac:dyDescent="0.25">
      <c r="A4788">
        <f>COUNTIF('Value Matchup'!$D$356:$D$423,D4788)</f>
        <v>0</v>
      </c>
      <c r="B4788" t="s">
        <v>2081</v>
      </c>
      <c r="C4788">
        <v>270</v>
      </c>
      <c r="D4788" t="s">
        <v>314</v>
      </c>
      <c r="E4788" t="s">
        <v>1974</v>
      </c>
      <c r="F4788" s="79" t="s">
        <v>1747</v>
      </c>
      <c r="G4788">
        <v>-10.34</v>
      </c>
      <c r="H4788">
        <v>103.9</v>
      </c>
      <c r="I4788">
        <v>152</v>
      </c>
      <c r="J4788">
        <v>114.3</v>
      </c>
      <c r="K4788">
        <v>324</v>
      </c>
      <c r="L4788">
        <v>67.8</v>
      </c>
      <c r="M4788">
        <v>74</v>
      </c>
      <c r="N4788">
        <v>-1.4999999999999999E-2</v>
      </c>
      <c r="O4788">
        <v>204</v>
      </c>
      <c r="P4788">
        <v>-3.83</v>
      </c>
      <c r="Q4788">
        <v>229</v>
      </c>
      <c r="R4788">
        <v>102.4</v>
      </c>
      <c r="S4788">
        <v>193</v>
      </c>
      <c r="T4788">
        <v>106.2</v>
      </c>
      <c r="U4788">
        <v>285</v>
      </c>
      <c r="V4788">
        <v>2.97</v>
      </c>
      <c r="W4788">
        <v>76</v>
      </c>
    </row>
    <row r="4789" spans="1:23" x14ac:dyDescent="0.25">
      <c r="A4789">
        <f>COUNTIF('Value Matchup'!$D$356:$D$423,D4789)</f>
        <v>0</v>
      </c>
      <c r="B4789" t="s">
        <v>2081</v>
      </c>
      <c r="C4789">
        <v>271</v>
      </c>
      <c r="D4789" t="s">
        <v>1297</v>
      </c>
      <c r="E4789" t="s">
        <v>136</v>
      </c>
      <c r="F4789" s="79" t="s">
        <v>517</v>
      </c>
      <c r="G4789">
        <v>-10.4</v>
      </c>
      <c r="H4789">
        <v>91.9</v>
      </c>
      <c r="I4789">
        <v>314</v>
      </c>
      <c r="J4789">
        <v>102.3</v>
      </c>
      <c r="K4789">
        <v>151</v>
      </c>
      <c r="L4789">
        <v>68.5</v>
      </c>
      <c r="M4789">
        <v>55</v>
      </c>
      <c r="N4789">
        <v>-5.7000000000000002E-2</v>
      </c>
      <c r="O4789">
        <v>289</v>
      </c>
      <c r="P4789">
        <v>-14.27</v>
      </c>
      <c r="Q4789">
        <v>334</v>
      </c>
      <c r="R4789">
        <v>93.3</v>
      </c>
      <c r="S4789">
        <v>334</v>
      </c>
      <c r="T4789">
        <v>107.6</v>
      </c>
      <c r="U4789">
        <v>322</v>
      </c>
      <c r="V4789">
        <v>-8.98</v>
      </c>
      <c r="W4789">
        <v>321</v>
      </c>
    </row>
    <row r="4790" spans="1:23" x14ac:dyDescent="0.25">
      <c r="A4790">
        <f>COUNTIF('Value Matchup'!$D$356:$D$423,D4790)</f>
        <v>0</v>
      </c>
      <c r="B4790" t="s">
        <v>2081</v>
      </c>
      <c r="C4790">
        <v>272</v>
      </c>
      <c r="D4790" t="s">
        <v>192</v>
      </c>
      <c r="E4790" t="s">
        <v>167</v>
      </c>
      <c r="F4790" s="79" t="s">
        <v>1932</v>
      </c>
      <c r="G4790">
        <v>-10.62</v>
      </c>
      <c r="H4790">
        <v>95.6</v>
      </c>
      <c r="I4790">
        <v>282</v>
      </c>
      <c r="J4790">
        <v>106.3</v>
      </c>
      <c r="K4790">
        <v>228</v>
      </c>
      <c r="L4790">
        <v>63.3</v>
      </c>
      <c r="M4790">
        <v>250</v>
      </c>
      <c r="N4790">
        <v>-3.1E-2</v>
      </c>
      <c r="O4790">
        <v>242</v>
      </c>
      <c r="P4790">
        <v>-1.39</v>
      </c>
      <c r="Q4790">
        <v>189</v>
      </c>
      <c r="R4790">
        <v>100.4</v>
      </c>
      <c r="S4790">
        <v>261</v>
      </c>
      <c r="T4790">
        <v>101.8</v>
      </c>
      <c r="U4790">
        <v>123</v>
      </c>
      <c r="V4790">
        <v>-2.39</v>
      </c>
      <c r="W4790">
        <v>221</v>
      </c>
    </row>
    <row r="4791" spans="1:23" x14ac:dyDescent="0.25">
      <c r="A4791">
        <f>COUNTIF('Value Matchup'!$D$356:$D$423,D4791)</f>
        <v>0</v>
      </c>
      <c r="B4791" t="s">
        <v>2081</v>
      </c>
      <c r="C4791">
        <v>273</v>
      </c>
      <c r="D4791" t="s">
        <v>395</v>
      </c>
      <c r="E4791" t="s">
        <v>169</v>
      </c>
      <c r="F4791" s="79" t="s">
        <v>1660</v>
      </c>
      <c r="G4791">
        <v>-10.86</v>
      </c>
      <c r="H4791">
        <v>99.5</v>
      </c>
      <c r="I4791">
        <v>228</v>
      </c>
      <c r="J4791">
        <v>110.3</v>
      </c>
      <c r="K4791">
        <v>292</v>
      </c>
      <c r="L4791">
        <v>65.599999999999994</v>
      </c>
      <c r="M4791">
        <v>147</v>
      </c>
      <c r="N4791">
        <v>4.0000000000000001E-3</v>
      </c>
      <c r="O4791">
        <v>158</v>
      </c>
      <c r="P4791">
        <v>-4.0599999999999996</v>
      </c>
      <c r="Q4791">
        <v>237</v>
      </c>
      <c r="R4791">
        <v>101</v>
      </c>
      <c r="S4791">
        <v>240</v>
      </c>
      <c r="T4791">
        <v>105.1</v>
      </c>
      <c r="U4791">
        <v>232</v>
      </c>
      <c r="V4791">
        <v>0.88</v>
      </c>
      <c r="W4791">
        <v>131</v>
      </c>
    </row>
    <row r="4792" spans="1:23" x14ac:dyDescent="0.25">
      <c r="A4792">
        <f>COUNTIF('Value Matchup'!$D$356:$D$423,D4792)</f>
        <v>0</v>
      </c>
      <c r="B4792" t="s">
        <v>2081</v>
      </c>
      <c r="C4792">
        <v>274</v>
      </c>
      <c r="D4792" t="s">
        <v>203</v>
      </c>
      <c r="E4792" t="s">
        <v>123</v>
      </c>
      <c r="F4792" s="79" t="s">
        <v>1932</v>
      </c>
      <c r="G4792">
        <v>-10.88</v>
      </c>
      <c r="H4792">
        <v>89.6</v>
      </c>
      <c r="I4792">
        <v>326</v>
      </c>
      <c r="J4792">
        <v>100.5</v>
      </c>
      <c r="K4792">
        <v>121</v>
      </c>
      <c r="L4792">
        <v>65.7</v>
      </c>
      <c r="M4792">
        <v>141</v>
      </c>
      <c r="N4792">
        <v>8.9999999999999993E-3</v>
      </c>
      <c r="O4792">
        <v>145</v>
      </c>
      <c r="P4792">
        <v>0</v>
      </c>
      <c r="Q4792">
        <v>161</v>
      </c>
      <c r="R4792">
        <v>104.4</v>
      </c>
      <c r="S4792">
        <v>105</v>
      </c>
      <c r="T4792">
        <v>104.4</v>
      </c>
      <c r="U4792">
        <v>202</v>
      </c>
      <c r="V4792">
        <v>3.21</v>
      </c>
      <c r="W4792">
        <v>71</v>
      </c>
    </row>
    <row r="4793" spans="1:23" x14ac:dyDescent="0.25">
      <c r="A4793">
        <f>COUNTIF('Value Matchup'!$D$356:$D$423,D4793)</f>
        <v>0</v>
      </c>
      <c r="B4793" t="s">
        <v>2081</v>
      </c>
      <c r="C4793">
        <v>275</v>
      </c>
      <c r="D4793" t="s">
        <v>356</v>
      </c>
      <c r="E4793" t="s">
        <v>136</v>
      </c>
      <c r="F4793" s="79" t="s">
        <v>447</v>
      </c>
      <c r="G4793">
        <v>-11.06</v>
      </c>
      <c r="H4793">
        <v>92.4</v>
      </c>
      <c r="I4793">
        <v>310</v>
      </c>
      <c r="J4793">
        <v>103.4</v>
      </c>
      <c r="K4793">
        <v>172</v>
      </c>
      <c r="L4793">
        <v>64.400000000000006</v>
      </c>
      <c r="M4793">
        <v>214</v>
      </c>
      <c r="N4793">
        <v>0.05</v>
      </c>
      <c r="O4793">
        <v>51</v>
      </c>
      <c r="P4793">
        <v>-8.48</v>
      </c>
      <c r="Q4793">
        <v>309</v>
      </c>
      <c r="R4793">
        <v>97.3</v>
      </c>
      <c r="S4793">
        <v>315</v>
      </c>
      <c r="T4793">
        <v>105.8</v>
      </c>
      <c r="U4793">
        <v>265</v>
      </c>
      <c r="V4793">
        <v>7.21</v>
      </c>
      <c r="W4793">
        <v>31</v>
      </c>
    </row>
    <row r="4794" spans="1:23" x14ac:dyDescent="0.25">
      <c r="A4794">
        <f>COUNTIF('Value Matchup'!$D$356:$D$423,D4794)</f>
        <v>0</v>
      </c>
      <c r="B4794" t="s">
        <v>2081</v>
      </c>
      <c r="C4794">
        <v>276</v>
      </c>
      <c r="D4794" t="s">
        <v>1398</v>
      </c>
      <c r="E4794" t="s">
        <v>1399</v>
      </c>
      <c r="F4794" s="79" t="s">
        <v>1844</v>
      </c>
      <c r="G4794">
        <v>-11.07</v>
      </c>
      <c r="H4794">
        <v>97</v>
      </c>
      <c r="I4794">
        <v>265</v>
      </c>
      <c r="J4794">
        <v>108</v>
      </c>
      <c r="K4794">
        <v>259</v>
      </c>
      <c r="L4794">
        <v>62.8</v>
      </c>
      <c r="M4794">
        <v>261</v>
      </c>
      <c r="N4794">
        <v>-4.0000000000000001E-3</v>
      </c>
      <c r="O4794">
        <v>177</v>
      </c>
      <c r="P4794">
        <v>-1.56</v>
      </c>
      <c r="Q4794">
        <v>192</v>
      </c>
      <c r="R4794">
        <v>102.4</v>
      </c>
      <c r="S4794">
        <v>195</v>
      </c>
      <c r="T4794">
        <v>103.9</v>
      </c>
      <c r="U4794">
        <v>181</v>
      </c>
      <c r="V4794">
        <v>5.14</v>
      </c>
      <c r="W4794">
        <v>47</v>
      </c>
    </row>
    <row r="4795" spans="1:23" x14ac:dyDescent="0.25">
      <c r="A4795">
        <f>COUNTIF('Value Matchup'!$D$356:$D$423,D4795)</f>
        <v>0</v>
      </c>
      <c r="B4795" t="s">
        <v>2081</v>
      </c>
      <c r="C4795">
        <v>277</v>
      </c>
      <c r="D4795" t="s">
        <v>291</v>
      </c>
      <c r="E4795" t="s">
        <v>118</v>
      </c>
      <c r="F4795" s="79" t="s">
        <v>1744</v>
      </c>
      <c r="G4795">
        <v>-11.16</v>
      </c>
      <c r="H4795">
        <v>98.2</v>
      </c>
      <c r="I4795">
        <v>244</v>
      </c>
      <c r="J4795">
        <v>109.3</v>
      </c>
      <c r="K4795">
        <v>279</v>
      </c>
      <c r="L4795">
        <v>58.7</v>
      </c>
      <c r="M4795">
        <v>325</v>
      </c>
      <c r="N4795">
        <v>6.5000000000000002E-2</v>
      </c>
      <c r="O4795">
        <v>39</v>
      </c>
      <c r="P4795">
        <v>-5.32</v>
      </c>
      <c r="Q4795">
        <v>260</v>
      </c>
      <c r="R4795">
        <v>100.4</v>
      </c>
      <c r="S4795">
        <v>259</v>
      </c>
      <c r="T4795">
        <v>105.7</v>
      </c>
      <c r="U4795">
        <v>262</v>
      </c>
      <c r="V4795">
        <v>-1.5</v>
      </c>
      <c r="W4795">
        <v>197</v>
      </c>
    </row>
    <row r="4796" spans="1:23" x14ac:dyDescent="0.25">
      <c r="A4796">
        <f>COUNTIF('Value Matchup'!$D$356:$D$423,D4796)</f>
        <v>0</v>
      </c>
      <c r="B4796" t="s">
        <v>2081</v>
      </c>
      <c r="C4796">
        <v>278</v>
      </c>
      <c r="D4796" t="s">
        <v>364</v>
      </c>
      <c r="E4796" t="s">
        <v>167</v>
      </c>
      <c r="F4796" s="79" t="s">
        <v>1737</v>
      </c>
      <c r="G4796">
        <v>-11.24</v>
      </c>
      <c r="H4796">
        <v>97.4</v>
      </c>
      <c r="I4796">
        <v>256</v>
      </c>
      <c r="J4796">
        <v>108.6</v>
      </c>
      <c r="K4796">
        <v>268</v>
      </c>
      <c r="L4796">
        <v>59.9</v>
      </c>
      <c r="M4796">
        <v>319</v>
      </c>
      <c r="N4796">
        <v>3.0000000000000001E-3</v>
      </c>
      <c r="O4796">
        <v>163</v>
      </c>
      <c r="P4796">
        <v>1.82</v>
      </c>
      <c r="Q4796">
        <v>120</v>
      </c>
      <c r="R4796">
        <v>102.4</v>
      </c>
      <c r="S4796">
        <v>194</v>
      </c>
      <c r="T4796">
        <v>100.5</v>
      </c>
      <c r="U4796">
        <v>83</v>
      </c>
      <c r="V4796">
        <v>0.88</v>
      </c>
      <c r="W4796">
        <v>132</v>
      </c>
    </row>
    <row r="4797" spans="1:23" x14ac:dyDescent="0.25">
      <c r="A4797">
        <f>COUNTIF('Value Matchup'!$D$356:$D$423,D4797)</f>
        <v>0</v>
      </c>
      <c r="B4797" t="s">
        <v>2081</v>
      </c>
      <c r="C4797">
        <v>279</v>
      </c>
      <c r="D4797" t="s">
        <v>393</v>
      </c>
      <c r="E4797" t="s">
        <v>1974</v>
      </c>
      <c r="F4797" s="79" t="s">
        <v>1741</v>
      </c>
      <c r="G4797">
        <v>-11.28</v>
      </c>
      <c r="H4797">
        <v>102.1</v>
      </c>
      <c r="I4797">
        <v>183</v>
      </c>
      <c r="J4797">
        <v>113.4</v>
      </c>
      <c r="K4797">
        <v>318</v>
      </c>
      <c r="L4797">
        <v>65.599999999999994</v>
      </c>
      <c r="M4797">
        <v>148</v>
      </c>
      <c r="N4797">
        <v>0.11899999999999999</v>
      </c>
      <c r="O4797">
        <v>4</v>
      </c>
      <c r="P4797">
        <v>-6.2</v>
      </c>
      <c r="Q4797">
        <v>274</v>
      </c>
      <c r="R4797">
        <v>101.2</v>
      </c>
      <c r="S4797">
        <v>236</v>
      </c>
      <c r="T4797">
        <v>107.4</v>
      </c>
      <c r="U4797">
        <v>315</v>
      </c>
      <c r="V4797">
        <v>-2.81</v>
      </c>
      <c r="W4797">
        <v>227</v>
      </c>
    </row>
    <row r="4798" spans="1:23" x14ac:dyDescent="0.25">
      <c r="A4798">
        <f>COUNTIF('Value Matchup'!$D$356:$D$423,D4798)</f>
        <v>0</v>
      </c>
      <c r="B4798" t="s">
        <v>2081</v>
      </c>
      <c r="C4798">
        <v>280</v>
      </c>
      <c r="D4798" t="s">
        <v>179</v>
      </c>
      <c r="E4798" t="s">
        <v>136</v>
      </c>
      <c r="F4798" s="79" t="s">
        <v>1728</v>
      </c>
      <c r="G4798">
        <v>-11.81</v>
      </c>
      <c r="H4798">
        <v>95.4</v>
      </c>
      <c r="I4798">
        <v>285</v>
      </c>
      <c r="J4798">
        <v>107.2</v>
      </c>
      <c r="K4798">
        <v>243</v>
      </c>
      <c r="L4798">
        <v>65.599999999999994</v>
      </c>
      <c r="M4798">
        <v>145</v>
      </c>
      <c r="N4798">
        <v>4.7E-2</v>
      </c>
      <c r="O4798">
        <v>57</v>
      </c>
      <c r="P4798">
        <v>-6.25</v>
      </c>
      <c r="Q4798">
        <v>276</v>
      </c>
      <c r="R4798">
        <v>97.8</v>
      </c>
      <c r="S4798">
        <v>310</v>
      </c>
      <c r="T4798">
        <v>104.1</v>
      </c>
      <c r="U4798">
        <v>185</v>
      </c>
      <c r="V4798">
        <v>16.38</v>
      </c>
      <c r="W4798">
        <v>2</v>
      </c>
    </row>
    <row r="4799" spans="1:23" x14ac:dyDescent="0.25">
      <c r="A4799">
        <f>COUNTIF('Value Matchup'!$D$356:$D$423,D4799)</f>
        <v>0</v>
      </c>
      <c r="B4799" t="s">
        <v>2081</v>
      </c>
      <c r="C4799">
        <v>281</v>
      </c>
      <c r="D4799" t="s">
        <v>372</v>
      </c>
      <c r="E4799" t="s">
        <v>207</v>
      </c>
      <c r="F4799" s="79" t="s">
        <v>518</v>
      </c>
      <c r="G4799">
        <v>-11.9</v>
      </c>
      <c r="H4799">
        <v>95.6</v>
      </c>
      <c r="I4799">
        <v>284</v>
      </c>
      <c r="J4799">
        <v>107.5</v>
      </c>
      <c r="K4799">
        <v>248</v>
      </c>
      <c r="L4799">
        <v>62.7</v>
      </c>
      <c r="M4799">
        <v>263</v>
      </c>
      <c r="N4799">
        <v>2.5999999999999999E-2</v>
      </c>
      <c r="O4799">
        <v>102</v>
      </c>
      <c r="P4799">
        <v>-9.58</v>
      </c>
      <c r="Q4799">
        <v>321</v>
      </c>
      <c r="R4799">
        <v>99.5</v>
      </c>
      <c r="S4799">
        <v>280</v>
      </c>
      <c r="T4799">
        <v>109</v>
      </c>
      <c r="U4799">
        <v>331</v>
      </c>
      <c r="V4799">
        <v>-1.1599999999999999</v>
      </c>
      <c r="W4799">
        <v>183</v>
      </c>
    </row>
    <row r="4800" spans="1:23" x14ac:dyDescent="0.25">
      <c r="A4800">
        <f>COUNTIF('Value Matchup'!$D$356:$D$423,D4800)</f>
        <v>0</v>
      </c>
      <c r="B4800" t="s">
        <v>2081</v>
      </c>
      <c r="C4800">
        <v>282</v>
      </c>
      <c r="D4800" t="s">
        <v>252</v>
      </c>
      <c r="E4800" t="s">
        <v>148</v>
      </c>
      <c r="F4800" s="79" t="s">
        <v>1860</v>
      </c>
      <c r="G4800">
        <v>-11.97</v>
      </c>
      <c r="H4800">
        <v>97.1</v>
      </c>
      <c r="I4800">
        <v>258</v>
      </c>
      <c r="J4800">
        <v>109.1</v>
      </c>
      <c r="K4800">
        <v>274</v>
      </c>
      <c r="L4800">
        <v>67.5</v>
      </c>
      <c r="M4800">
        <v>84</v>
      </c>
      <c r="N4800">
        <v>4.8000000000000001E-2</v>
      </c>
      <c r="O4800">
        <v>54</v>
      </c>
      <c r="P4800">
        <v>-7.47</v>
      </c>
      <c r="Q4800">
        <v>295</v>
      </c>
      <c r="R4800">
        <v>99.2</v>
      </c>
      <c r="S4800">
        <v>287</v>
      </c>
      <c r="T4800">
        <v>106.7</v>
      </c>
      <c r="U4800">
        <v>301</v>
      </c>
      <c r="V4800">
        <v>-7.36</v>
      </c>
      <c r="W4800">
        <v>311</v>
      </c>
    </row>
    <row r="4801" spans="1:23" x14ac:dyDescent="0.25">
      <c r="A4801">
        <f>COUNTIF('Value Matchup'!$D$356:$D$423,D4801)</f>
        <v>0</v>
      </c>
      <c r="B4801" t="s">
        <v>2081</v>
      </c>
      <c r="C4801">
        <v>283</v>
      </c>
      <c r="D4801" t="s">
        <v>256</v>
      </c>
      <c r="E4801" t="s">
        <v>108</v>
      </c>
      <c r="F4801" s="79" t="s">
        <v>1844</v>
      </c>
      <c r="G4801">
        <v>-12.19</v>
      </c>
      <c r="H4801">
        <v>92.8</v>
      </c>
      <c r="I4801">
        <v>307</v>
      </c>
      <c r="J4801">
        <v>105</v>
      </c>
      <c r="K4801">
        <v>200</v>
      </c>
      <c r="L4801">
        <v>64.8</v>
      </c>
      <c r="M4801">
        <v>192</v>
      </c>
      <c r="N4801">
        <v>1.4E-2</v>
      </c>
      <c r="O4801">
        <v>132</v>
      </c>
      <c r="P4801">
        <v>-0.51</v>
      </c>
      <c r="Q4801">
        <v>171</v>
      </c>
      <c r="R4801">
        <v>103.2</v>
      </c>
      <c r="S4801">
        <v>164</v>
      </c>
      <c r="T4801">
        <v>103.7</v>
      </c>
      <c r="U4801">
        <v>174</v>
      </c>
      <c r="V4801">
        <v>10.08</v>
      </c>
      <c r="W4801">
        <v>12</v>
      </c>
    </row>
    <row r="4802" spans="1:23" x14ac:dyDescent="0.25">
      <c r="A4802">
        <f>COUNTIF('Value Matchup'!$D$356:$D$423,D4802)</f>
        <v>0</v>
      </c>
      <c r="B4802" t="s">
        <v>2081</v>
      </c>
      <c r="C4802">
        <v>284</v>
      </c>
      <c r="D4802" t="s">
        <v>127</v>
      </c>
      <c r="E4802" t="s">
        <v>116</v>
      </c>
      <c r="F4802" s="79" t="s">
        <v>1078</v>
      </c>
      <c r="G4802">
        <v>-12.43</v>
      </c>
      <c r="H4802">
        <v>85</v>
      </c>
      <c r="I4802">
        <v>332</v>
      </c>
      <c r="J4802">
        <v>97.5</v>
      </c>
      <c r="K4802">
        <v>80</v>
      </c>
      <c r="L4802">
        <v>66.7</v>
      </c>
      <c r="M4802">
        <v>108</v>
      </c>
      <c r="N4802">
        <v>-0.04</v>
      </c>
      <c r="O4802">
        <v>261</v>
      </c>
      <c r="P4802">
        <v>-11.48</v>
      </c>
      <c r="Q4802">
        <v>330</v>
      </c>
      <c r="R4802">
        <v>95.3</v>
      </c>
      <c r="S4802">
        <v>329</v>
      </c>
      <c r="T4802">
        <v>106.8</v>
      </c>
      <c r="U4802">
        <v>304</v>
      </c>
      <c r="V4802">
        <v>3.24</v>
      </c>
      <c r="W4802">
        <v>70</v>
      </c>
    </row>
    <row r="4803" spans="1:23" x14ac:dyDescent="0.25">
      <c r="A4803">
        <f>COUNTIF('Value Matchup'!$D$356:$D$423,D4803)</f>
        <v>0</v>
      </c>
      <c r="B4803" t="s">
        <v>2081</v>
      </c>
      <c r="C4803">
        <v>285</v>
      </c>
      <c r="D4803" t="s">
        <v>158</v>
      </c>
      <c r="E4803" t="s">
        <v>207</v>
      </c>
      <c r="F4803" s="79" t="s">
        <v>1844</v>
      </c>
      <c r="G4803">
        <v>-12.59</v>
      </c>
      <c r="H4803">
        <v>101</v>
      </c>
      <c r="I4803">
        <v>201</v>
      </c>
      <c r="J4803">
        <v>113.6</v>
      </c>
      <c r="K4803">
        <v>319</v>
      </c>
      <c r="L4803">
        <v>75</v>
      </c>
      <c r="M4803">
        <v>1</v>
      </c>
      <c r="N4803">
        <v>-4.2000000000000003E-2</v>
      </c>
      <c r="O4803">
        <v>268</v>
      </c>
      <c r="P4803">
        <v>-9.58</v>
      </c>
      <c r="Q4803">
        <v>320</v>
      </c>
      <c r="R4803">
        <v>99.3</v>
      </c>
      <c r="S4803">
        <v>284</v>
      </c>
      <c r="T4803">
        <v>108.9</v>
      </c>
      <c r="U4803">
        <v>329</v>
      </c>
      <c r="V4803">
        <v>-2.1</v>
      </c>
      <c r="W4803">
        <v>215</v>
      </c>
    </row>
    <row r="4804" spans="1:23" x14ac:dyDescent="0.25">
      <c r="A4804">
        <f>COUNTIF('Value Matchup'!$D$356:$D$423,D4804)</f>
        <v>1</v>
      </c>
      <c r="B4804" t="s">
        <v>2081</v>
      </c>
      <c r="C4804">
        <v>286</v>
      </c>
      <c r="D4804" t="s">
        <v>175</v>
      </c>
      <c r="E4804" t="s">
        <v>121</v>
      </c>
      <c r="F4804" s="79" t="s">
        <v>1662</v>
      </c>
      <c r="G4804">
        <v>-12.61</v>
      </c>
      <c r="H4804">
        <v>92.6</v>
      </c>
      <c r="I4804">
        <v>309</v>
      </c>
      <c r="J4804">
        <v>105.2</v>
      </c>
      <c r="K4804">
        <v>201</v>
      </c>
      <c r="L4804">
        <v>62.2</v>
      </c>
      <c r="M4804">
        <v>282</v>
      </c>
      <c r="N4804">
        <v>-4.5999999999999999E-2</v>
      </c>
      <c r="O4804">
        <v>279</v>
      </c>
      <c r="P4804">
        <v>-6.79</v>
      </c>
      <c r="Q4804">
        <v>284</v>
      </c>
      <c r="R4804">
        <v>98.2</v>
      </c>
      <c r="S4804">
        <v>304</v>
      </c>
      <c r="T4804">
        <v>105</v>
      </c>
      <c r="U4804">
        <v>229</v>
      </c>
      <c r="V4804">
        <v>-5.38</v>
      </c>
      <c r="W4804">
        <v>285</v>
      </c>
    </row>
    <row r="4805" spans="1:23" x14ac:dyDescent="0.25">
      <c r="A4805">
        <f>COUNTIF('Value Matchup'!$D$356:$D$423,D4805)</f>
        <v>0</v>
      </c>
      <c r="B4805" t="s">
        <v>2081</v>
      </c>
      <c r="C4805">
        <v>287</v>
      </c>
      <c r="D4805" t="s">
        <v>387</v>
      </c>
      <c r="E4805" t="s">
        <v>1399</v>
      </c>
      <c r="F4805" s="79" t="s">
        <v>1932</v>
      </c>
      <c r="G4805">
        <v>-12.64</v>
      </c>
      <c r="H4805">
        <v>98.6</v>
      </c>
      <c r="I4805">
        <v>237</v>
      </c>
      <c r="J4805">
        <v>111.2</v>
      </c>
      <c r="K4805">
        <v>302</v>
      </c>
      <c r="L4805">
        <v>62.5</v>
      </c>
      <c r="M4805">
        <v>275</v>
      </c>
      <c r="N4805">
        <v>-5.0000000000000001E-3</v>
      </c>
      <c r="O4805">
        <v>180</v>
      </c>
      <c r="P4805">
        <v>-2.2200000000000002</v>
      </c>
      <c r="Q4805">
        <v>200</v>
      </c>
      <c r="R4805">
        <v>102.8</v>
      </c>
      <c r="S4805">
        <v>173</v>
      </c>
      <c r="T4805">
        <v>105</v>
      </c>
      <c r="U4805">
        <v>226</v>
      </c>
      <c r="V4805">
        <v>-1.77</v>
      </c>
      <c r="W4805">
        <v>203</v>
      </c>
    </row>
    <row r="4806" spans="1:23" x14ac:dyDescent="0.25">
      <c r="A4806">
        <f>COUNTIF('Value Matchup'!$D$356:$D$423,D4806)</f>
        <v>0</v>
      </c>
      <c r="B4806" t="s">
        <v>2081</v>
      </c>
      <c r="C4806">
        <v>288</v>
      </c>
      <c r="D4806" t="s">
        <v>298</v>
      </c>
      <c r="E4806" t="s">
        <v>136</v>
      </c>
      <c r="F4806" s="79" t="s">
        <v>451</v>
      </c>
      <c r="G4806">
        <v>-13.1</v>
      </c>
      <c r="H4806">
        <v>90.9</v>
      </c>
      <c r="I4806">
        <v>323</v>
      </c>
      <c r="J4806">
        <v>104</v>
      </c>
      <c r="K4806">
        <v>186</v>
      </c>
      <c r="L4806">
        <v>65.2</v>
      </c>
      <c r="M4806">
        <v>172</v>
      </c>
      <c r="N4806">
        <v>1.7000000000000001E-2</v>
      </c>
      <c r="O4806">
        <v>122</v>
      </c>
      <c r="P4806">
        <v>-9.31</v>
      </c>
      <c r="Q4806">
        <v>318</v>
      </c>
      <c r="R4806">
        <v>96.6</v>
      </c>
      <c r="S4806">
        <v>321</v>
      </c>
      <c r="T4806">
        <v>105.9</v>
      </c>
      <c r="U4806">
        <v>271</v>
      </c>
      <c r="V4806">
        <v>9.35</v>
      </c>
      <c r="W4806">
        <v>15</v>
      </c>
    </row>
    <row r="4807" spans="1:23" x14ac:dyDescent="0.25">
      <c r="A4807">
        <f>COUNTIF('Value Matchup'!$D$356:$D$423,D4807)</f>
        <v>0</v>
      </c>
      <c r="B4807" t="s">
        <v>2081</v>
      </c>
      <c r="C4807">
        <v>289</v>
      </c>
      <c r="D4807" t="s">
        <v>229</v>
      </c>
      <c r="E4807" t="s">
        <v>155</v>
      </c>
      <c r="F4807" s="79" t="s">
        <v>1769</v>
      </c>
      <c r="G4807">
        <v>-13.12</v>
      </c>
      <c r="H4807">
        <v>97.8</v>
      </c>
      <c r="I4807">
        <v>249</v>
      </c>
      <c r="J4807">
        <v>110.9</v>
      </c>
      <c r="K4807">
        <v>297</v>
      </c>
      <c r="L4807">
        <v>61.6</v>
      </c>
      <c r="M4807">
        <v>299</v>
      </c>
      <c r="N4807">
        <v>-6.4000000000000001E-2</v>
      </c>
      <c r="O4807">
        <v>296</v>
      </c>
      <c r="P4807">
        <v>4.16</v>
      </c>
      <c r="Q4807">
        <v>87</v>
      </c>
      <c r="R4807">
        <v>105.2</v>
      </c>
      <c r="S4807">
        <v>82</v>
      </c>
      <c r="T4807">
        <v>101</v>
      </c>
      <c r="U4807">
        <v>93</v>
      </c>
      <c r="V4807">
        <v>1.47</v>
      </c>
      <c r="W4807">
        <v>119</v>
      </c>
    </row>
    <row r="4808" spans="1:23" x14ac:dyDescent="0.25">
      <c r="A4808">
        <f>COUNTIF('Value Matchup'!$D$356:$D$423,D4808)</f>
        <v>0</v>
      </c>
      <c r="B4808" t="s">
        <v>2081</v>
      </c>
      <c r="C4808">
        <v>290</v>
      </c>
      <c r="D4808" t="s">
        <v>117</v>
      </c>
      <c r="E4808" t="s">
        <v>116</v>
      </c>
      <c r="F4808" s="79" t="s">
        <v>1728</v>
      </c>
      <c r="G4808">
        <v>-13.52</v>
      </c>
      <c r="H4808">
        <v>94</v>
      </c>
      <c r="I4808">
        <v>295</v>
      </c>
      <c r="J4808">
        <v>107.5</v>
      </c>
      <c r="K4808">
        <v>251</v>
      </c>
      <c r="L4808">
        <v>66.099999999999994</v>
      </c>
      <c r="M4808">
        <v>129</v>
      </c>
      <c r="N4808">
        <v>4.5999999999999999E-2</v>
      </c>
      <c r="O4808">
        <v>61</v>
      </c>
      <c r="P4808">
        <v>-8.93</v>
      </c>
      <c r="Q4808">
        <v>314</v>
      </c>
      <c r="R4808">
        <v>97.2</v>
      </c>
      <c r="S4808">
        <v>316</v>
      </c>
      <c r="T4808">
        <v>106.1</v>
      </c>
      <c r="U4808">
        <v>279</v>
      </c>
      <c r="V4808">
        <v>4.97</v>
      </c>
      <c r="W4808">
        <v>49</v>
      </c>
    </row>
    <row r="4809" spans="1:23" x14ac:dyDescent="0.25">
      <c r="A4809">
        <f>COUNTIF('Value Matchup'!$D$356:$D$423,D4809)</f>
        <v>0</v>
      </c>
      <c r="B4809" t="s">
        <v>2081</v>
      </c>
      <c r="C4809">
        <v>291</v>
      </c>
      <c r="D4809" t="s">
        <v>204</v>
      </c>
      <c r="E4809" t="s">
        <v>136</v>
      </c>
      <c r="F4809" s="79" t="s">
        <v>449</v>
      </c>
      <c r="G4809">
        <v>-13.66</v>
      </c>
      <c r="H4809">
        <v>97.8</v>
      </c>
      <c r="I4809">
        <v>247</v>
      </c>
      <c r="J4809">
        <v>111.5</v>
      </c>
      <c r="K4809">
        <v>308</v>
      </c>
      <c r="L4809">
        <v>66.7</v>
      </c>
      <c r="M4809">
        <v>109</v>
      </c>
      <c r="N4809">
        <v>5.8000000000000003E-2</v>
      </c>
      <c r="O4809">
        <v>44</v>
      </c>
      <c r="P4809">
        <v>-8.9499999999999993</v>
      </c>
      <c r="Q4809">
        <v>315</v>
      </c>
      <c r="R4809">
        <v>95.6</v>
      </c>
      <c r="S4809">
        <v>328</v>
      </c>
      <c r="T4809">
        <v>104.6</v>
      </c>
      <c r="U4809">
        <v>206</v>
      </c>
      <c r="V4809">
        <v>9.14</v>
      </c>
      <c r="W4809">
        <v>18</v>
      </c>
    </row>
    <row r="4810" spans="1:23" x14ac:dyDescent="0.25">
      <c r="A4810">
        <f>COUNTIF('Value Matchup'!$D$356:$D$423,D4810)</f>
        <v>0</v>
      </c>
      <c r="B4810" t="s">
        <v>2081</v>
      </c>
      <c r="C4810">
        <v>292</v>
      </c>
      <c r="D4810" t="s">
        <v>51</v>
      </c>
      <c r="E4810" t="s">
        <v>121</v>
      </c>
      <c r="F4810" s="79" t="s">
        <v>1754</v>
      </c>
      <c r="G4810">
        <v>-13.77</v>
      </c>
      <c r="H4810">
        <v>97.5</v>
      </c>
      <c r="I4810">
        <v>254</v>
      </c>
      <c r="J4810">
        <v>111.3</v>
      </c>
      <c r="K4810">
        <v>304</v>
      </c>
      <c r="L4810">
        <v>67.900000000000006</v>
      </c>
      <c r="M4810">
        <v>71</v>
      </c>
      <c r="N4810">
        <v>2.3E-2</v>
      </c>
      <c r="O4810">
        <v>109</v>
      </c>
      <c r="P4810">
        <v>-4.42</v>
      </c>
      <c r="Q4810">
        <v>242</v>
      </c>
      <c r="R4810">
        <v>99.5</v>
      </c>
      <c r="S4810">
        <v>281</v>
      </c>
      <c r="T4810">
        <v>103.9</v>
      </c>
      <c r="U4810">
        <v>180</v>
      </c>
      <c r="V4810">
        <v>0.69</v>
      </c>
      <c r="W4810">
        <v>138</v>
      </c>
    </row>
    <row r="4811" spans="1:23" x14ac:dyDescent="0.25">
      <c r="A4811">
        <f>COUNTIF('Value Matchup'!$D$356:$D$423,D4811)</f>
        <v>0</v>
      </c>
      <c r="B4811" t="s">
        <v>2081</v>
      </c>
      <c r="C4811">
        <v>293</v>
      </c>
      <c r="D4811" t="s">
        <v>261</v>
      </c>
      <c r="E4811" t="s">
        <v>118</v>
      </c>
      <c r="F4811" s="79" t="s">
        <v>1860</v>
      </c>
      <c r="G4811">
        <v>-13.93</v>
      </c>
      <c r="H4811">
        <v>95.3</v>
      </c>
      <c r="I4811">
        <v>287</v>
      </c>
      <c r="J4811">
        <v>109.2</v>
      </c>
      <c r="K4811">
        <v>277</v>
      </c>
      <c r="L4811">
        <v>65.400000000000006</v>
      </c>
      <c r="M4811">
        <v>159</v>
      </c>
      <c r="N4811">
        <v>2.9000000000000001E-2</v>
      </c>
      <c r="O4811">
        <v>96</v>
      </c>
      <c r="P4811">
        <v>-6.37</v>
      </c>
      <c r="Q4811">
        <v>277</v>
      </c>
      <c r="R4811">
        <v>99.1</v>
      </c>
      <c r="S4811">
        <v>288</v>
      </c>
      <c r="T4811">
        <v>105.5</v>
      </c>
      <c r="U4811">
        <v>257</v>
      </c>
      <c r="V4811">
        <v>-5.41</v>
      </c>
      <c r="W4811">
        <v>286</v>
      </c>
    </row>
    <row r="4812" spans="1:23" x14ac:dyDescent="0.25">
      <c r="A4812">
        <f>COUNTIF('Value Matchup'!$D$356:$D$423,D4812)</f>
        <v>0</v>
      </c>
      <c r="B4812" t="s">
        <v>2081</v>
      </c>
      <c r="C4812">
        <v>294</v>
      </c>
      <c r="D4812" t="s">
        <v>135</v>
      </c>
      <c r="E4812" t="s">
        <v>136</v>
      </c>
      <c r="F4812" s="79" t="s">
        <v>444</v>
      </c>
      <c r="G4812">
        <v>-14.02</v>
      </c>
      <c r="H4812">
        <v>95.3</v>
      </c>
      <c r="I4812">
        <v>286</v>
      </c>
      <c r="J4812">
        <v>109.3</v>
      </c>
      <c r="K4812">
        <v>280</v>
      </c>
      <c r="L4812">
        <v>66.400000000000006</v>
      </c>
      <c r="M4812">
        <v>119</v>
      </c>
      <c r="N4812">
        <v>8.5000000000000006E-2</v>
      </c>
      <c r="O4812">
        <v>18</v>
      </c>
      <c r="P4812">
        <v>-11.65</v>
      </c>
      <c r="Q4812">
        <v>332</v>
      </c>
      <c r="R4812">
        <v>94.5</v>
      </c>
      <c r="S4812">
        <v>331</v>
      </c>
      <c r="T4812">
        <v>106.2</v>
      </c>
      <c r="U4812">
        <v>286</v>
      </c>
      <c r="V4812">
        <v>2.58</v>
      </c>
      <c r="W4812">
        <v>84</v>
      </c>
    </row>
    <row r="4813" spans="1:23" x14ac:dyDescent="0.25">
      <c r="A4813">
        <f>COUNTIF('Value Matchup'!$D$356:$D$423,D4813)</f>
        <v>0</v>
      </c>
      <c r="B4813" t="s">
        <v>2081</v>
      </c>
      <c r="C4813">
        <v>295</v>
      </c>
      <c r="D4813" t="s">
        <v>394</v>
      </c>
      <c r="E4813" t="s">
        <v>159</v>
      </c>
      <c r="F4813" s="79" t="s">
        <v>1785</v>
      </c>
      <c r="G4813">
        <v>-14.03</v>
      </c>
      <c r="H4813">
        <v>97</v>
      </c>
      <c r="I4813">
        <v>262</v>
      </c>
      <c r="J4813">
        <v>111.1</v>
      </c>
      <c r="K4813">
        <v>300</v>
      </c>
      <c r="L4813">
        <v>67.5</v>
      </c>
      <c r="M4813">
        <v>88</v>
      </c>
      <c r="N4813">
        <v>0.06</v>
      </c>
      <c r="O4813">
        <v>43</v>
      </c>
      <c r="P4813">
        <v>-1.28</v>
      </c>
      <c r="Q4813">
        <v>186</v>
      </c>
      <c r="R4813">
        <v>103.7</v>
      </c>
      <c r="S4813">
        <v>138</v>
      </c>
      <c r="T4813">
        <v>105</v>
      </c>
      <c r="U4813">
        <v>225</v>
      </c>
      <c r="V4813">
        <v>10.17</v>
      </c>
      <c r="W4813">
        <v>11</v>
      </c>
    </row>
    <row r="4814" spans="1:23" x14ac:dyDescent="0.25">
      <c r="A4814">
        <f>COUNTIF('Value Matchup'!$D$356:$D$423,D4814)</f>
        <v>0</v>
      </c>
      <c r="B4814" t="s">
        <v>2081</v>
      </c>
      <c r="C4814">
        <v>296</v>
      </c>
      <c r="D4814" t="s">
        <v>145</v>
      </c>
      <c r="E4814" t="s">
        <v>146</v>
      </c>
      <c r="F4814" s="79" t="s">
        <v>1867</v>
      </c>
      <c r="G4814">
        <v>-14.18</v>
      </c>
      <c r="H4814">
        <v>91.3</v>
      </c>
      <c r="I4814">
        <v>319</v>
      </c>
      <c r="J4814">
        <v>105.5</v>
      </c>
      <c r="K4814">
        <v>207</v>
      </c>
      <c r="L4814">
        <v>63.8</v>
      </c>
      <c r="M4814">
        <v>241</v>
      </c>
      <c r="N4814">
        <v>3.7999999999999999E-2</v>
      </c>
      <c r="O4814">
        <v>75</v>
      </c>
      <c r="P4814">
        <v>-7.85</v>
      </c>
      <c r="Q4814">
        <v>304</v>
      </c>
      <c r="R4814">
        <v>98.4</v>
      </c>
      <c r="S4814">
        <v>301</v>
      </c>
      <c r="T4814">
        <v>106.2</v>
      </c>
      <c r="U4814">
        <v>287</v>
      </c>
      <c r="V4814">
        <v>-6.54</v>
      </c>
      <c r="W4814">
        <v>299</v>
      </c>
    </row>
    <row r="4815" spans="1:23" x14ac:dyDescent="0.25">
      <c r="A4815">
        <f>COUNTIF('Value Matchup'!$D$356:$D$423,D4815)</f>
        <v>0</v>
      </c>
      <c r="B4815" t="s">
        <v>2081</v>
      </c>
      <c r="C4815">
        <v>297</v>
      </c>
      <c r="D4815" t="s">
        <v>178</v>
      </c>
      <c r="E4815" t="s">
        <v>146</v>
      </c>
      <c r="F4815" s="79" t="s">
        <v>1766</v>
      </c>
      <c r="G4815">
        <v>-14.65</v>
      </c>
      <c r="H4815">
        <v>97</v>
      </c>
      <c r="I4815">
        <v>263</v>
      </c>
      <c r="J4815">
        <v>111.7</v>
      </c>
      <c r="K4815">
        <v>310</v>
      </c>
      <c r="L4815">
        <v>64.7</v>
      </c>
      <c r="M4815">
        <v>199</v>
      </c>
      <c r="N4815">
        <v>6.8000000000000005E-2</v>
      </c>
      <c r="O4815">
        <v>33</v>
      </c>
      <c r="P4815">
        <v>-8.1</v>
      </c>
      <c r="Q4815">
        <v>307</v>
      </c>
      <c r="R4815">
        <v>97.6</v>
      </c>
      <c r="S4815">
        <v>313</v>
      </c>
      <c r="T4815">
        <v>105.7</v>
      </c>
      <c r="U4815">
        <v>261</v>
      </c>
      <c r="V4815">
        <v>-7.06</v>
      </c>
      <c r="W4815">
        <v>307</v>
      </c>
    </row>
    <row r="4816" spans="1:23" x14ac:dyDescent="0.25">
      <c r="A4816">
        <f>COUNTIF('Value Matchup'!$D$356:$D$423,D4816)</f>
        <v>0</v>
      </c>
      <c r="B4816" t="s">
        <v>2081</v>
      </c>
      <c r="C4816">
        <v>298</v>
      </c>
      <c r="D4816" t="s">
        <v>415</v>
      </c>
      <c r="E4816" t="s">
        <v>1974</v>
      </c>
      <c r="F4816" s="79" t="s">
        <v>1772</v>
      </c>
      <c r="G4816">
        <v>-14.8</v>
      </c>
      <c r="H4816">
        <v>94.8</v>
      </c>
      <c r="I4816">
        <v>288</v>
      </c>
      <c r="J4816">
        <v>109.6</v>
      </c>
      <c r="K4816">
        <v>287</v>
      </c>
      <c r="L4816">
        <v>65.099999999999994</v>
      </c>
      <c r="M4816">
        <v>175</v>
      </c>
      <c r="N4816">
        <v>-0.01</v>
      </c>
      <c r="O4816">
        <v>192</v>
      </c>
      <c r="P4816">
        <v>-3.65</v>
      </c>
      <c r="Q4816">
        <v>225</v>
      </c>
      <c r="R4816">
        <v>103.3</v>
      </c>
      <c r="S4816">
        <v>159</v>
      </c>
      <c r="T4816">
        <v>106.9</v>
      </c>
      <c r="U4816">
        <v>308</v>
      </c>
      <c r="V4816">
        <v>2.8</v>
      </c>
      <c r="W4816">
        <v>82</v>
      </c>
    </row>
    <row r="4817" spans="1:23" x14ac:dyDescent="0.25">
      <c r="A4817">
        <f>COUNTIF('Value Matchup'!$D$356:$D$423,D4817)</f>
        <v>0</v>
      </c>
      <c r="B4817" t="s">
        <v>2081</v>
      </c>
      <c r="C4817">
        <v>299</v>
      </c>
      <c r="D4817" t="s">
        <v>358</v>
      </c>
      <c r="E4817" t="s">
        <v>1399</v>
      </c>
      <c r="F4817" s="79" t="s">
        <v>1862</v>
      </c>
      <c r="G4817">
        <v>-15.04</v>
      </c>
      <c r="H4817">
        <v>91.6</v>
      </c>
      <c r="I4817">
        <v>316</v>
      </c>
      <c r="J4817">
        <v>106.7</v>
      </c>
      <c r="K4817">
        <v>234</v>
      </c>
      <c r="L4817">
        <v>67.2</v>
      </c>
      <c r="M4817">
        <v>96</v>
      </c>
      <c r="N4817">
        <v>6.7000000000000004E-2</v>
      </c>
      <c r="O4817">
        <v>34</v>
      </c>
      <c r="P4817">
        <v>-0.24</v>
      </c>
      <c r="Q4817">
        <v>166</v>
      </c>
      <c r="R4817">
        <v>104.2</v>
      </c>
      <c r="S4817">
        <v>120</v>
      </c>
      <c r="T4817">
        <v>104.4</v>
      </c>
      <c r="U4817">
        <v>203</v>
      </c>
      <c r="V4817">
        <v>5.19</v>
      </c>
      <c r="W4817">
        <v>46</v>
      </c>
    </row>
    <row r="4818" spans="1:23" x14ac:dyDescent="0.25">
      <c r="A4818">
        <f>COUNTIF('Value Matchup'!$D$356:$D$423,D4818)</f>
        <v>0</v>
      </c>
      <c r="B4818" t="s">
        <v>2081</v>
      </c>
      <c r="C4818">
        <v>300</v>
      </c>
      <c r="D4818" t="s">
        <v>164</v>
      </c>
      <c r="E4818" t="s">
        <v>112</v>
      </c>
      <c r="F4818" s="79" t="s">
        <v>1933</v>
      </c>
      <c r="G4818">
        <v>-15.05</v>
      </c>
      <c r="H4818">
        <v>89.1</v>
      </c>
      <c r="I4818">
        <v>327</v>
      </c>
      <c r="J4818">
        <v>104.1</v>
      </c>
      <c r="K4818">
        <v>188</v>
      </c>
      <c r="L4818">
        <v>66.3</v>
      </c>
      <c r="M4818">
        <v>123</v>
      </c>
      <c r="N4818">
        <v>-4.4999999999999998E-2</v>
      </c>
      <c r="O4818">
        <v>276</v>
      </c>
      <c r="P4818">
        <v>0.23</v>
      </c>
      <c r="Q4818">
        <v>155</v>
      </c>
      <c r="R4818">
        <v>102.8</v>
      </c>
      <c r="S4818">
        <v>171</v>
      </c>
      <c r="T4818">
        <v>102.6</v>
      </c>
      <c r="U4818">
        <v>148</v>
      </c>
      <c r="V4818">
        <v>-1.33</v>
      </c>
      <c r="W4818">
        <v>193</v>
      </c>
    </row>
    <row r="4819" spans="1:23" x14ac:dyDescent="0.25">
      <c r="A4819">
        <f>COUNTIF('Value Matchup'!$D$356:$D$423,D4819)</f>
        <v>0</v>
      </c>
      <c r="B4819" t="s">
        <v>2081</v>
      </c>
      <c r="C4819">
        <v>301</v>
      </c>
      <c r="D4819" t="s">
        <v>191</v>
      </c>
      <c r="E4819" t="s">
        <v>182</v>
      </c>
      <c r="F4819" s="79" t="s">
        <v>2076</v>
      </c>
      <c r="G4819">
        <v>-15.17</v>
      </c>
      <c r="H4819">
        <v>99.7</v>
      </c>
      <c r="I4819">
        <v>222</v>
      </c>
      <c r="J4819">
        <v>114.9</v>
      </c>
      <c r="K4819">
        <v>327</v>
      </c>
      <c r="L4819">
        <v>67.099999999999994</v>
      </c>
      <c r="M4819">
        <v>98</v>
      </c>
      <c r="N4819">
        <v>-0.06</v>
      </c>
      <c r="O4819">
        <v>291</v>
      </c>
      <c r="P4819">
        <v>1.75</v>
      </c>
      <c r="Q4819">
        <v>122</v>
      </c>
      <c r="R4819">
        <v>104.3</v>
      </c>
      <c r="S4819">
        <v>110</v>
      </c>
      <c r="T4819">
        <v>102.6</v>
      </c>
      <c r="U4819">
        <v>149</v>
      </c>
      <c r="V4819">
        <v>-2.92</v>
      </c>
      <c r="W4819">
        <v>230</v>
      </c>
    </row>
    <row r="4820" spans="1:23" x14ac:dyDescent="0.25">
      <c r="A4820">
        <f>COUNTIF('Value Matchup'!$D$356:$D$423,D4820)</f>
        <v>0</v>
      </c>
      <c r="B4820" t="s">
        <v>2081</v>
      </c>
      <c r="C4820">
        <v>302</v>
      </c>
      <c r="D4820" t="s">
        <v>309</v>
      </c>
      <c r="E4820" t="s">
        <v>1399</v>
      </c>
      <c r="F4820" s="79" t="s">
        <v>2000</v>
      </c>
      <c r="G4820">
        <v>-15.43</v>
      </c>
      <c r="H4820">
        <v>100.3</v>
      </c>
      <c r="I4820">
        <v>212</v>
      </c>
      <c r="J4820">
        <v>115.8</v>
      </c>
      <c r="K4820">
        <v>332</v>
      </c>
      <c r="L4820">
        <v>65.099999999999994</v>
      </c>
      <c r="M4820">
        <v>173</v>
      </c>
      <c r="N4820">
        <v>-0.129</v>
      </c>
      <c r="O4820">
        <v>330</v>
      </c>
      <c r="P4820">
        <v>-1.39</v>
      </c>
      <c r="Q4820">
        <v>188</v>
      </c>
      <c r="R4820">
        <v>101.5</v>
      </c>
      <c r="S4820">
        <v>223</v>
      </c>
      <c r="T4820">
        <v>102.9</v>
      </c>
      <c r="U4820">
        <v>154</v>
      </c>
      <c r="V4820">
        <v>2.89</v>
      </c>
      <c r="W4820">
        <v>80</v>
      </c>
    </row>
    <row r="4821" spans="1:23" x14ac:dyDescent="0.25">
      <c r="A4821">
        <f>COUNTIF('Value Matchup'!$D$356:$D$423,D4821)</f>
        <v>0</v>
      </c>
      <c r="B4821" t="s">
        <v>2081</v>
      </c>
      <c r="C4821">
        <v>303</v>
      </c>
      <c r="D4821" t="s">
        <v>388</v>
      </c>
      <c r="E4821" t="s">
        <v>153</v>
      </c>
      <c r="F4821" s="79" t="s">
        <v>1771</v>
      </c>
      <c r="G4821">
        <v>-15.5</v>
      </c>
      <c r="H4821">
        <v>90.6</v>
      </c>
      <c r="I4821">
        <v>325</v>
      </c>
      <c r="J4821">
        <v>106.1</v>
      </c>
      <c r="K4821">
        <v>225</v>
      </c>
      <c r="L4821">
        <v>70.2</v>
      </c>
      <c r="M4821">
        <v>22</v>
      </c>
      <c r="N4821">
        <v>4.0000000000000001E-3</v>
      </c>
      <c r="O4821">
        <v>160</v>
      </c>
      <c r="P4821">
        <v>-1.31</v>
      </c>
      <c r="Q4821">
        <v>187</v>
      </c>
      <c r="R4821">
        <v>103.3</v>
      </c>
      <c r="S4821">
        <v>157</v>
      </c>
      <c r="T4821">
        <v>104.6</v>
      </c>
      <c r="U4821">
        <v>208</v>
      </c>
      <c r="V4821">
        <v>-1.25</v>
      </c>
      <c r="W4821">
        <v>186</v>
      </c>
    </row>
    <row r="4822" spans="1:23" x14ac:dyDescent="0.25">
      <c r="A4822">
        <f>COUNTIF('Value Matchup'!$D$356:$D$423,D4822)</f>
        <v>0</v>
      </c>
      <c r="B4822" t="s">
        <v>2081</v>
      </c>
      <c r="C4822">
        <v>304</v>
      </c>
      <c r="D4822" t="s">
        <v>287</v>
      </c>
      <c r="E4822" t="s">
        <v>121</v>
      </c>
      <c r="F4822" s="79" t="s">
        <v>1844</v>
      </c>
      <c r="G4822">
        <v>-15.56</v>
      </c>
      <c r="H4822">
        <v>93.7</v>
      </c>
      <c r="I4822">
        <v>299</v>
      </c>
      <c r="J4822">
        <v>109.2</v>
      </c>
      <c r="K4822">
        <v>278</v>
      </c>
      <c r="L4822">
        <v>69.8</v>
      </c>
      <c r="M4822">
        <v>32</v>
      </c>
      <c r="N4822">
        <v>-0.03</v>
      </c>
      <c r="O4822">
        <v>240</v>
      </c>
      <c r="P4822">
        <v>-7.57</v>
      </c>
      <c r="Q4822">
        <v>298</v>
      </c>
      <c r="R4822">
        <v>97.2</v>
      </c>
      <c r="S4822">
        <v>317</v>
      </c>
      <c r="T4822">
        <v>104.8</v>
      </c>
      <c r="U4822">
        <v>216</v>
      </c>
      <c r="V4822">
        <v>-9.24</v>
      </c>
      <c r="W4822">
        <v>322</v>
      </c>
    </row>
    <row r="4823" spans="1:23" x14ac:dyDescent="0.25">
      <c r="A4823">
        <f>COUNTIF('Value Matchup'!$D$356:$D$423,D4823)</f>
        <v>0</v>
      </c>
      <c r="B4823" t="s">
        <v>2081</v>
      </c>
      <c r="C4823">
        <v>305</v>
      </c>
      <c r="D4823" t="s">
        <v>218</v>
      </c>
      <c r="E4823" t="s">
        <v>116</v>
      </c>
      <c r="F4823" s="79" t="s">
        <v>1988</v>
      </c>
      <c r="G4823">
        <v>-15.7</v>
      </c>
      <c r="H4823">
        <v>91.7</v>
      </c>
      <c r="I4823">
        <v>315</v>
      </c>
      <c r="J4823">
        <v>107.4</v>
      </c>
      <c r="K4823">
        <v>246</v>
      </c>
      <c r="L4823">
        <v>67.599999999999994</v>
      </c>
      <c r="M4823">
        <v>81</v>
      </c>
      <c r="N4823">
        <v>0.13600000000000001</v>
      </c>
      <c r="O4823">
        <v>3</v>
      </c>
      <c r="P4823">
        <v>-11.5</v>
      </c>
      <c r="Q4823">
        <v>331</v>
      </c>
      <c r="R4823">
        <v>93.6</v>
      </c>
      <c r="S4823">
        <v>333</v>
      </c>
      <c r="T4823">
        <v>105.1</v>
      </c>
      <c r="U4823">
        <v>233</v>
      </c>
      <c r="V4823">
        <v>8.92</v>
      </c>
      <c r="W4823">
        <v>20</v>
      </c>
    </row>
    <row r="4824" spans="1:23" x14ac:dyDescent="0.25">
      <c r="A4824">
        <f>COUNTIF('Value Matchup'!$D$356:$D$423,D4824)</f>
        <v>0</v>
      </c>
      <c r="B4824" t="s">
        <v>2081</v>
      </c>
      <c r="C4824">
        <v>306</v>
      </c>
      <c r="D4824" t="s">
        <v>181</v>
      </c>
      <c r="E4824" t="s">
        <v>146</v>
      </c>
      <c r="F4824" s="79" t="s">
        <v>2077</v>
      </c>
      <c r="G4824">
        <v>-15.87</v>
      </c>
      <c r="H4824">
        <v>94.8</v>
      </c>
      <c r="I4824">
        <v>289</v>
      </c>
      <c r="J4824">
        <v>110.7</v>
      </c>
      <c r="K4824">
        <v>296</v>
      </c>
      <c r="L4824">
        <v>62.3</v>
      </c>
      <c r="M4824">
        <v>281</v>
      </c>
      <c r="N4824">
        <v>-5.2999999999999999E-2</v>
      </c>
      <c r="O4824">
        <v>286</v>
      </c>
      <c r="P4824">
        <v>-6.69</v>
      </c>
      <c r="Q4824">
        <v>281</v>
      </c>
      <c r="R4824">
        <v>98.8</v>
      </c>
      <c r="S4824">
        <v>296</v>
      </c>
      <c r="T4824">
        <v>105.5</v>
      </c>
      <c r="U4824">
        <v>256</v>
      </c>
      <c r="V4824">
        <v>-4.13</v>
      </c>
      <c r="W4824">
        <v>261</v>
      </c>
    </row>
    <row r="4825" spans="1:23" x14ac:dyDescent="0.25">
      <c r="A4825">
        <f>COUNTIF('Value Matchup'!$D$356:$D$423,D4825)</f>
        <v>0</v>
      </c>
      <c r="B4825" t="s">
        <v>2081</v>
      </c>
      <c r="C4825">
        <v>307</v>
      </c>
      <c r="D4825" t="s">
        <v>296</v>
      </c>
      <c r="E4825" t="s">
        <v>108</v>
      </c>
      <c r="F4825" s="79" t="s">
        <v>1997</v>
      </c>
      <c r="G4825">
        <v>-15.91</v>
      </c>
      <c r="H4825">
        <v>96.8</v>
      </c>
      <c r="I4825">
        <v>268</v>
      </c>
      <c r="J4825">
        <v>112.7</v>
      </c>
      <c r="K4825">
        <v>313</v>
      </c>
      <c r="L4825">
        <v>69.099999999999994</v>
      </c>
      <c r="M4825">
        <v>45</v>
      </c>
      <c r="N4825">
        <v>0.06</v>
      </c>
      <c r="O4825">
        <v>42</v>
      </c>
      <c r="P4825">
        <v>-3.91</v>
      </c>
      <c r="Q4825">
        <v>232</v>
      </c>
      <c r="R4825">
        <v>100.7</v>
      </c>
      <c r="S4825">
        <v>247</v>
      </c>
      <c r="T4825">
        <v>104.6</v>
      </c>
      <c r="U4825">
        <v>209</v>
      </c>
      <c r="V4825">
        <v>1.83</v>
      </c>
      <c r="W4825">
        <v>103</v>
      </c>
    </row>
    <row r="4826" spans="1:23" x14ac:dyDescent="0.25">
      <c r="A4826">
        <f>COUNTIF('Value Matchup'!$D$356:$D$423,D4826)</f>
        <v>0</v>
      </c>
      <c r="B4826" t="s">
        <v>2081</v>
      </c>
      <c r="C4826">
        <v>308</v>
      </c>
      <c r="D4826" t="s">
        <v>245</v>
      </c>
      <c r="E4826" t="s">
        <v>207</v>
      </c>
      <c r="F4826" s="79" t="s">
        <v>1744</v>
      </c>
      <c r="G4826">
        <v>-16.02</v>
      </c>
      <c r="H4826">
        <v>97.8</v>
      </c>
      <c r="I4826">
        <v>248</v>
      </c>
      <c r="J4826">
        <v>113.8</v>
      </c>
      <c r="K4826">
        <v>321</v>
      </c>
      <c r="L4826">
        <v>65.3</v>
      </c>
      <c r="M4826">
        <v>161</v>
      </c>
      <c r="N4826">
        <v>6.6000000000000003E-2</v>
      </c>
      <c r="O4826">
        <v>35</v>
      </c>
      <c r="P4826">
        <v>-8.91</v>
      </c>
      <c r="Q4826">
        <v>313</v>
      </c>
      <c r="R4826">
        <v>99.7</v>
      </c>
      <c r="S4826">
        <v>276</v>
      </c>
      <c r="T4826">
        <v>108.6</v>
      </c>
      <c r="U4826">
        <v>327</v>
      </c>
      <c r="V4826">
        <v>2.04</v>
      </c>
      <c r="W4826">
        <v>97</v>
      </c>
    </row>
    <row r="4827" spans="1:23" x14ac:dyDescent="0.25">
      <c r="A4827">
        <f>COUNTIF('Value Matchup'!$D$356:$D$423,D4827)</f>
        <v>0</v>
      </c>
      <c r="B4827" t="s">
        <v>2081</v>
      </c>
      <c r="C4827">
        <v>309</v>
      </c>
      <c r="D4827" t="s">
        <v>360</v>
      </c>
      <c r="E4827" t="s">
        <v>132</v>
      </c>
      <c r="F4827" s="79" t="s">
        <v>1993</v>
      </c>
      <c r="G4827">
        <v>-16.32</v>
      </c>
      <c r="H4827">
        <v>93</v>
      </c>
      <c r="I4827">
        <v>305</v>
      </c>
      <c r="J4827">
        <v>109.3</v>
      </c>
      <c r="K4827">
        <v>281</v>
      </c>
      <c r="L4827">
        <v>64.599999999999994</v>
      </c>
      <c r="M4827">
        <v>205</v>
      </c>
      <c r="N4827">
        <v>-2.8000000000000001E-2</v>
      </c>
      <c r="O4827">
        <v>234</v>
      </c>
      <c r="P4827">
        <v>-5.69</v>
      </c>
      <c r="Q4827">
        <v>267</v>
      </c>
      <c r="R4827">
        <v>101.2</v>
      </c>
      <c r="S4827">
        <v>233</v>
      </c>
      <c r="T4827">
        <v>106.9</v>
      </c>
      <c r="U4827">
        <v>309</v>
      </c>
      <c r="V4827">
        <v>-1.82</v>
      </c>
      <c r="W4827">
        <v>207</v>
      </c>
    </row>
    <row r="4828" spans="1:23" x14ac:dyDescent="0.25">
      <c r="A4828">
        <f>COUNTIF('Value Matchup'!$D$356:$D$423,D4828)</f>
        <v>0</v>
      </c>
      <c r="B4828" t="s">
        <v>2081</v>
      </c>
      <c r="C4828">
        <v>310</v>
      </c>
      <c r="D4828" t="s">
        <v>119</v>
      </c>
      <c r="E4828" t="s">
        <v>116</v>
      </c>
      <c r="F4828" s="79" t="s">
        <v>1932</v>
      </c>
      <c r="G4828">
        <v>-16.39</v>
      </c>
      <c r="H4828">
        <v>93</v>
      </c>
      <c r="I4828">
        <v>306</v>
      </c>
      <c r="J4828">
        <v>109.4</v>
      </c>
      <c r="K4828">
        <v>282</v>
      </c>
      <c r="L4828">
        <v>68.400000000000006</v>
      </c>
      <c r="M4828">
        <v>59</v>
      </c>
      <c r="N4828">
        <v>-4.0000000000000001E-3</v>
      </c>
      <c r="O4828">
        <v>178</v>
      </c>
      <c r="P4828">
        <v>-7.57</v>
      </c>
      <c r="Q4828">
        <v>299</v>
      </c>
      <c r="R4828">
        <v>96.6</v>
      </c>
      <c r="S4828">
        <v>322</v>
      </c>
      <c r="T4828">
        <v>104.1</v>
      </c>
      <c r="U4828">
        <v>191</v>
      </c>
      <c r="V4828">
        <v>8.98</v>
      </c>
      <c r="W4828">
        <v>19</v>
      </c>
    </row>
    <row r="4829" spans="1:23" x14ac:dyDescent="0.25">
      <c r="A4829">
        <f>COUNTIF('Value Matchup'!$D$356:$D$423,D4829)</f>
        <v>0</v>
      </c>
      <c r="B4829" t="s">
        <v>2081</v>
      </c>
      <c r="C4829">
        <v>311</v>
      </c>
      <c r="D4829" t="s">
        <v>243</v>
      </c>
      <c r="E4829" t="s">
        <v>176</v>
      </c>
      <c r="F4829" s="79" t="s">
        <v>1771</v>
      </c>
      <c r="G4829">
        <v>-16.739999999999998</v>
      </c>
      <c r="H4829">
        <v>96.5</v>
      </c>
      <c r="I4829">
        <v>273</v>
      </c>
      <c r="J4829">
        <v>113.2</v>
      </c>
      <c r="K4829">
        <v>317</v>
      </c>
      <c r="L4829">
        <v>66.2</v>
      </c>
      <c r="M4829">
        <v>126</v>
      </c>
      <c r="N4829">
        <v>1.2999999999999999E-2</v>
      </c>
      <c r="O4829">
        <v>136</v>
      </c>
      <c r="P4829">
        <v>0.88</v>
      </c>
      <c r="Q4829">
        <v>138</v>
      </c>
      <c r="R4829">
        <v>103.4</v>
      </c>
      <c r="S4829">
        <v>153</v>
      </c>
      <c r="T4829">
        <v>102.5</v>
      </c>
      <c r="U4829">
        <v>147</v>
      </c>
      <c r="V4829">
        <v>-4.13</v>
      </c>
      <c r="W4829">
        <v>260</v>
      </c>
    </row>
    <row r="4830" spans="1:23" x14ac:dyDescent="0.25">
      <c r="A4830">
        <f>COUNTIF('Value Matchup'!$D$356:$D$423,D4830)</f>
        <v>0</v>
      </c>
      <c r="B4830" t="s">
        <v>2081</v>
      </c>
      <c r="C4830">
        <v>312</v>
      </c>
      <c r="D4830" t="s">
        <v>254</v>
      </c>
      <c r="E4830" t="s">
        <v>1399</v>
      </c>
      <c r="F4830" s="79" t="s">
        <v>1746</v>
      </c>
      <c r="G4830">
        <v>-16.79</v>
      </c>
      <c r="H4830">
        <v>96.9</v>
      </c>
      <c r="I4830">
        <v>266</v>
      </c>
      <c r="J4830">
        <v>113.6</v>
      </c>
      <c r="K4830">
        <v>320</v>
      </c>
      <c r="L4830">
        <v>71.099999999999994</v>
      </c>
      <c r="M4830">
        <v>14</v>
      </c>
      <c r="N4830">
        <v>1.6E-2</v>
      </c>
      <c r="O4830">
        <v>126</v>
      </c>
      <c r="P4830">
        <v>-7.16</v>
      </c>
      <c r="Q4830">
        <v>292</v>
      </c>
      <c r="R4830">
        <v>98.4</v>
      </c>
      <c r="S4830">
        <v>300</v>
      </c>
      <c r="T4830">
        <v>105.5</v>
      </c>
      <c r="U4830">
        <v>259</v>
      </c>
      <c r="V4830">
        <v>-4.95</v>
      </c>
      <c r="W4830">
        <v>276</v>
      </c>
    </row>
    <row r="4831" spans="1:23" x14ac:dyDescent="0.25">
      <c r="A4831">
        <f>COUNTIF('Value Matchup'!$D$356:$D$423,D4831)</f>
        <v>0</v>
      </c>
      <c r="B4831" t="s">
        <v>2081</v>
      </c>
      <c r="C4831">
        <v>313</v>
      </c>
      <c r="D4831" t="s">
        <v>90</v>
      </c>
      <c r="E4831" t="s">
        <v>118</v>
      </c>
      <c r="F4831" s="79" t="s">
        <v>1933</v>
      </c>
      <c r="G4831">
        <v>-16.88</v>
      </c>
      <c r="H4831">
        <v>92.2</v>
      </c>
      <c r="I4831">
        <v>311</v>
      </c>
      <c r="J4831">
        <v>109.1</v>
      </c>
      <c r="K4831">
        <v>275</v>
      </c>
      <c r="L4831">
        <v>64.5</v>
      </c>
      <c r="M4831">
        <v>211</v>
      </c>
      <c r="N4831">
        <v>-0.04</v>
      </c>
      <c r="O4831">
        <v>262</v>
      </c>
      <c r="P4831">
        <v>-2.48</v>
      </c>
      <c r="Q4831">
        <v>206</v>
      </c>
      <c r="R4831">
        <v>101.3</v>
      </c>
      <c r="S4831">
        <v>230</v>
      </c>
      <c r="T4831">
        <v>103.8</v>
      </c>
      <c r="U4831">
        <v>179</v>
      </c>
      <c r="V4831">
        <v>8.1300000000000008</v>
      </c>
      <c r="W4831">
        <v>24</v>
      </c>
    </row>
    <row r="4832" spans="1:23" x14ac:dyDescent="0.25">
      <c r="A4832">
        <f>COUNTIF('Value Matchup'!$D$356:$D$423,D4832)</f>
        <v>0</v>
      </c>
      <c r="B4832" t="s">
        <v>2081</v>
      </c>
      <c r="C4832">
        <v>314</v>
      </c>
      <c r="D4832" t="s">
        <v>194</v>
      </c>
      <c r="E4832" t="s">
        <v>132</v>
      </c>
      <c r="F4832" s="79" t="s">
        <v>2077</v>
      </c>
      <c r="G4832">
        <v>-16.96</v>
      </c>
      <c r="H4832">
        <v>92.1</v>
      </c>
      <c r="I4832">
        <v>313</v>
      </c>
      <c r="J4832">
        <v>109</v>
      </c>
      <c r="K4832">
        <v>272</v>
      </c>
      <c r="L4832">
        <v>61.1</v>
      </c>
      <c r="M4832">
        <v>304</v>
      </c>
      <c r="N4832">
        <v>-2.1999999999999999E-2</v>
      </c>
      <c r="O4832">
        <v>216</v>
      </c>
      <c r="P4832">
        <v>-5.19</v>
      </c>
      <c r="Q4832">
        <v>256</v>
      </c>
      <c r="R4832">
        <v>102</v>
      </c>
      <c r="S4832">
        <v>209</v>
      </c>
      <c r="T4832">
        <v>107.1</v>
      </c>
      <c r="U4832">
        <v>313</v>
      </c>
      <c r="V4832">
        <v>-1.26</v>
      </c>
      <c r="W4832">
        <v>187</v>
      </c>
    </row>
    <row r="4833" spans="1:23" x14ac:dyDescent="0.25">
      <c r="A4833">
        <f>COUNTIF('Value Matchup'!$D$356:$D$423,D4833)</f>
        <v>0</v>
      </c>
      <c r="B4833" t="s">
        <v>2081</v>
      </c>
      <c r="C4833">
        <v>315</v>
      </c>
      <c r="D4833" t="s">
        <v>228</v>
      </c>
      <c r="E4833" t="s">
        <v>136</v>
      </c>
      <c r="F4833" s="79" t="s">
        <v>1752</v>
      </c>
      <c r="G4833">
        <v>-17.28</v>
      </c>
      <c r="H4833">
        <v>93.6</v>
      </c>
      <c r="I4833">
        <v>300</v>
      </c>
      <c r="J4833">
        <v>110.9</v>
      </c>
      <c r="K4833">
        <v>298</v>
      </c>
      <c r="L4833">
        <v>66.099999999999994</v>
      </c>
      <c r="M4833">
        <v>131</v>
      </c>
      <c r="N4833">
        <v>-8.5999999999999993E-2</v>
      </c>
      <c r="O4833">
        <v>312</v>
      </c>
      <c r="P4833">
        <v>-10.81</v>
      </c>
      <c r="Q4833">
        <v>327</v>
      </c>
      <c r="R4833">
        <v>95.8</v>
      </c>
      <c r="S4833">
        <v>327</v>
      </c>
      <c r="T4833">
        <v>106.6</v>
      </c>
      <c r="U4833">
        <v>299</v>
      </c>
      <c r="V4833">
        <v>1.46</v>
      </c>
      <c r="W4833">
        <v>120</v>
      </c>
    </row>
    <row r="4834" spans="1:23" x14ac:dyDescent="0.25">
      <c r="A4834">
        <f>COUNTIF('Value Matchup'!$D$356:$D$423,D4834)</f>
        <v>0</v>
      </c>
      <c r="B4834" t="s">
        <v>2081</v>
      </c>
      <c r="C4834">
        <v>316</v>
      </c>
      <c r="D4834" t="s">
        <v>407</v>
      </c>
      <c r="E4834" t="s">
        <v>159</v>
      </c>
      <c r="F4834" s="79" t="s">
        <v>1993</v>
      </c>
      <c r="G4834">
        <v>-17.850000000000001</v>
      </c>
      <c r="H4834">
        <v>91.6</v>
      </c>
      <c r="I4834">
        <v>317</v>
      </c>
      <c r="J4834">
        <v>109.5</v>
      </c>
      <c r="K4834">
        <v>284</v>
      </c>
      <c r="L4834">
        <v>71</v>
      </c>
      <c r="M4834">
        <v>16</v>
      </c>
      <c r="N4834">
        <v>-0.05</v>
      </c>
      <c r="O4834">
        <v>283</v>
      </c>
      <c r="P4834">
        <v>-6.14</v>
      </c>
      <c r="Q4834">
        <v>273</v>
      </c>
      <c r="R4834">
        <v>101.2</v>
      </c>
      <c r="S4834">
        <v>234</v>
      </c>
      <c r="T4834">
        <v>107.3</v>
      </c>
      <c r="U4834">
        <v>314</v>
      </c>
      <c r="V4834">
        <v>-4.1900000000000004</v>
      </c>
      <c r="W4834">
        <v>262</v>
      </c>
    </row>
    <row r="4835" spans="1:23" x14ac:dyDescent="0.25">
      <c r="A4835">
        <f>COUNTIF('Value Matchup'!$D$356:$D$423,D4835)</f>
        <v>0</v>
      </c>
      <c r="B4835" t="s">
        <v>2081</v>
      </c>
      <c r="C4835">
        <v>317</v>
      </c>
      <c r="D4835" t="s">
        <v>1761</v>
      </c>
      <c r="E4835" t="s">
        <v>1974</v>
      </c>
      <c r="F4835" s="79" t="s">
        <v>2078</v>
      </c>
      <c r="G4835">
        <v>-18.670000000000002</v>
      </c>
      <c r="H4835">
        <v>94.1</v>
      </c>
      <c r="I4835">
        <v>294</v>
      </c>
      <c r="J4835">
        <v>112.7</v>
      </c>
      <c r="K4835">
        <v>315</v>
      </c>
      <c r="L4835">
        <v>66.3</v>
      </c>
      <c r="M4835">
        <v>122</v>
      </c>
      <c r="N4835">
        <v>-3.2000000000000001E-2</v>
      </c>
      <c r="O4835">
        <v>246</v>
      </c>
      <c r="P4835">
        <v>-3.56</v>
      </c>
      <c r="Q4835">
        <v>222</v>
      </c>
      <c r="R4835">
        <v>103.2</v>
      </c>
      <c r="S4835">
        <v>163</v>
      </c>
      <c r="T4835">
        <v>106.7</v>
      </c>
      <c r="U4835">
        <v>303</v>
      </c>
      <c r="V4835">
        <v>1.75</v>
      </c>
      <c r="W4835">
        <v>110</v>
      </c>
    </row>
    <row r="4836" spans="1:23" x14ac:dyDescent="0.25">
      <c r="A4836">
        <f>COUNTIF('Value Matchup'!$D$356:$D$423,D4836)</f>
        <v>0</v>
      </c>
      <c r="B4836" t="s">
        <v>2081</v>
      </c>
      <c r="C4836">
        <v>318</v>
      </c>
      <c r="D4836" t="s">
        <v>269</v>
      </c>
      <c r="E4836" t="s">
        <v>207</v>
      </c>
      <c r="F4836" s="79" t="s">
        <v>1785</v>
      </c>
      <c r="G4836">
        <v>-18.73</v>
      </c>
      <c r="H4836">
        <v>97.1</v>
      </c>
      <c r="I4836">
        <v>260</v>
      </c>
      <c r="J4836">
        <v>115.8</v>
      </c>
      <c r="K4836">
        <v>333</v>
      </c>
      <c r="L4836">
        <v>67.3</v>
      </c>
      <c r="M4836">
        <v>94</v>
      </c>
      <c r="N4836">
        <v>2E-3</v>
      </c>
      <c r="O4836">
        <v>166</v>
      </c>
      <c r="P4836">
        <v>-11.04</v>
      </c>
      <c r="Q4836">
        <v>328</v>
      </c>
      <c r="R4836">
        <v>98.3</v>
      </c>
      <c r="S4836">
        <v>302</v>
      </c>
      <c r="T4836">
        <v>109.3</v>
      </c>
      <c r="U4836">
        <v>332</v>
      </c>
      <c r="V4836">
        <v>-9.9600000000000009</v>
      </c>
      <c r="W4836">
        <v>327</v>
      </c>
    </row>
    <row r="4837" spans="1:23" x14ac:dyDescent="0.25">
      <c r="A4837">
        <f>COUNTIF('Value Matchup'!$D$356:$D$423,D4837)</f>
        <v>0</v>
      </c>
      <c r="B4837" t="s">
        <v>2081</v>
      </c>
      <c r="C4837">
        <v>319</v>
      </c>
      <c r="D4837" t="s">
        <v>380</v>
      </c>
      <c r="E4837" t="s">
        <v>116</v>
      </c>
      <c r="F4837" s="79" t="s">
        <v>1742</v>
      </c>
      <c r="G4837">
        <v>-19.149999999999999</v>
      </c>
      <c r="H4837">
        <v>92.2</v>
      </c>
      <c r="I4837">
        <v>312</v>
      </c>
      <c r="J4837">
        <v>111.3</v>
      </c>
      <c r="K4837">
        <v>305</v>
      </c>
      <c r="L4837">
        <v>69</v>
      </c>
      <c r="M4837">
        <v>47</v>
      </c>
      <c r="N4837">
        <v>-4.2000000000000003E-2</v>
      </c>
      <c r="O4837">
        <v>267</v>
      </c>
      <c r="P4837">
        <v>-7.16</v>
      </c>
      <c r="Q4837">
        <v>291</v>
      </c>
      <c r="R4837">
        <v>97.1</v>
      </c>
      <c r="S4837">
        <v>318</v>
      </c>
      <c r="T4837">
        <v>104.3</v>
      </c>
      <c r="U4837">
        <v>197</v>
      </c>
      <c r="V4837">
        <v>14.82</v>
      </c>
      <c r="W4837">
        <v>3</v>
      </c>
    </row>
    <row r="4838" spans="1:23" x14ac:dyDescent="0.25">
      <c r="A4838">
        <f>COUNTIF('Value Matchup'!$D$356:$D$423,D4838)</f>
        <v>0</v>
      </c>
      <c r="B4838" t="s">
        <v>2081</v>
      </c>
      <c r="C4838">
        <v>320</v>
      </c>
      <c r="D4838" t="s">
        <v>300</v>
      </c>
      <c r="E4838" t="s">
        <v>136</v>
      </c>
      <c r="F4838" s="79" t="s">
        <v>1751</v>
      </c>
      <c r="G4838">
        <v>-19.52</v>
      </c>
      <c r="H4838">
        <v>86</v>
      </c>
      <c r="I4838">
        <v>331</v>
      </c>
      <c r="J4838">
        <v>105.6</v>
      </c>
      <c r="K4838">
        <v>210</v>
      </c>
      <c r="L4838">
        <v>66.900000000000006</v>
      </c>
      <c r="M4838">
        <v>104</v>
      </c>
      <c r="N4838">
        <v>-4.2999999999999997E-2</v>
      </c>
      <c r="O4838">
        <v>272</v>
      </c>
      <c r="P4838">
        <v>-9.1300000000000008</v>
      </c>
      <c r="Q4838">
        <v>316</v>
      </c>
      <c r="R4838">
        <v>97</v>
      </c>
      <c r="S4838">
        <v>320</v>
      </c>
      <c r="T4838">
        <v>106.1</v>
      </c>
      <c r="U4838">
        <v>280</v>
      </c>
      <c r="V4838">
        <v>4.79</v>
      </c>
      <c r="W4838">
        <v>53</v>
      </c>
    </row>
    <row r="4839" spans="1:23" x14ac:dyDescent="0.25">
      <c r="A4839">
        <f>COUNTIF('Value Matchup'!$D$356:$D$423,D4839)</f>
        <v>0</v>
      </c>
      <c r="B4839" t="s">
        <v>2081</v>
      </c>
      <c r="C4839">
        <v>321</v>
      </c>
      <c r="D4839" t="s">
        <v>381</v>
      </c>
      <c r="E4839" t="s">
        <v>108</v>
      </c>
      <c r="F4839" s="79" t="s">
        <v>2076</v>
      </c>
      <c r="G4839">
        <v>-19.940000000000001</v>
      </c>
      <c r="H4839">
        <v>93.1</v>
      </c>
      <c r="I4839">
        <v>304</v>
      </c>
      <c r="J4839">
        <v>113</v>
      </c>
      <c r="K4839">
        <v>316</v>
      </c>
      <c r="L4839">
        <v>65.5</v>
      </c>
      <c r="M4839">
        <v>156</v>
      </c>
      <c r="N4839">
        <v>-4.9000000000000002E-2</v>
      </c>
      <c r="O4839">
        <v>280</v>
      </c>
      <c r="P4839">
        <v>-3.62</v>
      </c>
      <c r="Q4839">
        <v>224</v>
      </c>
      <c r="R4839">
        <v>100.9</v>
      </c>
      <c r="S4839">
        <v>242</v>
      </c>
      <c r="T4839">
        <v>104.5</v>
      </c>
      <c r="U4839">
        <v>205</v>
      </c>
      <c r="V4839">
        <v>0.3</v>
      </c>
      <c r="W4839">
        <v>147</v>
      </c>
    </row>
    <row r="4840" spans="1:23" x14ac:dyDescent="0.25">
      <c r="A4840">
        <f>COUNTIF('Value Matchup'!$D$356:$D$423,D4840)</f>
        <v>0</v>
      </c>
      <c r="B4840" t="s">
        <v>2081</v>
      </c>
      <c r="C4840">
        <v>322</v>
      </c>
      <c r="D4840" t="s">
        <v>277</v>
      </c>
      <c r="E4840" t="s">
        <v>116</v>
      </c>
      <c r="F4840" s="79" t="s">
        <v>1785</v>
      </c>
      <c r="G4840">
        <v>-20.03</v>
      </c>
      <c r="H4840">
        <v>93.9</v>
      </c>
      <c r="I4840">
        <v>297</v>
      </c>
      <c r="J4840">
        <v>113.9</v>
      </c>
      <c r="K4840">
        <v>323</v>
      </c>
      <c r="L4840">
        <v>61</v>
      </c>
      <c r="M4840">
        <v>307</v>
      </c>
      <c r="N4840">
        <v>0.06</v>
      </c>
      <c r="O4840">
        <v>41</v>
      </c>
      <c r="P4840">
        <v>-9.26</v>
      </c>
      <c r="Q4840">
        <v>317</v>
      </c>
      <c r="R4840">
        <v>95.8</v>
      </c>
      <c r="S4840">
        <v>324</v>
      </c>
      <c r="T4840">
        <v>105.1</v>
      </c>
      <c r="U4840">
        <v>234</v>
      </c>
      <c r="V4840">
        <v>7.76</v>
      </c>
      <c r="W4840">
        <v>27</v>
      </c>
    </row>
    <row r="4841" spans="1:23" x14ac:dyDescent="0.25">
      <c r="A4841">
        <f>COUNTIF('Value Matchup'!$D$356:$D$423,D4841)</f>
        <v>1</v>
      </c>
      <c r="B4841" t="s">
        <v>2081</v>
      </c>
      <c r="C4841">
        <v>323</v>
      </c>
      <c r="D4841" t="s">
        <v>250</v>
      </c>
      <c r="E4841" t="s">
        <v>159</v>
      </c>
      <c r="F4841" s="79" t="s">
        <v>1760</v>
      </c>
      <c r="G4841">
        <v>-20.149999999999999</v>
      </c>
      <c r="H4841">
        <v>91.2</v>
      </c>
      <c r="I4841">
        <v>320</v>
      </c>
      <c r="J4841">
        <v>111.3</v>
      </c>
      <c r="K4841">
        <v>306</v>
      </c>
      <c r="L4841">
        <v>65</v>
      </c>
      <c r="M4841">
        <v>179</v>
      </c>
      <c r="N4841">
        <v>4.0000000000000001E-3</v>
      </c>
      <c r="O4841">
        <v>159</v>
      </c>
      <c r="P4841">
        <v>-3.79</v>
      </c>
      <c r="Q4841">
        <v>228</v>
      </c>
      <c r="R4841">
        <v>102.1</v>
      </c>
      <c r="S4841">
        <v>205</v>
      </c>
      <c r="T4841">
        <v>105.9</v>
      </c>
      <c r="U4841">
        <v>268</v>
      </c>
      <c r="V4841">
        <v>-0.69</v>
      </c>
      <c r="W4841">
        <v>167</v>
      </c>
    </row>
    <row r="4842" spans="1:23" x14ac:dyDescent="0.25">
      <c r="A4842">
        <f>COUNTIF('Value Matchup'!$D$356:$D$423,D4842)</f>
        <v>0</v>
      </c>
      <c r="B4842" t="s">
        <v>2081</v>
      </c>
      <c r="C4842">
        <v>324</v>
      </c>
      <c r="D4842" t="s">
        <v>305</v>
      </c>
      <c r="E4842" t="s">
        <v>207</v>
      </c>
      <c r="F4842" s="79" t="s">
        <v>1759</v>
      </c>
      <c r="G4842">
        <v>-21.22</v>
      </c>
      <c r="H4842">
        <v>94.5</v>
      </c>
      <c r="I4842">
        <v>291</v>
      </c>
      <c r="J4842">
        <v>115.7</v>
      </c>
      <c r="K4842">
        <v>331</v>
      </c>
      <c r="L4842">
        <v>65.5</v>
      </c>
      <c r="M4842">
        <v>150</v>
      </c>
      <c r="N4842">
        <v>-9.2999999999999999E-2</v>
      </c>
      <c r="O4842">
        <v>316</v>
      </c>
      <c r="P4842">
        <v>-10.68</v>
      </c>
      <c r="Q4842">
        <v>326</v>
      </c>
      <c r="R4842">
        <v>98.3</v>
      </c>
      <c r="S4842">
        <v>303</v>
      </c>
      <c r="T4842">
        <v>108.9</v>
      </c>
      <c r="U4842">
        <v>330</v>
      </c>
      <c r="V4842">
        <v>-7.28</v>
      </c>
      <c r="W4842">
        <v>310</v>
      </c>
    </row>
    <row r="4843" spans="1:23" x14ac:dyDescent="0.25">
      <c r="A4843">
        <f>COUNTIF('Value Matchup'!$D$356:$D$423,D4843)</f>
        <v>0</v>
      </c>
      <c r="B4843" t="s">
        <v>2081</v>
      </c>
      <c r="C4843">
        <v>325</v>
      </c>
      <c r="D4843" t="s">
        <v>265</v>
      </c>
      <c r="E4843" t="s">
        <v>136</v>
      </c>
      <c r="F4843" s="79" t="s">
        <v>1752</v>
      </c>
      <c r="G4843">
        <v>-21.28</v>
      </c>
      <c r="H4843">
        <v>90.7</v>
      </c>
      <c r="I4843">
        <v>324</v>
      </c>
      <c r="J4843">
        <v>112</v>
      </c>
      <c r="K4843">
        <v>311</v>
      </c>
      <c r="L4843">
        <v>69.599999999999994</v>
      </c>
      <c r="M4843">
        <v>33</v>
      </c>
      <c r="N4843">
        <v>7.0000000000000001E-3</v>
      </c>
      <c r="O4843">
        <v>150</v>
      </c>
      <c r="P4843">
        <v>-10.64</v>
      </c>
      <c r="Q4843">
        <v>325</v>
      </c>
      <c r="R4843">
        <v>95.2</v>
      </c>
      <c r="S4843">
        <v>330</v>
      </c>
      <c r="T4843">
        <v>105.8</v>
      </c>
      <c r="U4843">
        <v>267</v>
      </c>
      <c r="V4843">
        <v>0.41</v>
      </c>
      <c r="W4843">
        <v>144</v>
      </c>
    </row>
    <row r="4844" spans="1:23" x14ac:dyDescent="0.25">
      <c r="A4844">
        <f>COUNTIF('Value Matchup'!$D$356:$D$423,D4844)</f>
        <v>0</v>
      </c>
      <c r="B4844" t="s">
        <v>2081</v>
      </c>
      <c r="C4844">
        <v>326</v>
      </c>
      <c r="D4844" t="s">
        <v>368</v>
      </c>
      <c r="E4844" t="s">
        <v>148</v>
      </c>
      <c r="F4844" s="79" t="s">
        <v>1933</v>
      </c>
      <c r="G4844">
        <v>-21.49</v>
      </c>
      <c r="H4844">
        <v>93.9</v>
      </c>
      <c r="I4844">
        <v>298</v>
      </c>
      <c r="J4844">
        <v>115.4</v>
      </c>
      <c r="K4844">
        <v>328</v>
      </c>
      <c r="L4844">
        <v>60.5</v>
      </c>
      <c r="M4844">
        <v>312</v>
      </c>
      <c r="N4844">
        <v>-2.1000000000000001E-2</v>
      </c>
      <c r="O4844">
        <v>215</v>
      </c>
      <c r="P4844">
        <v>-4.9000000000000004</v>
      </c>
      <c r="Q4844">
        <v>251</v>
      </c>
      <c r="R4844">
        <v>100.5</v>
      </c>
      <c r="S4844">
        <v>256</v>
      </c>
      <c r="T4844">
        <v>105.4</v>
      </c>
      <c r="U4844">
        <v>252</v>
      </c>
      <c r="V4844">
        <v>0.03</v>
      </c>
      <c r="W4844">
        <v>156</v>
      </c>
    </row>
    <row r="4845" spans="1:23" x14ac:dyDescent="0.25">
      <c r="A4845">
        <f>COUNTIF('Value Matchup'!$D$356:$D$423,D4845)</f>
        <v>0</v>
      </c>
      <c r="B4845" t="s">
        <v>2081</v>
      </c>
      <c r="C4845">
        <v>327</v>
      </c>
      <c r="D4845" t="s">
        <v>1407</v>
      </c>
      <c r="E4845" t="s">
        <v>1399</v>
      </c>
      <c r="F4845" s="79" t="s">
        <v>1748</v>
      </c>
      <c r="G4845">
        <v>-21.53</v>
      </c>
      <c r="H4845">
        <v>88.4</v>
      </c>
      <c r="I4845">
        <v>328</v>
      </c>
      <c r="J4845">
        <v>110</v>
      </c>
      <c r="K4845">
        <v>289</v>
      </c>
      <c r="L4845">
        <v>65.5</v>
      </c>
      <c r="M4845">
        <v>151</v>
      </c>
      <c r="N4845">
        <v>-4.4999999999999998E-2</v>
      </c>
      <c r="O4845">
        <v>275</v>
      </c>
      <c r="P4845">
        <v>-1.98</v>
      </c>
      <c r="Q4845">
        <v>198</v>
      </c>
      <c r="R4845">
        <v>102.1</v>
      </c>
      <c r="S4845">
        <v>204</v>
      </c>
      <c r="T4845">
        <v>104.1</v>
      </c>
      <c r="U4845">
        <v>188</v>
      </c>
      <c r="V4845">
        <v>3.29</v>
      </c>
      <c r="W4845">
        <v>68</v>
      </c>
    </row>
    <row r="4846" spans="1:23" x14ac:dyDescent="0.25">
      <c r="A4846">
        <f>COUNTIF('Value Matchup'!$D$356:$D$423,D4846)</f>
        <v>0</v>
      </c>
      <c r="B4846" t="s">
        <v>2081</v>
      </c>
      <c r="C4846">
        <v>328</v>
      </c>
      <c r="D4846" t="s">
        <v>283</v>
      </c>
      <c r="E4846" t="s">
        <v>132</v>
      </c>
      <c r="F4846" s="79" t="s">
        <v>2078</v>
      </c>
      <c r="G4846">
        <v>-21.58</v>
      </c>
      <c r="H4846">
        <v>91.1</v>
      </c>
      <c r="I4846">
        <v>321</v>
      </c>
      <c r="J4846">
        <v>112.7</v>
      </c>
      <c r="K4846">
        <v>314</v>
      </c>
      <c r="L4846">
        <v>63.9</v>
      </c>
      <c r="M4846">
        <v>234</v>
      </c>
      <c r="N4846">
        <v>-6.8000000000000005E-2</v>
      </c>
      <c r="O4846">
        <v>304</v>
      </c>
      <c r="P4846">
        <v>-4.59</v>
      </c>
      <c r="Q4846">
        <v>248</v>
      </c>
      <c r="R4846">
        <v>101.8</v>
      </c>
      <c r="S4846">
        <v>213</v>
      </c>
      <c r="T4846">
        <v>106.4</v>
      </c>
      <c r="U4846">
        <v>295</v>
      </c>
      <c r="V4846">
        <v>1.69</v>
      </c>
      <c r="W4846">
        <v>113</v>
      </c>
    </row>
    <row r="4847" spans="1:23" x14ac:dyDescent="0.25">
      <c r="A4847">
        <f>COUNTIF('Value Matchup'!$D$356:$D$423,D4847)</f>
        <v>0</v>
      </c>
      <c r="B4847" t="s">
        <v>2081</v>
      </c>
      <c r="C4847">
        <v>329</v>
      </c>
      <c r="D4847" t="s">
        <v>241</v>
      </c>
      <c r="E4847" t="s">
        <v>207</v>
      </c>
      <c r="F4847" s="79" t="s">
        <v>2079</v>
      </c>
      <c r="G4847">
        <v>-22.53</v>
      </c>
      <c r="H4847">
        <v>93.2</v>
      </c>
      <c r="I4847">
        <v>302</v>
      </c>
      <c r="J4847">
        <v>115.7</v>
      </c>
      <c r="K4847">
        <v>330</v>
      </c>
      <c r="L4847">
        <v>72.099999999999994</v>
      </c>
      <c r="M4847">
        <v>8</v>
      </c>
      <c r="N4847">
        <v>-8.4000000000000005E-2</v>
      </c>
      <c r="O4847">
        <v>311</v>
      </c>
      <c r="P4847">
        <v>-6.87</v>
      </c>
      <c r="Q4847">
        <v>289</v>
      </c>
      <c r="R4847">
        <v>100.7</v>
      </c>
      <c r="S4847">
        <v>246</v>
      </c>
      <c r="T4847">
        <v>107.6</v>
      </c>
      <c r="U4847">
        <v>321</v>
      </c>
      <c r="V4847">
        <v>7.28</v>
      </c>
      <c r="W4847">
        <v>29</v>
      </c>
    </row>
    <row r="4848" spans="1:23" x14ac:dyDescent="0.25">
      <c r="A4848">
        <f>COUNTIF('Value Matchup'!$D$356:$D$423,D4848)</f>
        <v>0</v>
      </c>
      <c r="B4848" t="s">
        <v>2081</v>
      </c>
      <c r="C4848">
        <v>330</v>
      </c>
      <c r="D4848" t="s">
        <v>382</v>
      </c>
      <c r="E4848" t="s">
        <v>169</v>
      </c>
      <c r="F4848" s="79" t="s">
        <v>1737</v>
      </c>
      <c r="G4848">
        <v>-24.46</v>
      </c>
      <c r="H4848">
        <v>91</v>
      </c>
      <c r="I4848">
        <v>322</v>
      </c>
      <c r="J4848">
        <v>115.4</v>
      </c>
      <c r="K4848">
        <v>329</v>
      </c>
      <c r="L4848">
        <v>64.8</v>
      </c>
      <c r="M4848">
        <v>186</v>
      </c>
      <c r="N4848">
        <v>4.2000000000000003E-2</v>
      </c>
      <c r="O4848">
        <v>68</v>
      </c>
      <c r="P4848">
        <v>-7.49</v>
      </c>
      <c r="Q4848">
        <v>296</v>
      </c>
      <c r="R4848">
        <v>99.4</v>
      </c>
      <c r="S4848">
        <v>283</v>
      </c>
      <c r="T4848">
        <v>106.9</v>
      </c>
      <c r="U4848">
        <v>307</v>
      </c>
      <c r="V4848">
        <v>-13.27</v>
      </c>
      <c r="W4848">
        <v>332</v>
      </c>
    </row>
    <row r="4849" spans="1:23" x14ac:dyDescent="0.25">
      <c r="A4849">
        <f>COUNTIF('Value Matchup'!$D$356:$D$423,D4849)</f>
        <v>0</v>
      </c>
      <c r="B4849" t="s">
        <v>2081</v>
      </c>
      <c r="C4849">
        <v>331</v>
      </c>
      <c r="D4849" t="s">
        <v>129</v>
      </c>
      <c r="E4849" t="s">
        <v>121</v>
      </c>
      <c r="F4849" s="79" t="s">
        <v>2080</v>
      </c>
      <c r="G4849">
        <v>-26.5</v>
      </c>
      <c r="H4849">
        <v>87.9</v>
      </c>
      <c r="I4849">
        <v>329</v>
      </c>
      <c r="J4849">
        <v>114.4</v>
      </c>
      <c r="K4849">
        <v>325</v>
      </c>
      <c r="L4849">
        <v>60.4</v>
      </c>
      <c r="M4849">
        <v>313</v>
      </c>
      <c r="N4849">
        <v>-2.8000000000000001E-2</v>
      </c>
      <c r="O4849">
        <v>233</v>
      </c>
      <c r="P4849">
        <v>-6.81</v>
      </c>
      <c r="Q4849">
        <v>286</v>
      </c>
      <c r="R4849">
        <v>97.8</v>
      </c>
      <c r="S4849">
        <v>309</v>
      </c>
      <c r="T4849">
        <v>104.6</v>
      </c>
      <c r="U4849">
        <v>210</v>
      </c>
      <c r="V4849">
        <v>-9.89</v>
      </c>
      <c r="W4849">
        <v>326</v>
      </c>
    </row>
    <row r="4850" spans="1:23" x14ac:dyDescent="0.25">
      <c r="A4850">
        <f>COUNTIF('Value Matchup'!$D$356:$D$423,D4850)</f>
        <v>1</v>
      </c>
      <c r="B4850" t="s">
        <v>2081</v>
      </c>
      <c r="C4850">
        <v>332</v>
      </c>
      <c r="D4850" t="s">
        <v>327</v>
      </c>
      <c r="E4850" t="s">
        <v>116</v>
      </c>
      <c r="F4850" s="79" t="s">
        <v>2000</v>
      </c>
      <c r="G4850">
        <v>-27.79</v>
      </c>
      <c r="H4850">
        <v>86.9</v>
      </c>
      <c r="I4850">
        <v>330</v>
      </c>
      <c r="J4850">
        <v>114.6</v>
      </c>
      <c r="K4850">
        <v>326</v>
      </c>
      <c r="L4850">
        <v>71.3</v>
      </c>
      <c r="M4850">
        <v>11</v>
      </c>
      <c r="N4850">
        <v>-6.6000000000000003E-2</v>
      </c>
      <c r="O4850">
        <v>299</v>
      </c>
      <c r="P4850">
        <v>-9.93</v>
      </c>
      <c r="Q4850">
        <v>322</v>
      </c>
      <c r="R4850">
        <v>95.8</v>
      </c>
      <c r="S4850">
        <v>326</v>
      </c>
      <c r="T4850">
        <v>105.7</v>
      </c>
      <c r="U4850">
        <v>263</v>
      </c>
      <c r="V4850">
        <v>2.1</v>
      </c>
      <c r="W4850">
        <v>95</v>
      </c>
    </row>
    <row r="4851" spans="1:23" x14ac:dyDescent="0.25">
      <c r="A4851">
        <f>COUNTIF('Value Matchup'!$D$356:$D$423,D4851)</f>
        <v>0</v>
      </c>
      <c r="B4851" t="s">
        <v>2081</v>
      </c>
      <c r="C4851">
        <v>333</v>
      </c>
      <c r="D4851" t="s">
        <v>284</v>
      </c>
      <c r="E4851" t="s">
        <v>136</v>
      </c>
      <c r="F4851" s="79" t="s">
        <v>1764</v>
      </c>
      <c r="G4851">
        <v>-31.06</v>
      </c>
      <c r="H4851">
        <v>79.400000000000006</v>
      </c>
      <c r="I4851">
        <v>334</v>
      </c>
      <c r="J4851">
        <v>110.5</v>
      </c>
      <c r="K4851">
        <v>293</v>
      </c>
      <c r="L4851">
        <v>65.099999999999994</v>
      </c>
      <c r="M4851">
        <v>176</v>
      </c>
      <c r="N4851">
        <v>0.02</v>
      </c>
      <c r="O4851">
        <v>117</v>
      </c>
      <c r="P4851">
        <v>-8.67</v>
      </c>
      <c r="Q4851">
        <v>312</v>
      </c>
      <c r="R4851">
        <v>97.1</v>
      </c>
      <c r="S4851">
        <v>319</v>
      </c>
      <c r="T4851">
        <v>105.8</v>
      </c>
      <c r="U4851">
        <v>266</v>
      </c>
      <c r="V4851">
        <v>6.21</v>
      </c>
      <c r="W4851">
        <v>40</v>
      </c>
    </row>
    <row r="4852" spans="1:23" x14ac:dyDescent="0.25">
      <c r="A4852">
        <f>COUNTIF('Value Matchup'!$D$356:$D$423,D4852)</f>
        <v>0</v>
      </c>
      <c r="B4852" t="s">
        <v>2081</v>
      </c>
      <c r="C4852">
        <v>334</v>
      </c>
      <c r="D4852" t="s">
        <v>349</v>
      </c>
      <c r="E4852" t="s">
        <v>1399</v>
      </c>
      <c r="F4852" s="79" t="s">
        <v>1999</v>
      </c>
      <c r="G4852">
        <v>-38.11</v>
      </c>
      <c r="H4852">
        <v>80.400000000000006</v>
      </c>
      <c r="I4852">
        <v>333</v>
      </c>
      <c r="J4852">
        <v>118.6</v>
      </c>
      <c r="K4852">
        <v>334</v>
      </c>
      <c r="L4852">
        <v>67.7</v>
      </c>
      <c r="M4852">
        <v>76</v>
      </c>
      <c r="N4852">
        <v>-7.0000000000000001E-3</v>
      </c>
      <c r="O4852">
        <v>184</v>
      </c>
      <c r="P4852">
        <v>-4.43</v>
      </c>
      <c r="Q4852">
        <v>243</v>
      </c>
      <c r="R4852">
        <v>100.2</v>
      </c>
      <c r="S4852">
        <v>264</v>
      </c>
      <c r="T4852">
        <v>104.7</v>
      </c>
      <c r="U4852">
        <v>212</v>
      </c>
      <c r="V4852">
        <v>-3.72</v>
      </c>
      <c r="W4852">
        <v>250</v>
      </c>
    </row>
    <row r="4853" spans="1:23" x14ac:dyDescent="0.25">
      <c r="A4853">
        <f>COUNTIF('Value Matchup'!$D$356:$D$423,D4853)</f>
        <v>0</v>
      </c>
      <c r="B4853" t="s">
        <v>2122</v>
      </c>
      <c r="C4853">
        <v>1</v>
      </c>
      <c r="D4853" t="s">
        <v>1090</v>
      </c>
      <c r="E4853" t="s">
        <v>140</v>
      </c>
      <c r="F4853" s="79" t="s">
        <v>1789</v>
      </c>
      <c r="G4853">
        <v>32.770000000000003</v>
      </c>
      <c r="H4853">
        <v>122.5</v>
      </c>
      <c r="I4853">
        <v>2</v>
      </c>
      <c r="J4853">
        <v>89.7</v>
      </c>
      <c r="K4853">
        <v>5</v>
      </c>
      <c r="L4853">
        <v>73.099999999999994</v>
      </c>
      <c r="M4853">
        <v>7</v>
      </c>
      <c r="N4853">
        <v>1.0999999999999999E-2</v>
      </c>
      <c r="O4853">
        <v>135</v>
      </c>
      <c r="P4853">
        <v>11.64</v>
      </c>
      <c r="Q4853">
        <v>2</v>
      </c>
      <c r="R4853">
        <v>108.7</v>
      </c>
      <c r="S4853">
        <v>7</v>
      </c>
      <c r="T4853">
        <v>97.1</v>
      </c>
      <c r="U4853">
        <v>1</v>
      </c>
      <c r="V4853">
        <v>4.26</v>
      </c>
      <c r="W4853">
        <v>64</v>
      </c>
    </row>
    <row r="4854" spans="1:23" x14ac:dyDescent="0.25">
      <c r="A4854">
        <f>COUNTIF('Value Matchup'!$D$356:$D$423,D4854)</f>
        <v>0</v>
      </c>
      <c r="B4854" t="s">
        <v>2122</v>
      </c>
      <c r="C4854">
        <v>2</v>
      </c>
      <c r="D4854" t="s">
        <v>1697</v>
      </c>
      <c r="E4854" t="s">
        <v>232</v>
      </c>
      <c r="F4854" s="79" t="s">
        <v>1088</v>
      </c>
      <c r="G4854">
        <v>32.68</v>
      </c>
      <c r="H4854">
        <v>122.3</v>
      </c>
      <c r="I4854">
        <v>3</v>
      </c>
      <c r="J4854">
        <v>89.6</v>
      </c>
      <c r="K4854">
        <v>4</v>
      </c>
      <c r="L4854">
        <v>64.099999999999994</v>
      </c>
      <c r="M4854">
        <v>249</v>
      </c>
      <c r="N4854">
        <v>-7.0000000000000001E-3</v>
      </c>
      <c r="O4854">
        <v>179</v>
      </c>
      <c r="P4854">
        <v>8.16</v>
      </c>
      <c r="Q4854">
        <v>28</v>
      </c>
      <c r="R4854">
        <v>107.3</v>
      </c>
      <c r="S4854">
        <v>32</v>
      </c>
      <c r="T4854">
        <v>99.1</v>
      </c>
      <c r="U4854">
        <v>27</v>
      </c>
      <c r="V4854">
        <v>0.31</v>
      </c>
      <c r="W4854">
        <v>157</v>
      </c>
    </row>
    <row r="4855" spans="1:23" x14ac:dyDescent="0.25">
      <c r="A4855">
        <f>COUNTIF('Value Matchup'!$D$356:$D$423,D4855)</f>
        <v>0</v>
      </c>
      <c r="B4855" t="s">
        <v>2122</v>
      </c>
      <c r="C4855">
        <v>3</v>
      </c>
      <c r="D4855" t="s">
        <v>1305</v>
      </c>
      <c r="E4855" t="s">
        <v>140</v>
      </c>
      <c r="F4855" s="79" t="s">
        <v>747</v>
      </c>
      <c r="G4855">
        <v>27.41</v>
      </c>
      <c r="H4855">
        <v>115.7</v>
      </c>
      <c r="I4855">
        <v>13</v>
      </c>
      <c r="J4855">
        <v>88.3</v>
      </c>
      <c r="K4855">
        <v>2</v>
      </c>
      <c r="L4855">
        <v>68.3</v>
      </c>
      <c r="M4855">
        <v>81</v>
      </c>
      <c r="N4855">
        <v>-2E-3</v>
      </c>
      <c r="O4855">
        <v>167</v>
      </c>
      <c r="P4855">
        <v>10.89</v>
      </c>
      <c r="Q4855">
        <v>6</v>
      </c>
      <c r="R4855">
        <v>109.5</v>
      </c>
      <c r="S4855">
        <v>2</v>
      </c>
      <c r="T4855">
        <v>98.6</v>
      </c>
      <c r="U4855">
        <v>18</v>
      </c>
      <c r="V4855">
        <v>1.51</v>
      </c>
      <c r="W4855">
        <v>116</v>
      </c>
    </row>
    <row r="4856" spans="1:23" x14ac:dyDescent="0.25">
      <c r="A4856">
        <f>COUNTIF('Value Matchup'!$D$356:$D$423,D4856)</f>
        <v>0</v>
      </c>
      <c r="B4856" t="s">
        <v>2122</v>
      </c>
      <c r="C4856">
        <v>4</v>
      </c>
      <c r="D4856" t="s">
        <v>1321</v>
      </c>
      <c r="E4856" t="s">
        <v>167</v>
      </c>
      <c r="F4856" s="79" t="s">
        <v>1201</v>
      </c>
      <c r="G4856">
        <v>25.78</v>
      </c>
      <c r="H4856">
        <v>118.8</v>
      </c>
      <c r="I4856">
        <v>8</v>
      </c>
      <c r="J4856">
        <v>93</v>
      </c>
      <c r="K4856">
        <v>20</v>
      </c>
      <c r="L4856">
        <v>66.3</v>
      </c>
      <c r="M4856">
        <v>154</v>
      </c>
      <c r="N4856">
        <v>4.4999999999999998E-2</v>
      </c>
      <c r="O4856">
        <v>67</v>
      </c>
      <c r="P4856">
        <v>6.42</v>
      </c>
      <c r="Q4856">
        <v>57</v>
      </c>
      <c r="R4856">
        <v>106.1</v>
      </c>
      <c r="S4856">
        <v>68</v>
      </c>
      <c r="T4856">
        <v>99.7</v>
      </c>
      <c r="U4856">
        <v>43</v>
      </c>
      <c r="V4856">
        <v>-2.0299999999999998</v>
      </c>
      <c r="W4856">
        <v>218</v>
      </c>
    </row>
    <row r="4857" spans="1:23" x14ac:dyDescent="0.25">
      <c r="A4857">
        <f>COUNTIF('Value Matchup'!$D$356:$D$423,D4857)</f>
        <v>0</v>
      </c>
      <c r="B4857" t="s">
        <v>2122</v>
      </c>
      <c r="C4857">
        <v>5</v>
      </c>
      <c r="D4857" t="s">
        <v>1671</v>
      </c>
      <c r="E4857" t="s">
        <v>232</v>
      </c>
      <c r="F4857" s="79" t="s">
        <v>1177</v>
      </c>
      <c r="G4857">
        <v>25.67</v>
      </c>
      <c r="H4857">
        <v>119.7</v>
      </c>
      <c r="I4857">
        <v>6</v>
      </c>
      <c r="J4857">
        <v>94</v>
      </c>
      <c r="K4857">
        <v>28</v>
      </c>
      <c r="L4857">
        <v>66.400000000000006</v>
      </c>
      <c r="M4857">
        <v>150</v>
      </c>
      <c r="N4857">
        <v>-1.2999999999999999E-2</v>
      </c>
      <c r="O4857">
        <v>194</v>
      </c>
      <c r="P4857">
        <v>7.89</v>
      </c>
      <c r="Q4857">
        <v>33</v>
      </c>
      <c r="R4857">
        <v>107</v>
      </c>
      <c r="S4857">
        <v>41</v>
      </c>
      <c r="T4857">
        <v>99.1</v>
      </c>
      <c r="U4857">
        <v>25</v>
      </c>
      <c r="V4857">
        <v>-3.18</v>
      </c>
      <c r="W4857">
        <v>240</v>
      </c>
    </row>
    <row r="4858" spans="1:23" x14ac:dyDescent="0.25">
      <c r="A4858">
        <f>COUNTIF('Value Matchup'!$D$356:$D$423,D4858)</f>
        <v>0</v>
      </c>
      <c r="B4858" t="s">
        <v>2122</v>
      </c>
      <c r="C4858">
        <v>6</v>
      </c>
      <c r="D4858" t="s">
        <v>1027</v>
      </c>
      <c r="E4858" t="s">
        <v>134</v>
      </c>
      <c r="F4858" s="79" t="s">
        <v>1177</v>
      </c>
      <c r="G4858">
        <v>25.02</v>
      </c>
      <c r="H4858">
        <v>121.2</v>
      </c>
      <c r="I4858">
        <v>4</v>
      </c>
      <c r="J4858">
        <v>96.2</v>
      </c>
      <c r="K4858">
        <v>50</v>
      </c>
      <c r="L4858">
        <v>66.2</v>
      </c>
      <c r="M4858">
        <v>160</v>
      </c>
      <c r="N4858">
        <v>-1.4999999999999999E-2</v>
      </c>
      <c r="O4858">
        <v>204</v>
      </c>
      <c r="P4858">
        <v>9.59</v>
      </c>
      <c r="Q4858">
        <v>15</v>
      </c>
      <c r="R4858">
        <v>108</v>
      </c>
      <c r="S4858">
        <v>19</v>
      </c>
      <c r="T4858">
        <v>98.4</v>
      </c>
      <c r="U4858">
        <v>14</v>
      </c>
      <c r="V4858">
        <v>5.03</v>
      </c>
      <c r="W4858">
        <v>49</v>
      </c>
    </row>
    <row r="4859" spans="1:23" x14ac:dyDescent="0.25">
      <c r="A4859">
        <f>COUNTIF('Value Matchup'!$D$356:$D$423,D4859)</f>
        <v>0</v>
      </c>
      <c r="B4859" t="s">
        <v>2122</v>
      </c>
      <c r="C4859">
        <v>7</v>
      </c>
      <c r="D4859" t="s">
        <v>2082</v>
      </c>
      <c r="E4859" t="s">
        <v>150</v>
      </c>
      <c r="F4859" s="79" t="s">
        <v>533</v>
      </c>
      <c r="G4859">
        <v>25.02</v>
      </c>
      <c r="H4859">
        <v>114.7</v>
      </c>
      <c r="I4859">
        <v>19</v>
      </c>
      <c r="J4859">
        <v>89.7</v>
      </c>
      <c r="K4859">
        <v>6</v>
      </c>
      <c r="L4859">
        <v>67</v>
      </c>
      <c r="M4859">
        <v>126</v>
      </c>
      <c r="N4859">
        <v>-5.3999999999999999E-2</v>
      </c>
      <c r="O4859">
        <v>285</v>
      </c>
      <c r="P4859">
        <v>9.16</v>
      </c>
      <c r="Q4859">
        <v>17</v>
      </c>
      <c r="R4859">
        <v>107.9</v>
      </c>
      <c r="S4859">
        <v>21</v>
      </c>
      <c r="T4859">
        <v>98.7</v>
      </c>
      <c r="U4859">
        <v>19</v>
      </c>
      <c r="V4859">
        <v>-0.89</v>
      </c>
      <c r="W4859">
        <v>182</v>
      </c>
    </row>
    <row r="4860" spans="1:23" x14ac:dyDescent="0.25">
      <c r="A4860">
        <f>COUNTIF('Value Matchup'!$D$356:$D$423,D4860)</f>
        <v>0</v>
      </c>
      <c r="B4860" t="s">
        <v>2122</v>
      </c>
      <c r="C4860">
        <v>8</v>
      </c>
      <c r="D4860" t="s">
        <v>2083</v>
      </c>
      <c r="E4860" t="s">
        <v>140</v>
      </c>
      <c r="F4860" s="79" t="s">
        <v>747</v>
      </c>
      <c r="G4860">
        <v>24.86</v>
      </c>
      <c r="H4860">
        <v>124.3</v>
      </c>
      <c r="I4860">
        <v>1</v>
      </c>
      <c r="J4860">
        <v>99.5</v>
      </c>
      <c r="K4860">
        <v>89</v>
      </c>
      <c r="L4860">
        <v>68.900000000000006</v>
      </c>
      <c r="M4860">
        <v>56</v>
      </c>
      <c r="N4860">
        <v>4.5999999999999999E-2</v>
      </c>
      <c r="O4860">
        <v>65</v>
      </c>
      <c r="P4860">
        <v>10.94</v>
      </c>
      <c r="Q4860">
        <v>4</v>
      </c>
      <c r="R4860">
        <v>108.4</v>
      </c>
      <c r="S4860">
        <v>13</v>
      </c>
      <c r="T4860">
        <v>97.5</v>
      </c>
      <c r="U4860">
        <v>4</v>
      </c>
      <c r="V4860">
        <v>4.87</v>
      </c>
      <c r="W4860">
        <v>51</v>
      </c>
    </row>
    <row r="4861" spans="1:23" x14ac:dyDescent="0.25">
      <c r="A4861">
        <f>COUNTIF('Value Matchup'!$D$356:$D$423,D4861)</f>
        <v>0</v>
      </c>
      <c r="B4861" t="s">
        <v>2122</v>
      </c>
      <c r="C4861">
        <v>9</v>
      </c>
      <c r="D4861" t="s">
        <v>1092</v>
      </c>
      <c r="E4861" t="s">
        <v>114</v>
      </c>
      <c r="F4861" s="79" t="s">
        <v>648</v>
      </c>
      <c r="G4861">
        <v>24.1</v>
      </c>
      <c r="H4861">
        <v>113</v>
      </c>
      <c r="I4861">
        <v>29</v>
      </c>
      <c r="J4861">
        <v>88.9</v>
      </c>
      <c r="K4861">
        <v>3</v>
      </c>
      <c r="L4861">
        <v>66.599999999999994</v>
      </c>
      <c r="M4861">
        <v>142</v>
      </c>
      <c r="N4861">
        <v>3.2000000000000001E-2</v>
      </c>
      <c r="O4861">
        <v>94</v>
      </c>
      <c r="P4861">
        <v>8.85</v>
      </c>
      <c r="Q4861">
        <v>21</v>
      </c>
      <c r="R4861">
        <v>107.9</v>
      </c>
      <c r="S4861">
        <v>20</v>
      </c>
      <c r="T4861">
        <v>99.1</v>
      </c>
      <c r="U4861">
        <v>26</v>
      </c>
      <c r="V4861">
        <v>-2.71</v>
      </c>
      <c r="W4861">
        <v>235</v>
      </c>
    </row>
    <row r="4862" spans="1:23" x14ac:dyDescent="0.25">
      <c r="A4862">
        <f>COUNTIF('Value Matchup'!$D$356:$D$423,D4862)</f>
        <v>0</v>
      </c>
      <c r="B4862" t="s">
        <v>2122</v>
      </c>
      <c r="C4862">
        <v>10</v>
      </c>
      <c r="D4862" t="s">
        <v>1093</v>
      </c>
      <c r="E4862" t="s">
        <v>114</v>
      </c>
      <c r="F4862" s="79" t="s">
        <v>533</v>
      </c>
      <c r="G4862">
        <v>23.93</v>
      </c>
      <c r="H4862">
        <v>116.4</v>
      </c>
      <c r="I4862">
        <v>11</v>
      </c>
      <c r="J4862">
        <v>92.5</v>
      </c>
      <c r="K4862">
        <v>16</v>
      </c>
      <c r="L4862">
        <v>65.2</v>
      </c>
      <c r="M4862">
        <v>207</v>
      </c>
      <c r="N4862">
        <v>-2.7E-2</v>
      </c>
      <c r="O4862">
        <v>239</v>
      </c>
      <c r="P4862">
        <v>7.13</v>
      </c>
      <c r="Q4862">
        <v>40</v>
      </c>
      <c r="R4862">
        <v>106.6</v>
      </c>
      <c r="S4862">
        <v>53</v>
      </c>
      <c r="T4862">
        <v>99.5</v>
      </c>
      <c r="U4862">
        <v>34</v>
      </c>
      <c r="V4862">
        <v>-4.3</v>
      </c>
      <c r="W4862">
        <v>265</v>
      </c>
    </row>
    <row r="4863" spans="1:23" x14ac:dyDescent="0.25">
      <c r="A4863">
        <f>COUNTIF('Value Matchup'!$D$356:$D$423,D4863)</f>
        <v>0</v>
      </c>
      <c r="B4863" t="s">
        <v>2122</v>
      </c>
      <c r="C4863">
        <v>11</v>
      </c>
      <c r="D4863" t="s">
        <v>1793</v>
      </c>
      <c r="E4863" t="s">
        <v>134</v>
      </c>
      <c r="F4863" s="79" t="s">
        <v>1146</v>
      </c>
      <c r="G4863">
        <v>23.08</v>
      </c>
      <c r="H4863">
        <v>115.6</v>
      </c>
      <c r="I4863">
        <v>15</v>
      </c>
      <c r="J4863">
        <v>92.5</v>
      </c>
      <c r="K4863">
        <v>18</v>
      </c>
      <c r="L4863">
        <v>66.5</v>
      </c>
      <c r="M4863">
        <v>147</v>
      </c>
      <c r="N4863">
        <v>8.0000000000000002E-3</v>
      </c>
      <c r="O4863">
        <v>145</v>
      </c>
      <c r="P4863">
        <v>10.45</v>
      </c>
      <c r="Q4863">
        <v>8</v>
      </c>
      <c r="R4863">
        <v>108.1</v>
      </c>
      <c r="S4863">
        <v>18</v>
      </c>
      <c r="T4863">
        <v>97.7</v>
      </c>
      <c r="U4863">
        <v>5</v>
      </c>
      <c r="V4863">
        <v>10.37</v>
      </c>
      <c r="W4863">
        <v>13</v>
      </c>
    </row>
    <row r="4864" spans="1:23" x14ac:dyDescent="0.25">
      <c r="A4864">
        <f>COUNTIF('Value Matchup'!$D$356:$D$423,D4864)</f>
        <v>0</v>
      </c>
      <c r="B4864" t="s">
        <v>2122</v>
      </c>
      <c r="C4864">
        <v>12</v>
      </c>
      <c r="D4864" t="s">
        <v>1315</v>
      </c>
      <c r="E4864" t="s">
        <v>134</v>
      </c>
      <c r="F4864" s="79" t="s">
        <v>752</v>
      </c>
      <c r="G4864">
        <v>22.55</v>
      </c>
      <c r="H4864">
        <v>114.4</v>
      </c>
      <c r="I4864">
        <v>21</v>
      </c>
      <c r="J4864">
        <v>91.8</v>
      </c>
      <c r="K4864">
        <v>12</v>
      </c>
      <c r="L4864">
        <v>65.400000000000006</v>
      </c>
      <c r="M4864">
        <v>201</v>
      </c>
      <c r="N4864">
        <v>-6.0000000000000001E-3</v>
      </c>
      <c r="O4864">
        <v>175</v>
      </c>
      <c r="P4864">
        <v>7.68</v>
      </c>
      <c r="Q4864">
        <v>34</v>
      </c>
      <c r="R4864">
        <v>107.5</v>
      </c>
      <c r="S4864">
        <v>27</v>
      </c>
      <c r="T4864">
        <v>99.8</v>
      </c>
      <c r="U4864">
        <v>48</v>
      </c>
      <c r="V4864">
        <v>0.09</v>
      </c>
      <c r="W4864">
        <v>161</v>
      </c>
    </row>
    <row r="4865" spans="1:23" x14ac:dyDescent="0.25">
      <c r="A4865">
        <f>COUNTIF('Value Matchup'!$D$356:$D$423,D4865)</f>
        <v>0</v>
      </c>
      <c r="B4865" t="s">
        <v>2122</v>
      </c>
      <c r="C4865">
        <v>13</v>
      </c>
      <c r="D4865" t="s">
        <v>2084</v>
      </c>
      <c r="E4865" t="s">
        <v>1668</v>
      </c>
      <c r="F4865" s="79" t="s">
        <v>954</v>
      </c>
      <c r="G4865">
        <v>22.22</v>
      </c>
      <c r="H4865">
        <v>116.7</v>
      </c>
      <c r="I4865">
        <v>10</v>
      </c>
      <c r="J4865">
        <v>94.5</v>
      </c>
      <c r="K4865">
        <v>30</v>
      </c>
      <c r="L4865">
        <v>68.599999999999994</v>
      </c>
      <c r="M4865">
        <v>75</v>
      </c>
      <c r="N4865">
        <v>2.7E-2</v>
      </c>
      <c r="O4865">
        <v>104</v>
      </c>
      <c r="P4865">
        <v>8.1199999999999992</v>
      </c>
      <c r="Q4865">
        <v>30</v>
      </c>
      <c r="R4865">
        <v>107.8</v>
      </c>
      <c r="S4865">
        <v>22</v>
      </c>
      <c r="T4865">
        <v>99.7</v>
      </c>
      <c r="U4865">
        <v>44</v>
      </c>
      <c r="V4865">
        <v>3.33</v>
      </c>
      <c r="W4865">
        <v>79</v>
      </c>
    </row>
    <row r="4866" spans="1:23" x14ac:dyDescent="0.25">
      <c r="A4866">
        <f>COUNTIF('Value Matchup'!$D$356:$D$423,D4866)</f>
        <v>0</v>
      </c>
      <c r="B4866" t="s">
        <v>2122</v>
      </c>
      <c r="C4866">
        <v>14</v>
      </c>
      <c r="D4866" t="s">
        <v>1621</v>
      </c>
      <c r="E4866" t="s">
        <v>1668</v>
      </c>
      <c r="F4866" s="79" t="s">
        <v>972</v>
      </c>
      <c r="G4866">
        <v>22.18</v>
      </c>
      <c r="H4866">
        <v>120.6</v>
      </c>
      <c r="I4866">
        <v>5</v>
      </c>
      <c r="J4866">
        <v>98.4</v>
      </c>
      <c r="K4866">
        <v>80</v>
      </c>
      <c r="L4866">
        <v>71.900000000000006</v>
      </c>
      <c r="M4866">
        <v>14</v>
      </c>
      <c r="N4866">
        <v>0.06</v>
      </c>
      <c r="O4866">
        <v>43</v>
      </c>
      <c r="P4866">
        <v>8.61</v>
      </c>
      <c r="Q4866">
        <v>23</v>
      </c>
      <c r="R4866">
        <v>107.5</v>
      </c>
      <c r="S4866">
        <v>26</v>
      </c>
      <c r="T4866">
        <v>98.9</v>
      </c>
      <c r="U4866">
        <v>20</v>
      </c>
      <c r="V4866">
        <v>6.73</v>
      </c>
      <c r="W4866">
        <v>29</v>
      </c>
    </row>
    <row r="4867" spans="1:23" x14ac:dyDescent="0.25">
      <c r="A4867">
        <f>COUNTIF('Value Matchup'!$D$356:$D$423,D4867)</f>
        <v>0</v>
      </c>
      <c r="B4867" t="s">
        <v>2122</v>
      </c>
      <c r="C4867">
        <v>15</v>
      </c>
      <c r="D4867" t="s">
        <v>2085</v>
      </c>
      <c r="E4867" t="s">
        <v>150</v>
      </c>
      <c r="F4867" s="79" t="s">
        <v>453</v>
      </c>
      <c r="G4867">
        <v>21.94</v>
      </c>
      <c r="H4867">
        <v>112.1</v>
      </c>
      <c r="I4867">
        <v>38</v>
      </c>
      <c r="J4867">
        <v>90.2</v>
      </c>
      <c r="K4867">
        <v>10</v>
      </c>
      <c r="L4867">
        <v>70.599999999999994</v>
      </c>
      <c r="M4867">
        <v>28</v>
      </c>
      <c r="N4867">
        <v>-3.1E-2</v>
      </c>
      <c r="O4867">
        <v>246</v>
      </c>
      <c r="P4867">
        <v>8.52</v>
      </c>
      <c r="Q4867">
        <v>25</v>
      </c>
      <c r="R4867">
        <v>108.5</v>
      </c>
      <c r="S4867">
        <v>12</v>
      </c>
      <c r="T4867">
        <v>100</v>
      </c>
      <c r="U4867">
        <v>52</v>
      </c>
      <c r="V4867">
        <v>-1.04</v>
      </c>
      <c r="W4867">
        <v>191</v>
      </c>
    </row>
    <row r="4868" spans="1:23" x14ac:dyDescent="0.25">
      <c r="A4868">
        <f>COUNTIF('Value Matchup'!$D$356:$D$423,D4868)</f>
        <v>0</v>
      </c>
      <c r="B4868" t="s">
        <v>2122</v>
      </c>
      <c r="C4868">
        <v>16</v>
      </c>
      <c r="D4868" t="s">
        <v>1505</v>
      </c>
      <c r="E4868" t="s">
        <v>150</v>
      </c>
      <c r="F4868" s="79" t="s">
        <v>650</v>
      </c>
      <c r="G4868">
        <v>20.98</v>
      </c>
      <c r="H4868">
        <v>115.6</v>
      </c>
      <c r="I4868">
        <v>14</v>
      </c>
      <c r="J4868">
        <v>94.7</v>
      </c>
      <c r="K4868">
        <v>33</v>
      </c>
      <c r="L4868">
        <v>65.8</v>
      </c>
      <c r="M4868">
        <v>180</v>
      </c>
      <c r="N4868">
        <v>2E-3</v>
      </c>
      <c r="O4868">
        <v>155</v>
      </c>
      <c r="P4868">
        <v>6.29</v>
      </c>
      <c r="Q4868">
        <v>60</v>
      </c>
      <c r="R4868">
        <v>106.8</v>
      </c>
      <c r="S4868">
        <v>47</v>
      </c>
      <c r="T4868">
        <v>100.5</v>
      </c>
      <c r="U4868">
        <v>69</v>
      </c>
      <c r="V4868">
        <v>-4.57</v>
      </c>
      <c r="W4868">
        <v>275</v>
      </c>
    </row>
    <row r="4869" spans="1:23" x14ac:dyDescent="0.25">
      <c r="A4869">
        <f>COUNTIF('Value Matchup'!$D$356:$D$423,D4869)</f>
        <v>0</v>
      </c>
      <c r="B4869" t="s">
        <v>2122</v>
      </c>
      <c r="C4869">
        <v>17</v>
      </c>
      <c r="D4869" t="s">
        <v>2086</v>
      </c>
      <c r="E4869" t="s">
        <v>232</v>
      </c>
      <c r="F4869" s="79" t="s">
        <v>750</v>
      </c>
      <c r="G4869">
        <v>20.81</v>
      </c>
      <c r="H4869">
        <v>112</v>
      </c>
      <c r="I4869">
        <v>39</v>
      </c>
      <c r="J4869">
        <v>91.2</v>
      </c>
      <c r="K4869">
        <v>11</v>
      </c>
      <c r="L4869">
        <v>62.8</v>
      </c>
      <c r="M4869">
        <v>291</v>
      </c>
      <c r="N4869">
        <v>4.2000000000000003E-2</v>
      </c>
      <c r="O4869">
        <v>71</v>
      </c>
      <c r="P4869">
        <v>10.24</v>
      </c>
      <c r="Q4869">
        <v>9</v>
      </c>
      <c r="R4869">
        <v>108.5</v>
      </c>
      <c r="S4869">
        <v>10</v>
      </c>
      <c r="T4869">
        <v>98.3</v>
      </c>
      <c r="U4869">
        <v>12</v>
      </c>
      <c r="V4869">
        <v>1.27</v>
      </c>
      <c r="W4869">
        <v>122</v>
      </c>
    </row>
    <row r="4870" spans="1:23" x14ac:dyDescent="0.25">
      <c r="A4870">
        <f>COUNTIF('Value Matchup'!$D$356:$D$423,D4870)</f>
        <v>0</v>
      </c>
      <c r="B4870" t="s">
        <v>2122</v>
      </c>
      <c r="C4870">
        <v>18</v>
      </c>
      <c r="D4870" t="s">
        <v>1270</v>
      </c>
      <c r="E4870" t="s">
        <v>114</v>
      </c>
      <c r="F4870" s="79" t="s">
        <v>533</v>
      </c>
      <c r="G4870">
        <v>20.51</v>
      </c>
      <c r="H4870">
        <v>118.8</v>
      </c>
      <c r="I4870">
        <v>9</v>
      </c>
      <c r="J4870">
        <v>98.3</v>
      </c>
      <c r="K4870">
        <v>78</v>
      </c>
      <c r="L4870">
        <v>62.8</v>
      </c>
      <c r="M4870">
        <v>292</v>
      </c>
      <c r="N4870">
        <v>3.3000000000000002E-2</v>
      </c>
      <c r="O4870">
        <v>92</v>
      </c>
      <c r="P4870">
        <v>6.84</v>
      </c>
      <c r="Q4870">
        <v>45</v>
      </c>
      <c r="R4870">
        <v>106.5</v>
      </c>
      <c r="S4870">
        <v>57</v>
      </c>
      <c r="T4870">
        <v>99.6</v>
      </c>
      <c r="U4870">
        <v>40</v>
      </c>
      <c r="V4870">
        <v>-1.28</v>
      </c>
      <c r="W4870">
        <v>198</v>
      </c>
    </row>
    <row r="4871" spans="1:23" x14ac:dyDescent="0.25">
      <c r="A4871">
        <f>COUNTIF('Value Matchup'!$D$356:$D$423,D4871)</f>
        <v>0</v>
      </c>
      <c r="B4871" t="s">
        <v>2122</v>
      </c>
      <c r="C4871">
        <v>19</v>
      </c>
      <c r="D4871" t="s">
        <v>2087</v>
      </c>
      <c r="E4871" t="s">
        <v>167</v>
      </c>
      <c r="F4871" s="79" t="s">
        <v>752</v>
      </c>
      <c r="G4871">
        <v>20.43</v>
      </c>
      <c r="H4871">
        <v>112.5</v>
      </c>
      <c r="I4871">
        <v>33</v>
      </c>
      <c r="J4871">
        <v>92</v>
      </c>
      <c r="K4871">
        <v>14</v>
      </c>
      <c r="L4871">
        <v>68</v>
      </c>
      <c r="M4871">
        <v>89</v>
      </c>
      <c r="N4871">
        <v>-6.0000000000000001E-3</v>
      </c>
      <c r="O4871">
        <v>177</v>
      </c>
      <c r="P4871">
        <v>5.48</v>
      </c>
      <c r="Q4871">
        <v>71</v>
      </c>
      <c r="R4871">
        <v>106.1</v>
      </c>
      <c r="S4871">
        <v>71</v>
      </c>
      <c r="T4871">
        <v>100.6</v>
      </c>
      <c r="U4871">
        <v>77</v>
      </c>
      <c r="V4871">
        <v>0.62</v>
      </c>
      <c r="W4871">
        <v>145</v>
      </c>
    </row>
    <row r="4872" spans="1:23" x14ac:dyDescent="0.25">
      <c r="A4872">
        <f>COUNTIF('Value Matchup'!$D$356:$D$423,D4872)</f>
        <v>0</v>
      </c>
      <c r="B4872" t="s">
        <v>2122</v>
      </c>
      <c r="C4872">
        <v>20</v>
      </c>
      <c r="D4872" t="s">
        <v>2088</v>
      </c>
      <c r="E4872" t="s">
        <v>110</v>
      </c>
      <c r="F4872" s="79" t="s">
        <v>972</v>
      </c>
      <c r="G4872">
        <v>20.329999999999998</v>
      </c>
      <c r="H4872">
        <v>113.1</v>
      </c>
      <c r="I4872">
        <v>28</v>
      </c>
      <c r="J4872">
        <v>92.7</v>
      </c>
      <c r="K4872">
        <v>19</v>
      </c>
      <c r="L4872">
        <v>59.1</v>
      </c>
      <c r="M4872">
        <v>325</v>
      </c>
      <c r="N4872">
        <v>3.2000000000000001E-2</v>
      </c>
      <c r="O4872">
        <v>95</v>
      </c>
      <c r="P4872">
        <v>3.6</v>
      </c>
      <c r="Q4872">
        <v>101</v>
      </c>
      <c r="R4872">
        <v>105.9</v>
      </c>
      <c r="S4872">
        <v>78</v>
      </c>
      <c r="T4872">
        <v>102.3</v>
      </c>
      <c r="U4872">
        <v>133</v>
      </c>
      <c r="V4872">
        <v>-4.04</v>
      </c>
      <c r="W4872">
        <v>259</v>
      </c>
    </row>
    <row r="4873" spans="1:23" x14ac:dyDescent="0.25">
      <c r="A4873">
        <f>COUNTIF('Value Matchup'!$D$356:$D$423,D4873)</f>
        <v>0</v>
      </c>
      <c r="B4873" t="s">
        <v>2122</v>
      </c>
      <c r="C4873">
        <v>21</v>
      </c>
      <c r="D4873" t="s">
        <v>2089</v>
      </c>
      <c r="E4873" t="s">
        <v>153</v>
      </c>
      <c r="F4873" s="79" t="s">
        <v>533</v>
      </c>
      <c r="G4873">
        <v>19.62</v>
      </c>
      <c r="H4873">
        <v>116</v>
      </c>
      <c r="I4873">
        <v>12</v>
      </c>
      <c r="J4873">
        <v>96.4</v>
      </c>
      <c r="K4873">
        <v>52</v>
      </c>
      <c r="L4873">
        <v>61.1</v>
      </c>
      <c r="M4873">
        <v>311</v>
      </c>
      <c r="N4873">
        <v>-9.4E-2</v>
      </c>
      <c r="O4873">
        <v>320</v>
      </c>
      <c r="P4873">
        <v>-2.48</v>
      </c>
      <c r="Q4873">
        <v>201</v>
      </c>
      <c r="R4873">
        <v>101.3</v>
      </c>
      <c r="S4873">
        <v>213</v>
      </c>
      <c r="T4873">
        <v>103.8</v>
      </c>
      <c r="U4873">
        <v>200</v>
      </c>
      <c r="V4873">
        <v>-4.4800000000000004</v>
      </c>
      <c r="W4873">
        <v>272</v>
      </c>
    </row>
    <row r="4874" spans="1:23" x14ac:dyDescent="0.25">
      <c r="A4874">
        <f>COUNTIF('Value Matchup'!$D$356:$D$423,D4874)</f>
        <v>0</v>
      </c>
      <c r="B4874" t="s">
        <v>2122</v>
      </c>
      <c r="C4874">
        <v>22</v>
      </c>
      <c r="D4874" t="s">
        <v>2090</v>
      </c>
      <c r="E4874" t="s">
        <v>140</v>
      </c>
      <c r="F4874" s="79" t="s">
        <v>538</v>
      </c>
      <c r="G4874">
        <v>19.23</v>
      </c>
      <c r="H4874">
        <v>109.2</v>
      </c>
      <c r="I4874">
        <v>66</v>
      </c>
      <c r="J4874">
        <v>90</v>
      </c>
      <c r="K4874">
        <v>8</v>
      </c>
      <c r="L4874">
        <v>68.599999999999994</v>
      </c>
      <c r="M4874">
        <v>68</v>
      </c>
      <c r="N4874">
        <v>-3.7999999999999999E-2</v>
      </c>
      <c r="O4874">
        <v>259</v>
      </c>
      <c r="P4874">
        <v>10.91</v>
      </c>
      <c r="Q4874">
        <v>5</v>
      </c>
      <c r="R4874">
        <v>108.9</v>
      </c>
      <c r="S4874">
        <v>4</v>
      </c>
      <c r="T4874">
        <v>98</v>
      </c>
      <c r="U4874">
        <v>8</v>
      </c>
      <c r="V4874">
        <v>-4.87</v>
      </c>
      <c r="W4874">
        <v>280</v>
      </c>
    </row>
    <row r="4875" spans="1:23" x14ac:dyDescent="0.25">
      <c r="A4875">
        <f>COUNTIF('Value Matchup'!$D$356:$D$423,D4875)</f>
        <v>0</v>
      </c>
      <c r="B4875" t="s">
        <v>2122</v>
      </c>
      <c r="C4875">
        <v>23</v>
      </c>
      <c r="D4875" t="s">
        <v>2013</v>
      </c>
      <c r="E4875" t="s">
        <v>140</v>
      </c>
      <c r="F4875" s="79" t="s">
        <v>649</v>
      </c>
      <c r="G4875">
        <v>18.93</v>
      </c>
      <c r="H4875">
        <v>115</v>
      </c>
      <c r="I4875">
        <v>17</v>
      </c>
      <c r="J4875">
        <v>96.1</v>
      </c>
      <c r="K4875">
        <v>47</v>
      </c>
      <c r="L4875">
        <v>63.1</v>
      </c>
      <c r="M4875">
        <v>282</v>
      </c>
      <c r="N4875">
        <v>-6.2E-2</v>
      </c>
      <c r="O4875">
        <v>295</v>
      </c>
      <c r="P4875">
        <v>10.050000000000001</v>
      </c>
      <c r="Q4875">
        <v>11</v>
      </c>
      <c r="R4875">
        <v>108.3</v>
      </c>
      <c r="S4875">
        <v>14</v>
      </c>
      <c r="T4875">
        <v>98.3</v>
      </c>
      <c r="U4875">
        <v>13</v>
      </c>
      <c r="V4875">
        <v>-3.82</v>
      </c>
      <c r="W4875">
        <v>253</v>
      </c>
    </row>
    <row r="4876" spans="1:23" x14ac:dyDescent="0.25">
      <c r="A4876">
        <f>COUNTIF('Value Matchup'!$D$356:$D$423,D4876)</f>
        <v>0</v>
      </c>
      <c r="B4876" t="s">
        <v>2122</v>
      </c>
      <c r="C4876">
        <v>24</v>
      </c>
      <c r="D4876" t="s">
        <v>1427</v>
      </c>
      <c r="E4876" t="s">
        <v>150</v>
      </c>
      <c r="F4876" s="79" t="s">
        <v>2026</v>
      </c>
      <c r="G4876">
        <v>18.41</v>
      </c>
      <c r="H4876">
        <v>114.8</v>
      </c>
      <c r="I4876">
        <v>18</v>
      </c>
      <c r="J4876">
        <v>96.3</v>
      </c>
      <c r="K4876">
        <v>51</v>
      </c>
      <c r="L4876">
        <v>64</v>
      </c>
      <c r="M4876">
        <v>254</v>
      </c>
      <c r="N4876">
        <v>-5.7000000000000002E-2</v>
      </c>
      <c r="O4876">
        <v>287</v>
      </c>
      <c r="P4876">
        <v>5.63</v>
      </c>
      <c r="Q4876">
        <v>69</v>
      </c>
      <c r="R4876">
        <v>106.3</v>
      </c>
      <c r="S4876">
        <v>61</v>
      </c>
      <c r="T4876">
        <v>100.7</v>
      </c>
      <c r="U4876">
        <v>79</v>
      </c>
      <c r="V4876">
        <v>-10.09</v>
      </c>
      <c r="W4876">
        <v>321</v>
      </c>
    </row>
    <row r="4877" spans="1:23" x14ac:dyDescent="0.25">
      <c r="A4877">
        <f>COUNTIF('Value Matchup'!$D$356:$D$423,D4877)</f>
        <v>0</v>
      </c>
      <c r="B4877" t="s">
        <v>2122</v>
      </c>
      <c r="C4877">
        <v>25</v>
      </c>
      <c r="D4877" t="s">
        <v>2008</v>
      </c>
      <c r="E4877" t="s">
        <v>150</v>
      </c>
      <c r="F4877" s="79" t="s">
        <v>1213</v>
      </c>
      <c r="G4877">
        <v>18.3</v>
      </c>
      <c r="H4877">
        <v>114.3</v>
      </c>
      <c r="I4877">
        <v>23</v>
      </c>
      <c r="J4877">
        <v>96</v>
      </c>
      <c r="K4877">
        <v>46</v>
      </c>
      <c r="L4877">
        <v>64.8</v>
      </c>
      <c r="M4877">
        <v>226</v>
      </c>
      <c r="N4877">
        <v>7.8E-2</v>
      </c>
      <c r="O4877">
        <v>24</v>
      </c>
      <c r="P4877">
        <v>6.6</v>
      </c>
      <c r="Q4877">
        <v>51</v>
      </c>
      <c r="R4877">
        <v>105.8</v>
      </c>
      <c r="S4877">
        <v>81</v>
      </c>
      <c r="T4877">
        <v>99.2</v>
      </c>
      <c r="U4877">
        <v>28</v>
      </c>
      <c r="V4877">
        <v>-4.21</v>
      </c>
      <c r="W4877">
        <v>262</v>
      </c>
    </row>
    <row r="4878" spans="1:23" x14ac:dyDescent="0.25">
      <c r="A4878">
        <f>COUNTIF('Value Matchup'!$D$356:$D$423,D4878)</f>
        <v>0</v>
      </c>
      <c r="B4878" t="s">
        <v>2122</v>
      </c>
      <c r="C4878">
        <v>26</v>
      </c>
      <c r="D4878" t="s">
        <v>2016</v>
      </c>
      <c r="E4878" t="s">
        <v>151</v>
      </c>
      <c r="F4878" s="79" t="s">
        <v>466</v>
      </c>
      <c r="G4878">
        <v>17.88</v>
      </c>
      <c r="H4878">
        <v>119.3</v>
      </c>
      <c r="I4878">
        <v>7</v>
      </c>
      <c r="J4878">
        <v>101.4</v>
      </c>
      <c r="K4878">
        <v>135</v>
      </c>
      <c r="L4878">
        <v>67.099999999999994</v>
      </c>
      <c r="M4878">
        <v>124</v>
      </c>
      <c r="N4878">
        <v>1.2E-2</v>
      </c>
      <c r="O4878">
        <v>131</v>
      </c>
      <c r="P4878">
        <v>3.46</v>
      </c>
      <c r="Q4878">
        <v>103</v>
      </c>
      <c r="R4878">
        <v>104</v>
      </c>
      <c r="S4878">
        <v>135</v>
      </c>
      <c r="T4878">
        <v>100.5</v>
      </c>
      <c r="U4878">
        <v>71</v>
      </c>
      <c r="V4878">
        <v>2.1800000000000002</v>
      </c>
      <c r="W4878">
        <v>104</v>
      </c>
    </row>
    <row r="4879" spans="1:23" x14ac:dyDescent="0.25">
      <c r="A4879">
        <f>COUNTIF('Value Matchup'!$D$356:$D$423,D4879)</f>
        <v>0</v>
      </c>
      <c r="B4879" t="s">
        <v>2122</v>
      </c>
      <c r="C4879">
        <v>27</v>
      </c>
      <c r="D4879" t="s">
        <v>2091</v>
      </c>
      <c r="E4879" t="s">
        <v>232</v>
      </c>
      <c r="F4879" s="79" t="s">
        <v>547</v>
      </c>
      <c r="G4879">
        <v>17.170000000000002</v>
      </c>
      <c r="H4879">
        <v>111.9</v>
      </c>
      <c r="I4879">
        <v>40</v>
      </c>
      <c r="J4879">
        <v>94.7</v>
      </c>
      <c r="K4879">
        <v>35</v>
      </c>
      <c r="L4879">
        <v>68.099999999999994</v>
      </c>
      <c r="M4879">
        <v>87</v>
      </c>
      <c r="N4879">
        <v>-3.4000000000000002E-2</v>
      </c>
      <c r="O4879">
        <v>251</v>
      </c>
      <c r="P4879">
        <v>9.51</v>
      </c>
      <c r="Q4879">
        <v>16</v>
      </c>
      <c r="R4879">
        <v>107.4</v>
      </c>
      <c r="S4879">
        <v>31</v>
      </c>
      <c r="T4879">
        <v>97.9</v>
      </c>
      <c r="U4879">
        <v>7</v>
      </c>
      <c r="V4879">
        <v>3.4</v>
      </c>
      <c r="W4879">
        <v>78</v>
      </c>
    </row>
    <row r="4880" spans="1:23" x14ac:dyDescent="0.25">
      <c r="A4880">
        <f>COUNTIF('Value Matchup'!$D$356:$D$423,D4880)</f>
        <v>0</v>
      </c>
      <c r="B4880" t="s">
        <v>2122</v>
      </c>
      <c r="C4880">
        <v>28</v>
      </c>
      <c r="D4880" t="s">
        <v>1670</v>
      </c>
      <c r="E4880" t="s">
        <v>134</v>
      </c>
      <c r="F4880" s="79" t="s">
        <v>456</v>
      </c>
      <c r="G4880">
        <v>17.010000000000002</v>
      </c>
      <c r="H4880">
        <v>114.1</v>
      </c>
      <c r="I4880">
        <v>24</v>
      </c>
      <c r="J4880">
        <v>97.1</v>
      </c>
      <c r="K4880">
        <v>61</v>
      </c>
      <c r="L4880">
        <v>66.5</v>
      </c>
      <c r="M4880">
        <v>146</v>
      </c>
      <c r="N4880">
        <v>-5.0999999999999997E-2</v>
      </c>
      <c r="O4880">
        <v>279</v>
      </c>
      <c r="P4880">
        <v>6.62</v>
      </c>
      <c r="Q4880">
        <v>50</v>
      </c>
      <c r="R4880">
        <v>107</v>
      </c>
      <c r="S4880">
        <v>38</v>
      </c>
      <c r="T4880">
        <v>100.4</v>
      </c>
      <c r="U4880">
        <v>65</v>
      </c>
      <c r="V4880">
        <v>-2.46</v>
      </c>
      <c r="W4880">
        <v>228</v>
      </c>
    </row>
    <row r="4881" spans="1:23" x14ac:dyDescent="0.25">
      <c r="A4881">
        <f>COUNTIF('Value Matchup'!$D$356:$D$423,D4881)</f>
        <v>0</v>
      </c>
      <c r="B4881" t="s">
        <v>2122</v>
      </c>
      <c r="C4881">
        <v>29</v>
      </c>
      <c r="D4881" t="s">
        <v>2092</v>
      </c>
      <c r="E4881" t="s">
        <v>144</v>
      </c>
      <c r="F4881" s="79" t="s">
        <v>976</v>
      </c>
      <c r="G4881">
        <v>16.75</v>
      </c>
      <c r="H4881">
        <v>109.1</v>
      </c>
      <c r="I4881">
        <v>69</v>
      </c>
      <c r="J4881">
        <v>92.4</v>
      </c>
      <c r="K4881">
        <v>15</v>
      </c>
      <c r="L4881">
        <v>63.4</v>
      </c>
      <c r="M4881">
        <v>271</v>
      </c>
      <c r="N4881">
        <v>1.4999999999999999E-2</v>
      </c>
      <c r="O4881">
        <v>122</v>
      </c>
      <c r="P4881">
        <v>6.1</v>
      </c>
      <c r="Q4881">
        <v>63</v>
      </c>
      <c r="R4881">
        <v>106.7</v>
      </c>
      <c r="S4881">
        <v>51</v>
      </c>
      <c r="T4881">
        <v>100.6</v>
      </c>
      <c r="U4881">
        <v>76</v>
      </c>
      <c r="V4881">
        <v>4.17</v>
      </c>
      <c r="W4881">
        <v>66</v>
      </c>
    </row>
    <row r="4882" spans="1:23" x14ac:dyDescent="0.25">
      <c r="A4882">
        <f>COUNTIF('Value Matchup'!$D$356:$D$423,D4882)</f>
        <v>1</v>
      </c>
      <c r="B4882" t="s">
        <v>2122</v>
      </c>
      <c r="C4882">
        <v>30</v>
      </c>
      <c r="D4882" t="s">
        <v>316</v>
      </c>
      <c r="E4882" t="s">
        <v>232</v>
      </c>
      <c r="F4882" s="79" t="s">
        <v>538</v>
      </c>
      <c r="G4882">
        <v>15.82</v>
      </c>
      <c r="H4882">
        <v>109.7</v>
      </c>
      <c r="I4882">
        <v>59</v>
      </c>
      <c r="J4882">
        <v>93.9</v>
      </c>
      <c r="K4882">
        <v>23</v>
      </c>
      <c r="L4882">
        <v>65.5</v>
      </c>
      <c r="M4882">
        <v>194</v>
      </c>
      <c r="N4882">
        <v>-6.7000000000000004E-2</v>
      </c>
      <c r="O4882">
        <v>301</v>
      </c>
      <c r="P4882">
        <v>5.63</v>
      </c>
      <c r="Q4882">
        <v>68</v>
      </c>
      <c r="R4882">
        <v>105.8</v>
      </c>
      <c r="S4882">
        <v>83</v>
      </c>
      <c r="T4882">
        <v>100.1</v>
      </c>
      <c r="U4882">
        <v>57</v>
      </c>
      <c r="V4882">
        <v>-3.63</v>
      </c>
      <c r="W4882">
        <v>247</v>
      </c>
    </row>
    <row r="4883" spans="1:23" x14ac:dyDescent="0.25">
      <c r="A4883">
        <f>COUNTIF('Value Matchup'!$D$356:$D$423,D4883)</f>
        <v>0</v>
      </c>
      <c r="B4883" t="s">
        <v>2122</v>
      </c>
      <c r="C4883">
        <v>31</v>
      </c>
      <c r="D4883" t="s">
        <v>2093</v>
      </c>
      <c r="E4883" t="s">
        <v>110</v>
      </c>
      <c r="F4883" s="79" t="s">
        <v>1177</v>
      </c>
      <c r="G4883">
        <v>15.54</v>
      </c>
      <c r="H4883">
        <v>112.8</v>
      </c>
      <c r="I4883">
        <v>30</v>
      </c>
      <c r="J4883">
        <v>97.3</v>
      </c>
      <c r="K4883">
        <v>63</v>
      </c>
      <c r="L4883">
        <v>65.400000000000006</v>
      </c>
      <c r="M4883">
        <v>196</v>
      </c>
      <c r="N4883">
        <v>-2E-3</v>
      </c>
      <c r="O4883">
        <v>165</v>
      </c>
      <c r="P4883">
        <v>-0.46</v>
      </c>
      <c r="Q4883">
        <v>163</v>
      </c>
      <c r="R4883">
        <v>103.4</v>
      </c>
      <c r="S4883">
        <v>154</v>
      </c>
      <c r="T4883">
        <v>103.9</v>
      </c>
      <c r="U4883">
        <v>205</v>
      </c>
      <c r="V4883">
        <v>-10.69</v>
      </c>
      <c r="W4883">
        <v>322</v>
      </c>
    </row>
    <row r="4884" spans="1:23" x14ac:dyDescent="0.25">
      <c r="A4884">
        <f>COUNTIF('Value Matchup'!$D$356:$D$423,D4884)</f>
        <v>0</v>
      </c>
      <c r="B4884" t="s">
        <v>2122</v>
      </c>
      <c r="C4884">
        <v>32</v>
      </c>
      <c r="D4884" t="s">
        <v>2094</v>
      </c>
      <c r="E4884" t="s">
        <v>134</v>
      </c>
      <c r="F4884" s="79" t="s">
        <v>537</v>
      </c>
      <c r="G4884">
        <v>15.47</v>
      </c>
      <c r="H4884">
        <v>110.3</v>
      </c>
      <c r="I4884">
        <v>50</v>
      </c>
      <c r="J4884">
        <v>94.8</v>
      </c>
      <c r="K4884">
        <v>36</v>
      </c>
      <c r="L4884">
        <v>69</v>
      </c>
      <c r="M4884">
        <v>55</v>
      </c>
      <c r="N4884">
        <v>3.6999999999999998E-2</v>
      </c>
      <c r="O4884">
        <v>81</v>
      </c>
      <c r="P4884">
        <v>8.93</v>
      </c>
      <c r="Q4884">
        <v>20</v>
      </c>
      <c r="R4884">
        <v>108.8</v>
      </c>
      <c r="S4884">
        <v>5</v>
      </c>
      <c r="T4884">
        <v>99.9</v>
      </c>
      <c r="U4884">
        <v>51</v>
      </c>
      <c r="V4884">
        <v>-3.94</v>
      </c>
      <c r="W4884">
        <v>256</v>
      </c>
    </row>
    <row r="4885" spans="1:23" x14ac:dyDescent="0.25">
      <c r="A4885">
        <f>COUNTIF('Value Matchup'!$D$356:$D$423,D4885)</f>
        <v>0</v>
      </c>
      <c r="B4885" t="s">
        <v>2122</v>
      </c>
      <c r="C4885">
        <v>33</v>
      </c>
      <c r="D4885" t="s">
        <v>78</v>
      </c>
      <c r="E4885" t="s">
        <v>114</v>
      </c>
      <c r="F4885" s="79" t="s">
        <v>544</v>
      </c>
      <c r="G4885">
        <v>15.31</v>
      </c>
      <c r="H4885">
        <v>111</v>
      </c>
      <c r="I4885">
        <v>49</v>
      </c>
      <c r="J4885">
        <v>95.7</v>
      </c>
      <c r="K4885">
        <v>43</v>
      </c>
      <c r="L4885">
        <v>65.8</v>
      </c>
      <c r="M4885">
        <v>179</v>
      </c>
      <c r="N4885">
        <v>-5.2999999999999999E-2</v>
      </c>
      <c r="O4885">
        <v>283</v>
      </c>
      <c r="P4885">
        <v>6.82</v>
      </c>
      <c r="Q4885">
        <v>47</v>
      </c>
      <c r="R4885">
        <v>106.4</v>
      </c>
      <c r="S4885">
        <v>58</v>
      </c>
      <c r="T4885">
        <v>99.6</v>
      </c>
      <c r="U4885">
        <v>39</v>
      </c>
      <c r="V4885">
        <v>-0.02</v>
      </c>
      <c r="W4885">
        <v>164</v>
      </c>
    </row>
    <row r="4886" spans="1:23" x14ac:dyDescent="0.25">
      <c r="A4886">
        <f>COUNTIF('Value Matchup'!$D$356:$D$423,D4886)</f>
        <v>0</v>
      </c>
      <c r="B4886" t="s">
        <v>2122</v>
      </c>
      <c r="C4886">
        <v>34</v>
      </c>
      <c r="D4886" t="s">
        <v>2095</v>
      </c>
      <c r="E4886" t="s">
        <v>114</v>
      </c>
      <c r="F4886" s="79" t="s">
        <v>545</v>
      </c>
      <c r="G4886">
        <v>15.25</v>
      </c>
      <c r="H4886">
        <v>109.3</v>
      </c>
      <c r="I4886">
        <v>65</v>
      </c>
      <c r="J4886">
        <v>94</v>
      </c>
      <c r="K4886">
        <v>27</v>
      </c>
      <c r="L4886">
        <v>68.099999999999994</v>
      </c>
      <c r="M4886">
        <v>88</v>
      </c>
      <c r="N4886">
        <v>3.7999999999999999E-2</v>
      </c>
      <c r="O4886">
        <v>78</v>
      </c>
      <c r="P4886">
        <v>6.49</v>
      </c>
      <c r="Q4886">
        <v>55</v>
      </c>
      <c r="R4886">
        <v>106.9</v>
      </c>
      <c r="S4886">
        <v>42</v>
      </c>
      <c r="T4886">
        <v>100.4</v>
      </c>
      <c r="U4886">
        <v>67</v>
      </c>
      <c r="V4886">
        <v>-1.84</v>
      </c>
      <c r="W4886">
        <v>214</v>
      </c>
    </row>
    <row r="4887" spans="1:23" x14ac:dyDescent="0.25">
      <c r="A4887">
        <f>COUNTIF('Value Matchup'!$D$356:$D$423,D4887)</f>
        <v>0</v>
      </c>
      <c r="B4887" t="s">
        <v>2122</v>
      </c>
      <c r="C4887">
        <v>35</v>
      </c>
      <c r="D4887" t="s">
        <v>1884</v>
      </c>
      <c r="E4887" t="s">
        <v>150</v>
      </c>
      <c r="F4887" s="79" t="s">
        <v>1039</v>
      </c>
      <c r="G4887">
        <v>15</v>
      </c>
      <c r="H4887">
        <v>114.1</v>
      </c>
      <c r="I4887">
        <v>25</v>
      </c>
      <c r="J4887">
        <v>99.1</v>
      </c>
      <c r="K4887">
        <v>88</v>
      </c>
      <c r="L4887">
        <v>63.6</v>
      </c>
      <c r="M4887">
        <v>265</v>
      </c>
      <c r="N4887">
        <v>8.2000000000000003E-2</v>
      </c>
      <c r="O4887">
        <v>19</v>
      </c>
      <c r="P4887">
        <v>9.14</v>
      </c>
      <c r="Q4887">
        <v>18</v>
      </c>
      <c r="R4887">
        <v>108.6</v>
      </c>
      <c r="S4887">
        <v>9</v>
      </c>
      <c r="T4887">
        <v>99.5</v>
      </c>
      <c r="U4887">
        <v>35</v>
      </c>
      <c r="V4887">
        <v>-7.33</v>
      </c>
      <c r="W4887">
        <v>304</v>
      </c>
    </row>
    <row r="4888" spans="1:23" x14ac:dyDescent="0.25">
      <c r="A4888">
        <f>COUNTIF('Value Matchup'!$D$356:$D$423,D4888)</f>
        <v>0</v>
      </c>
      <c r="B4888" t="s">
        <v>2122</v>
      </c>
      <c r="C4888">
        <v>36</v>
      </c>
      <c r="D4888" t="s">
        <v>2096</v>
      </c>
      <c r="E4888" t="s">
        <v>173</v>
      </c>
      <c r="F4888" s="79" t="s">
        <v>513</v>
      </c>
      <c r="G4888">
        <v>14.69</v>
      </c>
      <c r="H4888">
        <v>110.1</v>
      </c>
      <c r="I4888">
        <v>52</v>
      </c>
      <c r="J4888">
        <v>95.4</v>
      </c>
      <c r="K4888">
        <v>38</v>
      </c>
      <c r="L4888">
        <v>68.8</v>
      </c>
      <c r="M4888">
        <v>59</v>
      </c>
      <c r="N4888">
        <v>7.9000000000000001E-2</v>
      </c>
      <c r="O4888">
        <v>22</v>
      </c>
      <c r="P4888">
        <v>2.31</v>
      </c>
      <c r="Q4888">
        <v>120</v>
      </c>
      <c r="R4888">
        <v>104.6</v>
      </c>
      <c r="S4888">
        <v>119</v>
      </c>
      <c r="T4888">
        <v>102.3</v>
      </c>
      <c r="U4888">
        <v>129</v>
      </c>
      <c r="V4888">
        <v>7.63</v>
      </c>
      <c r="W4888">
        <v>21</v>
      </c>
    </row>
    <row r="4889" spans="1:23" x14ac:dyDescent="0.25">
      <c r="A4889">
        <f>COUNTIF('Value Matchup'!$D$356:$D$423,D4889)</f>
        <v>1</v>
      </c>
      <c r="B4889" t="s">
        <v>2122</v>
      </c>
      <c r="C4889">
        <v>37</v>
      </c>
      <c r="D4889" t="s">
        <v>31</v>
      </c>
      <c r="E4889" t="s">
        <v>140</v>
      </c>
      <c r="F4889" s="79" t="s">
        <v>535</v>
      </c>
      <c r="G4889">
        <v>14.62</v>
      </c>
      <c r="H4889">
        <v>109.3</v>
      </c>
      <c r="I4889">
        <v>64</v>
      </c>
      <c r="J4889">
        <v>94.7</v>
      </c>
      <c r="K4889">
        <v>32</v>
      </c>
      <c r="L4889">
        <v>74.5</v>
      </c>
      <c r="M4889">
        <v>2</v>
      </c>
      <c r="N4889">
        <v>-3.4000000000000002E-2</v>
      </c>
      <c r="O4889">
        <v>250</v>
      </c>
      <c r="P4889">
        <v>8.07</v>
      </c>
      <c r="Q4889">
        <v>31</v>
      </c>
      <c r="R4889">
        <v>107.4</v>
      </c>
      <c r="S4889">
        <v>30</v>
      </c>
      <c r="T4889">
        <v>99.3</v>
      </c>
      <c r="U4889">
        <v>33</v>
      </c>
      <c r="V4889">
        <v>-5.23</v>
      </c>
      <c r="W4889">
        <v>287</v>
      </c>
    </row>
    <row r="4890" spans="1:23" x14ac:dyDescent="0.25">
      <c r="A4890">
        <f>COUNTIF('Value Matchup'!$D$356:$D$423,D4890)</f>
        <v>0</v>
      </c>
      <c r="B4890" t="s">
        <v>2122</v>
      </c>
      <c r="C4890">
        <v>38</v>
      </c>
      <c r="D4890" t="s">
        <v>2097</v>
      </c>
      <c r="E4890" t="s">
        <v>182</v>
      </c>
      <c r="F4890" s="79" t="s">
        <v>1372</v>
      </c>
      <c r="G4890">
        <v>14.41</v>
      </c>
      <c r="H4890">
        <v>109.9</v>
      </c>
      <c r="I4890">
        <v>56</v>
      </c>
      <c r="J4890">
        <v>95.5</v>
      </c>
      <c r="K4890">
        <v>40</v>
      </c>
      <c r="L4890">
        <v>70.8</v>
      </c>
      <c r="M4890">
        <v>25</v>
      </c>
      <c r="N4890">
        <v>-1.2999999999999999E-2</v>
      </c>
      <c r="O4890">
        <v>197</v>
      </c>
      <c r="P4890">
        <v>0.49</v>
      </c>
      <c r="Q4890">
        <v>148</v>
      </c>
      <c r="R4890">
        <v>103.6</v>
      </c>
      <c r="S4890">
        <v>147</v>
      </c>
      <c r="T4890">
        <v>103.1</v>
      </c>
      <c r="U4890">
        <v>160</v>
      </c>
      <c r="V4890">
        <v>0.84</v>
      </c>
      <c r="W4890">
        <v>136</v>
      </c>
    </row>
    <row r="4891" spans="1:23" x14ac:dyDescent="0.25">
      <c r="A4891">
        <f>COUNTIF('Value Matchup'!$D$356:$D$423,D4891)</f>
        <v>0</v>
      </c>
      <c r="B4891" t="s">
        <v>2122</v>
      </c>
      <c r="C4891">
        <v>39</v>
      </c>
      <c r="D4891" t="s">
        <v>1945</v>
      </c>
      <c r="E4891" t="s">
        <v>144</v>
      </c>
      <c r="F4891" s="79" t="s">
        <v>545</v>
      </c>
      <c r="G4891">
        <v>14.33</v>
      </c>
      <c r="H4891">
        <v>114.3</v>
      </c>
      <c r="I4891">
        <v>22</v>
      </c>
      <c r="J4891">
        <v>100</v>
      </c>
      <c r="K4891">
        <v>104</v>
      </c>
      <c r="L4891">
        <v>63.1</v>
      </c>
      <c r="M4891">
        <v>285</v>
      </c>
      <c r="N4891">
        <v>-3.3000000000000002E-2</v>
      </c>
      <c r="O4891">
        <v>248</v>
      </c>
      <c r="P4891">
        <v>4.4400000000000004</v>
      </c>
      <c r="Q4891">
        <v>89</v>
      </c>
      <c r="R4891">
        <v>104.9</v>
      </c>
      <c r="S4891">
        <v>112</v>
      </c>
      <c r="T4891">
        <v>100.4</v>
      </c>
      <c r="U4891">
        <v>68</v>
      </c>
      <c r="V4891">
        <v>-1.69</v>
      </c>
      <c r="W4891">
        <v>209</v>
      </c>
    </row>
    <row r="4892" spans="1:23" x14ac:dyDescent="0.25">
      <c r="A4892">
        <f>COUNTIF('Value Matchup'!$D$356:$D$423,D4892)</f>
        <v>0</v>
      </c>
      <c r="B4892" t="s">
        <v>2122</v>
      </c>
      <c r="C4892">
        <v>40</v>
      </c>
      <c r="D4892" t="s">
        <v>2098</v>
      </c>
      <c r="E4892" t="s">
        <v>153</v>
      </c>
      <c r="F4892" s="79" t="s">
        <v>511</v>
      </c>
      <c r="G4892">
        <v>14.08</v>
      </c>
      <c r="H4892">
        <v>114.5</v>
      </c>
      <c r="I4892">
        <v>20</v>
      </c>
      <c r="J4892">
        <v>100.5</v>
      </c>
      <c r="K4892">
        <v>115</v>
      </c>
      <c r="L4892">
        <v>63.6</v>
      </c>
      <c r="M4892">
        <v>263</v>
      </c>
      <c r="N4892">
        <v>9.0999999999999998E-2</v>
      </c>
      <c r="O4892">
        <v>13</v>
      </c>
      <c r="P4892">
        <v>0.66</v>
      </c>
      <c r="Q4892">
        <v>146</v>
      </c>
      <c r="R4892">
        <v>103.1</v>
      </c>
      <c r="S4892">
        <v>160</v>
      </c>
      <c r="T4892">
        <v>102.4</v>
      </c>
      <c r="U4892">
        <v>137</v>
      </c>
      <c r="V4892">
        <v>1.74</v>
      </c>
      <c r="W4892">
        <v>111</v>
      </c>
    </row>
    <row r="4893" spans="1:23" x14ac:dyDescent="0.25">
      <c r="A4893">
        <f>COUNTIF('Value Matchup'!$D$356:$D$423,D4893)</f>
        <v>0</v>
      </c>
      <c r="B4893" t="s">
        <v>2122</v>
      </c>
      <c r="C4893">
        <v>41</v>
      </c>
      <c r="D4893" t="s">
        <v>2099</v>
      </c>
      <c r="E4893" t="s">
        <v>232</v>
      </c>
      <c r="F4893" s="79" t="s">
        <v>516</v>
      </c>
      <c r="G4893">
        <v>14.06</v>
      </c>
      <c r="H4893">
        <v>104</v>
      </c>
      <c r="I4893">
        <v>143</v>
      </c>
      <c r="J4893">
        <v>89.9</v>
      </c>
      <c r="K4893">
        <v>7</v>
      </c>
      <c r="L4893">
        <v>67.3</v>
      </c>
      <c r="M4893">
        <v>114</v>
      </c>
      <c r="N4893">
        <v>1.6E-2</v>
      </c>
      <c r="O4893">
        <v>121</v>
      </c>
      <c r="P4893">
        <v>6.18</v>
      </c>
      <c r="Q4893">
        <v>61</v>
      </c>
      <c r="R4893">
        <v>106</v>
      </c>
      <c r="S4893">
        <v>75</v>
      </c>
      <c r="T4893">
        <v>99.8</v>
      </c>
      <c r="U4893">
        <v>47</v>
      </c>
      <c r="V4893">
        <v>-3.99</v>
      </c>
      <c r="W4893">
        <v>258</v>
      </c>
    </row>
    <row r="4894" spans="1:23" x14ac:dyDescent="0.25">
      <c r="A4894">
        <f>COUNTIF('Value Matchup'!$D$356:$D$423,D4894)</f>
        <v>0</v>
      </c>
      <c r="B4894" t="s">
        <v>2122</v>
      </c>
      <c r="C4894">
        <v>42</v>
      </c>
      <c r="D4894" t="s">
        <v>1644</v>
      </c>
      <c r="E4894" t="s">
        <v>114</v>
      </c>
      <c r="F4894" s="79" t="s">
        <v>1540</v>
      </c>
      <c r="G4894">
        <v>13.8</v>
      </c>
      <c r="H4894">
        <v>113.9</v>
      </c>
      <c r="I4894">
        <v>26</v>
      </c>
      <c r="J4894">
        <v>100.1</v>
      </c>
      <c r="K4894">
        <v>106</v>
      </c>
      <c r="L4894">
        <v>66.7</v>
      </c>
      <c r="M4894">
        <v>131</v>
      </c>
      <c r="N4894">
        <v>7.0000000000000007E-2</v>
      </c>
      <c r="O4894">
        <v>31</v>
      </c>
      <c r="P4894">
        <v>7.49</v>
      </c>
      <c r="Q4894">
        <v>36</v>
      </c>
      <c r="R4894">
        <v>107</v>
      </c>
      <c r="S4894">
        <v>37</v>
      </c>
      <c r="T4894">
        <v>99.5</v>
      </c>
      <c r="U4894">
        <v>37</v>
      </c>
      <c r="V4894">
        <v>0.64</v>
      </c>
      <c r="W4894">
        <v>144</v>
      </c>
    </row>
    <row r="4895" spans="1:23" x14ac:dyDescent="0.25">
      <c r="A4895">
        <f>COUNTIF('Value Matchup'!$D$356:$D$423,D4895)</f>
        <v>0</v>
      </c>
      <c r="B4895" t="s">
        <v>2122</v>
      </c>
      <c r="C4895">
        <v>43</v>
      </c>
      <c r="D4895" t="s">
        <v>1151</v>
      </c>
      <c r="E4895" t="s">
        <v>118</v>
      </c>
      <c r="F4895" s="79" t="s">
        <v>647</v>
      </c>
      <c r="G4895">
        <v>13.53</v>
      </c>
      <c r="H4895">
        <v>111.3</v>
      </c>
      <c r="I4895">
        <v>46</v>
      </c>
      <c r="J4895">
        <v>97.8</v>
      </c>
      <c r="K4895">
        <v>72</v>
      </c>
      <c r="L4895">
        <v>64.7</v>
      </c>
      <c r="M4895">
        <v>230</v>
      </c>
      <c r="N4895">
        <v>3.2000000000000001E-2</v>
      </c>
      <c r="O4895">
        <v>96</v>
      </c>
      <c r="P4895">
        <v>-1.71</v>
      </c>
      <c r="Q4895">
        <v>186</v>
      </c>
      <c r="R4895">
        <v>100.7</v>
      </c>
      <c r="S4895">
        <v>231</v>
      </c>
      <c r="T4895">
        <v>102.4</v>
      </c>
      <c r="U4895">
        <v>135</v>
      </c>
      <c r="V4895">
        <v>5.1100000000000003</v>
      </c>
      <c r="W4895">
        <v>48</v>
      </c>
    </row>
    <row r="4896" spans="1:23" x14ac:dyDescent="0.25">
      <c r="A4896">
        <f>COUNTIF('Value Matchup'!$D$356:$D$423,D4896)</f>
        <v>0</v>
      </c>
      <c r="B4896" t="s">
        <v>2122</v>
      </c>
      <c r="C4896">
        <v>44</v>
      </c>
      <c r="D4896" t="s">
        <v>109</v>
      </c>
      <c r="E4896" t="s">
        <v>110</v>
      </c>
      <c r="F4896" s="79" t="s">
        <v>465</v>
      </c>
      <c r="G4896">
        <v>13.4</v>
      </c>
      <c r="H4896">
        <v>112.2</v>
      </c>
      <c r="I4896">
        <v>35</v>
      </c>
      <c r="J4896">
        <v>98.9</v>
      </c>
      <c r="K4896">
        <v>83</v>
      </c>
      <c r="L4896">
        <v>54.3</v>
      </c>
      <c r="M4896">
        <v>329</v>
      </c>
      <c r="N4896">
        <v>-8.4000000000000005E-2</v>
      </c>
      <c r="O4896">
        <v>314</v>
      </c>
      <c r="P4896">
        <v>2.63</v>
      </c>
      <c r="Q4896">
        <v>115</v>
      </c>
      <c r="R4896">
        <v>104.4</v>
      </c>
      <c r="S4896">
        <v>125</v>
      </c>
      <c r="T4896">
        <v>101.8</v>
      </c>
      <c r="U4896">
        <v>104</v>
      </c>
      <c r="V4896">
        <v>-1.5</v>
      </c>
      <c r="W4896">
        <v>206</v>
      </c>
    </row>
    <row r="4897" spans="1:23" x14ac:dyDescent="0.25">
      <c r="A4897">
        <f>COUNTIF('Value Matchup'!$D$356:$D$423,D4897)</f>
        <v>0</v>
      </c>
      <c r="B4897" t="s">
        <v>2122</v>
      </c>
      <c r="C4897">
        <v>45</v>
      </c>
      <c r="D4897" t="s">
        <v>1259</v>
      </c>
      <c r="E4897" t="s">
        <v>144</v>
      </c>
      <c r="F4897" s="79" t="s">
        <v>516</v>
      </c>
      <c r="G4897">
        <v>13.36</v>
      </c>
      <c r="H4897">
        <v>112.2</v>
      </c>
      <c r="I4897">
        <v>37</v>
      </c>
      <c r="J4897">
        <v>98.9</v>
      </c>
      <c r="K4897">
        <v>85</v>
      </c>
      <c r="L4897">
        <v>64.5</v>
      </c>
      <c r="M4897">
        <v>233</v>
      </c>
      <c r="N4897">
        <v>-3.5000000000000003E-2</v>
      </c>
      <c r="O4897">
        <v>254</v>
      </c>
      <c r="P4897">
        <v>5.44</v>
      </c>
      <c r="Q4897">
        <v>72</v>
      </c>
      <c r="R4897">
        <v>105.8</v>
      </c>
      <c r="S4897">
        <v>82</v>
      </c>
      <c r="T4897">
        <v>100.3</v>
      </c>
      <c r="U4897">
        <v>62</v>
      </c>
      <c r="V4897">
        <v>1.0900000000000001</v>
      </c>
      <c r="W4897">
        <v>132</v>
      </c>
    </row>
    <row r="4898" spans="1:23" x14ac:dyDescent="0.25">
      <c r="A4898">
        <f>COUNTIF('Value Matchup'!$D$356:$D$423,D4898)</f>
        <v>0</v>
      </c>
      <c r="B4898" t="s">
        <v>2122</v>
      </c>
      <c r="C4898">
        <v>46</v>
      </c>
      <c r="D4898" t="s">
        <v>79</v>
      </c>
      <c r="E4898" t="s">
        <v>134</v>
      </c>
      <c r="F4898" s="79" t="s">
        <v>510</v>
      </c>
      <c r="G4898">
        <v>13.34</v>
      </c>
      <c r="H4898">
        <v>112.3</v>
      </c>
      <c r="I4898">
        <v>34</v>
      </c>
      <c r="J4898">
        <v>98.9</v>
      </c>
      <c r="K4898">
        <v>86</v>
      </c>
      <c r="L4898">
        <v>64.900000000000006</v>
      </c>
      <c r="M4898">
        <v>219</v>
      </c>
      <c r="N4898">
        <v>7.0000000000000001E-3</v>
      </c>
      <c r="O4898">
        <v>146</v>
      </c>
      <c r="P4898">
        <v>4.05</v>
      </c>
      <c r="Q4898">
        <v>94</v>
      </c>
      <c r="R4898">
        <v>105</v>
      </c>
      <c r="S4898">
        <v>107</v>
      </c>
      <c r="T4898">
        <v>100.9</v>
      </c>
      <c r="U4898">
        <v>86</v>
      </c>
      <c r="V4898">
        <v>-16.29</v>
      </c>
      <c r="W4898">
        <v>328</v>
      </c>
    </row>
    <row r="4899" spans="1:23" x14ac:dyDescent="0.25">
      <c r="A4899">
        <f>COUNTIF('Value Matchup'!$D$356:$D$423,D4899)</f>
        <v>0</v>
      </c>
      <c r="B4899" t="s">
        <v>2122</v>
      </c>
      <c r="C4899">
        <v>47</v>
      </c>
      <c r="D4899" t="s">
        <v>418</v>
      </c>
      <c r="E4899" t="s">
        <v>144</v>
      </c>
      <c r="F4899" s="79" t="s">
        <v>571</v>
      </c>
      <c r="G4899">
        <v>13.15</v>
      </c>
      <c r="H4899">
        <v>113.6</v>
      </c>
      <c r="I4899">
        <v>27</v>
      </c>
      <c r="J4899">
        <v>100.5</v>
      </c>
      <c r="K4899">
        <v>116</v>
      </c>
      <c r="L4899">
        <v>64.400000000000006</v>
      </c>
      <c r="M4899">
        <v>234</v>
      </c>
      <c r="N4899">
        <v>-1.2999999999999999E-2</v>
      </c>
      <c r="O4899">
        <v>195</v>
      </c>
      <c r="P4899">
        <v>4.74</v>
      </c>
      <c r="Q4899">
        <v>83</v>
      </c>
      <c r="R4899">
        <v>105.6</v>
      </c>
      <c r="S4899">
        <v>86</v>
      </c>
      <c r="T4899">
        <v>100.9</v>
      </c>
      <c r="U4899">
        <v>83</v>
      </c>
      <c r="V4899">
        <v>-0.68</v>
      </c>
      <c r="W4899">
        <v>178</v>
      </c>
    </row>
    <row r="4900" spans="1:23" x14ac:dyDescent="0.25">
      <c r="A4900">
        <f>COUNTIF('Value Matchup'!$D$356:$D$423,D4900)</f>
        <v>0</v>
      </c>
      <c r="B4900" t="s">
        <v>2122</v>
      </c>
      <c r="C4900">
        <v>48</v>
      </c>
      <c r="D4900" t="s">
        <v>2100</v>
      </c>
      <c r="E4900" t="s">
        <v>134</v>
      </c>
      <c r="F4900" s="79" t="s">
        <v>455</v>
      </c>
      <c r="G4900">
        <v>13.02</v>
      </c>
      <c r="H4900">
        <v>103.1</v>
      </c>
      <c r="I4900">
        <v>159</v>
      </c>
      <c r="J4900">
        <v>90.1</v>
      </c>
      <c r="K4900">
        <v>9</v>
      </c>
      <c r="L4900">
        <v>66.8</v>
      </c>
      <c r="M4900">
        <v>130</v>
      </c>
      <c r="N4900">
        <v>3.0000000000000001E-3</v>
      </c>
      <c r="O4900">
        <v>152</v>
      </c>
      <c r="P4900">
        <v>7.22</v>
      </c>
      <c r="Q4900">
        <v>39</v>
      </c>
      <c r="R4900">
        <v>107.5</v>
      </c>
      <c r="S4900">
        <v>28</v>
      </c>
      <c r="T4900">
        <v>100.3</v>
      </c>
      <c r="U4900">
        <v>60</v>
      </c>
      <c r="V4900">
        <v>-3.06</v>
      </c>
      <c r="W4900">
        <v>238</v>
      </c>
    </row>
    <row r="4901" spans="1:23" x14ac:dyDescent="0.25">
      <c r="A4901">
        <f>COUNTIF('Value Matchup'!$D$356:$D$423,D4901)</f>
        <v>0</v>
      </c>
      <c r="B4901" t="s">
        <v>2122</v>
      </c>
      <c r="C4901">
        <v>49</v>
      </c>
      <c r="D4901" t="s">
        <v>338</v>
      </c>
      <c r="E4901" t="s">
        <v>182</v>
      </c>
      <c r="F4901" s="79" t="s">
        <v>1018</v>
      </c>
      <c r="G4901">
        <v>13.01</v>
      </c>
      <c r="H4901">
        <v>106.9</v>
      </c>
      <c r="I4901">
        <v>98</v>
      </c>
      <c r="J4901">
        <v>93.9</v>
      </c>
      <c r="K4901">
        <v>26</v>
      </c>
      <c r="L4901">
        <v>61.6</v>
      </c>
      <c r="M4901">
        <v>306</v>
      </c>
      <c r="N4901">
        <v>1.9E-2</v>
      </c>
      <c r="O4901">
        <v>115</v>
      </c>
      <c r="P4901">
        <v>3.55</v>
      </c>
      <c r="Q4901">
        <v>102</v>
      </c>
      <c r="R4901">
        <v>104.3</v>
      </c>
      <c r="S4901">
        <v>127</v>
      </c>
      <c r="T4901">
        <v>100.8</v>
      </c>
      <c r="U4901">
        <v>82</v>
      </c>
      <c r="V4901">
        <v>8.98</v>
      </c>
      <c r="W4901">
        <v>18</v>
      </c>
    </row>
    <row r="4902" spans="1:23" x14ac:dyDescent="0.25">
      <c r="A4902">
        <f>COUNTIF('Value Matchup'!$D$356:$D$423,D4902)</f>
        <v>0</v>
      </c>
      <c r="B4902" t="s">
        <v>2122</v>
      </c>
      <c r="C4902">
        <v>50</v>
      </c>
      <c r="D4902" t="s">
        <v>355</v>
      </c>
      <c r="E4902" t="s">
        <v>114</v>
      </c>
      <c r="F4902" s="79" t="s">
        <v>539</v>
      </c>
      <c r="G4902">
        <v>12.73</v>
      </c>
      <c r="H4902">
        <v>110.2</v>
      </c>
      <c r="I4902">
        <v>51</v>
      </c>
      <c r="J4902">
        <v>97.5</v>
      </c>
      <c r="K4902">
        <v>67</v>
      </c>
      <c r="L4902">
        <v>64</v>
      </c>
      <c r="M4902">
        <v>255</v>
      </c>
      <c r="N4902">
        <v>-1.7000000000000001E-2</v>
      </c>
      <c r="O4902">
        <v>206</v>
      </c>
      <c r="P4902">
        <v>6.91</v>
      </c>
      <c r="Q4902">
        <v>44</v>
      </c>
      <c r="R4902">
        <v>106.2</v>
      </c>
      <c r="S4902">
        <v>67</v>
      </c>
      <c r="T4902">
        <v>99.3</v>
      </c>
      <c r="U4902">
        <v>31</v>
      </c>
      <c r="V4902">
        <v>-1.3</v>
      </c>
      <c r="W4902">
        <v>199</v>
      </c>
    </row>
    <row r="4903" spans="1:23" x14ac:dyDescent="0.25">
      <c r="A4903">
        <f>COUNTIF('Value Matchup'!$D$356:$D$423,D4903)</f>
        <v>0</v>
      </c>
      <c r="B4903" t="s">
        <v>2122</v>
      </c>
      <c r="C4903">
        <v>51</v>
      </c>
      <c r="D4903" t="s">
        <v>2101</v>
      </c>
      <c r="E4903" t="s">
        <v>167</v>
      </c>
      <c r="F4903" s="79" t="s">
        <v>537</v>
      </c>
      <c r="G4903">
        <v>12.51</v>
      </c>
      <c r="H4903">
        <v>109.2</v>
      </c>
      <c r="I4903">
        <v>67</v>
      </c>
      <c r="J4903">
        <v>96.7</v>
      </c>
      <c r="K4903">
        <v>55</v>
      </c>
      <c r="L4903">
        <v>71</v>
      </c>
      <c r="M4903">
        <v>24</v>
      </c>
      <c r="N4903">
        <v>-1E-3</v>
      </c>
      <c r="O4903">
        <v>161</v>
      </c>
      <c r="P4903">
        <v>4.75</v>
      </c>
      <c r="Q4903">
        <v>82</v>
      </c>
      <c r="R4903">
        <v>105.5</v>
      </c>
      <c r="S4903">
        <v>90</v>
      </c>
      <c r="T4903">
        <v>100.7</v>
      </c>
      <c r="U4903">
        <v>80</v>
      </c>
      <c r="V4903">
        <v>1.33</v>
      </c>
      <c r="W4903">
        <v>120</v>
      </c>
    </row>
    <row r="4904" spans="1:23" x14ac:dyDescent="0.25">
      <c r="A4904">
        <f>COUNTIF('Value Matchup'!$D$356:$D$423,D4904)</f>
        <v>0</v>
      </c>
      <c r="B4904" t="s">
        <v>2122</v>
      </c>
      <c r="C4904">
        <v>52</v>
      </c>
      <c r="D4904" t="s">
        <v>66</v>
      </c>
      <c r="E4904" t="s">
        <v>150</v>
      </c>
      <c r="F4904" s="79" t="s">
        <v>535</v>
      </c>
      <c r="G4904">
        <v>12.45</v>
      </c>
      <c r="H4904">
        <v>112.2</v>
      </c>
      <c r="I4904">
        <v>36</v>
      </c>
      <c r="J4904">
        <v>99.8</v>
      </c>
      <c r="K4904">
        <v>97</v>
      </c>
      <c r="L4904">
        <v>59.2</v>
      </c>
      <c r="M4904">
        <v>324</v>
      </c>
      <c r="N4904">
        <v>-5.0000000000000001E-3</v>
      </c>
      <c r="O4904">
        <v>174</v>
      </c>
      <c r="P4904">
        <v>6.83</v>
      </c>
      <c r="Q4904">
        <v>46</v>
      </c>
      <c r="R4904">
        <v>105.8</v>
      </c>
      <c r="S4904">
        <v>80</v>
      </c>
      <c r="T4904">
        <v>99</v>
      </c>
      <c r="U4904">
        <v>21</v>
      </c>
      <c r="V4904">
        <v>-5.5</v>
      </c>
      <c r="W4904">
        <v>291</v>
      </c>
    </row>
    <row r="4905" spans="1:23" x14ac:dyDescent="0.25">
      <c r="A4905">
        <f>COUNTIF('Value Matchup'!$D$356:$D$423,D4905)</f>
        <v>0</v>
      </c>
      <c r="B4905" t="s">
        <v>2122</v>
      </c>
      <c r="C4905">
        <v>53</v>
      </c>
      <c r="D4905" t="s">
        <v>268</v>
      </c>
      <c r="E4905" t="s">
        <v>167</v>
      </c>
      <c r="F4905" s="79" t="s">
        <v>1572</v>
      </c>
      <c r="G4905">
        <v>12.17</v>
      </c>
      <c r="H4905">
        <v>107.8</v>
      </c>
      <c r="I4905">
        <v>79</v>
      </c>
      <c r="J4905">
        <v>95.7</v>
      </c>
      <c r="K4905">
        <v>42</v>
      </c>
      <c r="L4905">
        <v>66.900000000000006</v>
      </c>
      <c r="M4905">
        <v>129</v>
      </c>
      <c r="N4905">
        <v>-5.8000000000000003E-2</v>
      </c>
      <c r="O4905">
        <v>290</v>
      </c>
      <c r="P4905">
        <v>4.51</v>
      </c>
      <c r="Q4905">
        <v>87</v>
      </c>
      <c r="R4905">
        <v>105.4</v>
      </c>
      <c r="S4905">
        <v>92</v>
      </c>
      <c r="T4905">
        <v>100.9</v>
      </c>
      <c r="U4905">
        <v>84</v>
      </c>
      <c r="V4905">
        <v>2.2599999999999998</v>
      </c>
      <c r="W4905">
        <v>99</v>
      </c>
    </row>
    <row r="4906" spans="1:23" x14ac:dyDescent="0.25">
      <c r="A4906">
        <f>COUNTIF('Value Matchup'!$D$356:$D$423,D4906)</f>
        <v>0</v>
      </c>
      <c r="B4906" t="s">
        <v>2122</v>
      </c>
      <c r="C4906">
        <v>54</v>
      </c>
      <c r="D4906" t="s">
        <v>2102</v>
      </c>
      <c r="E4906" t="s">
        <v>167</v>
      </c>
      <c r="F4906" s="79" t="s">
        <v>1721</v>
      </c>
      <c r="G4906">
        <v>12.15</v>
      </c>
      <c r="H4906">
        <v>111.6</v>
      </c>
      <c r="I4906">
        <v>42</v>
      </c>
      <c r="J4906">
        <v>99.5</v>
      </c>
      <c r="K4906">
        <v>90</v>
      </c>
      <c r="L4906">
        <v>70.599999999999994</v>
      </c>
      <c r="M4906">
        <v>29</v>
      </c>
      <c r="N4906">
        <v>4.2000000000000003E-2</v>
      </c>
      <c r="O4906">
        <v>72</v>
      </c>
      <c r="P4906">
        <v>3.68</v>
      </c>
      <c r="Q4906">
        <v>100</v>
      </c>
      <c r="R4906">
        <v>104.9</v>
      </c>
      <c r="S4906">
        <v>114</v>
      </c>
      <c r="T4906">
        <v>101.2</v>
      </c>
      <c r="U4906">
        <v>92</v>
      </c>
      <c r="V4906">
        <v>-1.74</v>
      </c>
      <c r="W4906">
        <v>210</v>
      </c>
    </row>
    <row r="4907" spans="1:23" x14ac:dyDescent="0.25">
      <c r="A4907">
        <f>COUNTIF('Value Matchup'!$D$356:$D$423,D4907)</f>
        <v>0</v>
      </c>
      <c r="B4907" t="s">
        <v>2122</v>
      </c>
      <c r="C4907">
        <v>55</v>
      </c>
      <c r="D4907" t="s">
        <v>2103</v>
      </c>
      <c r="E4907" t="s">
        <v>155</v>
      </c>
      <c r="F4907" s="79" t="s">
        <v>647</v>
      </c>
      <c r="G4907">
        <v>12.11</v>
      </c>
      <c r="H4907">
        <v>104</v>
      </c>
      <c r="I4907">
        <v>144</v>
      </c>
      <c r="J4907">
        <v>91.8</v>
      </c>
      <c r="K4907">
        <v>13</v>
      </c>
      <c r="L4907">
        <v>65.7</v>
      </c>
      <c r="M4907">
        <v>189</v>
      </c>
      <c r="N4907">
        <v>4.4999999999999998E-2</v>
      </c>
      <c r="O4907">
        <v>68</v>
      </c>
      <c r="P4907">
        <v>1.1000000000000001</v>
      </c>
      <c r="Q4907">
        <v>141</v>
      </c>
      <c r="R4907">
        <v>104.5</v>
      </c>
      <c r="S4907">
        <v>124</v>
      </c>
      <c r="T4907">
        <v>103.4</v>
      </c>
      <c r="U4907">
        <v>182</v>
      </c>
      <c r="V4907">
        <v>0.35</v>
      </c>
      <c r="W4907">
        <v>155</v>
      </c>
    </row>
    <row r="4908" spans="1:23" x14ac:dyDescent="0.25">
      <c r="A4908">
        <f>COUNTIF('Value Matchup'!$D$356:$D$423,D4908)</f>
        <v>0</v>
      </c>
      <c r="B4908" t="s">
        <v>2122</v>
      </c>
      <c r="C4908">
        <v>56</v>
      </c>
      <c r="D4908" t="s">
        <v>41</v>
      </c>
      <c r="E4908" t="s">
        <v>114</v>
      </c>
      <c r="F4908" s="79" t="s">
        <v>465</v>
      </c>
      <c r="G4908">
        <v>11.98</v>
      </c>
      <c r="H4908">
        <v>106.2</v>
      </c>
      <c r="I4908">
        <v>108</v>
      </c>
      <c r="J4908">
        <v>94.2</v>
      </c>
      <c r="K4908">
        <v>29</v>
      </c>
      <c r="L4908">
        <v>65.400000000000006</v>
      </c>
      <c r="M4908">
        <v>199</v>
      </c>
      <c r="N4908">
        <v>-6.3E-2</v>
      </c>
      <c r="O4908">
        <v>297</v>
      </c>
      <c r="P4908">
        <v>2.84</v>
      </c>
      <c r="Q4908">
        <v>111</v>
      </c>
      <c r="R4908">
        <v>104.9</v>
      </c>
      <c r="S4908">
        <v>111</v>
      </c>
      <c r="T4908">
        <v>102.1</v>
      </c>
      <c r="U4908">
        <v>115</v>
      </c>
      <c r="V4908">
        <v>-9.99</v>
      </c>
      <c r="W4908">
        <v>317</v>
      </c>
    </row>
    <row r="4909" spans="1:23" x14ac:dyDescent="0.25">
      <c r="A4909">
        <f>COUNTIF('Value Matchup'!$D$356:$D$423,D4909)</f>
        <v>0</v>
      </c>
      <c r="B4909" t="s">
        <v>2122</v>
      </c>
      <c r="C4909">
        <v>57</v>
      </c>
      <c r="D4909" t="s">
        <v>89</v>
      </c>
      <c r="E4909" t="s">
        <v>140</v>
      </c>
      <c r="F4909" s="79" t="s">
        <v>517</v>
      </c>
      <c r="G4909">
        <v>11.92</v>
      </c>
      <c r="H4909">
        <v>105.6</v>
      </c>
      <c r="I4909">
        <v>117</v>
      </c>
      <c r="J4909">
        <v>93.7</v>
      </c>
      <c r="K4909">
        <v>21</v>
      </c>
      <c r="L4909">
        <v>69.7</v>
      </c>
      <c r="M4909">
        <v>44</v>
      </c>
      <c r="N4909">
        <v>-5.1999999999999998E-2</v>
      </c>
      <c r="O4909">
        <v>280</v>
      </c>
      <c r="P4909">
        <v>9.6999999999999993</v>
      </c>
      <c r="Q4909">
        <v>14</v>
      </c>
      <c r="R4909">
        <v>107.5</v>
      </c>
      <c r="S4909">
        <v>29</v>
      </c>
      <c r="T4909">
        <v>97.8</v>
      </c>
      <c r="U4909">
        <v>6</v>
      </c>
      <c r="V4909">
        <v>-3.17</v>
      </c>
      <c r="W4909">
        <v>239</v>
      </c>
    </row>
    <row r="4910" spans="1:23" x14ac:dyDescent="0.25">
      <c r="A4910">
        <f>COUNTIF('Value Matchup'!$D$356:$D$423,D4910)</f>
        <v>0</v>
      </c>
      <c r="B4910" t="s">
        <v>2122</v>
      </c>
      <c r="C4910">
        <v>58</v>
      </c>
      <c r="D4910" t="s">
        <v>2104</v>
      </c>
      <c r="E4910" t="s">
        <v>155</v>
      </c>
      <c r="F4910" s="79" t="s">
        <v>976</v>
      </c>
      <c r="G4910">
        <v>11.62</v>
      </c>
      <c r="H4910">
        <v>112.7</v>
      </c>
      <c r="I4910">
        <v>32</v>
      </c>
      <c r="J4910">
        <v>101.1</v>
      </c>
      <c r="K4910">
        <v>130</v>
      </c>
      <c r="L4910">
        <v>65.900000000000006</v>
      </c>
      <c r="M4910">
        <v>172</v>
      </c>
      <c r="N4910">
        <v>1.4999999999999999E-2</v>
      </c>
      <c r="O4910">
        <v>125</v>
      </c>
      <c r="P4910">
        <v>-0.68</v>
      </c>
      <c r="Q4910">
        <v>169</v>
      </c>
      <c r="R4910">
        <v>102.2</v>
      </c>
      <c r="S4910">
        <v>190</v>
      </c>
      <c r="T4910">
        <v>102.9</v>
      </c>
      <c r="U4910">
        <v>150</v>
      </c>
      <c r="V4910">
        <v>-5.3</v>
      </c>
      <c r="W4910">
        <v>290</v>
      </c>
    </row>
    <row r="4911" spans="1:23" x14ac:dyDescent="0.25">
      <c r="A4911">
        <f>COUNTIF('Value Matchup'!$D$356:$D$423,D4911)</f>
        <v>0</v>
      </c>
      <c r="B4911" t="s">
        <v>2122</v>
      </c>
      <c r="C4911">
        <v>59</v>
      </c>
      <c r="D4911" t="s">
        <v>35</v>
      </c>
      <c r="E4911" t="s">
        <v>150</v>
      </c>
      <c r="F4911" s="79" t="s">
        <v>1296</v>
      </c>
      <c r="G4911">
        <v>11.54</v>
      </c>
      <c r="H4911">
        <v>109.9</v>
      </c>
      <c r="I4911">
        <v>57</v>
      </c>
      <c r="J4911">
        <v>98.3</v>
      </c>
      <c r="K4911">
        <v>79</v>
      </c>
      <c r="L4911">
        <v>64.3</v>
      </c>
      <c r="M4911">
        <v>239</v>
      </c>
      <c r="N4911">
        <v>-4.1000000000000002E-2</v>
      </c>
      <c r="O4911">
        <v>265</v>
      </c>
      <c r="P4911">
        <v>6.58</v>
      </c>
      <c r="Q4911">
        <v>52</v>
      </c>
      <c r="R4911">
        <v>106.8</v>
      </c>
      <c r="S4911">
        <v>46</v>
      </c>
      <c r="T4911">
        <v>100.2</v>
      </c>
      <c r="U4911">
        <v>58</v>
      </c>
      <c r="V4911">
        <v>-8.1</v>
      </c>
      <c r="W4911">
        <v>310</v>
      </c>
    </row>
    <row r="4912" spans="1:23" x14ac:dyDescent="0.25">
      <c r="A4912">
        <f>COUNTIF('Value Matchup'!$D$356:$D$423,D4912)</f>
        <v>0</v>
      </c>
      <c r="B4912" t="s">
        <v>2122</v>
      </c>
      <c r="C4912">
        <v>60</v>
      </c>
      <c r="D4912" t="s">
        <v>2105</v>
      </c>
      <c r="E4912" t="s">
        <v>144</v>
      </c>
      <c r="F4912" s="79" t="s">
        <v>535</v>
      </c>
      <c r="G4912">
        <v>11.42</v>
      </c>
      <c r="H4912">
        <v>108.2</v>
      </c>
      <c r="I4912">
        <v>74</v>
      </c>
      <c r="J4912">
        <v>96.8</v>
      </c>
      <c r="K4912">
        <v>57</v>
      </c>
      <c r="L4912">
        <v>68.8</v>
      </c>
      <c r="M4912">
        <v>63</v>
      </c>
      <c r="N4912">
        <v>-4.3999999999999997E-2</v>
      </c>
      <c r="O4912">
        <v>268</v>
      </c>
      <c r="P4912">
        <v>5.0599999999999996</v>
      </c>
      <c r="Q4912">
        <v>79</v>
      </c>
      <c r="R4912">
        <v>106.4</v>
      </c>
      <c r="S4912">
        <v>60</v>
      </c>
      <c r="T4912">
        <v>101.3</v>
      </c>
      <c r="U4912">
        <v>95</v>
      </c>
      <c r="V4912">
        <v>-1.68</v>
      </c>
      <c r="W4912">
        <v>208</v>
      </c>
    </row>
    <row r="4913" spans="1:23" x14ac:dyDescent="0.25">
      <c r="A4913">
        <f>COUNTIF('Value Matchup'!$D$356:$D$423,D4913)</f>
        <v>0</v>
      </c>
      <c r="B4913" t="s">
        <v>2122</v>
      </c>
      <c r="C4913">
        <v>61</v>
      </c>
      <c r="D4913" t="s">
        <v>56</v>
      </c>
      <c r="E4913" t="s">
        <v>150</v>
      </c>
      <c r="F4913" s="79" t="s">
        <v>449</v>
      </c>
      <c r="G4913">
        <v>11.36</v>
      </c>
      <c r="H4913">
        <v>111.2</v>
      </c>
      <c r="I4913">
        <v>47</v>
      </c>
      <c r="J4913">
        <v>99.8</v>
      </c>
      <c r="K4913">
        <v>98</v>
      </c>
      <c r="L4913">
        <v>68.7</v>
      </c>
      <c r="M4913">
        <v>65</v>
      </c>
      <c r="N4913">
        <v>-9.1999999999999998E-2</v>
      </c>
      <c r="O4913">
        <v>318</v>
      </c>
      <c r="P4913">
        <v>9.76</v>
      </c>
      <c r="Q4913">
        <v>13</v>
      </c>
      <c r="R4913">
        <v>108.8</v>
      </c>
      <c r="S4913">
        <v>6</v>
      </c>
      <c r="T4913">
        <v>99</v>
      </c>
      <c r="U4913">
        <v>22</v>
      </c>
      <c r="V4913">
        <v>3.08</v>
      </c>
      <c r="W4913">
        <v>86</v>
      </c>
    </row>
    <row r="4914" spans="1:23" x14ac:dyDescent="0.25">
      <c r="A4914">
        <f>COUNTIF('Value Matchup'!$D$356:$D$423,D4914)</f>
        <v>0</v>
      </c>
      <c r="B4914" t="s">
        <v>2122</v>
      </c>
      <c r="C4914">
        <v>62</v>
      </c>
      <c r="D4914" t="s">
        <v>187</v>
      </c>
      <c r="E4914" t="s">
        <v>167</v>
      </c>
      <c r="F4914" s="79" t="s">
        <v>456</v>
      </c>
      <c r="G4914">
        <v>11.29</v>
      </c>
      <c r="H4914">
        <v>111.8</v>
      </c>
      <c r="I4914">
        <v>41</v>
      </c>
      <c r="J4914">
        <v>100.5</v>
      </c>
      <c r="K4914">
        <v>117</v>
      </c>
      <c r="L4914">
        <v>62.5</v>
      </c>
      <c r="M4914">
        <v>295</v>
      </c>
      <c r="N4914">
        <v>0</v>
      </c>
      <c r="O4914">
        <v>159</v>
      </c>
      <c r="P4914">
        <v>3.7</v>
      </c>
      <c r="Q4914">
        <v>99</v>
      </c>
      <c r="R4914">
        <v>104.7</v>
      </c>
      <c r="S4914">
        <v>117</v>
      </c>
      <c r="T4914">
        <v>101</v>
      </c>
      <c r="U4914">
        <v>87</v>
      </c>
      <c r="V4914">
        <v>-0.94</v>
      </c>
      <c r="W4914">
        <v>186</v>
      </c>
    </row>
    <row r="4915" spans="1:23" x14ac:dyDescent="0.25">
      <c r="A4915">
        <f>COUNTIF('Value Matchup'!$D$356:$D$423,D4915)</f>
        <v>0</v>
      </c>
      <c r="B4915" t="s">
        <v>2122</v>
      </c>
      <c r="C4915">
        <v>63</v>
      </c>
      <c r="D4915" t="s">
        <v>417</v>
      </c>
      <c r="E4915" t="s">
        <v>112</v>
      </c>
      <c r="F4915" s="79" t="s">
        <v>539</v>
      </c>
      <c r="G4915">
        <v>11.14</v>
      </c>
      <c r="H4915">
        <v>111.6</v>
      </c>
      <c r="I4915">
        <v>43</v>
      </c>
      <c r="J4915">
        <v>100.4</v>
      </c>
      <c r="K4915">
        <v>114</v>
      </c>
      <c r="L4915">
        <v>64.900000000000006</v>
      </c>
      <c r="M4915">
        <v>217</v>
      </c>
      <c r="N4915">
        <v>-6.7000000000000004E-2</v>
      </c>
      <c r="O4915">
        <v>300</v>
      </c>
      <c r="P4915">
        <v>3.27</v>
      </c>
      <c r="Q4915">
        <v>105</v>
      </c>
      <c r="R4915">
        <v>105.3</v>
      </c>
      <c r="S4915">
        <v>95</v>
      </c>
      <c r="T4915">
        <v>102</v>
      </c>
      <c r="U4915">
        <v>111</v>
      </c>
      <c r="V4915">
        <v>1.87</v>
      </c>
      <c r="W4915">
        <v>110</v>
      </c>
    </row>
    <row r="4916" spans="1:23" x14ac:dyDescent="0.25">
      <c r="A4916">
        <f>COUNTIF('Value Matchup'!$D$356:$D$423,D4916)</f>
        <v>0</v>
      </c>
      <c r="B4916" t="s">
        <v>2122</v>
      </c>
      <c r="C4916">
        <v>64</v>
      </c>
      <c r="D4916" t="s">
        <v>271</v>
      </c>
      <c r="E4916" t="s">
        <v>112</v>
      </c>
      <c r="F4916" s="79" t="s">
        <v>446</v>
      </c>
      <c r="G4916">
        <v>11.08</v>
      </c>
      <c r="H4916">
        <v>106</v>
      </c>
      <c r="I4916">
        <v>110</v>
      </c>
      <c r="J4916">
        <v>94.9</v>
      </c>
      <c r="K4916">
        <v>37</v>
      </c>
      <c r="L4916">
        <v>60.7</v>
      </c>
      <c r="M4916">
        <v>314</v>
      </c>
      <c r="N4916">
        <v>8.0000000000000002E-3</v>
      </c>
      <c r="O4916">
        <v>144</v>
      </c>
      <c r="P4916">
        <v>5.09</v>
      </c>
      <c r="Q4916">
        <v>78</v>
      </c>
      <c r="R4916">
        <v>107</v>
      </c>
      <c r="S4916">
        <v>39</v>
      </c>
      <c r="T4916">
        <v>101.9</v>
      </c>
      <c r="U4916">
        <v>107</v>
      </c>
      <c r="V4916">
        <v>7.16</v>
      </c>
      <c r="W4916">
        <v>26</v>
      </c>
    </row>
    <row r="4917" spans="1:23" x14ac:dyDescent="0.25">
      <c r="A4917">
        <f>COUNTIF('Value Matchup'!$D$356:$D$423,D4917)</f>
        <v>0</v>
      </c>
      <c r="B4917" t="s">
        <v>2122</v>
      </c>
      <c r="C4917">
        <v>65</v>
      </c>
      <c r="D4917" t="s">
        <v>36</v>
      </c>
      <c r="E4917" t="s">
        <v>232</v>
      </c>
      <c r="F4917" s="79" t="s">
        <v>1405</v>
      </c>
      <c r="G4917">
        <v>11</v>
      </c>
      <c r="H4917">
        <v>109.2</v>
      </c>
      <c r="I4917">
        <v>68</v>
      </c>
      <c r="J4917">
        <v>98.2</v>
      </c>
      <c r="K4917">
        <v>76</v>
      </c>
      <c r="L4917">
        <v>61.7</v>
      </c>
      <c r="M4917">
        <v>304</v>
      </c>
      <c r="N4917">
        <v>1.0999999999999999E-2</v>
      </c>
      <c r="O4917">
        <v>134</v>
      </c>
      <c r="P4917">
        <v>9.93</v>
      </c>
      <c r="Q4917">
        <v>12</v>
      </c>
      <c r="R4917">
        <v>107.2</v>
      </c>
      <c r="S4917">
        <v>35</v>
      </c>
      <c r="T4917">
        <v>97.2</v>
      </c>
      <c r="U4917">
        <v>2</v>
      </c>
      <c r="V4917">
        <v>7.36</v>
      </c>
      <c r="W4917">
        <v>23</v>
      </c>
    </row>
    <row r="4918" spans="1:23" x14ac:dyDescent="0.25">
      <c r="A4918">
        <f>COUNTIF('Value Matchup'!$D$356:$D$423,D4918)</f>
        <v>0</v>
      </c>
      <c r="B4918" t="s">
        <v>2122</v>
      </c>
      <c r="C4918">
        <v>66</v>
      </c>
      <c r="D4918" t="s">
        <v>225</v>
      </c>
      <c r="E4918" t="s">
        <v>121</v>
      </c>
      <c r="F4918" s="79" t="s">
        <v>647</v>
      </c>
      <c r="G4918">
        <v>10.97</v>
      </c>
      <c r="H4918">
        <v>104.7</v>
      </c>
      <c r="I4918">
        <v>131</v>
      </c>
      <c r="J4918">
        <v>93.8</v>
      </c>
      <c r="K4918">
        <v>22</v>
      </c>
      <c r="L4918">
        <v>63.5</v>
      </c>
      <c r="M4918">
        <v>268</v>
      </c>
      <c r="N4918">
        <v>1.2E-2</v>
      </c>
      <c r="O4918">
        <v>132</v>
      </c>
      <c r="P4918">
        <v>-4.2699999999999996</v>
      </c>
      <c r="Q4918">
        <v>247</v>
      </c>
      <c r="R4918">
        <v>99.2</v>
      </c>
      <c r="S4918">
        <v>276</v>
      </c>
      <c r="T4918">
        <v>103.4</v>
      </c>
      <c r="U4918">
        <v>185</v>
      </c>
      <c r="V4918">
        <v>0.39</v>
      </c>
      <c r="W4918">
        <v>154</v>
      </c>
    </row>
    <row r="4919" spans="1:23" x14ac:dyDescent="0.25">
      <c r="A4919">
        <f>COUNTIF('Value Matchup'!$D$356:$D$423,D4919)</f>
        <v>0</v>
      </c>
      <c r="B4919" t="s">
        <v>2122</v>
      </c>
      <c r="C4919">
        <v>67</v>
      </c>
      <c r="D4919" t="s">
        <v>270</v>
      </c>
      <c r="E4919" t="s">
        <v>140</v>
      </c>
      <c r="F4919" s="79" t="s">
        <v>1586</v>
      </c>
      <c r="G4919">
        <v>10.83</v>
      </c>
      <c r="H4919">
        <v>111.4</v>
      </c>
      <c r="I4919">
        <v>45</v>
      </c>
      <c r="J4919">
        <v>100.5</v>
      </c>
      <c r="K4919">
        <v>118</v>
      </c>
      <c r="L4919">
        <v>64.400000000000006</v>
      </c>
      <c r="M4919">
        <v>237</v>
      </c>
      <c r="N4919">
        <v>-6.0000000000000001E-3</v>
      </c>
      <c r="O4919">
        <v>178</v>
      </c>
      <c r="P4919">
        <v>7.5</v>
      </c>
      <c r="Q4919">
        <v>35</v>
      </c>
      <c r="R4919">
        <v>106.7</v>
      </c>
      <c r="S4919">
        <v>50</v>
      </c>
      <c r="T4919">
        <v>99.2</v>
      </c>
      <c r="U4919">
        <v>29</v>
      </c>
      <c r="V4919">
        <v>-7.2</v>
      </c>
      <c r="W4919">
        <v>302</v>
      </c>
    </row>
    <row r="4920" spans="1:23" x14ac:dyDescent="0.25">
      <c r="A4920">
        <f>COUNTIF('Value Matchup'!$D$356:$D$423,D4920)</f>
        <v>0</v>
      </c>
      <c r="B4920" t="s">
        <v>2122</v>
      </c>
      <c r="C4920">
        <v>68</v>
      </c>
      <c r="D4920" t="s">
        <v>1023</v>
      </c>
      <c r="E4920" t="s">
        <v>1668</v>
      </c>
      <c r="F4920" s="79" t="s">
        <v>762</v>
      </c>
      <c r="G4920">
        <v>10.74</v>
      </c>
      <c r="H4920">
        <v>107.8</v>
      </c>
      <c r="I4920">
        <v>80</v>
      </c>
      <c r="J4920">
        <v>97.1</v>
      </c>
      <c r="K4920">
        <v>58</v>
      </c>
      <c r="L4920">
        <v>69.2</v>
      </c>
      <c r="M4920">
        <v>49</v>
      </c>
      <c r="N4920">
        <v>3.5999999999999997E-2</v>
      </c>
      <c r="O4920">
        <v>87</v>
      </c>
      <c r="P4920">
        <v>6.73</v>
      </c>
      <c r="Q4920">
        <v>48</v>
      </c>
      <c r="R4920">
        <v>106.7</v>
      </c>
      <c r="S4920">
        <v>49</v>
      </c>
      <c r="T4920">
        <v>100</v>
      </c>
      <c r="U4920">
        <v>54</v>
      </c>
      <c r="V4920">
        <v>-0.43</v>
      </c>
      <c r="W4920">
        <v>173</v>
      </c>
    </row>
    <row r="4921" spans="1:23" x14ac:dyDescent="0.25">
      <c r="A4921">
        <f>COUNTIF('Value Matchup'!$D$356:$D$423,D4921)</f>
        <v>0</v>
      </c>
      <c r="B4921" t="s">
        <v>2122</v>
      </c>
      <c r="C4921">
        <v>69</v>
      </c>
      <c r="D4921" t="s">
        <v>2106</v>
      </c>
      <c r="E4921" t="s">
        <v>1668</v>
      </c>
      <c r="F4921" s="79" t="s">
        <v>450</v>
      </c>
      <c r="G4921">
        <v>10.63</v>
      </c>
      <c r="H4921">
        <v>106.6</v>
      </c>
      <c r="I4921">
        <v>103</v>
      </c>
      <c r="J4921">
        <v>95.9</v>
      </c>
      <c r="K4921">
        <v>45</v>
      </c>
      <c r="L4921">
        <v>67.099999999999994</v>
      </c>
      <c r="M4921">
        <v>121</v>
      </c>
      <c r="N4921">
        <v>4.9000000000000002E-2</v>
      </c>
      <c r="O4921">
        <v>61</v>
      </c>
      <c r="P4921">
        <v>8.4700000000000006</v>
      </c>
      <c r="Q4921">
        <v>27</v>
      </c>
      <c r="R4921">
        <v>107.5</v>
      </c>
      <c r="S4921">
        <v>25</v>
      </c>
      <c r="T4921">
        <v>99.1</v>
      </c>
      <c r="U4921">
        <v>24</v>
      </c>
      <c r="V4921">
        <v>4.1399999999999997</v>
      </c>
      <c r="W4921">
        <v>67</v>
      </c>
    </row>
    <row r="4922" spans="1:23" x14ac:dyDescent="0.25">
      <c r="A4922">
        <f>COUNTIF('Value Matchup'!$D$356:$D$423,D4922)</f>
        <v>1</v>
      </c>
      <c r="B4922" t="s">
        <v>2122</v>
      </c>
      <c r="C4922">
        <v>70</v>
      </c>
      <c r="D4922" t="s">
        <v>125</v>
      </c>
      <c r="E4922" t="s">
        <v>1668</v>
      </c>
      <c r="F4922" s="79" t="s">
        <v>515</v>
      </c>
      <c r="G4922">
        <v>10.32</v>
      </c>
      <c r="H4922">
        <v>111.1</v>
      </c>
      <c r="I4922">
        <v>48</v>
      </c>
      <c r="J4922">
        <v>100.8</v>
      </c>
      <c r="K4922">
        <v>123</v>
      </c>
      <c r="L4922">
        <v>68.599999999999994</v>
      </c>
      <c r="M4922">
        <v>73</v>
      </c>
      <c r="N4922">
        <v>-0.05</v>
      </c>
      <c r="O4922">
        <v>277</v>
      </c>
      <c r="P4922">
        <v>5.16</v>
      </c>
      <c r="Q4922">
        <v>76</v>
      </c>
      <c r="R4922">
        <v>105.6</v>
      </c>
      <c r="S4922">
        <v>85</v>
      </c>
      <c r="T4922">
        <v>100.5</v>
      </c>
      <c r="U4922">
        <v>70</v>
      </c>
      <c r="V4922">
        <v>-4.68</v>
      </c>
      <c r="W4922">
        <v>278</v>
      </c>
    </row>
    <row r="4923" spans="1:23" x14ac:dyDescent="0.25">
      <c r="A4923">
        <f>COUNTIF('Value Matchup'!$D$356:$D$423,D4923)</f>
        <v>1</v>
      </c>
      <c r="B4923" t="s">
        <v>2122</v>
      </c>
      <c r="C4923">
        <v>71</v>
      </c>
      <c r="D4923" t="s">
        <v>244</v>
      </c>
      <c r="E4923" t="s">
        <v>134</v>
      </c>
      <c r="F4923" s="79" t="s">
        <v>1296</v>
      </c>
      <c r="G4923">
        <v>10.14</v>
      </c>
      <c r="H4923">
        <v>109.9</v>
      </c>
      <c r="I4923">
        <v>54</v>
      </c>
      <c r="J4923">
        <v>99.8</v>
      </c>
      <c r="K4923">
        <v>99</v>
      </c>
      <c r="L4923">
        <v>63.4</v>
      </c>
      <c r="M4923">
        <v>275</v>
      </c>
      <c r="N4923">
        <v>-1.2E-2</v>
      </c>
      <c r="O4923">
        <v>192</v>
      </c>
      <c r="P4923">
        <v>6.41</v>
      </c>
      <c r="Q4923">
        <v>58</v>
      </c>
      <c r="R4923">
        <v>106.2</v>
      </c>
      <c r="S4923">
        <v>66</v>
      </c>
      <c r="T4923">
        <v>99.8</v>
      </c>
      <c r="U4923">
        <v>50</v>
      </c>
      <c r="V4923">
        <v>-6.33</v>
      </c>
      <c r="W4923">
        <v>294</v>
      </c>
    </row>
    <row r="4924" spans="1:23" x14ac:dyDescent="0.25">
      <c r="A4924">
        <f>COUNTIF('Value Matchup'!$D$356:$D$423,D4924)</f>
        <v>0</v>
      </c>
      <c r="B4924" t="s">
        <v>2122</v>
      </c>
      <c r="C4924">
        <v>72</v>
      </c>
      <c r="D4924" t="s">
        <v>111</v>
      </c>
      <c r="E4924" t="s">
        <v>112</v>
      </c>
      <c r="F4924" s="79" t="s">
        <v>1406</v>
      </c>
      <c r="G4924">
        <v>10.1</v>
      </c>
      <c r="H4924">
        <v>106</v>
      </c>
      <c r="I4924">
        <v>111</v>
      </c>
      <c r="J4924">
        <v>95.9</v>
      </c>
      <c r="K4924">
        <v>44</v>
      </c>
      <c r="L4924">
        <v>66.2</v>
      </c>
      <c r="M4924">
        <v>162</v>
      </c>
      <c r="N4924">
        <v>-1.4E-2</v>
      </c>
      <c r="O4924">
        <v>198</v>
      </c>
      <c r="P4924">
        <v>2.5499999999999998</v>
      </c>
      <c r="Q4924">
        <v>117</v>
      </c>
      <c r="R4924">
        <v>105.7</v>
      </c>
      <c r="S4924">
        <v>84</v>
      </c>
      <c r="T4924">
        <v>103.2</v>
      </c>
      <c r="U4924">
        <v>169</v>
      </c>
      <c r="V4924">
        <v>-1.97</v>
      </c>
      <c r="W4924">
        <v>217</v>
      </c>
    </row>
    <row r="4925" spans="1:23" x14ac:dyDescent="0.25">
      <c r="A4925">
        <f>COUNTIF('Value Matchup'!$D$356:$D$423,D4925)</f>
        <v>0</v>
      </c>
      <c r="B4925" t="s">
        <v>2122</v>
      </c>
      <c r="C4925">
        <v>73</v>
      </c>
      <c r="D4925" t="s">
        <v>1967</v>
      </c>
      <c r="E4925" t="s">
        <v>176</v>
      </c>
      <c r="F4925" s="79" t="s">
        <v>648</v>
      </c>
      <c r="G4925">
        <v>10.039999999999999</v>
      </c>
      <c r="H4925">
        <v>104.7</v>
      </c>
      <c r="I4925">
        <v>132</v>
      </c>
      <c r="J4925">
        <v>94.6</v>
      </c>
      <c r="K4925">
        <v>31</v>
      </c>
      <c r="L4925">
        <v>66.400000000000006</v>
      </c>
      <c r="M4925">
        <v>151</v>
      </c>
      <c r="N4925">
        <v>4.9000000000000002E-2</v>
      </c>
      <c r="O4925">
        <v>57</v>
      </c>
      <c r="P4925">
        <v>-3.2</v>
      </c>
      <c r="Q4925">
        <v>217</v>
      </c>
      <c r="R4925">
        <v>101</v>
      </c>
      <c r="S4925">
        <v>225</v>
      </c>
      <c r="T4925">
        <v>104.2</v>
      </c>
      <c r="U4925">
        <v>215</v>
      </c>
      <c r="V4925">
        <v>-3.98</v>
      </c>
      <c r="W4925">
        <v>257</v>
      </c>
    </row>
    <row r="4926" spans="1:23" x14ac:dyDescent="0.25">
      <c r="A4926">
        <f>COUNTIF('Value Matchup'!$D$356:$D$423,D4926)</f>
        <v>0</v>
      </c>
      <c r="B4926" t="s">
        <v>2122</v>
      </c>
      <c r="C4926">
        <v>74</v>
      </c>
      <c r="D4926" t="s">
        <v>2107</v>
      </c>
      <c r="E4926" t="s">
        <v>123</v>
      </c>
      <c r="F4926" s="79" t="s">
        <v>456</v>
      </c>
      <c r="G4926">
        <v>9.91</v>
      </c>
      <c r="H4926">
        <v>107.1</v>
      </c>
      <c r="I4926">
        <v>94</v>
      </c>
      <c r="J4926">
        <v>97.2</v>
      </c>
      <c r="K4926">
        <v>62</v>
      </c>
      <c r="L4926">
        <v>67.599999999999994</v>
      </c>
      <c r="M4926">
        <v>107</v>
      </c>
      <c r="N4926">
        <v>3.6999999999999998E-2</v>
      </c>
      <c r="O4926">
        <v>83</v>
      </c>
      <c r="P4926">
        <v>2.67</v>
      </c>
      <c r="Q4926">
        <v>114</v>
      </c>
      <c r="R4926">
        <v>104.8</v>
      </c>
      <c r="S4926">
        <v>115</v>
      </c>
      <c r="T4926">
        <v>102.2</v>
      </c>
      <c r="U4926">
        <v>122</v>
      </c>
      <c r="V4926">
        <v>9.1199999999999992</v>
      </c>
      <c r="W4926">
        <v>17</v>
      </c>
    </row>
    <row r="4927" spans="1:23" x14ac:dyDescent="0.25">
      <c r="A4927">
        <f>COUNTIF('Value Matchup'!$D$356:$D$423,D4927)</f>
        <v>0</v>
      </c>
      <c r="B4927" t="s">
        <v>2122</v>
      </c>
      <c r="C4927">
        <v>75</v>
      </c>
      <c r="D4927" t="s">
        <v>319</v>
      </c>
      <c r="E4927" t="s">
        <v>1974</v>
      </c>
      <c r="F4927" s="79" t="s">
        <v>752</v>
      </c>
      <c r="G4927">
        <v>9.8800000000000008</v>
      </c>
      <c r="H4927">
        <v>107</v>
      </c>
      <c r="I4927">
        <v>96</v>
      </c>
      <c r="J4927">
        <v>97.1</v>
      </c>
      <c r="K4927">
        <v>59</v>
      </c>
      <c r="L4927">
        <v>69.7</v>
      </c>
      <c r="M4927">
        <v>42</v>
      </c>
      <c r="N4927">
        <v>-1.2999999999999999E-2</v>
      </c>
      <c r="O4927">
        <v>196</v>
      </c>
      <c r="P4927">
        <v>-2.52</v>
      </c>
      <c r="Q4927">
        <v>202</v>
      </c>
      <c r="R4927">
        <v>103.4</v>
      </c>
      <c r="S4927">
        <v>153</v>
      </c>
      <c r="T4927">
        <v>105.9</v>
      </c>
      <c r="U4927">
        <v>283</v>
      </c>
      <c r="V4927">
        <v>2.65</v>
      </c>
      <c r="W4927">
        <v>91</v>
      </c>
    </row>
    <row r="4928" spans="1:23" x14ac:dyDescent="0.25">
      <c r="A4928">
        <f>COUNTIF('Value Matchup'!$D$356:$D$423,D4928)</f>
        <v>1</v>
      </c>
      <c r="B4928" t="s">
        <v>2122</v>
      </c>
      <c r="C4928">
        <v>76</v>
      </c>
      <c r="D4928" t="s">
        <v>30</v>
      </c>
      <c r="E4928" t="s">
        <v>112</v>
      </c>
      <c r="F4928" s="79" t="s">
        <v>540</v>
      </c>
      <c r="G4928">
        <v>9.8699999999999992</v>
      </c>
      <c r="H4928">
        <v>107.4</v>
      </c>
      <c r="I4928">
        <v>87</v>
      </c>
      <c r="J4928">
        <v>97.5</v>
      </c>
      <c r="K4928">
        <v>68</v>
      </c>
      <c r="L4928">
        <v>68.599999999999994</v>
      </c>
      <c r="M4928">
        <v>72</v>
      </c>
      <c r="N4928">
        <v>5.6000000000000001E-2</v>
      </c>
      <c r="O4928">
        <v>50</v>
      </c>
      <c r="P4928">
        <v>3.27</v>
      </c>
      <c r="Q4928">
        <v>104</v>
      </c>
      <c r="R4928">
        <v>105.5</v>
      </c>
      <c r="S4928">
        <v>89</v>
      </c>
      <c r="T4928">
        <v>102.2</v>
      </c>
      <c r="U4928">
        <v>126</v>
      </c>
      <c r="V4928">
        <v>-2.2400000000000002</v>
      </c>
      <c r="W4928">
        <v>222</v>
      </c>
    </row>
    <row r="4929" spans="1:23" x14ac:dyDescent="0.25">
      <c r="A4929">
        <f>COUNTIF('Value Matchup'!$D$356:$D$423,D4929)</f>
        <v>0</v>
      </c>
      <c r="B4929" t="s">
        <v>2122</v>
      </c>
      <c r="C4929">
        <v>77</v>
      </c>
      <c r="D4929" t="s">
        <v>2108</v>
      </c>
      <c r="E4929" t="s">
        <v>146</v>
      </c>
      <c r="F4929" s="79" t="s">
        <v>2026</v>
      </c>
      <c r="G4929">
        <v>9.6</v>
      </c>
      <c r="H4929">
        <v>102.1</v>
      </c>
      <c r="I4929">
        <v>181</v>
      </c>
      <c r="J4929">
        <v>92.5</v>
      </c>
      <c r="K4929">
        <v>17</v>
      </c>
      <c r="L4929">
        <v>68.2</v>
      </c>
      <c r="M4929">
        <v>83</v>
      </c>
      <c r="N4929">
        <v>3.4000000000000002E-2</v>
      </c>
      <c r="O4929">
        <v>91</v>
      </c>
      <c r="P4929">
        <v>-1.72</v>
      </c>
      <c r="Q4929">
        <v>187</v>
      </c>
      <c r="R4929">
        <v>101.8</v>
      </c>
      <c r="S4929">
        <v>199</v>
      </c>
      <c r="T4929">
        <v>103.5</v>
      </c>
      <c r="U4929">
        <v>188</v>
      </c>
      <c r="V4929">
        <v>3.31</v>
      </c>
      <c r="W4929">
        <v>81</v>
      </c>
    </row>
    <row r="4930" spans="1:23" x14ac:dyDescent="0.25">
      <c r="A4930">
        <f>COUNTIF('Value Matchup'!$D$356:$D$423,D4930)</f>
        <v>0</v>
      </c>
      <c r="B4930" t="s">
        <v>2122</v>
      </c>
      <c r="C4930">
        <v>78</v>
      </c>
      <c r="D4930" t="s">
        <v>1679</v>
      </c>
      <c r="E4930" t="s">
        <v>151</v>
      </c>
      <c r="F4930" s="79" t="s">
        <v>750</v>
      </c>
      <c r="G4930">
        <v>9.41</v>
      </c>
      <c r="H4930">
        <v>106.8</v>
      </c>
      <c r="I4930">
        <v>100</v>
      </c>
      <c r="J4930">
        <v>97.4</v>
      </c>
      <c r="K4930">
        <v>64</v>
      </c>
      <c r="L4930">
        <v>64.900000000000006</v>
      </c>
      <c r="M4930">
        <v>220</v>
      </c>
      <c r="N4930">
        <v>0.08</v>
      </c>
      <c r="O4930">
        <v>20</v>
      </c>
      <c r="P4930">
        <v>3.04</v>
      </c>
      <c r="Q4930">
        <v>110</v>
      </c>
      <c r="R4930">
        <v>105.2</v>
      </c>
      <c r="S4930">
        <v>98</v>
      </c>
      <c r="T4930">
        <v>102.2</v>
      </c>
      <c r="U4930">
        <v>120</v>
      </c>
      <c r="V4930">
        <v>-0.59</v>
      </c>
      <c r="W4930">
        <v>175</v>
      </c>
    </row>
    <row r="4931" spans="1:23" x14ac:dyDescent="0.25">
      <c r="A4931">
        <f>COUNTIF('Value Matchup'!$D$356:$D$423,D4931)</f>
        <v>0</v>
      </c>
      <c r="B4931" t="s">
        <v>2122</v>
      </c>
      <c r="C4931">
        <v>79</v>
      </c>
      <c r="D4931" t="s">
        <v>411</v>
      </c>
      <c r="E4931" t="s">
        <v>1668</v>
      </c>
      <c r="F4931" s="79" t="s">
        <v>1860</v>
      </c>
      <c r="G4931">
        <v>9.14</v>
      </c>
      <c r="H4931">
        <v>96</v>
      </c>
      <c r="I4931">
        <v>264</v>
      </c>
      <c r="J4931">
        <v>86.9</v>
      </c>
      <c r="K4931">
        <v>1</v>
      </c>
      <c r="L4931">
        <v>57.8</v>
      </c>
      <c r="M4931">
        <v>327</v>
      </c>
      <c r="N4931">
        <v>-4.8000000000000001E-2</v>
      </c>
      <c r="O4931">
        <v>271</v>
      </c>
      <c r="P4931">
        <v>8.67</v>
      </c>
      <c r="Q4931">
        <v>22</v>
      </c>
      <c r="R4931">
        <v>108.5</v>
      </c>
      <c r="S4931">
        <v>11</v>
      </c>
      <c r="T4931">
        <v>99.8</v>
      </c>
      <c r="U4931">
        <v>49</v>
      </c>
      <c r="V4931">
        <v>5.63</v>
      </c>
      <c r="W4931">
        <v>44</v>
      </c>
    </row>
    <row r="4932" spans="1:23" x14ac:dyDescent="0.25">
      <c r="A4932">
        <f>COUNTIF('Value Matchup'!$D$356:$D$423,D4932)</f>
        <v>0</v>
      </c>
      <c r="B4932" t="s">
        <v>2122</v>
      </c>
      <c r="C4932">
        <v>80</v>
      </c>
      <c r="D4932" t="s">
        <v>288</v>
      </c>
      <c r="E4932" t="s">
        <v>134</v>
      </c>
      <c r="F4932" s="79" t="s">
        <v>1741</v>
      </c>
      <c r="G4932">
        <v>9.1300000000000008</v>
      </c>
      <c r="H4932">
        <v>105.2</v>
      </c>
      <c r="I4932">
        <v>122</v>
      </c>
      <c r="J4932">
        <v>96.1</v>
      </c>
      <c r="K4932">
        <v>48</v>
      </c>
      <c r="L4932">
        <v>64.900000000000006</v>
      </c>
      <c r="M4932">
        <v>218</v>
      </c>
      <c r="N4932">
        <v>-8.2000000000000003E-2</v>
      </c>
      <c r="O4932">
        <v>313</v>
      </c>
      <c r="P4932">
        <v>5.73</v>
      </c>
      <c r="Q4932">
        <v>67</v>
      </c>
      <c r="R4932">
        <v>105.5</v>
      </c>
      <c r="S4932">
        <v>91</v>
      </c>
      <c r="T4932">
        <v>99.7</v>
      </c>
      <c r="U4932">
        <v>45</v>
      </c>
      <c r="V4932">
        <v>-6.91</v>
      </c>
      <c r="W4932">
        <v>298</v>
      </c>
    </row>
    <row r="4933" spans="1:23" x14ac:dyDescent="0.25">
      <c r="A4933">
        <f>COUNTIF('Value Matchup'!$D$356:$D$423,D4933)</f>
        <v>0</v>
      </c>
      <c r="B4933" t="s">
        <v>2122</v>
      </c>
      <c r="C4933">
        <v>81</v>
      </c>
      <c r="D4933" t="s">
        <v>44</v>
      </c>
      <c r="E4933" t="s">
        <v>182</v>
      </c>
      <c r="F4933" s="79" t="s">
        <v>1296</v>
      </c>
      <c r="G4933">
        <v>9.0500000000000007</v>
      </c>
      <c r="H4933">
        <v>111.5</v>
      </c>
      <c r="I4933">
        <v>44</v>
      </c>
      <c r="J4933">
        <v>102.4</v>
      </c>
      <c r="K4933">
        <v>158</v>
      </c>
      <c r="L4933">
        <v>63.1</v>
      </c>
      <c r="M4933">
        <v>284</v>
      </c>
      <c r="N4933">
        <v>-8.6999999999999994E-2</v>
      </c>
      <c r="O4933">
        <v>316</v>
      </c>
      <c r="P4933">
        <v>0.76</v>
      </c>
      <c r="Q4933">
        <v>144</v>
      </c>
      <c r="R4933">
        <v>103.1</v>
      </c>
      <c r="S4933">
        <v>162</v>
      </c>
      <c r="T4933">
        <v>102.3</v>
      </c>
      <c r="U4933">
        <v>131</v>
      </c>
      <c r="V4933">
        <v>3.06</v>
      </c>
      <c r="W4933">
        <v>87</v>
      </c>
    </row>
    <row r="4934" spans="1:23" x14ac:dyDescent="0.25">
      <c r="A4934">
        <f>COUNTIF('Value Matchup'!$D$356:$D$423,D4934)</f>
        <v>1</v>
      </c>
      <c r="B4934" t="s">
        <v>2122</v>
      </c>
      <c r="C4934">
        <v>82</v>
      </c>
      <c r="D4934" t="s">
        <v>375</v>
      </c>
      <c r="E4934" t="s">
        <v>114</v>
      </c>
      <c r="F4934" s="79" t="s">
        <v>449</v>
      </c>
      <c r="G4934">
        <v>8.89</v>
      </c>
      <c r="H4934">
        <v>110</v>
      </c>
      <c r="I4934">
        <v>53</v>
      </c>
      <c r="J4934">
        <v>101.1</v>
      </c>
      <c r="K4934">
        <v>131</v>
      </c>
      <c r="L4934">
        <v>65</v>
      </c>
      <c r="M4934">
        <v>212</v>
      </c>
      <c r="N4934">
        <v>-5.1999999999999998E-2</v>
      </c>
      <c r="O4934">
        <v>281</v>
      </c>
      <c r="P4934">
        <v>8.9499999999999993</v>
      </c>
      <c r="Q4934">
        <v>19</v>
      </c>
      <c r="R4934">
        <v>107.2</v>
      </c>
      <c r="S4934">
        <v>34</v>
      </c>
      <c r="T4934">
        <v>98.2</v>
      </c>
      <c r="U4934">
        <v>11</v>
      </c>
      <c r="V4934">
        <v>0.41</v>
      </c>
      <c r="W4934">
        <v>153</v>
      </c>
    </row>
    <row r="4935" spans="1:23" x14ac:dyDescent="0.25">
      <c r="A4935">
        <f>COUNTIF('Value Matchup'!$D$356:$D$423,D4935)</f>
        <v>0</v>
      </c>
      <c r="B4935" t="s">
        <v>2122</v>
      </c>
      <c r="C4935">
        <v>83</v>
      </c>
      <c r="D4935" t="s">
        <v>246</v>
      </c>
      <c r="E4935" t="s">
        <v>112</v>
      </c>
      <c r="F4935" s="79" t="s">
        <v>539</v>
      </c>
      <c r="G4935">
        <v>8.65</v>
      </c>
      <c r="H4935">
        <v>106.6</v>
      </c>
      <c r="I4935">
        <v>101</v>
      </c>
      <c r="J4935">
        <v>98</v>
      </c>
      <c r="K4935">
        <v>74</v>
      </c>
      <c r="L4935">
        <v>65.400000000000006</v>
      </c>
      <c r="M4935">
        <v>202</v>
      </c>
      <c r="N4935">
        <v>1E-3</v>
      </c>
      <c r="O4935">
        <v>156</v>
      </c>
      <c r="P4935">
        <v>4.45</v>
      </c>
      <c r="Q4935">
        <v>88</v>
      </c>
      <c r="R4935">
        <v>106</v>
      </c>
      <c r="S4935">
        <v>76</v>
      </c>
      <c r="T4935">
        <v>101.5</v>
      </c>
      <c r="U4935">
        <v>100</v>
      </c>
      <c r="V4935">
        <v>5.92</v>
      </c>
      <c r="W4935">
        <v>35</v>
      </c>
    </row>
    <row r="4936" spans="1:23" x14ac:dyDescent="0.25">
      <c r="A4936">
        <f>COUNTIF('Value Matchup'!$D$356:$D$423,D4936)</f>
        <v>1</v>
      </c>
      <c r="B4936" t="s">
        <v>2122</v>
      </c>
      <c r="C4936">
        <v>84</v>
      </c>
      <c r="D4936" t="s">
        <v>374</v>
      </c>
      <c r="E4936" t="s">
        <v>182</v>
      </c>
      <c r="F4936" s="79" t="s">
        <v>441</v>
      </c>
      <c r="G4936">
        <v>8.5299999999999994</v>
      </c>
      <c r="H4936">
        <v>109.4</v>
      </c>
      <c r="I4936">
        <v>63</v>
      </c>
      <c r="J4936">
        <v>100.9</v>
      </c>
      <c r="K4936">
        <v>126</v>
      </c>
      <c r="L4936">
        <v>60.3</v>
      </c>
      <c r="M4936">
        <v>316</v>
      </c>
      <c r="N4936">
        <v>-4.3999999999999997E-2</v>
      </c>
      <c r="O4936">
        <v>267</v>
      </c>
      <c r="P4936">
        <v>4.9400000000000004</v>
      </c>
      <c r="Q4936">
        <v>80</v>
      </c>
      <c r="R4936">
        <v>105.3</v>
      </c>
      <c r="S4936">
        <v>97</v>
      </c>
      <c r="T4936">
        <v>100.3</v>
      </c>
      <c r="U4936">
        <v>61</v>
      </c>
      <c r="V4936">
        <v>14.45</v>
      </c>
      <c r="W4936">
        <v>2</v>
      </c>
    </row>
    <row r="4937" spans="1:23" x14ac:dyDescent="0.25">
      <c r="A4937">
        <f>COUNTIF('Value Matchup'!$D$356:$D$423,D4937)</f>
        <v>0</v>
      </c>
      <c r="B4937" t="s">
        <v>2122</v>
      </c>
      <c r="C4937">
        <v>85</v>
      </c>
      <c r="D4937" t="s">
        <v>1622</v>
      </c>
      <c r="E4937" t="s">
        <v>112</v>
      </c>
      <c r="F4937" s="79" t="s">
        <v>516</v>
      </c>
      <c r="G4937">
        <v>8.2899999999999991</v>
      </c>
      <c r="H4937">
        <v>109.8</v>
      </c>
      <c r="I4937">
        <v>58</v>
      </c>
      <c r="J4937">
        <v>101.5</v>
      </c>
      <c r="K4937">
        <v>138</v>
      </c>
      <c r="L4937">
        <v>65.7</v>
      </c>
      <c r="M4937">
        <v>187</v>
      </c>
      <c r="N4937">
        <v>4.2000000000000003E-2</v>
      </c>
      <c r="O4937">
        <v>70</v>
      </c>
      <c r="P4937">
        <v>2.72</v>
      </c>
      <c r="Q4937">
        <v>112</v>
      </c>
      <c r="R4937">
        <v>104.9</v>
      </c>
      <c r="S4937">
        <v>109</v>
      </c>
      <c r="T4937">
        <v>102.2</v>
      </c>
      <c r="U4937">
        <v>123</v>
      </c>
      <c r="V4937">
        <v>-4.24</v>
      </c>
      <c r="W4937">
        <v>264</v>
      </c>
    </row>
    <row r="4938" spans="1:23" x14ac:dyDescent="0.25">
      <c r="A4938">
        <f>COUNTIF('Value Matchup'!$D$356:$D$423,D4938)</f>
        <v>0</v>
      </c>
      <c r="B4938" t="s">
        <v>2122</v>
      </c>
      <c r="C4938">
        <v>86</v>
      </c>
      <c r="D4938" t="s">
        <v>416</v>
      </c>
      <c r="E4938" t="s">
        <v>123</v>
      </c>
      <c r="F4938" s="79" t="s">
        <v>1059</v>
      </c>
      <c r="G4938">
        <v>8.0299999999999994</v>
      </c>
      <c r="H4938">
        <v>112.8</v>
      </c>
      <c r="I4938">
        <v>31</v>
      </c>
      <c r="J4938">
        <v>104.8</v>
      </c>
      <c r="K4938">
        <v>211</v>
      </c>
      <c r="L4938">
        <v>66.400000000000006</v>
      </c>
      <c r="M4938">
        <v>148</v>
      </c>
      <c r="N4938">
        <v>-2.1999999999999999E-2</v>
      </c>
      <c r="O4938">
        <v>221</v>
      </c>
      <c r="P4938">
        <v>-0.33</v>
      </c>
      <c r="Q4938">
        <v>158</v>
      </c>
      <c r="R4938">
        <v>102.8</v>
      </c>
      <c r="S4938">
        <v>174</v>
      </c>
      <c r="T4938">
        <v>103.1</v>
      </c>
      <c r="U4938">
        <v>163</v>
      </c>
      <c r="V4938">
        <v>-1.75</v>
      </c>
      <c r="W4938">
        <v>211</v>
      </c>
    </row>
    <row r="4939" spans="1:23" x14ac:dyDescent="0.25">
      <c r="A4939">
        <f>COUNTIF('Value Matchup'!$D$356:$D$423,D4939)</f>
        <v>0</v>
      </c>
      <c r="B4939" t="s">
        <v>2122</v>
      </c>
      <c r="C4939">
        <v>87</v>
      </c>
      <c r="D4939" t="s">
        <v>185</v>
      </c>
      <c r="E4939" t="s">
        <v>123</v>
      </c>
      <c r="F4939" s="79" t="s">
        <v>456</v>
      </c>
      <c r="G4939">
        <v>7.98</v>
      </c>
      <c r="H4939">
        <v>107.9</v>
      </c>
      <c r="I4939">
        <v>76</v>
      </c>
      <c r="J4939">
        <v>99.9</v>
      </c>
      <c r="K4939">
        <v>103</v>
      </c>
      <c r="L4939">
        <v>66.599999999999994</v>
      </c>
      <c r="M4939">
        <v>143</v>
      </c>
      <c r="N4939">
        <v>-5.3999999999999999E-2</v>
      </c>
      <c r="O4939">
        <v>284</v>
      </c>
      <c r="P4939">
        <v>0.32</v>
      </c>
      <c r="Q4939">
        <v>150</v>
      </c>
      <c r="R4939">
        <v>102.9</v>
      </c>
      <c r="S4939">
        <v>171</v>
      </c>
      <c r="T4939">
        <v>102.5</v>
      </c>
      <c r="U4939">
        <v>142</v>
      </c>
      <c r="V4939">
        <v>1.89</v>
      </c>
      <c r="W4939">
        <v>109</v>
      </c>
    </row>
    <row r="4940" spans="1:23" x14ac:dyDescent="0.25">
      <c r="A4940">
        <f>COUNTIF('Value Matchup'!$D$356:$D$423,D4940)</f>
        <v>0</v>
      </c>
      <c r="B4940" t="s">
        <v>2122</v>
      </c>
      <c r="C4940">
        <v>88</v>
      </c>
      <c r="D4940" t="s">
        <v>383</v>
      </c>
      <c r="E4940" t="s">
        <v>112</v>
      </c>
      <c r="F4940" s="79" t="s">
        <v>1586</v>
      </c>
      <c r="G4940">
        <v>7.85</v>
      </c>
      <c r="H4940">
        <v>107.4</v>
      </c>
      <c r="I4940">
        <v>85</v>
      </c>
      <c r="J4940">
        <v>99.5</v>
      </c>
      <c r="K4940">
        <v>93</v>
      </c>
      <c r="L4940">
        <v>65.7</v>
      </c>
      <c r="M4940">
        <v>188</v>
      </c>
      <c r="N4940">
        <v>-2.8000000000000001E-2</v>
      </c>
      <c r="O4940">
        <v>241</v>
      </c>
      <c r="P4940">
        <v>4.17</v>
      </c>
      <c r="Q4940">
        <v>92</v>
      </c>
      <c r="R4940">
        <v>105.6</v>
      </c>
      <c r="S4940">
        <v>87</v>
      </c>
      <c r="T4940">
        <v>101.4</v>
      </c>
      <c r="U4940">
        <v>98</v>
      </c>
      <c r="V4940">
        <v>5.75</v>
      </c>
      <c r="W4940">
        <v>40</v>
      </c>
    </row>
    <row r="4941" spans="1:23" x14ac:dyDescent="0.25">
      <c r="A4941">
        <f>COUNTIF('Value Matchup'!$D$356:$D$423,D4941)</f>
        <v>1</v>
      </c>
      <c r="B4941" t="s">
        <v>2122</v>
      </c>
      <c r="C4941">
        <v>89</v>
      </c>
      <c r="D4941" t="s">
        <v>61</v>
      </c>
      <c r="E4941" t="s">
        <v>140</v>
      </c>
      <c r="F4941" s="79" t="s">
        <v>1194</v>
      </c>
      <c r="G4941">
        <v>7.47</v>
      </c>
      <c r="H4941">
        <v>107.1</v>
      </c>
      <c r="I4941">
        <v>93</v>
      </c>
      <c r="J4941">
        <v>99.7</v>
      </c>
      <c r="K4941">
        <v>96</v>
      </c>
      <c r="L4941">
        <v>68</v>
      </c>
      <c r="M4941">
        <v>91</v>
      </c>
      <c r="N4941">
        <v>5.8999999999999997E-2</v>
      </c>
      <c r="O4941">
        <v>46</v>
      </c>
      <c r="P4941">
        <v>11.11</v>
      </c>
      <c r="Q4941">
        <v>3</v>
      </c>
      <c r="R4941">
        <v>109.5</v>
      </c>
      <c r="S4941">
        <v>1</v>
      </c>
      <c r="T4941">
        <v>98.4</v>
      </c>
      <c r="U4941">
        <v>15</v>
      </c>
      <c r="V4941">
        <v>1.06</v>
      </c>
      <c r="W4941">
        <v>133</v>
      </c>
    </row>
    <row r="4942" spans="1:23" x14ac:dyDescent="0.25">
      <c r="A4942">
        <f>COUNTIF('Value Matchup'!$D$356:$D$423,D4942)</f>
        <v>0</v>
      </c>
      <c r="B4942" t="s">
        <v>2122</v>
      </c>
      <c r="C4942">
        <v>90</v>
      </c>
      <c r="D4942" t="s">
        <v>397</v>
      </c>
      <c r="E4942" t="s">
        <v>110</v>
      </c>
      <c r="F4942" s="79" t="s">
        <v>454</v>
      </c>
      <c r="G4942">
        <v>7.04</v>
      </c>
      <c r="H4942">
        <v>107.3</v>
      </c>
      <c r="I4942">
        <v>91</v>
      </c>
      <c r="J4942">
        <v>100.2</v>
      </c>
      <c r="K4942">
        <v>110</v>
      </c>
      <c r="L4942">
        <v>69.099999999999994</v>
      </c>
      <c r="M4942">
        <v>50</v>
      </c>
      <c r="N4942">
        <v>0.03</v>
      </c>
      <c r="O4942">
        <v>101</v>
      </c>
      <c r="P4942">
        <v>6.03</v>
      </c>
      <c r="Q4942">
        <v>64</v>
      </c>
      <c r="R4942">
        <v>106.8</v>
      </c>
      <c r="S4942">
        <v>45</v>
      </c>
      <c r="T4942">
        <v>100.8</v>
      </c>
      <c r="U4942">
        <v>81</v>
      </c>
      <c r="V4942">
        <v>3.02</v>
      </c>
      <c r="W4942">
        <v>88</v>
      </c>
    </row>
    <row r="4943" spans="1:23" x14ac:dyDescent="0.25">
      <c r="A4943">
        <f>COUNTIF('Value Matchup'!$D$356:$D$423,D4943)</f>
        <v>0</v>
      </c>
      <c r="B4943" t="s">
        <v>2122</v>
      </c>
      <c r="C4943">
        <v>91</v>
      </c>
      <c r="D4943" t="s">
        <v>331</v>
      </c>
      <c r="E4943" t="s">
        <v>155</v>
      </c>
      <c r="F4943" s="79" t="s">
        <v>455</v>
      </c>
      <c r="G4943">
        <v>7.02</v>
      </c>
      <c r="H4943">
        <v>107.2</v>
      </c>
      <c r="I4943">
        <v>92</v>
      </c>
      <c r="J4943">
        <v>100.1</v>
      </c>
      <c r="K4943">
        <v>107</v>
      </c>
      <c r="L4943">
        <v>66.900000000000006</v>
      </c>
      <c r="M4943">
        <v>128</v>
      </c>
      <c r="N4943">
        <v>7.0000000000000001E-3</v>
      </c>
      <c r="O4943">
        <v>149</v>
      </c>
      <c r="P4943">
        <v>2.5499999999999998</v>
      </c>
      <c r="Q4943">
        <v>116</v>
      </c>
      <c r="R4943">
        <v>104.2</v>
      </c>
      <c r="S4943">
        <v>130</v>
      </c>
      <c r="T4943">
        <v>101.7</v>
      </c>
      <c r="U4943">
        <v>102</v>
      </c>
      <c r="V4943">
        <v>4.07</v>
      </c>
      <c r="W4943">
        <v>68</v>
      </c>
    </row>
    <row r="4944" spans="1:23" x14ac:dyDescent="0.25">
      <c r="A4944">
        <f>COUNTIF('Value Matchup'!$D$356:$D$423,D4944)</f>
        <v>0</v>
      </c>
      <c r="B4944" t="s">
        <v>2122</v>
      </c>
      <c r="C4944">
        <v>92</v>
      </c>
      <c r="D4944" t="s">
        <v>141</v>
      </c>
      <c r="E4944" t="s">
        <v>118</v>
      </c>
      <c r="F4944" s="79" t="s">
        <v>2026</v>
      </c>
      <c r="G4944">
        <v>6.83</v>
      </c>
      <c r="H4944">
        <v>100.7</v>
      </c>
      <c r="I4944">
        <v>207</v>
      </c>
      <c r="J4944">
        <v>93.9</v>
      </c>
      <c r="K4944">
        <v>24</v>
      </c>
      <c r="L4944">
        <v>62</v>
      </c>
      <c r="M4944">
        <v>302</v>
      </c>
      <c r="N4944">
        <v>2.1999999999999999E-2</v>
      </c>
      <c r="O4944">
        <v>110</v>
      </c>
      <c r="P4944">
        <v>-3.28</v>
      </c>
      <c r="Q4944">
        <v>220</v>
      </c>
      <c r="R4944">
        <v>99.9</v>
      </c>
      <c r="S4944">
        <v>254</v>
      </c>
      <c r="T4944">
        <v>103.2</v>
      </c>
      <c r="U4944">
        <v>168</v>
      </c>
      <c r="V4944">
        <v>-0.67</v>
      </c>
      <c r="W4944">
        <v>177</v>
      </c>
    </row>
    <row r="4945" spans="1:23" x14ac:dyDescent="0.25">
      <c r="A4945">
        <f>COUNTIF('Value Matchup'!$D$356:$D$423,D4945)</f>
        <v>1</v>
      </c>
      <c r="B4945" t="s">
        <v>2122</v>
      </c>
      <c r="C4945">
        <v>93</v>
      </c>
      <c r="D4945" t="s">
        <v>40</v>
      </c>
      <c r="E4945" t="s">
        <v>1668</v>
      </c>
      <c r="F4945" s="79" t="s">
        <v>1988</v>
      </c>
      <c r="G4945">
        <v>6.73</v>
      </c>
      <c r="H4945">
        <v>107</v>
      </c>
      <c r="I4945">
        <v>95</v>
      </c>
      <c r="J4945">
        <v>100.3</v>
      </c>
      <c r="K4945">
        <v>111</v>
      </c>
      <c r="L4945">
        <v>66.3</v>
      </c>
      <c r="M4945">
        <v>157</v>
      </c>
      <c r="N4945">
        <v>2.5999999999999999E-2</v>
      </c>
      <c r="O4945">
        <v>106</v>
      </c>
      <c r="P4945">
        <v>7</v>
      </c>
      <c r="Q4945">
        <v>43</v>
      </c>
      <c r="R4945">
        <v>106.5</v>
      </c>
      <c r="S4945">
        <v>55</v>
      </c>
      <c r="T4945">
        <v>99.5</v>
      </c>
      <c r="U4945">
        <v>36</v>
      </c>
      <c r="V4945">
        <v>-0.39</v>
      </c>
      <c r="W4945">
        <v>171</v>
      </c>
    </row>
    <row r="4946" spans="1:23" x14ac:dyDescent="0.25">
      <c r="A4946">
        <f>COUNTIF('Value Matchup'!$D$356:$D$423,D4946)</f>
        <v>1</v>
      </c>
      <c r="B4946" t="s">
        <v>2122</v>
      </c>
      <c r="C4946">
        <v>94</v>
      </c>
      <c r="D4946" t="s">
        <v>406</v>
      </c>
      <c r="E4946" t="s">
        <v>140</v>
      </c>
      <c r="F4946" s="79" t="s">
        <v>441</v>
      </c>
      <c r="G4946">
        <v>6.7</v>
      </c>
      <c r="H4946">
        <v>104.9</v>
      </c>
      <c r="I4946">
        <v>127</v>
      </c>
      <c r="J4946">
        <v>98.2</v>
      </c>
      <c r="K4946">
        <v>75</v>
      </c>
      <c r="L4946">
        <v>65.900000000000006</v>
      </c>
      <c r="M4946">
        <v>173</v>
      </c>
      <c r="N4946">
        <v>3.5999999999999997E-2</v>
      </c>
      <c r="O4946">
        <v>85</v>
      </c>
      <c r="P4946">
        <v>7.47</v>
      </c>
      <c r="Q4946">
        <v>37</v>
      </c>
      <c r="R4946">
        <v>106.1</v>
      </c>
      <c r="S4946">
        <v>69</v>
      </c>
      <c r="T4946">
        <v>98.6</v>
      </c>
      <c r="U4946">
        <v>17</v>
      </c>
      <c r="V4946">
        <v>-12.62</v>
      </c>
      <c r="W4946">
        <v>325</v>
      </c>
    </row>
    <row r="4947" spans="1:23" x14ac:dyDescent="0.25">
      <c r="A4947">
        <f>COUNTIF('Value Matchup'!$D$356:$D$423,D4947)</f>
        <v>0</v>
      </c>
      <c r="B4947" t="s">
        <v>2122</v>
      </c>
      <c r="C4947">
        <v>95</v>
      </c>
      <c r="D4947" t="s">
        <v>1050</v>
      </c>
      <c r="E4947" t="s">
        <v>121</v>
      </c>
      <c r="F4947" s="79" t="s">
        <v>540</v>
      </c>
      <c r="G4947">
        <v>6.69</v>
      </c>
      <c r="H4947">
        <v>102.2</v>
      </c>
      <c r="I4947">
        <v>176</v>
      </c>
      <c r="J4947">
        <v>95.6</v>
      </c>
      <c r="K4947">
        <v>41</v>
      </c>
      <c r="L4947">
        <v>63.1</v>
      </c>
      <c r="M4947">
        <v>281</v>
      </c>
      <c r="N4947">
        <v>6.3E-2</v>
      </c>
      <c r="O4947">
        <v>40</v>
      </c>
      <c r="P4947">
        <v>-2.34</v>
      </c>
      <c r="Q4947">
        <v>198</v>
      </c>
      <c r="R4947">
        <v>101.4</v>
      </c>
      <c r="S4947">
        <v>210</v>
      </c>
      <c r="T4947">
        <v>103.7</v>
      </c>
      <c r="U4947">
        <v>197</v>
      </c>
      <c r="V4947">
        <v>2.2799999999999998</v>
      </c>
      <c r="W4947">
        <v>97</v>
      </c>
    </row>
    <row r="4948" spans="1:23" x14ac:dyDescent="0.25">
      <c r="A4948">
        <f>COUNTIF('Value Matchup'!$D$356:$D$423,D4948)</f>
        <v>0</v>
      </c>
      <c r="B4948" t="s">
        <v>2122</v>
      </c>
      <c r="C4948">
        <v>96</v>
      </c>
      <c r="D4948" t="s">
        <v>133</v>
      </c>
      <c r="E4948" t="s">
        <v>112</v>
      </c>
      <c r="F4948" s="79" t="s">
        <v>1581</v>
      </c>
      <c r="G4948">
        <v>6.59</v>
      </c>
      <c r="H4948">
        <v>109</v>
      </c>
      <c r="I4948">
        <v>70</v>
      </c>
      <c r="J4948">
        <v>102.4</v>
      </c>
      <c r="K4948">
        <v>157</v>
      </c>
      <c r="L4948">
        <v>65.8</v>
      </c>
      <c r="M4948">
        <v>183</v>
      </c>
      <c r="N4948">
        <v>-1.7000000000000001E-2</v>
      </c>
      <c r="O4948">
        <v>209</v>
      </c>
      <c r="P4948">
        <v>4.33</v>
      </c>
      <c r="Q4948">
        <v>91</v>
      </c>
      <c r="R4948">
        <v>106.3</v>
      </c>
      <c r="S4948">
        <v>63</v>
      </c>
      <c r="T4948">
        <v>102</v>
      </c>
      <c r="U4948">
        <v>110</v>
      </c>
      <c r="V4948">
        <v>3.79</v>
      </c>
      <c r="W4948">
        <v>72</v>
      </c>
    </row>
    <row r="4949" spans="1:23" x14ac:dyDescent="0.25">
      <c r="A4949">
        <f>COUNTIF('Value Matchup'!$D$356:$D$423,D4949)</f>
        <v>0</v>
      </c>
      <c r="B4949" t="s">
        <v>2122</v>
      </c>
      <c r="C4949">
        <v>97</v>
      </c>
      <c r="D4949" t="s">
        <v>373</v>
      </c>
      <c r="E4949" t="s">
        <v>167</v>
      </c>
      <c r="F4949" s="79" t="s">
        <v>649</v>
      </c>
      <c r="G4949">
        <v>6.59</v>
      </c>
      <c r="H4949">
        <v>103.2</v>
      </c>
      <c r="I4949">
        <v>157</v>
      </c>
      <c r="J4949">
        <v>96.6</v>
      </c>
      <c r="K4949">
        <v>54</v>
      </c>
      <c r="L4949">
        <v>68</v>
      </c>
      <c r="M4949">
        <v>92</v>
      </c>
      <c r="N4949">
        <v>4.7E-2</v>
      </c>
      <c r="O4949">
        <v>63</v>
      </c>
      <c r="P4949">
        <v>4.51</v>
      </c>
      <c r="Q4949">
        <v>86</v>
      </c>
      <c r="R4949">
        <v>105.1</v>
      </c>
      <c r="S4949">
        <v>101</v>
      </c>
      <c r="T4949">
        <v>100.6</v>
      </c>
      <c r="U4949">
        <v>75</v>
      </c>
      <c r="V4949">
        <v>-3.39</v>
      </c>
      <c r="W4949">
        <v>245</v>
      </c>
    </row>
    <row r="4950" spans="1:23" x14ac:dyDescent="0.25">
      <c r="A4950">
        <f>COUNTIF('Value Matchup'!$D$356:$D$423,D4950)</f>
        <v>1</v>
      </c>
      <c r="B4950" t="s">
        <v>2122</v>
      </c>
      <c r="C4950">
        <v>98</v>
      </c>
      <c r="D4950" t="s">
        <v>263</v>
      </c>
      <c r="E4950" t="s">
        <v>167</v>
      </c>
      <c r="F4950" s="79" t="s">
        <v>455</v>
      </c>
      <c r="G4950">
        <v>6.57</v>
      </c>
      <c r="H4950">
        <v>109.6</v>
      </c>
      <c r="I4950">
        <v>62</v>
      </c>
      <c r="J4950">
        <v>103</v>
      </c>
      <c r="K4950">
        <v>171</v>
      </c>
      <c r="L4950">
        <v>61.2</v>
      </c>
      <c r="M4950">
        <v>309</v>
      </c>
      <c r="N4950">
        <v>5.0999999999999997E-2</v>
      </c>
      <c r="O4950">
        <v>53</v>
      </c>
      <c r="P4950">
        <v>3.05</v>
      </c>
      <c r="Q4950">
        <v>109</v>
      </c>
      <c r="R4950">
        <v>104.1</v>
      </c>
      <c r="S4950">
        <v>132</v>
      </c>
      <c r="T4950">
        <v>101</v>
      </c>
      <c r="U4950">
        <v>88</v>
      </c>
      <c r="V4950">
        <v>-3.19</v>
      </c>
      <c r="W4950">
        <v>241</v>
      </c>
    </row>
    <row r="4951" spans="1:23" x14ac:dyDescent="0.25">
      <c r="A4951">
        <f>COUNTIF('Value Matchup'!$D$356:$D$423,D4951)</f>
        <v>0</v>
      </c>
      <c r="B4951" t="s">
        <v>2122</v>
      </c>
      <c r="C4951">
        <v>99</v>
      </c>
      <c r="D4951" t="s">
        <v>157</v>
      </c>
      <c r="E4951" t="s">
        <v>153</v>
      </c>
      <c r="F4951" s="79" t="s">
        <v>450</v>
      </c>
      <c r="G4951">
        <v>6.56</v>
      </c>
      <c r="H4951">
        <v>103.3</v>
      </c>
      <c r="I4951">
        <v>155</v>
      </c>
      <c r="J4951">
        <v>96.7</v>
      </c>
      <c r="K4951">
        <v>56</v>
      </c>
      <c r="L4951">
        <v>68.5</v>
      </c>
      <c r="M4951">
        <v>76</v>
      </c>
      <c r="N4951">
        <v>-6.9000000000000006E-2</v>
      </c>
      <c r="O4951">
        <v>305</v>
      </c>
      <c r="P4951">
        <v>-0.92</v>
      </c>
      <c r="Q4951">
        <v>174</v>
      </c>
      <c r="R4951">
        <v>102.7</v>
      </c>
      <c r="S4951">
        <v>175</v>
      </c>
      <c r="T4951">
        <v>103.7</v>
      </c>
      <c r="U4951">
        <v>192</v>
      </c>
      <c r="V4951">
        <v>1.19</v>
      </c>
      <c r="W4951">
        <v>126</v>
      </c>
    </row>
    <row r="4952" spans="1:23" x14ac:dyDescent="0.25">
      <c r="A4952">
        <f>COUNTIF('Value Matchup'!$D$356:$D$423,D4952)</f>
        <v>1</v>
      </c>
      <c r="B4952" t="s">
        <v>2122</v>
      </c>
      <c r="C4952">
        <v>100</v>
      </c>
      <c r="D4952" t="s">
        <v>226</v>
      </c>
      <c r="E4952" t="s">
        <v>167</v>
      </c>
      <c r="F4952" s="79" t="s">
        <v>515</v>
      </c>
      <c r="G4952">
        <v>6.55</v>
      </c>
      <c r="H4952">
        <v>106.4</v>
      </c>
      <c r="I4952">
        <v>105</v>
      </c>
      <c r="J4952">
        <v>99.8</v>
      </c>
      <c r="K4952">
        <v>101</v>
      </c>
      <c r="L4952">
        <v>66.3</v>
      </c>
      <c r="M4952">
        <v>155</v>
      </c>
      <c r="N4952">
        <v>3.6999999999999998E-2</v>
      </c>
      <c r="O4952">
        <v>82</v>
      </c>
      <c r="P4952">
        <v>4.5199999999999996</v>
      </c>
      <c r="Q4952">
        <v>85</v>
      </c>
      <c r="R4952">
        <v>105.1</v>
      </c>
      <c r="S4952">
        <v>104</v>
      </c>
      <c r="T4952">
        <v>100.5</v>
      </c>
      <c r="U4952">
        <v>73</v>
      </c>
      <c r="V4952">
        <v>2.42</v>
      </c>
      <c r="W4952">
        <v>94</v>
      </c>
    </row>
    <row r="4953" spans="1:23" x14ac:dyDescent="0.25">
      <c r="A4953">
        <f>COUNTIF('Value Matchup'!$D$356:$D$423,D4953)</f>
        <v>0</v>
      </c>
      <c r="B4953" t="s">
        <v>2122</v>
      </c>
      <c r="C4953">
        <v>101</v>
      </c>
      <c r="D4953" t="s">
        <v>278</v>
      </c>
      <c r="E4953" t="s">
        <v>134</v>
      </c>
      <c r="F4953" s="79" t="s">
        <v>543</v>
      </c>
      <c r="G4953">
        <v>6.37</v>
      </c>
      <c r="H4953">
        <v>104.2</v>
      </c>
      <c r="I4953">
        <v>141</v>
      </c>
      <c r="J4953">
        <v>97.8</v>
      </c>
      <c r="K4953">
        <v>70</v>
      </c>
      <c r="L4953">
        <v>64.099999999999994</v>
      </c>
      <c r="M4953">
        <v>246</v>
      </c>
      <c r="N4953">
        <v>4.9000000000000002E-2</v>
      </c>
      <c r="O4953">
        <v>60</v>
      </c>
      <c r="P4953">
        <v>8.14</v>
      </c>
      <c r="Q4953">
        <v>29</v>
      </c>
      <c r="R4953">
        <v>108.1</v>
      </c>
      <c r="S4953">
        <v>17</v>
      </c>
      <c r="T4953">
        <v>100</v>
      </c>
      <c r="U4953">
        <v>53</v>
      </c>
      <c r="V4953">
        <v>2.2999999999999998</v>
      </c>
      <c r="W4953">
        <v>96</v>
      </c>
    </row>
    <row r="4954" spans="1:23" x14ac:dyDescent="0.25">
      <c r="A4954">
        <f>COUNTIF('Value Matchup'!$D$356:$D$423,D4954)</f>
        <v>1</v>
      </c>
      <c r="B4954" t="s">
        <v>2122</v>
      </c>
      <c r="C4954">
        <v>102</v>
      </c>
      <c r="D4954" t="s">
        <v>208</v>
      </c>
      <c r="E4954" t="s">
        <v>140</v>
      </c>
      <c r="F4954" s="79" t="s">
        <v>1660</v>
      </c>
      <c r="G4954">
        <v>6.24</v>
      </c>
      <c r="H4954">
        <v>105.1</v>
      </c>
      <c r="I4954">
        <v>125</v>
      </c>
      <c r="J4954">
        <v>98.9</v>
      </c>
      <c r="K4954">
        <v>84</v>
      </c>
      <c r="L4954">
        <v>65.400000000000006</v>
      </c>
      <c r="M4954">
        <v>198</v>
      </c>
      <c r="N4954">
        <v>-6.7000000000000004E-2</v>
      </c>
      <c r="O4954">
        <v>302</v>
      </c>
      <c r="P4954">
        <v>10.23</v>
      </c>
      <c r="Q4954">
        <v>10</v>
      </c>
      <c r="R4954">
        <v>108.2</v>
      </c>
      <c r="S4954">
        <v>16</v>
      </c>
      <c r="T4954">
        <v>98</v>
      </c>
      <c r="U4954">
        <v>9</v>
      </c>
      <c r="V4954">
        <v>-0.84</v>
      </c>
      <c r="W4954">
        <v>181</v>
      </c>
    </row>
    <row r="4955" spans="1:23" x14ac:dyDescent="0.25">
      <c r="A4955">
        <f>COUNTIF('Value Matchup'!$D$356:$D$423,D4955)</f>
        <v>0</v>
      </c>
      <c r="B4955" t="s">
        <v>2122</v>
      </c>
      <c r="C4955">
        <v>103</v>
      </c>
      <c r="D4955" t="s">
        <v>224</v>
      </c>
      <c r="E4955" t="s">
        <v>176</v>
      </c>
      <c r="F4955" s="79" t="s">
        <v>1479</v>
      </c>
      <c r="G4955">
        <v>6.18</v>
      </c>
      <c r="H4955">
        <v>107.3</v>
      </c>
      <c r="I4955">
        <v>90</v>
      </c>
      <c r="J4955">
        <v>101.1</v>
      </c>
      <c r="K4955">
        <v>132</v>
      </c>
      <c r="L4955">
        <v>66.7</v>
      </c>
      <c r="M4955">
        <v>134</v>
      </c>
      <c r="N4955">
        <v>2.1000000000000001E-2</v>
      </c>
      <c r="O4955">
        <v>112</v>
      </c>
      <c r="P4955">
        <v>-2.68</v>
      </c>
      <c r="Q4955">
        <v>207</v>
      </c>
      <c r="R4955">
        <v>100.3</v>
      </c>
      <c r="S4955">
        <v>242</v>
      </c>
      <c r="T4955">
        <v>103</v>
      </c>
      <c r="U4955">
        <v>151</v>
      </c>
      <c r="V4955">
        <v>-4.55</v>
      </c>
      <c r="W4955">
        <v>274</v>
      </c>
    </row>
    <row r="4956" spans="1:23" x14ac:dyDescent="0.25">
      <c r="A4956">
        <f>COUNTIF('Value Matchup'!$D$356:$D$423,D4956)</f>
        <v>0</v>
      </c>
      <c r="B4956" t="s">
        <v>2122</v>
      </c>
      <c r="C4956">
        <v>104</v>
      </c>
      <c r="D4956" t="s">
        <v>190</v>
      </c>
      <c r="E4956" t="s">
        <v>176</v>
      </c>
      <c r="F4956" s="79" t="s">
        <v>1296</v>
      </c>
      <c r="G4956">
        <v>5.63</v>
      </c>
      <c r="H4956">
        <v>106.3</v>
      </c>
      <c r="I4956">
        <v>107</v>
      </c>
      <c r="J4956">
        <v>100.7</v>
      </c>
      <c r="K4956">
        <v>122</v>
      </c>
      <c r="L4956">
        <v>65</v>
      </c>
      <c r="M4956">
        <v>215</v>
      </c>
      <c r="N4956">
        <v>-2.4E-2</v>
      </c>
      <c r="O4956">
        <v>225</v>
      </c>
      <c r="P4956">
        <v>-0.36</v>
      </c>
      <c r="Q4956">
        <v>160</v>
      </c>
      <c r="R4956">
        <v>102.3</v>
      </c>
      <c r="S4956">
        <v>189</v>
      </c>
      <c r="T4956">
        <v>102.6</v>
      </c>
      <c r="U4956">
        <v>144</v>
      </c>
      <c r="V4956">
        <v>4.83</v>
      </c>
      <c r="W4956">
        <v>53</v>
      </c>
    </row>
    <row r="4957" spans="1:23" x14ac:dyDescent="0.25">
      <c r="A4957">
        <f>COUNTIF('Value Matchup'!$D$356:$D$423,D4957)</f>
        <v>1</v>
      </c>
      <c r="B4957" t="s">
        <v>2122</v>
      </c>
      <c r="C4957">
        <v>105</v>
      </c>
      <c r="D4957" t="s">
        <v>369</v>
      </c>
      <c r="E4957" t="s">
        <v>150</v>
      </c>
      <c r="F4957" s="79" t="s">
        <v>1997</v>
      </c>
      <c r="G4957">
        <v>5.46</v>
      </c>
      <c r="H4957">
        <v>101.6</v>
      </c>
      <c r="I4957">
        <v>193</v>
      </c>
      <c r="J4957">
        <v>96.1</v>
      </c>
      <c r="K4957">
        <v>49</v>
      </c>
      <c r="L4957">
        <v>66.3</v>
      </c>
      <c r="M4957">
        <v>153</v>
      </c>
      <c r="N4957">
        <v>-7.9000000000000001E-2</v>
      </c>
      <c r="O4957">
        <v>312</v>
      </c>
      <c r="P4957">
        <v>8.58</v>
      </c>
      <c r="Q4957">
        <v>24</v>
      </c>
      <c r="R4957">
        <v>108.3</v>
      </c>
      <c r="S4957">
        <v>15</v>
      </c>
      <c r="T4957">
        <v>99.7</v>
      </c>
      <c r="U4957">
        <v>42</v>
      </c>
      <c r="V4957">
        <v>-1.1399999999999999</v>
      </c>
      <c r="W4957">
        <v>193</v>
      </c>
    </row>
    <row r="4958" spans="1:23" x14ac:dyDescent="0.25">
      <c r="A4958">
        <f>COUNTIF('Value Matchup'!$D$356:$D$423,D4958)</f>
        <v>0</v>
      </c>
      <c r="B4958" t="s">
        <v>2122</v>
      </c>
      <c r="C4958">
        <v>106</v>
      </c>
      <c r="D4958" t="s">
        <v>2109</v>
      </c>
      <c r="E4958" t="s">
        <v>161</v>
      </c>
      <c r="F4958" s="79" t="s">
        <v>1540</v>
      </c>
      <c r="G4958">
        <v>5.43</v>
      </c>
      <c r="H4958">
        <v>115.2</v>
      </c>
      <c r="I4958">
        <v>16</v>
      </c>
      <c r="J4958">
        <v>109.8</v>
      </c>
      <c r="K4958">
        <v>289</v>
      </c>
      <c r="L4958">
        <v>70.099999999999994</v>
      </c>
      <c r="M4958">
        <v>38</v>
      </c>
      <c r="N4958">
        <v>-2.7E-2</v>
      </c>
      <c r="O4958">
        <v>238</v>
      </c>
      <c r="P4958">
        <v>-3.52</v>
      </c>
      <c r="Q4958">
        <v>230</v>
      </c>
      <c r="R4958">
        <v>101.3</v>
      </c>
      <c r="S4958">
        <v>214</v>
      </c>
      <c r="T4958">
        <v>104.8</v>
      </c>
      <c r="U4958">
        <v>239</v>
      </c>
      <c r="V4958">
        <v>0.83</v>
      </c>
      <c r="W4958">
        <v>137</v>
      </c>
    </row>
    <row r="4959" spans="1:23" x14ac:dyDescent="0.25">
      <c r="A4959">
        <f>COUNTIF('Value Matchup'!$D$356:$D$423,D4959)</f>
        <v>1</v>
      </c>
      <c r="B4959" t="s">
        <v>2122</v>
      </c>
      <c r="C4959">
        <v>107</v>
      </c>
      <c r="D4959" t="s">
        <v>45</v>
      </c>
      <c r="E4959" t="s">
        <v>114</v>
      </c>
      <c r="F4959" s="79" t="s">
        <v>449</v>
      </c>
      <c r="G4959">
        <v>4.99</v>
      </c>
      <c r="H4959">
        <v>102.8</v>
      </c>
      <c r="I4959">
        <v>163</v>
      </c>
      <c r="J4959">
        <v>97.8</v>
      </c>
      <c r="K4959">
        <v>71</v>
      </c>
      <c r="L4959">
        <v>63.4</v>
      </c>
      <c r="M4959">
        <v>276</v>
      </c>
      <c r="N4959">
        <v>-2.9000000000000001E-2</v>
      </c>
      <c r="O4959">
        <v>243</v>
      </c>
      <c r="P4959">
        <v>6.3</v>
      </c>
      <c r="Q4959">
        <v>59</v>
      </c>
      <c r="R4959">
        <v>107</v>
      </c>
      <c r="S4959">
        <v>40</v>
      </c>
      <c r="T4959">
        <v>100.7</v>
      </c>
      <c r="U4959">
        <v>78</v>
      </c>
      <c r="V4959">
        <v>-3.87</v>
      </c>
      <c r="W4959">
        <v>254</v>
      </c>
    </row>
    <row r="4960" spans="1:23" x14ac:dyDescent="0.25">
      <c r="A4960">
        <f>COUNTIF('Value Matchup'!$D$356:$D$423,D4960)</f>
        <v>0</v>
      </c>
      <c r="B4960" t="s">
        <v>2122</v>
      </c>
      <c r="C4960">
        <v>108</v>
      </c>
      <c r="D4960" t="s">
        <v>2110</v>
      </c>
      <c r="E4960" t="s">
        <v>159</v>
      </c>
      <c r="F4960" s="79" t="s">
        <v>747</v>
      </c>
      <c r="G4960">
        <v>4.97</v>
      </c>
      <c r="H4960">
        <v>101.5</v>
      </c>
      <c r="I4960">
        <v>195</v>
      </c>
      <c r="J4960">
        <v>96.5</v>
      </c>
      <c r="K4960">
        <v>53</v>
      </c>
      <c r="L4960">
        <v>63.1</v>
      </c>
      <c r="M4960">
        <v>286</v>
      </c>
      <c r="N4960">
        <v>6.5000000000000002E-2</v>
      </c>
      <c r="O4960">
        <v>36</v>
      </c>
      <c r="P4960">
        <v>-7.69</v>
      </c>
      <c r="Q4960">
        <v>289</v>
      </c>
      <c r="R4960">
        <v>99.6</v>
      </c>
      <c r="S4960">
        <v>262</v>
      </c>
      <c r="T4960">
        <v>107.3</v>
      </c>
      <c r="U4960">
        <v>317</v>
      </c>
      <c r="V4960">
        <v>2.2599999999999998</v>
      </c>
      <c r="W4960">
        <v>100</v>
      </c>
    </row>
    <row r="4961" spans="1:23" x14ac:dyDescent="0.25">
      <c r="A4961">
        <f>COUNTIF('Value Matchup'!$D$356:$D$423,D4961)</f>
        <v>1</v>
      </c>
      <c r="B4961" t="s">
        <v>2122</v>
      </c>
      <c r="C4961">
        <v>109</v>
      </c>
      <c r="D4961" t="s">
        <v>87</v>
      </c>
      <c r="E4961" t="s">
        <v>150</v>
      </c>
      <c r="F4961" s="79" t="s">
        <v>1860</v>
      </c>
      <c r="G4961">
        <v>4.96</v>
      </c>
      <c r="H4961">
        <v>100.4</v>
      </c>
      <c r="I4961">
        <v>212</v>
      </c>
      <c r="J4961">
        <v>95.4</v>
      </c>
      <c r="K4961">
        <v>39</v>
      </c>
      <c r="L4961">
        <v>64.2</v>
      </c>
      <c r="M4961">
        <v>242</v>
      </c>
      <c r="N4961">
        <v>-3.5000000000000003E-2</v>
      </c>
      <c r="O4961">
        <v>253</v>
      </c>
      <c r="P4961">
        <v>6.46</v>
      </c>
      <c r="Q4961">
        <v>56</v>
      </c>
      <c r="R4961">
        <v>106.8</v>
      </c>
      <c r="S4961">
        <v>44</v>
      </c>
      <c r="T4961">
        <v>100.3</v>
      </c>
      <c r="U4961">
        <v>63</v>
      </c>
      <c r="V4961">
        <v>-5.25</v>
      </c>
      <c r="W4961">
        <v>288</v>
      </c>
    </row>
    <row r="4962" spans="1:23" x14ac:dyDescent="0.25">
      <c r="A4962">
        <f>COUNTIF('Value Matchup'!$D$356:$D$423,D4962)</f>
        <v>0</v>
      </c>
      <c r="B4962" t="s">
        <v>2122</v>
      </c>
      <c r="C4962">
        <v>110</v>
      </c>
      <c r="D4962" t="s">
        <v>53</v>
      </c>
      <c r="E4962" t="s">
        <v>110</v>
      </c>
      <c r="F4962" s="79" t="s">
        <v>1581</v>
      </c>
      <c r="G4962">
        <v>4.83</v>
      </c>
      <c r="H4962">
        <v>105.2</v>
      </c>
      <c r="I4962">
        <v>123</v>
      </c>
      <c r="J4962">
        <v>100.4</v>
      </c>
      <c r="K4962">
        <v>113</v>
      </c>
      <c r="L4962">
        <v>68.7</v>
      </c>
      <c r="M4962">
        <v>66</v>
      </c>
      <c r="N4962">
        <v>4.3999999999999997E-2</v>
      </c>
      <c r="O4962">
        <v>69</v>
      </c>
      <c r="P4962">
        <v>4.54</v>
      </c>
      <c r="Q4962">
        <v>84</v>
      </c>
      <c r="R4962">
        <v>105.1</v>
      </c>
      <c r="S4962">
        <v>102</v>
      </c>
      <c r="T4962">
        <v>100.5</v>
      </c>
      <c r="U4962">
        <v>72</v>
      </c>
      <c r="V4962">
        <v>0.61</v>
      </c>
      <c r="W4962">
        <v>147</v>
      </c>
    </row>
    <row r="4963" spans="1:23" x14ac:dyDescent="0.25">
      <c r="A4963">
        <f>COUNTIF('Value Matchup'!$D$356:$D$423,D4963)</f>
        <v>0</v>
      </c>
      <c r="B4963" t="s">
        <v>2122</v>
      </c>
      <c r="C4963">
        <v>111</v>
      </c>
      <c r="D4963" t="s">
        <v>57</v>
      </c>
      <c r="E4963" t="s">
        <v>182</v>
      </c>
      <c r="F4963" s="79" t="s">
        <v>762</v>
      </c>
      <c r="G4963">
        <v>4.72</v>
      </c>
      <c r="H4963">
        <v>102.2</v>
      </c>
      <c r="I4963">
        <v>177</v>
      </c>
      <c r="J4963">
        <v>97.5</v>
      </c>
      <c r="K4963">
        <v>65</v>
      </c>
      <c r="L4963">
        <v>63</v>
      </c>
      <c r="M4963">
        <v>287</v>
      </c>
      <c r="N4963">
        <v>-1E-3</v>
      </c>
      <c r="O4963">
        <v>163</v>
      </c>
      <c r="P4963">
        <v>-1</v>
      </c>
      <c r="Q4963">
        <v>177</v>
      </c>
      <c r="R4963">
        <v>102.5</v>
      </c>
      <c r="S4963">
        <v>181</v>
      </c>
      <c r="T4963">
        <v>103.5</v>
      </c>
      <c r="U4963">
        <v>187</v>
      </c>
      <c r="V4963">
        <v>-0.64</v>
      </c>
      <c r="W4963">
        <v>176</v>
      </c>
    </row>
    <row r="4964" spans="1:23" x14ac:dyDescent="0.25">
      <c r="A4964">
        <f>COUNTIF('Value Matchup'!$D$356:$D$423,D4964)</f>
        <v>1</v>
      </c>
      <c r="B4964" t="s">
        <v>2122</v>
      </c>
      <c r="C4964">
        <v>112</v>
      </c>
      <c r="D4964" t="s">
        <v>286</v>
      </c>
      <c r="E4964" t="s">
        <v>132</v>
      </c>
      <c r="F4964" s="79" t="s">
        <v>1564</v>
      </c>
      <c r="G4964">
        <v>4.6900000000000004</v>
      </c>
      <c r="H4964">
        <v>108.6</v>
      </c>
      <c r="I4964">
        <v>71</v>
      </c>
      <c r="J4964">
        <v>103.9</v>
      </c>
      <c r="K4964">
        <v>193</v>
      </c>
      <c r="L4964">
        <v>63.4</v>
      </c>
      <c r="M4964">
        <v>273</v>
      </c>
      <c r="N4964">
        <v>-5.8999999999999997E-2</v>
      </c>
      <c r="O4964">
        <v>293</v>
      </c>
      <c r="P4964">
        <v>-2.65</v>
      </c>
      <c r="Q4964">
        <v>206</v>
      </c>
      <c r="R4964">
        <v>102.8</v>
      </c>
      <c r="S4964">
        <v>172</v>
      </c>
      <c r="T4964">
        <v>105.5</v>
      </c>
      <c r="U4964">
        <v>268</v>
      </c>
      <c r="V4964">
        <v>5.86</v>
      </c>
      <c r="W4964">
        <v>37</v>
      </c>
    </row>
    <row r="4965" spans="1:23" x14ac:dyDescent="0.25">
      <c r="A4965">
        <f>COUNTIF('Value Matchup'!$D$356:$D$423,D4965)</f>
        <v>0</v>
      </c>
      <c r="B4965" t="s">
        <v>2122</v>
      </c>
      <c r="C4965">
        <v>113</v>
      </c>
      <c r="D4965" t="s">
        <v>95</v>
      </c>
      <c r="E4965" t="s">
        <v>134</v>
      </c>
      <c r="F4965" s="79" t="s">
        <v>447</v>
      </c>
      <c r="G4965">
        <v>4.67</v>
      </c>
      <c r="H4965">
        <v>107.4</v>
      </c>
      <c r="I4965">
        <v>88</v>
      </c>
      <c r="J4965">
        <v>102.7</v>
      </c>
      <c r="K4965">
        <v>161</v>
      </c>
      <c r="L4965">
        <v>69.5</v>
      </c>
      <c r="M4965">
        <v>48</v>
      </c>
      <c r="N4965">
        <v>0.06</v>
      </c>
      <c r="O4965">
        <v>45</v>
      </c>
      <c r="P4965">
        <v>8.5</v>
      </c>
      <c r="Q4965">
        <v>26</v>
      </c>
      <c r="R4965">
        <v>107.5</v>
      </c>
      <c r="S4965">
        <v>24</v>
      </c>
      <c r="T4965">
        <v>99</v>
      </c>
      <c r="U4965">
        <v>23</v>
      </c>
      <c r="V4965">
        <v>-0.27</v>
      </c>
      <c r="W4965">
        <v>169</v>
      </c>
    </row>
    <row r="4966" spans="1:23" x14ac:dyDescent="0.25">
      <c r="A4966">
        <f>COUNTIF('Value Matchup'!$D$356:$D$423,D4966)</f>
        <v>0</v>
      </c>
      <c r="B4966" t="s">
        <v>2122</v>
      </c>
      <c r="C4966">
        <v>114</v>
      </c>
      <c r="D4966" t="s">
        <v>70</v>
      </c>
      <c r="E4966" t="s">
        <v>169</v>
      </c>
      <c r="F4966" s="79" t="s">
        <v>644</v>
      </c>
      <c r="G4966">
        <v>4.6100000000000003</v>
      </c>
      <c r="H4966">
        <v>107.8</v>
      </c>
      <c r="I4966">
        <v>78</v>
      </c>
      <c r="J4966">
        <v>103.2</v>
      </c>
      <c r="K4966">
        <v>178</v>
      </c>
      <c r="L4966">
        <v>65.400000000000006</v>
      </c>
      <c r="M4966">
        <v>200</v>
      </c>
      <c r="N4966">
        <v>0.111</v>
      </c>
      <c r="O4966">
        <v>7</v>
      </c>
      <c r="P4966">
        <v>-0.46</v>
      </c>
      <c r="Q4966">
        <v>162</v>
      </c>
      <c r="R4966">
        <v>101.6</v>
      </c>
      <c r="S4966">
        <v>205</v>
      </c>
      <c r="T4966">
        <v>102</v>
      </c>
      <c r="U4966">
        <v>112</v>
      </c>
      <c r="V4966">
        <v>9.66</v>
      </c>
      <c r="W4966">
        <v>16</v>
      </c>
    </row>
    <row r="4967" spans="1:23" x14ac:dyDescent="0.25">
      <c r="A4967">
        <f>COUNTIF('Value Matchup'!$D$356:$D$423,D4967)</f>
        <v>0</v>
      </c>
      <c r="B4967" t="s">
        <v>2122</v>
      </c>
      <c r="C4967">
        <v>115</v>
      </c>
      <c r="D4967" t="s">
        <v>85</v>
      </c>
      <c r="E4967" t="s">
        <v>1668</v>
      </c>
      <c r="F4967" s="79" t="s">
        <v>1744</v>
      </c>
      <c r="G4967">
        <v>4.57</v>
      </c>
      <c r="H4967">
        <v>107.7</v>
      </c>
      <c r="I4967">
        <v>81</v>
      </c>
      <c r="J4967">
        <v>103.2</v>
      </c>
      <c r="K4967">
        <v>176</v>
      </c>
      <c r="L4967">
        <v>70.3</v>
      </c>
      <c r="M4967">
        <v>35</v>
      </c>
      <c r="N4967">
        <v>-1.7999999999999999E-2</v>
      </c>
      <c r="O4967">
        <v>211</v>
      </c>
      <c r="P4967">
        <v>7.11</v>
      </c>
      <c r="Q4967">
        <v>41</v>
      </c>
      <c r="R4967">
        <v>106.4</v>
      </c>
      <c r="S4967">
        <v>59</v>
      </c>
      <c r="T4967">
        <v>99.3</v>
      </c>
      <c r="U4967">
        <v>32</v>
      </c>
      <c r="V4967">
        <v>1.44</v>
      </c>
      <c r="W4967">
        <v>118</v>
      </c>
    </row>
    <row r="4968" spans="1:23" x14ac:dyDescent="0.25">
      <c r="A4968">
        <f>COUNTIF('Value Matchup'!$D$356:$D$423,D4968)</f>
        <v>0</v>
      </c>
      <c r="B4968" t="s">
        <v>2122</v>
      </c>
      <c r="C4968">
        <v>116</v>
      </c>
      <c r="D4968" t="s">
        <v>273</v>
      </c>
      <c r="E4968" t="s">
        <v>123</v>
      </c>
      <c r="F4968" s="79" t="s">
        <v>455</v>
      </c>
      <c r="G4968">
        <v>4.53</v>
      </c>
      <c r="H4968">
        <v>104.8</v>
      </c>
      <c r="I4968">
        <v>130</v>
      </c>
      <c r="J4968">
        <v>100.2</v>
      </c>
      <c r="K4968">
        <v>109</v>
      </c>
      <c r="L4968">
        <v>65.099999999999994</v>
      </c>
      <c r="M4968">
        <v>209</v>
      </c>
      <c r="N4968">
        <v>-1.9E-2</v>
      </c>
      <c r="O4968">
        <v>212</v>
      </c>
      <c r="P4968">
        <v>-1.38</v>
      </c>
      <c r="Q4968">
        <v>182</v>
      </c>
      <c r="R4968">
        <v>102.4</v>
      </c>
      <c r="S4968">
        <v>183</v>
      </c>
      <c r="T4968">
        <v>103.8</v>
      </c>
      <c r="U4968">
        <v>204</v>
      </c>
      <c r="V4968">
        <v>-2.42</v>
      </c>
      <c r="W4968">
        <v>226</v>
      </c>
    </row>
    <row r="4969" spans="1:23" x14ac:dyDescent="0.25">
      <c r="A4969">
        <f>COUNTIF('Value Matchup'!$D$356:$D$423,D4969)</f>
        <v>0</v>
      </c>
      <c r="B4969" t="s">
        <v>2122</v>
      </c>
      <c r="C4969">
        <v>117</v>
      </c>
      <c r="D4969" t="s">
        <v>156</v>
      </c>
      <c r="E4969" t="s">
        <v>153</v>
      </c>
      <c r="F4969" s="79" t="s">
        <v>516</v>
      </c>
      <c r="G4969">
        <v>4.53</v>
      </c>
      <c r="H4969">
        <v>106.5</v>
      </c>
      <c r="I4969">
        <v>104</v>
      </c>
      <c r="J4969">
        <v>101.9</v>
      </c>
      <c r="K4969">
        <v>152</v>
      </c>
      <c r="L4969">
        <v>70.599999999999994</v>
      </c>
      <c r="M4969">
        <v>27</v>
      </c>
      <c r="N4969">
        <v>6.2E-2</v>
      </c>
      <c r="O4969">
        <v>42</v>
      </c>
      <c r="P4969">
        <v>-0.51</v>
      </c>
      <c r="Q4969">
        <v>164</v>
      </c>
      <c r="R4969">
        <v>102.9</v>
      </c>
      <c r="S4969">
        <v>168</v>
      </c>
      <c r="T4969">
        <v>103.4</v>
      </c>
      <c r="U4969">
        <v>183</v>
      </c>
      <c r="V4969">
        <v>-2.42</v>
      </c>
      <c r="W4969">
        <v>225</v>
      </c>
    </row>
    <row r="4970" spans="1:23" x14ac:dyDescent="0.25">
      <c r="A4970">
        <f>COUNTIF('Value Matchup'!$D$356:$D$423,D4970)</f>
        <v>0</v>
      </c>
      <c r="B4970" t="s">
        <v>2122</v>
      </c>
      <c r="C4970">
        <v>118</v>
      </c>
      <c r="D4970" t="s">
        <v>344</v>
      </c>
      <c r="E4970" t="s">
        <v>151</v>
      </c>
      <c r="F4970" s="79" t="s">
        <v>1586</v>
      </c>
      <c r="G4970">
        <v>4.25</v>
      </c>
      <c r="H4970">
        <v>107.6</v>
      </c>
      <c r="I4970">
        <v>82</v>
      </c>
      <c r="J4970">
        <v>103.4</v>
      </c>
      <c r="K4970">
        <v>182</v>
      </c>
      <c r="L4970">
        <v>70.5</v>
      </c>
      <c r="M4970">
        <v>31</v>
      </c>
      <c r="N4970">
        <v>-1E-3</v>
      </c>
      <c r="O4970">
        <v>164</v>
      </c>
      <c r="P4970">
        <v>2.5</v>
      </c>
      <c r="Q4970">
        <v>118</v>
      </c>
      <c r="R4970">
        <v>105.1</v>
      </c>
      <c r="S4970">
        <v>103</v>
      </c>
      <c r="T4970">
        <v>102.6</v>
      </c>
      <c r="U4970">
        <v>143</v>
      </c>
      <c r="V4970">
        <v>-2.56</v>
      </c>
      <c r="W4970">
        <v>229</v>
      </c>
    </row>
    <row r="4971" spans="1:23" x14ac:dyDescent="0.25">
      <c r="A4971">
        <f>COUNTIF('Value Matchup'!$D$356:$D$423,D4971)</f>
        <v>1</v>
      </c>
      <c r="B4971" t="s">
        <v>2122</v>
      </c>
      <c r="C4971">
        <v>119</v>
      </c>
      <c r="D4971" t="s">
        <v>307</v>
      </c>
      <c r="E4971" t="s">
        <v>118</v>
      </c>
      <c r="F4971" s="79" t="s">
        <v>510</v>
      </c>
      <c r="G4971">
        <v>4.1500000000000004</v>
      </c>
      <c r="H4971">
        <v>105.8</v>
      </c>
      <c r="I4971">
        <v>116</v>
      </c>
      <c r="J4971">
        <v>101.6</v>
      </c>
      <c r="K4971">
        <v>144</v>
      </c>
      <c r="L4971">
        <v>71.400000000000006</v>
      </c>
      <c r="M4971">
        <v>16</v>
      </c>
      <c r="N4971">
        <v>8.4000000000000005E-2</v>
      </c>
      <c r="O4971">
        <v>16</v>
      </c>
      <c r="P4971">
        <v>-2.4700000000000002</v>
      </c>
      <c r="Q4971">
        <v>200</v>
      </c>
      <c r="R4971">
        <v>100.1</v>
      </c>
      <c r="S4971">
        <v>248</v>
      </c>
      <c r="T4971">
        <v>102.5</v>
      </c>
      <c r="U4971">
        <v>141</v>
      </c>
      <c r="V4971">
        <v>0.42</v>
      </c>
      <c r="W4971">
        <v>152</v>
      </c>
    </row>
    <row r="4972" spans="1:23" x14ac:dyDescent="0.25">
      <c r="A4972">
        <f>COUNTIF('Value Matchup'!$D$356:$D$423,D4972)</f>
        <v>0</v>
      </c>
      <c r="B4972" t="s">
        <v>2122</v>
      </c>
      <c r="C4972">
        <v>120</v>
      </c>
      <c r="D4972" t="s">
        <v>234</v>
      </c>
      <c r="E4972" t="s">
        <v>144</v>
      </c>
      <c r="F4972" s="79" t="s">
        <v>1080</v>
      </c>
      <c r="G4972">
        <v>4.1100000000000003</v>
      </c>
      <c r="H4972">
        <v>105.9</v>
      </c>
      <c r="I4972">
        <v>112</v>
      </c>
      <c r="J4972">
        <v>101.8</v>
      </c>
      <c r="K4972">
        <v>150</v>
      </c>
      <c r="L4972">
        <v>63.7</v>
      </c>
      <c r="M4972">
        <v>262</v>
      </c>
      <c r="N4972">
        <v>5.7000000000000002E-2</v>
      </c>
      <c r="O4972">
        <v>49</v>
      </c>
      <c r="P4972">
        <v>4</v>
      </c>
      <c r="Q4972">
        <v>97</v>
      </c>
      <c r="R4972">
        <v>105.4</v>
      </c>
      <c r="S4972">
        <v>94</v>
      </c>
      <c r="T4972">
        <v>101.4</v>
      </c>
      <c r="U4972">
        <v>97</v>
      </c>
      <c r="V4972">
        <v>-4.43</v>
      </c>
      <c r="W4972">
        <v>270</v>
      </c>
    </row>
    <row r="4973" spans="1:23" x14ac:dyDescent="0.25">
      <c r="A4973">
        <f>COUNTIF('Value Matchup'!$D$356:$D$423,D4973)</f>
        <v>0</v>
      </c>
      <c r="B4973" t="s">
        <v>2122</v>
      </c>
      <c r="C4973">
        <v>121</v>
      </c>
      <c r="D4973" t="s">
        <v>320</v>
      </c>
      <c r="E4973" t="s">
        <v>1668</v>
      </c>
      <c r="F4973" s="79" t="s">
        <v>542</v>
      </c>
      <c r="G4973">
        <v>4.0999999999999996</v>
      </c>
      <c r="H4973">
        <v>107</v>
      </c>
      <c r="I4973">
        <v>97</v>
      </c>
      <c r="J4973">
        <v>102.9</v>
      </c>
      <c r="K4973">
        <v>167</v>
      </c>
      <c r="L4973">
        <v>68.2</v>
      </c>
      <c r="M4973">
        <v>82</v>
      </c>
      <c r="N4973">
        <v>6.3E-2</v>
      </c>
      <c r="O4973">
        <v>41</v>
      </c>
      <c r="P4973">
        <v>4.3600000000000003</v>
      </c>
      <c r="Q4973">
        <v>90</v>
      </c>
      <c r="R4973">
        <v>104.6</v>
      </c>
      <c r="S4973">
        <v>120</v>
      </c>
      <c r="T4973">
        <v>100.2</v>
      </c>
      <c r="U4973">
        <v>59</v>
      </c>
      <c r="V4973">
        <v>-8.31</v>
      </c>
      <c r="W4973">
        <v>311</v>
      </c>
    </row>
    <row r="4974" spans="1:23" x14ac:dyDescent="0.25">
      <c r="A4974">
        <f>COUNTIF('Value Matchup'!$D$356:$D$423,D4974)</f>
        <v>1</v>
      </c>
      <c r="B4974" t="s">
        <v>2122</v>
      </c>
      <c r="C4974">
        <v>122</v>
      </c>
      <c r="D4974" t="s">
        <v>47</v>
      </c>
      <c r="E4974" t="s">
        <v>176</v>
      </c>
      <c r="F4974" s="79" t="s">
        <v>535</v>
      </c>
      <c r="G4974">
        <v>4.04</v>
      </c>
      <c r="H4974">
        <v>105.6</v>
      </c>
      <c r="I4974">
        <v>118</v>
      </c>
      <c r="J4974">
        <v>101.5</v>
      </c>
      <c r="K4974">
        <v>139</v>
      </c>
      <c r="L4974">
        <v>65.599999999999994</v>
      </c>
      <c r="M4974">
        <v>191</v>
      </c>
      <c r="N4974">
        <v>-3.4000000000000002E-2</v>
      </c>
      <c r="O4974">
        <v>252</v>
      </c>
      <c r="P4974">
        <v>-1.98</v>
      </c>
      <c r="Q4974">
        <v>193</v>
      </c>
      <c r="R4974">
        <v>101.2</v>
      </c>
      <c r="S4974">
        <v>216</v>
      </c>
      <c r="T4974">
        <v>103.2</v>
      </c>
      <c r="U4974">
        <v>173</v>
      </c>
      <c r="V4974">
        <v>1.67</v>
      </c>
      <c r="W4974">
        <v>114</v>
      </c>
    </row>
    <row r="4975" spans="1:23" x14ac:dyDescent="0.25">
      <c r="A4975">
        <f>COUNTIF('Value Matchup'!$D$356:$D$423,D4975)</f>
        <v>1</v>
      </c>
      <c r="B4975" t="s">
        <v>2122</v>
      </c>
      <c r="C4975">
        <v>123</v>
      </c>
      <c r="D4975" t="s">
        <v>29</v>
      </c>
      <c r="E4975" t="s">
        <v>232</v>
      </c>
      <c r="F4975" s="79" t="s">
        <v>1772</v>
      </c>
      <c r="G4975">
        <v>3.97</v>
      </c>
      <c r="H4975">
        <v>105.9</v>
      </c>
      <c r="I4975">
        <v>114</v>
      </c>
      <c r="J4975">
        <v>101.9</v>
      </c>
      <c r="K4975">
        <v>151</v>
      </c>
      <c r="L4975">
        <v>63.3</v>
      </c>
      <c r="M4975">
        <v>277</v>
      </c>
      <c r="N4975">
        <v>-0.1</v>
      </c>
      <c r="O4975">
        <v>323</v>
      </c>
      <c r="P4975">
        <v>11.69</v>
      </c>
      <c r="Q4975">
        <v>1</v>
      </c>
      <c r="R4975">
        <v>109</v>
      </c>
      <c r="S4975">
        <v>3</v>
      </c>
      <c r="T4975">
        <v>97.4</v>
      </c>
      <c r="U4975">
        <v>3</v>
      </c>
      <c r="V4975">
        <v>4.6100000000000003</v>
      </c>
      <c r="W4975">
        <v>56</v>
      </c>
    </row>
    <row r="4976" spans="1:23" x14ac:dyDescent="0.25">
      <c r="A4976">
        <f>COUNTIF('Value Matchup'!$D$356:$D$423,D4976)</f>
        <v>0</v>
      </c>
      <c r="B4976" t="s">
        <v>2122</v>
      </c>
      <c r="C4976">
        <v>124</v>
      </c>
      <c r="D4976" t="s">
        <v>97</v>
      </c>
      <c r="E4976" t="s">
        <v>232</v>
      </c>
      <c r="F4976" s="79" t="s">
        <v>452</v>
      </c>
      <c r="G4976">
        <v>3.81</v>
      </c>
      <c r="H4976">
        <v>101.8</v>
      </c>
      <c r="I4976">
        <v>188</v>
      </c>
      <c r="J4976">
        <v>97.9</v>
      </c>
      <c r="K4976">
        <v>73</v>
      </c>
      <c r="L4976">
        <v>60.6</v>
      </c>
      <c r="M4976">
        <v>315</v>
      </c>
      <c r="N4976">
        <v>0.06</v>
      </c>
      <c r="O4976">
        <v>44</v>
      </c>
      <c r="P4976">
        <v>6.64</v>
      </c>
      <c r="Q4976">
        <v>49</v>
      </c>
      <c r="R4976">
        <v>107.2</v>
      </c>
      <c r="S4976">
        <v>33</v>
      </c>
      <c r="T4976">
        <v>100.6</v>
      </c>
      <c r="U4976">
        <v>74</v>
      </c>
      <c r="V4976">
        <v>-2.95</v>
      </c>
      <c r="W4976">
        <v>237</v>
      </c>
    </row>
    <row r="4977" spans="1:23" x14ac:dyDescent="0.25">
      <c r="A4977">
        <f>COUNTIF('Value Matchup'!$D$356:$D$423,D4977)</f>
        <v>0</v>
      </c>
      <c r="B4977" t="s">
        <v>2122</v>
      </c>
      <c r="C4977">
        <v>125</v>
      </c>
      <c r="D4977" t="s">
        <v>346</v>
      </c>
      <c r="E4977" t="s">
        <v>151</v>
      </c>
      <c r="F4977" s="79" t="s">
        <v>454</v>
      </c>
      <c r="G4977">
        <v>3.81</v>
      </c>
      <c r="H4977">
        <v>101.6</v>
      </c>
      <c r="I4977">
        <v>192</v>
      </c>
      <c r="J4977">
        <v>97.8</v>
      </c>
      <c r="K4977">
        <v>69</v>
      </c>
      <c r="L4977">
        <v>65.8</v>
      </c>
      <c r="M4977">
        <v>184</v>
      </c>
      <c r="N4977">
        <v>4.8000000000000001E-2</v>
      </c>
      <c r="O4977">
        <v>62</v>
      </c>
      <c r="P4977">
        <v>3.16</v>
      </c>
      <c r="Q4977">
        <v>106</v>
      </c>
      <c r="R4977">
        <v>104.9</v>
      </c>
      <c r="S4977">
        <v>108</v>
      </c>
      <c r="T4977">
        <v>101.8</v>
      </c>
      <c r="U4977">
        <v>103</v>
      </c>
      <c r="V4977">
        <v>1.21</v>
      </c>
      <c r="W4977">
        <v>125</v>
      </c>
    </row>
    <row r="4978" spans="1:23" x14ac:dyDescent="0.25">
      <c r="A4978">
        <f>COUNTIF('Value Matchup'!$D$356:$D$423,D4978)</f>
        <v>1</v>
      </c>
      <c r="B4978" t="s">
        <v>2122</v>
      </c>
      <c r="C4978">
        <v>126</v>
      </c>
      <c r="D4978" t="s">
        <v>143</v>
      </c>
      <c r="E4978" t="s">
        <v>144</v>
      </c>
      <c r="F4978" s="79" t="s">
        <v>1188</v>
      </c>
      <c r="G4978">
        <v>3.73</v>
      </c>
      <c r="H4978">
        <v>102.4</v>
      </c>
      <c r="I4978">
        <v>172</v>
      </c>
      <c r="J4978">
        <v>98.6</v>
      </c>
      <c r="K4978">
        <v>81</v>
      </c>
      <c r="L4978">
        <v>70.400000000000006</v>
      </c>
      <c r="M4978">
        <v>33</v>
      </c>
      <c r="N4978">
        <v>8.9999999999999993E-3</v>
      </c>
      <c r="O4978">
        <v>141</v>
      </c>
      <c r="P4978">
        <v>5.0999999999999996</v>
      </c>
      <c r="Q4978">
        <v>77</v>
      </c>
      <c r="R4978">
        <v>107.1</v>
      </c>
      <c r="S4978">
        <v>36</v>
      </c>
      <c r="T4978">
        <v>102</v>
      </c>
      <c r="U4978">
        <v>114</v>
      </c>
      <c r="V4978">
        <v>0.47</v>
      </c>
      <c r="W4978">
        <v>150</v>
      </c>
    </row>
    <row r="4979" spans="1:23" x14ac:dyDescent="0.25">
      <c r="A4979">
        <f>COUNTIF('Value Matchup'!$D$356:$D$423,D4979)</f>
        <v>0</v>
      </c>
      <c r="B4979" t="s">
        <v>2122</v>
      </c>
      <c r="C4979">
        <v>127</v>
      </c>
      <c r="D4979" t="s">
        <v>222</v>
      </c>
      <c r="E4979" t="s">
        <v>155</v>
      </c>
      <c r="F4979" s="79" t="s">
        <v>1586</v>
      </c>
      <c r="G4979">
        <v>3.68</v>
      </c>
      <c r="H4979">
        <v>105.3</v>
      </c>
      <c r="I4979">
        <v>119</v>
      </c>
      <c r="J4979">
        <v>101.7</v>
      </c>
      <c r="K4979">
        <v>145</v>
      </c>
      <c r="L4979">
        <v>64.7</v>
      </c>
      <c r="M4979">
        <v>227</v>
      </c>
      <c r="N4979">
        <v>-3.6999999999999998E-2</v>
      </c>
      <c r="O4979">
        <v>258</v>
      </c>
      <c r="P4979">
        <v>0.04</v>
      </c>
      <c r="Q4979">
        <v>154</v>
      </c>
      <c r="R4979">
        <v>102.5</v>
      </c>
      <c r="S4979">
        <v>180</v>
      </c>
      <c r="T4979">
        <v>102.4</v>
      </c>
      <c r="U4979">
        <v>138</v>
      </c>
      <c r="V4979">
        <v>-1.94</v>
      </c>
      <c r="W4979">
        <v>216</v>
      </c>
    </row>
    <row r="4980" spans="1:23" x14ac:dyDescent="0.25">
      <c r="A4980">
        <f>COUNTIF('Value Matchup'!$D$356:$D$423,D4980)</f>
        <v>1</v>
      </c>
      <c r="B4980" t="s">
        <v>2122</v>
      </c>
      <c r="C4980">
        <v>128</v>
      </c>
      <c r="D4980" t="s">
        <v>82</v>
      </c>
      <c r="E4980" t="s">
        <v>232</v>
      </c>
      <c r="F4980" s="79" t="s">
        <v>451</v>
      </c>
      <c r="G4980">
        <v>3.68</v>
      </c>
      <c r="H4980">
        <v>103.5</v>
      </c>
      <c r="I4980">
        <v>152</v>
      </c>
      <c r="J4980">
        <v>99.8</v>
      </c>
      <c r="K4980">
        <v>100</v>
      </c>
      <c r="L4980">
        <v>62.2</v>
      </c>
      <c r="M4980">
        <v>299</v>
      </c>
      <c r="N4980">
        <v>-2.5999999999999999E-2</v>
      </c>
      <c r="O4980">
        <v>232</v>
      </c>
      <c r="P4980">
        <v>6.5</v>
      </c>
      <c r="Q4980">
        <v>54</v>
      </c>
      <c r="R4980">
        <v>106</v>
      </c>
      <c r="S4980">
        <v>72</v>
      </c>
      <c r="T4980">
        <v>99.5</v>
      </c>
      <c r="U4980">
        <v>38</v>
      </c>
      <c r="V4980">
        <v>-1.01</v>
      </c>
      <c r="W4980">
        <v>189</v>
      </c>
    </row>
    <row r="4981" spans="1:23" x14ac:dyDescent="0.25">
      <c r="A4981">
        <f>COUNTIF('Value Matchup'!$D$356:$D$423,D4981)</f>
        <v>0</v>
      </c>
      <c r="B4981" t="s">
        <v>2122</v>
      </c>
      <c r="C4981">
        <v>129</v>
      </c>
      <c r="D4981" t="s">
        <v>348</v>
      </c>
      <c r="E4981" t="s">
        <v>151</v>
      </c>
      <c r="F4981" s="79" t="s">
        <v>452</v>
      </c>
      <c r="G4981">
        <v>3.65</v>
      </c>
      <c r="H4981">
        <v>106.4</v>
      </c>
      <c r="I4981">
        <v>106</v>
      </c>
      <c r="J4981">
        <v>102.7</v>
      </c>
      <c r="K4981">
        <v>162</v>
      </c>
      <c r="L4981">
        <v>68.8</v>
      </c>
      <c r="M4981">
        <v>60</v>
      </c>
      <c r="N4981">
        <v>-4.9000000000000002E-2</v>
      </c>
      <c r="O4981">
        <v>273</v>
      </c>
      <c r="P4981">
        <v>2.2200000000000002</v>
      </c>
      <c r="Q4981">
        <v>121</v>
      </c>
      <c r="R4981">
        <v>104.6</v>
      </c>
      <c r="S4981">
        <v>121</v>
      </c>
      <c r="T4981">
        <v>102.4</v>
      </c>
      <c r="U4981">
        <v>134</v>
      </c>
      <c r="V4981">
        <v>-1</v>
      </c>
      <c r="W4981">
        <v>188</v>
      </c>
    </row>
    <row r="4982" spans="1:23" x14ac:dyDescent="0.25">
      <c r="A4982">
        <f>COUNTIF('Value Matchup'!$D$356:$D$423,D4982)</f>
        <v>0</v>
      </c>
      <c r="B4982" t="s">
        <v>2122</v>
      </c>
      <c r="C4982">
        <v>130</v>
      </c>
      <c r="D4982" t="s">
        <v>353</v>
      </c>
      <c r="E4982" t="s">
        <v>155</v>
      </c>
      <c r="F4982" s="79" t="s">
        <v>1741</v>
      </c>
      <c r="G4982">
        <v>3.61</v>
      </c>
      <c r="H4982">
        <v>104.8</v>
      </c>
      <c r="I4982">
        <v>129</v>
      </c>
      <c r="J4982">
        <v>101.2</v>
      </c>
      <c r="K4982">
        <v>133</v>
      </c>
      <c r="L4982">
        <v>63.8</v>
      </c>
      <c r="M4982">
        <v>260</v>
      </c>
      <c r="N4982">
        <v>-5.8999999999999997E-2</v>
      </c>
      <c r="O4982">
        <v>292</v>
      </c>
      <c r="P4982">
        <v>1.38</v>
      </c>
      <c r="Q4982">
        <v>137</v>
      </c>
      <c r="R4982">
        <v>103.5</v>
      </c>
      <c r="S4982">
        <v>148</v>
      </c>
      <c r="T4982">
        <v>102.2</v>
      </c>
      <c r="U4982">
        <v>121</v>
      </c>
      <c r="V4982">
        <v>1.29</v>
      </c>
      <c r="W4982">
        <v>121</v>
      </c>
    </row>
    <row r="4983" spans="1:23" x14ac:dyDescent="0.25">
      <c r="A4983">
        <f>COUNTIF('Value Matchup'!$D$356:$D$423,D4983)</f>
        <v>0</v>
      </c>
      <c r="B4983" t="s">
        <v>2122</v>
      </c>
      <c r="C4983">
        <v>131</v>
      </c>
      <c r="D4983" t="s">
        <v>188</v>
      </c>
      <c r="E4983" t="s">
        <v>173</v>
      </c>
      <c r="F4983" s="79" t="s">
        <v>447</v>
      </c>
      <c r="G4983">
        <v>3.59</v>
      </c>
      <c r="H4983">
        <v>103.1</v>
      </c>
      <c r="I4983">
        <v>160</v>
      </c>
      <c r="J4983">
        <v>99.5</v>
      </c>
      <c r="K4983">
        <v>91</v>
      </c>
      <c r="L4983">
        <v>59.7</v>
      </c>
      <c r="M4983">
        <v>321</v>
      </c>
      <c r="N4983">
        <v>-7.0000000000000007E-2</v>
      </c>
      <c r="O4983">
        <v>308</v>
      </c>
      <c r="P4983">
        <v>1.61</v>
      </c>
      <c r="Q4983">
        <v>132</v>
      </c>
      <c r="R4983">
        <v>105</v>
      </c>
      <c r="S4983">
        <v>106</v>
      </c>
      <c r="T4983">
        <v>103.4</v>
      </c>
      <c r="U4983">
        <v>184</v>
      </c>
      <c r="V4983">
        <v>4.8600000000000003</v>
      </c>
      <c r="W4983">
        <v>52</v>
      </c>
    </row>
    <row r="4984" spans="1:23" x14ac:dyDescent="0.25">
      <c r="A4984">
        <f>COUNTIF('Value Matchup'!$D$356:$D$423,D4984)</f>
        <v>0</v>
      </c>
      <c r="B4984" t="s">
        <v>2122</v>
      </c>
      <c r="C4984">
        <v>132</v>
      </c>
      <c r="D4984" t="s">
        <v>359</v>
      </c>
      <c r="E4984" t="s">
        <v>167</v>
      </c>
      <c r="F4984" s="79" t="s">
        <v>447</v>
      </c>
      <c r="G4984">
        <v>3.33</v>
      </c>
      <c r="H4984">
        <v>103.2</v>
      </c>
      <c r="I4984">
        <v>156</v>
      </c>
      <c r="J4984">
        <v>99.9</v>
      </c>
      <c r="K4984">
        <v>102</v>
      </c>
      <c r="L4984">
        <v>66.599999999999994</v>
      </c>
      <c r="M4984">
        <v>140</v>
      </c>
      <c r="N4984">
        <v>-7.0000000000000007E-2</v>
      </c>
      <c r="O4984">
        <v>306</v>
      </c>
      <c r="P4984">
        <v>2.36</v>
      </c>
      <c r="Q4984">
        <v>119</v>
      </c>
      <c r="R4984">
        <v>103.4</v>
      </c>
      <c r="S4984">
        <v>152</v>
      </c>
      <c r="T4984">
        <v>101.1</v>
      </c>
      <c r="U4984">
        <v>89</v>
      </c>
      <c r="V4984">
        <v>-10.029999999999999</v>
      </c>
      <c r="W4984">
        <v>319</v>
      </c>
    </row>
    <row r="4985" spans="1:23" x14ac:dyDescent="0.25">
      <c r="A4985">
        <f>COUNTIF('Value Matchup'!$D$356:$D$423,D4985)</f>
        <v>0</v>
      </c>
      <c r="B4985" t="s">
        <v>2122</v>
      </c>
      <c r="C4985">
        <v>133</v>
      </c>
      <c r="D4985" t="s">
        <v>142</v>
      </c>
      <c r="E4985" t="s">
        <v>112</v>
      </c>
      <c r="F4985" s="79" t="s">
        <v>762</v>
      </c>
      <c r="G4985">
        <v>3.23</v>
      </c>
      <c r="H4985">
        <v>107.6</v>
      </c>
      <c r="I4985">
        <v>83</v>
      </c>
      <c r="J4985">
        <v>104.4</v>
      </c>
      <c r="K4985">
        <v>196</v>
      </c>
      <c r="L4985">
        <v>65.099999999999994</v>
      </c>
      <c r="M4985">
        <v>211</v>
      </c>
      <c r="N4985">
        <v>0.104</v>
      </c>
      <c r="O4985">
        <v>9</v>
      </c>
      <c r="P4985">
        <v>2.67</v>
      </c>
      <c r="Q4985">
        <v>113</v>
      </c>
      <c r="R4985">
        <v>105.4</v>
      </c>
      <c r="S4985">
        <v>93</v>
      </c>
      <c r="T4985">
        <v>102.7</v>
      </c>
      <c r="U4985">
        <v>147</v>
      </c>
      <c r="V4985">
        <v>-2.16</v>
      </c>
      <c r="W4985">
        <v>221</v>
      </c>
    </row>
    <row r="4986" spans="1:23" x14ac:dyDescent="0.25">
      <c r="A4986">
        <f>COUNTIF('Value Matchup'!$D$356:$D$423,D4986)</f>
        <v>0</v>
      </c>
      <c r="B4986" t="s">
        <v>2122</v>
      </c>
      <c r="C4986">
        <v>134</v>
      </c>
      <c r="D4986" t="s">
        <v>2111</v>
      </c>
      <c r="E4986" t="s">
        <v>108</v>
      </c>
      <c r="F4986" s="79" t="s">
        <v>536</v>
      </c>
      <c r="G4986">
        <v>3.2</v>
      </c>
      <c r="H4986">
        <v>97.1</v>
      </c>
      <c r="I4986">
        <v>255</v>
      </c>
      <c r="J4986">
        <v>93.9</v>
      </c>
      <c r="K4986">
        <v>25</v>
      </c>
      <c r="L4986">
        <v>60</v>
      </c>
      <c r="M4986">
        <v>318</v>
      </c>
      <c r="N4986">
        <v>7.0000000000000001E-3</v>
      </c>
      <c r="O4986">
        <v>150</v>
      </c>
      <c r="P4986">
        <v>-4.75</v>
      </c>
      <c r="Q4986">
        <v>258</v>
      </c>
      <c r="R4986">
        <v>100.3</v>
      </c>
      <c r="S4986">
        <v>241</v>
      </c>
      <c r="T4986">
        <v>105.1</v>
      </c>
      <c r="U4986">
        <v>250</v>
      </c>
      <c r="V4986">
        <v>-1.78</v>
      </c>
      <c r="W4986">
        <v>212</v>
      </c>
    </row>
    <row r="4987" spans="1:23" x14ac:dyDescent="0.25">
      <c r="A4987">
        <f>COUNTIF('Value Matchup'!$D$356:$D$423,D4987)</f>
        <v>0</v>
      </c>
      <c r="B4987" t="s">
        <v>2122</v>
      </c>
      <c r="C4987">
        <v>135</v>
      </c>
      <c r="D4987" t="s">
        <v>324</v>
      </c>
      <c r="E4987" t="s">
        <v>151</v>
      </c>
      <c r="F4987" s="79" t="s">
        <v>454</v>
      </c>
      <c r="G4987">
        <v>3.12</v>
      </c>
      <c r="H4987">
        <v>107.8</v>
      </c>
      <c r="I4987">
        <v>77</v>
      </c>
      <c r="J4987">
        <v>104.7</v>
      </c>
      <c r="K4987">
        <v>207</v>
      </c>
      <c r="L4987">
        <v>69</v>
      </c>
      <c r="M4987">
        <v>52</v>
      </c>
      <c r="N4987">
        <v>0.03</v>
      </c>
      <c r="O4987">
        <v>99</v>
      </c>
      <c r="P4987">
        <v>2.0099999999999998</v>
      </c>
      <c r="Q4987">
        <v>123</v>
      </c>
      <c r="R4987">
        <v>103.9</v>
      </c>
      <c r="S4987">
        <v>138</v>
      </c>
      <c r="T4987">
        <v>101.8</v>
      </c>
      <c r="U4987">
        <v>105</v>
      </c>
      <c r="V4987">
        <v>-1.04</v>
      </c>
      <c r="W4987">
        <v>190</v>
      </c>
    </row>
    <row r="4988" spans="1:23" x14ac:dyDescent="0.25">
      <c r="A4988">
        <f>COUNTIF('Value Matchup'!$D$356:$D$423,D4988)</f>
        <v>0</v>
      </c>
      <c r="B4988" t="s">
        <v>2122</v>
      </c>
      <c r="C4988">
        <v>136</v>
      </c>
      <c r="D4988" t="s">
        <v>233</v>
      </c>
      <c r="E4988" t="s">
        <v>173</v>
      </c>
      <c r="F4988" s="79" t="s">
        <v>1405</v>
      </c>
      <c r="G4988">
        <v>3.06</v>
      </c>
      <c r="H4988">
        <v>107.6</v>
      </c>
      <c r="I4988">
        <v>84</v>
      </c>
      <c r="J4988">
        <v>104.5</v>
      </c>
      <c r="K4988">
        <v>203</v>
      </c>
      <c r="L4988">
        <v>65.900000000000006</v>
      </c>
      <c r="M4988">
        <v>178</v>
      </c>
      <c r="N4988">
        <v>-0.01</v>
      </c>
      <c r="O4988">
        <v>187</v>
      </c>
      <c r="P4988">
        <v>1.72</v>
      </c>
      <c r="Q4988">
        <v>130</v>
      </c>
      <c r="R4988">
        <v>103.8</v>
      </c>
      <c r="S4988">
        <v>140</v>
      </c>
      <c r="T4988">
        <v>102.1</v>
      </c>
      <c r="U4988">
        <v>118</v>
      </c>
      <c r="V4988">
        <v>9.7200000000000006</v>
      </c>
      <c r="W4988">
        <v>15</v>
      </c>
    </row>
    <row r="4989" spans="1:23" x14ac:dyDescent="0.25">
      <c r="A4989">
        <f>COUNTIF('Value Matchup'!$D$356:$D$423,D4989)</f>
        <v>0</v>
      </c>
      <c r="B4989" t="s">
        <v>2122</v>
      </c>
      <c r="C4989">
        <v>137</v>
      </c>
      <c r="D4989" t="s">
        <v>310</v>
      </c>
      <c r="E4989" t="s">
        <v>112</v>
      </c>
      <c r="F4989" s="79" t="s">
        <v>1754</v>
      </c>
      <c r="G4989">
        <v>2.84</v>
      </c>
      <c r="H4989">
        <v>108.3</v>
      </c>
      <c r="I4989">
        <v>73</v>
      </c>
      <c r="J4989">
        <v>105.5</v>
      </c>
      <c r="K4989">
        <v>224</v>
      </c>
      <c r="L4989">
        <v>62.5</v>
      </c>
      <c r="M4989">
        <v>296</v>
      </c>
      <c r="N4989">
        <v>-6.9000000000000006E-2</v>
      </c>
      <c r="O4989">
        <v>304</v>
      </c>
      <c r="P4989">
        <v>4.03</v>
      </c>
      <c r="Q4989">
        <v>95</v>
      </c>
      <c r="R4989">
        <v>106</v>
      </c>
      <c r="S4989">
        <v>74</v>
      </c>
      <c r="T4989">
        <v>102</v>
      </c>
      <c r="U4989">
        <v>109</v>
      </c>
      <c r="V4989">
        <v>3.24</v>
      </c>
      <c r="W4989">
        <v>83</v>
      </c>
    </row>
    <row r="4990" spans="1:23" x14ac:dyDescent="0.25">
      <c r="A4990">
        <f>COUNTIF('Value Matchup'!$D$356:$D$423,D4990)</f>
        <v>0</v>
      </c>
      <c r="B4990" t="s">
        <v>2122</v>
      </c>
      <c r="C4990">
        <v>138</v>
      </c>
      <c r="D4990" t="s">
        <v>189</v>
      </c>
      <c r="E4990" t="s">
        <v>144</v>
      </c>
      <c r="F4990" s="79" t="s">
        <v>1078</v>
      </c>
      <c r="G4990">
        <v>2.4700000000000002</v>
      </c>
      <c r="H4990">
        <v>105.3</v>
      </c>
      <c r="I4990">
        <v>121</v>
      </c>
      <c r="J4990">
        <v>102.8</v>
      </c>
      <c r="K4990">
        <v>166</v>
      </c>
      <c r="L4990">
        <v>67</v>
      </c>
      <c r="M4990">
        <v>125</v>
      </c>
      <c r="N4990">
        <v>2.1999999999999999E-2</v>
      </c>
      <c r="O4990">
        <v>111</v>
      </c>
      <c r="P4990">
        <v>4.8899999999999997</v>
      </c>
      <c r="Q4990">
        <v>81</v>
      </c>
      <c r="R4990">
        <v>105.8</v>
      </c>
      <c r="S4990">
        <v>79</v>
      </c>
      <c r="T4990">
        <v>100.9</v>
      </c>
      <c r="U4990">
        <v>85</v>
      </c>
      <c r="V4990">
        <v>-2.1</v>
      </c>
      <c r="W4990">
        <v>219</v>
      </c>
    </row>
    <row r="4991" spans="1:23" x14ac:dyDescent="0.25">
      <c r="A4991">
        <f>COUNTIF('Value Matchup'!$D$356:$D$423,D4991)</f>
        <v>0</v>
      </c>
      <c r="B4991" t="s">
        <v>2122</v>
      </c>
      <c r="C4991">
        <v>139</v>
      </c>
      <c r="D4991" t="s">
        <v>239</v>
      </c>
      <c r="E4991" t="s">
        <v>1974</v>
      </c>
      <c r="F4991" s="79" t="s">
        <v>1586</v>
      </c>
      <c r="G4991">
        <v>2.33</v>
      </c>
      <c r="H4991">
        <v>109.6</v>
      </c>
      <c r="I4991">
        <v>61</v>
      </c>
      <c r="J4991">
        <v>107.3</v>
      </c>
      <c r="K4991">
        <v>247</v>
      </c>
      <c r="L4991">
        <v>63</v>
      </c>
      <c r="M4991">
        <v>288</v>
      </c>
      <c r="N4991">
        <v>-3.5000000000000003E-2</v>
      </c>
      <c r="O4991">
        <v>255</v>
      </c>
      <c r="P4991">
        <v>-1.25</v>
      </c>
      <c r="Q4991">
        <v>181</v>
      </c>
      <c r="R4991">
        <v>104.5</v>
      </c>
      <c r="S4991">
        <v>122</v>
      </c>
      <c r="T4991">
        <v>105.8</v>
      </c>
      <c r="U4991">
        <v>277</v>
      </c>
      <c r="V4991">
        <v>5.73</v>
      </c>
      <c r="W4991">
        <v>42</v>
      </c>
    </row>
    <row r="4992" spans="1:23" x14ac:dyDescent="0.25">
      <c r="A4992">
        <f>COUNTIF('Value Matchup'!$D$356:$D$423,D4992)</f>
        <v>0</v>
      </c>
      <c r="B4992" t="s">
        <v>2122</v>
      </c>
      <c r="C4992">
        <v>140</v>
      </c>
      <c r="D4992" t="s">
        <v>213</v>
      </c>
      <c r="E4992" t="s">
        <v>176</v>
      </c>
      <c r="F4992" s="79" t="s">
        <v>1586</v>
      </c>
      <c r="G4992">
        <v>2.12</v>
      </c>
      <c r="H4992">
        <v>108.4</v>
      </c>
      <c r="I4992">
        <v>72</v>
      </c>
      <c r="J4992">
        <v>106.3</v>
      </c>
      <c r="K4992">
        <v>233</v>
      </c>
      <c r="L4992">
        <v>65.900000000000006</v>
      </c>
      <c r="M4992">
        <v>176</v>
      </c>
      <c r="N4992">
        <v>-3.9E-2</v>
      </c>
      <c r="O4992">
        <v>262</v>
      </c>
      <c r="P4992">
        <v>-3.21</v>
      </c>
      <c r="Q4992">
        <v>218</v>
      </c>
      <c r="R4992">
        <v>100.6</v>
      </c>
      <c r="S4992">
        <v>232</v>
      </c>
      <c r="T4992">
        <v>103.9</v>
      </c>
      <c r="U4992">
        <v>206</v>
      </c>
      <c r="V4992">
        <v>-2.77</v>
      </c>
      <c r="W4992">
        <v>236</v>
      </c>
    </row>
    <row r="4993" spans="1:23" x14ac:dyDescent="0.25">
      <c r="A4993">
        <f>COUNTIF('Value Matchup'!$D$356:$D$423,D4993)</f>
        <v>0</v>
      </c>
      <c r="B4993" t="s">
        <v>2122</v>
      </c>
      <c r="C4993">
        <v>141</v>
      </c>
      <c r="D4993" t="s">
        <v>335</v>
      </c>
      <c r="E4993" t="s">
        <v>150</v>
      </c>
      <c r="F4993" s="79" t="s">
        <v>1662</v>
      </c>
      <c r="G4993">
        <v>2.1</v>
      </c>
      <c r="H4993">
        <v>106.6</v>
      </c>
      <c r="I4993">
        <v>102</v>
      </c>
      <c r="J4993">
        <v>104.5</v>
      </c>
      <c r="K4993">
        <v>201</v>
      </c>
      <c r="L4993">
        <v>63.9</v>
      </c>
      <c r="M4993">
        <v>257</v>
      </c>
      <c r="N4993">
        <v>-7.0000000000000001E-3</v>
      </c>
      <c r="O4993">
        <v>180</v>
      </c>
      <c r="P4993">
        <v>10.63</v>
      </c>
      <c r="Q4993">
        <v>7</v>
      </c>
      <c r="R4993">
        <v>108.7</v>
      </c>
      <c r="S4993">
        <v>8</v>
      </c>
      <c r="T4993">
        <v>98.1</v>
      </c>
      <c r="U4993">
        <v>10</v>
      </c>
      <c r="V4993">
        <v>2.2200000000000002</v>
      </c>
      <c r="W4993">
        <v>102</v>
      </c>
    </row>
    <row r="4994" spans="1:23" x14ac:dyDescent="0.25">
      <c r="A4994">
        <f>COUNTIF('Value Matchup'!$D$356:$D$423,D4994)</f>
        <v>0</v>
      </c>
      <c r="B4994" t="s">
        <v>2122</v>
      </c>
      <c r="C4994">
        <v>142</v>
      </c>
      <c r="D4994" t="s">
        <v>91</v>
      </c>
      <c r="E4994" t="s">
        <v>146</v>
      </c>
      <c r="F4994" s="79" t="s">
        <v>1581</v>
      </c>
      <c r="G4994">
        <v>2.06</v>
      </c>
      <c r="H4994">
        <v>105.2</v>
      </c>
      <c r="I4994">
        <v>124</v>
      </c>
      <c r="J4994">
        <v>103.1</v>
      </c>
      <c r="K4994">
        <v>174</v>
      </c>
      <c r="L4994">
        <v>52.9</v>
      </c>
      <c r="M4994">
        <v>330</v>
      </c>
      <c r="N4994">
        <v>-1.7000000000000001E-2</v>
      </c>
      <c r="O4994">
        <v>207</v>
      </c>
      <c r="P4994">
        <v>-0.56000000000000005</v>
      </c>
      <c r="Q4994">
        <v>166</v>
      </c>
      <c r="R4994">
        <v>101.7</v>
      </c>
      <c r="S4994">
        <v>202</v>
      </c>
      <c r="T4994">
        <v>102.2</v>
      </c>
      <c r="U4994">
        <v>125</v>
      </c>
      <c r="V4994">
        <v>6.11</v>
      </c>
      <c r="W4994">
        <v>32</v>
      </c>
    </row>
    <row r="4995" spans="1:23" x14ac:dyDescent="0.25">
      <c r="A4995">
        <f>COUNTIF('Value Matchup'!$D$356:$D$423,D4995)</f>
        <v>0</v>
      </c>
      <c r="B4995" t="s">
        <v>2122</v>
      </c>
      <c r="C4995">
        <v>143</v>
      </c>
      <c r="D4995" t="s">
        <v>1487</v>
      </c>
      <c r="E4995" t="s">
        <v>132</v>
      </c>
      <c r="F4995" s="79" t="s">
        <v>1059</v>
      </c>
      <c r="G4995">
        <v>1.98</v>
      </c>
      <c r="H4995">
        <v>102.8</v>
      </c>
      <c r="I4995">
        <v>164</v>
      </c>
      <c r="J4995">
        <v>100.8</v>
      </c>
      <c r="K4995">
        <v>124</v>
      </c>
      <c r="L4995">
        <v>66.099999999999994</v>
      </c>
      <c r="M4995">
        <v>167</v>
      </c>
      <c r="N4995">
        <v>9.9000000000000005E-2</v>
      </c>
      <c r="O4995">
        <v>11</v>
      </c>
      <c r="P4995">
        <v>-3.87</v>
      </c>
      <c r="Q4995">
        <v>239</v>
      </c>
      <c r="R4995">
        <v>102.4</v>
      </c>
      <c r="S4995">
        <v>182</v>
      </c>
      <c r="T4995">
        <v>106.3</v>
      </c>
      <c r="U4995">
        <v>292</v>
      </c>
      <c r="V4995">
        <v>1.72</v>
      </c>
      <c r="W4995">
        <v>113</v>
      </c>
    </row>
    <row r="4996" spans="1:23" x14ac:dyDescent="0.25">
      <c r="A4996">
        <f>COUNTIF('Value Matchup'!$D$356:$D$423,D4996)</f>
        <v>0</v>
      </c>
      <c r="B4996" t="s">
        <v>2122</v>
      </c>
      <c r="C4996">
        <v>144</v>
      </c>
      <c r="D4996" t="s">
        <v>84</v>
      </c>
      <c r="E4996" t="s">
        <v>1668</v>
      </c>
      <c r="F4996" s="79" t="s">
        <v>1078</v>
      </c>
      <c r="G4996">
        <v>1.76</v>
      </c>
      <c r="H4996">
        <v>102</v>
      </c>
      <c r="I4996">
        <v>184</v>
      </c>
      <c r="J4996">
        <v>100.2</v>
      </c>
      <c r="K4996">
        <v>108</v>
      </c>
      <c r="L4996">
        <v>66.2</v>
      </c>
      <c r="M4996">
        <v>158</v>
      </c>
      <c r="N4996">
        <v>2.9000000000000001E-2</v>
      </c>
      <c r="O4996">
        <v>102</v>
      </c>
      <c r="P4996">
        <v>5.6</v>
      </c>
      <c r="Q4996">
        <v>70</v>
      </c>
      <c r="R4996">
        <v>106</v>
      </c>
      <c r="S4996">
        <v>73</v>
      </c>
      <c r="T4996">
        <v>100.4</v>
      </c>
      <c r="U4996">
        <v>66</v>
      </c>
      <c r="V4996">
        <v>-4.93</v>
      </c>
      <c r="W4996">
        <v>282</v>
      </c>
    </row>
    <row r="4997" spans="1:23" x14ac:dyDescent="0.25">
      <c r="A4997">
        <f>COUNTIF('Value Matchup'!$D$356:$D$423,D4997)</f>
        <v>0</v>
      </c>
      <c r="B4997" t="s">
        <v>2122</v>
      </c>
      <c r="C4997">
        <v>145</v>
      </c>
      <c r="D4997" t="s">
        <v>33</v>
      </c>
      <c r="E4997" t="s">
        <v>173</v>
      </c>
      <c r="F4997" s="79" t="s">
        <v>1188</v>
      </c>
      <c r="G4997">
        <v>1.7</v>
      </c>
      <c r="H4997">
        <v>109.6</v>
      </c>
      <c r="I4997">
        <v>60</v>
      </c>
      <c r="J4997">
        <v>107.9</v>
      </c>
      <c r="K4997">
        <v>263</v>
      </c>
      <c r="L4997">
        <v>58.1</v>
      </c>
      <c r="M4997">
        <v>326</v>
      </c>
      <c r="N4997">
        <v>-0.11899999999999999</v>
      </c>
      <c r="O4997">
        <v>326</v>
      </c>
      <c r="P4997">
        <v>-0.71</v>
      </c>
      <c r="Q4997">
        <v>171</v>
      </c>
      <c r="R4997">
        <v>102.6</v>
      </c>
      <c r="S4997">
        <v>179</v>
      </c>
      <c r="T4997">
        <v>103.3</v>
      </c>
      <c r="U4997">
        <v>179</v>
      </c>
      <c r="V4997">
        <v>-0.9</v>
      </c>
      <c r="W4997">
        <v>183</v>
      </c>
    </row>
    <row r="4998" spans="1:23" x14ac:dyDescent="0.25">
      <c r="A4998">
        <f>COUNTIF('Value Matchup'!$D$356:$D$423,D4998)</f>
        <v>0</v>
      </c>
      <c r="B4998" t="s">
        <v>2122</v>
      </c>
      <c r="C4998">
        <v>146</v>
      </c>
      <c r="D4998" t="s">
        <v>126</v>
      </c>
      <c r="E4998" t="s">
        <v>123</v>
      </c>
      <c r="F4998" s="79" t="s">
        <v>811</v>
      </c>
      <c r="G4998">
        <v>1.69</v>
      </c>
      <c r="H4998">
        <v>102.6</v>
      </c>
      <c r="I4998">
        <v>168</v>
      </c>
      <c r="J4998">
        <v>100.9</v>
      </c>
      <c r="K4998">
        <v>127</v>
      </c>
      <c r="L4998">
        <v>63.3</v>
      </c>
      <c r="M4998">
        <v>279</v>
      </c>
      <c r="N4998">
        <v>0.129</v>
      </c>
      <c r="O4998">
        <v>4</v>
      </c>
      <c r="P4998">
        <v>1.9</v>
      </c>
      <c r="Q4998">
        <v>126</v>
      </c>
      <c r="R4998">
        <v>103.8</v>
      </c>
      <c r="S4998">
        <v>143</v>
      </c>
      <c r="T4998">
        <v>101.8</v>
      </c>
      <c r="U4998">
        <v>106</v>
      </c>
      <c r="V4998">
        <v>6.41</v>
      </c>
      <c r="W4998">
        <v>31</v>
      </c>
    </row>
    <row r="4999" spans="1:23" x14ac:dyDescent="0.25">
      <c r="A4999">
        <f>COUNTIF('Value Matchup'!$D$356:$D$423,D4999)</f>
        <v>0</v>
      </c>
      <c r="B4999" t="s">
        <v>2122</v>
      </c>
      <c r="C4999">
        <v>147</v>
      </c>
      <c r="D4999" t="s">
        <v>325</v>
      </c>
      <c r="E4999" t="s">
        <v>151</v>
      </c>
      <c r="F4999" s="79" t="s">
        <v>444</v>
      </c>
      <c r="G4999">
        <v>1.54</v>
      </c>
      <c r="H4999">
        <v>104.9</v>
      </c>
      <c r="I4999">
        <v>128</v>
      </c>
      <c r="J4999">
        <v>103.3</v>
      </c>
      <c r="K4999">
        <v>181</v>
      </c>
      <c r="L4999">
        <v>65.3</v>
      </c>
      <c r="M4999">
        <v>205</v>
      </c>
      <c r="N4999">
        <v>-2.1999999999999999E-2</v>
      </c>
      <c r="O4999">
        <v>219</v>
      </c>
      <c r="P4999">
        <v>1.28</v>
      </c>
      <c r="Q4999">
        <v>138</v>
      </c>
      <c r="R4999">
        <v>102.9</v>
      </c>
      <c r="S4999">
        <v>167</v>
      </c>
      <c r="T4999">
        <v>101.6</v>
      </c>
      <c r="U4999">
        <v>101</v>
      </c>
      <c r="V4999">
        <v>-3.27</v>
      </c>
      <c r="W4999">
        <v>243</v>
      </c>
    </row>
    <row r="5000" spans="1:23" x14ac:dyDescent="0.25">
      <c r="A5000">
        <f>COUNTIF('Value Matchup'!$D$356:$D$423,D5000)</f>
        <v>0</v>
      </c>
      <c r="B5000" t="s">
        <v>2122</v>
      </c>
      <c r="C5000">
        <v>148</v>
      </c>
      <c r="D5000" t="s">
        <v>177</v>
      </c>
      <c r="E5000" t="s">
        <v>110</v>
      </c>
      <c r="F5000" s="79" t="s">
        <v>1754</v>
      </c>
      <c r="G5000">
        <v>1.53</v>
      </c>
      <c r="H5000">
        <v>103.5</v>
      </c>
      <c r="I5000">
        <v>153</v>
      </c>
      <c r="J5000">
        <v>102</v>
      </c>
      <c r="K5000">
        <v>153</v>
      </c>
      <c r="L5000">
        <v>66.7</v>
      </c>
      <c r="M5000">
        <v>133</v>
      </c>
      <c r="N5000">
        <v>-0.106</v>
      </c>
      <c r="O5000">
        <v>325</v>
      </c>
      <c r="P5000">
        <v>4.01</v>
      </c>
      <c r="Q5000">
        <v>96</v>
      </c>
      <c r="R5000">
        <v>106.2</v>
      </c>
      <c r="S5000">
        <v>64</v>
      </c>
      <c r="T5000">
        <v>102.2</v>
      </c>
      <c r="U5000">
        <v>127</v>
      </c>
      <c r="V5000">
        <v>-2.62</v>
      </c>
      <c r="W5000">
        <v>231</v>
      </c>
    </row>
    <row r="5001" spans="1:23" x14ac:dyDescent="0.25">
      <c r="A5001">
        <f>COUNTIF('Value Matchup'!$D$356:$D$423,D5001)</f>
        <v>1</v>
      </c>
      <c r="B5001" t="s">
        <v>2122</v>
      </c>
      <c r="C5001">
        <v>149</v>
      </c>
      <c r="D5001" t="s">
        <v>130</v>
      </c>
      <c r="E5001" t="s">
        <v>114</v>
      </c>
      <c r="F5001" s="79" t="s">
        <v>449</v>
      </c>
      <c r="G5001">
        <v>1.53</v>
      </c>
      <c r="H5001">
        <v>106.8</v>
      </c>
      <c r="I5001">
        <v>99</v>
      </c>
      <c r="J5001">
        <v>105.3</v>
      </c>
      <c r="K5001">
        <v>222</v>
      </c>
      <c r="L5001">
        <v>67.599999999999994</v>
      </c>
      <c r="M5001">
        <v>108</v>
      </c>
      <c r="N5001">
        <v>6.4000000000000001E-2</v>
      </c>
      <c r="O5001">
        <v>39</v>
      </c>
      <c r="P5001">
        <v>6.51</v>
      </c>
      <c r="Q5001">
        <v>53</v>
      </c>
      <c r="R5001">
        <v>106.5</v>
      </c>
      <c r="S5001">
        <v>56</v>
      </c>
      <c r="T5001">
        <v>100</v>
      </c>
      <c r="U5001">
        <v>55</v>
      </c>
      <c r="V5001">
        <v>-2.71</v>
      </c>
      <c r="W5001">
        <v>234</v>
      </c>
    </row>
    <row r="5002" spans="1:23" x14ac:dyDescent="0.25">
      <c r="A5002">
        <f>COUNTIF('Value Matchup'!$D$356:$D$423,D5002)</f>
        <v>0</v>
      </c>
      <c r="B5002" t="s">
        <v>2122</v>
      </c>
      <c r="C5002">
        <v>150</v>
      </c>
      <c r="D5002" t="s">
        <v>257</v>
      </c>
      <c r="E5002" t="s">
        <v>155</v>
      </c>
      <c r="F5002" s="79" t="s">
        <v>1194</v>
      </c>
      <c r="G5002">
        <v>1.0900000000000001</v>
      </c>
      <c r="H5002">
        <v>102.6</v>
      </c>
      <c r="I5002">
        <v>169</v>
      </c>
      <c r="J5002">
        <v>101.5</v>
      </c>
      <c r="K5002">
        <v>137</v>
      </c>
      <c r="L5002">
        <v>67.3</v>
      </c>
      <c r="M5002">
        <v>115</v>
      </c>
      <c r="N5002">
        <v>-0.01</v>
      </c>
      <c r="O5002">
        <v>188</v>
      </c>
      <c r="P5002">
        <v>0.71</v>
      </c>
      <c r="Q5002">
        <v>145</v>
      </c>
      <c r="R5002">
        <v>103</v>
      </c>
      <c r="S5002">
        <v>163</v>
      </c>
      <c r="T5002">
        <v>102.3</v>
      </c>
      <c r="U5002">
        <v>128</v>
      </c>
      <c r="V5002">
        <v>-0.43</v>
      </c>
      <c r="W5002">
        <v>172</v>
      </c>
    </row>
    <row r="5003" spans="1:23" x14ac:dyDescent="0.25">
      <c r="A5003">
        <f>COUNTIF('Value Matchup'!$D$356:$D$423,D5003)</f>
        <v>0</v>
      </c>
      <c r="B5003" t="s">
        <v>2122</v>
      </c>
      <c r="C5003">
        <v>151</v>
      </c>
      <c r="D5003" t="s">
        <v>73</v>
      </c>
      <c r="E5003" t="s">
        <v>161</v>
      </c>
      <c r="F5003" s="79" t="s">
        <v>1405</v>
      </c>
      <c r="G5003">
        <v>0.64</v>
      </c>
      <c r="H5003">
        <v>103.9</v>
      </c>
      <c r="I5003">
        <v>146</v>
      </c>
      <c r="J5003">
        <v>103.3</v>
      </c>
      <c r="K5003">
        <v>179</v>
      </c>
      <c r="L5003">
        <v>65.8</v>
      </c>
      <c r="M5003">
        <v>182</v>
      </c>
      <c r="N5003">
        <v>-5.8000000000000003E-2</v>
      </c>
      <c r="O5003">
        <v>288</v>
      </c>
      <c r="P5003">
        <v>-2.35</v>
      </c>
      <c r="Q5003">
        <v>199</v>
      </c>
      <c r="R5003">
        <v>102.7</v>
      </c>
      <c r="S5003">
        <v>177</v>
      </c>
      <c r="T5003">
        <v>105.1</v>
      </c>
      <c r="U5003">
        <v>251</v>
      </c>
      <c r="V5003">
        <v>11.03</v>
      </c>
      <c r="W5003">
        <v>11</v>
      </c>
    </row>
    <row r="5004" spans="1:23" x14ac:dyDescent="0.25">
      <c r="A5004">
        <f>COUNTIF('Value Matchup'!$D$356:$D$423,D5004)</f>
        <v>0</v>
      </c>
      <c r="B5004" t="s">
        <v>2122</v>
      </c>
      <c r="C5004">
        <v>152</v>
      </c>
      <c r="D5004" t="s">
        <v>200</v>
      </c>
      <c r="E5004" t="s">
        <v>144</v>
      </c>
      <c r="F5004" s="79" t="s">
        <v>1754</v>
      </c>
      <c r="G5004">
        <v>0.55000000000000004</v>
      </c>
      <c r="H5004">
        <v>107.4</v>
      </c>
      <c r="I5004">
        <v>86</v>
      </c>
      <c r="J5004">
        <v>106.8</v>
      </c>
      <c r="K5004">
        <v>241</v>
      </c>
      <c r="L5004">
        <v>66.599999999999994</v>
      </c>
      <c r="M5004">
        <v>141</v>
      </c>
      <c r="N5004">
        <v>-0.03</v>
      </c>
      <c r="O5004">
        <v>245</v>
      </c>
      <c r="P5004">
        <v>3.14</v>
      </c>
      <c r="Q5004">
        <v>107</v>
      </c>
      <c r="R5004">
        <v>105</v>
      </c>
      <c r="S5004">
        <v>105</v>
      </c>
      <c r="T5004">
        <v>101.9</v>
      </c>
      <c r="U5004">
        <v>108</v>
      </c>
      <c r="V5004">
        <v>-7.05</v>
      </c>
      <c r="W5004">
        <v>300</v>
      </c>
    </row>
    <row r="5005" spans="1:23" x14ac:dyDescent="0.25">
      <c r="A5005">
        <f>COUNTIF('Value Matchup'!$D$356:$D$423,D5005)</f>
        <v>0</v>
      </c>
      <c r="B5005" t="s">
        <v>2122</v>
      </c>
      <c r="C5005">
        <v>153</v>
      </c>
      <c r="D5005" t="s">
        <v>259</v>
      </c>
      <c r="E5005" t="s">
        <v>151</v>
      </c>
      <c r="F5005" s="79" t="s">
        <v>1754</v>
      </c>
      <c r="G5005">
        <v>0.54</v>
      </c>
      <c r="H5005">
        <v>98.8</v>
      </c>
      <c r="I5005">
        <v>231</v>
      </c>
      <c r="J5005">
        <v>98.2</v>
      </c>
      <c r="K5005">
        <v>77</v>
      </c>
      <c r="L5005">
        <v>67.7</v>
      </c>
      <c r="M5005">
        <v>101</v>
      </c>
      <c r="N5005">
        <v>-3.6999999999999998E-2</v>
      </c>
      <c r="O5005">
        <v>257</v>
      </c>
      <c r="P5005">
        <v>3.1</v>
      </c>
      <c r="Q5005">
        <v>108</v>
      </c>
      <c r="R5005">
        <v>105.5</v>
      </c>
      <c r="S5005">
        <v>88</v>
      </c>
      <c r="T5005">
        <v>102.4</v>
      </c>
      <c r="U5005">
        <v>136</v>
      </c>
      <c r="V5005">
        <v>0.28000000000000003</v>
      </c>
      <c r="W5005">
        <v>158</v>
      </c>
    </row>
    <row r="5006" spans="1:23" x14ac:dyDescent="0.25">
      <c r="A5006">
        <f>COUNTIF('Value Matchup'!$D$356:$D$423,D5006)</f>
        <v>0</v>
      </c>
      <c r="B5006" t="s">
        <v>2122</v>
      </c>
      <c r="C5006">
        <v>154</v>
      </c>
      <c r="D5006" t="s">
        <v>345</v>
      </c>
      <c r="E5006" t="s">
        <v>110</v>
      </c>
      <c r="F5006" s="79" t="s">
        <v>1747</v>
      </c>
      <c r="G5006">
        <v>0.53</v>
      </c>
      <c r="H5006">
        <v>105.9</v>
      </c>
      <c r="I5006">
        <v>113</v>
      </c>
      <c r="J5006">
        <v>105.4</v>
      </c>
      <c r="K5006">
        <v>223</v>
      </c>
      <c r="L5006">
        <v>66.400000000000006</v>
      </c>
      <c r="M5006">
        <v>152</v>
      </c>
      <c r="N5006">
        <v>-1.6E-2</v>
      </c>
      <c r="O5006">
        <v>205</v>
      </c>
      <c r="P5006">
        <v>6.02</v>
      </c>
      <c r="Q5006">
        <v>65</v>
      </c>
      <c r="R5006">
        <v>106.1</v>
      </c>
      <c r="S5006">
        <v>70</v>
      </c>
      <c r="T5006">
        <v>100.1</v>
      </c>
      <c r="U5006">
        <v>56</v>
      </c>
      <c r="V5006">
        <v>2.04</v>
      </c>
      <c r="W5006">
        <v>107</v>
      </c>
    </row>
    <row r="5007" spans="1:23" x14ac:dyDescent="0.25">
      <c r="A5007">
        <f>COUNTIF('Value Matchup'!$D$356:$D$423,D5007)</f>
        <v>0</v>
      </c>
      <c r="B5007" t="s">
        <v>2122</v>
      </c>
      <c r="C5007">
        <v>155</v>
      </c>
      <c r="D5007" t="s">
        <v>378</v>
      </c>
      <c r="E5007" t="s">
        <v>132</v>
      </c>
      <c r="F5007" s="79" t="s">
        <v>762</v>
      </c>
      <c r="G5007">
        <v>0.43</v>
      </c>
      <c r="H5007">
        <v>101.3</v>
      </c>
      <c r="I5007">
        <v>199</v>
      </c>
      <c r="J5007">
        <v>100.8</v>
      </c>
      <c r="K5007">
        <v>125</v>
      </c>
      <c r="L5007">
        <v>67.599999999999994</v>
      </c>
      <c r="M5007">
        <v>106</v>
      </c>
      <c r="N5007">
        <v>8.0000000000000002E-3</v>
      </c>
      <c r="O5007">
        <v>142</v>
      </c>
      <c r="P5007">
        <v>-4.18</v>
      </c>
      <c r="Q5007">
        <v>245</v>
      </c>
      <c r="R5007">
        <v>102.1</v>
      </c>
      <c r="S5007">
        <v>192</v>
      </c>
      <c r="T5007">
        <v>106.3</v>
      </c>
      <c r="U5007">
        <v>291</v>
      </c>
      <c r="V5007">
        <v>2.25</v>
      </c>
      <c r="W5007">
        <v>101</v>
      </c>
    </row>
    <row r="5008" spans="1:23" x14ac:dyDescent="0.25">
      <c r="A5008">
        <f>COUNTIF('Value Matchup'!$D$356:$D$423,D5008)</f>
        <v>0</v>
      </c>
      <c r="B5008" t="s">
        <v>2122</v>
      </c>
      <c r="C5008">
        <v>156</v>
      </c>
      <c r="D5008" t="s">
        <v>396</v>
      </c>
      <c r="E5008" t="s">
        <v>176</v>
      </c>
      <c r="F5008" s="79" t="s">
        <v>1406</v>
      </c>
      <c r="G5008">
        <v>0.39</v>
      </c>
      <c r="H5008">
        <v>100</v>
      </c>
      <c r="I5008">
        <v>216</v>
      </c>
      <c r="J5008">
        <v>99.6</v>
      </c>
      <c r="K5008">
        <v>95</v>
      </c>
      <c r="L5008">
        <v>62.7</v>
      </c>
      <c r="M5008">
        <v>293</v>
      </c>
      <c r="N5008">
        <v>7.5999999999999998E-2</v>
      </c>
      <c r="O5008">
        <v>27</v>
      </c>
      <c r="P5008">
        <v>-3.3</v>
      </c>
      <c r="Q5008">
        <v>223</v>
      </c>
      <c r="R5008">
        <v>101.5</v>
      </c>
      <c r="S5008">
        <v>209</v>
      </c>
      <c r="T5008">
        <v>104.8</v>
      </c>
      <c r="U5008">
        <v>240</v>
      </c>
      <c r="V5008">
        <v>-5.0599999999999996</v>
      </c>
      <c r="W5008">
        <v>284</v>
      </c>
    </row>
    <row r="5009" spans="1:23" x14ac:dyDescent="0.25">
      <c r="A5009">
        <f>COUNTIF('Value Matchup'!$D$356:$D$423,D5009)</f>
        <v>0</v>
      </c>
      <c r="B5009" t="s">
        <v>2122</v>
      </c>
      <c r="C5009">
        <v>157</v>
      </c>
      <c r="D5009" t="s">
        <v>72</v>
      </c>
      <c r="E5009" t="s">
        <v>110</v>
      </c>
      <c r="F5009" s="79" t="s">
        <v>1740</v>
      </c>
      <c r="G5009">
        <v>0.37</v>
      </c>
      <c r="H5009">
        <v>101.4</v>
      </c>
      <c r="I5009">
        <v>196</v>
      </c>
      <c r="J5009">
        <v>101.1</v>
      </c>
      <c r="K5009">
        <v>129</v>
      </c>
      <c r="L5009">
        <v>65.400000000000006</v>
      </c>
      <c r="M5009">
        <v>197</v>
      </c>
      <c r="N5009">
        <v>-9.5000000000000001E-2</v>
      </c>
      <c r="O5009">
        <v>321</v>
      </c>
      <c r="P5009">
        <v>7.41</v>
      </c>
      <c r="Q5009">
        <v>38</v>
      </c>
      <c r="R5009">
        <v>107.8</v>
      </c>
      <c r="S5009">
        <v>23</v>
      </c>
      <c r="T5009">
        <v>100.4</v>
      </c>
      <c r="U5009">
        <v>64</v>
      </c>
      <c r="V5009">
        <v>6.1</v>
      </c>
      <c r="W5009">
        <v>33</v>
      </c>
    </row>
    <row r="5010" spans="1:23" x14ac:dyDescent="0.25">
      <c r="A5010">
        <f>COUNTIF('Value Matchup'!$D$356:$D$423,D5010)</f>
        <v>0</v>
      </c>
      <c r="B5010" t="s">
        <v>2122</v>
      </c>
      <c r="C5010">
        <v>158</v>
      </c>
      <c r="D5010" t="s">
        <v>128</v>
      </c>
      <c r="E5010" t="s">
        <v>123</v>
      </c>
      <c r="F5010" s="79" t="s">
        <v>1586</v>
      </c>
      <c r="G5010">
        <v>0.34</v>
      </c>
      <c r="H5010">
        <v>105.8</v>
      </c>
      <c r="I5010">
        <v>115</v>
      </c>
      <c r="J5010">
        <v>105.5</v>
      </c>
      <c r="K5010">
        <v>225</v>
      </c>
      <c r="L5010">
        <v>68.400000000000006</v>
      </c>
      <c r="M5010">
        <v>78</v>
      </c>
      <c r="N5010">
        <v>-2.5999999999999999E-2</v>
      </c>
      <c r="O5010">
        <v>235</v>
      </c>
      <c r="P5010">
        <v>-0.78</v>
      </c>
      <c r="Q5010">
        <v>173</v>
      </c>
      <c r="R5010">
        <v>102.3</v>
      </c>
      <c r="S5010">
        <v>186</v>
      </c>
      <c r="T5010">
        <v>103.1</v>
      </c>
      <c r="U5010">
        <v>161</v>
      </c>
      <c r="V5010">
        <v>-3.76</v>
      </c>
      <c r="W5010">
        <v>249</v>
      </c>
    </row>
    <row r="5011" spans="1:23" x14ac:dyDescent="0.25">
      <c r="A5011">
        <f>COUNTIF('Value Matchup'!$D$356:$D$423,D5011)</f>
        <v>0</v>
      </c>
      <c r="B5011" t="s">
        <v>2122</v>
      </c>
      <c r="C5011">
        <v>159</v>
      </c>
      <c r="D5011" t="s">
        <v>332</v>
      </c>
      <c r="E5011" t="s">
        <v>182</v>
      </c>
      <c r="F5011" s="79" t="s">
        <v>1194</v>
      </c>
      <c r="G5011">
        <v>0.34</v>
      </c>
      <c r="H5011">
        <v>104.1</v>
      </c>
      <c r="I5011">
        <v>142</v>
      </c>
      <c r="J5011">
        <v>103.8</v>
      </c>
      <c r="K5011">
        <v>189</v>
      </c>
      <c r="L5011">
        <v>65.900000000000006</v>
      </c>
      <c r="M5011">
        <v>171</v>
      </c>
      <c r="N5011">
        <v>6.5000000000000002E-2</v>
      </c>
      <c r="O5011">
        <v>37</v>
      </c>
      <c r="P5011">
        <v>3.76</v>
      </c>
      <c r="Q5011">
        <v>98</v>
      </c>
      <c r="R5011">
        <v>105.1</v>
      </c>
      <c r="S5011">
        <v>100</v>
      </c>
      <c r="T5011">
        <v>101.3</v>
      </c>
      <c r="U5011">
        <v>94</v>
      </c>
      <c r="V5011">
        <v>8.94</v>
      </c>
      <c r="W5011">
        <v>19</v>
      </c>
    </row>
    <row r="5012" spans="1:23" x14ac:dyDescent="0.25">
      <c r="A5012">
        <f>COUNTIF('Value Matchup'!$D$356:$D$423,D5012)</f>
        <v>0</v>
      </c>
      <c r="B5012" t="s">
        <v>2122</v>
      </c>
      <c r="C5012">
        <v>160</v>
      </c>
      <c r="D5012" t="s">
        <v>236</v>
      </c>
      <c r="E5012" t="s">
        <v>144</v>
      </c>
      <c r="F5012" s="79" t="s">
        <v>1718</v>
      </c>
      <c r="G5012">
        <v>0.24</v>
      </c>
      <c r="H5012">
        <v>97.4</v>
      </c>
      <c r="I5012">
        <v>249</v>
      </c>
      <c r="J5012">
        <v>97.1</v>
      </c>
      <c r="K5012">
        <v>60</v>
      </c>
      <c r="L5012">
        <v>63.4</v>
      </c>
      <c r="M5012">
        <v>272</v>
      </c>
      <c r="N5012">
        <v>-1.7000000000000001E-2</v>
      </c>
      <c r="O5012">
        <v>208</v>
      </c>
      <c r="P5012">
        <v>5.24</v>
      </c>
      <c r="Q5012">
        <v>74</v>
      </c>
      <c r="R5012">
        <v>106.8</v>
      </c>
      <c r="S5012">
        <v>48</v>
      </c>
      <c r="T5012">
        <v>101.5</v>
      </c>
      <c r="U5012">
        <v>99</v>
      </c>
      <c r="V5012">
        <v>-0.93</v>
      </c>
      <c r="W5012">
        <v>185</v>
      </c>
    </row>
    <row r="5013" spans="1:23" x14ac:dyDescent="0.25">
      <c r="A5013">
        <f>COUNTIF('Value Matchup'!$D$356:$D$423,D5013)</f>
        <v>0</v>
      </c>
      <c r="B5013" t="s">
        <v>2122</v>
      </c>
      <c r="C5013">
        <v>161</v>
      </c>
      <c r="D5013" t="s">
        <v>59</v>
      </c>
      <c r="E5013" t="s">
        <v>118</v>
      </c>
      <c r="F5013" s="79" t="s">
        <v>1188</v>
      </c>
      <c r="G5013">
        <v>0.22</v>
      </c>
      <c r="H5013">
        <v>103.6</v>
      </c>
      <c r="I5013">
        <v>150</v>
      </c>
      <c r="J5013">
        <v>103.4</v>
      </c>
      <c r="K5013">
        <v>183</v>
      </c>
      <c r="L5013">
        <v>65.099999999999994</v>
      </c>
      <c r="M5013">
        <v>210</v>
      </c>
      <c r="N5013">
        <v>-0.121</v>
      </c>
      <c r="O5013">
        <v>328</v>
      </c>
      <c r="P5013">
        <v>-4.63</v>
      </c>
      <c r="Q5013">
        <v>254</v>
      </c>
      <c r="R5013">
        <v>98.5</v>
      </c>
      <c r="S5013">
        <v>290</v>
      </c>
      <c r="T5013">
        <v>103.1</v>
      </c>
      <c r="U5013">
        <v>166</v>
      </c>
      <c r="V5013">
        <v>-5.52</v>
      </c>
      <c r="W5013">
        <v>292</v>
      </c>
    </row>
    <row r="5014" spans="1:23" x14ac:dyDescent="0.25">
      <c r="A5014">
        <f>COUNTIF('Value Matchup'!$D$356:$D$423,D5014)</f>
        <v>0</v>
      </c>
      <c r="B5014" t="s">
        <v>2122</v>
      </c>
      <c r="C5014">
        <v>162</v>
      </c>
      <c r="D5014" t="s">
        <v>360</v>
      </c>
      <c r="E5014" t="s">
        <v>132</v>
      </c>
      <c r="F5014" s="79" t="s">
        <v>1405</v>
      </c>
      <c r="G5014">
        <v>0.21</v>
      </c>
      <c r="H5014">
        <v>103.7</v>
      </c>
      <c r="I5014">
        <v>149</v>
      </c>
      <c r="J5014">
        <v>103.4</v>
      </c>
      <c r="K5014">
        <v>184</v>
      </c>
      <c r="L5014">
        <v>64.5</v>
      </c>
      <c r="M5014">
        <v>232</v>
      </c>
      <c r="N5014">
        <v>-9.1999999999999998E-2</v>
      </c>
      <c r="O5014">
        <v>317</v>
      </c>
      <c r="P5014">
        <v>-1.54</v>
      </c>
      <c r="Q5014">
        <v>185</v>
      </c>
      <c r="R5014">
        <v>103.1</v>
      </c>
      <c r="S5014">
        <v>161</v>
      </c>
      <c r="T5014">
        <v>104.6</v>
      </c>
      <c r="U5014">
        <v>230</v>
      </c>
      <c r="V5014">
        <v>4.6500000000000004</v>
      </c>
      <c r="W5014">
        <v>55</v>
      </c>
    </row>
    <row r="5015" spans="1:23" x14ac:dyDescent="0.25">
      <c r="A5015">
        <f>COUNTIF('Value Matchup'!$D$356:$D$423,D5015)</f>
        <v>0</v>
      </c>
      <c r="B5015" t="s">
        <v>2122</v>
      </c>
      <c r="C5015">
        <v>163</v>
      </c>
      <c r="D5015" t="s">
        <v>1281</v>
      </c>
      <c r="E5015" t="s">
        <v>169</v>
      </c>
      <c r="F5015" s="79" t="s">
        <v>811</v>
      </c>
      <c r="G5015">
        <v>0.12</v>
      </c>
      <c r="H5015">
        <v>101.1</v>
      </c>
      <c r="I5015">
        <v>203</v>
      </c>
      <c r="J5015">
        <v>101</v>
      </c>
      <c r="K5015">
        <v>128</v>
      </c>
      <c r="L5015">
        <v>67.400000000000006</v>
      </c>
      <c r="M5015">
        <v>111</v>
      </c>
      <c r="N5015">
        <v>1.4999999999999999E-2</v>
      </c>
      <c r="O5015">
        <v>123</v>
      </c>
      <c r="P5015">
        <v>-6.28</v>
      </c>
      <c r="Q5015">
        <v>271</v>
      </c>
      <c r="R5015">
        <v>99.6</v>
      </c>
      <c r="S5015">
        <v>261</v>
      </c>
      <c r="T5015">
        <v>105.9</v>
      </c>
      <c r="U5015">
        <v>279</v>
      </c>
      <c r="V5015">
        <v>-7.09</v>
      </c>
      <c r="W5015">
        <v>301</v>
      </c>
    </row>
    <row r="5016" spans="1:23" x14ac:dyDescent="0.25">
      <c r="A5016">
        <f>COUNTIF('Value Matchup'!$D$356:$D$423,D5016)</f>
        <v>0</v>
      </c>
      <c r="B5016" t="s">
        <v>2122</v>
      </c>
      <c r="C5016">
        <v>164</v>
      </c>
      <c r="D5016" t="s">
        <v>333</v>
      </c>
      <c r="E5016" t="s">
        <v>161</v>
      </c>
      <c r="F5016" s="79" t="s">
        <v>446</v>
      </c>
      <c r="G5016">
        <v>0.08</v>
      </c>
      <c r="H5016">
        <v>107.3</v>
      </c>
      <c r="I5016">
        <v>89</v>
      </c>
      <c r="J5016">
        <v>107.2</v>
      </c>
      <c r="K5016">
        <v>246</v>
      </c>
      <c r="L5016">
        <v>66.2</v>
      </c>
      <c r="M5016">
        <v>164</v>
      </c>
      <c r="N5016">
        <v>4.9000000000000002E-2</v>
      </c>
      <c r="O5016">
        <v>58</v>
      </c>
      <c r="P5016">
        <v>-3.88</v>
      </c>
      <c r="Q5016">
        <v>240</v>
      </c>
      <c r="R5016">
        <v>101.3</v>
      </c>
      <c r="S5016">
        <v>215</v>
      </c>
      <c r="T5016">
        <v>105.1</v>
      </c>
      <c r="U5016">
        <v>256</v>
      </c>
      <c r="V5016">
        <v>-1.5</v>
      </c>
      <c r="W5016">
        <v>205</v>
      </c>
    </row>
    <row r="5017" spans="1:23" x14ac:dyDescent="0.25">
      <c r="A5017">
        <f>COUNTIF('Value Matchup'!$D$356:$D$423,D5017)</f>
        <v>0</v>
      </c>
      <c r="B5017" t="s">
        <v>2122</v>
      </c>
      <c r="C5017">
        <v>165</v>
      </c>
      <c r="D5017" t="s">
        <v>2112</v>
      </c>
      <c r="E5017" t="s">
        <v>169</v>
      </c>
      <c r="F5017" s="79" t="s">
        <v>456</v>
      </c>
      <c r="G5017">
        <v>0.03</v>
      </c>
      <c r="H5017">
        <v>98.9</v>
      </c>
      <c r="I5017">
        <v>229</v>
      </c>
      <c r="J5017">
        <v>98.8</v>
      </c>
      <c r="K5017">
        <v>82</v>
      </c>
      <c r="L5017">
        <v>67.599999999999994</v>
      </c>
      <c r="M5017">
        <v>109</v>
      </c>
      <c r="N5017">
        <v>5.8999999999999997E-2</v>
      </c>
      <c r="O5017">
        <v>47</v>
      </c>
      <c r="P5017">
        <v>-3.78</v>
      </c>
      <c r="Q5017">
        <v>238</v>
      </c>
      <c r="R5017">
        <v>101.1</v>
      </c>
      <c r="S5017">
        <v>223</v>
      </c>
      <c r="T5017">
        <v>104.9</v>
      </c>
      <c r="U5017">
        <v>245</v>
      </c>
      <c r="V5017">
        <v>5.69</v>
      </c>
      <c r="W5017">
        <v>43</v>
      </c>
    </row>
    <row r="5018" spans="1:23" x14ac:dyDescent="0.25">
      <c r="A5018">
        <f>COUNTIF('Value Matchup'!$D$356:$D$423,D5018)</f>
        <v>1</v>
      </c>
      <c r="B5018" t="s">
        <v>2122</v>
      </c>
      <c r="C5018">
        <v>166</v>
      </c>
      <c r="D5018" t="s">
        <v>339</v>
      </c>
      <c r="E5018" t="s">
        <v>167</v>
      </c>
      <c r="F5018" s="79" t="s">
        <v>1740</v>
      </c>
      <c r="G5018">
        <v>0.01</v>
      </c>
      <c r="H5018">
        <v>94.7</v>
      </c>
      <c r="I5018">
        <v>282</v>
      </c>
      <c r="J5018">
        <v>94.7</v>
      </c>
      <c r="K5018">
        <v>34</v>
      </c>
      <c r="L5018">
        <v>59.8</v>
      </c>
      <c r="M5018">
        <v>319</v>
      </c>
      <c r="N5018">
        <v>-5.8000000000000003E-2</v>
      </c>
      <c r="O5018">
        <v>289</v>
      </c>
      <c r="P5018">
        <v>5.17</v>
      </c>
      <c r="Q5018">
        <v>75</v>
      </c>
      <c r="R5018">
        <v>106.5</v>
      </c>
      <c r="S5018">
        <v>54</v>
      </c>
      <c r="T5018">
        <v>101.4</v>
      </c>
      <c r="U5018">
        <v>96</v>
      </c>
      <c r="V5018">
        <v>1.1000000000000001</v>
      </c>
      <c r="W5018">
        <v>131</v>
      </c>
    </row>
    <row r="5019" spans="1:23" x14ac:dyDescent="0.25">
      <c r="A5019">
        <f>COUNTIF('Value Matchup'!$D$356:$D$423,D5019)</f>
        <v>0</v>
      </c>
      <c r="B5019" t="s">
        <v>2122</v>
      </c>
      <c r="C5019">
        <v>167</v>
      </c>
      <c r="D5019" t="s">
        <v>342</v>
      </c>
      <c r="E5019" t="s">
        <v>108</v>
      </c>
      <c r="F5019" s="79" t="s">
        <v>465</v>
      </c>
      <c r="G5019">
        <v>-0.06</v>
      </c>
      <c r="H5019">
        <v>97.4</v>
      </c>
      <c r="I5019">
        <v>248</v>
      </c>
      <c r="J5019">
        <v>97.5</v>
      </c>
      <c r="K5019">
        <v>66</v>
      </c>
      <c r="L5019">
        <v>71.3</v>
      </c>
      <c r="M5019">
        <v>17</v>
      </c>
      <c r="N5019">
        <v>-3.0000000000000001E-3</v>
      </c>
      <c r="O5019">
        <v>170</v>
      </c>
      <c r="P5019">
        <v>-3.93</v>
      </c>
      <c r="Q5019">
        <v>242</v>
      </c>
      <c r="R5019">
        <v>100.8</v>
      </c>
      <c r="S5019">
        <v>228</v>
      </c>
      <c r="T5019">
        <v>104.7</v>
      </c>
      <c r="U5019">
        <v>236</v>
      </c>
      <c r="V5019">
        <v>4.8099999999999996</v>
      </c>
      <c r="W5019">
        <v>54</v>
      </c>
    </row>
    <row r="5020" spans="1:23" x14ac:dyDescent="0.25">
      <c r="A5020">
        <f>COUNTIF('Value Matchup'!$D$356:$D$423,D5020)</f>
        <v>0</v>
      </c>
      <c r="B5020" t="s">
        <v>2122</v>
      </c>
      <c r="C5020">
        <v>168</v>
      </c>
      <c r="D5020" t="s">
        <v>210</v>
      </c>
      <c r="E5020" t="s">
        <v>155</v>
      </c>
      <c r="F5020" s="79" t="s">
        <v>441</v>
      </c>
      <c r="G5020">
        <v>-0.06</v>
      </c>
      <c r="H5020">
        <v>101.5</v>
      </c>
      <c r="I5020">
        <v>194</v>
      </c>
      <c r="J5020">
        <v>101.6</v>
      </c>
      <c r="K5020">
        <v>141</v>
      </c>
      <c r="L5020">
        <v>69</v>
      </c>
      <c r="M5020">
        <v>53</v>
      </c>
      <c r="N5020">
        <v>-2E-3</v>
      </c>
      <c r="O5020">
        <v>166</v>
      </c>
      <c r="P5020">
        <v>-0.3</v>
      </c>
      <c r="Q5020">
        <v>157</v>
      </c>
      <c r="R5020">
        <v>102.9</v>
      </c>
      <c r="S5020">
        <v>164</v>
      </c>
      <c r="T5020">
        <v>103.2</v>
      </c>
      <c r="U5020">
        <v>175</v>
      </c>
      <c r="V5020">
        <v>-3.8</v>
      </c>
      <c r="W5020">
        <v>251</v>
      </c>
    </row>
    <row r="5021" spans="1:23" x14ac:dyDescent="0.25">
      <c r="A5021">
        <f>COUNTIF('Value Matchup'!$D$356:$D$423,D5021)</f>
        <v>0</v>
      </c>
      <c r="B5021" t="s">
        <v>2122</v>
      </c>
      <c r="C5021">
        <v>169</v>
      </c>
      <c r="D5021" t="s">
        <v>379</v>
      </c>
      <c r="E5021" t="s">
        <v>1399</v>
      </c>
      <c r="F5021" s="79" t="s">
        <v>1981</v>
      </c>
      <c r="G5021">
        <v>-0.22</v>
      </c>
      <c r="H5021">
        <v>104.5</v>
      </c>
      <c r="I5021">
        <v>136</v>
      </c>
      <c r="J5021">
        <v>104.8</v>
      </c>
      <c r="K5021">
        <v>210</v>
      </c>
      <c r="L5021">
        <v>66.5</v>
      </c>
      <c r="M5021">
        <v>145</v>
      </c>
      <c r="N5021">
        <v>4.9000000000000002E-2</v>
      </c>
      <c r="O5021">
        <v>59</v>
      </c>
      <c r="P5021">
        <v>-7.7</v>
      </c>
      <c r="Q5021">
        <v>290</v>
      </c>
      <c r="R5021">
        <v>98.2</v>
      </c>
      <c r="S5021">
        <v>296</v>
      </c>
      <c r="T5021">
        <v>105.9</v>
      </c>
      <c r="U5021">
        <v>285</v>
      </c>
      <c r="V5021">
        <v>0.68</v>
      </c>
      <c r="W5021">
        <v>141</v>
      </c>
    </row>
    <row r="5022" spans="1:23" x14ac:dyDescent="0.25">
      <c r="A5022">
        <f>COUNTIF('Value Matchup'!$D$356:$D$423,D5022)</f>
        <v>0</v>
      </c>
      <c r="B5022" t="s">
        <v>2122</v>
      </c>
      <c r="C5022">
        <v>170</v>
      </c>
      <c r="D5022" t="s">
        <v>258</v>
      </c>
      <c r="E5022" t="s">
        <v>173</v>
      </c>
      <c r="F5022" s="79" t="s">
        <v>442</v>
      </c>
      <c r="G5022">
        <v>-0.22</v>
      </c>
      <c r="H5022">
        <v>100.5</v>
      </c>
      <c r="I5022">
        <v>210</v>
      </c>
      <c r="J5022">
        <v>100.7</v>
      </c>
      <c r="K5022">
        <v>121</v>
      </c>
      <c r="L5022">
        <v>67.400000000000006</v>
      </c>
      <c r="M5022">
        <v>113</v>
      </c>
      <c r="N5022">
        <v>-1.4999999999999999E-2</v>
      </c>
      <c r="O5022">
        <v>203</v>
      </c>
      <c r="P5022">
        <v>2.13</v>
      </c>
      <c r="Q5022">
        <v>122</v>
      </c>
      <c r="R5022">
        <v>105.3</v>
      </c>
      <c r="S5022">
        <v>96</v>
      </c>
      <c r="T5022">
        <v>103.1</v>
      </c>
      <c r="U5022">
        <v>167</v>
      </c>
      <c r="V5022">
        <v>7.11</v>
      </c>
      <c r="W5022">
        <v>27</v>
      </c>
    </row>
    <row r="5023" spans="1:23" x14ac:dyDescent="0.25">
      <c r="A5023">
        <f>COUNTIF('Value Matchup'!$D$356:$D$423,D5023)</f>
        <v>0</v>
      </c>
      <c r="B5023" t="s">
        <v>2122</v>
      </c>
      <c r="C5023">
        <v>171</v>
      </c>
      <c r="D5023" t="s">
        <v>313</v>
      </c>
      <c r="E5023" t="s">
        <v>108</v>
      </c>
      <c r="F5023" s="79" t="s">
        <v>547</v>
      </c>
      <c r="G5023">
        <v>-0.36</v>
      </c>
      <c r="H5023">
        <v>103.7</v>
      </c>
      <c r="I5023">
        <v>148</v>
      </c>
      <c r="J5023">
        <v>104.1</v>
      </c>
      <c r="K5023">
        <v>194</v>
      </c>
      <c r="L5023">
        <v>67.900000000000006</v>
      </c>
      <c r="M5023">
        <v>97</v>
      </c>
      <c r="N5023">
        <v>7.3999999999999996E-2</v>
      </c>
      <c r="O5023">
        <v>28</v>
      </c>
      <c r="P5023">
        <v>-2.85</v>
      </c>
      <c r="Q5023">
        <v>209</v>
      </c>
      <c r="R5023">
        <v>101.1</v>
      </c>
      <c r="S5023">
        <v>222</v>
      </c>
      <c r="T5023">
        <v>104</v>
      </c>
      <c r="U5023">
        <v>209</v>
      </c>
      <c r="V5023">
        <v>10.64</v>
      </c>
      <c r="W5023">
        <v>12</v>
      </c>
    </row>
    <row r="5024" spans="1:23" x14ac:dyDescent="0.25">
      <c r="A5024">
        <f>COUNTIF('Value Matchup'!$D$356:$D$423,D5024)</f>
        <v>0</v>
      </c>
      <c r="B5024" t="s">
        <v>2122</v>
      </c>
      <c r="C5024">
        <v>172</v>
      </c>
      <c r="D5024" t="s">
        <v>421</v>
      </c>
      <c r="E5024" t="s">
        <v>173</v>
      </c>
      <c r="F5024" s="79" t="s">
        <v>444</v>
      </c>
      <c r="G5024">
        <v>-0.52</v>
      </c>
      <c r="H5024">
        <v>104.6</v>
      </c>
      <c r="I5024">
        <v>135</v>
      </c>
      <c r="J5024">
        <v>105.1</v>
      </c>
      <c r="K5024">
        <v>218</v>
      </c>
      <c r="L5024">
        <v>61.1</v>
      </c>
      <c r="M5024">
        <v>310</v>
      </c>
      <c r="N5024">
        <v>2.3E-2</v>
      </c>
      <c r="O5024">
        <v>109</v>
      </c>
      <c r="P5024">
        <v>0.59</v>
      </c>
      <c r="Q5024">
        <v>147</v>
      </c>
      <c r="R5024">
        <v>103.8</v>
      </c>
      <c r="S5024">
        <v>142</v>
      </c>
      <c r="T5024">
        <v>103.2</v>
      </c>
      <c r="U5024">
        <v>172</v>
      </c>
      <c r="V5024">
        <v>2.87</v>
      </c>
      <c r="W5024">
        <v>89</v>
      </c>
    </row>
    <row r="5025" spans="1:23" x14ac:dyDescent="0.25">
      <c r="A5025">
        <f>COUNTIF('Value Matchup'!$D$356:$D$423,D5025)</f>
        <v>0</v>
      </c>
      <c r="B5025" t="s">
        <v>2122</v>
      </c>
      <c r="C5025">
        <v>173</v>
      </c>
      <c r="D5025" t="s">
        <v>215</v>
      </c>
      <c r="E5025" t="s">
        <v>169</v>
      </c>
      <c r="F5025" s="79" t="s">
        <v>450</v>
      </c>
      <c r="G5025">
        <v>-0.55000000000000004</v>
      </c>
      <c r="H5025">
        <v>100.9</v>
      </c>
      <c r="I5025">
        <v>205</v>
      </c>
      <c r="J5025">
        <v>101.4</v>
      </c>
      <c r="K5025">
        <v>136</v>
      </c>
      <c r="L5025">
        <v>75.3</v>
      </c>
      <c r="M5025">
        <v>1</v>
      </c>
      <c r="N5025">
        <v>-5.1999999999999998E-2</v>
      </c>
      <c r="O5025">
        <v>282</v>
      </c>
      <c r="P5025">
        <v>-4.83</v>
      </c>
      <c r="Q5025">
        <v>259</v>
      </c>
      <c r="R5025">
        <v>99.7</v>
      </c>
      <c r="S5025">
        <v>257</v>
      </c>
      <c r="T5025">
        <v>104.5</v>
      </c>
      <c r="U5025">
        <v>225</v>
      </c>
      <c r="V5025">
        <v>0.81</v>
      </c>
      <c r="W5025">
        <v>138</v>
      </c>
    </row>
    <row r="5026" spans="1:23" x14ac:dyDescent="0.25">
      <c r="A5026">
        <f>COUNTIF('Value Matchup'!$D$356:$D$423,D5026)</f>
        <v>0</v>
      </c>
      <c r="B5026" t="s">
        <v>2122</v>
      </c>
      <c r="C5026">
        <v>174</v>
      </c>
      <c r="D5026" t="s">
        <v>248</v>
      </c>
      <c r="E5026" t="s">
        <v>108</v>
      </c>
      <c r="F5026" s="79" t="s">
        <v>762</v>
      </c>
      <c r="G5026">
        <v>-0.7</v>
      </c>
      <c r="H5026">
        <v>102.5</v>
      </c>
      <c r="I5026">
        <v>170</v>
      </c>
      <c r="J5026">
        <v>103.2</v>
      </c>
      <c r="K5026">
        <v>177</v>
      </c>
      <c r="L5026">
        <v>73.8</v>
      </c>
      <c r="M5026">
        <v>4</v>
      </c>
      <c r="N5026">
        <v>-2.1000000000000001E-2</v>
      </c>
      <c r="O5026">
        <v>218</v>
      </c>
      <c r="P5026">
        <v>-3.89</v>
      </c>
      <c r="Q5026">
        <v>241</v>
      </c>
      <c r="R5026">
        <v>100.5</v>
      </c>
      <c r="S5026">
        <v>234</v>
      </c>
      <c r="T5026">
        <v>104.4</v>
      </c>
      <c r="U5026">
        <v>223</v>
      </c>
      <c r="V5026">
        <v>-0.19</v>
      </c>
      <c r="W5026">
        <v>167</v>
      </c>
    </row>
    <row r="5027" spans="1:23" x14ac:dyDescent="0.25">
      <c r="A5027">
        <f>COUNTIF('Value Matchup'!$D$356:$D$423,D5027)</f>
        <v>0</v>
      </c>
      <c r="B5027" t="s">
        <v>2122</v>
      </c>
      <c r="C5027">
        <v>175</v>
      </c>
      <c r="D5027" t="s">
        <v>201</v>
      </c>
      <c r="E5027" t="s">
        <v>161</v>
      </c>
      <c r="F5027" s="79" t="s">
        <v>444</v>
      </c>
      <c r="G5027">
        <v>-0.71</v>
      </c>
      <c r="H5027">
        <v>102.3</v>
      </c>
      <c r="I5027">
        <v>174</v>
      </c>
      <c r="J5027">
        <v>103</v>
      </c>
      <c r="K5027">
        <v>172</v>
      </c>
      <c r="L5027">
        <v>63.2</v>
      </c>
      <c r="M5027">
        <v>280</v>
      </c>
      <c r="N5027">
        <v>-3.7999999999999999E-2</v>
      </c>
      <c r="O5027">
        <v>261</v>
      </c>
      <c r="P5027">
        <v>-2.84</v>
      </c>
      <c r="Q5027">
        <v>208</v>
      </c>
      <c r="R5027">
        <v>101.6</v>
      </c>
      <c r="S5027">
        <v>203</v>
      </c>
      <c r="T5027">
        <v>104.4</v>
      </c>
      <c r="U5027">
        <v>224</v>
      </c>
      <c r="V5027">
        <v>2.19</v>
      </c>
      <c r="W5027">
        <v>103</v>
      </c>
    </row>
    <row r="5028" spans="1:23" x14ac:dyDescent="0.25">
      <c r="A5028">
        <f>COUNTIF('Value Matchup'!$D$356:$D$423,D5028)</f>
        <v>0</v>
      </c>
      <c r="B5028" t="s">
        <v>2122</v>
      </c>
      <c r="C5028">
        <v>176</v>
      </c>
      <c r="D5028" t="s">
        <v>220</v>
      </c>
      <c r="E5028" t="s">
        <v>173</v>
      </c>
      <c r="F5028" s="79" t="s">
        <v>1564</v>
      </c>
      <c r="G5028">
        <v>-0.87</v>
      </c>
      <c r="H5028">
        <v>104.3</v>
      </c>
      <c r="I5028">
        <v>139</v>
      </c>
      <c r="J5028">
        <v>105.2</v>
      </c>
      <c r="K5028">
        <v>219</v>
      </c>
      <c r="L5028">
        <v>65.900000000000006</v>
      </c>
      <c r="M5028">
        <v>174</v>
      </c>
      <c r="N5028">
        <v>0.13200000000000001</v>
      </c>
      <c r="O5028">
        <v>3</v>
      </c>
      <c r="P5028">
        <v>-0.13</v>
      </c>
      <c r="Q5028">
        <v>155</v>
      </c>
      <c r="R5028">
        <v>103.6</v>
      </c>
      <c r="S5028">
        <v>146</v>
      </c>
      <c r="T5028">
        <v>103.7</v>
      </c>
      <c r="U5028">
        <v>196</v>
      </c>
      <c r="V5028">
        <v>0.53</v>
      </c>
      <c r="W5028">
        <v>148</v>
      </c>
    </row>
    <row r="5029" spans="1:23" x14ac:dyDescent="0.25">
      <c r="A5029">
        <f>COUNTIF('Value Matchup'!$D$356:$D$423,D5029)</f>
        <v>0</v>
      </c>
      <c r="B5029" t="s">
        <v>2122</v>
      </c>
      <c r="C5029">
        <v>177</v>
      </c>
      <c r="D5029" t="s">
        <v>94</v>
      </c>
      <c r="E5029" t="s">
        <v>155</v>
      </c>
      <c r="F5029" s="79" t="s">
        <v>1862</v>
      </c>
      <c r="G5029">
        <v>-1.1000000000000001</v>
      </c>
      <c r="H5029">
        <v>99.5</v>
      </c>
      <c r="I5029">
        <v>222</v>
      </c>
      <c r="J5029">
        <v>100.6</v>
      </c>
      <c r="K5029">
        <v>119</v>
      </c>
      <c r="L5029">
        <v>69.5</v>
      </c>
      <c r="M5029">
        <v>47</v>
      </c>
      <c r="N5029">
        <v>-0.17</v>
      </c>
      <c r="O5029">
        <v>330</v>
      </c>
      <c r="P5029">
        <v>0.18</v>
      </c>
      <c r="Q5029">
        <v>152</v>
      </c>
      <c r="R5029">
        <v>103.2</v>
      </c>
      <c r="S5029">
        <v>155</v>
      </c>
      <c r="T5029">
        <v>103</v>
      </c>
      <c r="U5029">
        <v>155</v>
      </c>
      <c r="V5029">
        <v>-2.13</v>
      </c>
      <c r="W5029">
        <v>220</v>
      </c>
    </row>
    <row r="5030" spans="1:23" x14ac:dyDescent="0.25">
      <c r="A5030">
        <f>COUNTIF('Value Matchup'!$D$356:$D$423,D5030)</f>
        <v>0</v>
      </c>
      <c r="B5030" t="s">
        <v>2122</v>
      </c>
      <c r="C5030">
        <v>178</v>
      </c>
      <c r="D5030" t="s">
        <v>2113</v>
      </c>
      <c r="E5030" t="s">
        <v>1974</v>
      </c>
      <c r="F5030" s="79" t="s">
        <v>514</v>
      </c>
      <c r="G5030">
        <v>-1.2</v>
      </c>
      <c r="H5030">
        <v>108.1</v>
      </c>
      <c r="I5030">
        <v>75</v>
      </c>
      <c r="J5030">
        <v>109.3</v>
      </c>
      <c r="K5030">
        <v>282</v>
      </c>
      <c r="L5030">
        <v>65.2</v>
      </c>
      <c r="M5030">
        <v>208</v>
      </c>
      <c r="N5030">
        <v>-2.1999999999999999E-2</v>
      </c>
      <c r="O5030">
        <v>222</v>
      </c>
      <c r="P5030">
        <v>1.99</v>
      </c>
      <c r="Q5030">
        <v>124</v>
      </c>
      <c r="R5030">
        <v>105.2</v>
      </c>
      <c r="S5030">
        <v>99</v>
      </c>
      <c r="T5030">
        <v>103.2</v>
      </c>
      <c r="U5030">
        <v>170</v>
      </c>
      <c r="V5030">
        <v>14.37</v>
      </c>
      <c r="W5030">
        <v>3</v>
      </c>
    </row>
    <row r="5031" spans="1:23" x14ac:dyDescent="0.25">
      <c r="A5031">
        <f>COUNTIF('Value Matchup'!$D$356:$D$423,D5031)</f>
        <v>0</v>
      </c>
      <c r="B5031" t="s">
        <v>2122</v>
      </c>
      <c r="C5031">
        <v>179</v>
      </c>
      <c r="D5031" t="s">
        <v>341</v>
      </c>
      <c r="E5031" t="s">
        <v>161</v>
      </c>
      <c r="F5031" s="79" t="s">
        <v>1581</v>
      </c>
      <c r="G5031">
        <v>-1.32</v>
      </c>
      <c r="H5031">
        <v>104.2</v>
      </c>
      <c r="I5031">
        <v>140</v>
      </c>
      <c r="J5031">
        <v>105.6</v>
      </c>
      <c r="K5031">
        <v>227</v>
      </c>
      <c r="L5031">
        <v>72.8</v>
      </c>
      <c r="M5031">
        <v>11</v>
      </c>
      <c r="N5031">
        <v>-1.4E-2</v>
      </c>
      <c r="O5031">
        <v>200</v>
      </c>
      <c r="P5031">
        <v>-3.65</v>
      </c>
      <c r="Q5031">
        <v>233</v>
      </c>
      <c r="R5031">
        <v>101.4</v>
      </c>
      <c r="S5031">
        <v>211</v>
      </c>
      <c r="T5031">
        <v>105</v>
      </c>
      <c r="U5031">
        <v>249</v>
      </c>
      <c r="V5031">
        <v>0.23</v>
      </c>
      <c r="W5031">
        <v>159</v>
      </c>
    </row>
    <row r="5032" spans="1:23" x14ac:dyDescent="0.25">
      <c r="A5032">
        <f>COUNTIF('Value Matchup'!$D$356:$D$423,D5032)</f>
        <v>0</v>
      </c>
      <c r="B5032" t="s">
        <v>2122</v>
      </c>
      <c r="C5032">
        <v>180</v>
      </c>
      <c r="D5032" t="s">
        <v>266</v>
      </c>
      <c r="E5032" t="s">
        <v>182</v>
      </c>
      <c r="F5032" s="79" t="s">
        <v>765</v>
      </c>
      <c r="G5032">
        <v>-1.56</v>
      </c>
      <c r="H5032">
        <v>99</v>
      </c>
      <c r="I5032">
        <v>227</v>
      </c>
      <c r="J5032">
        <v>100.6</v>
      </c>
      <c r="K5032">
        <v>120</v>
      </c>
      <c r="L5032">
        <v>63.6</v>
      </c>
      <c r="M5032">
        <v>266</v>
      </c>
      <c r="N5032">
        <v>0.13600000000000001</v>
      </c>
      <c r="O5032">
        <v>2</v>
      </c>
      <c r="P5032">
        <v>0.09</v>
      </c>
      <c r="Q5032">
        <v>153</v>
      </c>
      <c r="R5032">
        <v>103.2</v>
      </c>
      <c r="S5032">
        <v>156</v>
      </c>
      <c r="T5032">
        <v>103.1</v>
      </c>
      <c r="U5032">
        <v>162</v>
      </c>
      <c r="V5032">
        <v>2.4900000000000002</v>
      </c>
      <c r="W5032">
        <v>92</v>
      </c>
    </row>
    <row r="5033" spans="1:23" x14ac:dyDescent="0.25">
      <c r="A5033">
        <f>COUNTIF('Value Matchup'!$D$356:$D$423,D5033)</f>
        <v>0</v>
      </c>
      <c r="B5033" t="s">
        <v>2122</v>
      </c>
      <c r="C5033">
        <v>181</v>
      </c>
      <c r="D5033" t="s">
        <v>393</v>
      </c>
      <c r="E5033" t="s">
        <v>1974</v>
      </c>
      <c r="F5033" s="79" t="s">
        <v>765</v>
      </c>
      <c r="G5033">
        <v>-1.68</v>
      </c>
      <c r="H5033">
        <v>106</v>
      </c>
      <c r="I5033">
        <v>109</v>
      </c>
      <c r="J5033">
        <v>107.7</v>
      </c>
      <c r="K5033">
        <v>260</v>
      </c>
      <c r="L5033">
        <v>66.900000000000006</v>
      </c>
      <c r="M5033">
        <v>127</v>
      </c>
      <c r="N5033">
        <v>0.03</v>
      </c>
      <c r="O5033">
        <v>100</v>
      </c>
      <c r="P5033">
        <v>-2.87</v>
      </c>
      <c r="Q5033">
        <v>210</v>
      </c>
      <c r="R5033">
        <v>103.5</v>
      </c>
      <c r="S5033">
        <v>151</v>
      </c>
      <c r="T5033">
        <v>106.4</v>
      </c>
      <c r="U5033">
        <v>296</v>
      </c>
      <c r="V5033">
        <v>1.48</v>
      </c>
      <c r="W5033">
        <v>117</v>
      </c>
    </row>
    <row r="5034" spans="1:23" x14ac:dyDescent="0.25">
      <c r="A5034">
        <f>COUNTIF('Value Matchup'!$D$356:$D$423,D5034)</f>
        <v>0</v>
      </c>
      <c r="B5034" t="s">
        <v>2122</v>
      </c>
      <c r="C5034">
        <v>182</v>
      </c>
      <c r="D5034" t="s">
        <v>122</v>
      </c>
      <c r="E5034" t="s">
        <v>169</v>
      </c>
      <c r="F5034" s="79" t="s">
        <v>465</v>
      </c>
      <c r="G5034">
        <v>-1.84</v>
      </c>
      <c r="H5034">
        <v>102</v>
      </c>
      <c r="I5034">
        <v>183</v>
      </c>
      <c r="J5034">
        <v>103.8</v>
      </c>
      <c r="K5034">
        <v>190</v>
      </c>
      <c r="L5034">
        <v>67.099999999999994</v>
      </c>
      <c r="M5034">
        <v>119</v>
      </c>
      <c r="N5034">
        <v>7.0000000000000001E-3</v>
      </c>
      <c r="O5034">
        <v>148</v>
      </c>
      <c r="P5034">
        <v>-5.7</v>
      </c>
      <c r="Q5034">
        <v>265</v>
      </c>
      <c r="R5034">
        <v>98.6</v>
      </c>
      <c r="S5034">
        <v>288</v>
      </c>
      <c r="T5034">
        <v>104.3</v>
      </c>
      <c r="U5034">
        <v>221</v>
      </c>
      <c r="V5034">
        <v>-1.49</v>
      </c>
      <c r="W5034">
        <v>204</v>
      </c>
    </row>
    <row r="5035" spans="1:23" x14ac:dyDescent="0.25">
      <c r="A5035">
        <f>COUNTIF('Value Matchup'!$D$356:$D$423,D5035)</f>
        <v>0</v>
      </c>
      <c r="B5035" t="s">
        <v>2122</v>
      </c>
      <c r="C5035">
        <v>183</v>
      </c>
      <c r="D5035" t="s">
        <v>131</v>
      </c>
      <c r="E5035" t="s">
        <v>132</v>
      </c>
      <c r="F5035" s="79" t="s">
        <v>514</v>
      </c>
      <c r="G5035">
        <v>-1.93</v>
      </c>
      <c r="H5035">
        <v>99.8</v>
      </c>
      <c r="I5035">
        <v>220</v>
      </c>
      <c r="J5035">
        <v>101.7</v>
      </c>
      <c r="K5035">
        <v>147</v>
      </c>
      <c r="L5035">
        <v>64.400000000000006</v>
      </c>
      <c r="M5035">
        <v>235</v>
      </c>
      <c r="N5035">
        <v>-3.2000000000000001E-2</v>
      </c>
      <c r="O5035">
        <v>247</v>
      </c>
      <c r="P5035">
        <v>-0.65</v>
      </c>
      <c r="Q5035">
        <v>168</v>
      </c>
      <c r="R5035">
        <v>104.1</v>
      </c>
      <c r="S5035">
        <v>133</v>
      </c>
      <c r="T5035">
        <v>104.7</v>
      </c>
      <c r="U5035">
        <v>235</v>
      </c>
      <c r="V5035">
        <v>4.3499999999999996</v>
      </c>
      <c r="W5035">
        <v>63</v>
      </c>
    </row>
    <row r="5036" spans="1:23" x14ac:dyDescent="0.25">
      <c r="A5036">
        <f>COUNTIF('Value Matchup'!$D$356:$D$423,D5036)</f>
        <v>0</v>
      </c>
      <c r="B5036" t="s">
        <v>2122</v>
      </c>
      <c r="C5036">
        <v>184</v>
      </c>
      <c r="D5036" t="s">
        <v>294</v>
      </c>
      <c r="E5036" t="s">
        <v>123</v>
      </c>
      <c r="F5036" s="79" t="s">
        <v>442</v>
      </c>
      <c r="G5036">
        <v>-1.94</v>
      </c>
      <c r="H5036">
        <v>103.1</v>
      </c>
      <c r="I5036">
        <v>161</v>
      </c>
      <c r="J5036">
        <v>105</v>
      </c>
      <c r="K5036">
        <v>217</v>
      </c>
      <c r="L5036">
        <v>64.2</v>
      </c>
      <c r="M5036">
        <v>241</v>
      </c>
      <c r="N5036">
        <v>3.0000000000000001E-3</v>
      </c>
      <c r="O5036">
        <v>153</v>
      </c>
      <c r="P5036">
        <v>0.89</v>
      </c>
      <c r="Q5036">
        <v>142</v>
      </c>
      <c r="R5036">
        <v>104</v>
      </c>
      <c r="S5036">
        <v>134</v>
      </c>
      <c r="T5036">
        <v>103.1</v>
      </c>
      <c r="U5036">
        <v>165</v>
      </c>
      <c r="V5036">
        <v>1.72</v>
      </c>
      <c r="W5036">
        <v>112</v>
      </c>
    </row>
    <row r="5037" spans="1:23" x14ac:dyDescent="0.25">
      <c r="A5037">
        <f>COUNTIF('Value Matchup'!$D$356:$D$423,D5037)</f>
        <v>0</v>
      </c>
      <c r="B5037" t="s">
        <v>2122</v>
      </c>
      <c r="C5037">
        <v>185</v>
      </c>
      <c r="D5037" t="s">
        <v>120</v>
      </c>
      <c r="E5037" t="s">
        <v>121</v>
      </c>
      <c r="F5037" s="79" t="s">
        <v>765</v>
      </c>
      <c r="G5037">
        <v>-1.95</v>
      </c>
      <c r="H5037">
        <v>101.8</v>
      </c>
      <c r="I5037">
        <v>187</v>
      </c>
      <c r="J5037">
        <v>103.7</v>
      </c>
      <c r="K5037">
        <v>187</v>
      </c>
      <c r="L5037">
        <v>63.9</v>
      </c>
      <c r="M5037">
        <v>256</v>
      </c>
      <c r="N5037">
        <v>4.1000000000000002E-2</v>
      </c>
      <c r="O5037">
        <v>73</v>
      </c>
      <c r="P5037">
        <v>-3.66</v>
      </c>
      <c r="Q5037">
        <v>234</v>
      </c>
      <c r="R5037">
        <v>100</v>
      </c>
      <c r="S5037">
        <v>249</v>
      </c>
      <c r="T5037">
        <v>103.7</v>
      </c>
      <c r="U5037">
        <v>195</v>
      </c>
      <c r="V5037">
        <v>0.7</v>
      </c>
      <c r="W5037">
        <v>140</v>
      </c>
    </row>
    <row r="5038" spans="1:23" x14ac:dyDescent="0.25">
      <c r="A5038">
        <f>COUNTIF('Value Matchup'!$D$356:$D$423,D5038)</f>
        <v>1</v>
      </c>
      <c r="B5038" t="s">
        <v>2122</v>
      </c>
      <c r="C5038">
        <v>186</v>
      </c>
      <c r="D5038" t="s">
        <v>237</v>
      </c>
      <c r="E5038" t="s">
        <v>161</v>
      </c>
      <c r="F5038" s="79" t="s">
        <v>452</v>
      </c>
      <c r="G5038">
        <v>-2.0699999999999998</v>
      </c>
      <c r="H5038">
        <v>100.5</v>
      </c>
      <c r="I5038">
        <v>209</v>
      </c>
      <c r="J5038">
        <v>102.5</v>
      </c>
      <c r="K5038">
        <v>159</v>
      </c>
      <c r="L5038">
        <v>67.900000000000006</v>
      </c>
      <c r="M5038">
        <v>98</v>
      </c>
      <c r="N5038">
        <v>-1.9E-2</v>
      </c>
      <c r="O5038">
        <v>214</v>
      </c>
      <c r="P5038">
        <v>-3.28</v>
      </c>
      <c r="Q5038">
        <v>221</v>
      </c>
      <c r="R5038">
        <v>102.6</v>
      </c>
      <c r="S5038">
        <v>178</v>
      </c>
      <c r="T5038">
        <v>105.9</v>
      </c>
      <c r="U5038">
        <v>280</v>
      </c>
      <c r="V5038">
        <v>1.25</v>
      </c>
      <c r="W5038">
        <v>124</v>
      </c>
    </row>
    <row r="5039" spans="1:23" x14ac:dyDescent="0.25">
      <c r="A5039">
        <f>COUNTIF('Value Matchup'!$D$356:$D$423,D5039)</f>
        <v>1</v>
      </c>
      <c r="B5039" t="s">
        <v>2122</v>
      </c>
      <c r="C5039">
        <v>187</v>
      </c>
      <c r="D5039" t="s">
        <v>55</v>
      </c>
      <c r="E5039" t="s">
        <v>153</v>
      </c>
      <c r="F5039" s="79" t="s">
        <v>1586</v>
      </c>
      <c r="G5039">
        <v>-2.13</v>
      </c>
      <c r="H5039">
        <v>102.6</v>
      </c>
      <c r="I5039">
        <v>167</v>
      </c>
      <c r="J5039">
        <v>104.7</v>
      </c>
      <c r="K5039">
        <v>208</v>
      </c>
      <c r="L5039">
        <v>64.900000000000006</v>
      </c>
      <c r="M5039">
        <v>222</v>
      </c>
      <c r="N5039">
        <v>5.2999999999999999E-2</v>
      </c>
      <c r="O5039">
        <v>52</v>
      </c>
      <c r="P5039">
        <v>-2.2999999999999998</v>
      </c>
      <c r="Q5039">
        <v>196</v>
      </c>
      <c r="R5039">
        <v>101.5</v>
      </c>
      <c r="S5039">
        <v>208</v>
      </c>
      <c r="T5039">
        <v>103.8</v>
      </c>
      <c r="U5039">
        <v>202</v>
      </c>
      <c r="V5039">
        <v>-4.16</v>
      </c>
      <c r="W5039">
        <v>261</v>
      </c>
    </row>
    <row r="5040" spans="1:23" x14ac:dyDescent="0.25">
      <c r="A5040">
        <f>COUNTIF('Value Matchup'!$D$356:$D$423,D5040)</f>
        <v>0</v>
      </c>
      <c r="B5040" t="s">
        <v>2122</v>
      </c>
      <c r="C5040">
        <v>188</v>
      </c>
      <c r="D5040" t="s">
        <v>209</v>
      </c>
      <c r="E5040" t="s">
        <v>182</v>
      </c>
      <c r="F5040" s="79" t="s">
        <v>1078</v>
      </c>
      <c r="G5040">
        <v>-2.17</v>
      </c>
      <c r="H5040">
        <v>97.4</v>
      </c>
      <c r="I5040">
        <v>247</v>
      </c>
      <c r="J5040">
        <v>99.6</v>
      </c>
      <c r="K5040">
        <v>94</v>
      </c>
      <c r="L5040">
        <v>65.7</v>
      </c>
      <c r="M5040">
        <v>186</v>
      </c>
      <c r="N5040">
        <v>0</v>
      </c>
      <c r="O5040">
        <v>160</v>
      </c>
      <c r="P5040">
        <v>-0.55000000000000004</v>
      </c>
      <c r="Q5040">
        <v>165</v>
      </c>
      <c r="R5040">
        <v>102.2</v>
      </c>
      <c r="S5040">
        <v>191</v>
      </c>
      <c r="T5040">
        <v>102.8</v>
      </c>
      <c r="U5040">
        <v>149</v>
      </c>
      <c r="V5040">
        <v>-0.28000000000000003</v>
      </c>
      <c r="W5040">
        <v>170</v>
      </c>
    </row>
    <row r="5041" spans="1:23" x14ac:dyDescent="0.25">
      <c r="A5041">
        <f>COUNTIF('Value Matchup'!$D$356:$D$423,D5041)</f>
        <v>0</v>
      </c>
      <c r="B5041" t="s">
        <v>2122</v>
      </c>
      <c r="C5041">
        <v>189</v>
      </c>
      <c r="D5041" t="s">
        <v>343</v>
      </c>
      <c r="E5041" t="s">
        <v>132</v>
      </c>
      <c r="F5041" s="79" t="s">
        <v>1581</v>
      </c>
      <c r="G5041">
        <v>-2.44</v>
      </c>
      <c r="H5041">
        <v>109.9</v>
      </c>
      <c r="I5041">
        <v>55</v>
      </c>
      <c r="J5041">
        <v>112.3</v>
      </c>
      <c r="K5041">
        <v>315</v>
      </c>
      <c r="L5041">
        <v>56</v>
      </c>
      <c r="M5041">
        <v>328</v>
      </c>
      <c r="N5041">
        <v>-2.1000000000000001E-2</v>
      </c>
      <c r="O5041">
        <v>216</v>
      </c>
      <c r="P5041">
        <v>-3.6</v>
      </c>
      <c r="Q5041">
        <v>232</v>
      </c>
      <c r="R5041">
        <v>102</v>
      </c>
      <c r="S5041">
        <v>197</v>
      </c>
      <c r="T5041">
        <v>105.6</v>
      </c>
      <c r="U5041">
        <v>270</v>
      </c>
      <c r="V5041">
        <v>0.61</v>
      </c>
      <c r="W5041">
        <v>146</v>
      </c>
    </row>
    <row r="5042" spans="1:23" x14ac:dyDescent="0.25">
      <c r="A5042">
        <f>COUNTIF('Value Matchup'!$D$356:$D$423,D5042)</f>
        <v>0</v>
      </c>
      <c r="B5042" t="s">
        <v>2122</v>
      </c>
      <c r="C5042">
        <v>190</v>
      </c>
      <c r="D5042" t="s">
        <v>1298</v>
      </c>
      <c r="E5042" t="s">
        <v>148</v>
      </c>
      <c r="F5042" s="79" t="s">
        <v>539</v>
      </c>
      <c r="G5042">
        <v>-2.52</v>
      </c>
      <c r="H5042">
        <v>102.7</v>
      </c>
      <c r="I5042">
        <v>166</v>
      </c>
      <c r="J5042">
        <v>105.2</v>
      </c>
      <c r="K5042">
        <v>220</v>
      </c>
      <c r="L5042">
        <v>68.599999999999994</v>
      </c>
      <c r="M5042">
        <v>74</v>
      </c>
      <c r="N5042">
        <v>-3.0000000000000001E-3</v>
      </c>
      <c r="O5042">
        <v>171</v>
      </c>
      <c r="P5042">
        <v>-7.88</v>
      </c>
      <c r="Q5042">
        <v>293</v>
      </c>
      <c r="R5042">
        <v>99.4</v>
      </c>
      <c r="S5042">
        <v>267</v>
      </c>
      <c r="T5042">
        <v>107.3</v>
      </c>
      <c r="U5042">
        <v>319</v>
      </c>
      <c r="V5042">
        <v>0.75</v>
      </c>
      <c r="W5042">
        <v>139</v>
      </c>
    </row>
    <row r="5043" spans="1:23" x14ac:dyDescent="0.25">
      <c r="A5043">
        <f>COUNTIF('Value Matchup'!$D$356:$D$423,D5043)</f>
        <v>0</v>
      </c>
      <c r="B5043" t="s">
        <v>2122</v>
      </c>
      <c r="C5043">
        <v>191</v>
      </c>
      <c r="D5043" t="s">
        <v>196</v>
      </c>
      <c r="E5043" t="s">
        <v>112</v>
      </c>
      <c r="F5043" s="79" t="s">
        <v>1728</v>
      </c>
      <c r="G5043">
        <v>-2.54</v>
      </c>
      <c r="H5043">
        <v>103.8</v>
      </c>
      <c r="I5043">
        <v>147</v>
      </c>
      <c r="J5043">
        <v>106.4</v>
      </c>
      <c r="K5043">
        <v>235</v>
      </c>
      <c r="L5043">
        <v>70.099999999999994</v>
      </c>
      <c r="M5043">
        <v>37</v>
      </c>
      <c r="N5043">
        <v>-0.03</v>
      </c>
      <c r="O5043">
        <v>244</v>
      </c>
      <c r="P5043">
        <v>1.77</v>
      </c>
      <c r="Q5043">
        <v>129</v>
      </c>
      <c r="R5043">
        <v>104.1</v>
      </c>
      <c r="S5043">
        <v>131</v>
      </c>
      <c r="T5043">
        <v>102.3</v>
      </c>
      <c r="U5043">
        <v>132</v>
      </c>
      <c r="V5043">
        <v>-4.93</v>
      </c>
      <c r="W5043">
        <v>281</v>
      </c>
    </row>
    <row r="5044" spans="1:23" x14ac:dyDescent="0.25">
      <c r="A5044">
        <f>COUNTIF('Value Matchup'!$D$356:$D$423,D5044)</f>
        <v>0</v>
      </c>
      <c r="B5044" t="s">
        <v>2122</v>
      </c>
      <c r="C5044">
        <v>192</v>
      </c>
      <c r="D5044" t="s">
        <v>2114</v>
      </c>
      <c r="E5044" t="s">
        <v>207</v>
      </c>
      <c r="F5044" s="79" t="s">
        <v>536</v>
      </c>
      <c r="G5044">
        <v>-2.56</v>
      </c>
      <c r="H5044">
        <v>105</v>
      </c>
      <c r="I5044">
        <v>126</v>
      </c>
      <c r="J5044">
        <v>107.6</v>
      </c>
      <c r="K5044">
        <v>254</v>
      </c>
      <c r="L5044">
        <v>60.1</v>
      </c>
      <c r="M5044">
        <v>317</v>
      </c>
      <c r="N5044">
        <v>6.7000000000000004E-2</v>
      </c>
      <c r="O5044">
        <v>34</v>
      </c>
      <c r="P5044">
        <v>-8.61</v>
      </c>
      <c r="Q5044">
        <v>304</v>
      </c>
      <c r="R5044">
        <v>99</v>
      </c>
      <c r="S5044">
        <v>280</v>
      </c>
      <c r="T5044">
        <v>107.7</v>
      </c>
      <c r="U5044">
        <v>325</v>
      </c>
      <c r="V5044">
        <v>-4.62</v>
      </c>
      <c r="W5044">
        <v>276</v>
      </c>
    </row>
    <row r="5045" spans="1:23" x14ac:dyDescent="0.25">
      <c r="A5045">
        <f>COUNTIF('Value Matchup'!$D$356:$D$423,D5045)</f>
        <v>0</v>
      </c>
      <c r="B5045" t="s">
        <v>2122</v>
      </c>
      <c r="C5045">
        <v>193</v>
      </c>
      <c r="D5045" t="s">
        <v>137</v>
      </c>
      <c r="E5045" t="s">
        <v>118</v>
      </c>
      <c r="F5045" s="79" t="s">
        <v>1744</v>
      </c>
      <c r="G5045">
        <v>-2.73</v>
      </c>
      <c r="H5045">
        <v>98.5</v>
      </c>
      <c r="I5045">
        <v>234</v>
      </c>
      <c r="J5045">
        <v>101.2</v>
      </c>
      <c r="K5045">
        <v>134</v>
      </c>
      <c r="L5045">
        <v>63.4</v>
      </c>
      <c r="M5045">
        <v>274</v>
      </c>
      <c r="N5045">
        <v>-4.8000000000000001E-2</v>
      </c>
      <c r="O5045">
        <v>272</v>
      </c>
      <c r="P5045">
        <v>-2</v>
      </c>
      <c r="Q5045">
        <v>194</v>
      </c>
      <c r="R5045">
        <v>101</v>
      </c>
      <c r="S5045">
        <v>224</v>
      </c>
      <c r="T5045">
        <v>103</v>
      </c>
      <c r="U5045">
        <v>153</v>
      </c>
      <c r="V5045">
        <v>2.0699999999999998</v>
      </c>
      <c r="W5045">
        <v>106</v>
      </c>
    </row>
    <row r="5046" spans="1:23" x14ac:dyDescent="0.25">
      <c r="A5046">
        <f>COUNTIF('Value Matchup'!$D$356:$D$423,D5046)</f>
        <v>0</v>
      </c>
      <c r="B5046" t="s">
        <v>2122</v>
      </c>
      <c r="C5046">
        <v>194</v>
      </c>
      <c r="D5046" t="s">
        <v>2115</v>
      </c>
      <c r="E5046" t="s">
        <v>198</v>
      </c>
      <c r="F5046" s="79" t="s">
        <v>450</v>
      </c>
      <c r="G5046">
        <v>-2.73</v>
      </c>
      <c r="H5046">
        <v>99.9</v>
      </c>
      <c r="I5046">
        <v>219</v>
      </c>
      <c r="J5046">
        <v>102.6</v>
      </c>
      <c r="K5046">
        <v>160</v>
      </c>
      <c r="L5046">
        <v>68.2</v>
      </c>
      <c r="M5046">
        <v>86</v>
      </c>
      <c r="N5046">
        <v>4.9000000000000002E-2</v>
      </c>
      <c r="O5046">
        <v>56</v>
      </c>
      <c r="P5046">
        <v>-4.3499999999999996</v>
      </c>
      <c r="Q5046">
        <v>248</v>
      </c>
      <c r="R5046">
        <v>100.4</v>
      </c>
      <c r="S5046">
        <v>237</v>
      </c>
      <c r="T5046">
        <v>104.8</v>
      </c>
      <c r="U5046">
        <v>237</v>
      </c>
      <c r="V5046">
        <v>4.5599999999999996</v>
      </c>
      <c r="W5046">
        <v>57</v>
      </c>
    </row>
    <row r="5047" spans="1:23" x14ac:dyDescent="0.25">
      <c r="A5047">
        <f>COUNTIF('Value Matchup'!$D$356:$D$423,D5047)</f>
        <v>0</v>
      </c>
      <c r="B5047" t="s">
        <v>2122</v>
      </c>
      <c r="C5047">
        <v>195</v>
      </c>
      <c r="D5047" t="s">
        <v>377</v>
      </c>
      <c r="E5047" t="s">
        <v>132</v>
      </c>
      <c r="F5047" s="79" t="s">
        <v>449</v>
      </c>
      <c r="G5047">
        <v>-2.87</v>
      </c>
      <c r="H5047">
        <v>105.3</v>
      </c>
      <c r="I5047">
        <v>120</v>
      </c>
      <c r="J5047">
        <v>108.2</v>
      </c>
      <c r="K5047">
        <v>265</v>
      </c>
      <c r="L5047">
        <v>69.599999999999994</v>
      </c>
      <c r="M5047">
        <v>46</v>
      </c>
      <c r="N5047">
        <v>1.4E-2</v>
      </c>
      <c r="O5047">
        <v>127</v>
      </c>
      <c r="P5047">
        <v>1.6</v>
      </c>
      <c r="Q5047">
        <v>135</v>
      </c>
      <c r="R5047">
        <v>104.9</v>
      </c>
      <c r="S5047">
        <v>113</v>
      </c>
      <c r="T5047">
        <v>103.3</v>
      </c>
      <c r="U5047">
        <v>178</v>
      </c>
      <c r="V5047">
        <v>13.44</v>
      </c>
      <c r="W5047">
        <v>5</v>
      </c>
    </row>
    <row r="5048" spans="1:23" x14ac:dyDescent="0.25">
      <c r="A5048">
        <f>COUNTIF('Value Matchup'!$D$356:$D$423,D5048)</f>
        <v>0</v>
      </c>
      <c r="B5048" t="s">
        <v>2122</v>
      </c>
      <c r="C5048">
        <v>196</v>
      </c>
      <c r="D5048" t="s">
        <v>32</v>
      </c>
      <c r="E5048" t="s">
        <v>1974</v>
      </c>
      <c r="F5048" s="79" t="s">
        <v>452</v>
      </c>
      <c r="G5048">
        <v>-2.95</v>
      </c>
      <c r="H5048">
        <v>104.6</v>
      </c>
      <c r="I5048">
        <v>133</v>
      </c>
      <c r="J5048">
        <v>107.6</v>
      </c>
      <c r="K5048">
        <v>255</v>
      </c>
      <c r="L5048">
        <v>65.5</v>
      </c>
      <c r="M5048">
        <v>193</v>
      </c>
      <c r="N5048">
        <v>6.7000000000000004E-2</v>
      </c>
      <c r="O5048">
        <v>33</v>
      </c>
      <c r="P5048">
        <v>-0.72</v>
      </c>
      <c r="Q5048">
        <v>172</v>
      </c>
      <c r="R5048">
        <v>103.8</v>
      </c>
      <c r="S5048">
        <v>141</v>
      </c>
      <c r="T5048">
        <v>104.5</v>
      </c>
      <c r="U5048">
        <v>226</v>
      </c>
      <c r="V5048">
        <v>5.87</v>
      </c>
      <c r="W5048">
        <v>36</v>
      </c>
    </row>
    <row r="5049" spans="1:23" x14ac:dyDescent="0.25">
      <c r="A5049">
        <f>COUNTIF('Value Matchup'!$D$356:$D$423,D5049)</f>
        <v>0</v>
      </c>
      <c r="B5049" t="s">
        <v>2122</v>
      </c>
      <c r="C5049">
        <v>197</v>
      </c>
      <c r="D5049" t="s">
        <v>192</v>
      </c>
      <c r="E5049" t="s">
        <v>167</v>
      </c>
      <c r="F5049" s="79" t="s">
        <v>1785</v>
      </c>
      <c r="G5049">
        <v>-2.99</v>
      </c>
      <c r="H5049">
        <v>97.4</v>
      </c>
      <c r="I5049">
        <v>250</v>
      </c>
      <c r="J5049">
        <v>100.3</v>
      </c>
      <c r="K5049">
        <v>112</v>
      </c>
      <c r="L5049">
        <v>66.3</v>
      </c>
      <c r="M5049">
        <v>156</v>
      </c>
      <c r="N5049">
        <v>-2.1999999999999999E-2</v>
      </c>
      <c r="O5049">
        <v>220</v>
      </c>
      <c r="P5049">
        <v>6.17</v>
      </c>
      <c r="Q5049">
        <v>62</v>
      </c>
      <c r="R5049">
        <v>106</v>
      </c>
      <c r="S5049">
        <v>77</v>
      </c>
      <c r="T5049">
        <v>99.8</v>
      </c>
      <c r="U5049">
        <v>46</v>
      </c>
      <c r="V5049">
        <v>4.18</v>
      </c>
      <c r="W5049">
        <v>65</v>
      </c>
    </row>
    <row r="5050" spans="1:23" x14ac:dyDescent="0.25">
      <c r="A5050">
        <f>COUNTIF('Value Matchup'!$D$356:$D$423,D5050)</f>
        <v>0</v>
      </c>
      <c r="B5050" t="s">
        <v>2122</v>
      </c>
      <c r="C5050">
        <v>198</v>
      </c>
      <c r="D5050" t="s">
        <v>356</v>
      </c>
      <c r="E5050" t="s">
        <v>136</v>
      </c>
      <c r="F5050" s="79" t="s">
        <v>465</v>
      </c>
      <c r="G5050">
        <v>-3.02</v>
      </c>
      <c r="H5050">
        <v>98.8</v>
      </c>
      <c r="I5050">
        <v>230</v>
      </c>
      <c r="J5050">
        <v>101.8</v>
      </c>
      <c r="K5050">
        <v>149</v>
      </c>
      <c r="L5050">
        <v>65</v>
      </c>
      <c r="M5050">
        <v>216</v>
      </c>
      <c r="N5050">
        <v>-6.6000000000000003E-2</v>
      </c>
      <c r="O5050">
        <v>299</v>
      </c>
      <c r="P5050">
        <v>-12.62</v>
      </c>
      <c r="Q5050">
        <v>323</v>
      </c>
      <c r="R5050">
        <v>94.6</v>
      </c>
      <c r="S5050">
        <v>315</v>
      </c>
      <c r="T5050">
        <v>107.2</v>
      </c>
      <c r="U5050">
        <v>315</v>
      </c>
      <c r="V5050">
        <v>-7.8</v>
      </c>
      <c r="W5050">
        <v>308</v>
      </c>
    </row>
    <row r="5051" spans="1:23" x14ac:dyDescent="0.25">
      <c r="A5051">
        <f>COUNTIF('Value Matchup'!$D$356:$D$423,D5051)</f>
        <v>0</v>
      </c>
      <c r="B5051" t="s">
        <v>2122</v>
      </c>
      <c r="C5051">
        <v>199</v>
      </c>
      <c r="D5051" t="s">
        <v>211</v>
      </c>
      <c r="E5051" t="s">
        <v>169</v>
      </c>
      <c r="F5051" s="79" t="s">
        <v>1586</v>
      </c>
      <c r="G5051">
        <v>-3.08</v>
      </c>
      <c r="H5051">
        <v>101.7</v>
      </c>
      <c r="I5051">
        <v>190</v>
      </c>
      <c r="J5051">
        <v>104.8</v>
      </c>
      <c r="K5051">
        <v>209</v>
      </c>
      <c r="L5051">
        <v>63.1</v>
      </c>
      <c r="M5051">
        <v>283</v>
      </c>
      <c r="N5051">
        <v>-1.2E-2</v>
      </c>
      <c r="O5051">
        <v>191</v>
      </c>
      <c r="P5051">
        <v>-3.25</v>
      </c>
      <c r="Q5051">
        <v>219</v>
      </c>
      <c r="R5051">
        <v>100.7</v>
      </c>
      <c r="S5051">
        <v>230</v>
      </c>
      <c r="T5051">
        <v>104</v>
      </c>
      <c r="U5051">
        <v>208</v>
      </c>
      <c r="V5051">
        <v>3.89</v>
      </c>
      <c r="W5051">
        <v>70</v>
      </c>
    </row>
    <row r="5052" spans="1:23" x14ac:dyDescent="0.25">
      <c r="A5052">
        <f>COUNTIF('Value Matchup'!$D$356:$D$423,D5052)</f>
        <v>0</v>
      </c>
      <c r="B5052" t="s">
        <v>2122</v>
      </c>
      <c r="C5052">
        <v>200</v>
      </c>
      <c r="D5052" t="s">
        <v>404</v>
      </c>
      <c r="E5052" t="s">
        <v>108</v>
      </c>
      <c r="F5052" s="79" t="s">
        <v>1581</v>
      </c>
      <c r="G5052">
        <v>-3.35</v>
      </c>
      <c r="H5052">
        <v>100.4</v>
      </c>
      <c r="I5052">
        <v>211</v>
      </c>
      <c r="J5052">
        <v>103.8</v>
      </c>
      <c r="K5052">
        <v>188</v>
      </c>
      <c r="L5052">
        <v>72.8</v>
      </c>
      <c r="M5052">
        <v>9</v>
      </c>
      <c r="N5052">
        <v>-6.0000000000000001E-3</v>
      </c>
      <c r="O5052">
        <v>176</v>
      </c>
      <c r="P5052">
        <v>-3.67</v>
      </c>
      <c r="Q5052">
        <v>235</v>
      </c>
      <c r="R5052">
        <v>101.2</v>
      </c>
      <c r="S5052">
        <v>220</v>
      </c>
      <c r="T5052">
        <v>104.9</v>
      </c>
      <c r="U5052">
        <v>243</v>
      </c>
      <c r="V5052">
        <v>5.14</v>
      </c>
      <c r="W5052">
        <v>47</v>
      </c>
    </row>
    <row r="5053" spans="1:23" x14ac:dyDescent="0.25">
      <c r="A5053">
        <f>COUNTIF('Value Matchup'!$D$356:$D$423,D5053)</f>
        <v>0</v>
      </c>
      <c r="B5053" t="s">
        <v>2122</v>
      </c>
      <c r="C5053">
        <v>201</v>
      </c>
      <c r="D5053" t="s">
        <v>203</v>
      </c>
      <c r="E5053" t="s">
        <v>123</v>
      </c>
      <c r="F5053" s="79" t="s">
        <v>442</v>
      </c>
      <c r="G5053">
        <v>-3.66</v>
      </c>
      <c r="H5053">
        <v>98.4</v>
      </c>
      <c r="I5053">
        <v>235</v>
      </c>
      <c r="J5053">
        <v>102</v>
      </c>
      <c r="K5053">
        <v>154</v>
      </c>
      <c r="L5053">
        <v>66.599999999999994</v>
      </c>
      <c r="M5053">
        <v>139</v>
      </c>
      <c r="N5053">
        <v>0.04</v>
      </c>
      <c r="O5053">
        <v>75</v>
      </c>
      <c r="P5053">
        <v>0.85</v>
      </c>
      <c r="Q5053">
        <v>143</v>
      </c>
      <c r="R5053">
        <v>104</v>
      </c>
      <c r="S5053">
        <v>137</v>
      </c>
      <c r="T5053">
        <v>103.1</v>
      </c>
      <c r="U5053">
        <v>164</v>
      </c>
      <c r="V5053">
        <v>0.52</v>
      </c>
      <c r="W5053">
        <v>149</v>
      </c>
    </row>
    <row r="5054" spans="1:23" x14ac:dyDescent="0.25">
      <c r="A5054">
        <f>COUNTIF('Value Matchup'!$D$356:$D$423,D5054)</f>
        <v>0</v>
      </c>
      <c r="B5054" t="s">
        <v>2122</v>
      </c>
      <c r="C5054">
        <v>202</v>
      </c>
      <c r="D5054" t="s">
        <v>264</v>
      </c>
      <c r="E5054" t="s">
        <v>112</v>
      </c>
      <c r="F5054" s="79" t="s">
        <v>1759</v>
      </c>
      <c r="G5054">
        <v>-3.8</v>
      </c>
      <c r="H5054">
        <v>104</v>
      </c>
      <c r="I5054">
        <v>145</v>
      </c>
      <c r="J5054">
        <v>107.8</v>
      </c>
      <c r="K5054">
        <v>261</v>
      </c>
      <c r="L5054">
        <v>65.3</v>
      </c>
      <c r="M5054">
        <v>206</v>
      </c>
      <c r="N5054">
        <v>7.0000000000000001E-3</v>
      </c>
      <c r="O5054">
        <v>147</v>
      </c>
      <c r="P5054">
        <v>5.77</v>
      </c>
      <c r="Q5054">
        <v>66</v>
      </c>
      <c r="R5054">
        <v>106.9</v>
      </c>
      <c r="S5054">
        <v>43</v>
      </c>
      <c r="T5054">
        <v>101.1</v>
      </c>
      <c r="U5054">
        <v>91</v>
      </c>
      <c r="V5054">
        <v>4.8899999999999997</v>
      </c>
      <c r="W5054">
        <v>50</v>
      </c>
    </row>
    <row r="5055" spans="1:23" x14ac:dyDescent="0.25">
      <c r="A5055">
        <f>COUNTIF('Value Matchup'!$D$356:$D$423,D5055)</f>
        <v>1</v>
      </c>
      <c r="B5055" t="s">
        <v>2122</v>
      </c>
      <c r="C5055">
        <v>203</v>
      </c>
      <c r="D5055" t="s">
        <v>93</v>
      </c>
      <c r="E5055" t="s">
        <v>146</v>
      </c>
      <c r="F5055" s="79" t="s">
        <v>1766</v>
      </c>
      <c r="G5055">
        <v>-4.0999999999999996</v>
      </c>
      <c r="H5055">
        <v>98.7</v>
      </c>
      <c r="I5055">
        <v>233</v>
      </c>
      <c r="J5055">
        <v>102.8</v>
      </c>
      <c r="K5055">
        <v>163</v>
      </c>
      <c r="L5055">
        <v>67.099999999999994</v>
      </c>
      <c r="M5055">
        <v>118</v>
      </c>
      <c r="N5055">
        <v>-2.5000000000000001E-2</v>
      </c>
      <c r="O5055">
        <v>230</v>
      </c>
      <c r="P5055">
        <v>-2.6</v>
      </c>
      <c r="Q5055">
        <v>205</v>
      </c>
      <c r="R5055">
        <v>101.6</v>
      </c>
      <c r="S5055">
        <v>204</v>
      </c>
      <c r="T5055">
        <v>104.2</v>
      </c>
      <c r="U5055">
        <v>216</v>
      </c>
      <c r="V5055">
        <v>0.66</v>
      </c>
      <c r="W5055">
        <v>143</v>
      </c>
    </row>
    <row r="5056" spans="1:23" x14ac:dyDescent="0.25">
      <c r="A5056">
        <f>COUNTIF('Value Matchup'!$D$356:$D$423,D5056)</f>
        <v>0</v>
      </c>
      <c r="B5056" t="s">
        <v>2122</v>
      </c>
      <c r="C5056">
        <v>204</v>
      </c>
      <c r="D5056" t="s">
        <v>172</v>
      </c>
      <c r="E5056" t="s">
        <v>173</v>
      </c>
      <c r="F5056" s="79" t="s">
        <v>1926</v>
      </c>
      <c r="G5056">
        <v>-4.25</v>
      </c>
      <c r="H5056">
        <v>100.6</v>
      </c>
      <c r="I5056">
        <v>208</v>
      </c>
      <c r="J5056">
        <v>104.8</v>
      </c>
      <c r="K5056">
        <v>213</v>
      </c>
      <c r="L5056">
        <v>68.2</v>
      </c>
      <c r="M5056">
        <v>85</v>
      </c>
      <c r="N5056">
        <v>-9.6000000000000002E-2</v>
      </c>
      <c r="O5056">
        <v>322</v>
      </c>
      <c r="P5056">
        <v>1.24</v>
      </c>
      <c r="Q5056">
        <v>140</v>
      </c>
      <c r="R5056">
        <v>104.3</v>
      </c>
      <c r="S5056">
        <v>128</v>
      </c>
      <c r="T5056">
        <v>103.1</v>
      </c>
      <c r="U5056">
        <v>159</v>
      </c>
      <c r="V5056">
        <v>3.54</v>
      </c>
      <c r="W5056">
        <v>76</v>
      </c>
    </row>
    <row r="5057" spans="1:23" x14ac:dyDescent="0.25">
      <c r="A5057">
        <f>COUNTIF('Value Matchup'!$D$356:$D$423,D5057)</f>
        <v>0</v>
      </c>
      <c r="B5057" t="s">
        <v>2122</v>
      </c>
      <c r="C5057">
        <v>205</v>
      </c>
      <c r="D5057" t="s">
        <v>60</v>
      </c>
      <c r="E5057" t="s">
        <v>114</v>
      </c>
      <c r="F5057" s="79" t="s">
        <v>1932</v>
      </c>
      <c r="G5057">
        <v>-4.63</v>
      </c>
      <c r="H5057">
        <v>94.4</v>
      </c>
      <c r="I5057">
        <v>287</v>
      </c>
      <c r="J5057">
        <v>99.1</v>
      </c>
      <c r="K5057">
        <v>87</v>
      </c>
      <c r="L5057">
        <v>64.2</v>
      </c>
      <c r="M5057">
        <v>244</v>
      </c>
      <c r="N5057">
        <v>-8.0000000000000002E-3</v>
      </c>
      <c r="O5057">
        <v>183</v>
      </c>
      <c r="P5057">
        <v>7.09</v>
      </c>
      <c r="Q5057">
        <v>42</v>
      </c>
      <c r="R5057">
        <v>106.3</v>
      </c>
      <c r="S5057">
        <v>62</v>
      </c>
      <c r="T5057">
        <v>99.2</v>
      </c>
      <c r="U5057">
        <v>30</v>
      </c>
      <c r="V5057">
        <v>-7.69</v>
      </c>
      <c r="W5057">
        <v>306</v>
      </c>
    </row>
    <row r="5058" spans="1:23" x14ac:dyDescent="0.25">
      <c r="A5058">
        <f>COUNTIF('Value Matchup'!$D$356:$D$423,D5058)</f>
        <v>0</v>
      </c>
      <c r="B5058" t="s">
        <v>2122</v>
      </c>
      <c r="C5058">
        <v>206</v>
      </c>
      <c r="D5058" t="s">
        <v>415</v>
      </c>
      <c r="E5058" t="s">
        <v>1974</v>
      </c>
      <c r="F5058" s="79" t="s">
        <v>1754</v>
      </c>
      <c r="G5058">
        <v>-4.71</v>
      </c>
      <c r="H5058">
        <v>100</v>
      </c>
      <c r="I5058">
        <v>215</v>
      </c>
      <c r="J5058">
        <v>104.7</v>
      </c>
      <c r="K5058">
        <v>204</v>
      </c>
      <c r="L5058">
        <v>64.099999999999994</v>
      </c>
      <c r="M5058">
        <v>251</v>
      </c>
      <c r="N5058">
        <v>-5.3999999999999999E-2</v>
      </c>
      <c r="O5058">
        <v>286</v>
      </c>
      <c r="P5058">
        <v>-0.95</v>
      </c>
      <c r="Q5058">
        <v>176</v>
      </c>
      <c r="R5058">
        <v>104.6</v>
      </c>
      <c r="S5058">
        <v>118</v>
      </c>
      <c r="T5058">
        <v>105.6</v>
      </c>
      <c r="U5058">
        <v>269</v>
      </c>
      <c r="V5058">
        <v>5.81</v>
      </c>
      <c r="W5058">
        <v>38</v>
      </c>
    </row>
    <row r="5059" spans="1:23" x14ac:dyDescent="0.25">
      <c r="A5059">
        <f>COUNTIF('Value Matchup'!$D$356:$D$423,D5059)</f>
        <v>0</v>
      </c>
      <c r="B5059" t="s">
        <v>2122</v>
      </c>
      <c r="C5059">
        <v>207</v>
      </c>
      <c r="D5059" t="s">
        <v>306</v>
      </c>
      <c r="E5059" t="s">
        <v>123</v>
      </c>
      <c r="F5059" s="79" t="s">
        <v>1741</v>
      </c>
      <c r="G5059">
        <v>-4.7300000000000004</v>
      </c>
      <c r="H5059">
        <v>100.9</v>
      </c>
      <c r="I5059">
        <v>206</v>
      </c>
      <c r="J5059">
        <v>105.6</v>
      </c>
      <c r="K5059">
        <v>228</v>
      </c>
      <c r="L5059">
        <v>71.099999999999994</v>
      </c>
      <c r="M5059">
        <v>22</v>
      </c>
      <c r="N5059">
        <v>6.7000000000000004E-2</v>
      </c>
      <c r="O5059">
        <v>35</v>
      </c>
      <c r="P5059">
        <v>-1.41</v>
      </c>
      <c r="Q5059">
        <v>183</v>
      </c>
      <c r="R5059">
        <v>102.3</v>
      </c>
      <c r="S5059">
        <v>188</v>
      </c>
      <c r="T5059">
        <v>103.7</v>
      </c>
      <c r="U5059">
        <v>194</v>
      </c>
      <c r="V5059">
        <v>-2.41</v>
      </c>
      <c r="W5059">
        <v>224</v>
      </c>
    </row>
    <row r="5060" spans="1:23" x14ac:dyDescent="0.25">
      <c r="A5060">
        <f>COUNTIF('Value Matchup'!$D$356:$D$423,D5060)</f>
        <v>0</v>
      </c>
      <c r="B5060" t="s">
        <v>2122</v>
      </c>
      <c r="C5060">
        <v>208</v>
      </c>
      <c r="D5060" t="s">
        <v>395</v>
      </c>
      <c r="E5060" t="s">
        <v>169</v>
      </c>
      <c r="F5060" s="79" t="s">
        <v>465</v>
      </c>
      <c r="G5060">
        <v>-4.8899999999999997</v>
      </c>
      <c r="H5060">
        <v>98.1</v>
      </c>
      <c r="I5060">
        <v>238</v>
      </c>
      <c r="J5060">
        <v>103</v>
      </c>
      <c r="K5060">
        <v>170</v>
      </c>
      <c r="L5060">
        <v>69.8</v>
      </c>
      <c r="M5060">
        <v>40</v>
      </c>
      <c r="N5060">
        <v>0.14000000000000001</v>
      </c>
      <c r="O5060">
        <v>1</v>
      </c>
      <c r="P5060">
        <v>-3.19</v>
      </c>
      <c r="Q5060">
        <v>215</v>
      </c>
      <c r="R5060">
        <v>100.5</v>
      </c>
      <c r="S5060">
        <v>235</v>
      </c>
      <c r="T5060">
        <v>103.7</v>
      </c>
      <c r="U5060">
        <v>193</v>
      </c>
      <c r="V5060">
        <v>5.78</v>
      </c>
      <c r="W5060">
        <v>39</v>
      </c>
    </row>
    <row r="5061" spans="1:23" x14ac:dyDescent="0.25">
      <c r="A5061">
        <f>COUNTIF('Value Matchup'!$D$356:$D$423,D5061)</f>
        <v>0</v>
      </c>
      <c r="B5061" t="s">
        <v>2122</v>
      </c>
      <c r="C5061">
        <v>209</v>
      </c>
      <c r="D5061" t="s">
        <v>2116</v>
      </c>
      <c r="E5061" t="s">
        <v>136</v>
      </c>
      <c r="F5061" s="79" t="s">
        <v>756</v>
      </c>
      <c r="G5061">
        <v>-4.95</v>
      </c>
      <c r="H5061">
        <v>102.3</v>
      </c>
      <c r="I5061">
        <v>175</v>
      </c>
      <c r="J5061">
        <v>107.2</v>
      </c>
      <c r="K5061">
        <v>245</v>
      </c>
      <c r="L5061">
        <v>59.3</v>
      </c>
      <c r="M5061">
        <v>322</v>
      </c>
      <c r="N5061">
        <v>7.6999999999999999E-2</v>
      </c>
      <c r="O5061">
        <v>25</v>
      </c>
      <c r="P5061">
        <v>-7.47</v>
      </c>
      <c r="Q5061">
        <v>284</v>
      </c>
      <c r="R5061">
        <v>97.1</v>
      </c>
      <c r="S5061">
        <v>311</v>
      </c>
      <c r="T5061">
        <v>104.6</v>
      </c>
      <c r="U5061">
        <v>229</v>
      </c>
      <c r="V5061">
        <v>9.89</v>
      </c>
      <c r="W5061">
        <v>14</v>
      </c>
    </row>
    <row r="5062" spans="1:23" x14ac:dyDescent="0.25">
      <c r="A5062">
        <f>COUNTIF('Value Matchup'!$D$356:$D$423,D5062)</f>
        <v>1</v>
      </c>
      <c r="B5062" t="s">
        <v>2122</v>
      </c>
      <c r="C5062">
        <v>210</v>
      </c>
      <c r="D5062" t="s">
        <v>212</v>
      </c>
      <c r="E5062" t="s">
        <v>207</v>
      </c>
      <c r="F5062" s="79" t="s">
        <v>465</v>
      </c>
      <c r="G5062">
        <v>-5.12</v>
      </c>
      <c r="H5062">
        <v>97.8</v>
      </c>
      <c r="I5062">
        <v>243</v>
      </c>
      <c r="J5062">
        <v>102.9</v>
      </c>
      <c r="K5062">
        <v>168</v>
      </c>
      <c r="L5062">
        <v>67.8</v>
      </c>
      <c r="M5062">
        <v>99</v>
      </c>
      <c r="N5062">
        <v>1E-3</v>
      </c>
      <c r="O5062">
        <v>157</v>
      </c>
      <c r="P5062">
        <v>-8.33</v>
      </c>
      <c r="Q5062">
        <v>299</v>
      </c>
      <c r="R5062">
        <v>99.4</v>
      </c>
      <c r="S5062">
        <v>269</v>
      </c>
      <c r="T5062">
        <v>107.7</v>
      </c>
      <c r="U5062">
        <v>326</v>
      </c>
      <c r="V5062">
        <v>6.09</v>
      </c>
      <c r="W5062">
        <v>34</v>
      </c>
    </row>
    <row r="5063" spans="1:23" x14ac:dyDescent="0.25">
      <c r="A5063">
        <f>COUNTIF('Value Matchup'!$D$356:$D$423,D5063)</f>
        <v>0</v>
      </c>
      <c r="B5063" t="s">
        <v>2122</v>
      </c>
      <c r="C5063">
        <v>211</v>
      </c>
      <c r="D5063" t="s">
        <v>249</v>
      </c>
      <c r="E5063" t="s">
        <v>121</v>
      </c>
      <c r="F5063" s="79" t="s">
        <v>1194</v>
      </c>
      <c r="G5063">
        <v>-5.17</v>
      </c>
      <c r="H5063">
        <v>94.9</v>
      </c>
      <c r="I5063">
        <v>279</v>
      </c>
      <c r="J5063">
        <v>100.1</v>
      </c>
      <c r="K5063">
        <v>105</v>
      </c>
      <c r="L5063">
        <v>64.099999999999994</v>
      </c>
      <c r="M5063">
        <v>245</v>
      </c>
      <c r="N5063">
        <v>-4.7E-2</v>
      </c>
      <c r="O5063">
        <v>270</v>
      </c>
      <c r="P5063">
        <v>-6.78</v>
      </c>
      <c r="Q5063">
        <v>278</v>
      </c>
      <c r="R5063">
        <v>98.3</v>
      </c>
      <c r="S5063">
        <v>294</v>
      </c>
      <c r="T5063">
        <v>105.1</v>
      </c>
      <c r="U5063">
        <v>252</v>
      </c>
      <c r="V5063">
        <v>-7.73</v>
      </c>
      <c r="W5063">
        <v>307</v>
      </c>
    </row>
    <row r="5064" spans="1:23" x14ac:dyDescent="0.25">
      <c r="A5064">
        <f>COUNTIF('Value Matchup'!$D$356:$D$423,D5064)</f>
        <v>0</v>
      </c>
      <c r="B5064" t="s">
        <v>2122</v>
      </c>
      <c r="C5064">
        <v>212</v>
      </c>
      <c r="D5064" t="s">
        <v>389</v>
      </c>
      <c r="E5064" t="s">
        <v>153</v>
      </c>
      <c r="F5064" s="79" t="s">
        <v>1747</v>
      </c>
      <c r="G5064">
        <v>-5.18</v>
      </c>
      <c r="H5064">
        <v>96.4</v>
      </c>
      <c r="I5064">
        <v>260</v>
      </c>
      <c r="J5064">
        <v>101.6</v>
      </c>
      <c r="K5064">
        <v>142</v>
      </c>
      <c r="L5064">
        <v>60.8</v>
      </c>
      <c r="M5064">
        <v>313</v>
      </c>
      <c r="N5064">
        <v>-0.01</v>
      </c>
      <c r="O5064">
        <v>189</v>
      </c>
      <c r="P5064">
        <v>-0.19</v>
      </c>
      <c r="Q5064">
        <v>156</v>
      </c>
      <c r="R5064">
        <v>103.1</v>
      </c>
      <c r="S5064">
        <v>159</v>
      </c>
      <c r="T5064">
        <v>103.3</v>
      </c>
      <c r="U5064">
        <v>181</v>
      </c>
      <c r="V5064">
        <v>2.27</v>
      </c>
      <c r="W5064">
        <v>98</v>
      </c>
    </row>
    <row r="5065" spans="1:23" x14ac:dyDescent="0.25">
      <c r="A5065">
        <f>COUNTIF('Value Matchup'!$D$356:$D$423,D5065)</f>
        <v>0</v>
      </c>
      <c r="B5065" t="s">
        <v>2122</v>
      </c>
      <c r="C5065">
        <v>213</v>
      </c>
      <c r="D5065" t="s">
        <v>326</v>
      </c>
      <c r="E5065" t="s">
        <v>198</v>
      </c>
      <c r="F5065" s="79" t="s">
        <v>2073</v>
      </c>
      <c r="G5065">
        <v>-5.2</v>
      </c>
      <c r="H5065">
        <v>99.2</v>
      </c>
      <c r="I5065">
        <v>224</v>
      </c>
      <c r="J5065">
        <v>104.4</v>
      </c>
      <c r="K5065">
        <v>199</v>
      </c>
      <c r="L5065">
        <v>68.8</v>
      </c>
      <c r="M5065">
        <v>61</v>
      </c>
      <c r="N5065">
        <v>7.0000000000000007E-2</v>
      </c>
      <c r="O5065">
        <v>30</v>
      </c>
      <c r="P5065">
        <v>-10.23</v>
      </c>
      <c r="Q5065">
        <v>311</v>
      </c>
      <c r="R5065">
        <v>97.2</v>
      </c>
      <c r="S5065">
        <v>309</v>
      </c>
      <c r="T5065">
        <v>107.5</v>
      </c>
      <c r="U5065">
        <v>322</v>
      </c>
      <c r="V5065">
        <v>-10</v>
      </c>
      <c r="W5065">
        <v>318</v>
      </c>
    </row>
    <row r="5066" spans="1:23" x14ac:dyDescent="0.25">
      <c r="A5066">
        <f>COUNTIF('Value Matchup'!$D$356:$D$423,D5066)</f>
        <v>0</v>
      </c>
      <c r="B5066" t="s">
        <v>2122</v>
      </c>
      <c r="C5066">
        <v>214</v>
      </c>
      <c r="D5066" t="s">
        <v>138</v>
      </c>
      <c r="E5066" t="s">
        <v>155</v>
      </c>
      <c r="F5066" s="79" t="s">
        <v>548</v>
      </c>
      <c r="G5066">
        <v>-5.4</v>
      </c>
      <c r="H5066">
        <v>104.4</v>
      </c>
      <c r="I5066">
        <v>138</v>
      </c>
      <c r="J5066">
        <v>109.8</v>
      </c>
      <c r="K5066">
        <v>290</v>
      </c>
      <c r="L5066">
        <v>69.099999999999994</v>
      </c>
      <c r="M5066">
        <v>51</v>
      </c>
      <c r="N5066">
        <v>7.9000000000000001E-2</v>
      </c>
      <c r="O5066">
        <v>23</v>
      </c>
      <c r="P5066">
        <v>-1.1000000000000001</v>
      </c>
      <c r="Q5066">
        <v>179</v>
      </c>
      <c r="R5066">
        <v>101.2</v>
      </c>
      <c r="S5066">
        <v>219</v>
      </c>
      <c r="T5066">
        <v>102.3</v>
      </c>
      <c r="U5066">
        <v>130</v>
      </c>
      <c r="V5066">
        <v>-9.56</v>
      </c>
      <c r="W5066">
        <v>315</v>
      </c>
    </row>
    <row r="5067" spans="1:23" x14ac:dyDescent="0.25">
      <c r="A5067">
        <f>COUNTIF('Value Matchup'!$D$356:$D$423,D5067)</f>
        <v>0</v>
      </c>
      <c r="B5067" t="s">
        <v>2122</v>
      </c>
      <c r="C5067">
        <v>215</v>
      </c>
      <c r="D5067" t="s">
        <v>280</v>
      </c>
      <c r="E5067" t="s">
        <v>148</v>
      </c>
      <c r="F5067" s="79" t="s">
        <v>1586</v>
      </c>
      <c r="G5067">
        <v>-5.42</v>
      </c>
      <c r="H5067">
        <v>98.1</v>
      </c>
      <c r="I5067">
        <v>236</v>
      </c>
      <c r="J5067">
        <v>103.5</v>
      </c>
      <c r="K5067">
        <v>185</v>
      </c>
      <c r="L5067">
        <v>62.2</v>
      </c>
      <c r="M5067">
        <v>298</v>
      </c>
      <c r="N5067">
        <v>4.1000000000000002E-2</v>
      </c>
      <c r="O5067">
        <v>74</v>
      </c>
      <c r="P5067">
        <v>-7.55</v>
      </c>
      <c r="Q5067">
        <v>285</v>
      </c>
      <c r="R5067">
        <v>99.5</v>
      </c>
      <c r="S5067">
        <v>266</v>
      </c>
      <c r="T5067">
        <v>107</v>
      </c>
      <c r="U5067">
        <v>313</v>
      </c>
      <c r="V5067">
        <v>3.88</v>
      </c>
      <c r="W5067">
        <v>71</v>
      </c>
    </row>
    <row r="5068" spans="1:23" x14ac:dyDescent="0.25">
      <c r="A5068">
        <f>COUNTIF('Value Matchup'!$D$356:$D$423,D5068)</f>
        <v>0</v>
      </c>
      <c r="B5068" t="s">
        <v>2122</v>
      </c>
      <c r="C5068">
        <v>216</v>
      </c>
      <c r="D5068" t="s">
        <v>323</v>
      </c>
      <c r="E5068" t="s">
        <v>232</v>
      </c>
      <c r="F5068" s="79" t="s">
        <v>1760</v>
      </c>
      <c r="G5068">
        <v>-5.44</v>
      </c>
      <c r="H5068">
        <v>101.2</v>
      </c>
      <c r="I5068">
        <v>201</v>
      </c>
      <c r="J5068">
        <v>106.6</v>
      </c>
      <c r="K5068">
        <v>238</v>
      </c>
      <c r="L5068">
        <v>65.900000000000006</v>
      </c>
      <c r="M5068">
        <v>175</v>
      </c>
      <c r="N5068">
        <v>-2.5999999999999999E-2</v>
      </c>
      <c r="O5068">
        <v>231</v>
      </c>
      <c r="P5068">
        <v>8.0399999999999991</v>
      </c>
      <c r="Q5068">
        <v>32</v>
      </c>
      <c r="R5068">
        <v>106.6</v>
      </c>
      <c r="S5068">
        <v>52</v>
      </c>
      <c r="T5068">
        <v>98.6</v>
      </c>
      <c r="U5068">
        <v>16</v>
      </c>
      <c r="V5068">
        <v>-1.83</v>
      </c>
      <c r="W5068">
        <v>213</v>
      </c>
    </row>
    <row r="5069" spans="1:23" x14ac:dyDescent="0.25">
      <c r="A5069">
        <f>COUNTIF('Value Matchup'!$D$356:$D$423,D5069)</f>
        <v>0</v>
      </c>
      <c r="B5069" t="s">
        <v>2122</v>
      </c>
      <c r="C5069">
        <v>217</v>
      </c>
      <c r="D5069" t="s">
        <v>247</v>
      </c>
      <c r="E5069" t="s">
        <v>182</v>
      </c>
      <c r="F5069" s="79" t="s">
        <v>1662</v>
      </c>
      <c r="G5069">
        <v>-5.47</v>
      </c>
      <c r="H5069">
        <v>99.2</v>
      </c>
      <c r="I5069">
        <v>225</v>
      </c>
      <c r="J5069">
        <v>104.7</v>
      </c>
      <c r="K5069">
        <v>206</v>
      </c>
      <c r="L5069">
        <v>63.5</v>
      </c>
      <c r="M5069">
        <v>269</v>
      </c>
      <c r="N5069">
        <v>2.5999999999999999E-2</v>
      </c>
      <c r="O5069">
        <v>107</v>
      </c>
      <c r="P5069">
        <v>1.88</v>
      </c>
      <c r="Q5069">
        <v>127</v>
      </c>
      <c r="R5069">
        <v>104</v>
      </c>
      <c r="S5069">
        <v>136</v>
      </c>
      <c r="T5069">
        <v>102.1</v>
      </c>
      <c r="U5069">
        <v>116</v>
      </c>
      <c r="V5069">
        <v>2.33</v>
      </c>
      <c r="W5069">
        <v>95</v>
      </c>
    </row>
    <row r="5070" spans="1:23" x14ac:dyDescent="0.25">
      <c r="A5070">
        <f>COUNTIF('Value Matchup'!$D$356:$D$423,D5070)</f>
        <v>0</v>
      </c>
      <c r="B5070" t="s">
        <v>2122</v>
      </c>
      <c r="C5070">
        <v>218</v>
      </c>
      <c r="D5070" t="s">
        <v>43</v>
      </c>
      <c r="E5070" t="s">
        <v>146</v>
      </c>
      <c r="F5070" s="79" t="s">
        <v>2049</v>
      </c>
      <c r="G5070">
        <v>-5.66</v>
      </c>
      <c r="H5070">
        <v>97.5</v>
      </c>
      <c r="I5070">
        <v>246</v>
      </c>
      <c r="J5070">
        <v>103.1</v>
      </c>
      <c r="K5070">
        <v>175</v>
      </c>
      <c r="L5070">
        <v>69</v>
      </c>
      <c r="M5070">
        <v>54</v>
      </c>
      <c r="N5070">
        <v>1.7000000000000001E-2</v>
      </c>
      <c r="O5070">
        <v>119</v>
      </c>
      <c r="P5070">
        <v>-3.47</v>
      </c>
      <c r="Q5070">
        <v>228</v>
      </c>
      <c r="R5070">
        <v>99.6</v>
      </c>
      <c r="S5070">
        <v>263</v>
      </c>
      <c r="T5070">
        <v>103</v>
      </c>
      <c r="U5070">
        <v>158</v>
      </c>
      <c r="V5070">
        <v>-1.87</v>
      </c>
      <c r="W5070">
        <v>215</v>
      </c>
    </row>
    <row r="5071" spans="1:23" x14ac:dyDescent="0.25">
      <c r="A5071">
        <f>COUNTIF('Value Matchup'!$D$356:$D$423,D5071)</f>
        <v>0</v>
      </c>
      <c r="B5071" t="s">
        <v>2122</v>
      </c>
      <c r="C5071">
        <v>219</v>
      </c>
      <c r="D5071" t="s">
        <v>261</v>
      </c>
      <c r="E5071" t="s">
        <v>118</v>
      </c>
      <c r="F5071" s="79" t="s">
        <v>1194</v>
      </c>
      <c r="G5071">
        <v>-5.78</v>
      </c>
      <c r="H5071">
        <v>93.8</v>
      </c>
      <c r="I5071">
        <v>295</v>
      </c>
      <c r="J5071">
        <v>99.5</v>
      </c>
      <c r="K5071">
        <v>92</v>
      </c>
      <c r="L5071">
        <v>67.099999999999994</v>
      </c>
      <c r="M5071">
        <v>122</v>
      </c>
      <c r="N5071">
        <v>0.05</v>
      </c>
      <c r="O5071">
        <v>55</v>
      </c>
      <c r="P5071">
        <v>-3.29</v>
      </c>
      <c r="Q5071">
        <v>222</v>
      </c>
      <c r="R5071">
        <v>99.9</v>
      </c>
      <c r="S5071">
        <v>252</v>
      </c>
      <c r="T5071">
        <v>103.2</v>
      </c>
      <c r="U5071">
        <v>174</v>
      </c>
      <c r="V5071">
        <v>-4.24</v>
      </c>
      <c r="W5071">
        <v>263</v>
      </c>
    </row>
    <row r="5072" spans="1:23" x14ac:dyDescent="0.25">
      <c r="A5072">
        <f>COUNTIF('Value Matchup'!$D$356:$D$423,D5072)</f>
        <v>0</v>
      </c>
      <c r="B5072" t="s">
        <v>2122</v>
      </c>
      <c r="C5072">
        <v>220</v>
      </c>
      <c r="D5072" t="s">
        <v>2072</v>
      </c>
      <c r="E5072" t="s">
        <v>159</v>
      </c>
      <c r="F5072" s="79" t="s">
        <v>441</v>
      </c>
      <c r="G5072">
        <v>-6</v>
      </c>
      <c r="H5072">
        <v>103.4</v>
      </c>
      <c r="I5072">
        <v>154</v>
      </c>
      <c r="J5072">
        <v>109.4</v>
      </c>
      <c r="K5072">
        <v>284</v>
      </c>
      <c r="L5072">
        <v>59.7</v>
      </c>
      <c r="M5072">
        <v>320</v>
      </c>
      <c r="N5072">
        <v>-1.4999999999999999E-2</v>
      </c>
      <c r="O5072">
        <v>202</v>
      </c>
      <c r="P5072">
        <v>-7.94</v>
      </c>
      <c r="Q5072">
        <v>296</v>
      </c>
      <c r="R5072">
        <v>97.8</v>
      </c>
      <c r="S5072">
        <v>301</v>
      </c>
      <c r="T5072">
        <v>105.8</v>
      </c>
      <c r="U5072">
        <v>276</v>
      </c>
      <c r="V5072">
        <v>-3.57</v>
      </c>
      <c r="W5072">
        <v>246</v>
      </c>
    </row>
    <row r="5073" spans="1:23" x14ac:dyDescent="0.25">
      <c r="A5073">
        <f>COUNTIF('Value Matchup'!$D$356:$D$423,D5073)</f>
        <v>1</v>
      </c>
      <c r="B5073" t="s">
        <v>2122</v>
      </c>
      <c r="C5073">
        <v>221</v>
      </c>
      <c r="D5073" t="s">
        <v>62</v>
      </c>
      <c r="E5073" t="s">
        <v>207</v>
      </c>
      <c r="F5073" s="79" t="s">
        <v>447</v>
      </c>
      <c r="G5073">
        <v>-6.13</v>
      </c>
      <c r="H5073">
        <v>98.7</v>
      </c>
      <c r="I5073">
        <v>232</v>
      </c>
      <c r="J5073">
        <v>104.8</v>
      </c>
      <c r="K5073">
        <v>214</v>
      </c>
      <c r="L5073">
        <v>65.900000000000006</v>
      </c>
      <c r="M5073">
        <v>177</v>
      </c>
      <c r="N5073">
        <v>-0.05</v>
      </c>
      <c r="O5073">
        <v>276</v>
      </c>
      <c r="P5073">
        <v>-7.89</v>
      </c>
      <c r="Q5073">
        <v>294</v>
      </c>
      <c r="R5073">
        <v>99.6</v>
      </c>
      <c r="S5073">
        <v>260</v>
      </c>
      <c r="T5073">
        <v>107.5</v>
      </c>
      <c r="U5073">
        <v>323</v>
      </c>
      <c r="V5073">
        <v>3.3</v>
      </c>
      <c r="W5073">
        <v>82</v>
      </c>
    </row>
    <row r="5074" spans="1:23" x14ac:dyDescent="0.25">
      <c r="A5074">
        <f>COUNTIF('Value Matchup'!$D$356:$D$423,D5074)</f>
        <v>0</v>
      </c>
      <c r="B5074" t="s">
        <v>2122</v>
      </c>
      <c r="C5074">
        <v>222</v>
      </c>
      <c r="D5074" t="s">
        <v>354</v>
      </c>
      <c r="E5074" t="s">
        <v>123</v>
      </c>
      <c r="F5074" s="79" t="s">
        <v>1844</v>
      </c>
      <c r="G5074">
        <v>-6.2</v>
      </c>
      <c r="H5074">
        <v>96.1</v>
      </c>
      <c r="I5074">
        <v>262</v>
      </c>
      <c r="J5074">
        <v>102.3</v>
      </c>
      <c r="K5074">
        <v>155</v>
      </c>
      <c r="L5074">
        <v>63.4</v>
      </c>
      <c r="M5074">
        <v>270</v>
      </c>
      <c r="N5074">
        <v>-2.8000000000000001E-2</v>
      </c>
      <c r="O5074">
        <v>242</v>
      </c>
      <c r="P5074">
        <v>1.26</v>
      </c>
      <c r="Q5074">
        <v>139</v>
      </c>
      <c r="R5074">
        <v>103.7</v>
      </c>
      <c r="S5074">
        <v>144</v>
      </c>
      <c r="T5074">
        <v>102.4</v>
      </c>
      <c r="U5074">
        <v>140</v>
      </c>
      <c r="V5074">
        <v>3.74</v>
      </c>
      <c r="W5074">
        <v>73</v>
      </c>
    </row>
    <row r="5075" spans="1:23" x14ac:dyDescent="0.25">
      <c r="A5075">
        <f>COUNTIF('Value Matchup'!$D$356:$D$423,D5075)</f>
        <v>1</v>
      </c>
      <c r="B5075" t="s">
        <v>2122</v>
      </c>
      <c r="C5075">
        <v>223</v>
      </c>
      <c r="D5075" t="s">
        <v>42</v>
      </c>
      <c r="E5075" t="s">
        <v>169</v>
      </c>
      <c r="F5075" s="79" t="s">
        <v>1741</v>
      </c>
      <c r="G5075">
        <v>-6.24</v>
      </c>
      <c r="H5075">
        <v>102.2</v>
      </c>
      <c r="I5075">
        <v>178</v>
      </c>
      <c r="J5075">
        <v>108.4</v>
      </c>
      <c r="K5075">
        <v>269</v>
      </c>
      <c r="L5075">
        <v>66.7</v>
      </c>
      <c r="M5075">
        <v>136</v>
      </c>
      <c r="N5075">
        <v>0.01</v>
      </c>
      <c r="O5075">
        <v>137</v>
      </c>
      <c r="P5075">
        <v>-3.19</v>
      </c>
      <c r="Q5075">
        <v>216</v>
      </c>
      <c r="R5075">
        <v>100.4</v>
      </c>
      <c r="S5075">
        <v>236</v>
      </c>
      <c r="T5075">
        <v>103.6</v>
      </c>
      <c r="U5075">
        <v>191</v>
      </c>
      <c r="V5075">
        <v>4.51</v>
      </c>
      <c r="W5075">
        <v>60</v>
      </c>
    </row>
    <row r="5076" spans="1:23" x14ac:dyDescent="0.25">
      <c r="A5076">
        <f>COUNTIF('Value Matchup'!$D$356:$D$423,D5076)</f>
        <v>0</v>
      </c>
      <c r="B5076" t="s">
        <v>2122</v>
      </c>
      <c r="C5076">
        <v>224</v>
      </c>
      <c r="D5076" t="s">
        <v>183</v>
      </c>
      <c r="E5076" t="s">
        <v>176</v>
      </c>
      <c r="F5076" s="79" t="s">
        <v>1718</v>
      </c>
      <c r="G5076">
        <v>-6.46</v>
      </c>
      <c r="H5076">
        <v>95.1</v>
      </c>
      <c r="I5076">
        <v>278</v>
      </c>
      <c r="J5076">
        <v>101.5</v>
      </c>
      <c r="K5076">
        <v>140</v>
      </c>
      <c r="L5076">
        <v>68.2</v>
      </c>
      <c r="M5076">
        <v>84</v>
      </c>
      <c r="N5076">
        <v>-6.3E-2</v>
      </c>
      <c r="O5076">
        <v>296</v>
      </c>
      <c r="P5076">
        <v>-2.21</v>
      </c>
      <c r="Q5076">
        <v>195</v>
      </c>
      <c r="R5076">
        <v>101.7</v>
      </c>
      <c r="S5076">
        <v>200</v>
      </c>
      <c r="T5076">
        <v>103.9</v>
      </c>
      <c r="U5076">
        <v>207</v>
      </c>
      <c r="V5076">
        <v>-1.25</v>
      </c>
      <c r="W5076">
        <v>196</v>
      </c>
    </row>
    <row r="5077" spans="1:23" x14ac:dyDescent="0.25">
      <c r="A5077">
        <f>COUNTIF('Value Matchup'!$D$356:$D$423,D5077)</f>
        <v>0</v>
      </c>
      <c r="B5077" t="s">
        <v>2122</v>
      </c>
      <c r="C5077">
        <v>225</v>
      </c>
      <c r="D5077" t="s">
        <v>1929</v>
      </c>
      <c r="E5077" t="s">
        <v>1399</v>
      </c>
      <c r="F5077" s="79" t="s">
        <v>765</v>
      </c>
      <c r="G5077">
        <v>-6.51</v>
      </c>
      <c r="H5077">
        <v>101.2</v>
      </c>
      <c r="I5077">
        <v>202</v>
      </c>
      <c r="J5077">
        <v>107.7</v>
      </c>
      <c r="K5077">
        <v>258</v>
      </c>
      <c r="L5077">
        <v>62.1</v>
      </c>
      <c r="M5077">
        <v>300</v>
      </c>
      <c r="N5077">
        <v>0.04</v>
      </c>
      <c r="O5077">
        <v>76</v>
      </c>
      <c r="P5077">
        <v>-8.49</v>
      </c>
      <c r="Q5077">
        <v>302</v>
      </c>
      <c r="R5077">
        <v>98.4</v>
      </c>
      <c r="S5077">
        <v>292</v>
      </c>
      <c r="T5077">
        <v>106.9</v>
      </c>
      <c r="U5077">
        <v>307</v>
      </c>
      <c r="V5077">
        <v>-4.38</v>
      </c>
      <c r="W5077">
        <v>266</v>
      </c>
    </row>
    <row r="5078" spans="1:23" x14ac:dyDescent="0.25">
      <c r="A5078">
        <f>COUNTIF('Value Matchup'!$D$356:$D$423,D5078)</f>
        <v>0</v>
      </c>
      <c r="B5078" t="s">
        <v>2122</v>
      </c>
      <c r="C5078">
        <v>226</v>
      </c>
      <c r="D5078" t="s">
        <v>223</v>
      </c>
      <c r="E5078" t="s">
        <v>159</v>
      </c>
      <c r="F5078" s="79" t="s">
        <v>451</v>
      </c>
      <c r="G5078">
        <v>-6.53</v>
      </c>
      <c r="H5078">
        <v>97.3</v>
      </c>
      <c r="I5078">
        <v>251</v>
      </c>
      <c r="J5078">
        <v>103.8</v>
      </c>
      <c r="K5078">
        <v>191</v>
      </c>
      <c r="L5078">
        <v>72.400000000000006</v>
      </c>
      <c r="M5078">
        <v>12</v>
      </c>
      <c r="N5078">
        <v>-0.12</v>
      </c>
      <c r="O5078">
        <v>327</v>
      </c>
      <c r="P5078">
        <v>-8.4499999999999993</v>
      </c>
      <c r="Q5078">
        <v>301</v>
      </c>
      <c r="R5078">
        <v>98.6</v>
      </c>
      <c r="S5078">
        <v>289</v>
      </c>
      <c r="T5078">
        <v>107</v>
      </c>
      <c r="U5078">
        <v>312</v>
      </c>
      <c r="V5078">
        <v>-1.45</v>
      </c>
      <c r="W5078">
        <v>203</v>
      </c>
    </row>
    <row r="5079" spans="1:23" x14ac:dyDescent="0.25">
      <c r="A5079">
        <f>COUNTIF('Value Matchup'!$D$356:$D$423,D5079)</f>
        <v>0</v>
      </c>
      <c r="B5079" t="s">
        <v>2122</v>
      </c>
      <c r="C5079">
        <v>227</v>
      </c>
      <c r="D5079" t="s">
        <v>180</v>
      </c>
      <c r="E5079" t="s">
        <v>146</v>
      </c>
      <c r="F5079" s="79" t="s">
        <v>1859</v>
      </c>
      <c r="G5079">
        <v>-6.86</v>
      </c>
      <c r="H5079">
        <v>101.8</v>
      </c>
      <c r="I5079">
        <v>186</v>
      </c>
      <c r="J5079">
        <v>108.7</v>
      </c>
      <c r="K5079">
        <v>274</v>
      </c>
      <c r="L5079">
        <v>62.3</v>
      </c>
      <c r="M5079">
        <v>297</v>
      </c>
      <c r="N5079">
        <v>3.7999999999999999E-2</v>
      </c>
      <c r="O5079">
        <v>79</v>
      </c>
      <c r="P5079">
        <v>-4.6500000000000004</v>
      </c>
      <c r="Q5079">
        <v>255</v>
      </c>
      <c r="R5079">
        <v>99.4</v>
      </c>
      <c r="S5079">
        <v>270</v>
      </c>
      <c r="T5079">
        <v>104</v>
      </c>
      <c r="U5079">
        <v>210</v>
      </c>
      <c r="V5079">
        <v>-4.41</v>
      </c>
      <c r="W5079">
        <v>268</v>
      </c>
    </row>
    <row r="5080" spans="1:23" x14ac:dyDescent="0.25">
      <c r="A5080">
        <f>COUNTIF('Value Matchup'!$D$356:$D$423,D5080)</f>
        <v>0</v>
      </c>
      <c r="B5080" t="s">
        <v>2122</v>
      </c>
      <c r="C5080">
        <v>228</v>
      </c>
      <c r="D5080" t="s">
        <v>267</v>
      </c>
      <c r="E5080" t="s">
        <v>108</v>
      </c>
      <c r="F5080" s="79" t="s">
        <v>1188</v>
      </c>
      <c r="G5080">
        <v>-6.89</v>
      </c>
      <c r="H5080">
        <v>97.6</v>
      </c>
      <c r="I5080">
        <v>245</v>
      </c>
      <c r="J5080">
        <v>104.5</v>
      </c>
      <c r="K5080">
        <v>200</v>
      </c>
      <c r="L5080">
        <v>74</v>
      </c>
      <c r="M5080">
        <v>3</v>
      </c>
      <c r="N5080">
        <v>-1.0999999999999999E-2</v>
      </c>
      <c r="O5080">
        <v>190</v>
      </c>
      <c r="P5080">
        <v>-3.02</v>
      </c>
      <c r="Q5080">
        <v>213</v>
      </c>
      <c r="R5080">
        <v>101.2</v>
      </c>
      <c r="S5080">
        <v>217</v>
      </c>
      <c r="T5080">
        <v>104.3</v>
      </c>
      <c r="U5080">
        <v>219</v>
      </c>
      <c r="V5080">
        <v>5.43</v>
      </c>
      <c r="W5080">
        <v>46</v>
      </c>
    </row>
    <row r="5081" spans="1:23" x14ac:dyDescent="0.25">
      <c r="A5081">
        <f>COUNTIF('Value Matchup'!$D$356:$D$423,D5081)</f>
        <v>0</v>
      </c>
      <c r="B5081" t="s">
        <v>2122</v>
      </c>
      <c r="C5081">
        <v>229</v>
      </c>
      <c r="D5081" t="s">
        <v>194</v>
      </c>
      <c r="E5081" t="s">
        <v>132</v>
      </c>
      <c r="F5081" s="79" t="s">
        <v>1860</v>
      </c>
      <c r="G5081">
        <v>-7.03</v>
      </c>
      <c r="H5081">
        <v>101.7</v>
      </c>
      <c r="I5081">
        <v>189</v>
      </c>
      <c r="J5081">
        <v>108.7</v>
      </c>
      <c r="K5081">
        <v>277</v>
      </c>
      <c r="L5081">
        <v>66.2</v>
      </c>
      <c r="M5081">
        <v>163</v>
      </c>
      <c r="N5081">
        <v>5.6000000000000001E-2</v>
      </c>
      <c r="O5081">
        <v>51</v>
      </c>
      <c r="P5081">
        <v>-1.91</v>
      </c>
      <c r="Q5081">
        <v>189</v>
      </c>
      <c r="R5081">
        <v>102.9</v>
      </c>
      <c r="S5081">
        <v>166</v>
      </c>
      <c r="T5081">
        <v>104.8</v>
      </c>
      <c r="U5081">
        <v>241</v>
      </c>
      <c r="V5081">
        <v>1.59</v>
      </c>
      <c r="W5081">
        <v>115</v>
      </c>
    </row>
    <row r="5082" spans="1:23" x14ac:dyDescent="0.25">
      <c r="A5082">
        <f>COUNTIF('Value Matchup'!$D$356:$D$423,D5082)</f>
        <v>0</v>
      </c>
      <c r="B5082" t="s">
        <v>2122</v>
      </c>
      <c r="C5082">
        <v>230</v>
      </c>
      <c r="D5082" t="s">
        <v>364</v>
      </c>
      <c r="E5082" t="s">
        <v>167</v>
      </c>
      <c r="F5082" s="79" t="s">
        <v>1754</v>
      </c>
      <c r="G5082">
        <v>-7.08</v>
      </c>
      <c r="H5082">
        <v>102.7</v>
      </c>
      <c r="I5082">
        <v>165</v>
      </c>
      <c r="J5082">
        <v>109.8</v>
      </c>
      <c r="K5082">
        <v>291</v>
      </c>
      <c r="L5082">
        <v>64.8</v>
      </c>
      <c r="M5082">
        <v>225</v>
      </c>
      <c r="N5082">
        <v>-8.9999999999999993E-3</v>
      </c>
      <c r="O5082">
        <v>184</v>
      </c>
      <c r="P5082">
        <v>1.61</v>
      </c>
      <c r="Q5082">
        <v>131</v>
      </c>
      <c r="R5082">
        <v>102.9</v>
      </c>
      <c r="S5082">
        <v>169</v>
      </c>
      <c r="T5082">
        <v>101.3</v>
      </c>
      <c r="U5082">
        <v>93</v>
      </c>
      <c r="V5082">
        <v>-7.64</v>
      </c>
      <c r="W5082">
        <v>305</v>
      </c>
    </row>
    <row r="5083" spans="1:23" x14ac:dyDescent="0.25">
      <c r="A5083">
        <f>COUNTIF('Value Matchup'!$D$356:$D$423,D5083)</f>
        <v>0</v>
      </c>
      <c r="B5083" t="s">
        <v>2122</v>
      </c>
      <c r="C5083">
        <v>231</v>
      </c>
      <c r="D5083" t="s">
        <v>262</v>
      </c>
      <c r="E5083" t="s">
        <v>161</v>
      </c>
      <c r="F5083" s="79" t="s">
        <v>1754</v>
      </c>
      <c r="G5083">
        <v>-7.17</v>
      </c>
      <c r="H5083">
        <v>101.4</v>
      </c>
      <c r="I5083">
        <v>197</v>
      </c>
      <c r="J5083">
        <v>108.6</v>
      </c>
      <c r="K5083">
        <v>273</v>
      </c>
      <c r="L5083">
        <v>66.099999999999994</v>
      </c>
      <c r="M5083">
        <v>165</v>
      </c>
      <c r="N5083">
        <v>-1.9E-2</v>
      </c>
      <c r="O5083">
        <v>215</v>
      </c>
      <c r="P5083">
        <v>-4.3899999999999997</v>
      </c>
      <c r="Q5083">
        <v>250</v>
      </c>
      <c r="R5083">
        <v>101.5</v>
      </c>
      <c r="S5083">
        <v>206</v>
      </c>
      <c r="T5083">
        <v>105.9</v>
      </c>
      <c r="U5083">
        <v>284</v>
      </c>
      <c r="V5083">
        <v>-2.69</v>
      </c>
      <c r="W5083">
        <v>233</v>
      </c>
    </row>
    <row r="5084" spans="1:23" x14ac:dyDescent="0.25">
      <c r="A5084">
        <f>COUNTIF('Value Matchup'!$D$356:$D$423,D5084)</f>
        <v>0</v>
      </c>
      <c r="B5084" t="s">
        <v>2122</v>
      </c>
      <c r="C5084">
        <v>232</v>
      </c>
      <c r="D5084" t="s">
        <v>27</v>
      </c>
      <c r="E5084" t="s">
        <v>136</v>
      </c>
      <c r="F5084" s="79" t="s">
        <v>1080</v>
      </c>
      <c r="G5084">
        <v>-7.17</v>
      </c>
      <c r="H5084">
        <v>94.6</v>
      </c>
      <c r="I5084">
        <v>285</v>
      </c>
      <c r="J5084">
        <v>101.8</v>
      </c>
      <c r="K5084">
        <v>148</v>
      </c>
      <c r="L5084">
        <v>66.2</v>
      </c>
      <c r="M5084">
        <v>159</v>
      </c>
      <c r="N5084">
        <v>2.8000000000000001E-2</v>
      </c>
      <c r="O5084">
        <v>103</v>
      </c>
      <c r="P5084">
        <v>-11.35</v>
      </c>
      <c r="Q5084">
        <v>316</v>
      </c>
      <c r="R5084">
        <v>95</v>
      </c>
      <c r="S5084">
        <v>314</v>
      </c>
      <c r="T5084">
        <v>106.3</v>
      </c>
      <c r="U5084">
        <v>295</v>
      </c>
      <c r="V5084">
        <v>2.68</v>
      </c>
      <c r="W5084">
        <v>90</v>
      </c>
    </row>
    <row r="5085" spans="1:23" x14ac:dyDescent="0.25">
      <c r="A5085">
        <f>COUNTIF('Value Matchup'!$D$356:$D$423,D5085)</f>
        <v>0</v>
      </c>
      <c r="B5085" t="s">
        <v>2122</v>
      </c>
      <c r="C5085">
        <v>233</v>
      </c>
      <c r="D5085" t="s">
        <v>308</v>
      </c>
      <c r="E5085" t="s">
        <v>198</v>
      </c>
      <c r="F5085" s="79" t="s">
        <v>1754</v>
      </c>
      <c r="G5085">
        <v>-7.17</v>
      </c>
      <c r="H5085">
        <v>102.3</v>
      </c>
      <c r="I5085">
        <v>173</v>
      </c>
      <c r="J5085">
        <v>109.5</v>
      </c>
      <c r="K5085">
        <v>285</v>
      </c>
      <c r="L5085">
        <v>71.7</v>
      </c>
      <c r="M5085">
        <v>15</v>
      </c>
      <c r="N5085">
        <v>-0.128</v>
      </c>
      <c r="O5085">
        <v>329</v>
      </c>
      <c r="P5085">
        <v>-6.37</v>
      </c>
      <c r="Q5085">
        <v>274</v>
      </c>
      <c r="R5085">
        <v>98.2</v>
      </c>
      <c r="S5085">
        <v>298</v>
      </c>
      <c r="T5085">
        <v>104.5</v>
      </c>
      <c r="U5085">
        <v>228</v>
      </c>
      <c r="V5085">
        <v>-1.4</v>
      </c>
      <c r="W5085">
        <v>202</v>
      </c>
    </row>
    <row r="5086" spans="1:23" x14ac:dyDescent="0.25">
      <c r="A5086">
        <f>COUNTIF('Value Matchup'!$D$356:$D$423,D5086)</f>
        <v>1</v>
      </c>
      <c r="B5086" t="s">
        <v>2122</v>
      </c>
      <c r="C5086">
        <v>234</v>
      </c>
      <c r="D5086" t="s">
        <v>216</v>
      </c>
      <c r="E5086" t="s">
        <v>207</v>
      </c>
      <c r="F5086" s="79" t="s">
        <v>1194</v>
      </c>
      <c r="G5086">
        <v>-7.42</v>
      </c>
      <c r="H5086">
        <v>102.2</v>
      </c>
      <c r="I5086">
        <v>179</v>
      </c>
      <c r="J5086">
        <v>109.6</v>
      </c>
      <c r="K5086">
        <v>287</v>
      </c>
      <c r="L5086">
        <v>65</v>
      </c>
      <c r="M5086">
        <v>214</v>
      </c>
      <c r="N5086">
        <v>3.5000000000000003E-2</v>
      </c>
      <c r="O5086">
        <v>89</v>
      </c>
      <c r="P5086">
        <v>-5.37</v>
      </c>
      <c r="Q5086">
        <v>262</v>
      </c>
      <c r="R5086">
        <v>100.4</v>
      </c>
      <c r="S5086">
        <v>238</v>
      </c>
      <c r="T5086">
        <v>105.8</v>
      </c>
      <c r="U5086">
        <v>278</v>
      </c>
      <c r="V5086">
        <v>13.98</v>
      </c>
      <c r="W5086">
        <v>4</v>
      </c>
    </row>
    <row r="5087" spans="1:23" x14ac:dyDescent="0.25">
      <c r="A5087">
        <f>COUNTIF('Value Matchup'!$D$356:$D$423,D5087)</f>
        <v>0</v>
      </c>
      <c r="B5087" t="s">
        <v>2122</v>
      </c>
      <c r="C5087">
        <v>235</v>
      </c>
      <c r="D5087" t="s">
        <v>253</v>
      </c>
      <c r="E5087" t="s">
        <v>153</v>
      </c>
      <c r="F5087" s="79" t="s">
        <v>1746</v>
      </c>
      <c r="G5087">
        <v>-7.5</v>
      </c>
      <c r="H5087">
        <v>94.2</v>
      </c>
      <c r="I5087">
        <v>291</v>
      </c>
      <c r="J5087">
        <v>101.7</v>
      </c>
      <c r="K5087">
        <v>146</v>
      </c>
      <c r="L5087">
        <v>64.099999999999994</v>
      </c>
      <c r="M5087">
        <v>252</v>
      </c>
      <c r="N5087">
        <v>0.01</v>
      </c>
      <c r="O5087">
        <v>139</v>
      </c>
      <c r="P5087">
        <v>-0.38</v>
      </c>
      <c r="Q5087">
        <v>161</v>
      </c>
      <c r="R5087">
        <v>102.9</v>
      </c>
      <c r="S5087">
        <v>170</v>
      </c>
      <c r="T5087">
        <v>103.3</v>
      </c>
      <c r="U5087">
        <v>177</v>
      </c>
      <c r="V5087">
        <v>1.03</v>
      </c>
      <c r="W5087">
        <v>134</v>
      </c>
    </row>
    <row r="5088" spans="1:23" x14ac:dyDescent="0.25">
      <c r="A5088">
        <f>COUNTIF('Value Matchup'!$D$356:$D$423,D5088)</f>
        <v>1</v>
      </c>
      <c r="B5088" t="s">
        <v>2122</v>
      </c>
      <c r="C5088">
        <v>236</v>
      </c>
      <c r="D5088" t="s">
        <v>46</v>
      </c>
      <c r="E5088" t="s">
        <v>134</v>
      </c>
      <c r="F5088" s="79" t="s">
        <v>1785</v>
      </c>
      <c r="G5088">
        <v>-7.51</v>
      </c>
      <c r="H5088">
        <v>103.5</v>
      </c>
      <c r="I5088">
        <v>151</v>
      </c>
      <c r="J5088">
        <v>111.1</v>
      </c>
      <c r="K5088">
        <v>300</v>
      </c>
      <c r="L5088">
        <v>63.8</v>
      </c>
      <c r="M5088">
        <v>258</v>
      </c>
      <c r="N5088">
        <v>-5.0999999999999997E-2</v>
      </c>
      <c r="O5088">
        <v>278</v>
      </c>
      <c r="P5088">
        <v>5.25</v>
      </c>
      <c r="Q5088">
        <v>73</v>
      </c>
      <c r="R5088">
        <v>104.9</v>
      </c>
      <c r="S5088">
        <v>110</v>
      </c>
      <c r="T5088">
        <v>99.7</v>
      </c>
      <c r="U5088">
        <v>41</v>
      </c>
      <c r="V5088">
        <v>-20.99</v>
      </c>
      <c r="W5088">
        <v>330</v>
      </c>
    </row>
    <row r="5089" spans="1:23" x14ac:dyDescent="0.25">
      <c r="A5089">
        <f>COUNTIF('Value Matchup'!$D$356:$D$423,D5089)</f>
        <v>0</v>
      </c>
      <c r="B5089" t="s">
        <v>2122</v>
      </c>
      <c r="C5089">
        <v>237</v>
      </c>
      <c r="D5089" t="s">
        <v>282</v>
      </c>
      <c r="E5089" t="s">
        <v>198</v>
      </c>
      <c r="F5089" s="79" t="s">
        <v>1741</v>
      </c>
      <c r="G5089">
        <v>-7.67</v>
      </c>
      <c r="H5089">
        <v>95.4</v>
      </c>
      <c r="I5089">
        <v>276</v>
      </c>
      <c r="J5089">
        <v>103</v>
      </c>
      <c r="K5089">
        <v>173</v>
      </c>
      <c r="L5089">
        <v>67.900000000000006</v>
      </c>
      <c r="M5089">
        <v>94</v>
      </c>
      <c r="N5089">
        <v>1E-3</v>
      </c>
      <c r="O5089">
        <v>158</v>
      </c>
      <c r="P5089">
        <v>-6.93</v>
      </c>
      <c r="Q5089">
        <v>279</v>
      </c>
      <c r="R5089">
        <v>98.5</v>
      </c>
      <c r="S5089">
        <v>291</v>
      </c>
      <c r="T5089">
        <v>105.4</v>
      </c>
      <c r="U5089">
        <v>265</v>
      </c>
      <c r="V5089">
        <v>-3.22</v>
      </c>
      <c r="W5089">
        <v>242</v>
      </c>
    </row>
    <row r="5090" spans="1:23" x14ac:dyDescent="0.25">
      <c r="A5090">
        <f>COUNTIF('Value Matchup'!$D$356:$D$423,D5090)</f>
        <v>0</v>
      </c>
      <c r="B5090" t="s">
        <v>2122</v>
      </c>
      <c r="C5090">
        <v>238</v>
      </c>
      <c r="D5090" t="s">
        <v>164</v>
      </c>
      <c r="E5090" t="s">
        <v>112</v>
      </c>
      <c r="F5090" s="79" t="s">
        <v>1844</v>
      </c>
      <c r="G5090">
        <v>-7.71</v>
      </c>
      <c r="H5090">
        <v>97.9</v>
      </c>
      <c r="I5090">
        <v>241</v>
      </c>
      <c r="J5090">
        <v>105.6</v>
      </c>
      <c r="K5090">
        <v>226</v>
      </c>
      <c r="L5090">
        <v>68.900000000000006</v>
      </c>
      <c r="M5090">
        <v>57</v>
      </c>
      <c r="N5090">
        <v>4.5999999999999999E-2</v>
      </c>
      <c r="O5090">
        <v>64</v>
      </c>
      <c r="P5090">
        <v>4.1100000000000003</v>
      </c>
      <c r="Q5090">
        <v>93</v>
      </c>
      <c r="R5090">
        <v>106.2</v>
      </c>
      <c r="S5090">
        <v>65</v>
      </c>
      <c r="T5090">
        <v>102.1</v>
      </c>
      <c r="U5090">
        <v>119</v>
      </c>
      <c r="V5090">
        <v>-0.46</v>
      </c>
      <c r="W5090">
        <v>174</v>
      </c>
    </row>
    <row r="5091" spans="1:23" x14ac:dyDescent="0.25">
      <c r="A5091">
        <f>COUNTIF('Value Matchup'!$D$356:$D$423,D5091)</f>
        <v>0</v>
      </c>
      <c r="B5091" t="s">
        <v>2122</v>
      </c>
      <c r="C5091">
        <v>239</v>
      </c>
      <c r="D5091" t="s">
        <v>145</v>
      </c>
      <c r="E5091" t="s">
        <v>146</v>
      </c>
      <c r="F5091" s="79" t="s">
        <v>1860</v>
      </c>
      <c r="G5091">
        <v>-7.73</v>
      </c>
      <c r="H5091">
        <v>99.1</v>
      </c>
      <c r="I5091">
        <v>226</v>
      </c>
      <c r="J5091">
        <v>106.8</v>
      </c>
      <c r="K5091">
        <v>239</v>
      </c>
      <c r="L5091">
        <v>67.8</v>
      </c>
      <c r="M5091">
        <v>100</v>
      </c>
      <c r="N5091">
        <v>-2.1999999999999999E-2</v>
      </c>
      <c r="O5091">
        <v>223</v>
      </c>
      <c r="P5091">
        <v>-4.67</v>
      </c>
      <c r="Q5091">
        <v>257</v>
      </c>
      <c r="R5091">
        <v>99</v>
      </c>
      <c r="S5091">
        <v>281</v>
      </c>
      <c r="T5091">
        <v>103.6</v>
      </c>
      <c r="U5091">
        <v>190</v>
      </c>
      <c r="V5091">
        <v>-4.6500000000000004</v>
      </c>
      <c r="W5091">
        <v>277</v>
      </c>
    </row>
    <row r="5092" spans="1:23" x14ac:dyDescent="0.25">
      <c r="A5092">
        <f>COUNTIF('Value Matchup'!$D$356:$D$423,D5092)</f>
        <v>0</v>
      </c>
      <c r="B5092" t="s">
        <v>2122</v>
      </c>
      <c r="C5092">
        <v>240</v>
      </c>
      <c r="D5092" t="s">
        <v>163</v>
      </c>
      <c r="E5092" t="s">
        <v>148</v>
      </c>
      <c r="F5092" s="79" t="s">
        <v>1860</v>
      </c>
      <c r="G5092">
        <v>-7.96</v>
      </c>
      <c r="H5092">
        <v>102.4</v>
      </c>
      <c r="I5092">
        <v>171</v>
      </c>
      <c r="J5092">
        <v>110.4</v>
      </c>
      <c r="K5092">
        <v>296</v>
      </c>
      <c r="L5092">
        <v>63.6</v>
      </c>
      <c r="M5092">
        <v>264</v>
      </c>
      <c r="N5092">
        <v>-0.04</v>
      </c>
      <c r="O5092">
        <v>263</v>
      </c>
      <c r="P5092">
        <v>-7.92</v>
      </c>
      <c r="Q5092">
        <v>295</v>
      </c>
      <c r="R5092">
        <v>99.9</v>
      </c>
      <c r="S5092">
        <v>253</v>
      </c>
      <c r="T5092">
        <v>107.9</v>
      </c>
      <c r="U5092">
        <v>327</v>
      </c>
      <c r="V5092">
        <v>0</v>
      </c>
      <c r="W5092">
        <v>163</v>
      </c>
    </row>
    <row r="5093" spans="1:23" x14ac:dyDescent="0.25">
      <c r="A5093">
        <f>COUNTIF('Value Matchup'!$D$356:$D$423,D5093)</f>
        <v>0</v>
      </c>
      <c r="B5093" t="s">
        <v>2122</v>
      </c>
      <c r="C5093">
        <v>241</v>
      </c>
      <c r="D5093" t="s">
        <v>170</v>
      </c>
      <c r="E5093" t="s">
        <v>1974</v>
      </c>
      <c r="F5093" s="79" t="s">
        <v>1785</v>
      </c>
      <c r="G5093">
        <v>-8.09</v>
      </c>
      <c r="H5093">
        <v>97.1</v>
      </c>
      <c r="I5093">
        <v>253</v>
      </c>
      <c r="J5093">
        <v>105.2</v>
      </c>
      <c r="K5093">
        <v>221</v>
      </c>
      <c r="L5093">
        <v>65.5</v>
      </c>
      <c r="M5093">
        <v>195</v>
      </c>
      <c r="N5093">
        <v>1.6E-2</v>
      </c>
      <c r="O5093">
        <v>120</v>
      </c>
      <c r="P5093">
        <v>-0.36</v>
      </c>
      <c r="Q5093">
        <v>159</v>
      </c>
      <c r="R5093">
        <v>104.8</v>
      </c>
      <c r="S5093">
        <v>116</v>
      </c>
      <c r="T5093">
        <v>105.1</v>
      </c>
      <c r="U5093">
        <v>254</v>
      </c>
      <c r="V5093">
        <v>7.37</v>
      </c>
      <c r="W5093">
        <v>22</v>
      </c>
    </row>
    <row r="5094" spans="1:23" x14ac:dyDescent="0.25">
      <c r="A5094">
        <f>COUNTIF('Value Matchup'!$D$356:$D$423,D5094)</f>
        <v>0</v>
      </c>
      <c r="B5094" t="s">
        <v>2122</v>
      </c>
      <c r="C5094">
        <v>242</v>
      </c>
      <c r="D5094" t="s">
        <v>205</v>
      </c>
      <c r="E5094" t="s">
        <v>207</v>
      </c>
      <c r="F5094" s="79" t="s">
        <v>1867</v>
      </c>
      <c r="G5094">
        <v>-8.1199999999999992</v>
      </c>
      <c r="H5094">
        <v>100.3</v>
      </c>
      <c r="I5094">
        <v>213</v>
      </c>
      <c r="J5094">
        <v>108.5</v>
      </c>
      <c r="K5094">
        <v>271</v>
      </c>
      <c r="L5094">
        <v>72.900000000000006</v>
      </c>
      <c r="M5094">
        <v>8</v>
      </c>
      <c r="N5094">
        <v>-7.4999999999999997E-2</v>
      </c>
      <c r="O5094">
        <v>309</v>
      </c>
      <c r="P5094">
        <v>-7.58</v>
      </c>
      <c r="Q5094">
        <v>286</v>
      </c>
      <c r="R5094">
        <v>99.4</v>
      </c>
      <c r="S5094">
        <v>268</v>
      </c>
      <c r="T5094">
        <v>107</v>
      </c>
      <c r="U5094">
        <v>309</v>
      </c>
      <c r="V5094">
        <v>6.56</v>
      </c>
      <c r="W5094">
        <v>30</v>
      </c>
    </row>
    <row r="5095" spans="1:23" x14ac:dyDescent="0.25">
      <c r="A5095">
        <f>COUNTIF('Value Matchup'!$D$356:$D$423,D5095)</f>
        <v>0</v>
      </c>
      <c r="B5095" t="s">
        <v>2122</v>
      </c>
      <c r="C5095">
        <v>243</v>
      </c>
      <c r="D5095" t="s">
        <v>367</v>
      </c>
      <c r="E5095" t="s">
        <v>148</v>
      </c>
      <c r="F5095" s="79" t="s">
        <v>1188</v>
      </c>
      <c r="G5095">
        <v>-8.1999999999999993</v>
      </c>
      <c r="H5095">
        <v>96.8</v>
      </c>
      <c r="I5095">
        <v>258</v>
      </c>
      <c r="J5095">
        <v>105</v>
      </c>
      <c r="K5095">
        <v>216</v>
      </c>
      <c r="L5095">
        <v>69.7</v>
      </c>
      <c r="M5095">
        <v>41</v>
      </c>
      <c r="N5095">
        <v>-2.8000000000000001E-2</v>
      </c>
      <c r="O5095">
        <v>240</v>
      </c>
      <c r="P5095">
        <v>-8.5500000000000007</v>
      </c>
      <c r="Q5095">
        <v>303</v>
      </c>
      <c r="R5095">
        <v>98.4</v>
      </c>
      <c r="S5095">
        <v>293</v>
      </c>
      <c r="T5095">
        <v>106.9</v>
      </c>
      <c r="U5095">
        <v>306</v>
      </c>
      <c r="V5095">
        <v>-3.34</v>
      </c>
      <c r="W5095">
        <v>244</v>
      </c>
    </row>
    <row r="5096" spans="1:23" x14ac:dyDescent="0.25">
      <c r="A5096">
        <f>COUNTIF('Value Matchup'!$D$356:$D$423,D5096)</f>
        <v>0</v>
      </c>
      <c r="B5096" t="s">
        <v>2122</v>
      </c>
      <c r="C5096">
        <v>244</v>
      </c>
      <c r="D5096" t="s">
        <v>269</v>
      </c>
      <c r="E5096" t="s">
        <v>207</v>
      </c>
      <c r="F5096" s="79" t="s">
        <v>765</v>
      </c>
      <c r="G5096">
        <v>-8.26</v>
      </c>
      <c r="H5096">
        <v>102.1</v>
      </c>
      <c r="I5096">
        <v>182</v>
      </c>
      <c r="J5096">
        <v>110.3</v>
      </c>
      <c r="K5096">
        <v>295</v>
      </c>
      <c r="L5096">
        <v>71.2</v>
      </c>
      <c r="M5096">
        <v>19</v>
      </c>
      <c r="N5096">
        <v>8.9999999999999993E-3</v>
      </c>
      <c r="O5096">
        <v>140</v>
      </c>
      <c r="P5096">
        <v>-10.199999999999999</v>
      </c>
      <c r="Q5096">
        <v>310</v>
      </c>
      <c r="R5096">
        <v>97.7</v>
      </c>
      <c r="S5096">
        <v>304</v>
      </c>
      <c r="T5096">
        <v>107.9</v>
      </c>
      <c r="U5096">
        <v>328</v>
      </c>
      <c r="V5096">
        <v>-6.95</v>
      </c>
      <c r="W5096">
        <v>299</v>
      </c>
    </row>
    <row r="5097" spans="1:23" x14ac:dyDescent="0.25">
      <c r="A5097">
        <f>COUNTIF('Value Matchup'!$D$356:$D$423,D5097)</f>
        <v>0</v>
      </c>
      <c r="B5097" t="s">
        <v>2122</v>
      </c>
      <c r="C5097">
        <v>245</v>
      </c>
      <c r="D5097" t="s">
        <v>412</v>
      </c>
      <c r="E5097" t="s">
        <v>198</v>
      </c>
      <c r="F5097" s="79" t="s">
        <v>447</v>
      </c>
      <c r="G5097">
        <v>-8.32</v>
      </c>
      <c r="H5097">
        <v>101.2</v>
      </c>
      <c r="I5097">
        <v>200</v>
      </c>
      <c r="J5097">
        <v>109.6</v>
      </c>
      <c r="K5097">
        <v>286</v>
      </c>
      <c r="L5097">
        <v>62.9</v>
      </c>
      <c r="M5097">
        <v>290</v>
      </c>
      <c r="N5097">
        <v>0.01</v>
      </c>
      <c r="O5097">
        <v>138</v>
      </c>
      <c r="P5097">
        <v>-6.4</v>
      </c>
      <c r="Q5097">
        <v>275</v>
      </c>
      <c r="R5097">
        <v>98.7</v>
      </c>
      <c r="S5097">
        <v>286</v>
      </c>
      <c r="T5097">
        <v>105.1</v>
      </c>
      <c r="U5097">
        <v>253</v>
      </c>
      <c r="V5097">
        <v>-2.63</v>
      </c>
      <c r="W5097">
        <v>232</v>
      </c>
    </row>
    <row r="5098" spans="1:23" x14ac:dyDescent="0.25">
      <c r="A5098">
        <f>COUNTIF('Value Matchup'!$D$356:$D$423,D5098)</f>
        <v>0</v>
      </c>
      <c r="B5098" t="s">
        <v>2122</v>
      </c>
      <c r="C5098">
        <v>246</v>
      </c>
      <c r="D5098" t="s">
        <v>229</v>
      </c>
      <c r="E5098" t="s">
        <v>153</v>
      </c>
      <c r="F5098" s="79" t="s">
        <v>1742</v>
      </c>
      <c r="G5098">
        <v>-8.5500000000000007</v>
      </c>
      <c r="H5098">
        <v>96</v>
      </c>
      <c r="I5098">
        <v>266</v>
      </c>
      <c r="J5098">
        <v>104.5</v>
      </c>
      <c r="K5098">
        <v>202</v>
      </c>
      <c r="L5098">
        <v>63.6</v>
      </c>
      <c r="M5098">
        <v>267</v>
      </c>
      <c r="N5098">
        <v>-4.9000000000000002E-2</v>
      </c>
      <c r="O5098">
        <v>274</v>
      </c>
      <c r="P5098">
        <v>-0.93</v>
      </c>
      <c r="Q5098">
        <v>175</v>
      </c>
      <c r="R5098">
        <v>102.1</v>
      </c>
      <c r="S5098">
        <v>194</v>
      </c>
      <c r="T5098">
        <v>103</v>
      </c>
      <c r="U5098">
        <v>156</v>
      </c>
      <c r="V5098">
        <v>-0.92</v>
      </c>
      <c r="W5098">
        <v>184</v>
      </c>
    </row>
    <row r="5099" spans="1:23" x14ac:dyDescent="0.25">
      <c r="A5099">
        <f>COUNTIF('Value Matchup'!$D$356:$D$423,D5099)</f>
        <v>0</v>
      </c>
      <c r="B5099" t="s">
        <v>2122</v>
      </c>
      <c r="C5099">
        <v>247</v>
      </c>
      <c r="D5099" t="s">
        <v>386</v>
      </c>
      <c r="E5099" t="s">
        <v>167</v>
      </c>
      <c r="F5099" s="79" t="s">
        <v>1844</v>
      </c>
      <c r="G5099">
        <v>-8.56</v>
      </c>
      <c r="H5099">
        <v>98.9</v>
      </c>
      <c r="I5099">
        <v>228</v>
      </c>
      <c r="J5099">
        <v>107.5</v>
      </c>
      <c r="K5099">
        <v>253</v>
      </c>
      <c r="L5099">
        <v>67.7</v>
      </c>
      <c r="M5099">
        <v>104</v>
      </c>
      <c r="N5099">
        <v>1.9E-2</v>
      </c>
      <c r="O5099">
        <v>114</v>
      </c>
      <c r="P5099">
        <v>1.85</v>
      </c>
      <c r="Q5099">
        <v>128</v>
      </c>
      <c r="R5099">
        <v>102.9</v>
      </c>
      <c r="S5099">
        <v>165</v>
      </c>
      <c r="T5099">
        <v>101.1</v>
      </c>
      <c r="U5099">
        <v>90</v>
      </c>
      <c r="V5099">
        <v>-11.62</v>
      </c>
      <c r="W5099">
        <v>324</v>
      </c>
    </row>
    <row r="5100" spans="1:23" x14ac:dyDescent="0.25">
      <c r="A5100">
        <f>COUNTIF('Value Matchup'!$D$356:$D$423,D5100)</f>
        <v>1</v>
      </c>
      <c r="B5100" t="s">
        <v>2122</v>
      </c>
      <c r="C5100">
        <v>248</v>
      </c>
      <c r="D5100" t="s">
        <v>175</v>
      </c>
      <c r="E5100" t="s">
        <v>121</v>
      </c>
      <c r="F5100" s="79" t="s">
        <v>1860</v>
      </c>
      <c r="G5100">
        <v>-8.59</v>
      </c>
      <c r="H5100">
        <v>99.9</v>
      </c>
      <c r="I5100">
        <v>217</v>
      </c>
      <c r="J5100">
        <v>108.5</v>
      </c>
      <c r="K5100">
        <v>272</v>
      </c>
      <c r="L5100">
        <v>64.2</v>
      </c>
      <c r="M5100">
        <v>240</v>
      </c>
      <c r="N5100">
        <v>2.4E-2</v>
      </c>
      <c r="O5100">
        <v>108</v>
      </c>
      <c r="P5100">
        <v>-4.08</v>
      </c>
      <c r="Q5100">
        <v>244</v>
      </c>
      <c r="R5100">
        <v>99.2</v>
      </c>
      <c r="S5100">
        <v>273</v>
      </c>
      <c r="T5100">
        <v>103.3</v>
      </c>
      <c r="U5100">
        <v>180</v>
      </c>
      <c r="V5100">
        <v>-0.82</v>
      </c>
      <c r="W5100">
        <v>180</v>
      </c>
    </row>
    <row r="5101" spans="1:23" x14ac:dyDescent="0.25">
      <c r="A5101">
        <f>COUNTIF('Value Matchup'!$D$356:$D$423,D5101)</f>
        <v>0</v>
      </c>
      <c r="B5101" t="s">
        <v>2122</v>
      </c>
      <c r="C5101">
        <v>249</v>
      </c>
      <c r="D5101" t="s">
        <v>179</v>
      </c>
      <c r="E5101" t="s">
        <v>136</v>
      </c>
      <c r="F5101" s="79" t="s">
        <v>1188</v>
      </c>
      <c r="G5101">
        <v>-8.7100000000000009</v>
      </c>
      <c r="H5101">
        <v>92.9</v>
      </c>
      <c r="I5101">
        <v>299</v>
      </c>
      <c r="J5101">
        <v>101.6</v>
      </c>
      <c r="K5101">
        <v>143</v>
      </c>
      <c r="L5101">
        <v>64.099999999999994</v>
      </c>
      <c r="M5101">
        <v>248</v>
      </c>
      <c r="N5101">
        <v>3.9E-2</v>
      </c>
      <c r="O5101">
        <v>77</v>
      </c>
      <c r="P5101">
        <v>-6.33</v>
      </c>
      <c r="Q5101">
        <v>273</v>
      </c>
      <c r="R5101">
        <v>97.8</v>
      </c>
      <c r="S5101">
        <v>303</v>
      </c>
      <c r="T5101">
        <v>104.1</v>
      </c>
      <c r="U5101">
        <v>213</v>
      </c>
      <c r="V5101">
        <v>21.32</v>
      </c>
      <c r="W5101">
        <v>1</v>
      </c>
    </row>
    <row r="5102" spans="1:23" x14ac:dyDescent="0.25">
      <c r="A5102">
        <f>COUNTIF('Value Matchup'!$D$356:$D$423,D5102)</f>
        <v>0</v>
      </c>
      <c r="B5102" t="s">
        <v>2122</v>
      </c>
      <c r="C5102">
        <v>250</v>
      </c>
      <c r="D5102" t="s">
        <v>178</v>
      </c>
      <c r="E5102" t="s">
        <v>146</v>
      </c>
      <c r="F5102" s="79" t="s">
        <v>2049</v>
      </c>
      <c r="G5102">
        <v>-8.89</v>
      </c>
      <c r="H5102">
        <v>95.5</v>
      </c>
      <c r="I5102">
        <v>272</v>
      </c>
      <c r="J5102">
        <v>104.4</v>
      </c>
      <c r="K5102">
        <v>197</v>
      </c>
      <c r="L5102">
        <v>66.099999999999994</v>
      </c>
      <c r="M5102">
        <v>166</v>
      </c>
      <c r="N5102">
        <v>-1.4E-2</v>
      </c>
      <c r="O5102">
        <v>201</v>
      </c>
      <c r="P5102">
        <v>-7.65</v>
      </c>
      <c r="Q5102">
        <v>287</v>
      </c>
      <c r="R5102">
        <v>97.8</v>
      </c>
      <c r="S5102">
        <v>302</v>
      </c>
      <c r="T5102">
        <v>105.4</v>
      </c>
      <c r="U5102">
        <v>266</v>
      </c>
      <c r="V5102">
        <v>-11.34</v>
      </c>
      <c r="W5102">
        <v>323</v>
      </c>
    </row>
    <row r="5103" spans="1:23" x14ac:dyDescent="0.25">
      <c r="A5103">
        <f>COUNTIF('Value Matchup'!$D$356:$D$423,D5103)</f>
        <v>0</v>
      </c>
      <c r="B5103" t="s">
        <v>2122</v>
      </c>
      <c r="C5103">
        <v>251</v>
      </c>
      <c r="D5103" t="s">
        <v>96</v>
      </c>
      <c r="E5103" t="s">
        <v>182</v>
      </c>
      <c r="F5103" s="79" t="s">
        <v>1759</v>
      </c>
      <c r="G5103">
        <v>-8.91</v>
      </c>
      <c r="H5103">
        <v>95.5</v>
      </c>
      <c r="I5103">
        <v>273</v>
      </c>
      <c r="J5103">
        <v>104.4</v>
      </c>
      <c r="K5103">
        <v>198</v>
      </c>
      <c r="L5103">
        <v>62</v>
      </c>
      <c r="M5103">
        <v>301</v>
      </c>
      <c r="N5103">
        <v>-2.5000000000000001E-2</v>
      </c>
      <c r="O5103">
        <v>229</v>
      </c>
      <c r="P5103">
        <v>0.25</v>
      </c>
      <c r="Q5103">
        <v>151</v>
      </c>
      <c r="R5103">
        <v>102.3</v>
      </c>
      <c r="S5103">
        <v>187</v>
      </c>
      <c r="T5103">
        <v>102</v>
      </c>
      <c r="U5103">
        <v>113</v>
      </c>
      <c r="V5103">
        <v>0.84</v>
      </c>
      <c r="W5103">
        <v>135</v>
      </c>
    </row>
    <row r="5104" spans="1:23" x14ac:dyDescent="0.25">
      <c r="A5104">
        <f>COUNTIF('Value Matchup'!$D$356:$D$423,D5104)</f>
        <v>0</v>
      </c>
      <c r="B5104" t="s">
        <v>2122</v>
      </c>
      <c r="C5104">
        <v>252</v>
      </c>
      <c r="D5104" t="s">
        <v>399</v>
      </c>
      <c r="E5104" t="s">
        <v>108</v>
      </c>
      <c r="F5104" s="79" t="s">
        <v>1188</v>
      </c>
      <c r="G5104">
        <v>-8.94</v>
      </c>
      <c r="H5104">
        <v>96.9</v>
      </c>
      <c r="I5104">
        <v>256</v>
      </c>
      <c r="J5104">
        <v>105.9</v>
      </c>
      <c r="K5104">
        <v>229</v>
      </c>
      <c r="L5104">
        <v>68.400000000000006</v>
      </c>
      <c r="M5104">
        <v>77</v>
      </c>
      <c r="N5104">
        <v>1.2E-2</v>
      </c>
      <c r="O5104">
        <v>133</v>
      </c>
      <c r="P5104">
        <v>-3.37</v>
      </c>
      <c r="Q5104">
        <v>224</v>
      </c>
      <c r="R5104">
        <v>101.3</v>
      </c>
      <c r="S5104">
        <v>212</v>
      </c>
      <c r="T5104">
        <v>104.6</v>
      </c>
      <c r="U5104">
        <v>231</v>
      </c>
      <c r="V5104">
        <v>7.29</v>
      </c>
      <c r="W5104">
        <v>25</v>
      </c>
    </row>
    <row r="5105" spans="1:23" x14ac:dyDescent="0.25">
      <c r="A5105">
        <f>COUNTIF('Value Matchup'!$D$356:$D$423,D5105)</f>
        <v>0</v>
      </c>
      <c r="B5105" t="s">
        <v>2122</v>
      </c>
      <c r="C5105">
        <v>253</v>
      </c>
      <c r="D5105" t="s">
        <v>90</v>
      </c>
      <c r="E5105" t="s">
        <v>118</v>
      </c>
      <c r="F5105" s="79" t="s">
        <v>1744</v>
      </c>
      <c r="G5105">
        <v>-9.02</v>
      </c>
      <c r="H5105">
        <v>95.8</v>
      </c>
      <c r="I5105">
        <v>269</v>
      </c>
      <c r="J5105">
        <v>104.9</v>
      </c>
      <c r="K5105">
        <v>215</v>
      </c>
      <c r="L5105">
        <v>64.7</v>
      </c>
      <c r="M5105">
        <v>231</v>
      </c>
      <c r="N5105">
        <v>3.6999999999999998E-2</v>
      </c>
      <c r="O5105">
        <v>80</v>
      </c>
      <c r="P5105">
        <v>-4.18</v>
      </c>
      <c r="Q5105">
        <v>246</v>
      </c>
      <c r="R5105">
        <v>99.1</v>
      </c>
      <c r="S5105">
        <v>278</v>
      </c>
      <c r="T5105">
        <v>103.2</v>
      </c>
      <c r="U5105">
        <v>176</v>
      </c>
      <c r="V5105">
        <v>-4.8099999999999996</v>
      </c>
      <c r="W5105">
        <v>279</v>
      </c>
    </row>
    <row r="5106" spans="1:23" x14ac:dyDescent="0.25">
      <c r="A5106">
        <f>COUNTIF('Value Matchup'!$D$356:$D$423,D5106)</f>
        <v>0</v>
      </c>
      <c r="B5106" t="s">
        <v>2122</v>
      </c>
      <c r="C5106">
        <v>254</v>
      </c>
      <c r="D5106" t="s">
        <v>408</v>
      </c>
      <c r="E5106" t="s">
        <v>148</v>
      </c>
      <c r="F5106" s="79" t="s">
        <v>442</v>
      </c>
      <c r="G5106">
        <v>-9.06</v>
      </c>
      <c r="H5106">
        <v>94.3</v>
      </c>
      <c r="I5106">
        <v>289</v>
      </c>
      <c r="J5106">
        <v>103.3</v>
      </c>
      <c r="K5106">
        <v>180</v>
      </c>
      <c r="L5106">
        <v>62.9</v>
      </c>
      <c r="M5106">
        <v>289</v>
      </c>
      <c r="N5106">
        <v>1.7999999999999999E-2</v>
      </c>
      <c r="O5106">
        <v>118</v>
      </c>
      <c r="P5106">
        <v>-6.31</v>
      </c>
      <c r="Q5106">
        <v>272</v>
      </c>
      <c r="R5106">
        <v>100.2</v>
      </c>
      <c r="S5106">
        <v>244</v>
      </c>
      <c r="T5106">
        <v>106.5</v>
      </c>
      <c r="U5106">
        <v>298</v>
      </c>
      <c r="V5106">
        <v>2.48</v>
      </c>
      <c r="W5106">
        <v>93</v>
      </c>
    </row>
    <row r="5107" spans="1:23" x14ac:dyDescent="0.25">
      <c r="A5107">
        <f>COUNTIF('Value Matchup'!$D$356:$D$423,D5107)</f>
        <v>0</v>
      </c>
      <c r="B5107" t="s">
        <v>2122</v>
      </c>
      <c r="C5107">
        <v>255</v>
      </c>
      <c r="D5107" t="s">
        <v>381</v>
      </c>
      <c r="E5107" t="s">
        <v>108</v>
      </c>
      <c r="F5107" s="79" t="s">
        <v>1741</v>
      </c>
      <c r="G5107">
        <v>-9.23</v>
      </c>
      <c r="H5107">
        <v>102.1</v>
      </c>
      <c r="I5107">
        <v>180</v>
      </c>
      <c r="J5107">
        <v>111.4</v>
      </c>
      <c r="K5107">
        <v>304</v>
      </c>
      <c r="L5107">
        <v>61.7</v>
      </c>
      <c r="M5107">
        <v>305</v>
      </c>
      <c r="N5107">
        <v>3.1E-2</v>
      </c>
      <c r="O5107">
        <v>98</v>
      </c>
      <c r="P5107">
        <v>-5</v>
      </c>
      <c r="Q5107">
        <v>260</v>
      </c>
      <c r="R5107">
        <v>99.2</v>
      </c>
      <c r="S5107">
        <v>274</v>
      </c>
      <c r="T5107">
        <v>104.2</v>
      </c>
      <c r="U5107">
        <v>217</v>
      </c>
      <c r="V5107">
        <v>0.67</v>
      </c>
      <c r="W5107">
        <v>142</v>
      </c>
    </row>
    <row r="5108" spans="1:23" x14ac:dyDescent="0.25">
      <c r="A5108">
        <f>COUNTIF('Value Matchup'!$D$356:$D$423,D5108)</f>
        <v>0</v>
      </c>
      <c r="B5108" t="s">
        <v>2122</v>
      </c>
      <c r="C5108">
        <v>256</v>
      </c>
      <c r="D5108" t="s">
        <v>191</v>
      </c>
      <c r="E5108" t="s">
        <v>182</v>
      </c>
      <c r="F5108" s="79" t="s">
        <v>1742</v>
      </c>
      <c r="G5108">
        <v>-9.2799999999999994</v>
      </c>
      <c r="H5108">
        <v>102.9</v>
      </c>
      <c r="I5108">
        <v>162</v>
      </c>
      <c r="J5108">
        <v>112.2</v>
      </c>
      <c r="K5108">
        <v>313</v>
      </c>
      <c r="L5108">
        <v>66.2</v>
      </c>
      <c r="M5108">
        <v>161</v>
      </c>
      <c r="N5108">
        <v>-7.0000000000000001E-3</v>
      </c>
      <c r="O5108">
        <v>181</v>
      </c>
      <c r="P5108">
        <v>1.53</v>
      </c>
      <c r="Q5108">
        <v>136</v>
      </c>
      <c r="R5108">
        <v>103.6</v>
      </c>
      <c r="S5108">
        <v>145</v>
      </c>
      <c r="T5108">
        <v>102.1</v>
      </c>
      <c r="U5108">
        <v>117</v>
      </c>
      <c r="V5108">
        <v>1.43</v>
      </c>
      <c r="W5108">
        <v>119</v>
      </c>
    </row>
    <row r="5109" spans="1:23" x14ac:dyDescent="0.25">
      <c r="A5109">
        <f>COUNTIF('Value Matchup'!$D$356:$D$423,D5109)</f>
        <v>0</v>
      </c>
      <c r="B5109" t="s">
        <v>2122</v>
      </c>
      <c r="C5109">
        <v>257</v>
      </c>
      <c r="D5109" t="s">
        <v>193</v>
      </c>
      <c r="E5109" t="s">
        <v>169</v>
      </c>
      <c r="F5109" s="79" t="s">
        <v>1662</v>
      </c>
      <c r="G5109">
        <v>-9.31</v>
      </c>
      <c r="H5109">
        <v>102</v>
      </c>
      <c r="I5109">
        <v>185</v>
      </c>
      <c r="J5109">
        <v>111.3</v>
      </c>
      <c r="K5109">
        <v>302</v>
      </c>
      <c r="L5109">
        <v>72.3</v>
      </c>
      <c r="M5109">
        <v>13</v>
      </c>
      <c r="N5109">
        <v>-5.8000000000000003E-2</v>
      </c>
      <c r="O5109">
        <v>291</v>
      </c>
      <c r="P5109">
        <v>-2.88</v>
      </c>
      <c r="Q5109">
        <v>211</v>
      </c>
      <c r="R5109">
        <v>100.1</v>
      </c>
      <c r="S5109">
        <v>246</v>
      </c>
      <c r="T5109">
        <v>103</v>
      </c>
      <c r="U5109">
        <v>157</v>
      </c>
      <c r="V5109">
        <v>3.51</v>
      </c>
      <c r="W5109">
        <v>77</v>
      </c>
    </row>
    <row r="5110" spans="1:23" x14ac:dyDescent="0.25">
      <c r="A5110">
        <f>COUNTIF('Value Matchup'!$D$356:$D$423,D5110)</f>
        <v>0</v>
      </c>
      <c r="B5110" t="s">
        <v>2122</v>
      </c>
      <c r="C5110">
        <v>258</v>
      </c>
      <c r="D5110" t="s">
        <v>368</v>
      </c>
      <c r="E5110" t="s">
        <v>148</v>
      </c>
      <c r="F5110" s="79" t="s">
        <v>1581</v>
      </c>
      <c r="G5110">
        <v>-9.4700000000000006</v>
      </c>
      <c r="H5110">
        <v>104.5</v>
      </c>
      <c r="I5110">
        <v>137</v>
      </c>
      <c r="J5110">
        <v>113.9</v>
      </c>
      <c r="K5110">
        <v>322</v>
      </c>
      <c r="L5110">
        <v>64.099999999999994</v>
      </c>
      <c r="M5110">
        <v>250</v>
      </c>
      <c r="N5110">
        <v>7.5999999999999998E-2</v>
      </c>
      <c r="O5110">
        <v>26</v>
      </c>
      <c r="P5110">
        <v>-7.77</v>
      </c>
      <c r="Q5110">
        <v>292</v>
      </c>
      <c r="R5110">
        <v>98.9</v>
      </c>
      <c r="S5110">
        <v>282</v>
      </c>
      <c r="T5110">
        <v>106.7</v>
      </c>
      <c r="U5110">
        <v>304</v>
      </c>
      <c r="V5110">
        <v>4.42</v>
      </c>
      <c r="W5110">
        <v>62</v>
      </c>
    </row>
    <row r="5111" spans="1:23" x14ac:dyDescent="0.25">
      <c r="A5111">
        <f>COUNTIF('Value Matchup'!$D$356:$D$423,D5111)</f>
        <v>0</v>
      </c>
      <c r="B5111" t="s">
        <v>2122</v>
      </c>
      <c r="C5111">
        <v>259</v>
      </c>
      <c r="D5111" t="s">
        <v>277</v>
      </c>
      <c r="E5111" t="s">
        <v>116</v>
      </c>
      <c r="F5111" s="79" t="s">
        <v>1859</v>
      </c>
      <c r="G5111">
        <v>-9.48</v>
      </c>
      <c r="H5111">
        <v>97.8</v>
      </c>
      <c r="I5111">
        <v>244</v>
      </c>
      <c r="J5111">
        <v>107.3</v>
      </c>
      <c r="K5111">
        <v>248</v>
      </c>
      <c r="L5111">
        <v>65.400000000000006</v>
      </c>
      <c r="M5111">
        <v>204</v>
      </c>
      <c r="N5111">
        <v>-6.4000000000000001E-2</v>
      </c>
      <c r="O5111">
        <v>298</v>
      </c>
      <c r="P5111">
        <v>-12.45</v>
      </c>
      <c r="Q5111">
        <v>321</v>
      </c>
      <c r="R5111">
        <v>93.2</v>
      </c>
      <c r="S5111">
        <v>326</v>
      </c>
      <c r="T5111">
        <v>105.7</v>
      </c>
      <c r="U5111">
        <v>272</v>
      </c>
      <c r="V5111">
        <v>3.22</v>
      </c>
      <c r="W5111">
        <v>85</v>
      </c>
    </row>
    <row r="5112" spans="1:23" x14ac:dyDescent="0.25">
      <c r="A5112">
        <f>COUNTIF('Value Matchup'!$D$356:$D$423,D5112)</f>
        <v>0</v>
      </c>
      <c r="B5112" t="s">
        <v>2122</v>
      </c>
      <c r="C5112">
        <v>260</v>
      </c>
      <c r="D5112" t="s">
        <v>334</v>
      </c>
      <c r="E5112" t="s">
        <v>148</v>
      </c>
      <c r="F5112" s="79" t="s">
        <v>1194</v>
      </c>
      <c r="G5112">
        <v>-9.65</v>
      </c>
      <c r="H5112">
        <v>103.1</v>
      </c>
      <c r="I5112">
        <v>158</v>
      </c>
      <c r="J5112">
        <v>112.8</v>
      </c>
      <c r="K5112">
        <v>317</v>
      </c>
      <c r="L5112">
        <v>65.400000000000006</v>
      </c>
      <c r="M5112">
        <v>203</v>
      </c>
      <c r="N5112">
        <v>3.5999999999999997E-2</v>
      </c>
      <c r="O5112">
        <v>86</v>
      </c>
      <c r="P5112">
        <v>-7.69</v>
      </c>
      <c r="Q5112">
        <v>288</v>
      </c>
      <c r="R5112">
        <v>98.8</v>
      </c>
      <c r="S5112">
        <v>284</v>
      </c>
      <c r="T5112">
        <v>106.5</v>
      </c>
      <c r="U5112">
        <v>297</v>
      </c>
      <c r="V5112">
        <v>3.97</v>
      </c>
      <c r="W5112">
        <v>69</v>
      </c>
    </row>
    <row r="5113" spans="1:23" x14ac:dyDescent="0.25">
      <c r="A5113">
        <f>COUNTIF('Value Matchup'!$D$356:$D$423,D5113)</f>
        <v>0</v>
      </c>
      <c r="B5113" t="s">
        <v>2122</v>
      </c>
      <c r="C5113">
        <v>261</v>
      </c>
      <c r="D5113" t="s">
        <v>160</v>
      </c>
      <c r="E5113" t="s">
        <v>161</v>
      </c>
      <c r="F5113" s="79" t="s">
        <v>1747</v>
      </c>
      <c r="G5113">
        <v>-9.65</v>
      </c>
      <c r="H5113">
        <v>99.8</v>
      </c>
      <c r="I5113">
        <v>221</v>
      </c>
      <c r="J5113">
        <v>109.4</v>
      </c>
      <c r="K5113">
        <v>283</v>
      </c>
      <c r="L5113">
        <v>66.599999999999994</v>
      </c>
      <c r="M5113">
        <v>137</v>
      </c>
      <c r="N5113">
        <v>3.5000000000000003E-2</v>
      </c>
      <c r="O5113">
        <v>90</v>
      </c>
      <c r="P5113">
        <v>-4.5599999999999996</v>
      </c>
      <c r="Q5113">
        <v>252</v>
      </c>
      <c r="R5113">
        <v>101.2</v>
      </c>
      <c r="S5113">
        <v>221</v>
      </c>
      <c r="T5113">
        <v>105.7</v>
      </c>
      <c r="U5113">
        <v>273</v>
      </c>
      <c r="V5113">
        <v>-3.91</v>
      </c>
      <c r="W5113">
        <v>255</v>
      </c>
    </row>
    <row r="5114" spans="1:23" x14ac:dyDescent="0.25">
      <c r="A5114">
        <f>COUNTIF('Value Matchup'!$D$356:$D$423,D5114)</f>
        <v>0</v>
      </c>
      <c r="B5114" t="s">
        <v>2122</v>
      </c>
      <c r="C5114">
        <v>262</v>
      </c>
      <c r="D5114" t="s">
        <v>197</v>
      </c>
      <c r="E5114" t="s">
        <v>198</v>
      </c>
      <c r="F5114" s="79" t="s">
        <v>1932</v>
      </c>
      <c r="G5114">
        <v>-9.83</v>
      </c>
      <c r="H5114">
        <v>92.5</v>
      </c>
      <c r="I5114">
        <v>303</v>
      </c>
      <c r="J5114">
        <v>102.3</v>
      </c>
      <c r="K5114">
        <v>156</v>
      </c>
      <c r="L5114">
        <v>63.3</v>
      </c>
      <c r="M5114">
        <v>278</v>
      </c>
      <c r="N5114">
        <v>-9.2999999999999999E-2</v>
      </c>
      <c r="O5114">
        <v>319</v>
      </c>
      <c r="P5114">
        <v>-2.31</v>
      </c>
      <c r="Q5114">
        <v>197</v>
      </c>
      <c r="R5114">
        <v>102.7</v>
      </c>
      <c r="S5114">
        <v>176</v>
      </c>
      <c r="T5114">
        <v>105</v>
      </c>
      <c r="U5114">
        <v>247</v>
      </c>
      <c r="V5114">
        <v>7.35</v>
      </c>
      <c r="W5114">
        <v>24</v>
      </c>
    </row>
    <row r="5115" spans="1:23" x14ac:dyDescent="0.25">
      <c r="A5115">
        <f>COUNTIF('Value Matchup'!$D$356:$D$423,D5115)</f>
        <v>0</v>
      </c>
      <c r="B5115" t="s">
        <v>2122</v>
      </c>
      <c r="C5115">
        <v>263</v>
      </c>
      <c r="D5115" t="s">
        <v>385</v>
      </c>
      <c r="E5115" t="s">
        <v>207</v>
      </c>
      <c r="F5115" s="79" t="s">
        <v>1728</v>
      </c>
      <c r="G5115">
        <v>-9.9499999999999993</v>
      </c>
      <c r="H5115">
        <v>104.6</v>
      </c>
      <c r="I5115">
        <v>134</v>
      </c>
      <c r="J5115">
        <v>114.6</v>
      </c>
      <c r="K5115">
        <v>325</v>
      </c>
      <c r="L5115">
        <v>68.8</v>
      </c>
      <c r="M5115">
        <v>64</v>
      </c>
      <c r="N5115">
        <v>-8.0000000000000002E-3</v>
      </c>
      <c r="O5115">
        <v>182</v>
      </c>
      <c r="P5115">
        <v>-6.15</v>
      </c>
      <c r="Q5115">
        <v>269</v>
      </c>
      <c r="R5115">
        <v>99.1</v>
      </c>
      <c r="S5115">
        <v>277</v>
      </c>
      <c r="T5115">
        <v>105.3</v>
      </c>
      <c r="U5115">
        <v>261</v>
      </c>
      <c r="V5115">
        <v>6.91</v>
      </c>
      <c r="W5115">
        <v>28</v>
      </c>
    </row>
    <row r="5116" spans="1:23" x14ac:dyDescent="0.25">
      <c r="A5116">
        <f>COUNTIF('Value Matchup'!$D$356:$D$423,D5116)</f>
        <v>0</v>
      </c>
      <c r="B5116" t="s">
        <v>2122</v>
      </c>
      <c r="C5116">
        <v>264</v>
      </c>
      <c r="D5116" t="s">
        <v>394</v>
      </c>
      <c r="E5116" t="s">
        <v>159</v>
      </c>
      <c r="F5116" s="79" t="s">
        <v>1754</v>
      </c>
      <c r="G5116">
        <v>-10.119999999999999</v>
      </c>
      <c r="H5116">
        <v>101</v>
      </c>
      <c r="I5116">
        <v>204</v>
      </c>
      <c r="J5116">
        <v>111.2</v>
      </c>
      <c r="K5116">
        <v>301</v>
      </c>
      <c r="L5116">
        <v>68.599999999999994</v>
      </c>
      <c r="M5116">
        <v>69</v>
      </c>
      <c r="N5116">
        <v>-8.9999999999999993E-3</v>
      </c>
      <c r="O5116">
        <v>185</v>
      </c>
      <c r="P5116">
        <v>-4.54</v>
      </c>
      <c r="Q5116">
        <v>251</v>
      </c>
      <c r="R5116">
        <v>100</v>
      </c>
      <c r="S5116">
        <v>250</v>
      </c>
      <c r="T5116">
        <v>104.5</v>
      </c>
      <c r="U5116">
        <v>227</v>
      </c>
      <c r="V5116">
        <v>11.07</v>
      </c>
      <c r="W5116">
        <v>10</v>
      </c>
    </row>
    <row r="5117" spans="1:23" x14ac:dyDescent="0.25">
      <c r="A5117">
        <f>COUNTIF('Value Matchup'!$D$356:$D$423,D5117)</f>
        <v>0</v>
      </c>
      <c r="B5117" t="s">
        <v>2122</v>
      </c>
      <c r="C5117">
        <v>265</v>
      </c>
      <c r="D5117" t="s">
        <v>387</v>
      </c>
      <c r="E5117" t="s">
        <v>1399</v>
      </c>
      <c r="F5117" s="79" t="s">
        <v>1754</v>
      </c>
      <c r="G5117">
        <v>-10.18</v>
      </c>
      <c r="H5117">
        <v>101.6</v>
      </c>
      <c r="I5117">
        <v>191</v>
      </c>
      <c r="J5117">
        <v>111.8</v>
      </c>
      <c r="K5117">
        <v>306</v>
      </c>
      <c r="L5117">
        <v>64.099999999999994</v>
      </c>
      <c r="M5117">
        <v>247</v>
      </c>
      <c r="N5117">
        <v>1.2999999999999999E-2</v>
      </c>
      <c r="O5117">
        <v>128</v>
      </c>
      <c r="P5117">
        <v>-3.69</v>
      </c>
      <c r="Q5117">
        <v>236</v>
      </c>
      <c r="R5117">
        <v>100.6</v>
      </c>
      <c r="S5117">
        <v>233</v>
      </c>
      <c r="T5117">
        <v>104.3</v>
      </c>
      <c r="U5117">
        <v>218</v>
      </c>
      <c r="V5117">
        <v>-2.2799999999999998</v>
      </c>
      <c r="W5117">
        <v>223</v>
      </c>
    </row>
    <row r="5118" spans="1:23" x14ac:dyDescent="0.25">
      <c r="A5118">
        <f>COUNTIF('Value Matchup'!$D$356:$D$423,D5118)</f>
        <v>0</v>
      </c>
      <c r="B5118" t="s">
        <v>2122</v>
      </c>
      <c r="C5118">
        <v>266</v>
      </c>
      <c r="D5118" t="s">
        <v>371</v>
      </c>
      <c r="E5118" t="s">
        <v>108</v>
      </c>
      <c r="F5118" s="79" t="s">
        <v>2049</v>
      </c>
      <c r="G5118">
        <v>-10.43</v>
      </c>
      <c r="H5118">
        <v>97.9</v>
      </c>
      <c r="I5118">
        <v>240</v>
      </c>
      <c r="J5118">
        <v>108.3</v>
      </c>
      <c r="K5118">
        <v>268</v>
      </c>
      <c r="L5118">
        <v>59.3</v>
      </c>
      <c r="M5118">
        <v>323</v>
      </c>
      <c r="N5118">
        <v>-4.5999999999999999E-2</v>
      </c>
      <c r="O5118">
        <v>269</v>
      </c>
      <c r="P5118">
        <v>-7.44</v>
      </c>
      <c r="Q5118">
        <v>283</v>
      </c>
      <c r="R5118">
        <v>97.3</v>
      </c>
      <c r="S5118">
        <v>308</v>
      </c>
      <c r="T5118">
        <v>104.7</v>
      </c>
      <c r="U5118">
        <v>234</v>
      </c>
      <c r="V5118">
        <v>-10.08</v>
      </c>
      <c r="W5118">
        <v>320</v>
      </c>
    </row>
    <row r="5119" spans="1:23" x14ac:dyDescent="0.25">
      <c r="A5119">
        <f>COUNTIF('Value Matchup'!$D$356:$D$423,D5119)</f>
        <v>0</v>
      </c>
      <c r="B5119" t="s">
        <v>2122</v>
      </c>
      <c r="C5119">
        <v>267</v>
      </c>
      <c r="D5119" t="s">
        <v>365</v>
      </c>
      <c r="E5119" t="s">
        <v>1974</v>
      </c>
      <c r="F5119" s="79" t="s">
        <v>1188</v>
      </c>
      <c r="G5119">
        <v>-10.44</v>
      </c>
      <c r="H5119">
        <v>101.3</v>
      </c>
      <c r="I5119">
        <v>198</v>
      </c>
      <c r="J5119">
        <v>111.8</v>
      </c>
      <c r="K5119">
        <v>307</v>
      </c>
      <c r="L5119">
        <v>65.7</v>
      </c>
      <c r="M5119">
        <v>185</v>
      </c>
      <c r="N5119">
        <v>7.0000000000000007E-2</v>
      </c>
      <c r="O5119">
        <v>32</v>
      </c>
      <c r="P5119">
        <v>-3.38</v>
      </c>
      <c r="Q5119">
        <v>225</v>
      </c>
      <c r="R5119">
        <v>102.1</v>
      </c>
      <c r="S5119">
        <v>195</v>
      </c>
      <c r="T5119">
        <v>105.4</v>
      </c>
      <c r="U5119">
        <v>267</v>
      </c>
      <c r="V5119">
        <v>-4.42</v>
      </c>
      <c r="W5119">
        <v>269</v>
      </c>
    </row>
    <row r="5120" spans="1:23" x14ac:dyDescent="0.25">
      <c r="A5120">
        <f>COUNTIF('Value Matchup'!$D$356:$D$423,D5120)</f>
        <v>0</v>
      </c>
      <c r="B5120" t="s">
        <v>2122</v>
      </c>
      <c r="C5120">
        <v>268</v>
      </c>
      <c r="D5120" t="s">
        <v>388</v>
      </c>
      <c r="E5120" t="s">
        <v>153</v>
      </c>
      <c r="F5120" s="79" t="s">
        <v>1785</v>
      </c>
      <c r="G5120">
        <v>-10.48</v>
      </c>
      <c r="H5120">
        <v>93.8</v>
      </c>
      <c r="I5120">
        <v>293</v>
      </c>
      <c r="J5120">
        <v>104.3</v>
      </c>
      <c r="K5120">
        <v>195</v>
      </c>
      <c r="L5120">
        <v>64.7</v>
      </c>
      <c r="M5120">
        <v>229</v>
      </c>
      <c r="N5120">
        <v>0.01</v>
      </c>
      <c r="O5120">
        <v>136</v>
      </c>
      <c r="P5120">
        <v>-1.96</v>
      </c>
      <c r="Q5120">
        <v>192</v>
      </c>
      <c r="R5120">
        <v>102.1</v>
      </c>
      <c r="S5120">
        <v>193</v>
      </c>
      <c r="T5120">
        <v>104.1</v>
      </c>
      <c r="U5120">
        <v>212</v>
      </c>
      <c r="V5120">
        <v>-4.51</v>
      </c>
      <c r="W5120">
        <v>273</v>
      </c>
    </row>
    <row r="5121" spans="1:23" x14ac:dyDescent="0.25">
      <c r="A5121">
        <f>COUNTIF('Value Matchup'!$D$356:$D$423,D5121)</f>
        <v>0</v>
      </c>
      <c r="B5121" t="s">
        <v>2122</v>
      </c>
      <c r="C5121">
        <v>269</v>
      </c>
      <c r="D5121" t="s">
        <v>291</v>
      </c>
      <c r="E5121" t="s">
        <v>118</v>
      </c>
      <c r="F5121" s="79" t="s">
        <v>1785</v>
      </c>
      <c r="G5121">
        <v>-10.5</v>
      </c>
      <c r="H5121">
        <v>97.8</v>
      </c>
      <c r="I5121">
        <v>242</v>
      </c>
      <c r="J5121">
        <v>108.3</v>
      </c>
      <c r="K5121">
        <v>267</v>
      </c>
      <c r="L5121">
        <v>66.400000000000006</v>
      </c>
      <c r="M5121">
        <v>149</v>
      </c>
      <c r="N5121">
        <v>-2.4E-2</v>
      </c>
      <c r="O5121">
        <v>228</v>
      </c>
      <c r="P5121">
        <v>-2.91</v>
      </c>
      <c r="Q5121">
        <v>212</v>
      </c>
      <c r="R5121">
        <v>100.1</v>
      </c>
      <c r="S5121">
        <v>247</v>
      </c>
      <c r="T5121">
        <v>103</v>
      </c>
      <c r="U5121">
        <v>154</v>
      </c>
      <c r="V5121">
        <v>0.46</v>
      </c>
      <c r="W5121">
        <v>151</v>
      </c>
    </row>
    <row r="5122" spans="1:23" x14ac:dyDescent="0.25">
      <c r="A5122">
        <f>COUNTIF('Value Matchup'!$D$356:$D$423,D5122)</f>
        <v>0</v>
      </c>
      <c r="B5122" t="s">
        <v>2122</v>
      </c>
      <c r="C5122">
        <v>270</v>
      </c>
      <c r="D5122" t="s">
        <v>298</v>
      </c>
      <c r="E5122" t="s">
        <v>136</v>
      </c>
      <c r="F5122" s="79" t="s">
        <v>1859</v>
      </c>
      <c r="G5122">
        <v>-11.23</v>
      </c>
      <c r="H5122">
        <v>91.6</v>
      </c>
      <c r="I5122">
        <v>309</v>
      </c>
      <c r="J5122">
        <v>102.8</v>
      </c>
      <c r="K5122">
        <v>164</v>
      </c>
      <c r="L5122">
        <v>63.8</v>
      </c>
      <c r="M5122">
        <v>259</v>
      </c>
      <c r="N5122">
        <v>-2.5999999999999999E-2</v>
      </c>
      <c r="O5122">
        <v>233</v>
      </c>
      <c r="P5122">
        <v>-12.68</v>
      </c>
      <c r="Q5122">
        <v>324</v>
      </c>
      <c r="R5122">
        <v>94.3</v>
      </c>
      <c r="S5122">
        <v>319</v>
      </c>
      <c r="T5122">
        <v>107</v>
      </c>
      <c r="U5122">
        <v>310</v>
      </c>
      <c r="V5122">
        <v>-0.09</v>
      </c>
      <c r="W5122">
        <v>166</v>
      </c>
    </row>
    <row r="5123" spans="1:23" x14ac:dyDescent="0.25">
      <c r="A5123">
        <f>COUNTIF('Value Matchup'!$D$356:$D$423,D5123)</f>
        <v>1</v>
      </c>
      <c r="B5123" t="s">
        <v>2122</v>
      </c>
      <c r="C5123">
        <v>271</v>
      </c>
      <c r="D5123" t="s">
        <v>293</v>
      </c>
      <c r="E5123" t="s">
        <v>123</v>
      </c>
      <c r="F5123" s="79" t="s">
        <v>1869</v>
      </c>
      <c r="G5123">
        <v>-11.3</v>
      </c>
      <c r="H5123">
        <v>97.1</v>
      </c>
      <c r="I5123">
        <v>254</v>
      </c>
      <c r="J5123">
        <v>108.4</v>
      </c>
      <c r="K5123">
        <v>270</v>
      </c>
      <c r="L5123">
        <v>67.900000000000006</v>
      </c>
      <c r="M5123">
        <v>93</v>
      </c>
      <c r="N5123">
        <v>-4.1000000000000002E-2</v>
      </c>
      <c r="O5123">
        <v>264</v>
      </c>
      <c r="P5123">
        <v>1.61</v>
      </c>
      <c r="Q5123">
        <v>133</v>
      </c>
      <c r="R5123">
        <v>104.3</v>
      </c>
      <c r="S5123">
        <v>129</v>
      </c>
      <c r="T5123">
        <v>102.6</v>
      </c>
      <c r="U5123">
        <v>145</v>
      </c>
      <c r="V5123">
        <v>2.16</v>
      </c>
      <c r="W5123">
        <v>105</v>
      </c>
    </row>
    <row r="5124" spans="1:23" x14ac:dyDescent="0.25">
      <c r="A5124">
        <f>COUNTIF('Value Matchup'!$D$356:$D$423,D5124)</f>
        <v>1</v>
      </c>
      <c r="B5124" t="s">
        <v>2122</v>
      </c>
      <c r="C5124">
        <v>272</v>
      </c>
      <c r="D5124" t="s">
        <v>250</v>
      </c>
      <c r="E5124" t="s">
        <v>159</v>
      </c>
      <c r="F5124" s="79" t="s">
        <v>1188</v>
      </c>
      <c r="G5124">
        <v>-11.42</v>
      </c>
      <c r="H5124">
        <v>97.3</v>
      </c>
      <c r="I5124">
        <v>252</v>
      </c>
      <c r="J5124">
        <v>108.7</v>
      </c>
      <c r="K5124">
        <v>276</v>
      </c>
      <c r="L5124">
        <v>68.599999999999994</v>
      </c>
      <c r="M5124">
        <v>71</v>
      </c>
      <c r="N5124">
        <v>9.6000000000000002E-2</v>
      </c>
      <c r="O5124">
        <v>12</v>
      </c>
      <c r="P5124">
        <v>-6.1</v>
      </c>
      <c r="Q5124">
        <v>268</v>
      </c>
      <c r="R5124">
        <v>99.2</v>
      </c>
      <c r="S5124">
        <v>275</v>
      </c>
      <c r="T5124">
        <v>105.3</v>
      </c>
      <c r="U5124">
        <v>260</v>
      </c>
      <c r="V5124">
        <v>3.65</v>
      </c>
      <c r="W5124">
        <v>75</v>
      </c>
    </row>
    <row r="5125" spans="1:23" x14ac:dyDescent="0.25">
      <c r="A5125">
        <f>COUNTIF('Value Matchup'!$D$356:$D$423,D5125)</f>
        <v>0</v>
      </c>
      <c r="B5125" t="s">
        <v>2122</v>
      </c>
      <c r="C5125">
        <v>273</v>
      </c>
      <c r="D5125" t="s">
        <v>174</v>
      </c>
      <c r="E5125" t="s">
        <v>159</v>
      </c>
      <c r="F5125" s="79" t="s">
        <v>1662</v>
      </c>
      <c r="G5125">
        <v>-11.97</v>
      </c>
      <c r="H5125">
        <v>99.4</v>
      </c>
      <c r="I5125">
        <v>223</v>
      </c>
      <c r="J5125">
        <v>111.4</v>
      </c>
      <c r="K5125">
        <v>303</v>
      </c>
      <c r="L5125">
        <v>67.7</v>
      </c>
      <c r="M5125">
        <v>105</v>
      </c>
      <c r="N5125">
        <v>-2.7E-2</v>
      </c>
      <c r="O5125">
        <v>236</v>
      </c>
      <c r="P5125">
        <v>-5.65</v>
      </c>
      <c r="Q5125">
        <v>264</v>
      </c>
      <c r="R5125">
        <v>99.5</v>
      </c>
      <c r="S5125">
        <v>264</v>
      </c>
      <c r="T5125">
        <v>105.2</v>
      </c>
      <c r="U5125">
        <v>257</v>
      </c>
      <c r="V5125">
        <v>1.17</v>
      </c>
      <c r="W5125">
        <v>127</v>
      </c>
    </row>
    <row r="5126" spans="1:23" x14ac:dyDescent="0.25">
      <c r="A5126">
        <f>COUNTIF('Value Matchup'!$D$356:$D$423,D5126)</f>
        <v>0</v>
      </c>
      <c r="B5126" t="s">
        <v>2122</v>
      </c>
      <c r="C5126">
        <v>274</v>
      </c>
      <c r="D5126" t="s">
        <v>252</v>
      </c>
      <c r="E5126" t="s">
        <v>148</v>
      </c>
      <c r="F5126" s="79" t="s">
        <v>1194</v>
      </c>
      <c r="G5126">
        <v>-12.11</v>
      </c>
      <c r="H5126">
        <v>94.1</v>
      </c>
      <c r="I5126">
        <v>292</v>
      </c>
      <c r="J5126">
        <v>106.2</v>
      </c>
      <c r="K5126">
        <v>232</v>
      </c>
      <c r="L5126">
        <v>68.599999999999994</v>
      </c>
      <c r="M5126">
        <v>70</v>
      </c>
      <c r="N5126">
        <v>0.08</v>
      </c>
      <c r="O5126">
        <v>21</v>
      </c>
      <c r="P5126">
        <v>-8.31</v>
      </c>
      <c r="Q5126">
        <v>298</v>
      </c>
      <c r="R5126">
        <v>99.2</v>
      </c>
      <c r="S5126">
        <v>271</v>
      </c>
      <c r="T5126">
        <v>107.6</v>
      </c>
      <c r="U5126">
        <v>324</v>
      </c>
      <c r="V5126">
        <v>-1.26</v>
      </c>
      <c r="W5126">
        <v>197</v>
      </c>
    </row>
    <row r="5127" spans="1:23" x14ac:dyDescent="0.25">
      <c r="A5127">
        <f>COUNTIF('Value Matchup'!$D$356:$D$423,D5127)</f>
        <v>0</v>
      </c>
      <c r="B5127" t="s">
        <v>2122</v>
      </c>
      <c r="C5127">
        <v>275</v>
      </c>
      <c r="D5127" t="s">
        <v>51</v>
      </c>
      <c r="E5127" t="s">
        <v>121</v>
      </c>
      <c r="F5127" s="79" t="s">
        <v>1785</v>
      </c>
      <c r="G5127">
        <v>-12.19</v>
      </c>
      <c r="H5127">
        <v>95.2</v>
      </c>
      <c r="I5127">
        <v>277</v>
      </c>
      <c r="J5127">
        <v>107.4</v>
      </c>
      <c r="K5127">
        <v>249</v>
      </c>
      <c r="L5127">
        <v>71.2</v>
      </c>
      <c r="M5127">
        <v>20</v>
      </c>
      <c r="N5127">
        <v>1.9E-2</v>
      </c>
      <c r="O5127">
        <v>116</v>
      </c>
      <c r="P5127">
        <v>-1.92</v>
      </c>
      <c r="Q5127">
        <v>190</v>
      </c>
      <c r="R5127">
        <v>100.8</v>
      </c>
      <c r="S5127">
        <v>229</v>
      </c>
      <c r="T5127">
        <v>102.7</v>
      </c>
      <c r="U5127">
        <v>146</v>
      </c>
      <c r="V5127">
        <v>1.26</v>
      </c>
      <c r="W5127">
        <v>123</v>
      </c>
    </row>
    <row r="5128" spans="1:23" x14ac:dyDescent="0.25">
      <c r="A5128">
        <f>COUNTIF('Value Matchup'!$D$356:$D$423,D5128)</f>
        <v>0</v>
      </c>
      <c r="B5128" t="s">
        <v>2122</v>
      </c>
      <c r="C5128">
        <v>276</v>
      </c>
      <c r="D5128" t="s">
        <v>251</v>
      </c>
      <c r="E5128" t="s">
        <v>207</v>
      </c>
      <c r="F5128" s="79" t="s">
        <v>765</v>
      </c>
      <c r="G5128">
        <v>-12.3</v>
      </c>
      <c r="H5128">
        <v>95.5</v>
      </c>
      <c r="I5128">
        <v>274</v>
      </c>
      <c r="J5128">
        <v>107.8</v>
      </c>
      <c r="K5128">
        <v>262</v>
      </c>
      <c r="L5128">
        <v>64.099999999999994</v>
      </c>
      <c r="M5128">
        <v>253</v>
      </c>
      <c r="N5128">
        <v>0.09</v>
      </c>
      <c r="O5128">
        <v>14</v>
      </c>
      <c r="P5128">
        <v>-11.28</v>
      </c>
      <c r="Q5128">
        <v>315</v>
      </c>
      <c r="R5128">
        <v>97.1</v>
      </c>
      <c r="S5128">
        <v>310</v>
      </c>
      <c r="T5128">
        <v>108.4</v>
      </c>
      <c r="U5128">
        <v>330</v>
      </c>
      <c r="V5128">
        <v>-17.190000000000001</v>
      </c>
      <c r="W5128">
        <v>329</v>
      </c>
    </row>
    <row r="5129" spans="1:23" x14ac:dyDescent="0.25">
      <c r="A5129">
        <f>COUNTIF('Value Matchup'!$D$356:$D$423,D5129)</f>
        <v>0</v>
      </c>
      <c r="B5129" t="s">
        <v>2122</v>
      </c>
      <c r="C5129">
        <v>277</v>
      </c>
      <c r="D5129" t="s">
        <v>1407</v>
      </c>
      <c r="E5129" t="s">
        <v>1399</v>
      </c>
      <c r="F5129" s="79" t="s">
        <v>1860</v>
      </c>
      <c r="G5129">
        <v>-12.47</v>
      </c>
      <c r="H5129">
        <v>98.1</v>
      </c>
      <c r="I5129">
        <v>239</v>
      </c>
      <c r="J5129">
        <v>110.6</v>
      </c>
      <c r="K5129">
        <v>297</v>
      </c>
      <c r="L5129">
        <v>67.400000000000006</v>
      </c>
      <c r="M5129">
        <v>112</v>
      </c>
      <c r="N5129">
        <v>1.7999999999999999E-2</v>
      </c>
      <c r="O5129">
        <v>117</v>
      </c>
      <c r="P5129">
        <v>-3.56</v>
      </c>
      <c r="Q5129">
        <v>231</v>
      </c>
      <c r="R5129">
        <v>101.2</v>
      </c>
      <c r="S5129">
        <v>218</v>
      </c>
      <c r="T5129">
        <v>104.8</v>
      </c>
      <c r="U5129">
        <v>238</v>
      </c>
      <c r="V5129">
        <v>0.34</v>
      </c>
      <c r="W5129">
        <v>156</v>
      </c>
    </row>
    <row r="5130" spans="1:23" x14ac:dyDescent="0.25">
      <c r="A5130">
        <f>COUNTIF('Value Matchup'!$D$356:$D$423,D5130)</f>
        <v>0</v>
      </c>
      <c r="B5130" t="s">
        <v>2122</v>
      </c>
      <c r="C5130">
        <v>278</v>
      </c>
      <c r="D5130" t="s">
        <v>2117</v>
      </c>
      <c r="E5130" t="s">
        <v>116</v>
      </c>
      <c r="F5130" s="79" t="s">
        <v>1405</v>
      </c>
      <c r="G5130">
        <v>-12.49</v>
      </c>
      <c r="H5130">
        <v>90.5</v>
      </c>
      <c r="I5130">
        <v>316</v>
      </c>
      <c r="J5130">
        <v>102.9</v>
      </c>
      <c r="K5130">
        <v>169</v>
      </c>
      <c r="L5130">
        <v>72.8</v>
      </c>
      <c r="M5130">
        <v>10</v>
      </c>
      <c r="N5130">
        <v>-2.3E-2</v>
      </c>
      <c r="O5130">
        <v>224</v>
      </c>
      <c r="P5130">
        <v>-14.52</v>
      </c>
      <c r="Q5130">
        <v>328</v>
      </c>
      <c r="R5130">
        <v>92.4</v>
      </c>
      <c r="S5130">
        <v>327</v>
      </c>
      <c r="T5130">
        <v>106.9</v>
      </c>
      <c r="U5130">
        <v>308</v>
      </c>
      <c r="V5130">
        <v>1.1399999999999999</v>
      </c>
      <c r="W5130">
        <v>128</v>
      </c>
    </row>
    <row r="5131" spans="1:23" x14ac:dyDescent="0.25">
      <c r="A5131">
        <f>COUNTIF('Value Matchup'!$D$356:$D$423,D5131)</f>
        <v>0</v>
      </c>
      <c r="B5131" t="s">
        <v>2122</v>
      </c>
      <c r="C5131">
        <v>279</v>
      </c>
      <c r="D5131" t="s">
        <v>336</v>
      </c>
      <c r="E5131" t="s">
        <v>198</v>
      </c>
      <c r="F5131" s="79" t="s">
        <v>1860</v>
      </c>
      <c r="G5131">
        <v>-12.53</v>
      </c>
      <c r="H5131">
        <v>95.4</v>
      </c>
      <c r="I5131">
        <v>275</v>
      </c>
      <c r="J5131">
        <v>108</v>
      </c>
      <c r="K5131">
        <v>264</v>
      </c>
      <c r="L5131">
        <v>70.3</v>
      </c>
      <c r="M5131">
        <v>34</v>
      </c>
      <c r="N5131">
        <v>8.6999999999999994E-2</v>
      </c>
      <c r="O5131">
        <v>15</v>
      </c>
      <c r="P5131">
        <v>-6.24</v>
      </c>
      <c r="Q5131">
        <v>270</v>
      </c>
      <c r="R5131">
        <v>99</v>
      </c>
      <c r="S5131">
        <v>279</v>
      </c>
      <c r="T5131">
        <v>105.3</v>
      </c>
      <c r="U5131">
        <v>262</v>
      </c>
      <c r="V5131">
        <v>-1.5</v>
      </c>
      <c r="W5131">
        <v>207</v>
      </c>
    </row>
    <row r="5132" spans="1:23" x14ac:dyDescent="0.25">
      <c r="A5132">
        <f>COUNTIF('Value Matchup'!$D$356:$D$423,D5132)</f>
        <v>0</v>
      </c>
      <c r="B5132" t="s">
        <v>2122</v>
      </c>
      <c r="C5132">
        <v>280</v>
      </c>
      <c r="D5132" t="s">
        <v>347</v>
      </c>
      <c r="E5132" t="s">
        <v>155</v>
      </c>
      <c r="F5132" s="79" t="s">
        <v>1751</v>
      </c>
      <c r="G5132">
        <v>-12.57</v>
      </c>
      <c r="H5132">
        <v>94.9</v>
      </c>
      <c r="I5132">
        <v>280</v>
      </c>
      <c r="J5132">
        <v>107.4</v>
      </c>
      <c r="K5132">
        <v>250</v>
      </c>
      <c r="L5132">
        <v>64.400000000000006</v>
      </c>
      <c r="M5132">
        <v>236</v>
      </c>
      <c r="N5132">
        <v>3.1E-2</v>
      </c>
      <c r="O5132">
        <v>97</v>
      </c>
      <c r="P5132">
        <v>1.93</v>
      </c>
      <c r="Q5132">
        <v>125</v>
      </c>
      <c r="R5132">
        <v>104.4</v>
      </c>
      <c r="S5132">
        <v>126</v>
      </c>
      <c r="T5132">
        <v>102.4</v>
      </c>
      <c r="U5132">
        <v>139</v>
      </c>
      <c r="V5132">
        <v>0.14000000000000001</v>
      </c>
      <c r="W5132">
        <v>160</v>
      </c>
    </row>
    <row r="5133" spans="1:23" x14ac:dyDescent="0.25">
      <c r="A5133">
        <f>COUNTIF('Value Matchup'!$D$356:$D$423,D5133)</f>
        <v>0</v>
      </c>
      <c r="B5133" t="s">
        <v>2122</v>
      </c>
      <c r="C5133">
        <v>281</v>
      </c>
      <c r="D5133" t="s">
        <v>199</v>
      </c>
      <c r="E5133" t="s">
        <v>169</v>
      </c>
      <c r="F5133" s="79" t="s">
        <v>1730</v>
      </c>
      <c r="G5133">
        <v>-12.67</v>
      </c>
      <c r="H5133">
        <v>92</v>
      </c>
      <c r="I5133">
        <v>307</v>
      </c>
      <c r="J5133">
        <v>104.7</v>
      </c>
      <c r="K5133">
        <v>205</v>
      </c>
      <c r="L5133">
        <v>62.7</v>
      </c>
      <c r="M5133">
        <v>294</v>
      </c>
      <c r="N5133">
        <v>2.1000000000000001E-2</v>
      </c>
      <c r="O5133">
        <v>113</v>
      </c>
      <c r="P5133">
        <v>-1.95</v>
      </c>
      <c r="Q5133">
        <v>191</v>
      </c>
      <c r="R5133">
        <v>102.4</v>
      </c>
      <c r="S5133">
        <v>184</v>
      </c>
      <c r="T5133">
        <v>104.4</v>
      </c>
      <c r="U5133">
        <v>222</v>
      </c>
      <c r="V5133">
        <v>4.5199999999999996</v>
      </c>
      <c r="W5133">
        <v>58</v>
      </c>
    </row>
    <row r="5134" spans="1:23" x14ac:dyDescent="0.25">
      <c r="A5134">
        <f>COUNTIF('Value Matchup'!$D$356:$D$423,D5134)</f>
        <v>0</v>
      </c>
      <c r="B5134" t="s">
        <v>2122</v>
      </c>
      <c r="C5134">
        <v>282</v>
      </c>
      <c r="D5134" t="s">
        <v>181</v>
      </c>
      <c r="E5134" t="s">
        <v>146</v>
      </c>
      <c r="F5134" s="79" t="s">
        <v>1867</v>
      </c>
      <c r="G5134">
        <v>-12.71</v>
      </c>
      <c r="H5134">
        <v>94.5</v>
      </c>
      <c r="I5134">
        <v>286</v>
      </c>
      <c r="J5134">
        <v>107.2</v>
      </c>
      <c r="K5134">
        <v>244</v>
      </c>
      <c r="L5134">
        <v>61</v>
      </c>
      <c r="M5134">
        <v>312</v>
      </c>
      <c r="N5134">
        <v>8.3000000000000004E-2</v>
      </c>
      <c r="O5134">
        <v>18</v>
      </c>
      <c r="P5134">
        <v>-3.43</v>
      </c>
      <c r="Q5134">
        <v>226</v>
      </c>
      <c r="R5134">
        <v>100.3</v>
      </c>
      <c r="S5134">
        <v>240</v>
      </c>
      <c r="T5134">
        <v>103.7</v>
      </c>
      <c r="U5134">
        <v>199</v>
      </c>
      <c r="V5134">
        <v>-2.6</v>
      </c>
      <c r="W5134">
        <v>230</v>
      </c>
    </row>
    <row r="5135" spans="1:23" x14ac:dyDescent="0.25">
      <c r="A5135">
        <f>COUNTIF('Value Matchup'!$D$356:$D$423,D5135)</f>
        <v>0</v>
      </c>
      <c r="B5135" t="s">
        <v>2122</v>
      </c>
      <c r="C5135">
        <v>283</v>
      </c>
      <c r="D5135" t="s">
        <v>372</v>
      </c>
      <c r="E5135" t="s">
        <v>207</v>
      </c>
      <c r="F5135" s="79" t="s">
        <v>1867</v>
      </c>
      <c r="G5135">
        <v>-12.82</v>
      </c>
      <c r="H5135">
        <v>96.4</v>
      </c>
      <c r="I5135">
        <v>261</v>
      </c>
      <c r="J5135">
        <v>109.2</v>
      </c>
      <c r="K5135">
        <v>281</v>
      </c>
      <c r="L5135">
        <v>66</v>
      </c>
      <c r="M5135">
        <v>170</v>
      </c>
      <c r="N5135">
        <v>1.4999999999999999E-2</v>
      </c>
      <c r="O5135">
        <v>124</v>
      </c>
      <c r="P5135">
        <v>-5.93</v>
      </c>
      <c r="Q5135">
        <v>266</v>
      </c>
      <c r="R5135">
        <v>100.4</v>
      </c>
      <c r="S5135">
        <v>239</v>
      </c>
      <c r="T5135">
        <v>106.3</v>
      </c>
      <c r="U5135">
        <v>290</v>
      </c>
      <c r="V5135">
        <v>11.58</v>
      </c>
      <c r="W5135">
        <v>8</v>
      </c>
    </row>
    <row r="5136" spans="1:23" x14ac:dyDescent="0.25">
      <c r="A5136">
        <f>COUNTIF('Value Matchup'!$D$356:$D$423,D5136)</f>
        <v>0</v>
      </c>
      <c r="B5136" t="s">
        <v>2122</v>
      </c>
      <c r="C5136">
        <v>284</v>
      </c>
      <c r="D5136" t="s">
        <v>287</v>
      </c>
      <c r="E5136" t="s">
        <v>121</v>
      </c>
      <c r="F5136" s="79" t="s">
        <v>1785</v>
      </c>
      <c r="G5136">
        <v>-12.94</v>
      </c>
      <c r="H5136">
        <v>94.7</v>
      </c>
      <c r="I5136">
        <v>283</v>
      </c>
      <c r="J5136">
        <v>107.6</v>
      </c>
      <c r="K5136">
        <v>257</v>
      </c>
      <c r="L5136">
        <v>73.400000000000006</v>
      </c>
      <c r="M5136">
        <v>5</v>
      </c>
      <c r="N5136">
        <v>-2.7E-2</v>
      </c>
      <c r="O5136">
        <v>237</v>
      </c>
      <c r="P5136">
        <v>-7.27</v>
      </c>
      <c r="Q5136">
        <v>282</v>
      </c>
      <c r="R5136">
        <v>97.6</v>
      </c>
      <c r="S5136">
        <v>305</v>
      </c>
      <c r="T5136">
        <v>104.9</v>
      </c>
      <c r="U5136">
        <v>244</v>
      </c>
      <c r="V5136">
        <v>-9.64</v>
      </c>
      <c r="W5136">
        <v>316</v>
      </c>
    </row>
    <row r="5137" spans="1:23" x14ac:dyDescent="0.25">
      <c r="A5137">
        <f>COUNTIF('Value Matchup'!$D$356:$D$423,D5137)</f>
        <v>0</v>
      </c>
      <c r="B5137" t="s">
        <v>2122</v>
      </c>
      <c r="C5137">
        <v>285</v>
      </c>
      <c r="D5137" t="s">
        <v>351</v>
      </c>
      <c r="E5137" t="s">
        <v>161</v>
      </c>
      <c r="F5137" s="79" t="s">
        <v>1869</v>
      </c>
      <c r="G5137">
        <v>-13.22</v>
      </c>
      <c r="H5137">
        <v>92.9</v>
      </c>
      <c r="I5137">
        <v>298</v>
      </c>
      <c r="J5137">
        <v>106.1</v>
      </c>
      <c r="K5137">
        <v>231</v>
      </c>
      <c r="L5137">
        <v>66.099999999999994</v>
      </c>
      <c r="M5137">
        <v>168</v>
      </c>
      <c r="N5137">
        <v>1.2999999999999999E-2</v>
      </c>
      <c r="O5137">
        <v>129</v>
      </c>
      <c r="P5137">
        <v>-1.88</v>
      </c>
      <c r="Q5137">
        <v>188</v>
      </c>
      <c r="R5137">
        <v>102.8</v>
      </c>
      <c r="S5137">
        <v>173</v>
      </c>
      <c r="T5137">
        <v>104.7</v>
      </c>
      <c r="U5137">
        <v>233</v>
      </c>
      <c r="V5137">
        <v>1.96</v>
      </c>
      <c r="W5137">
        <v>108</v>
      </c>
    </row>
    <row r="5138" spans="1:23" x14ac:dyDescent="0.25">
      <c r="A5138">
        <f>COUNTIF('Value Matchup'!$D$356:$D$423,D5138)</f>
        <v>0</v>
      </c>
      <c r="B5138" t="s">
        <v>2122</v>
      </c>
      <c r="C5138">
        <v>286</v>
      </c>
      <c r="D5138" t="s">
        <v>242</v>
      </c>
      <c r="E5138" t="s">
        <v>132</v>
      </c>
      <c r="F5138" s="79" t="s">
        <v>1752</v>
      </c>
      <c r="G5138">
        <v>-13.41</v>
      </c>
      <c r="H5138">
        <v>99.9</v>
      </c>
      <c r="I5138">
        <v>218</v>
      </c>
      <c r="J5138">
        <v>113.3</v>
      </c>
      <c r="K5138">
        <v>319</v>
      </c>
      <c r="L5138">
        <v>66.5</v>
      </c>
      <c r="M5138">
        <v>144</v>
      </c>
      <c r="N5138">
        <v>-7.4999999999999997E-2</v>
      </c>
      <c r="O5138">
        <v>310</v>
      </c>
      <c r="P5138">
        <v>-3.08</v>
      </c>
      <c r="Q5138">
        <v>214</v>
      </c>
      <c r="R5138">
        <v>102.1</v>
      </c>
      <c r="S5138">
        <v>196</v>
      </c>
      <c r="T5138">
        <v>105.1</v>
      </c>
      <c r="U5138">
        <v>255</v>
      </c>
      <c r="V5138">
        <v>-1.35</v>
      </c>
      <c r="W5138">
        <v>200</v>
      </c>
    </row>
    <row r="5139" spans="1:23" x14ac:dyDescent="0.25">
      <c r="A5139">
        <f>COUNTIF('Value Matchup'!$D$356:$D$423,D5139)</f>
        <v>0</v>
      </c>
      <c r="B5139" t="s">
        <v>2122</v>
      </c>
      <c r="C5139">
        <v>287</v>
      </c>
      <c r="D5139" t="s">
        <v>392</v>
      </c>
      <c r="E5139" t="s">
        <v>118</v>
      </c>
      <c r="F5139" s="79" t="s">
        <v>1747</v>
      </c>
      <c r="G5139">
        <v>-13.48</v>
      </c>
      <c r="H5139">
        <v>94.2</v>
      </c>
      <c r="I5139">
        <v>290</v>
      </c>
      <c r="J5139">
        <v>107.7</v>
      </c>
      <c r="K5139">
        <v>259</v>
      </c>
      <c r="L5139">
        <v>63.7</v>
      </c>
      <c r="M5139">
        <v>261</v>
      </c>
      <c r="N5139">
        <v>6.5000000000000002E-2</v>
      </c>
      <c r="O5139">
        <v>38</v>
      </c>
      <c r="P5139">
        <v>-5.4</v>
      </c>
      <c r="Q5139">
        <v>263</v>
      </c>
      <c r="R5139">
        <v>98.8</v>
      </c>
      <c r="S5139">
        <v>285</v>
      </c>
      <c r="T5139">
        <v>104.2</v>
      </c>
      <c r="U5139">
        <v>214</v>
      </c>
      <c r="V5139">
        <v>-13.15</v>
      </c>
      <c r="W5139">
        <v>326</v>
      </c>
    </row>
    <row r="5140" spans="1:23" x14ac:dyDescent="0.25">
      <c r="A5140">
        <f>COUNTIF('Value Matchup'!$D$356:$D$423,D5140)</f>
        <v>0</v>
      </c>
      <c r="B5140" t="s">
        <v>2122</v>
      </c>
      <c r="C5140">
        <v>288</v>
      </c>
      <c r="D5140" t="s">
        <v>165</v>
      </c>
      <c r="E5140" t="s">
        <v>159</v>
      </c>
      <c r="F5140" s="79" t="s">
        <v>442</v>
      </c>
      <c r="G5140">
        <v>-13.52</v>
      </c>
      <c r="H5140">
        <v>90.3</v>
      </c>
      <c r="I5140">
        <v>317</v>
      </c>
      <c r="J5140">
        <v>103.8</v>
      </c>
      <c r="K5140">
        <v>192</v>
      </c>
      <c r="L5140">
        <v>61.4</v>
      </c>
      <c r="M5140">
        <v>308</v>
      </c>
      <c r="N5140">
        <v>0.106</v>
      </c>
      <c r="O5140">
        <v>8</v>
      </c>
      <c r="P5140">
        <v>-6.41</v>
      </c>
      <c r="Q5140">
        <v>276</v>
      </c>
      <c r="R5140">
        <v>99.5</v>
      </c>
      <c r="S5140">
        <v>265</v>
      </c>
      <c r="T5140">
        <v>105.9</v>
      </c>
      <c r="U5140">
        <v>281</v>
      </c>
      <c r="V5140">
        <v>-1.17</v>
      </c>
      <c r="W5140">
        <v>194</v>
      </c>
    </row>
    <row r="5141" spans="1:23" x14ac:dyDescent="0.25">
      <c r="A5141">
        <f>COUNTIF('Value Matchup'!$D$356:$D$423,D5141)</f>
        <v>0</v>
      </c>
      <c r="B5141" t="s">
        <v>2122</v>
      </c>
      <c r="C5141">
        <v>289</v>
      </c>
      <c r="D5141" t="s">
        <v>241</v>
      </c>
      <c r="E5141" t="s">
        <v>207</v>
      </c>
      <c r="F5141" s="79" t="s">
        <v>1586</v>
      </c>
      <c r="G5141">
        <v>-13.63</v>
      </c>
      <c r="H5141">
        <v>92.9</v>
      </c>
      <c r="I5141">
        <v>300</v>
      </c>
      <c r="J5141">
        <v>106.5</v>
      </c>
      <c r="K5141">
        <v>236</v>
      </c>
      <c r="L5141">
        <v>71.099999999999994</v>
      </c>
      <c r="M5141">
        <v>21</v>
      </c>
      <c r="N5141">
        <v>0.129</v>
      </c>
      <c r="O5141">
        <v>5</v>
      </c>
      <c r="P5141">
        <v>-9.65</v>
      </c>
      <c r="Q5141">
        <v>308</v>
      </c>
      <c r="R5141">
        <v>98.3</v>
      </c>
      <c r="S5141">
        <v>295</v>
      </c>
      <c r="T5141">
        <v>107.9</v>
      </c>
      <c r="U5141">
        <v>329</v>
      </c>
      <c r="V5141">
        <v>-3.67</v>
      </c>
      <c r="W5141">
        <v>248</v>
      </c>
    </row>
    <row r="5142" spans="1:23" x14ac:dyDescent="0.25">
      <c r="A5142">
        <f>COUNTIF('Value Matchup'!$D$356:$D$423,D5142)</f>
        <v>0</v>
      </c>
      <c r="B5142" t="s">
        <v>2122</v>
      </c>
      <c r="C5142">
        <v>290</v>
      </c>
      <c r="D5142" t="s">
        <v>419</v>
      </c>
      <c r="E5142" t="s">
        <v>176</v>
      </c>
      <c r="F5142" s="79" t="s">
        <v>1755</v>
      </c>
      <c r="G5142">
        <v>-13.85</v>
      </c>
      <c r="H5142">
        <v>94.4</v>
      </c>
      <c r="I5142">
        <v>288</v>
      </c>
      <c r="J5142">
        <v>108.2</v>
      </c>
      <c r="K5142">
        <v>266</v>
      </c>
      <c r="L5142">
        <v>66.7</v>
      </c>
      <c r="M5142">
        <v>132</v>
      </c>
      <c r="N5142">
        <v>-3.5999999999999997E-2</v>
      </c>
      <c r="O5142">
        <v>256</v>
      </c>
      <c r="P5142">
        <v>-3.51</v>
      </c>
      <c r="Q5142">
        <v>229</v>
      </c>
      <c r="R5142">
        <v>100.2</v>
      </c>
      <c r="S5142">
        <v>243</v>
      </c>
      <c r="T5142">
        <v>103.7</v>
      </c>
      <c r="U5142">
        <v>198</v>
      </c>
      <c r="V5142">
        <v>-8.5</v>
      </c>
      <c r="W5142">
        <v>312</v>
      </c>
    </row>
    <row r="5143" spans="1:23" x14ac:dyDescent="0.25">
      <c r="A5143">
        <f>COUNTIF('Value Matchup'!$D$356:$D$423,D5143)</f>
        <v>0</v>
      </c>
      <c r="B5143" t="s">
        <v>2122</v>
      </c>
      <c r="C5143">
        <v>291</v>
      </c>
      <c r="D5143" t="s">
        <v>330</v>
      </c>
      <c r="E5143" t="s">
        <v>159</v>
      </c>
      <c r="F5143" s="79" t="s">
        <v>1860</v>
      </c>
      <c r="G5143">
        <v>-14</v>
      </c>
      <c r="H5143">
        <v>98.1</v>
      </c>
      <c r="I5143">
        <v>237</v>
      </c>
      <c r="J5143">
        <v>112.1</v>
      </c>
      <c r="K5143">
        <v>311</v>
      </c>
      <c r="L5143">
        <v>65.599999999999994</v>
      </c>
      <c r="M5143">
        <v>190</v>
      </c>
      <c r="N5143">
        <v>3.6999999999999998E-2</v>
      </c>
      <c r="O5143">
        <v>84</v>
      </c>
      <c r="P5143">
        <v>-8.24</v>
      </c>
      <c r="Q5143">
        <v>297</v>
      </c>
      <c r="R5143">
        <v>98.1</v>
      </c>
      <c r="S5143">
        <v>299</v>
      </c>
      <c r="T5143">
        <v>106.3</v>
      </c>
      <c r="U5143">
        <v>293</v>
      </c>
      <c r="V5143">
        <v>-5.26</v>
      </c>
      <c r="W5143">
        <v>289</v>
      </c>
    </row>
    <row r="5144" spans="1:23" x14ac:dyDescent="0.25">
      <c r="A5144">
        <f>COUNTIF('Value Matchup'!$D$356:$D$423,D5144)</f>
        <v>0</v>
      </c>
      <c r="B5144" t="s">
        <v>2122</v>
      </c>
      <c r="C5144">
        <v>292</v>
      </c>
      <c r="D5144" t="s">
        <v>1398</v>
      </c>
      <c r="E5144" t="s">
        <v>1399</v>
      </c>
      <c r="F5144" s="79" t="s">
        <v>1752</v>
      </c>
      <c r="G5144">
        <v>-14.04</v>
      </c>
      <c r="H5144">
        <v>94.7</v>
      </c>
      <c r="I5144">
        <v>284</v>
      </c>
      <c r="J5144">
        <v>108.7</v>
      </c>
      <c r="K5144">
        <v>275</v>
      </c>
      <c r="L5144">
        <v>65.599999999999994</v>
      </c>
      <c r="M5144">
        <v>192</v>
      </c>
      <c r="N5144">
        <v>-4.2999999999999997E-2</v>
      </c>
      <c r="O5144">
        <v>266</v>
      </c>
      <c r="P5144">
        <v>-1.1200000000000001</v>
      </c>
      <c r="Q5144">
        <v>180</v>
      </c>
      <c r="R5144">
        <v>103.5</v>
      </c>
      <c r="S5144">
        <v>150</v>
      </c>
      <c r="T5144">
        <v>104.6</v>
      </c>
      <c r="U5144">
        <v>232</v>
      </c>
      <c r="V5144">
        <v>3.33</v>
      </c>
      <c r="W5144">
        <v>80</v>
      </c>
    </row>
    <row r="5145" spans="1:23" x14ac:dyDescent="0.25">
      <c r="A5145">
        <f>COUNTIF('Value Matchup'!$D$356:$D$423,D5145)</f>
        <v>0</v>
      </c>
      <c r="B5145" t="s">
        <v>2122</v>
      </c>
      <c r="C5145">
        <v>293</v>
      </c>
      <c r="D5145" t="s">
        <v>256</v>
      </c>
      <c r="E5145" t="s">
        <v>108</v>
      </c>
      <c r="F5145" s="79" t="s">
        <v>1784</v>
      </c>
      <c r="G5145">
        <v>-14.18</v>
      </c>
      <c r="H5145">
        <v>95.9</v>
      </c>
      <c r="I5145">
        <v>268</v>
      </c>
      <c r="J5145">
        <v>110</v>
      </c>
      <c r="K5145">
        <v>294</v>
      </c>
      <c r="L5145">
        <v>64.8</v>
      </c>
      <c r="M5145">
        <v>223</v>
      </c>
      <c r="N5145">
        <v>-7.0000000000000007E-2</v>
      </c>
      <c r="O5145">
        <v>307</v>
      </c>
      <c r="P5145">
        <v>-4.08</v>
      </c>
      <c r="Q5145">
        <v>243</v>
      </c>
      <c r="R5145">
        <v>100.9</v>
      </c>
      <c r="S5145">
        <v>226</v>
      </c>
      <c r="T5145">
        <v>105</v>
      </c>
      <c r="U5145">
        <v>246</v>
      </c>
      <c r="V5145">
        <v>0</v>
      </c>
      <c r="W5145">
        <v>162</v>
      </c>
    </row>
    <row r="5146" spans="1:23" x14ac:dyDescent="0.25">
      <c r="A5146">
        <f>COUNTIF('Value Matchup'!$D$356:$D$423,D5146)</f>
        <v>0</v>
      </c>
      <c r="B5146" t="s">
        <v>2122</v>
      </c>
      <c r="C5146">
        <v>294</v>
      </c>
      <c r="D5146" t="s">
        <v>283</v>
      </c>
      <c r="E5146" t="s">
        <v>132</v>
      </c>
      <c r="F5146" s="79" t="s">
        <v>1766</v>
      </c>
      <c r="G5146">
        <v>-14.26</v>
      </c>
      <c r="H5146">
        <v>95.7</v>
      </c>
      <c r="I5146">
        <v>270</v>
      </c>
      <c r="J5146">
        <v>110</v>
      </c>
      <c r="K5146">
        <v>293</v>
      </c>
      <c r="L5146">
        <v>64.900000000000006</v>
      </c>
      <c r="M5146">
        <v>221</v>
      </c>
      <c r="N5146">
        <v>3.3000000000000002E-2</v>
      </c>
      <c r="O5146">
        <v>93</v>
      </c>
      <c r="P5146">
        <v>-3.72</v>
      </c>
      <c r="Q5146">
        <v>237</v>
      </c>
      <c r="R5146">
        <v>102.3</v>
      </c>
      <c r="S5146">
        <v>185</v>
      </c>
      <c r="T5146">
        <v>106</v>
      </c>
      <c r="U5146">
        <v>286</v>
      </c>
      <c r="V5146">
        <v>-1.05</v>
      </c>
      <c r="W5146">
        <v>192</v>
      </c>
    </row>
    <row r="5147" spans="1:23" x14ac:dyDescent="0.25">
      <c r="A5147">
        <f>COUNTIF('Value Matchup'!$D$356:$D$423,D5147)</f>
        <v>0</v>
      </c>
      <c r="B5147" t="s">
        <v>2122</v>
      </c>
      <c r="C5147">
        <v>295</v>
      </c>
      <c r="D5147" t="s">
        <v>414</v>
      </c>
      <c r="E5147" t="s">
        <v>169</v>
      </c>
      <c r="F5147" s="79" t="s">
        <v>1742</v>
      </c>
      <c r="G5147">
        <v>-14.34</v>
      </c>
      <c r="H5147">
        <v>92.6</v>
      </c>
      <c r="I5147">
        <v>302</v>
      </c>
      <c r="J5147">
        <v>106.9</v>
      </c>
      <c r="K5147">
        <v>242</v>
      </c>
      <c r="L5147">
        <v>70.5</v>
      </c>
      <c r="M5147">
        <v>32</v>
      </c>
      <c r="N5147">
        <v>-4.0000000000000001E-3</v>
      </c>
      <c r="O5147">
        <v>172</v>
      </c>
      <c r="P5147">
        <v>-2.57</v>
      </c>
      <c r="Q5147">
        <v>203</v>
      </c>
      <c r="R5147">
        <v>101.5</v>
      </c>
      <c r="S5147">
        <v>207</v>
      </c>
      <c r="T5147">
        <v>104.1</v>
      </c>
      <c r="U5147">
        <v>211</v>
      </c>
      <c r="V5147">
        <v>4.51</v>
      </c>
      <c r="W5147">
        <v>59</v>
      </c>
    </row>
    <row r="5148" spans="1:23" x14ac:dyDescent="0.25">
      <c r="A5148">
        <f>COUNTIF('Value Matchup'!$D$356:$D$423,D5148)</f>
        <v>0</v>
      </c>
      <c r="B5148" t="s">
        <v>2122</v>
      </c>
      <c r="C5148">
        <v>296</v>
      </c>
      <c r="D5148" t="s">
        <v>329</v>
      </c>
      <c r="E5148" t="s">
        <v>148</v>
      </c>
      <c r="F5148" s="79" t="s">
        <v>1867</v>
      </c>
      <c r="G5148">
        <v>-14.34</v>
      </c>
      <c r="H5148">
        <v>100.1</v>
      </c>
      <c r="I5148">
        <v>214</v>
      </c>
      <c r="J5148">
        <v>114.5</v>
      </c>
      <c r="K5148">
        <v>324</v>
      </c>
      <c r="L5148">
        <v>69.900000000000006</v>
      </c>
      <c r="M5148">
        <v>39</v>
      </c>
      <c r="N5148">
        <v>-8.9999999999999993E-3</v>
      </c>
      <c r="O5148">
        <v>186</v>
      </c>
      <c r="P5148">
        <v>-9.02</v>
      </c>
      <c r="Q5148">
        <v>305</v>
      </c>
      <c r="R5148">
        <v>98.2</v>
      </c>
      <c r="S5148">
        <v>297</v>
      </c>
      <c r="T5148">
        <v>107.2</v>
      </c>
      <c r="U5148">
        <v>316</v>
      </c>
      <c r="V5148">
        <v>-3.8</v>
      </c>
      <c r="W5148">
        <v>252</v>
      </c>
    </row>
    <row r="5149" spans="1:23" x14ac:dyDescent="0.25">
      <c r="A5149">
        <f>COUNTIF('Value Matchup'!$D$356:$D$423,D5149)</f>
        <v>0</v>
      </c>
      <c r="B5149" t="s">
        <v>2122</v>
      </c>
      <c r="C5149">
        <v>297</v>
      </c>
      <c r="D5149" t="s">
        <v>284</v>
      </c>
      <c r="E5149" t="s">
        <v>136</v>
      </c>
      <c r="F5149" s="79" t="s">
        <v>1194</v>
      </c>
      <c r="G5149">
        <v>-14.36</v>
      </c>
      <c r="H5149">
        <v>92</v>
      </c>
      <c r="I5149">
        <v>308</v>
      </c>
      <c r="J5149">
        <v>106.3</v>
      </c>
      <c r="K5149">
        <v>234</v>
      </c>
      <c r="L5149">
        <v>67.7</v>
      </c>
      <c r="M5149">
        <v>103</v>
      </c>
      <c r="N5149">
        <v>4.4999999999999998E-2</v>
      </c>
      <c r="O5149">
        <v>66</v>
      </c>
      <c r="P5149">
        <v>-12.16</v>
      </c>
      <c r="Q5149">
        <v>319</v>
      </c>
      <c r="R5149">
        <v>94.4</v>
      </c>
      <c r="S5149">
        <v>316</v>
      </c>
      <c r="T5149">
        <v>106.6</v>
      </c>
      <c r="U5149">
        <v>301</v>
      </c>
      <c r="V5149">
        <v>-0.98</v>
      </c>
      <c r="W5149">
        <v>187</v>
      </c>
    </row>
    <row r="5150" spans="1:23" x14ac:dyDescent="0.25">
      <c r="A5150">
        <f>COUNTIF('Value Matchup'!$D$356:$D$423,D5150)</f>
        <v>0</v>
      </c>
      <c r="B5150" t="s">
        <v>2122</v>
      </c>
      <c r="C5150">
        <v>298</v>
      </c>
      <c r="D5150" t="s">
        <v>384</v>
      </c>
      <c r="E5150" t="s">
        <v>176</v>
      </c>
      <c r="F5150" s="79" t="s">
        <v>2000</v>
      </c>
      <c r="G5150">
        <v>-15.02</v>
      </c>
      <c r="H5150">
        <v>96</v>
      </c>
      <c r="I5150">
        <v>265</v>
      </c>
      <c r="J5150">
        <v>111</v>
      </c>
      <c r="K5150">
        <v>299</v>
      </c>
      <c r="L5150">
        <v>64.3</v>
      </c>
      <c r="M5150">
        <v>238</v>
      </c>
      <c r="N5150">
        <v>-6.2E-2</v>
      </c>
      <c r="O5150">
        <v>294</v>
      </c>
      <c r="P5150">
        <v>-3.44</v>
      </c>
      <c r="Q5150">
        <v>227</v>
      </c>
      <c r="R5150">
        <v>99.7</v>
      </c>
      <c r="S5150">
        <v>255</v>
      </c>
      <c r="T5150">
        <v>103.2</v>
      </c>
      <c r="U5150">
        <v>171</v>
      </c>
      <c r="V5150">
        <v>-6.39</v>
      </c>
      <c r="W5150">
        <v>295</v>
      </c>
    </row>
    <row r="5151" spans="1:23" x14ac:dyDescent="0.25">
      <c r="A5151">
        <f>COUNTIF('Value Matchup'!$D$356:$D$423,D5151)</f>
        <v>0</v>
      </c>
      <c r="B5151" t="s">
        <v>2122</v>
      </c>
      <c r="C5151">
        <v>299</v>
      </c>
      <c r="D5151" t="s">
        <v>240</v>
      </c>
      <c r="E5151" t="s">
        <v>116</v>
      </c>
      <c r="F5151" s="79" t="s">
        <v>447</v>
      </c>
      <c r="G5151">
        <v>-15.24</v>
      </c>
      <c r="H5151">
        <v>89.6</v>
      </c>
      <c r="I5151">
        <v>319</v>
      </c>
      <c r="J5151">
        <v>104.8</v>
      </c>
      <c r="K5151">
        <v>212</v>
      </c>
      <c r="L5151">
        <v>69.599999999999994</v>
      </c>
      <c r="M5151">
        <v>45</v>
      </c>
      <c r="N5151">
        <v>5.8000000000000003E-2</v>
      </c>
      <c r="O5151">
        <v>48</v>
      </c>
      <c r="P5151">
        <v>-12.45</v>
      </c>
      <c r="Q5151">
        <v>322</v>
      </c>
      <c r="R5151">
        <v>93.9</v>
      </c>
      <c r="S5151">
        <v>323</v>
      </c>
      <c r="T5151">
        <v>106.3</v>
      </c>
      <c r="U5151">
        <v>294</v>
      </c>
      <c r="V5151">
        <v>1.1399999999999999</v>
      </c>
      <c r="W5151">
        <v>130</v>
      </c>
    </row>
    <row r="5152" spans="1:23" x14ac:dyDescent="0.25">
      <c r="A5152">
        <f>COUNTIF('Value Matchup'!$D$356:$D$423,D5152)</f>
        <v>0</v>
      </c>
      <c r="B5152" t="s">
        <v>2122</v>
      </c>
      <c r="C5152">
        <v>300</v>
      </c>
      <c r="D5152" t="s">
        <v>218</v>
      </c>
      <c r="E5152" t="s">
        <v>116</v>
      </c>
      <c r="F5152" s="79" t="s">
        <v>2118</v>
      </c>
      <c r="G5152">
        <v>-15.43</v>
      </c>
      <c r="H5152">
        <v>93.6</v>
      </c>
      <c r="I5152">
        <v>296</v>
      </c>
      <c r="J5152">
        <v>109</v>
      </c>
      <c r="K5152">
        <v>279</v>
      </c>
      <c r="L5152">
        <v>68.3</v>
      </c>
      <c r="M5152">
        <v>80</v>
      </c>
      <c r="N5152">
        <v>0.122</v>
      </c>
      <c r="O5152">
        <v>6</v>
      </c>
      <c r="P5152">
        <v>-15.15</v>
      </c>
      <c r="Q5152">
        <v>330</v>
      </c>
      <c r="R5152">
        <v>91.1</v>
      </c>
      <c r="S5152">
        <v>329</v>
      </c>
      <c r="T5152">
        <v>106.2</v>
      </c>
      <c r="U5152">
        <v>288</v>
      </c>
      <c r="V5152">
        <v>8.65</v>
      </c>
      <c r="W5152">
        <v>20</v>
      </c>
    </row>
    <row r="5153" spans="1:23" x14ac:dyDescent="0.25">
      <c r="A5153">
        <f>COUNTIF('Value Matchup'!$D$356:$D$423,D5153)</f>
        <v>0</v>
      </c>
      <c r="B5153" t="s">
        <v>2122</v>
      </c>
      <c r="C5153">
        <v>301</v>
      </c>
      <c r="D5153" t="s">
        <v>117</v>
      </c>
      <c r="E5153" t="s">
        <v>116</v>
      </c>
      <c r="F5153" s="79" t="s">
        <v>1859</v>
      </c>
      <c r="G5153">
        <v>-15.76</v>
      </c>
      <c r="H5153">
        <v>87.1</v>
      </c>
      <c r="I5153">
        <v>323</v>
      </c>
      <c r="J5153">
        <v>102.8</v>
      </c>
      <c r="K5153">
        <v>165</v>
      </c>
      <c r="L5153">
        <v>61.8</v>
      </c>
      <c r="M5153">
        <v>303</v>
      </c>
      <c r="N5153">
        <v>8.3000000000000004E-2</v>
      </c>
      <c r="O5153">
        <v>17</v>
      </c>
      <c r="P5153">
        <v>-12.85</v>
      </c>
      <c r="Q5153">
        <v>326</v>
      </c>
      <c r="R5153">
        <v>93.7</v>
      </c>
      <c r="S5153">
        <v>324</v>
      </c>
      <c r="T5153">
        <v>106.6</v>
      </c>
      <c r="U5153">
        <v>300</v>
      </c>
      <c r="V5153">
        <v>1.1399999999999999</v>
      </c>
      <c r="W5153">
        <v>129</v>
      </c>
    </row>
    <row r="5154" spans="1:23" x14ac:dyDescent="0.25">
      <c r="A5154">
        <f>COUNTIF('Value Matchup'!$D$356:$D$423,D5154)</f>
        <v>0</v>
      </c>
      <c r="B5154" t="s">
        <v>2122</v>
      </c>
      <c r="C5154">
        <v>302</v>
      </c>
      <c r="D5154" t="s">
        <v>204</v>
      </c>
      <c r="E5154" t="s">
        <v>136</v>
      </c>
      <c r="F5154" s="79" t="s">
        <v>1194</v>
      </c>
      <c r="G5154">
        <v>-15.78</v>
      </c>
      <c r="H5154">
        <v>96</v>
      </c>
      <c r="I5154">
        <v>267</v>
      </c>
      <c r="J5154">
        <v>111.8</v>
      </c>
      <c r="K5154">
        <v>309</v>
      </c>
      <c r="L5154">
        <v>67.7</v>
      </c>
      <c r="M5154">
        <v>102</v>
      </c>
      <c r="N5154">
        <v>0.10100000000000001</v>
      </c>
      <c r="O5154">
        <v>10</v>
      </c>
      <c r="P5154">
        <v>-11.21</v>
      </c>
      <c r="Q5154">
        <v>314</v>
      </c>
      <c r="R5154">
        <v>94.1</v>
      </c>
      <c r="S5154">
        <v>322</v>
      </c>
      <c r="T5154">
        <v>105.3</v>
      </c>
      <c r="U5154">
        <v>263</v>
      </c>
      <c r="V5154">
        <v>11.93</v>
      </c>
      <c r="W5154">
        <v>7</v>
      </c>
    </row>
    <row r="5155" spans="1:23" x14ac:dyDescent="0.25">
      <c r="A5155">
        <f>COUNTIF('Value Matchup'!$D$356:$D$423,D5155)</f>
        <v>0</v>
      </c>
      <c r="B5155" t="s">
        <v>2122</v>
      </c>
      <c r="C5155">
        <v>303</v>
      </c>
      <c r="D5155" t="s">
        <v>382</v>
      </c>
      <c r="E5155" t="s">
        <v>169</v>
      </c>
      <c r="F5155" s="79" t="s">
        <v>1860</v>
      </c>
      <c r="G5155">
        <v>-15.78</v>
      </c>
      <c r="H5155">
        <v>90.7</v>
      </c>
      <c r="I5155">
        <v>312</v>
      </c>
      <c r="J5155">
        <v>106.5</v>
      </c>
      <c r="K5155">
        <v>237</v>
      </c>
      <c r="L5155">
        <v>68.3</v>
      </c>
      <c r="M5155">
        <v>79</v>
      </c>
      <c r="N5155">
        <v>1.2E-2</v>
      </c>
      <c r="O5155">
        <v>130</v>
      </c>
      <c r="P5155">
        <v>-5.93</v>
      </c>
      <c r="Q5155">
        <v>267</v>
      </c>
      <c r="R5155">
        <v>98.9</v>
      </c>
      <c r="S5155">
        <v>283</v>
      </c>
      <c r="T5155">
        <v>104.8</v>
      </c>
      <c r="U5155">
        <v>242</v>
      </c>
      <c r="V5155">
        <v>-14.88</v>
      </c>
      <c r="W5155">
        <v>327</v>
      </c>
    </row>
    <row r="5156" spans="1:23" x14ac:dyDescent="0.25">
      <c r="A5156">
        <f>COUNTIF('Value Matchup'!$D$356:$D$423,D5156)</f>
        <v>0</v>
      </c>
      <c r="B5156" t="s">
        <v>2122</v>
      </c>
      <c r="C5156">
        <v>304</v>
      </c>
      <c r="D5156" t="s">
        <v>376</v>
      </c>
      <c r="E5156" t="s">
        <v>132</v>
      </c>
      <c r="F5156" s="79" t="s">
        <v>2077</v>
      </c>
      <c r="G5156">
        <v>-15.83</v>
      </c>
      <c r="H5156">
        <v>96.7</v>
      </c>
      <c r="I5156">
        <v>259</v>
      </c>
      <c r="J5156">
        <v>112.5</v>
      </c>
      <c r="K5156">
        <v>316</v>
      </c>
      <c r="L5156">
        <v>67.099999999999994</v>
      </c>
      <c r="M5156">
        <v>120</v>
      </c>
      <c r="N5156">
        <v>-4.0000000000000001E-3</v>
      </c>
      <c r="O5156">
        <v>173</v>
      </c>
      <c r="P5156">
        <v>-1.5</v>
      </c>
      <c r="Q5156">
        <v>184</v>
      </c>
      <c r="R5156">
        <v>103.5</v>
      </c>
      <c r="S5156">
        <v>149</v>
      </c>
      <c r="T5156">
        <v>105</v>
      </c>
      <c r="U5156">
        <v>248</v>
      </c>
      <c r="V5156">
        <v>3.23</v>
      </c>
      <c r="W5156">
        <v>84</v>
      </c>
    </row>
    <row r="5157" spans="1:23" x14ac:dyDescent="0.25">
      <c r="A5157">
        <f>COUNTIF('Value Matchup'!$D$356:$D$423,D5157)</f>
        <v>0</v>
      </c>
      <c r="B5157" t="s">
        <v>2122</v>
      </c>
      <c r="C5157">
        <v>305</v>
      </c>
      <c r="D5157" t="s">
        <v>362</v>
      </c>
      <c r="E5157" t="s">
        <v>116</v>
      </c>
      <c r="F5157" s="79" t="s">
        <v>1998</v>
      </c>
      <c r="G5157">
        <v>-16.32</v>
      </c>
      <c r="H5157">
        <v>90.8</v>
      </c>
      <c r="I5157">
        <v>311</v>
      </c>
      <c r="J5157">
        <v>107.1</v>
      </c>
      <c r="K5157">
        <v>243</v>
      </c>
      <c r="L5157">
        <v>67.900000000000006</v>
      </c>
      <c r="M5157">
        <v>95</v>
      </c>
      <c r="N5157">
        <v>4.0000000000000001E-3</v>
      </c>
      <c r="O5157">
        <v>151</v>
      </c>
      <c r="P5157">
        <v>-13.75</v>
      </c>
      <c r="Q5157">
        <v>327</v>
      </c>
      <c r="R5157">
        <v>92</v>
      </c>
      <c r="S5157">
        <v>328</v>
      </c>
      <c r="T5157">
        <v>105.7</v>
      </c>
      <c r="U5157">
        <v>275</v>
      </c>
      <c r="V5157">
        <v>-0.21</v>
      </c>
      <c r="W5157">
        <v>168</v>
      </c>
    </row>
    <row r="5158" spans="1:23" x14ac:dyDescent="0.25">
      <c r="A5158">
        <f>COUNTIF('Value Matchup'!$D$356:$D$423,D5158)</f>
        <v>0</v>
      </c>
      <c r="B5158" t="s">
        <v>2122</v>
      </c>
      <c r="C5158">
        <v>306</v>
      </c>
      <c r="D5158" t="s">
        <v>260</v>
      </c>
      <c r="E5158" t="s">
        <v>161</v>
      </c>
      <c r="F5158" s="79" t="s">
        <v>1759</v>
      </c>
      <c r="G5158">
        <v>-16.88</v>
      </c>
      <c r="H5158">
        <v>90.6</v>
      </c>
      <c r="I5158">
        <v>314</v>
      </c>
      <c r="J5158">
        <v>107.5</v>
      </c>
      <c r="K5158">
        <v>252</v>
      </c>
      <c r="L5158">
        <v>69.7</v>
      </c>
      <c r="M5158">
        <v>43</v>
      </c>
      <c r="N5158">
        <v>3.5000000000000003E-2</v>
      </c>
      <c r="O5158">
        <v>88</v>
      </c>
      <c r="P5158">
        <v>-4.59</v>
      </c>
      <c r="Q5158">
        <v>253</v>
      </c>
      <c r="R5158">
        <v>101.7</v>
      </c>
      <c r="S5158">
        <v>201</v>
      </c>
      <c r="T5158">
        <v>106.3</v>
      </c>
      <c r="U5158">
        <v>289</v>
      </c>
      <c r="V5158">
        <v>-6.8</v>
      </c>
      <c r="W5158">
        <v>297</v>
      </c>
    </row>
    <row r="5159" spans="1:23" x14ac:dyDescent="0.25">
      <c r="A5159">
        <f>COUNTIF('Value Matchup'!$D$356:$D$423,D5159)</f>
        <v>0</v>
      </c>
      <c r="B5159" t="s">
        <v>2122</v>
      </c>
      <c r="C5159">
        <v>307</v>
      </c>
      <c r="D5159" t="s">
        <v>309</v>
      </c>
      <c r="E5159" t="s">
        <v>1399</v>
      </c>
      <c r="F5159" s="79" t="s">
        <v>1755</v>
      </c>
      <c r="G5159">
        <v>-16.97</v>
      </c>
      <c r="H5159">
        <v>96</v>
      </c>
      <c r="I5159">
        <v>263</v>
      </c>
      <c r="J5159">
        <v>113</v>
      </c>
      <c r="K5159">
        <v>318</v>
      </c>
      <c r="L5159">
        <v>67.099999999999994</v>
      </c>
      <c r="M5159">
        <v>117</v>
      </c>
      <c r="N5159">
        <v>-2.1000000000000001E-2</v>
      </c>
      <c r="O5159">
        <v>217</v>
      </c>
      <c r="P5159">
        <v>1.61</v>
      </c>
      <c r="Q5159">
        <v>134</v>
      </c>
      <c r="R5159">
        <v>103.8</v>
      </c>
      <c r="S5159">
        <v>139</v>
      </c>
      <c r="T5159">
        <v>102.2</v>
      </c>
      <c r="U5159">
        <v>124</v>
      </c>
      <c r="V5159">
        <v>11.46</v>
      </c>
      <c r="W5159">
        <v>9</v>
      </c>
    </row>
    <row r="5160" spans="1:23" x14ac:dyDescent="0.25">
      <c r="A5160">
        <f>COUNTIF('Value Matchup'!$D$356:$D$423,D5160)</f>
        <v>0</v>
      </c>
      <c r="B5160" t="s">
        <v>2122</v>
      </c>
      <c r="C5160">
        <v>308</v>
      </c>
      <c r="D5160" t="s">
        <v>230</v>
      </c>
      <c r="E5160" t="s">
        <v>198</v>
      </c>
      <c r="F5160" s="79" t="s">
        <v>1997</v>
      </c>
      <c r="G5160">
        <v>-17.04</v>
      </c>
      <c r="H5160">
        <v>90.6</v>
      </c>
      <c r="I5160">
        <v>315</v>
      </c>
      <c r="J5160">
        <v>107.6</v>
      </c>
      <c r="K5160">
        <v>256</v>
      </c>
      <c r="L5160">
        <v>65.8</v>
      </c>
      <c r="M5160">
        <v>181</v>
      </c>
      <c r="N5160">
        <v>-1.7000000000000001E-2</v>
      </c>
      <c r="O5160">
        <v>210</v>
      </c>
      <c r="P5160">
        <v>-7.03</v>
      </c>
      <c r="Q5160">
        <v>280</v>
      </c>
      <c r="R5160">
        <v>99.6</v>
      </c>
      <c r="S5160">
        <v>258</v>
      </c>
      <c r="T5160">
        <v>106.7</v>
      </c>
      <c r="U5160">
        <v>303</v>
      </c>
      <c r="V5160">
        <v>-5.22</v>
      </c>
      <c r="W5160">
        <v>286</v>
      </c>
    </row>
    <row r="5161" spans="1:23" x14ac:dyDescent="0.25">
      <c r="A5161">
        <f>COUNTIF('Value Matchup'!$D$356:$D$423,D5161)</f>
        <v>0</v>
      </c>
      <c r="B5161" t="s">
        <v>2122</v>
      </c>
      <c r="C5161">
        <v>309</v>
      </c>
      <c r="D5161" t="s">
        <v>285</v>
      </c>
      <c r="E5161" t="s">
        <v>148</v>
      </c>
      <c r="F5161" s="79" t="s">
        <v>1993</v>
      </c>
      <c r="G5161">
        <v>-17.48</v>
      </c>
      <c r="H5161">
        <v>94.7</v>
      </c>
      <c r="I5161">
        <v>281</v>
      </c>
      <c r="J5161">
        <v>112.2</v>
      </c>
      <c r="K5161">
        <v>314</v>
      </c>
      <c r="L5161">
        <v>64.8</v>
      </c>
      <c r="M5161">
        <v>224</v>
      </c>
      <c r="N5161">
        <v>-4.9000000000000002E-2</v>
      </c>
      <c r="O5161">
        <v>275</v>
      </c>
      <c r="P5161">
        <v>-9.3800000000000008</v>
      </c>
      <c r="Q5161">
        <v>306</v>
      </c>
      <c r="R5161">
        <v>97.9</v>
      </c>
      <c r="S5161">
        <v>300</v>
      </c>
      <c r="T5161">
        <v>107.3</v>
      </c>
      <c r="U5161">
        <v>320</v>
      </c>
      <c r="V5161">
        <v>-6.68</v>
      </c>
      <c r="W5161">
        <v>296</v>
      </c>
    </row>
    <row r="5162" spans="1:23" x14ac:dyDescent="0.25">
      <c r="A5162">
        <f>COUNTIF('Value Matchup'!$D$356:$D$423,D5162)</f>
        <v>0</v>
      </c>
      <c r="B5162" t="s">
        <v>2122</v>
      </c>
      <c r="C5162">
        <v>310</v>
      </c>
      <c r="D5162" t="s">
        <v>221</v>
      </c>
      <c r="E5162" t="s">
        <v>118</v>
      </c>
      <c r="F5162" s="79" t="s">
        <v>1932</v>
      </c>
      <c r="G5162">
        <v>-17.600000000000001</v>
      </c>
      <c r="H5162">
        <v>92.1</v>
      </c>
      <c r="I5162">
        <v>306</v>
      </c>
      <c r="J5162">
        <v>109.7</v>
      </c>
      <c r="K5162">
        <v>288</v>
      </c>
      <c r="L5162">
        <v>65</v>
      </c>
      <c r="M5162">
        <v>213</v>
      </c>
      <c r="N5162">
        <v>1.4E-2</v>
      </c>
      <c r="O5162">
        <v>126</v>
      </c>
      <c r="P5162">
        <v>-4.37</v>
      </c>
      <c r="Q5162">
        <v>249</v>
      </c>
      <c r="R5162">
        <v>99.2</v>
      </c>
      <c r="S5162">
        <v>272</v>
      </c>
      <c r="T5162">
        <v>103.6</v>
      </c>
      <c r="U5162">
        <v>189</v>
      </c>
      <c r="V5162">
        <v>-7.32</v>
      </c>
      <c r="W5162">
        <v>303</v>
      </c>
    </row>
    <row r="5163" spans="1:23" x14ac:dyDescent="0.25">
      <c r="A5163">
        <f>COUNTIF('Value Matchup'!$D$356:$D$423,D5163)</f>
        <v>0</v>
      </c>
      <c r="B5163" t="s">
        <v>2122</v>
      </c>
      <c r="C5163">
        <v>311</v>
      </c>
      <c r="D5163" t="s">
        <v>152</v>
      </c>
      <c r="E5163" t="s">
        <v>153</v>
      </c>
      <c r="F5163" s="79" t="s">
        <v>2080</v>
      </c>
      <c r="G5163">
        <v>-17.87</v>
      </c>
      <c r="H5163">
        <v>96.8</v>
      </c>
      <c r="I5163">
        <v>257</v>
      </c>
      <c r="J5163">
        <v>114.7</v>
      </c>
      <c r="K5163">
        <v>327</v>
      </c>
      <c r="L5163">
        <v>71.2</v>
      </c>
      <c r="M5163">
        <v>18</v>
      </c>
      <c r="N5163">
        <v>3.0000000000000001E-3</v>
      </c>
      <c r="O5163">
        <v>154</v>
      </c>
      <c r="P5163">
        <v>-1.07</v>
      </c>
      <c r="Q5163">
        <v>178</v>
      </c>
      <c r="R5163">
        <v>101.9</v>
      </c>
      <c r="S5163">
        <v>198</v>
      </c>
      <c r="T5163">
        <v>103</v>
      </c>
      <c r="U5163">
        <v>152</v>
      </c>
      <c r="V5163">
        <v>-3.8</v>
      </c>
      <c r="W5163">
        <v>250</v>
      </c>
    </row>
    <row r="5164" spans="1:23" x14ac:dyDescent="0.25">
      <c r="A5164">
        <f>COUNTIF('Value Matchup'!$D$356:$D$423,D5164)</f>
        <v>0</v>
      </c>
      <c r="B5164" t="s">
        <v>2122</v>
      </c>
      <c r="C5164">
        <v>312</v>
      </c>
      <c r="D5164" t="s">
        <v>243</v>
      </c>
      <c r="E5164" t="s">
        <v>176</v>
      </c>
      <c r="F5164" s="79" t="s">
        <v>1759</v>
      </c>
      <c r="G5164">
        <v>-18.32</v>
      </c>
      <c r="H5164">
        <v>92.2</v>
      </c>
      <c r="I5164">
        <v>304</v>
      </c>
      <c r="J5164">
        <v>110.6</v>
      </c>
      <c r="K5164">
        <v>298</v>
      </c>
      <c r="L5164">
        <v>64.7</v>
      </c>
      <c r="M5164">
        <v>228</v>
      </c>
      <c r="N5164">
        <v>-2E-3</v>
      </c>
      <c r="O5164">
        <v>169</v>
      </c>
      <c r="P5164">
        <v>-2.58</v>
      </c>
      <c r="Q5164">
        <v>204</v>
      </c>
      <c r="R5164">
        <v>100.9</v>
      </c>
      <c r="S5164">
        <v>227</v>
      </c>
      <c r="T5164">
        <v>103.5</v>
      </c>
      <c r="U5164">
        <v>186</v>
      </c>
      <c r="V5164">
        <v>-4.0999999999999996</v>
      </c>
      <c r="W5164">
        <v>260</v>
      </c>
    </row>
    <row r="5165" spans="1:23" x14ac:dyDescent="0.25">
      <c r="A5165">
        <f>COUNTIF('Value Matchup'!$D$356:$D$423,D5165)</f>
        <v>0</v>
      </c>
      <c r="B5165" t="s">
        <v>2122</v>
      </c>
      <c r="C5165">
        <v>313</v>
      </c>
      <c r="D5165" t="s">
        <v>135</v>
      </c>
      <c r="E5165" t="s">
        <v>136</v>
      </c>
      <c r="F5165" s="79" t="s">
        <v>442</v>
      </c>
      <c r="G5165">
        <v>-18.38</v>
      </c>
      <c r="H5165">
        <v>90.7</v>
      </c>
      <c r="I5165">
        <v>313</v>
      </c>
      <c r="J5165">
        <v>109.1</v>
      </c>
      <c r="K5165">
        <v>280</v>
      </c>
      <c r="L5165">
        <v>67.2</v>
      </c>
      <c r="M5165">
        <v>116</v>
      </c>
      <c r="N5165">
        <v>7.2999999999999995E-2</v>
      </c>
      <c r="O5165">
        <v>29</v>
      </c>
      <c r="P5165">
        <v>-12.4</v>
      </c>
      <c r="Q5165">
        <v>320</v>
      </c>
      <c r="R5165">
        <v>93.3</v>
      </c>
      <c r="S5165">
        <v>325</v>
      </c>
      <c r="T5165">
        <v>105.7</v>
      </c>
      <c r="U5165">
        <v>274</v>
      </c>
      <c r="V5165">
        <v>-4.4000000000000004</v>
      </c>
      <c r="W5165">
        <v>267</v>
      </c>
    </row>
    <row r="5166" spans="1:23" x14ac:dyDescent="0.25">
      <c r="A5166">
        <f>COUNTIF('Value Matchup'!$D$356:$D$423,D5166)</f>
        <v>0</v>
      </c>
      <c r="B5166" t="s">
        <v>2122</v>
      </c>
      <c r="C5166">
        <v>314</v>
      </c>
      <c r="D5166" t="s">
        <v>380</v>
      </c>
      <c r="E5166" t="s">
        <v>116</v>
      </c>
      <c r="F5166" s="79" t="s">
        <v>2119</v>
      </c>
      <c r="G5166">
        <v>-18.420000000000002</v>
      </c>
      <c r="H5166">
        <v>93.8</v>
      </c>
      <c r="I5166">
        <v>294</v>
      </c>
      <c r="J5166">
        <v>112.2</v>
      </c>
      <c r="K5166">
        <v>312</v>
      </c>
      <c r="L5166">
        <v>67.099999999999994</v>
      </c>
      <c r="M5166">
        <v>123</v>
      </c>
      <c r="N5166">
        <v>0.05</v>
      </c>
      <c r="O5166">
        <v>54</v>
      </c>
      <c r="P5166">
        <v>-14.85</v>
      </c>
      <c r="Q5166">
        <v>329</v>
      </c>
      <c r="R5166">
        <v>91.1</v>
      </c>
      <c r="S5166">
        <v>330</v>
      </c>
      <c r="T5166">
        <v>105.9</v>
      </c>
      <c r="U5166">
        <v>282</v>
      </c>
      <c r="V5166">
        <v>-2.4500000000000002</v>
      </c>
      <c r="W5166">
        <v>227</v>
      </c>
    </row>
    <row r="5167" spans="1:23" x14ac:dyDescent="0.25">
      <c r="A5167">
        <f>COUNTIF('Value Matchup'!$D$356:$D$423,D5167)</f>
        <v>0</v>
      </c>
      <c r="B5167" t="s">
        <v>2122</v>
      </c>
      <c r="C5167">
        <v>315</v>
      </c>
      <c r="D5167" t="s">
        <v>337</v>
      </c>
      <c r="E5167" t="s">
        <v>148</v>
      </c>
      <c r="F5167" s="79" t="s">
        <v>2078</v>
      </c>
      <c r="G5167">
        <v>-18.48</v>
      </c>
      <c r="H5167">
        <v>90.3</v>
      </c>
      <c r="I5167">
        <v>318</v>
      </c>
      <c r="J5167">
        <v>108.8</v>
      </c>
      <c r="K5167">
        <v>278</v>
      </c>
      <c r="L5167">
        <v>68.8</v>
      </c>
      <c r="M5167">
        <v>62</v>
      </c>
      <c r="N5167">
        <v>-6.8000000000000005E-2</v>
      </c>
      <c r="O5167">
        <v>303</v>
      </c>
      <c r="P5167">
        <v>-7.72</v>
      </c>
      <c r="Q5167">
        <v>291</v>
      </c>
      <c r="R5167">
        <v>99.7</v>
      </c>
      <c r="S5167">
        <v>256</v>
      </c>
      <c r="T5167">
        <v>107.4</v>
      </c>
      <c r="U5167">
        <v>321</v>
      </c>
      <c r="V5167">
        <v>-0.06</v>
      </c>
      <c r="W5167">
        <v>165</v>
      </c>
    </row>
    <row r="5168" spans="1:23" x14ac:dyDescent="0.25">
      <c r="A5168">
        <f>COUNTIF('Value Matchup'!$D$356:$D$423,D5168)</f>
        <v>0</v>
      </c>
      <c r="B5168" t="s">
        <v>2122</v>
      </c>
      <c r="C5168">
        <v>316</v>
      </c>
      <c r="D5168" t="s">
        <v>407</v>
      </c>
      <c r="E5168" t="s">
        <v>159</v>
      </c>
      <c r="F5168" s="79" t="s">
        <v>1997</v>
      </c>
      <c r="G5168">
        <v>-18.53</v>
      </c>
      <c r="H5168">
        <v>91.4</v>
      </c>
      <c r="I5168">
        <v>310</v>
      </c>
      <c r="J5168">
        <v>109.9</v>
      </c>
      <c r="K5168">
        <v>292</v>
      </c>
      <c r="L5168">
        <v>66.7</v>
      </c>
      <c r="M5168">
        <v>135</v>
      </c>
      <c r="N5168">
        <v>-2E-3</v>
      </c>
      <c r="O5168">
        <v>168</v>
      </c>
      <c r="P5168">
        <v>-9.51</v>
      </c>
      <c r="Q5168">
        <v>307</v>
      </c>
      <c r="R5168">
        <v>97.5</v>
      </c>
      <c r="S5168">
        <v>306</v>
      </c>
      <c r="T5168">
        <v>107</v>
      </c>
      <c r="U5168">
        <v>311</v>
      </c>
      <c r="V5168">
        <v>-9.51</v>
      </c>
      <c r="W5168">
        <v>314</v>
      </c>
    </row>
    <row r="5169" spans="1:23" x14ac:dyDescent="0.25">
      <c r="A5169">
        <f>COUNTIF('Value Matchup'!$D$356:$D$423,D5169)</f>
        <v>0</v>
      </c>
      <c r="B5169" t="s">
        <v>2122</v>
      </c>
      <c r="C5169">
        <v>317</v>
      </c>
      <c r="D5169" t="s">
        <v>296</v>
      </c>
      <c r="E5169" t="s">
        <v>108</v>
      </c>
      <c r="F5169" s="79" t="s">
        <v>2077</v>
      </c>
      <c r="G5169">
        <v>-18.63</v>
      </c>
      <c r="H5169">
        <v>95.6</v>
      </c>
      <c r="I5169">
        <v>271</v>
      </c>
      <c r="J5169">
        <v>114.3</v>
      </c>
      <c r="K5169">
        <v>323</v>
      </c>
      <c r="L5169">
        <v>70.8</v>
      </c>
      <c r="M5169">
        <v>26</v>
      </c>
      <c r="N5169">
        <v>-0.104</v>
      </c>
      <c r="O5169">
        <v>324</v>
      </c>
      <c r="P5169">
        <v>-4.67</v>
      </c>
      <c r="Q5169">
        <v>256</v>
      </c>
      <c r="R5169">
        <v>99.6</v>
      </c>
      <c r="S5169">
        <v>259</v>
      </c>
      <c r="T5169">
        <v>104.3</v>
      </c>
      <c r="U5169">
        <v>220</v>
      </c>
      <c r="V5169">
        <v>-1.23</v>
      </c>
      <c r="W5169">
        <v>195</v>
      </c>
    </row>
    <row r="5170" spans="1:23" x14ac:dyDescent="0.25">
      <c r="A5170">
        <f>COUNTIF('Value Matchup'!$D$356:$D$423,D5170)</f>
        <v>0</v>
      </c>
      <c r="B5170" t="s">
        <v>2122</v>
      </c>
      <c r="C5170">
        <v>318</v>
      </c>
      <c r="D5170" t="s">
        <v>422</v>
      </c>
      <c r="E5170" t="s">
        <v>173</v>
      </c>
      <c r="F5170" s="79" t="s">
        <v>1771</v>
      </c>
      <c r="G5170">
        <v>-19.54</v>
      </c>
      <c r="H5170">
        <v>92.2</v>
      </c>
      <c r="I5170">
        <v>305</v>
      </c>
      <c r="J5170">
        <v>111.8</v>
      </c>
      <c r="K5170">
        <v>308</v>
      </c>
      <c r="L5170">
        <v>64.2</v>
      </c>
      <c r="M5170">
        <v>243</v>
      </c>
      <c r="N5170">
        <v>-1E-3</v>
      </c>
      <c r="O5170">
        <v>162</v>
      </c>
      <c r="P5170">
        <v>-0.65</v>
      </c>
      <c r="Q5170">
        <v>167</v>
      </c>
      <c r="R5170">
        <v>103.2</v>
      </c>
      <c r="S5170">
        <v>157</v>
      </c>
      <c r="T5170">
        <v>103.8</v>
      </c>
      <c r="U5170">
        <v>203</v>
      </c>
      <c r="V5170">
        <v>-5.0599999999999996</v>
      </c>
      <c r="W5170">
        <v>285</v>
      </c>
    </row>
    <row r="5171" spans="1:23" x14ac:dyDescent="0.25">
      <c r="A5171">
        <f>COUNTIF('Value Matchup'!$D$356:$D$423,D5171)</f>
        <v>0</v>
      </c>
      <c r="B5171" t="s">
        <v>2122</v>
      </c>
      <c r="C5171">
        <v>319</v>
      </c>
      <c r="D5171" t="s">
        <v>1761</v>
      </c>
      <c r="E5171" t="s">
        <v>1974</v>
      </c>
      <c r="F5171" s="79" t="s">
        <v>2076</v>
      </c>
      <c r="G5171">
        <v>-19.89</v>
      </c>
      <c r="H5171">
        <v>93.5</v>
      </c>
      <c r="I5171">
        <v>297</v>
      </c>
      <c r="J5171">
        <v>113.4</v>
      </c>
      <c r="K5171">
        <v>320</v>
      </c>
      <c r="L5171">
        <v>66</v>
      </c>
      <c r="M5171">
        <v>169</v>
      </c>
      <c r="N5171">
        <v>-3.3000000000000002E-2</v>
      </c>
      <c r="O5171">
        <v>249</v>
      </c>
      <c r="P5171">
        <v>-0.71</v>
      </c>
      <c r="Q5171">
        <v>170</v>
      </c>
      <c r="R5171">
        <v>104.5</v>
      </c>
      <c r="S5171">
        <v>123</v>
      </c>
      <c r="T5171">
        <v>105.2</v>
      </c>
      <c r="U5171">
        <v>258</v>
      </c>
      <c r="V5171">
        <v>3.67</v>
      </c>
      <c r="W5171">
        <v>74</v>
      </c>
    </row>
    <row r="5172" spans="1:23" x14ac:dyDescent="0.25">
      <c r="A5172">
        <f>COUNTIF('Value Matchup'!$D$356:$D$423,D5172)</f>
        <v>0</v>
      </c>
      <c r="B5172" t="s">
        <v>2122</v>
      </c>
      <c r="C5172">
        <v>320</v>
      </c>
      <c r="D5172" t="s">
        <v>300</v>
      </c>
      <c r="E5172" t="s">
        <v>136</v>
      </c>
      <c r="F5172" s="79" t="s">
        <v>1751</v>
      </c>
      <c r="G5172">
        <v>-20.49</v>
      </c>
      <c r="H5172">
        <v>83.1</v>
      </c>
      <c r="I5172">
        <v>326</v>
      </c>
      <c r="J5172">
        <v>103.6</v>
      </c>
      <c r="K5172">
        <v>186</v>
      </c>
      <c r="L5172">
        <v>73.2</v>
      </c>
      <c r="M5172">
        <v>6</v>
      </c>
      <c r="N5172">
        <v>-2.4E-2</v>
      </c>
      <c r="O5172">
        <v>227</v>
      </c>
      <c r="P5172">
        <v>-9.68</v>
      </c>
      <c r="Q5172">
        <v>309</v>
      </c>
      <c r="R5172">
        <v>97</v>
      </c>
      <c r="S5172">
        <v>312</v>
      </c>
      <c r="T5172">
        <v>106.7</v>
      </c>
      <c r="U5172">
        <v>305</v>
      </c>
      <c r="V5172">
        <v>4.46</v>
      </c>
      <c r="W5172">
        <v>61</v>
      </c>
    </row>
    <row r="5173" spans="1:23" x14ac:dyDescent="0.25">
      <c r="A5173">
        <f>COUNTIF('Value Matchup'!$D$356:$D$423,D5173)</f>
        <v>0</v>
      </c>
      <c r="B5173" t="s">
        <v>2122</v>
      </c>
      <c r="C5173">
        <v>321</v>
      </c>
      <c r="D5173" t="s">
        <v>366</v>
      </c>
      <c r="E5173" t="s">
        <v>182</v>
      </c>
      <c r="F5173" s="79" t="s">
        <v>1757</v>
      </c>
      <c r="G5173">
        <v>-21.17</v>
      </c>
      <c r="H5173">
        <v>92.7</v>
      </c>
      <c r="I5173">
        <v>301</v>
      </c>
      <c r="J5173">
        <v>113.9</v>
      </c>
      <c r="K5173">
        <v>321</v>
      </c>
      <c r="L5173">
        <v>68</v>
      </c>
      <c r="M5173">
        <v>90</v>
      </c>
      <c r="N5173">
        <v>-1.2E-2</v>
      </c>
      <c r="O5173">
        <v>193</v>
      </c>
      <c r="P5173">
        <v>0.38</v>
      </c>
      <c r="Q5173">
        <v>149</v>
      </c>
      <c r="R5173">
        <v>103.1</v>
      </c>
      <c r="S5173">
        <v>158</v>
      </c>
      <c r="T5173">
        <v>102.7</v>
      </c>
      <c r="U5173">
        <v>148</v>
      </c>
      <c r="V5173">
        <v>-1.39</v>
      </c>
      <c r="W5173">
        <v>201</v>
      </c>
    </row>
    <row r="5174" spans="1:23" x14ac:dyDescent="0.25">
      <c r="A5174">
        <f>COUNTIF('Value Matchup'!$D$356:$D$423,D5174)</f>
        <v>0</v>
      </c>
      <c r="B5174" t="s">
        <v>2122</v>
      </c>
      <c r="C5174">
        <v>322</v>
      </c>
      <c r="D5174" t="s">
        <v>127</v>
      </c>
      <c r="E5174" t="s">
        <v>116</v>
      </c>
      <c r="F5174" s="79" t="s">
        <v>2120</v>
      </c>
      <c r="G5174">
        <v>-22.97</v>
      </c>
      <c r="H5174">
        <v>83.9</v>
      </c>
      <c r="I5174">
        <v>325</v>
      </c>
      <c r="J5174">
        <v>106.8</v>
      </c>
      <c r="K5174">
        <v>240</v>
      </c>
      <c r="L5174">
        <v>66.599999999999994</v>
      </c>
      <c r="M5174">
        <v>138</v>
      </c>
      <c r="N5174">
        <v>-3.7999999999999999E-2</v>
      </c>
      <c r="O5174">
        <v>260</v>
      </c>
      <c r="P5174">
        <v>-11.12</v>
      </c>
      <c r="Q5174">
        <v>313</v>
      </c>
      <c r="R5174">
        <v>94.2</v>
      </c>
      <c r="S5174">
        <v>321</v>
      </c>
      <c r="T5174">
        <v>105.3</v>
      </c>
      <c r="U5174">
        <v>264</v>
      </c>
      <c r="V5174">
        <v>12.64</v>
      </c>
      <c r="W5174">
        <v>6</v>
      </c>
    </row>
    <row r="5175" spans="1:23" x14ac:dyDescent="0.25">
      <c r="A5175">
        <f>COUNTIF('Value Matchup'!$D$356:$D$423,D5175)</f>
        <v>0</v>
      </c>
      <c r="B5175" t="s">
        <v>2122</v>
      </c>
      <c r="C5175">
        <v>323</v>
      </c>
      <c r="D5175" t="s">
        <v>158</v>
      </c>
      <c r="E5175" t="s">
        <v>207</v>
      </c>
      <c r="F5175" s="79" t="s">
        <v>2121</v>
      </c>
      <c r="G5175">
        <v>-23.46</v>
      </c>
      <c r="H5175">
        <v>87.9</v>
      </c>
      <c r="I5175">
        <v>322</v>
      </c>
      <c r="J5175">
        <v>111.4</v>
      </c>
      <c r="K5175">
        <v>305</v>
      </c>
      <c r="L5175">
        <v>67.400000000000006</v>
      </c>
      <c r="M5175">
        <v>110</v>
      </c>
      <c r="N5175">
        <v>-8.4000000000000005E-2</v>
      </c>
      <c r="O5175">
        <v>315</v>
      </c>
      <c r="P5175">
        <v>-6.68</v>
      </c>
      <c r="Q5175">
        <v>277</v>
      </c>
      <c r="R5175">
        <v>100</v>
      </c>
      <c r="S5175">
        <v>251</v>
      </c>
      <c r="T5175">
        <v>106.7</v>
      </c>
      <c r="U5175">
        <v>302</v>
      </c>
      <c r="V5175">
        <v>5.75</v>
      </c>
      <c r="W5175">
        <v>41</v>
      </c>
    </row>
    <row r="5176" spans="1:23" x14ac:dyDescent="0.25">
      <c r="A5176">
        <f>COUNTIF('Value Matchup'!$D$356:$D$423,D5176)</f>
        <v>0</v>
      </c>
      <c r="B5176" t="s">
        <v>2122</v>
      </c>
      <c r="C5176">
        <v>324</v>
      </c>
      <c r="D5176" t="s">
        <v>228</v>
      </c>
      <c r="E5176" t="s">
        <v>136</v>
      </c>
      <c r="F5176" s="79" t="s">
        <v>1771</v>
      </c>
      <c r="G5176">
        <v>-25.43</v>
      </c>
      <c r="H5176">
        <v>89.2</v>
      </c>
      <c r="I5176">
        <v>320</v>
      </c>
      <c r="J5176">
        <v>114.6</v>
      </c>
      <c r="K5176">
        <v>326</v>
      </c>
      <c r="L5176">
        <v>68.7</v>
      </c>
      <c r="M5176">
        <v>67</v>
      </c>
      <c r="N5176">
        <v>-2.5999999999999999E-2</v>
      </c>
      <c r="O5176">
        <v>234</v>
      </c>
      <c r="P5176">
        <v>-11.84</v>
      </c>
      <c r="Q5176">
        <v>318</v>
      </c>
      <c r="R5176">
        <v>94.4</v>
      </c>
      <c r="S5176">
        <v>318</v>
      </c>
      <c r="T5176">
        <v>106.2</v>
      </c>
      <c r="U5176">
        <v>287</v>
      </c>
      <c r="V5176">
        <v>-4.46</v>
      </c>
      <c r="W5176">
        <v>271</v>
      </c>
    </row>
    <row r="5177" spans="1:23" x14ac:dyDescent="0.25">
      <c r="A5177">
        <f>COUNTIF('Value Matchup'!$D$356:$D$423,D5177)</f>
        <v>0</v>
      </c>
      <c r="B5177" t="s">
        <v>2122</v>
      </c>
      <c r="C5177">
        <v>325</v>
      </c>
      <c r="D5177" t="s">
        <v>129</v>
      </c>
      <c r="E5177" t="s">
        <v>121</v>
      </c>
      <c r="F5177" s="79" t="s">
        <v>2076</v>
      </c>
      <c r="G5177">
        <v>-26.29</v>
      </c>
      <c r="H5177">
        <v>88.6</v>
      </c>
      <c r="I5177">
        <v>321</v>
      </c>
      <c r="J5177">
        <v>114.9</v>
      </c>
      <c r="K5177">
        <v>328</v>
      </c>
      <c r="L5177">
        <v>61.4</v>
      </c>
      <c r="M5177">
        <v>307</v>
      </c>
      <c r="N5177">
        <v>-7.9000000000000001E-2</v>
      </c>
      <c r="O5177">
        <v>311</v>
      </c>
      <c r="P5177">
        <v>-5.0999999999999996</v>
      </c>
      <c r="Q5177">
        <v>261</v>
      </c>
      <c r="R5177">
        <v>98.7</v>
      </c>
      <c r="S5177">
        <v>287</v>
      </c>
      <c r="T5177">
        <v>103.8</v>
      </c>
      <c r="U5177">
        <v>201</v>
      </c>
      <c r="V5177">
        <v>-7.92</v>
      </c>
      <c r="W5177">
        <v>309</v>
      </c>
    </row>
    <row r="5178" spans="1:23" x14ac:dyDescent="0.25">
      <c r="A5178">
        <f>COUNTIF('Value Matchup'!$D$356:$D$423,D5178)</f>
        <v>1</v>
      </c>
      <c r="B5178" t="s">
        <v>2122</v>
      </c>
      <c r="C5178">
        <v>326</v>
      </c>
      <c r="D5178" t="s">
        <v>327</v>
      </c>
      <c r="E5178" t="s">
        <v>116</v>
      </c>
      <c r="F5178" s="79" t="s">
        <v>1771</v>
      </c>
      <c r="G5178">
        <v>-26.71</v>
      </c>
      <c r="H5178">
        <v>80.7</v>
      </c>
      <c r="I5178">
        <v>327</v>
      </c>
      <c r="J5178">
        <v>107.5</v>
      </c>
      <c r="K5178">
        <v>251</v>
      </c>
      <c r="L5178">
        <v>67.900000000000006</v>
      </c>
      <c r="M5178">
        <v>96</v>
      </c>
      <c r="N5178">
        <v>-1.4E-2</v>
      </c>
      <c r="O5178">
        <v>199</v>
      </c>
      <c r="P5178">
        <v>-11.03</v>
      </c>
      <c r="Q5178">
        <v>312</v>
      </c>
      <c r="R5178">
        <v>94.2</v>
      </c>
      <c r="S5178">
        <v>320</v>
      </c>
      <c r="T5178">
        <v>105.3</v>
      </c>
      <c r="U5178">
        <v>259</v>
      </c>
      <c r="V5178">
        <v>5.48</v>
      </c>
      <c r="W5178">
        <v>45</v>
      </c>
    </row>
    <row r="5179" spans="1:23" x14ac:dyDescent="0.25">
      <c r="A5179">
        <f>COUNTIF('Value Matchup'!$D$356:$D$423,D5179)</f>
        <v>0</v>
      </c>
      <c r="B5179" t="s">
        <v>2122</v>
      </c>
      <c r="C5179">
        <v>327</v>
      </c>
      <c r="D5179" t="s">
        <v>119</v>
      </c>
      <c r="E5179" t="s">
        <v>116</v>
      </c>
      <c r="F5179" s="79" t="s">
        <v>1752</v>
      </c>
      <c r="G5179">
        <v>-27.05</v>
      </c>
      <c r="H5179">
        <v>79</v>
      </c>
      <c r="I5179">
        <v>328</v>
      </c>
      <c r="J5179">
        <v>106.1</v>
      </c>
      <c r="K5179">
        <v>230</v>
      </c>
      <c r="L5179">
        <v>68.900000000000006</v>
      </c>
      <c r="M5179">
        <v>58</v>
      </c>
      <c r="N5179">
        <v>2.7E-2</v>
      </c>
      <c r="O5179">
        <v>105</v>
      </c>
      <c r="P5179">
        <v>-12.69</v>
      </c>
      <c r="Q5179">
        <v>325</v>
      </c>
      <c r="R5179">
        <v>94.4</v>
      </c>
      <c r="S5179">
        <v>317</v>
      </c>
      <c r="T5179">
        <v>107.1</v>
      </c>
      <c r="U5179">
        <v>314</v>
      </c>
      <c r="V5179">
        <v>-0.69</v>
      </c>
      <c r="W5179">
        <v>179</v>
      </c>
    </row>
    <row r="5180" spans="1:23" x14ac:dyDescent="0.25">
      <c r="A5180">
        <f>COUNTIF('Value Matchup'!$D$356:$D$423,D5180)</f>
        <v>0</v>
      </c>
      <c r="B5180" t="s">
        <v>2122</v>
      </c>
      <c r="C5180">
        <v>328</v>
      </c>
      <c r="D5180" t="s">
        <v>254</v>
      </c>
      <c r="E5180" t="s">
        <v>1399</v>
      </c>
      <c r="F5180" s="79" t="s">
        <v>1873</v>
      </c>
      <c r="G5180">
        <v>-27.87</v>
      </c>
      <c r="H5180">
        <v>84.2</v>
      </c>
      <c r="I5180">
        <v>324</v>
      </c>
      <c r="J5180">
        <v>112.1</v>
      </c>
      <c r="K5180">
        <v>310</v>
      </c>
      <c r="L5180">
        <v>71</v>
      </c>
      <c r="M5180">
        <v>23</v>
      </c>
      <c r="N5180">
        <v>-2.4E-2</v>
      </c>
      <c r="O5180">
        <v>226</v>
      </c>
      <c r="P5180">
        <v>-7.06</v>
      </c>
      <c r="Q5180">
        <v>281</v>
      </c>
      <c r="R5180">
        <v>100.2</v>
      </c>
      <c r="S5180">
        <v>245</v>
      </c>
      <c r="T5180">
        <v>107.3</v>
      </c>
      <c r="U5180">
        <v>318</v>
      </c>
      <c r="V5180">
        <v>-5.87</v>
      </c>
      <c r="W5180">
        <v>293</v>
      </c>
    </row>
    <row r="5181" spans="1:23" x14ac:dyDescent="0.25">
      <c r="A5181">
        <f>COUNTIF('Value Matchup'!$D$356:$D$423,D5181)</f>
        <v>0</v>
      </c>
      <c r="B5181" t="s">
        <v>2122</v>
      </c>
      <c r="C5181">
        <v>329</v>
      </c>
      <c r="D5181" t="s">
        <v>349</v>
      </c>
      <c r="E5181" t="s">
        <v>1399</v>
      </c>
      <c r="F5181" s="79" t="s">
        <v>1589</v>
      </c>
      <c r="G5181">
        <v>-37.19</v>
      </c>
      <c r="H5181">
        <v>78.599999999999994</v>
      </c>
      <c r="I5181">
        <v>330</v>
      </c>
      <c r="J5181">
        <v>115.8</v>
      </c>
      <c r="K5181">
        <v>329</v>
      </c>
      <c r="L5181">
        <v>70.599999999999994</v>
      </c>
      <c r="M5181">
        <v>30</v>
      </c>
      <c r="N5181">
        <v>-1.9E-2</v>
      </c>
      <c r="O5181">
        <v>213</v>
      </c>
      <c r="P5181">
        <v>-8.36</v>
      </c>
      <c r="Q5181">
        <v>300</v>
      </c>
      <c r="R5181">
        <v>97.3</v>
      </c>
      <c r="S5181">
        <v>307</v>
      </c>
      <c r="T5181">
        <v>105.7</v>
      </c>
      <c r="U5181">
        <v>271</v>
      </c>
      <c r="V5181">
        <v>-8.6999999999999993</v>
      </c>
      <c r="W5181">
        <v>313</v>
      </c>
    </row>
    <row r="5182" spans="1:23" x14ac:dyDescent="0.25">
      <c r="A5182">
        <f>COUNTIF('Value Matchup'!$D$356:$D$423,D5182)</f>
        <v>0</v>
      </c>
      <c r="B5182" t="s">
        <v>2122</v>
      </c>
      <c r="C5182">
        <v>330</v>
      </c>
      <c r="D5182" t="s">
        <v>265</v>
      </c>
      <c r="E5182" t="s">
        <v>136</v>
      </c>
      <c r="F5182" s="79" t="s">
        <v>1757</v>
      </c>
      <c r="G5182">
        <v>-37.94</v>
      </c>
      <c r="H5182">
        <v>78.900000000000006</v>
      </c>
      <c r="I5182">
        <v>329</v>
      </c>
      <c r="J5182">
        <v>116.8</v>
      </c>
      <c r="K5182">
        <v>330</v>
      </c>
      <c r="L5182">
        <v>70.2</v>
      </c>
      <c r="M5182">
        <v>36</v>
      </c>
      <c r="N5182">
        <v>8.0000000000000002E-3</v>
      </c>
      <c r="O5182">
        <v>143</v>
      </c>
      <c r="P5182">
        <v>-11.43</v>
      </c>
      <c r="Q5182">
        <v>317</v>
      </c>
      <c r="R5182">
        <v>95.1</v>
      </c>
      <c r="S5182">
        <v>313</v>
      </c>
      <c r="T5182">
        <v>106.6</v>
      </c>
      <c r="U5182">
        <v>299</v>
      </c>
      <c r="V5182">
        <v>-5.01</v>
      </c>
      <c r="W5182">
        <v>283</v>
      </c>
    </row>
    <row r="5183" spans="1:23" x14ac:dyDescent="0.25">
      <c r="A5183">
        <f>COUNTIF('Value Matchup'!$D$356:$D$423,D5183)</f>
        <v>0</v>
      </c>
      <c r="B5183" t="s">
        <v>2171</v>
      </c>
      <c r="C5183">
        <v>1</v>
      </c>
      <c r="D5183" t="s">
        <v>1305</v>
      </c>
      <c r="E5183" t="s">
        <v>140</v>
      </c>
      <c r="F5183" s="79" t="s">
        <v>1409</v>
      </c>
      <c r="G5183">
        <v>32.33</v>
      </c>
      <c r="H5183">
        <v>120.8</v>
      </c>
      <c r="I5183">
        <v>2</v>
      </c>
      <c r="J5183">
        <v>88.5</v>
      </c>
      <c r="K5183">
        <v>3</v>
      </c>
      <c r="L5183">
        <v>67.7</v>
      </c>
      <c r="M5183">
        <v>94</v>
      </c>
      <c r="N5183">
        <v>-2.8000000000000001E-2</v>
      </c>
      <c r="O5183">
        <v>232</v>
      </c>
      <c r="P5183">
        <v>12.59</v>
      </c>
      <c r="Q5183">
        <v>7</v>
      </c>
      <c r="R5183">
        <v>109.5</v>
      </c>
      <c r="S5183">
        <v>7</v>
      </c>
      <c r="T5183">
        <v>96.9</v>
      </c>
      <c r="U5183">
        <v>4</v>
      </c>
      <c r="V5183">
        <v>2.42</v>
      </c>
      <c r="W5183">
        <v>94</v>
      </c>
    </row>
    <row r="5184" spans="1:23" x14ac:dyDescent="0.25">
      <c r="A5184">
        <f>COUNTIF('Value Matchup'!$D$356:$D$423,D5184)</f>
        <v>0</v>
      </c>
      <c r="B5184" t="s">
        <v>2171</v>
      </c>
      <c r="C5184">
        <v>2</v>
      </c>
      <c r="D5184" t="s">
        <v>2085</v>
      </c>
      <c r="E5184" t="s">
        <v>150</v>
      </c>
      <c r="F5184" s="79" t="s">
        <v>1097</v>
      </c>
      <c r="G5184">
        <v>28.3</v>
      </c>
      <c r="H5184">
        <v>117.8</v>
      </c>
      <c r="I5184">
        <v>9</v>
      </c>
      <c r="J5184">
        <v>89.5</v>
      </c>
      <c r="K5184">
        <v>6</v>
      </c>
      <c r="L5184">
        <v>68.2</v>
      </c>
      <c r="M5184">
        <v>75</v>
      </c>
      <c r="N5184">
        <v>1.2E-2</v>
      </c>
      <c r="O5184">
        <v>140</v>
      </c>
      <c r="P5184">
        <v>8.93</v>
      </c>
      <c r="Q5184">
        <v>18</v>
      </c>
      <c r="R5184">
        <v>107.7</v>
      </c>
      <c r="S5184">
        <v>27</v>
      </c>
      <c r="T5184">
        <v>98.8</v>
      </c>
      <c r="U5184">
        <v>14</v>
      </c>
      <c r="V5184">
        <v>-2.0499999999999998</v>
      </c>
      <c r="W5184">
        <v>216</v>
      </c>
    </row>
    <row r="5185" spans="1:23" x14ac:dyDescent="0.25">
      <c r="A5185">
        <f>COUNTIF('Value Matchup'!$D$356:$D$423,D5185)</f>
        <v>0</v>
      </c>
      <c r="B5185" t="s">
        <v>2171</v>
      </c>
      <c r="C5185">
        <v>3</v>
      </c>
      <c r="D5185" t="s">
        <v>2152</v>
      </c>
      <c r="E5185" t="s">
        <v>182</v>
      </c>
      <c r="F5185" s="79" t="s">
        <v>2153</v>
      </c>
      <c r="G5185">
        <v>27.66</v>
      </c>
      <c r="H5185">
        <v>118.9</v>
      </c>
      <c r="I5185">
        <v>5</v>
      </c>
      <c r="J5185">
        <v>91.2</v>
      </c>
      <c r="K5185">
        <v>12</v>
      </c>
      <c r="L5185">
        <v>66.099999999999994</v>
      </c>
      <c r="M5185">
        <v>148</v>
      </c>
      <c r="N5185">
        <v>0.06</v>
      </c>
      <c r="O5185">
        <v>42</v>
      </c>
      <c r="P5185">
        <v>6.99</v>
      </c>
      <c r="Q5185">
        <v>40</v>
      </c>
      <c r="R5185">
        <v>107.1</v>
      </c>
      <c r="S5185">
        <v>38</v>
      </c>
      <c r="T5185">
        <v>100.1</v>
      </c>
      <c r="U5185">
        <v>43</v>
      </c>
      <c r="V5185">
        <v>8.86</v>
      </c>
      <c r="W5185">
        <v>10</v>
      </c>
    </row>
    <row r="5186" spans="1:23" x14ac:dyDescent="0.25">
      <c r="A5186">
        <f>COUNTIF('Value Matchup'!$D$356:$D$423,D5186)</f>
        <v>0</v>
      </c>
      <c r="B5186" t="s">
        <v>2171</v>
      </c>
      <c r="C5186">
        <v>4</v>
      </c>
      <c r="D5186" t="s">
        <v>1027</v>
      </c>
      <c r="E5186" t="s">
        <v>134</v>
      </c>
      <c r="F5186" s="79" t="s">
        <v>1323</v>
      </c>
      <c r="G5186">
        <v>27.37</v>
      </c>
      <c r="H5186">
        <v>118.5</v>
      </c>
      <c r="I5186">
        <v>6</v>
      </c>
      <c r="J5186">
        <v>91.1</v>
      </c>
      <c r="K5186">
        <v>11</v>
      </c>
      <c r="L5186">
        <v>64.8</v>
      </c>
      <c r="M5186">
        <v>203</v>
      </c>
      <c r="N5186">
        <v>2.9000000000000001E-2</v>
      </c>
      <c r="O5186">
        <v>92</v>
      </c>
      <c r="P5186">
        <v>7.56</v>
      </c>
      <c r="Q5186">
        <v>31</v>
      </c>
      <c r="R5186">
        <v>107.7</v>
      </c>
      <c r="S5186">
        <v>29</v>
      </c>
      <c r="T5186">
        <v>100.1</v>
      </c>
      <c r="U5186">
        <v>44</v>
      </c>
      <c r="V5186">
        <v>-5.55</v>
      </c>
      <c r="W5186">
        <v>274</v>
      </c>
    </row>
    <row r="5187" spans="1:23" x14ac:dyDescent="0.25">
      <c r="A5187">
        <f>COUNTIF('Value Matchup'!$D$356:$D$423,D5187)</f>
        <v>0</v>
      </c>
      <c r="B5187" t="s">
        <v>2171</v>
      </c>
      <c r="C5187">
        <v>5</v>
      </c>
      <c r="D5187" t="s">
        <v>1678</v>
      </c>
      <c r="E5187" t="s">
        <v>150</v>
      </c>
      <c r="F5187" s="79" t="s">
        <v>952</v>
      </c>
      <c r="G5187">
        <v>25.91</v>
      </c>
      <c r="H5187">
        <v>114.1</v>
      </c>
      <c r="I5187">
        <v>20</v>
      </c>
      <c r="J5187">
        <v>88.2</v>
      </c>
      <c r="K5187">
        <v>2</v>
      </c>
      <c r="L5187">
        <v>59.7</v>
      </c>
      <c r="M5187">
        <v>314</v>
      </c>
      <c r="N5187">
        <v>-2.8000000000000001E-2</v>
      </c>
      <c r="O5187">
        <v>235</v>
      </c>
      <c r="P5187">
        <v>5.97</v>
      </c>
      <c r="Q5187">
        <v>56</v>
      </c>
      <c r="R5187">
        <v>106.4</v>
      </c>
      <c r="S5187">
        <v>63</v>
      </c>
      <c r="T5187">
        <v>100.5</v>
      </c>
      <c r="U5187">
        <v>65</v>
      </c>
      <c r="V5187">
        <v>-8.1999999999999993</v>
      </c>
      <c r="W5187">
        <v>305</v>
      </c>
    </row>
    <row r="5188" spans="1:23" x14ac:dyDescent="0.25">
      <c r="A5188">
        <f>COUNTIF('Value Matchup'!$D$356:$D$423,D5188)</f>
        <v>0</v>
      </c>
      <c r="B5188" t="s">
        <v>2171</v>
      </c>
      <c r="C5188">
        <v>6</v>
      </c>
      <c r="D5188" t="s">
        <v>2086</v>
      </c>
      <c r="E5188" t="s">
        <v>232</v>
      </c>
      <c r="F5188" s="79" t="s">
        <v>647</v>
      </c>
      <c r="G5188">
        <v>25.74</v>
      </c>
      <c r="H5188">
        <v>116</v>
      </c>
      <c r="I5188">
        <v>14</v>
      </c>
      <c r="J5188">
        <v>90.3</v>
      </c>
      <c r="K5188">
        <v>8</v>
      </c>
      <c r="L5188">
        <v>60.7</v>
      </c>
      <c r="M5188">
        <v>310</v>
      </c>
      <c r="N5188">
        <v>-1E-3</v>
      </c>
      <c r="O5188">
        <v>174</v>
      </c>
      <c r="P5188">
        <v>8.34</v>
      </c>
      <c r="Q5188">
        <v>23</v>
      </c>
      <c r="R5188">
        <v>108</v>
      </c>
      <c r="S5188">
        <v>20</v>
      </c>
      <c r="T5188">
        <v>99.7</v>
      </c>
      <c r="U5188">
        <v>30</v>
      </c>
      <c r="V5188">
        <v>3.63</v>
      </c>
      <c r="W5188">
        <v>64</v>
      </c>
    </row>
    <row r="5189" spans="1:23" x14ac:dyDescent="0.25">
      <c r="A5189">
        <f>COUNTIF('Value Matchup'!$D$356:$D$423,D5189)</f>
        <v>0</v>
      </c>
      <c r="B5189" t="s">
        <v>2171</v>
      </c>
      <c r="C5189">
        <v>7</v>
      </c>
      <c r="D5189" t="s">
        <v>1310</v>
      </c>
      <c r="E5189" t="s">
        <v>151</v>
      </c>
      <c r="F5189" s="79" t="s">
        <v>2136</v>
      </c>
      <c r="G5189">
        <v>25.34</v>
      </c>
      <c r="H5189">
        <v>120.8</v>
      </c>
      <c r="I5189">
        <v>3</v>
      </c>
      <c r="J5189">
        <v>95.5</v>
      </c>
      <c r="K5189">
        <v>36</v>
      </c>
      <c r="L5189">
        <v>66.599999999999994</v>
      </c>
      <c r="M5189">
        <v>128</v>
      </c>
      <c r="N5189">
        <v>1.2999999999999999E-2</v>
      </c>
      <c r="O5189">
        <v>136</v>
      </c>
      <c r="P5189">
        <v>3.28</v>
      </c>
      <c r="Q5189">
        <v>105</v>
      </c>
      <c r="R5189">
        <v>105.5</v>
      </c>
      <c r="S5189">
        <v>94</v>
      </c>
      <c r="T5189">
        <v>102.2</v>
      </c>
      <c r="U5189">
        <v>116</v>
      </c>
      <c r="V5189">
        <v>7</v>
      </c>
      <c r="W5189">
        <v>23</v>
      </c>
    </row>
    <row r="5190" spans="1:23" x14ac:dyDescent="0.25">
      <c r="A5190">
        <f>COUNTIF('Value Matchup'!$D$356:$D$423,D5190)</f>
        <v>0</v>
      </c>
      <c r="B5190" t="s">
        <v>2171</v>
      </c>
      <c r="C5190">
        <v>8</v>
      </c>
      <c r="D5190" t="s">
        <v>2135</v>
      </c>
      <c r="E5190" t="s">
        <v>140</v>
      </c>
      <c r="F5190" s="79" t="s">
        <v>1241</v>
      </c>
      <c r="G5190">
        <v>24.69</v>
      </c>
      <c r="H5190">
        <v>113.5</v>
      </c>
      <c r="I5190">
        <v>28</v>
      </c>
      <c r="J5190">
        <v>88.8</v>
      </c>
      <c r="K5190">
        <v>4</v>
      </c>
      <c r="L5190">
        <v>69.099999999999994</v>
      </c>
      <c r="M5190">
        <v>49</v>
      </c>
      <c r="N5190">
        <v>8.0000000000000002E-3</v>
      </c>
      <c r="O5190">
        <v>148</v>
      </c>
      <c r="P5190">
        <v>13.74</v>
      </c>
      <c r="Q5190">
        <v>3</v>
      </c>
      <c r="R5190">
        <v>110.8</v>
      </c>
      <c r="S5190">
        <v>2</v>
      </c>
      <c r="T5190">
        <v>97.1</v>
      </c>
      <c r="U5190">
        <v>5</v>
      </c>
      <c r="V5190">
        <v>0.97</v>
      </c>
      <c r="W5190">
        <v>138</v>
      </c>
    </row>
    <row r="5191" spans="1:23" x14ac:dyDescent="0.25">
      <c r="A5191">
        <f>COUNTIF('Value Matchup'!$D$356:$D$423,D5191)</f>
        <v>0</v>
      </c>
      <c r="B5191" t="s">
        <v>2171</v>
      </c>
      <c r="C5191">
        <v>9</v>
      </c>
      <c r="D5191" t="s">
        <v>2146</v>
      </c>
      <c r="E5191" t="s">
        <v>140</v>
      </c>
      <c r="F5191" s="79" t="s">
        <v>510</v>
      </c>
      <c r="G5191">
        <v>23.98</v>
      </c>
      <c r="H5191">
        <v>119.1</v>
      </c>
      <c r="I5191">
        <v>4</v>
      </c>
      <c r="J5191">
        <v>95.1</v>
      </c>
      <c r="K5191">
        <v>33</v>
      </c>
      <c r="L5191">
        <v>62.1</v>
      </c>
      <c r="M5191">
        <v>292</v>
      </c>
      <c r="N5191">
        <v>-7.1999999999999995E-2</v>
      </c>
      <c r="O5191">
        <v>298</v>
      </c>
      <c r="P5191">
        <v>12.81</v>
      </c>
      <c r="Q5191">
        <v>6</v>
      </c>
      <c r="R5191">
        <v>109.5</v>
      </c>
      <c r="S5191">
        <v>6</v>
      </c>
      <c r="T5191">
        <v>96.7</v>
      </c>
      <c r="U5191">
        <v>3</v>
      </c>
      <c r="V5191">
        <v>-0.59</v>
      </c>
      <c r="W5191">
        <v>179</v>
      </c>
    </row>
    <row r="5192" spans="1:23" x14ac:dyDescent="0.25">
      <c r="A5192">
        <f>COUNTIF('Value Matchup'!$D$356:$D$423,D5192)</f>
        <v>0</v>
      </c>
      <c r="B5192" t="s">
        <v>2171</v>
      </c>
      <c r="C5192">
        <v>10</v>
      </c>
      <c r="D5192" t="s">
        <v>1302</v>
      </c>
      <c r="E5192" t="s">
        <v>114</v>
      </c>
      <c r="F5192" s="79" t="s">
        <v>1443</v>
      </c>
      <c r="G5192">
        <v>23.35</v>
      </c>
      <c r="H5192">
        <v>113.5</v>
      </c>
      <c r="I5192">
        <v>26</v>
      </c>
      <c r="J5192">
        <v>90.1</v>
      </c>
      <c r="K5192">
        <v>7</v>
      </c>
      <c r="L5192">
        <v>66.099999999999994</v>
      </c>
      <c r="M5192">
        <v>151</v>
      </c>
      <c r="N5192">
        <v>3.1E-2</v>
      </c>
      <c r="O5192">
        <v>87</v>
      </c>
      <c r="P5192">
        <v>8.9700000000000006</v>
      </c>
      <c r="Q5192">
        <v>16</v>
      </c>
      <c r="R5192">
        <v>108.3</v>
      </c>
      <c r="S5192">
        <v>16</v>
      </c>
      <c r="T5192">
        <v>99.3</v>
      </c>
      <c r="U5192">
        <v>21</v>
      </c>
      <c r="V5192">
        <v>3.47</v>
      </c>
      <c r="W5192">
        <v>67</v>
      </c>
    </row>
    <row r="5193" spans="1:23" x14ac:dyDescent="0.25">
      <c r="A5193">
        <f>COUNTIF('Value Matchup'!$D$356:$D$423,D5193)</f>
        <v>0</v>
      </c>
      <c r="B5193" t="s">
        <v>2171</v>
      </c>
      <c r="C5193">
        <v>11</v>
      </c>
      <c r="D5193" t="s">
        <v>1439</v>
      </c>
      <c r="E5193" t="s">
        <v>140</v>
      </c>
      <c r="F5193" s="79" t="s">
        <v>446</v>
      </c>
      <c r="G5193">
        <v>23.23</v>
      </c>
      <c r="H5193">
        <v>117.4</v>
      </c>
      <c r="I5193">
        <v>10</v>
      </c>
      <c r="J5193">
        <v>94.1</v>
      </c>
      <c r="K5193">
        <v>23</v>
      </c>
      <c r="L5193">
        <v>70.900000000000006</v>
      </c>
      <c r="M5193">
        <v>16</v>
      </c>
      <c r="N5193">
        <v>-9.0999999999999998E-2</v>
      </c>
      <c r="O5193">
        <v>311</v>
      </c>
      <c r="P5193">
        <v>13.85</v>
      </c>
      <c r="Q5193">
        <v>2</v>
      </c>
      <c r="R5193">
        <v>110.2</v>
      </c>
      <c r="S5193">
        <v>4</v>
      </c>
      <c r="T5193">
        <v>96.4</v>
      </c>
      <c r="U5193">
        <v>2</v>
      </c>
      <c r="V5193">
        <v>2.76</v>
      </c>
      <c r="W5193">
        <v>79</v>
      </c>
    </row>
    <row r="5194" spans="1:23" x14ac:dyDescent="0.25">
      <c r="A5194">
        <f>COUNTIF('Value Matchup'!$D$356:$D$423,D5194)</f>
        <v>0</v>
      </c>
      <c r="B5194" t="s">
        <v>2171</v>
      </c>
      <c r="C5194">
        <v>12</v>
      </c>
      <c r="D5194" t="s">
        <v>2156</v>
      </c>
      <c r="E5194" t="s">
        <v>1668</v>
      </c>
      <c r="F5194" s="79" t="s">
        <v>2153</v>
      </c>
      <c r="G5194">
        <v>22.52</v>
      </c>
      <c r="H5194">
        <v>111.9</v>
      </c>
      <c r="I5194">
        <v>42</v>
      </c>
      <c r="J5194">
        <v>89.3</v>
      </c>
      <c r="K5194">
        <v>5</v>
      </c>
      <c r="L5194">
        <v>64.5</v>
      </c>
      <c r="M5194">
        <v>212</v>
      </c>
      <c r="N5194">
        <v>5.0999999999999997E-2</v>
      </c>
      <c r="O5194">
        <v>56</v>
      </c>
      <c r="P5194">
        <v>3.76</v>
      </c>
      <c r="Q5194">
        <v>99</v>
      </c>
      <c r="R5194">
        <v>105.9</v>
      </c>
      <c r="S5194">
        <v>78</v>
      </c>
      <c r="T5194">
        <v>102.2</v>
      </c>
      <c r="U5194">
        <v>117</v>
      </c>
      <c r="V5194">
        <v>-1.79</v>
      </c>
      <c r="W5194">
        <v>209</v>
      </c>
    </row>
    <row r="5195" spans="1:23" x14ac:dyDescent="0.25">
      <c r="A5195">
        <f>COUNTIF('Value Matchup'!$D$356:$D$423,D5195)</f>
        <v>0</v>
      </c>
      <c r="B5195" t="s">
        <v>2171</v>
      </c>
      <c r="C5195">
        <v>13</v>
      </c>
      <c r="D5195" t="s">
        <v>1799</v>
      </c>
      <c r="E5195" t="s">
        <v>232</v>
      </c>
      <c r="F5195" s="79" t="s">
        <v>1177</v>
      </c>
      <c r="G5195">
        <v>22.11</v>
      </c>
      <c r="H5195">
        <v>117.8</v>
      </c>
      <c r="I5195">
        <v>8</v>
      </c>
      <c r="J5195">
        <v>95.7</v>
      </c>
      <c r="K5195">
        <v>39</v>
      </c>
      <c r="L5195">
        <v>63.5</v>
      </c>
      <c r="M5195">
        <v>252</v>
      </c>
      <c r="N5195">
        <v>5.5E-2</v>
      </c>
      <c r="O5195">
        <v>47</v>
      </c>
      <c r="P5195">
        <v>8.1300000000000008</v>
      </c>
      <c r="Q5195">
        <v>26</v>
      </c>
      <c r="R5195">
        <v>107.7</v>
      </c>
      <c r="S5195">
        <v>28</v>
      </c>
      <c r="T5195">
        <v>99.5</v>
      </c>
      <c r="U5195">
        <v>26</v>
      </c>
      <c r="V5195">
        <v>2.52</v>
      </c>
      <c r="W5195">
        <v>89</v>
      </c>
    </row>
    <row r="5196" spans="1:23" x14ac:dyDescent="0.25">
      <c r="A5196">
        <f>COUNTIF('Value Matchup'!$D$356:$D$423,D5196)</f>
        <v>0</v>
      </c>
      <c r="B5196" t="s">
        <v>2171</v>
      </c>
      <c r="C5196">
        <v>14</v>
      </c>
      <c r="D5196" t="s">
        <v>2142</v>
      </c>
      <c r="E5196" t="s">
        <v>114</v>
      </c>
      <c r="F5196" s="79" t="s">
        <v>2143</v>
      </c>
      <c r="G5196">
        <v>21.74</v>
      </c>
      <c r="H5196">
        <v>114.7</v>
      </c>
      <c r="I5196">
        <v>18</v>
      </c>
      <c r="J5196">
        <v>92.9</v>
      </c>
      <c r="K5196">
        <v>17</v>
      </c>
      <c r="L5196">
        <v>68.099999999999994</v>
      </c>
      <c r="M5196">
        <v>82</v>
      </c>
      <c r="N5196">
        <v>2.1000000000000001E-2</v>
      </c>
      <c r="O5196">
        <v>114</v>
      </c>
      <c r="P5196">
        <v>6.38</v>
      </c>
      <c r="Q5196">
        <v>48</v>
      </c>
      <c r="R5196">
        <v>106.3</v>
      </c>
      <c r="S5196">
        <v>69</v>
      </c>
      <c r="T5196">
        <v>99.9</v>
      </c>
      <c r="U5196">
        <v>39</v>
      </c>
      <c r="V5196">
        <v>-1.89</v>
      </c>
      <c r="W5196">
        <v>210</v>
      </c>
    </row>
    <row r="5197" spans="1:23" x14ac:dyDescent="0.25">
      <c r="A5197">
        <f>COUNTIF('Value Matchup'!$D$356:$D$423,D5197)</f>
        <v>0</v>
      </c>
      <c r="B5197" t="s">
        <v>2171</v>
      </c>
      <c r="C5197">
        <v>15</v>
      </c>
      <c r="D5197" t="s">
        <v>1798</v>
      </c>
      <c r="E5197" t="s">
        <v>140</v>
      </c>
      <c r="F5197" s="79" t="s">
        <v>510</v>
      </c>
      <c r="G5197">
        <v>21.69</v>
      </c>
      <c r="H5197">
        <v>121.6</v>
      </c>
      <c r="I5197">
        <v>1</v>
      </c>
      <c r="J5197">
        <v>99.9</v>
      </c>
      <c r="K5197">
        <v>102</v>
      </c>
      <c r="L5197">
        <v>70.400000000000006</v>
      </c>
      <c r="M5197">
        <v>23</v>
      </c>
      <c r="N5197">
        <v>-1.9E-2</v>
      </c>
      <c r="O5197">
        <v>216</v>
      </c>
      <c r="P5197">
        <v>13.52</v>
      </c>
      <c r="Q5197">
        <v>4</v>
      </c>
      <c r="R5197">
        <v>109.6</v>
      </c>
      <c r="S5197">
        <v>5</v>
      </c>
      <c r="T5197">
        <v>96.1</v>
      </c>
      <c r="U5197">
        <v>1</v>
      </c>
      <c r="V5197">
        <v>1.79</v>
      </c>
      <c r="W5197">
        <v>116</v>
      </c>
    </row>
    <row r="5198" spans="1:23" x14ac:dyDescent="0.25">
      <c r="A5198">
        <f>COUNTIF('Value Matchup'!$D$356:$D$423,D5198)</f>
        <v>0</v>
      </c>
      <c r="B5198" t="s">
        <v>2171</v>
      </c>
      <c r="C5198">
        <v>16</v>
      </c>
      <c r="D5198" t="s">
        <v>2130</v>
      </c>
      <c r="E5198" t="s">
        <v>167</v>
      </c>
      <c r="F5198" s="79" t="s">
        <v>647</v>
      </c>
      <c r="G5198">
        <v>21.56</v>
      </c>
      <c r="H5198">
        <v>116.1</v>
      </c>
      <c r="I5198">
        <v>13</v>
      </c>
      <c r="J5198">
        <v>94.5</v>
      </c>
      <c r="K5198">
        <v>26</v>
      </c>
      <c r="L5198">
        <v>66.7</v>
      </c>
      <c r="M5198">
        <v>127</v>
      </c>
      <c r="N5198">
        <v>3.0000000000000001E-3</v>
      </c>
      <c r="O5198">
        <v>163</v>
      </c>
      <c r="P5198">
        <v>5.62</v>
      </c>
      <c r="Q5198">
        <v>66</v>
      </c>
      <c r="R5198">
        <v>105.6</v>
      </c>
      <c r="S5198">
        <v>90</v>
      </c>
      <c r="T5198">
        <v>100</v>
      </c>
      <c r="U5198">
        <v>41</v>
      </c>
      <c r="V5198">
        <v>-0.28000000000000003</v>
      </c>
      <c r="W5198">
        <v>172</v>
      </c>
    </row>
    <row r="5199" spans="1:23" x14ac:dyDescent="0.25">
      <c r="A5199">
        <f>COUNTIF('Value Matchup'!$D$356:$D$423,D5199)</f>
        <v>0</v>
      </c>
      <c r="B5199" t="s">
        <v>2171</v>
      </c>
      <c r="C5199">
        <v>17</v>
      </c>
      <c r="D5199" t="s">
        <v>2157</v>
      </c>
      <c r="E5199" t="s">
        <v>134</v>
      </c>
      <c r="F5199" s="79" t="s">
        <v>752</v>
      </c>
      <c r="G5199">
        <v>21.54</v>
      </c>
      <c r="H5199">
        <v>115.6</v>
      </c>
      <c r="I5199">
        <v>16</v>
      </c>
      <c r="J5199">
        <v>94.1</v>
      </c>
      <c r="K5199">
        <v>22</v>
      </c>
      <c r="L5199">
        <v>64.7</v>
      </c>
      <c r="M5199">
        <v>206</v>
      </c>
      <c r="N5199">
        <v>3.7999999999999999E-2</v>
      </c>
      <c r="O5199">
        <v>72</v>
      </c>
      <c r="P5199">
        <v>9.27</v>
      </c>
      <c r="Q5199">
        <v>14</v>
      </c>
      <c r="R5199">
        <v>109.1</v>
      </c>
      <c r="S5199">
        <v>11</v>
      </c>
      <c r="T5199">
        <v>99.8</v>
      </c>
      <c r="U5199">
        <v>35</v>
      </c>
      <c r="V5199">
        <v>0.8</v>
      </c>
      <c r="W5199">
        <v>143</v>
      </c>
    </row>
    <row r="5200" spans="1:23" x14ac:dyDescent="0.25">
      <c r="A5200">
        <f>COUNTIF('Value Matchup'!$D$356:$D$423,D5200)</f>
        <v>0</v>
      </c>
      <c r="B5200" t="s">
        <v>2171</v>
      </c>
      <c r="C5200">
        <v>18</v>
      </c>
      <c r="D5200" t="s">
        <v>2002</v>
      </c>
      <c r="E5200" t="s">
        <v>134</v>
      </c>
      <c r="F5200" s="79" t="s">
        <v>536</v>
      </c>
      <c r="G5200">
        <v>20.89</v>
      </c>
      <c r="H5200">
        <v>112.3</v>
      </c>
      <c r="I5200">
        <v>38</v>
      </c>
      <c r="J5200">
        <v>91.4</v>
      </c>
      <c r="K5200">
        <v>13</v>
      </c>
      <c r="L5200">
        <v>69.400000000000006</v>
      </c>
      <c r="M5200">
        <v>40</v>
      </c>
      <c r="N5200">
        <v>1.7000000000000001E-2</v>
      </c>
      <c r="O5200">
        <v>125</v>
      </c>
      <c r="P5200">
        <v>10.39</v>
      </c>
      <c r="Q5200">
        <v>11</v>
      </c>
      <c r="R5200">
        <v>109.2</v>
      </c>
      <c r="S5200">
        <v>10</v>
      </c>
      <c r="T5200">
        <v>98.8</v>
      </c>
      <c r="U5200">
        <v>15</v>
      </c>
      <c r="V5200">
        <v>6.53</v>
      </c>
      <c r="W5200">
        <v>30</v>
      </c>
    </row>
    <row r="5201" spans="1:23" x14ac:dyDescent="0.25">
      <c r="A5201">
        <f>COUNTIF('Value Matchup'!$D$356:$D$423,D5201)</f>
        <v>0</v>
      </c>
      <c r="B5201" t="s">
        <v>2171</v>
      </c>
      <c r="C5201">
        <v>19</v>
      </c>
      <c r="D5201" t="s">
        <v>2138</v>
      </c>
      <c r="E5201" t="s">
        <v>167</v>
      </c>
      <c r="F5201" s="79" t="s">
        <v>1540</v>
      </c>
      <c r="G5201">
        <v>20.440000000000001</v>
      </c>
      <c r="H5201">
        <v>107.1</v>
      </c>
      <c r="I5201">
        <v>94</v>
      </c>
      <c r="J5201">
        <v>86.6</v>
      </c>
      <c r="K5201">
        <v>1</v>
      </c>
      <c r="L5201">
        <v>67.400000000000006</v>
      </c>
      <c r="M5201">
        <v>106</v>
      </c>
      <c r="N5201">
        <v>-7.9000000000000001E-2</v>
      </c>
      <c r="O5201">
        <v>303</v>
      </c>
      <c r="P5201">
        <v>7.09</v>
      </c>
      <c r="Q5201">
        <v>39</v>
      </c>
      <c r="R5201">
        <v>107</v>
      </c>
      <c r="S5201">
        <v>43</v>
      </c>
      <c r="T5201">
        <v>99.9</v>
      </c>
      <c r="U5201">
        <v>37</v>
      </c>
      <c r="V5201">
        <v>4.2300000000000004</v>
      </c>
      <c r="W5201">
        <v>57</v>
      </c>
    </row>
    <row r="5202" spans="1:23" x14ac:dyDescent="0.25">
      <c r="A5202">
        <f>COUNTIF('Value Matchup'!$D$356:$D$423,D5202)</f>
        <v>0</v>
      </c>
      <c r="B5202" t="s">
        <v>2171</v>
      </c>
      <c r="C5202">
        <v>20</v>
      </c>
      <c r="D5202" t="s">
        <v>2145</v>
      </c>
      <c r="E5202" t="s">
        <v>155</v>
      </c>
      <c r="F5202" s="79" t="s">
        <v>750</v>
      </c>
      <c r="G5202">
        <v>20.27</v>
      </c>
      <c r="H5202">
        <v>112.3</v>
      </c>
      <c r="I5202">
        <v>39</v>
      </c>
      <c r="J5202">
        <v>92</v>
      </c>
      <c r="K5202">
        <v>15</v>
      </c>
      <c r="L5202">
        <v>68.7</v>
      </c>
      <c r="M5202">
        <v>58</v>
      </c>
      <c r="N5202">
        <v>-3.9E-2</v>
      </c>
      <c r="O5202">
        <v>251</v>
      </c>
      <c r="P5202">
        <v>7.09</v>
      </c>
      <c r="Q5202">
        <v>38</v>
      </c>
      <c r="R5202">
        <v>107.6</v>
      </c>
      <c r="S5202">
        <v>32</v>
      </c>
      <c r="T5202">
        <v>100.5</v>
      </c>
      <c r="U5202">
        <v>66</v>
      </c>
      <c r="V5202">
        <v>4.97</v>
      </c>
      <c r="W5202">
        <v>48</v>
      </c>
    </row>
    <row r="5203" spans="1:23" x14ac:dyDescent="0.25">
      <c r="A5203">
        <f>COUNTIF('Value Matchup'!$D$356:$D$423,D5203)</f>
        <v>0</v>
      </c>
      <c r="B5203" t="s">
        <v>2171</v>
      </c>
      <c r="C5203">
        <v>21</v>
      </c>
      <c r="D5203" t="s">
        <v>2170</v>
      </c>
      <c r="E5203" t="s">
        <v>182</v>
      </c>
      <c r="F5203" s="79" t="s">
        <v>959</v>
      </c>
      <c r="G5203">
        <v>20.16</v>
      </c>
      <c r="H5203">
        <v>113.8</v>
      </c>
      <c r="I5203">
        <v>21</v>
      </c>
      <c r="J5203">
        <v>93.6</v>
      </c>
      <c r="K5203">
        <v>20</v>
      </c>
      <c r="L5203">
        <v>64.099999999999994</v>
      </c>
      <c r="M5203">
        <v>230</v>
      </c>
      <c r="N5203">
        <v>-2.1999999999999999E-2</v>
      </c>
      <c r="O5203">
        <v>219</v>
      </c>
      <c r="P5203">
        <v>7.19</v>
      </c>
      <c r="Q5203">
        <v>36</v>
      </c>
      <c r="R5203">
        <v>107.5</v>
      </c>
      <c r="S5203">
        <v>33</v>
      </c>
      <c r="T5203">
        <v>100.3</v>
      </c>
      <c r="U5203">
        <v>58</v>
      </c>
      <c r="V5203">
        <v>2.75</v>
      </c>
      <c r="W5203">
        <v>81</v>
      </c>
    </row>
    <row r="5204" spans="1:23" x14ac:dyDescent="0.25">
      <c r="A5204">
        <f>COUNTIF('Value Matchup'!$D$356:$D$423,D5204)</f>
        <v>0</v>
      </c>
      <c r="B5204" t="s">
        <v>2171</v>
      </c>
      <c r="C5204">
        <v>22</v>
      </c>
      <c r="D5204" t="s">
        <v>1335</v>
      </c>
      <c r="E5204" t="s">
        <v>140</v>
      </c>
      <c r="F5204" s="79" t="s">
        <v>538</v>
      </c>
      <c r="G5204">
        <v>19.809999999999999</v>
      </c>
      <c r="H5204">
        <v>110.9</v>
      </c>
      <c r="I5204">
        <v>52</v>
      </c>
      <c r="J5204">
        <v>91.1</v>
      </c>
      <c r="K5204">
        <v>10</v>
      </c>
      <c r="L5204">
        <v>71.099999999999994</v>
      </c>
      <c r="M5204">
        <v>12</v>
      </c>
      <c r="N5204">
        <v>-8.9999999999999993E-3</v>
      </c>
      <c r="O5204">
        <v>189</v>
      </c>
      <c r="P5204">
        <v>14.09</v>
      </c>
      <c r="Q5204">
        <v>1</v>
      </c>
      <c r="R5204">
        <v>112.1</v>
      </c>
      <c r="S5204">
        <v>1</v>
      </c>
      <c r="T5204">
        <v>98</v>
      </c>
      <c r="U5204">
        <v>8</v>
      </c>
      <c r="V5204">
        <v>-1.1299999999999999</v>
      </c>
      <c r="W5204">
        <v>192</v>
      </c>
    </row>
    <row r="5205" spans="1:23" x14ac:dyDescent="0.25">
      <c r="A5205">
        <f>COUNTIF('Value Matchup'!$D$356:$D$423,D5205)</f>
        <v>0</v>
      </c>
      <c r="B5205" t="s">
        <v>2171</v>
      </c>
      <c r="C5205">
        <v>23</v>
      </c>
      <c r="D5205" t="s">
        <v>1959</v>
      </c>
      <c r="E5205" t="s">
        <v>114</v>
      </c>
      <c r="F5205" s="79" t="s">
        <v>540</v>
      </c>
      <c r="G5205">
        <v>18.64</v>
      </c>
      <c r="H5205">
        <v>113.6</v>
      </c>
      <c r="I5205">
        <v>23</v>
      </c>
      <c r="J5205">
        <v>95</v>
      </c>
      <c r="K5205">
        <v>30</v>
      </c>
      <c r="L5205">
        <v>65</v>
      </c>
      <c r="M5205">
        <v>193</v>
      </c>
      <c r="N5205">
        <v>-2E-3</v>
      </c>
      <c r="O5205">
        <v>176</v>
      </c>
      <c r="P5205">
        <v>7.87</v>
      </c>
      <c r="Q5205">
        <v>28</v>
      </c>
      <c r="R5205">
        <v>108</v>
      </c>
      <c r="S5205">
        <v>23</v>
      </c>
      <c r="T5205">
        <v>100.1</v>
      </c>
      <c r="U5205">
        <v>45</v>
      </c>
      <c r="V5205">
        <v>-6.57</v>
      </c>
      <c r="W5205">
        <v>288</v>
      </c>
    </row>
    <row r="5206" spans="1:23" x14ac:dyDescent="0.25">
      <c r="A5206">
        <f>COUNTIF('Value Matchup'!$D$356:$D$423,D5206)</f>
        <v>0</v>
      </c>
      <c r="B5206" t="s">
        <v>2171</v>
      </c>
      <c r="C5206">
        <v>24</v>
      </c>
      <c r="D5206" t="s">
        <v>1838</v>
      </c>
      <c r="E5206" t="s">
        <v>150</v>
      </c>
      <c r="F5206" s="79" t="s">
        <v>2026</v>
      </c>
      <c r="G5206">
        <v>18.32</v>
      </c>
      <c r="H5206">
        <v>112.3</v>
      </c>
      <c r="I5206">
        <v>40</v>
      </c>
      <c r="J5206">
        <v>93.9</v>
      </c>
      <c r="K5206">
        <v>21</v>
      </c>
      <c r="L5206">
        <v>65</v>
      </c>
      <c r="M5206">
        <v>196</v>
      </c>
      <c r="N5206">
        <v>3.0000000000000001E-3</v>
      </c>
      <c r="O5206">
        <v>165</v>
      </c>
      <c r="P5206">
        <v>8.8000000000000007</v>
      </c>
      <c r="Q5206">
        <v>21</v>
      </c>
      <c r="R5206">
        <v>107.9</v>
      </c>
      <c r="S5206">
        <v>25</v>
      </c>
      <c r="T5206">
        <v>99.1</v>
      </c>
      <c r="U5206">
        <v>19</v>
      </c>
      <c r="V5206">
        <v>4.05</v>
      </c>
      <c r="W5206">
        <v>59</v>
      </c>
    </row>
    <row r="5207" spans="1:23" x14ac:dyDescent="0.25">
      <c r="A5207">
        <f>COUNTIF('Value Matchup'!$D$356:$D$423,D5207)</f>
        <v>0</v>
      </c>
      <c r="B5207" t="s">
        <v>2171</v>
      </c>
      <c r="C5207">
        <v>25</v>
      </c>
      <c r="D5207" t="s">
        <v>2134</v>
      </c>
      <c r="E5207" t="s">
        <v>114</v>
      </c>
      <c r="F5207" s="79" t="s">
        <v>456</v>
      </c>
      <c r="G5207">
        <v>18.260000000000002</v>
      </c>
      <c r="H5207">
        <v>116.9</v>
      </c>
      <c r="I5207">
        <v>12</v>
      </c>
      <c r="J5207">
        <v>98.6</v>
      </c>
      <c r="K5207">
        <v>78</v>
      </c>
      <c r="L5207">
        <v>65.900000000000006</v>
      </c>
      <c r="M5207">
        <v>162</v>
      </c>
      <c r="N5207">
        <v>-2.3E-2</v>
      </c>
      <c r="O5207">
        <v>222</v>
      </c>
      <c r="P5207">
        <v>9.6</v>
      </c>
      <c r="Q5207">
        <v>13</v>
      </c>
      <c r="R5207">
        <v>107.9</v>
      </c>
      <c r="S5207">
        <v>24</v>
      </c>
      <c r="T5207">
        <v>98.3</v>
      </c>
      <c r="U5207">
        <v>11</v>
      </c>
      <c r="V5207">
        <v>0.08</v>
      </c>
      <c r="W5207">
        <v>163</v>
      </c>
    </row>
    <row r="5208" spans="1:23" x14ac:dyDescent="0.25">
      <c r="A5208">
        <f>COUNTIF('Value Matchup'!$D$356:$D$423,D5208)</f>
        <v>1</v>
      </c>
      <c r="B5208" t="s">
        <v>2171</v>
      </c>
      <c r="C5208">
        <v>26</v>
      </c>
      <c r="D5208" t="s">
        <v>208</v>
      </c>
      <c r="E5208" t="s">
        <v>140</v>
      </c>
      <c r="F5208" s="79" t="s">
        <v>756</v>
      </c>
      <c r="G5208">
        <v>17.48</v>
      </c>
      <c r="H5208">
        <v>109</v>
      </c>
      <c r="I5208">
        <v>74</v>
      </c>
      <c r="J5208">
        <v>91.5</v>
      </c>
      <c r="K5208">
        <v>14</v>
      </c>
      <c r="L5208">
        <v>64.3</v>
      </c>
      <c r="M5208">
        <v>221</v>
      </c>
      <c r="N5208">
        <v>-0.09</v>
      </c>
      <c r="O5208">
        <v>310</v>
      </c>
      <c r="P5208">
        <v>10.38</v>
      </c>
      <c r="Q5208">
        <v>12</v>
      </c>
      <c r="R5208">
        <v>109.1</v>
      </c>
      <c r="S5208">
        <v>13</v>
      </c>
      <c r="T5208">
        <v>98.7</v>
      </c>
      <c r="U5208">
        <v>12</v>
      </c>
      <c r="V5208">
        <v>-6.81</v>
      </c>
      <c r="W5208">
        <v>293</v>
      </c>
    </row>
    <row r="5209" spans="1:23" x14ac:dyDescent="0.25">
      <c r="A5209">
        <f>COUNTIF('Value Matchup'!$D$356:$D$423,D5209)</f>
        <v>0</v>
      </c>
      <c r="B5209" t="s">
        <v>2171</v>
      </c>
      <c r="C5209">
        <v>27</v>
      </c>
      <c r="D5209" t="s">
        <v>985</v>
      </c>
      <c r="E5209" t="s">
        <v>150</v>
      </c>
      <c r="F5209" s="79" t="s">
        <v>510</v>
      </c>
      <c r="G5209">
        <v>17.350000000000001</v>
      </c>
      <c r="H5209">
        <v>112.3</v>
      </c>
      <c r="I5209">
        <v>37</v>
      </c>
      <c r="J5209">
        <v>95</v>
      </c>
      <c r="K5209">
        <v>31</v>
      </c>
      <c r="L5209">
        <v>65.400000000000006</v>
      </c>
      <c r="M5209">
        <v>180</v>
      </c>
      <c r="N5209">
        <v>-4.0000000000000001E-3</v>
      </c>
      <c r="O5209">
        <v>178</v>
      </c>
      <c r="P5209">
        <v>7.85</v>
      </c>
      <c r="Q5209">
        <v>29</v>
      </c>
      <c r="R5209">
        <v>107.2</v>
      </c>
      <c r="S5209">
        <v>36</v>
      </c>
      <c r="T5209">
        <v>99.4</v>
      </c>
      <c r="U5209">
        <v>23</v>
      </c>
      <c r="V5209">
        <v>-1.1399999999999999</v>
      </c>
      <c r="W5209">
        <v>193</v>
      </c>
    </row>
    <row r="5210" spans="1:23" x14ac:dyDescent="0.25">
      <c r="A5210">
        <f>COUNTIF('Value Matchup'!$D$356:$D$423,D5210)</f>
        <v>0</v>
      </c>
      <c r="B5210" t="s">
        <v>2171</v>
      </c>
      <c r="C5210">
        <v>28</v>
      </c>
      <c r="D5210" t="s">
        <v>1249</v>
      </c>
      <c r="E5210" t="s">
        <v>134</v>
      </c>
      <c r="F5210" s="79" t="s">
        <v>545</v>
      </c>
      <c r="G5210">
        <v>17.11</v>
      </c>
      <c r="H5210">
        <v>111.4</v>
      </c>
      <c r="I5210">
        <v>46</v>
      </c>
      <c r="J5210">
        <v>94.3</v>
      </c>
      <c r="K5210">
        <v>24</v>
      </c>
      <c r="L5210">
        <v>66.7</v>
      </c>
      <c r="M5210">
        <v>126</v>
      </c>
      <c r="N5210">
        <v>0.01</v>
      </c>
      <c r="O5210">
        <v>143</v>
      </c>
      <c r="P5210">
        <v>8.2899999999999991</v>
      </c>
      <c r="Q5210">
        <v>24</v>
      </c>
      <c r="R5210">
        <v>108.4</v>
      </c>
      <c r="S5210">
        <v>15</v>
      </c>
      <c r="T5210">
        <v>100.1</v>
      </c>
      <c r="U5210">
        <v>47</v>
      </c>
      <c r="V5210">
        <v>2.29</v>
      </c>
      <c r="W5210">
        <v>97</v>
      </c>
    </row>
    <row r="5211" spans="1:23" x14ac:dyDescent="0.25">
      <c r="A5211">
        <f>COUNTIF('Value Matchup'!$D$356:$D$423,D5211)</f>
        <v>0</v>
      </c>
      <c r="B5211" t="s">
        <v>2171</v>
      </c>
      <c r="C5211">
        <v>29</v>
      </c>
      <c r="D5211" t="s">
        <v>2124</v>
      </c>
      <c r="E5211" t="s">
        <v>114</v>
      </c>
      <c r="F5211" s="79" t="s">
        <v>539</v>
      </c>
      <c r="G5211">
        <v>16.5</v>
      </c>
      <c r="H5211">
        <v>114.7</v>
      </c>
      <c r="I5211">
        <v>17</v>
      </c>
      <c r="J5211">
        <v>98.2</v>
      </c>
      <c r="K5211">
        <v>67</v>
      </c>
      <c r="L5211">
        <v>64.7</v>
      </c>
      <c r="M5211">
        <v>207</v>
      </c>
      <c r="N5211">
        <v>4.0000000000000001E-3</v>
      </c>
      <c r="O5211">
        <v>161</v>
      </c>
      <c r="P5211">
        <v>11.2</v>
      </c>
      <c r="Q5211">
        <v>8</v>
      </c>
      <c r="R5211">
        <v>109.1</v>
      </c>
      <c r="S5211">
        <v>12</v>
      </c>
      <c r="T5211">
        <v>97.9</v>
      </c>
      <c r="U5211">
        <v>7</v>
      </c>
      <c r="V5211">
        <v>6.59</v>
      </c>
      <c r="W5211">
        <v>29</v>
      </c>
    </row>
    <row r="5212" spans="1:23" x14ac:dyDescent="0.25">
      <c r="A5212">
        <f>COUNTIF('Value Matchup'!$D$356:$D$423,D5212)</f>
        <v>0</v>
      </c>
      <c r="B5212" t="s">
        <v>2171</v>
      </c>
      <c r="C5212">
        <v>30</v>
      </c>
      <c r="D5212" t="s">
        <v>2028</v>
      </c>
      <c r="E5212" t="s">
        <v>150</v>
      </c>
      <c r="F5212" s="79" t="s">
        <v>453</v>
      </c>
      <c r="G5212">
        <v>16.34</v>
      </c>
      <c r="H5212">
        <v>113.1</v>
      </c>
      <c r="I5212">
        <v>31</v>
      </c>
      <c r="J5212">
        <v>96.7</v>
      </c>
      <c r="K5212">
        <v>50</v>
      </c>
      <c r="L5212">
        <v>65.7</v>
      </c>
      <c r="M5212">
        <v>169</v>
      </c>
      <c r="N5212">
        <v>8.5999999999999993E-2</v>
      </c>
      <c r="O5212">
        <v>19</v>
      </c>
      <c r="P5212">
        <v>7.88</v>
      </c>
      <c r="Q5212">
        <v>27</v>
      </c>
      <c r="R5212">
        <v>107.4</v>
      </c>
      <c r="S5212">
        <v>34</v>
      </c>
      <c r="T5212">
        <v>99.6</v>
      </c>
      <c r="U5212">
        <v>27</v>
      </c>
      <c r="V5212">
        <v>-4.6100000000000003</v>
      </c>
      <c r="W5212">
        <v>261</v>
      </c>
    </row>
    <row r="5213" spans="1:23" x14ac:dyDescent="0.25">
      <c r="A5213">
        <f>COUNTIF('Value Matchup'!$D$356:$D$423,D5213)</f>
        <v>0</v>
      </c>
      <c r="B5213" t="s">
        <v>2171</v>
      </c>
      <c r="C5213">
        <v>31</v>
      </c>
      <c r="D5213" t="s">
        <v>2169</v>
      </c>
      <c r="E5213" t="s">
        <v>112</v>
      </c>
      <c r="F5213" s="79" t="s">
        <v>466</v>
      </c>
      <c r="G5213">
        <v>16.29</v>
      </c>
      <c r="H5213">
        <v>114.3</v>
      </c>
      <c r="I5213">
        <v>19</v>
      </c>
      <c r="J5213">
        <v>98</v>
      </c>
      <c r="K5213">
        <v>64</v>
      </c>
      <c r="L5213">
        <v>65.599999999999994</v>
      </c>
      <c r="M5213">
        <v>173</v>
      </c>
      <c r="N5213">
        <v>3.6999999999999998E-2</v>
      </c>
      <c r="O5213">
        <v>74</v>
      </c>
      <c r="P5213">
        <v>-0.63</v>
      </c>
      <c r="Q5213">
        <v>175</v>
      </c>
      <c r="R5213">
        <v>103.5</v>
      </c>
      <c r="S5213">
        <v>157</v>
      </c>
      <c r="T5213">
        <v>104.1</v>
      </c>
      <c r="U5213">
        <v>186</v>
      </c>
      <c r="V5213">
        <v>-1.21</v>
      </c>
      <c r="W5213">
        <v>196</v>
      </c>
    </row>
    <row r="5214" spans="1:23" x14ac:dyDescent="0.25">
      <c r="A5214">
        <f>COUNTIF('Value Matchup'!$D$356:$D$423,D5214)</f>
        <v>0</v>
      </c>
      <c r="B5214" t="s">
        <v>2171</v>
      </c>
      <c r="C5214">
        <v>32</v>
      </c>
      <c r="D5214" t="s">
        <v>2125</v>
      </c>
      <c r="E5214" t="s">
        <v>1668</v>
      </c>
      <c r="F5214" s="79" t="s">
        <v>1540</v>
      </c>
      <c r="G5214">
        <v>16.18</v>
      </c>
      <c r="H5214">
        <v>118.5</v>
      </c>
      <c r="I5214">
        <v>7</v>
      </c>
      <c r="J5214">
        <v>102.3</v>
      </c>
      <c r="K5214">
        <v>151</v>
      </c>
      <c r="L5214">
        <v>73</v>
      </c>
      <c r="M5214">
        <v>6</v>
      </c>
      <c r="N5214">
        <v>-7.1999999999999995E-2</v>
      </c>
      <c r="O5214">
        <v>296</v>
      </c>
      <c r="P5214">
        <v>5.72</v>
      </c>
      <c r="Q5214">
        <v>63</v>
      </c>
      <c r="R5214">
        <v>106.7</v>
      </c>
      <c r="S5214">
        <v>55</v>
      </c>
      <c r="T5214">
        <v>101</v>
      </c>
      <c r="U5214">
        <v>80</v>
      </c>
      <c r="V5214">
        <v>4.5999999999999996</v>
      </c>
      <c r="W5214">
        <v>53</v>
      </c>
    </row>
    <row r="5215" spans="1:23" x14ac:dyDescent="0.25">
      <c r="A5215">
        <f>COUNTIF('Value Matchup'!$D$356:$D$423,D5215)</f>
        <v>0</v>
      </c>
      <c r="B5215" t="s">
        <v>2171</v>
      </c>
      <c r="C5215">
        <v>33</v>
      </c>
      <c r="D5215" t="s">
        <v>2141</v>
      </c>
      <c r="E5215" t="s">
        <v>167</v>
      </c>
      <c r="F5215" s="79" t="s">
        <v>1372</v>
      </c>
      <c r="G5215">
        <v>16.170000000000002</v>
      </c>
      <c r="H5215">
        <v>111.8</v>
      </c>
      <c r="I5215">
        <v>43</v>
      </c>
      <c r="J5215">
        <v>95.6</v>
      </c>
      <c r="K5215">
        <v>37</v>
      </c>
      <c r="L5215">
        <v>66.599999999999994</v>
      </c>
      <c r="M5215">
        <v>131</v>
      </c>
      <c r="N5215">
        <v>1.2E-2</v>
      </c>
      <c r="O5215">
        <v>137</v>
      </c>
      <c r="P5215">
        <v>5.55</v>
      </c>
      <c r="Q5215">
        <v>69</v>
      </c>
      <c r="R5215">
        <v>105.7</v>
      </c>
      <c r="S5215">
        <v>86</v>
      </c>
      <c r="T5215">
        <v>100.2</v>
      </c>
      <c r="U5215">
        <v>48</v>
      </c>
      <c r="V5215">
        <v>1.83</v>
      </c>
      <c r="W5215">
        <v>114</v>
      </c>
    </row>
    <row r="5216" spans="1:23" x14ac:dyDescent="0.25">
      <c r="A5216">
        <f>COUNTIF('Value Matchup'!$D$356:$D$423,D5216)</f>
        <v>0</v>
      </c>
      <c r="B5216" t="s">
        <v>2171</v>
      </c>
      <c r="C5216">
        <v>34</v>
      </c>
      <c r="D5216" t="s">
        <v>1318</v>
      </c>
      <c r="E5216" t="s">
        <v>232</v>
      </c>
      <c r="F5216" s="79" t="s">
        <v>465</v>
      </c>
      <c r="G5216">
        <v>15.66</v>
      </c>
      <c r="H5216">
        <v>117.2</v>
      </c>
      <c r="I5216">
        <v>11</v>
      </c>
      <c r="J5216">
        <v>101.5</v>
      </c>
      <c r="K5216">
        <v>129</v>
      </c>
      <c r="L5216">
        <v>64</v>
      </c>
      <c r="M5216">
        <v>232</v>
      </c>
      <c r="N5216">
        <v>-1.4E-2</v>
      </c>
      <c r="O5216">
        <v>198</v>
      </c>
      <c r="P5216">
        <v>8.92</v>
      </c>
      <c r="Q5216">
        <v>19</v>
      </c>
      <c r="R5216">
        <v>107.1</v>
      </c>
      <c r="S5216">
        <v>39</v>
      </c>
      <c r="T5216">
        <v>98.2</v>
      </c>
      <c r="U5216">
        <v>10</v>
      </c>
      <c r="V5216">
        <v>7.6</v>
      </c>
      <c r="W5216">
        <v>19</v>
      </c>
    </row>
    <row r="5217" spans="1:23" x14ac:dyDescent="0.25">
      <c r="A5217">
        <f>COUNTIF('Value Matchup'!$D$356:$D$423,D5217)</f>
        <v>0</v>
      </c>
      <c r="B5217" t="s">
        <v>2171</v>
      </c>
      <c r="C5217">
        <v>35</v>
      </c>
      <c r="D5217" t="s">
        <v>2129</v>
      </c>
      <c r="E5217" t="s">
        <v>110</v>
      </c>
      <c r="F5217" s="79" t="s">
        <v>1479</v>
      </c>
      <c r="G5217">
        <v>15.64</v>
      </c>
      <c r="H5217">
        <v>113</v>
      </c>
      <c r="I5217">
        <v>32</v>
      </c>
      <c r="J5217">
        <v>97.4</v>
      </c>
      <c r="K5217">
        <v>59</v>
      </c>
      <c r="L5217">
        <v>65.900000000000006</v>
      </c>
      <c r="M5217">
        <v>160</v>
      </c>
      <c r="N5217">
        <v>0.02</v>
      </c>
      <c r="O5217">
        <v>116</v>
      </c>
      <c r="P5217">
        <v>7.13</v>
      </c>
      <c r="Q5217">
        <v>37</v>
      </c>
      <c r="R5217">
        <v>108.1</v>
      </c>
      <c r="S5217">
        <v>19</v>
      </c>
      <c r="T5217">
        <v>101</v>
      </c>
      <c r="U5217">
        <v>78</v>
      </c>
      <c r="V5217">
        <v>6.41</v>
      </c>
      <c r="W5217">
        <v>32</v>
      </c>
    </row>
    <row r="5218" spans="1:23" x14ac:dyDescent="0.25">
      <c r="A5218">
        <f>COUNTIF('Value Matchup'!$D$356:$D$423,D5218)</f>
        <v>0</v>
      </c>
      <c r="B5218" t="s">
        <v>2171</v>
      </c>
      <c r="C5218">
        <v>36</v>
      </c>
      <c r="D5218" t="s">
        <v>2123</v>
      </c>
      <c r="E5218" t="s">
        <v>110</v>
      </c>
      <c r="F5218" s="79" t="s">
        <v>759</v>
      </c>
      <c r="G5218">
        <v>15.42</v>
      </c>
      <c r="H5218">
        <v>111.4</v>
      </c>
      <c r="I5218">
        <v>47</v>
      </c>
      <c r="J5218">
        <v>96</v>
      </c>
      <c r="K5218">
        <v>43</v>
      </c>
      <c r="L5218">
        <v>51.9</v>
      </c>
      <c r="M5218">
        <v>326</v>
      </c>
      <c r="N5218">
        <v>2.5000000000000001E-2</v>
      </c>
      <c r="O5218">
        <v>101</v>
      </c>
      <c r="P5218">
        <v>0.57999999999999996</v>
      </c>
      <c r="Q5218">
        <v>143</v>
      </c>
      <c r="R5218">
        <v>103.3</v>
      </c>
      <c r="S5218">
        <v>170</v>
      </c>
      <c r="T5218">
        <v>102.8</v>
      </c>
      <c r="U5218">
        <v>138</v>
      </c>
      <c r="V5218">
        <v>-10.49</v>
      </c>
      <c r="W5218">
        <v>318</v>
      </c>
    </row>
    <row r="5219" spans="1:23" x14ac:dyDescent="0.25">
      <c r="A5219">
        <f>COUNTIF('Value Matchup'!$D$356:$D$423,D5219)</f>
        <v>0</v>
      </c>
      <c r="B5219" t="s">
        <v>2171</v>
      </c>
      <c r="C5219">
        <v>37</v>
      </c>
      <c r="D5219" t="s">
        <v>2127</v>
      </c>
      <c r="E5219" t="s">
        <v>150</v>
      </c>
      <c r="F5219" s="79" t="s">
        <v>652</v>
      </c>
      <c r="G5219">
        <v>15.42</v>
      </c>
      <c r="H5219">
        <v>110.5</v>
      </c>
      <c r="I5219">
        <v>55</v>
      </c>
      <c r="J5219">
        <v>95.1</v>
      </c>
      <c r="K5219">
        <v>34</v>
      </c>
      <c r="L5219">
        <v>62.6</v>
      </c>
      <c r="M5219">
        <v>282</v>
      </c>
      <c r="N5219">
        <v>4.4999999999999998E-2</v>
      </c>
      <c r="O5219">
        <v>64</v>
      </c>
      <c r="P5219">
        <v>7.21</v>
      </c>
      <c r="Q5219">
        <v>35</v>
      </c>
      <c r="R5219">
        <v>106.2</v>
      </c>
      <c r="S5219">
        <v>73</v>
      </c>
      <c r="T5219">
        <v>99</v>
      </c>
      <c r="U5219">
        <v>18</v>
      </c>
      <c r="V5219">
        <v>-2.14</v>
      </c>
      <c r="W5219">
        <v>218</v>
      </c>
    </row>
    <row r="5220" spans="1:23" x14ac:dyDescent="0.25">
      <c r="A5220">
        <f>COUNTIF('Value Matchup'!$D$356:$D$423,D5220)</f>
        <v>0</v>
      </c>
      <c r="B5220" t="s">
        <v>2171</v>
      </c>
      <c r="C5220">
        <v>38</v>
      </c>
      <c r="D5220" t="s">
        <v>2151</v>
      </c>
      <c r="E5220" t="s">
        <v>182</v>
      </c>
      <c r="F5220" s="79" t="s">
        <v>539</v>
      </c>
      <c r="G5220">
        <v>15.07</v>
      </c>
      <c r="H5220">
        <v>105.9</v>
      </c>
      <c r="I5220">
        <v>109</v>
      </c>
      <c r="J5220">
        <v>90.9</v>
      </c>
      <c r="K5220">
        <v>9</v>
      </c>
      <c r="L5220">
        <v>62.7</v>
      </c>
      <c r="M5220">
        <v>281</v>
      </c>
      <c r="N5220">
        <v>-0.06</v>
      </c>
      <c r="O5220">
        <v>281</v>
      </c>
      <c r="P5220">
        <v>6.95</v>
      </c>
      <c r="Q5220">
        <v>41</v>
      </c>
      <c r="R5220">
        <v>107.2</v>
      </c>
      <c r="S5220">
        <v>37</v>
      </c>
      <c r="T5220">
        <v>100.2</v>
      </c>
      <c r="U5220">
        <v>50</v>
      </c>
      <c r="V5220">
        <v>7.66</v>
      </c>
      <c r="W5220">
        <v>17</v>
      </c>
    </row>
    <row r="5221" spans="1:23" x14ac:dyDescent="0.25">
      <c r="A5221">
        <f>COUNTIF('Value Matchup'!$D$356:$D$423,D5221)</f>
        <v>0</v>
      </c>
      <c r="B5221" t="s">
        <v>2171</v>
      </c>
      <c r="C5221">
        <v>39</v>
      </c>
      <c r="D5221" t="s">
        <v>2154</v>
      </c>
      <c r="E5221" t="s">
        <v>114</v>
      </c>
      <c r="F5221" s="79" t="s">
        <v>545</v>
      </c>
      <c r="G5221">
        <v>15.02</v>
      </c>
      <c r="H5221">
        <v>109.7</v>
      </c>
      <c r="I5221">
        <v>64</v>
      </c>
      <c r="J5221">
        <v>94.7</v>
      </c>
      <c r="K5221">
        <v>28</v>
      </c>
      <c r="L5221">
        <v>65.5</v>
      </c>
      <c r="M5221">
        <v>176</v>
      </c>
      <c r="N5221">
        <v>0</v>
      </c>
      <c r="O5221">
        <v>172</v>
      </c>
      <c r="P5221">
        <v>6.15</v>
      </c>
      <c r="Q5221">
        <v>54</v>
      </c>
      <c r="R5221">
        <v>105.8</v>
      </c>
      <c r="S5221">
        <v>82</v>
      </c>
      <c r="T5221">
        <v>99.6</v>
      </c>
      <c r="U5221">
        <v>28</v>
      </c>
      <c r="V5221">
        <v>-8.0500000000000007</v>
      </c>
      <c r="W5221">
        <v>302</v>
      </c>
    </row>
    <row r="5222" spans="1:23" x14ac:dyDescent="0.25">
      <c r="A5222">
        <f>COUNTIF('Value Matchup'!$D$356:$D$423,D5222)</f>
        <v>0</v>
      </c>
      <c r="B5222" t="s">
        <v>2171</v>
      </c>
      <c r="C5222">
        <v>40</v>
      </c>
      <c r="D5222" t="s">
        <v>288</v>
      </c>
      <c r="E5222" t="s">
        <v>134</v>
      </c>
      <c r="F5222" s="79" t="s">
        <v>450</v>
      </c>
      <c r="G5222">
        <v>14.86</v>
      </c>
      <c r="H5222">
        <v>113.6</v>
      </c>
      <c r="I5222">
        <v>24</v>
      </c>
      <c r="J5222">
        <v>98.7</v>
      </c>
      <c r="K5222">
        <v>80</v>
      </c>
      <c r="L5222">
        <v>62.1</v>
      </c>
      <c r="M5222">
        <v>293</v>
      </c>
      <c r="N5222">
        <v>-9.2999999999999999E-2</v>
      </c>
      <c r="O5222">
        <v>312</v>
      </c>
      <c r="P5222">
        <v>4.5599999999999996</v>
      </c>
      <c r="Q5222">
        <v>86</v>
      </c>
      <c r="R5222">
        <v>106.3</v>
      </c>
      <c r="S5222">
        <v>71</v>
      </c>
      <c r="T5222">
        <v>101.7</v>
      </c>
      <c r="U5222">
        <v>104</v>
      </c>
      <c r="V5222">
        <v>-9.8800000000000008</v>
      </c>
      <c r="W5222">
        <v>317</v>
      </c>
    </row>
    <row r="5223" spans="1:23" x14ac:dyDescent="0.25">
      <c r="A5223">
        <f>COUNTIF('Value Matchup'!$D$356:$D$423,D5223)</f>
        <v>0</v>
      </c>
      <c r="B5223" t="s">
        <v>2171</v>
      </c>
      <c r="C5223">
        <v>41</v>
      </c>
      <c r="D5223" t="s">
        <v>2163</v>
      </c>
      <c r="E5223" t="s">
        <v>155</v>
      </c>
      <c r="F5223" s="79" t="s">
        <v>533</v>
      </c>
      <c r="G5223">
        <v>14.69</v>
      </c>
      <c r="H5223">
        <v>112.5</v>
      </c>
      <c r="I5223">
        <v>36</v>
      </c>
      <c r="J5223">
        <v>97.8</v>
      </c>
      <c r="K5223">
        <v>61</v>
      </c>
      <c r="L5223">
        <v>68.2</v>
      </c>
      <c r="M5223">
        <v>76</v>
      </c>
      <c r="N5223">
        <v>4.5999999999999999E-2</v>
      </c>
      <c r="O5223">
        <v>61</v>
      </c>
      <c r="P5223">
        <v>4.3099999999999996</v>
      </c>
      <c r="Q5223">
        <v>92</v>
      </c>
      <c r="R5223">
        <v>104.2</v>
      </c>
      <c r="S5223">
        <v>133</v>
      </c>
      <c r="T5223">
        <v>99.9</v>
      </c>
      <c r="U5223">
        <v>38</v>
      </c>
      <c r="V5223">
        <v>-6.38</v>
      </c>
      <c r="W5223">
        <v>284</v>
      </c>
    </row>
    <row r="5224" spans="1:23" x14ac:dyDescent="0.25">
      <c r="A5224">
        <f>COUNTIF('Value Matchup'!$D$356:$D$423,D5224)</f>
        <v>0</v>
      </c>
      <c r="B5224" t="s">
        <v>2171</v>
      </c>
      <c r="C5224">
        <v>42</v>
      </c>
      <c r="D5224" t="s">
        <v>2155</v>
      </c>
      <c r="E5224" t="s">
        <v>144</v>
      </c>
      <c r="F5224" s="79" t="s">
        <v>1213</v>
      </c>
      <c r="G5224">
        <v>14.33</v>
      </c>
      <c r="H5224">
        <v>109.1</v>
      </c>
      <c r="I5224">
        <v>70</v>
      </c>
      <c r="J5224">
        <v>94.8</v>
      </c>
      <c r="K5224">
        <v>29</v>
      </c>
      <c r="L5224">
        <v>65.2</v>
      </c>
      <c r="M5224">
        <v>188</v>
      </c>
      <c r="N5224">
        <v>4.5999999999999999E-2</v>
      </c>
      <c r="O5224">
        <v>62</v>
      </c>
      <c r="P5224">
        <v>2.54</v>
      </c>
      <c r="Q5224">
        <v>113</v>
      </c>
      <c r="R5224">
        <v>105.1</v>
      </c>
      <c r="S5224">
        <v>107</v>
      </c>
      <c r="T5224">
        <v>102.5</v>
      </c>
      <c r="U5224">
        <v>134</v>
      </c>
      <c r="V5224">
        <v>2.25</v>
      </c>
      <c r="W5224">
        <v>103</v>
      </c>
    </row>
    <row r="5225" spans="1:23" x14ac:dyDescent="0.25">
      <c r="A5225">
        <f>COUNTIF('Value Matchup'!$D$356:$D$423,D5225)</f>
        <v>0</v>
      </c>
      <c r="B5225" t="s">
        <v>2171</v>
      </c>
      <c r="C5225">
        <v>43</v>
      </c>
      <c r="D5225" t="s">
        <v>2059</v>
      </c>
      <c r="E5225" t="s">
        <v>167</v>
      </c>
      <c r="F5225" s="79" t="s">
        <v>1479</v>
      </c>
      <c r="G5225">
        <v>14.25</v>
      </c>
      <c r="H5225">
        <v>112.7</v>
      </c>
      <c r="I5225">
        <v>34</v>
      </c>
      <c r="J5225">
        <v>98.5</v>
      </c>
      <c r="K5225">
        <v>73</v>
      </c>
      <c r="L5225">
        <v>69.7</v>
      </c>
      <c r="M5225">
        <v>33</v>
      </c>
      <c r="N5225">
        <v>1.4999999999999999E-2</v>
      </c>
      <c r="O5225">
        <v>131</v>
      </c>
      <c r="P5225">
        <v>5.72</v>
      </c>
      <c r="Q5225">
        <v>64</v>
      </c>
      <c r="R5225">
        <v>105</v>
      </c>
      <c r="S5225">
        <v>109</v>
      </c>
      <c r="T5225">
        <v>99.3</v>
      </c>
      <c r="U5225">
        <v>22</v>
      </c>
      <c r="V5225">
        <v>2.66</v>
      </c>
      <c r="W5225">
        <v>83</v>
      </c>
    </row>
    <row r="5226" spans="1:23" x14ac:dyDescent="0.25">
      <c r="A5226">
        <f>COUNTIF('Value Matchup'!$D$356:$D$423,D5226)</f>
        <v>1</v>
      </c>
      <c r="B5226" t="s">
        <v>2171</v>
      </c>
      <c r="C5226">
        <v>44</v>
      </c>
      <c r="D5226" t="s">
        <v>82</v>
      </c>
      <c r="E5226" t="s">
        <v>232</v>
      </c>
      <c r="F5226" s="79" t="s">
        <v>545</v>
      </c>
      <c r="G5226">
        <v>14.14</v>
      </c>
      <c r="H5226">
        <v>107.4</v>
      </c>
      <c r="I5226">
        <v>91</v>
      </c>
      <c r="J5226">
        <v>93.3</v>
      </c>
      <c r="K5226">
        <v>19</v>
      </c>
      <c r="L5226">
        <v>66.400000000000006</v>
      </c>
      <c r="M5226">
        <v>138</v>
      </c>
      <c r="N5226">
        <v>1.7999999999999999E-2</v>
      </c>
      <c r="O5226">
        <v>122</v>
      </c>
      <c r="P5226">
        <v>5.5</v>
      </c>
      <c r="Q5226">
        <v>70</v>
      </c>
      <c r="R5226">
        <v>106.6</v>
      </c>
      <c r="S5226">
        <v>57</v>
      </c>
      <c r="T5226">
        <v>101.1</v>
      </c>
      <c r="U5226">
        <v>86</v>
      </c>
      <c r="V5226">
        <v>-2.38</v>
      </c>
      <c r="W5226">
        <v>223</v>
      </c>
    </row>
    <row r="5227" spans="1:23" x14ac:dyDescent="0.25">
      <c r="A5227">
        <f>COUNTIF('Value Matchup'!$D$356:$D$423,D5227)</f>
        <v>0</v>
      </c>
      <c r="B5227" t="s">
        <v>2171</v>
      </c>
      <c r="C5227">
        <v>45</v>
      </c>
      <c r="D5227" t="s">
        <v>2161</v>
      </c>
      <c r="E5227" t="s">
        <v>110</v>
      </c>
      <c r="F5227" s="79" t="s">
        <v>536</v>
      </c>
      <c r="G5227">
        <v>14.13</v>
      </c>
      <c r="H5227">
        <v>110.1</v>
      </c>
      <c r="I5227">
        <v>60</v>
      </c>
      <c r="J5227">
        <v>96</v>
      </c>
      <c r="K5227">
        <v>42</v>
      </c>
      <c r="L5227">
        <v>58.8</v>
      </c>
      <c r="M5227">
        <v>317</v>
      </c>
      <c r="N5227">
        <v>6.4000000000000001E-2</v>
      </c>
      <c r="O5227">
        <v>36</v>
      </c>
      <c r="P5227">
        <v>4.45</v>
      </c>
      <c r="Q5227">
        <v>87</v>
      </c>
      <c r="R5227">
        <v>106.8</v>
      </c>
      <c r="S5227">
        <v>50</v>
      </c>
      <c r="T5227">
        <v>102.3</v>
      </c>
      <c r="U5227">
        <v>121</v>
      </c>
      <c r="V5227">
        <v>-0.97</v>
      </c>
      <c r="W5227">
        <v>188</v>
      </c>
    </row>
    <row r="5228" spans="1:23" x14ac:dyDescent="0.25">
      <c r="A5228">
        <f>COUNTIF('Value Matchup'!$D$356:$D$423,D5228)</f>
        <v>0</v>
      </c>
      <c r="B5228" t="s">
        <v>2171</v>
      </c>
      <c r="C5228">
        <v>46</v>
      </c>
      <c r="D5228" t="s">
        <v>2032</v>
      </c>
      <c r="E5228" t="s">
        <v>167</v>
      </c>
      <c r="F5228" s="79" t="s">
        <v>571</v>
      </c>
      <c r="G5228">
        <v>13.63</v>
      </c>
      <c r="H5228">
        <v>108.1</v>
      </c>
      <c r="I5228">
        <v>79</v>
      </c>
      <c r="J5228">
        <v>94.5</v>
      </c>
      <c r="K5228">
        <v>25</v>
      </c>
      <c r="L5228">
        <v>70.7</v>
      </c>
      <c r="M5228">
        <v>20</v>
      </c>
      <c r="N5228">
        <v>1.9E-2</v>
      </c>
      <c r="O5228">
        <v>120</v>
      </c>
      <c r="P5228">
        <v>5.34</v>
      </c>
      <c r="Q5228">
        <v>75</v>
      </c>
      <c r="R5228">
        <v>105.8</v>
      </c>
      <c r="S5228">
        <v>83</v>
      </c>
      <c r="T5228">
        <v>100.4</v>
      </c>
      <c r="U5228">
        <v>62</v>
      </c>
      <c r="V5228">
        <v>1.6</v>
      </c>
      <c r="W5228">
        <v>122</v>
      </c>
    </row>
    <row r="5229" spans="1:23" x14ac:dyDescent="0.25">
      <c r="A5229">
        <f>COUNTIF('Value Matchup'!$D$356:$D$423,D5229)</f>
        <v>1</v>
      </c>
      <c r="B5229" t="s">
        <v>2171</v>
      </c>
      <c r="C5229">
        <v>47</v>
      </c>
      <c r="D5229" t="s">
        <v>401</v>
      </c>
      <c r="E5229" t="s">
        <v>153</v>
      </c>
      <c r="F5229" s="79" t="s">
        <v>2162</v>
      </c>
      <c r="G5229">
        <v>13.6</v>
      </c>
      <c r="H5229">
        <v>115.9</v>
      </c>
      <c r="I5229">
        <v>15</v>
      </c>
      <c r="J5229">
        <v>102.3</v>
      </c>
      <c r="K5229">
        <v>149</v>
      </c>
      <c r="L5229">
        <v>58.2</v>
      </c>
      <c r="M5229">
        <v>322</v>
      </c>
      <c r="N5229">
        <v>3.6999999999999998E-2</v>
      </c>
      <c r="O5229">
        <v>77</v>
      </c>
      <c r="P5229">
        <v>-3.05</v>
      </c>
      <c r="Q5229">
        <v>224</v>
      </c>
      <c r="R5229">
        <v>101.4</v>
      </c>
      <c r="S5229">
        <v>236</v>
      </c>
      <c r="T5229">
        <v>104.4</v>
      </c>
      <c r="U5229">
        <v>194</v>
      </c>
      <c r="V5229">
        <v>-3.29</v>
      </c>
      <c r="W5229">
        <v>242</v>
      </c>
    </row>
    <row r="5230" spans="1:23" x14ac:dyDescent="0.25">
      <c r="A5230">
        <f>COUNTIF('Value Matchup'!$D$356:$D$423,D5230)</f>
        <v>0</v>
      </c>
      <c r="B5230" t="s">
        <v>2171</v>
      </c>
      <c r="C5230">
        <v>48</v>
      </c>
      <c r="D5230" t="s">
        <v>2140</v>
      </c>
      <c r="E5230" t="s">
        <v>161</v>
      </c>
      <c r="F5230" s="79" t="s">
        <v>1645</v>
      </c>
      <c r="G5230">
        <v>13.38</v>
      </c>
      <c r="H5230">
        <v>109.1</v>
      </c>
      <c r="I5230">
        <v>71</v>
      </c>
      <c r="J5230">
        <v>95.7</v>
      </c>
      <c r="K5230">
        <v>38</v>
      </c>
      <c r="L5230">
        <v>65</v>
      </c>
      <c r="M5230">
        <v>194</v>
      </c>
      <c r="N5230">
        <v>1.2E-2</v>
      </c>
      <c r="O5230">
        <v>139</v>
      </c>
      <c r="P5230">
        <v>-1.77</v>
      </c>
      <c r="Q5230">
        <v>193</v>
      </c>
      <c r="R5230">
        <v>103.2</v>
      </c>
      <c r="S5230">
        <v>177</v>
      </c>
      <c r="T5230">
        <v>105</v>
      </c>
      <c r="U5230">
        <v>220</v>
      </c>
      <c r="V5230">
        <v>1.31</v>
      </c>
      <c r="W5230">
        <v>130</v>
      </c>
    </row>
    <row r="5231" spans="1:23" x14ac:dyDescent="0.25">
      <c r="A5231">
        <f>COUNTIF('Value Matchup'!$D$356:$D$423,D5231)</f>
        <v>0</v>
      </c>
      <c r="B5231" t="s">
        <v>2171</v>
      </c>
      <c r="C5231">
        <v>49</v>
      </c>
      <c r="D5231" t="s">
        <v>138</v>
      </c>
      <c r="E5231" t="s">
        <v>155</v>
      </c>
      <c r="F5231" s="79" t="s">
        <v>540</v>
      </c>
      <c r="G5231">
        <v>13.13</v>
      </c>
      <c r="H5231">
        <v>109.6</v>
      </c>
      <c r="I5231">
        <v>65</v>
      </c>
      <c r="J5231">
        <v>96.5</v>
      </c>
      <c r="K5231">
        <v>47</v>
      </c>
      <c r="L5231">
        <v>66.7</v>
      </c>
      <c r="M5231">
        <v>125</v>
      </c>
      <c r="N5231">
        <v>2.8000000000000001E-2</v>
      </c>
      <c r="O5231">
        <v>95</v>
      </c>
      <c r="P5231">
        <v>4.87</v>
      </c>
      <c r="Q5231">
        <v>83</v>
      </c>
      <c r="R5231">
        <v>106.2</v>
      </c>
      <c r="S5231">
        <v>74</v>
      </c>
      <c r="T5231">
        <v>101.4</v>
      </c>
      <c r="U5231">
        <v>94</v>
      </c>
      <c r="V5231">
        <v>-0.79</v>
      </c>
      <c r="W5231">
        <v>186</v>
      </c>
    </row>
    <row r="5232" spans="1:23" x14ac:dyDescent="0.25">
      <c r="A5232">
        <f>COUNTIF('Value Matchup'!$D$356:$D$423,D5232)</f>
        <v>0</v>
      </c>
      <c r="B5232" t="s">
        <v>2171</v>
      </c>
      <c r="C5232">
        <v>50</v>
      </c>
      <c r="D5232" t="s">
        <v>214</v>
      </c>
      <c r="E5232" t="s">
        <v>182</v>
      </c>
      <c r="F5232" s="79" t="s">
        <v>465</v>
      </c>
      <c r="G5232">
        <v>13.08</v>
      </c>
      <c r="H5232">
        <v>112.6</v>
      </c>
      <c r="I5232">
        <v>35</v>
      </c>
      <c r="J5232">
        <v>99.5</v>
      </c>
      <c r="K5232">
        <v>94</v>
      </c>
      <c r="L5232">
        <v>68.3</v>
      </c>
      <c r="M5232">
        <v>69</v>
      </c>
      <c r="N5232">
        <v>-3.2000000000000001E-2</v>
      </c>
      <c r="O5232">
        <v>239</v>
      </c>
      <c r="P5232">
        <v>5.32</v>
      </c>
      <c r="Q5232">
        <v>76</v>
      </c>
      <c r="R5232">
        <v>105.6</v>
      </c>
      <c r="S5232">
        <v>89</v>
      </c>
      <c r="T5232">
        <v>100.3</v>
      </c>
      <c r="U5232">
        <v>55</v>
      </c>
      <c r="V5232">
        <v>1.78</v>
      </c>
      <c r="W5232">
        <v>118</v>
      </c>
    </row>
    <row r="5233" spans="1:23" x14ac:dyDescent="0.25">
      <c r="A5233">
        <f>COUNTIF('Value Matchup'!$D$356:$D$423,D5233)</f>
        <v>0</v>
      </c>
      <c r="B5233" t="s">
        <v>2171</v>
      </c>
      <c r="C5233">
        <v>51</v>
      </c>
      <c r="D5233" t="s">
        <v>278</v>
      </c>
      <c r="E5233" t="s">
        <v>134</v>
      </c>
      <c r="F5233" s="79" t="s">
        <v>441</v>
      </c>
      <c r="G5233">
        <v>13.08</v>
      </c>
      <c r="H5233">
        <v>113.5</v>
      </c>
      <c r="I5233">
        <v>27</v>
      </c>
      <c r="J5233">
        <v>100.4</v>
      </c>
      <c r="K5233">
        <v>109</v>
      </c>
      <c r="L5233">
        <v>65.599999999999994</v>
      </c>
      <c r="M5233">
        <v>170</v>
      </c>
      <c r="N5233">
        <v>-0.02</v>
      </c>
      <c r="O5233">
        <v>217</v>
      </c>
      <c r="P5233">
        <v>10.44</v>
      </c>
      <c r="Q5233">
        <v>10</v>
      </c>
      <c r="R5233">
        <v>109.2</v>
      </c>
      <c r="S5233">
        <v>9</v>
      </c>
      <c r="T5233">
        <v>98.7</v>
      </c>
      <c r="U5233">
        <v>13</v>
      </c>
      <c r="V5233">
        <v>6.91</v>
      </c>
      <c r="W5233">
        <v>27</v>
      </c>
    </row>
    <row r="5234" spans="1:23" x14ac:dyDescent="0.25">
      <c r="A5234">
        <f>COUNTIF('Value Matchup'!$D$356:$D$423,D5234)</f>
        <v>0</v>
      </c>
      <c r="B5234" t="s">
        <v>2171</v>
      </c>
      <c r="C5234">
        <v>52</v>
      </c>
      <c r="D5234" t="s">
        <v>35</v>
      </c>
      <c r="E5234" t="s">
        <v>150</v>
      </c>
      <c r="F5234" s="79" t="s">
        <v>535</v>
      </c>
      <c r="G5234">
        <v>13.03</v>
      </c>
      <c r="H5234">
        <v>113.4</v>
      </c>
      <c r="I5234">
        <v>29</v>
      </c>
      <c r="J5234">
        <v>100.4</v>
      </c>
      <c r="K5234">
        <v>107</v>
      </c>
      <c r="L5234">
        <v>64.599999999999994</v>
      </c>
      <c r="M5234">
        <v>210</v>
      </c>
      <c r="N5234">
        <v>-2.4E-2</v>
      </c>
      <c r="O5234">
        <v>225</v>
      </c>
      <c r="P5234">
        <v>7.27</v>
      </c>
      <c r="Q5234">
        <v>33</v>
      </c>
      <c r="R5234">
        <v>107.1</v>
      </c>
      <c r="S5234">
        <v>40</v>
      </c>
      <c r="T5234">
        <v>99.8</v>
      </c>
      <c r="U5234">
        <v>32</v>
      </c>
      <c r="V5234">
        <v>-4.1500000000000004</v>
      </c>
      <c r="W5234">
        <v>251</v>
      </c>
    </row>
    <row r="5235" spans="1:23" x14ac:dyDescent="0.25">
      <c r="A5235">
        <f>COUNTIF('Value Matchup'!$D$356:$D$423,D5235)</f>
        <v>1</v>
      </c>
      <c r="B5235" t="s">
        <v>2171</v>
      </c>
      <c r="C5235">
        <v>53</v>
      </c>
      <c r="D5235" t="s">
        <v>50</v>
      </c>
      <c r="E5235" t="s">
        <v>150</v>
      </c>
      <c r="F5235" s="79" t="s">
        <v>1068</v>
      </c>
      <c r="G5235">
        <v>12.43</v>
      </c>
      <c r="H5235">
        <v>110.8</v>
      </c>
      <c r="I5235">
        <v>53</v>
      </c>
      <c r="J5235">
        <v>98.3</v>
      </c>
      <c r="K5235">
        <v>70</v>
      </c>
      <c r="L5235">
        <v>65.3</v>
      </c>
      <c r="M5235">
        <v>187</v>
      </c>
      <c r="N5235">
        <v>-0.05</v>
      </c>
      <c r="O5235">
        <v>267</v>
      </c>
      <c r="P5235">
        <v>9.2200000000000006</v>
      </c>
      <c r="Q5235">
        <v>15</v>
      </c>
      <c r="R5235">
        <v>108.2</v>
      </c>
      <c r="S5235">
        <v>17</v>
      </c>
      <c r="T5235">
        <v>99</v>
      </c>
      <c r="U5235">
        <v>17</v>
      </c>
      <c r="V5235">
        <v>4.6100000000000003</v>
      </c>
      <c r="W5235">
        <v>52</v>
      </c>
    </row>
    <row r="5236" spans="1:23" x14ac:dyDescent="0.25">
      <c r="A5236">
        <f>COUNTIF('Value Matchup'!$D$356:$D$423,D5236)</f>
        <v>0</v>
      </c>
      <c r="B5236" t="s">
        <v>2171</v>
      </c>
      <c r="C5236">
        <v>54</v>
      </c>
      <c r="D5236" t="s">
        <v>95</v>
      </c>
      <c r="E5236" t="s">
        <v>134</v>
      </c>
      <c r="F5236" s="79" t="s">
        <v>762</v>
      </c>
      <c r="G5236">
        <v>11.77</v>
      </c>
      <c r="H5236">
        <v>111.3</v>
      </c>
      <c r="I5236">
        <v>48</v>
      </c>
      <c r="J5236">
        <v>99.5</v>
      </c>
      <c r="K5236">
        <v>93</v>
      </c>
      <c r="L5236">
        <v>68.099999999999994</v>
      </c>
      <c r="M5236">
        <v>80</v>
      </c>
      <c r="N5236">
        <v>3.4000000000000002E-2</v>
      </c>
      <c r="O5236">
        <v>83</v>
      </c>
      <c r="P5236">
        <v>8.2100000000000009</v>
      </c>
      <c r="Q5236">
        <v>25</v>
      </c>
      <c r="R5236">
        <v>108</v>
      </c>
      <c r="S5236">
        <v>22</v>
      </c>
      <c r="T5236">
        <v>99.8</v>
      </c>
      <c r="U5236">
        <v>33</v>
      </c>
      <c r="V5236">
        <v>-0.15</v>
      </c>
      <c r="W5236">
        <v>168</v>
      </c>
    </row>
    <row r="5237" spans="1:23" x14ac:dyDescent="0.25">
      <c r="A5237">
        <f>COUNTIF('Value Matchup'!$D$356:$D$423,D5237)</f>
        <v>0</v>
      </c>
      <c r="B5237" t="s">
        <v>2171</v>
      </c>
      <c r="C5237">
        <v>55</v>
      </c>
      <c r="D5237" t="s">
        <v>418</v>
      </c>
      <c r="E5237" t="s">
        <v>144</v>
      </c>
      <c r="F5237" s="79" t="s">
        <v>516</v>
      </c>
      <c r="G5237">
        <v>11.64</v>
      </c>
      <c r="H5237">
        <v>109.9</v>
      </c>
      <c r="I5237">
        <v>61</v>
      </c>
      <c r="J5237">
        <v>98.3</v>
      </c>
      <c r="K5237">
        <v>69</v>
      </c>
      <c r="L5237">
        <v>65.900000000000006</v>
      </c>
      <c r="M5237">
        <v>161</v>
      </c>
      <c r="N5237">
        <v>-7.4999999999999997E-2</v>
      </c>
      <c r="O5237">
        <v>300</v>
      </c>
      <c r="P5237">
        <v>1.87</v>
      </c>
      <c r="Q5237">
        <v>125</v>
      </c>
      <c r="R5237">
        <v>103.5</v>
      </c>
      <c r="S5237">
        <v>159</v>
      </c>
      <c r="T5237">
        <v>101.6</v>
      </c>
      <c r="U5237">
        <v>100</v>
      </c>
      <c r="V5237">
        <v>-0.76</v>
      </c>
      <c r="W5237">
        <v>183</v>
      </c>
    </row>
    <row r="5238" spans="1:23" x14ac:dyDescent="0.25">
      <c r="A5238">
        <f>COUNTIF('Value Matchup'!$D$356:$D$423,D5238)</f>
        <v>1</v>
      </c>
      <c r="B5238" t="s">
        <v>2171</v>
      </c>
      <c r="C5238">
        <v>56</v>
      </c>
      <c r="D5238" t="s">
        <v>58</v>
      </c>
      <c r="E5238" t="s">
        <v>134</v>
      </c>
      <c r="F5238" s="79" t="s">
        <v>456</v>
      </c>
      <c r="G5238">
        <v>11.61</v>
      </c>
      <c r="H5238">
        <v>104.5</v>
      </c>
      <c r="I5238">
        <v>137</v>
      </c>
      <c r="J5238">
        <v>92.9</v>
      </c>
      <c r="K5238">
        <v>16</v>
      </c>
      <c r="L5238">
        <v>63.6</v>
      </c>
      <c r="M5238">
        <v>247</v>
      </c>
      <c r="N5238">
        <v>5.8999999999999997E-2</v>
      </c>
      <c r="O5238">
        <v>43</v>
      </c>
      <c r="P5238">
        <v>6.68</v>
      </c>
      <c r="Q5238">
        <v>43</v>
      </c>
      <c r="R5238">
        <v>107</v>
      </c>
      <c r="S5238">
        <v>41</v>
      </c>
      <c r="T5238">
        <v>100.4</v>
      </c>
      <c r="U5238">
        <v>59</v>
      </c>
      <c r="V5238">
        <v>-6.56</v>
      </c>
      <c r="W5238">
        <v>287</v>
      </c>
    </row>
    <row r="5239" spans="1:23" x14ac:dyDescent="0.25">
      <c r="A5239">
        <f>COUNTIF('Value Matchup'!$D$356:$D$423,D5239)</f>
        <v>1</v>
      </c>
      <c r="B5239" t="s">
        <v>2171</v>
      </c>
      <c r="C5239">
        <v>57</v>
      </c>
      <c r="D5239" t="s">
        <v>29</v>
      </c>
      <c r="E5239" t="s">
        <v>232</v>
      </c>
      <c r="F5239" s="79" t="s">
        <v>454</v>
      </c>
      <c r="G5239">
        <v>11.6</v>
      </c>
      <c r="H5239">
        <v>104.6</v>
      </c>
      <c r="I5239">
        <v>133</v>
      </c>
      <c r="J5239">
        <v>93</v>
      </c>
      <c r="K5239">
        <v>18</v>
      </c>
      <c r="L5239">
        <v>62.7</v>
      </c>
      <c r="M5239">
        <v>280</v>
      </c>
      <c r="N5239">
        <v>-6.6000000000000003E-2</v>
      </c>
      <c r="O5239">
        <v>288</v>
      </c>
      <c r="P5239">
        <v>5.31</v>
      </c>
      <c r="Q5239">
        <v>78</v>
      </c>
      <c r="R5239">
        <v>106.9</v>
      </c>
      <c r="S5239">
        <v>44</v>
      </c>
      <c r="T5239">
        <v>101.6</v>
      </c>
      <c r="U5239">
        <v>99</v>
      </c>
      <c r="V5239">
        <v>-2.7</v>
      </c>
      <c r="W5239">
        <v>232</v>
      </c>
    </row>
    <row r="5240" spans="1:23" x14ac:dyDescent="0.25">
      <c r="A5240">
        <f>COUNTIF('Value Matchup'!$D$356:$D$423,D5240)</f>
        <v>0</v>
      </c>
      <c r="B5240" t="s">
        <v>2171</v>
      </c>
      <c r="C5240">
        <v>58</v>
      </c>
      <c r="D5240" t="s">
        <v>2132</v>
      </c>
      <c r="E5240" t="s">
        <v>167</v>
      </c>
      <c r="F5240" s="79" t="s">
        <v>571</v>
      </c>
      <c r="G5240">
        <v>11.36</v>
      </c>
      <c r="H5240">
        <v>113</v>
      </c>
      <c r="I5240">
        <v>33</v>
      </c>
      <c r="J5240">
        <v>101.6</v>
      </c>
      <c r="K5240">
        <v>132</v>
      </c>
      <c r="L5240">
        <v>63.2</v>
      </c>
      <c r="M5240">
        <v>267</v>
      </c>
      <c r="N5240">
        <v>9.0999999999999998E-2</v>
      </c>
      <c r="O5240">
        <v>17</v>
      </c>
      <c r="P5240">
        <v>5.83</v>
      </c>
      <c r="Q5240">
        <v>62</v>
      </c>
      <c r="R5240">
        <v>106.4</v>
      </c>
      <c r="S5240">
        <v>64</v>
      </c>
      <c r="T5240">
        <v>100.6</v>
      </c>
      <c r="U5240">
        <v>71</v>
      </c>
      <c r="V5240">
        <v>-0.62</v>
      </c>
      <c r="W5240">
        <v>180</v>
      </c>
    </row>
    <row r="5241" spans="1:23" x14ac:dyDescent="0.25">
      <c r="A5241">
        <f>COUNTIF('Value Matchup'!$D$356:$D$423,D5241)</f>
        <v>1</v>
      </c>
      <c r="B5241" t="s">
        <v>2171</v>
      </c>
      <c r="C5241">
        <v>59</v>
      </c>
      <c r="D5241" t="s">
        <v>340</v>
      </c>
      <c r="E5241" t="s">
        <v>151</v>
      </c>
      <c r="F5241" s="79" t="s">
        <v>455</v>
      </c>
      <c r="G5241">
        <v>10.92</v>
      </c>
      <c r="H5241">
        <v>110.5</v>
      </c>
      <c r="I5241">
        <v>57</v>
      </c>
      <c r="J5241">
        <v>99.6</v>
      </c>
      <c r="K5241">
        <v>95</v>
      </c>
      <c r="L5241">
        <v>66.3</v>
      </c>
      <c r="M5241">
        <v>141</v>
      </c>
      <c r="N5241">
        <v>-8.3000000000000004E-2</v>
      </c>
      <c r="O5241">
        <v>308</v>
      </c>
      <c r="P5241">
        <v>1.47</v>
      </c>
      <c r="Q5241">
        <v>135</v>
      </c>
      <c r="R5241">
        <v>105.5</v>
      </c>
      <c r="S5241">
        <v>92</v>
      </c>
      <c r="T5241">
        <v>104</v>
      </c>
      <c r="U5241">
        <v>178</v>
      </c>
      <c r="V5241">
        <v>1.19</v>
      </c>
      <c r="W5241">
        <v>132</v>
      </c>
    </row>
    <row r="5242" spans="1:23" x14ac:dyDescent="0.25">
      <c r="A5242">
        <f>COUNTIF('Value Matchup'!$D$356:$D$423,D5242)</f>
        <v>0</v>
      </c>
      <c r="B5242" t="s">
        <v>2171</v>
      </c>
      <c r="C5242">
        <v>60</v>
      </c>
      <c r="D5242" t="s">
        <v>2168</v>
      </c>
      <c r="E5242" t="s">
        <v>1668</v>
      </c>
      <c r="F5242" s="79" t="s">
        <v>455</v>
      </c>
      <c r="G5242">
        <v>10.78</v>
      </c>
      <c r="H5242">
        <v>113.1</v>
      </c>
      <c r="I5242">
        <v>30</v>
      </c>
      <c r="J5242">
        <v>102.3</v>
      </c>
      <c r="K5242">
        <v>152</v>
      </c>
      <c r="L5242">
        <v>73.5</v>
      </c>
      <c r="M5242">
        <v>1</v>
      </c>
      <c r="N5242">
        <v>3.1E-2</v>
      </c>
      <c r="O5242">
        <v>88</v>
      </c>
      <c r="P5242">
        <v>6.16</v>
      </c>
      <c r="Q5242">
        <v>52</v>
      </c>
      <c r="R5242">
        <v>106.6</v>
      </c>
      <c r="S5242">
        <v>58</v>
      </c>
      <c r="T5242">
        <v>100.4</v>
      </c>
      <c r="U5242">
        <v>63</v>
      </c>
      <c r="V5242">
        <v>2.14</v>
      </c>
      <c r="W5242">
        <v>107</v>
      </c>
    </row>
    <row r="5243" spans="1:23" x14ac:dyDescent="0.25">
      <c r="A5243">
        <f>COUNTIF('Value Matchup'!$D$356:$D$423,D5243)</f>
        <v>0</v>
      </c>
      <c r="B5243" t="s">
        <v>2171</v>
      </c>
      <c r="C5243">
        <v>61</v>
      </c>
      <c r="D5243" t="s">
        <v>1030</v>
      </c>
      <c r="E5243" t="s">
        <v>132</v>
      </c>
      <c r="F5243" s="79" t="s">
        <v>648</v>
      </c>
      <c r="G5243">
        <v>10.62</v>
      </c>
      <c r="H5243">
        <v>110.5</v>
      </c>
      <c r="I5243">
        <v>56</v>
      </c>
      <c r="J5243">
        <v>99.9</v>
      </c>
      <c r="K5243">
        <v>101</v>
      </c>
      <c r="L5243">
        <v>68.7</v>
      </c>
      <c r="M5243">
        <v>59</v>
      </c>
      <c r="N5243">
        <v>6.4000000000000001E-2</v>
      </c>
      <c r="O5243">
        <v>38</v>
      </c>
      <c r="P5243">
        <v>-3.8</v>
      </c>
      <c r="Q5243">
        <v>233</v>
      </c>
      <c r="R5243">
        <v>103.1</v>
      </c>
      <c r="S5243">
        <v>180</v>
      </c>
      <c r="T5243">
        <v>106.9</v>
      </c>
      <c r="U5243">
        <v>296</v>
      </c>
      <c r="V5243">
        <v>1.25</v>
      </c>
      <c r="W5243">
        <v>131</v>
      </c>
    </row>
    <row r="5244" spans="1:23" x14ac:dyDescent="0.25">
      <c r="A5244">
        <f>COUNTIF('Value Matchup'!$D$356:$D$423,D5244)</f>
        <v>0</v>
      </c>
      <c r="B5244" t="s">
        <v>2171</v>
      </c>
      <c r="C5244">
        <v>62</v>
      </c>
      <c r="D5244" t="s">
        <v>274</v>
      </c>
      <c r="E5244" t="s">
        <v>173</v>
      </c>
      <c r="F5244" s="79" t="s">
        <v>456</v>
      </c>
      <c r="G5244">
        <v>10.52</v>
      </c>
      <c r="H5244">
        <v>112.2</v>
      </c>
      <c r="I5244">
        <v>41</v>
      </c>
      <c r="J5244">
        <v>101.7</v>
      </c>
      <c r="K5244">
        <v>137</v>
      </c>
      <c r="L5244">
        <v>70.400000000000006</v>
      </c>
      <c r="M5244">
        <v>25</v>
      </c>
      <c r="N5244">
        <v>-2.4E-2</v>
      </c>
      <c r="O5244">
        <v>224</v>
      </c>
      <c r="P5244">
        <v>2.29</v>
      </c>
      <c r="Q5244">
        <v>116</v>
      </c>
      <c r="R5244">
        <v>104.1</v>
      </c>
      <c r="S5244">
        <v>140</v>
      </c>
      <c r="T5244">
        <v>101.8</v>
      </c>
      <c r="U5244">
        <v>107</v>
      </c>
      <c r="V5244">
        <v>6.22</v>
      </c>
      <c r="W5244">
        <v>34</v>
      </c>
    </row>
    <row r="5245" spans="1:23" x14ac:dyDescent="0.25">
      <c r="A5245">
        <f>COUNTIF('Value Matchup'!$D$356:$D$423,D5245)</f>
        <v>0</v>
      </c>
      <c r="B5245" t="s">
        <v>2171</v>
      </c>
      <c r="C5245">
        <v>63</v>
      </c>
      <c r="D5245" t="s">
        <v>2137</v>
      </c>
      <c r="E5245" t="s">
        <v>173</v>
      </c>
      <c r="F5245" s="79" t="s">
        <v>533</v>
      </c>
      <c r="G5245">
        <v>10.39</v>
      </c>
      <c r="H5245">
        <v>107.5</v>
      </c>
      <c r="I5245">
        <v>86</v>
      </c>
      <c r="J5245">
        <v>97.1</v>
      </c>
      <c r="K5245">
        <v>54</v>
      </c>
      <c r="L5245">
        <v>64.599999999999994</v>
      </c>
      <c r="M5245">
        <v>208</v>
      </c>
      <c r="N5245">
        <v>3.6999999999999998E-2</v>
      </c>
      <c r="O5245">
        <v>78</v>
      </c>
      <c r="P5245">
        <v>-0.52</v>
      </c>
      <c r="Q5245">
        <v>171</v>
      </c>
      <c r="R5245">
        <v>103.6</v>
      </c>
      <c r="S5245">
        <v>153</v>
      </c>
      <c r="T5245">
        <v>104.1</v>
      </c>
      <c r="U5245">
        <v>182</v>
      </c>
      <c r="V5245">
        <v>-2.97</v>
      </c>
      <c r="W5245">
        <v>236</v>
      </c>
    </row>
    <row r="5246" spans="1:23" x14ac:dyDescent="0.25">
      <c r="A5246">
        <f>COUNTIF('Value Matchup'!$D$356:$D$423,D5246)</f>
        <v>1</v>
      </c>
      <c r="B5246" t="s">
        <v>2171</v>
      </c>
      <c r="C5246">
        <v>64</v>
      </c>
      <c r="D5246" t="s">
        <v>238</v>
      </c>
      <c r="E5246" t="s">
        <v>134</v>
      </c>
      <c r="F5246" s="79" t="s">
        <v>539</v>
      </c>
      <c r="G5246">
        <v>10.37</v>
      </c>
      <c r="H5246">
        <v>109.2</v>
      </c>
      <c r="I5246">
        <v>69</v>
      </c>
      <c r="J5246">
        <v>98.8</v>
      </c>
      <c r="K5246">
        <v>83</v>
      </c>
      <c r="L5246">
        <v>69.7</v>
      </c>
      <c r="M5246">
        <v>34</v>
      </c>
      <c r="N5246">
        <v>6.4000000000000001E-2</v>
      </c>
      <c r="O5246">
        <v>35</v>
      </c>
      <c r="P5246">
        <v>8.6199999999999992</v>
      </c>
      <c r="Q5246">
        <v>22</v>
      </c>
      <c r="R5246">
        <v>108.1</v>
      </c>
      <c r="S5246">
        <v>18</v>
      </c>
      <c r="T5246">
        <v>99.5</v>
      </c>
      <c r="U5246">
        <v>24</v>
      </c>
      <c r="V5246">
        <v>-0.48</v>
      </c>
      <c r="W5246">
        <v>176</v>
      </c>
    </row>
    <row r="5247" spans="1:23" x14ac:dyDescent="0.25">
      <c r="A5247">
        <f>COUNTIF('Value Matchup'!$D$356:$D$423,D5247)</f>
        <v>0</v>
      </c>
      <c r="B5247" t="s">
        <v>2171</v>
      </c>
      <c r="C5247">
        <v>65</v>
      </c>
      <c r="D5247" t="s">
        <v>88</v>
      </c>
      <c r="E5247" t="s">
        <v>144</v>
      </c>
      <c r="F5247" s="79" t="s">
        <v>2026</v>
      </c>
      <c r="G5247">
        <v>10.36</v>
      </c>
      <c r="H5247">
        <v>108.2</v>
      </c>
      <c r="I5247">
        <v>78</v>
      </c>
      <c r="J5247">
        <v>97.8</v>
      </c>
      <c r="K5247">
        <v>62</v>
      </c>
      <c r="L5247">
        <v>63.4</v>
      </c>
      <c r="M5247">
        <v>256</v>
      </c>
      <c r="N5247">
        <v>6.0000000000000001E-3</v>
      </c>
      <c r="O5247">
        <v>155</v>
      </c>
      <c r="P5247">
        <v>1.1299999999999999</v>
      </c>
      <c r="Q5247">
        <v>140</v>
      </c>
      <c r="R5247">
        <v>103.5</v>
      </c>
      <c r="S5247">
        <v>160</v>
      </c>
      <c r="T5247">
        <v>102.3</v>
      </c>
      <c r="U5247">
        <v>122</v>
      </c>
      <c r="V5247">
        <v>-4.4000000000000004</v>
      </c>
      <c r="W5247">
        <v>258</v>
      </c>
    </row>
    <row r="5248" spans="1:23" x14ac:dyDescent="0.25">
      <c r="A5248">
        <f>COUNTIF('Value Matchup'!$D$356:$D$423,D5248)</f>
        <v>1</v>
      </c>
      <c r="B5248" t="s">
        <v>2171</v>
      </c>
      <c r="C5248">
        <v>66</v>
      </c>
      <c r="D5248" t="s">
        <v>61</v>
      </c>
      <c r="E5248" t="s">
        <v>140</v>
      </c>
      <c r="F5248" s="79" t="s">
        <v>450</v>
      </c>
      <c r="G5248">
        <v>10.27</v>
      </c>
      <c r="H5248">
        <v>109.3</v>
      </c>
      <c r="I5248">
        <v>67</v>
      </c>
      <c r="J5248">
        <v>99.1</v>
      </c>
      <c r="K5248">
        <v>87</v>
      </c>
      <c r="L5248">
        <v>68.7</v>
      </c>
      <c r="M5248">
        <v>60</v>
      </c>
      <c r="N5248">
        <v>0.1</v>
      </c>
      <c r="O5248">
        <v>10</v>
      </c>
      <c r="P5248">
        <v>10.68</v>
      </c>
      <c r="Q5248">
        <v>9</v>
      </c>
      <c r="R5248">
        <v>108.8</v>
      </c>
      <c r="S5248">
        <v>14</v>
      </c>
      <c r="T5248">
        <v>98.1</v>
      </c>
      <c r="U5248">
        <v>9</v>
      </c>
      <c r="V5248">
        <v>-7.81</v>
      </c>
      <c r="W5248">
        <v>301</v>
      </c>
    </row>
    <row r="5249" spans="1:23" x14ac:dyDescent="0.25">
      <c r="A5249">
        <f>COUNTIF('Value Matchup'!$D$356:$D$423,D5249)</f>
        <v>0</v>
      </c>
      <c r="B5249" t="s">
        <v>2171</v>
      </c>
      <c r="C5249">
        <v>67</v>
      </c>
      <c r="D5249" t="s">
        <v>1483</v>
      </c>
      <c r="E5249" t="s">
        <v>123</v>
      </c>
      <c r="F5249" s="79" t="s">
        <v>2026</v>
      </c>
      <c r="G5249">
        <v>10.23</v>
      </c>
      <c r="H5249">
        <v>109.2</v>
      </c>
      <c r="I5249">
        <v>68</v>
      </c>
      <c r="J5249">
        <v>99</v>
      </c>
      <c r="K5249">
        <v>85</v>
      </c>
      <c r="L5249">
        <v>69.099999999999994</v>
      </c>
      <c r="M5249">
        <v>52</v>
      </c>
      <c r="N5249">
        <v>6.0000000000000001E-3</v>
      </c>
      <c r="O5249">
        <v>154</v>
      </c>
      <c r="P5249">
        <v>0.84</v>
      </c>
      <c r="Q5249">
        <v>141</v>
      </c>
      <c r="R5249">
        <v>103.8</v>
      </c>
      <c r="S5249">
        <v>150</v>
      </c>
      <c r="T5249">
        <v>103</v>
      </c>
      <c r="U5249">
        <v>141</v>
      </c>
      <c r="V5249">
        <v>10.92</v>
      </c>
      <c r="W5249">
        <v>6</v>
      </c>
    </row>
    <row r="5250" spans="1:23" x14ac:dyDescent="0.25">
      <c r="A5250">
        <f>COUNTIF('Value Matchup'!$D$356:$D$423,D5250)</f>
        <v>1</v>
      </c>
      <c r="B5250" t="s">
        <v>2171</v>
      </c>
      <c r="C5250">
        <v>68</v>
      </c>
      <c r="D5250" t="s">
        <v>130</v>
      </c>
      <c r="E5250" t="s">
        <v>114</v>
      </c>
      <c r="F5250" s="79" t="s">
        <v>1741</v>
      </c>
      <c r="G5250">
        <v>10.16</v>
      </c>
      <c r="H5250">
        <v>106.3</v>
      </c>
      <c r="I5250">
        <v>105</v>
      </c>
      <c r="J5250">
        <v>96.1</v>
      </c>
      <c r="K5250">
        <v>45</v>
      </c>
      <c r="L5250">
        <v>66.400000000000006</v>
      </c>
      <c r="M5250">
        <v>136</v>
      </c>
      <c r="N5250">
        <v>-9.7000000000000003E-2</v>
      </c>
      <c r="O5250">
        <v>315</v>
      </c>
      <c r="P5250">
        <v>5.31</v>
      </c>
      <c r="Q5250">
        <v>79</v>
      </c>
      <c r="R5250">
        <v>106.3</v>
      </c>
      <c r="S5250">
        <v>70</v>
      </c>
      <c r="T5250">
        <v>101</v>
      </c>
      <c r="U5250">
        <v>84</v>
      </c>
      <c r="V5250">
        <v>-6.32</v>
      </c>
      <c r="W5250">
        <v>281</v>
      </c>
    </row>
    <row r="5251" spans="1:23" x14ac:dyDescent="0.25">
      <c r="A5251">
        <f>COUNTIF('Value Matchup'!$D$356:$D$423,D5251)</f>
        <v>1</v>
      </c>
      <c r="B5251" t="s">
        <v>2171</v>
      </c>
      <c r="C5251">
        <v>69</v>
      </c>
      <c r="D5251" t="s">
        <v>69</v>
      </c>
      <c r="E5251" t="s">
        <v>232</v>
      </c>
      <c r="F5251" s="79" t="s">
        <v>1586</v>
      </c>
      <c r="G5251">
        <v>10.1</v>
      </c>
      <c r="H5251">
        <v>106.7</v>
      </c>
      <c r="I5251">
        <v>98</v>
      </c>
      <c r="J5251">
        <v>96.6</v>
      </c>
      <c r="K5251">
        <v>49</v>
      </c>
      <c r="L5251">
        <v>68.5</v>
      </c>
      <c r="M5251">
        <v>64</v>
      </c>
      <c r="N5251">
        <v>-1.4999999999999999E-2</v>
      </c>
      <c r="O5251">
        <v>200</v>
      </c>
      <c r="P5251">
        <v>7.21</v>
      </c>
      <c r="Q5251">
        <v>34</v>
      </c>
      <c r="R5251">
        <v>106.7</v>
      </c>
      <c r="S5251">
        <v>54</v>
      </c>
      <c r="T5251">
        <v>99.5</v>
      </c>
      <c r="U5251">
        <v>25</v>
      </c>
      <c r="V5251">
        <v>2.02</v>
      </c>
      <c r="W5251">
        <v>110</v>
      </c>
    </row>
    <row r="5252" spans="1:23" x14ac:dyDescent="0.25">
      <c r="A5252">
        <f>COUNTIF('Value Matchup'!$D$356:$D$423,D5252)</f>
        <v>1</v>
      </c>
      <c r="B5252" t="s">
        <v>2171</v>
      </c>
      <c r="C5252">
        <v>70</v>
      </c>
      <c r="D5252" t="s">
        <v>52</v>
      </c>
      <c r="E5252" t="s">
        <v>114</v>
      </c>
      <c r="F5252" s="79" t="s">
        <v>762</v>
      </c>
      <c r="G5252">
        <v>10.039999999999999</v>
      </c>
      <c r="H5252">
        <v>107</v>
      </c>
      <c r="I5252">
        <v>96</v>
      </c>
      <c r="J5252">
        <v>96.9</v>
      </c>
      <c r="K5252">
        <v>53</v>
      </c>
      <c r="L5252">
        <v>63.6</v>
      </c>
      <c r="M5252">
        <v>246</v>
      </c>
      <c r="N5252">
        <v>5.3999999999999999E-2</v>
      </c>
      <c r="O5252">
        <v>51</v>
      </c>
      <c r="P5252">
        <v>6.37</v>
      </c>
      <c r="Q5252">
        <v>49</v>
      </c>
      <c r="R5252">
        <v>106.1</v>
      </c>
      <c r="S5252">
        <v>77</v>
      </c>
      <c r="T5252">
        <v>99.7</v>
      </c>
      <c r="U5252">
        <v>29</v>
      </c>
      <c r="V5252">
        <v>-4.84</v>
      </c>
      <c r="W5252">
        <v>264</v>
      </c>
    </row>
    <row r="5253" spans="1:23" x14ac:dyDescent="0.25">
      <c r="A5253">
        <f>COUNTIF('Value Matchup'!$D$356:$D$423,D5253)</f>
        <v>0</v>
      </c>
      <c r="B5253" t="s">
        <v>2171</v>
      </c>
      <c r="C5253">
        <v>71</v>
      </c>
      <c r="D5253" t="s">
        <v>331</v>
      </c>
      <c r="E5253" t="s">
        <v>155</v>
      </c>
      <c r="F5253" s="79" t="s">
        <v>537</v>
      </c>
      <c r="G5253">
        <v>9.83</v>
      </c>
      <c r="H5253">
        <v>109</v>
      </c>
      <c r="I5253">
        <v>73</v>
      </c>
      <c r="J5253">
        <v>99.2</v>
      </c>
      <c r="K5253">
        <v>89</v>
      </c>
      <c r="L5253">
        <v>68.099999999999994</v>
      </c>
      <c r="M5253">
        <v>79</v>
      </c>
      <c r="N5253">
        <v>7.0000000000000007E-2</v>
      </c>
      <c r="O5253">
        <v>30</v>
      </c>
      <c r="P5253">
        <v>5.14</v>
      </c>
      <c r="Q5253">
        <v>82</v>
      </c>
      <c r="R5253">
        <v>105.5</v>
      </c>
      <c r="S5253">
        <v>93</v>
      </c>
      <c r="T5253">
        <v>100.3</v>
      </c>
      <c r="U5253">
        <v>56</v>
      </c>
      <c r="V5253">
        <v>-0.78</v>
      </c>
      <c r="W5253">
        <v>184</v>
      </c>
    </row>
    <row r="5254" spans="1:23" x14ac:dyDescent="0.25">
      <c r="A5254">
        <f>COUNTIF('Value Matchup'!$D$356:$D$423,D5254)</f>
        <v>0</v>
      </c>
      <c r="B5254" t="s">
        <v>2171</v>
      </c>
      <c r="C5254">
        <v>72</v>
      </c>
      <c r="D5254" t="s">
        <v>335</v>
      </c>
      <c r="E5254" t="s">
        <v>150</v>
      </c>
      <c r="F5254" s="79" t="s">
        <v>539</v>
      </c>
      <c r="G5254">
        <v>9.83</v>
      </c>
      <c r="H5254">
        <v>106</v>
      </c>
      <c r="I5254">
        <v>108</v>
      </c>
      <c r="J5254">
        <v>96.2</v>
      </c>
      <c r="K5254">
        <v>46</v>
      </c>
      <c r="L5254">
        <v>66</v>
      </c>
      <c r="M5254">
        <v>159</v>
      </c>
      <c r="N5254">
        <v>4.5999999999999999E-2</v>
      </c>
      <c r="O5254">
        <v>63</v>
      </c>
      <c r="P5254">
        <v>6.66</v>
      </c>
      <c r="Q5254">
        <v>44</v>
      </c>
      <c r="R5254">
        <v>106.8</v>
      </c>
      <c r="S5254">
        <v>51</v>
      </c>
      <c r="T5254">
        <v>100.1</v>
      </c>
      <c r="U5254">
        <v>46</v>
      </c>
      <c r="V5254">
        <v>0.32</v>
      </c>
      <c r="W5254">
        <v>155</v>
      </c>
    </row>
    <row r="5255" spans="1:23" x14ac:dyDescent="0.25">
      <c r="A5255">
        <f>COUNTIF('Value Matchup'!$D$356:$D$423,D5255)</f>
        <v>0</v>
      </c>
      <c r="B5255" t="s">
        <v>2171</v>
      </c>
      <c r="C5255">
        <v>73</v>
      </c>
      <c r="D5255" t="s">
        <v>322</v>
      </c>
      <c r="E5255" t="s">
        <v>146</v>
      </c>
      <c r="F5255" s="79" t="s">
        <v>2149</v>
      </c>
      <c r="G5255">
        <v>9.8000000000000007</v>
      </c>
      <c r="H5255">
        <v>109</v>
      </c>
      <c r="I5255">
        <v>75</v>
      </c>
      <c r="J5255">
        <v>99.2</v>
      </c>
      <c r="K5255">
        <v>88</v>
      </c>
      <c r="L5255">
        <v>63.6</v>
      </c>
      <c r="M5255">
        <v>248</v>
      </c>
      <c r="N5255">
        <v>-7.1999999999999995E-2</v>
      </c>
      <c r="O5255">
        <v>297</v>
      </c>
      <c r="P5255">
        <v>-2.36</v>
      </c>
      <c r="Q5255">
        <v>212</v>
      </c>
      <c r="R5255">
        <v>101.8</v>
      </c>
      <c r="S5255">
        <v>224</v>
      </c>
      <c r="T5255">
        <v>104.2</v>
      </c>
      <c r="U5255">
        <v>187</v>
      </c>
      <c r="V5255">
        <v>5.82</v>
      </c>
      <c r="W5255">
        <v>39</v>
      </c>
    </row>
    <row r="5256" spans="1:23" x14ac:dyDescent="0.25">
      <c r="A5256">
        <f>COUNTIF('Value Matchup'!$D$356:$D$423,D5256)</f>
        <v>0</v>
      </c>
      <c r="B5256" t="s">
        <v>2171</v>
      </c>
      <c r="C5256">
        <v>74</v>
      </c>
      <c r="D5256" t="s">
        <v>2131</v>
      </c>
      <c r="E5256" t="s">
        <v>182</v>
      </c>
      <c r="F5256" s="79" t="s">
        <v>536</v>
      </c>
      <c r="G5256">
        <v>9.75</v>
      </c>
      <c r="H5256">
        <v>108.1</v>
      </c>
      <c r="I5256">
        <v>80</v>
      </c>
      <c r="J5256">
        <v>98.4</v>
      </c>
      <c r="K5256">
        <v>71</v>
      </c>
      <c r="L5256">
        <v>62.2</v>
      </c>
      <c r="M5256">
        <v>289</v>
      </c>
      <c r="N5256">
        <v>8.4000000000000005E-2</v>
      </c>
      <c r="O5256">
        <v>23</v>
      </c>
      <c r="P5256">
        <v>3.26</v>
      </c>
      <c r="Q5256">
        <v>106</v>
      </c>
      <c r="R5256">
        <v>105.6</v>
      </c>
      <c r="S5256">
        <v>91</v>
      </c>
      <c r="T5256">
        <v>102.3</v>
      </c>
      <c r="U5256">
        <v>124</v>
      </c>
      <c r="V5256">
        <v>-1.55</v>
      </c>
      <c r="W5256">
        <v>205</v>
      </c>
    </row>
    <row r="5257" spans="1:23" x14ac:dyDescent="0.25">
      <c r="A5257">
        <f>COUNTIF('Value Matchup'!$D$356:$D$423,D5257)</f>
        <v>0</v>
      </c>
      <c r="B5257" t="s">
        <v>2171</v>
      </c>
      <c r="C5257">
        <v>75</v>
      </c>
      <c r="D5257" t="s">
        <v>246</v>
      </c>
      <c r="E5257" t="s">
        <v>112</v>
      </c>
      <c r="F5257" s="79" t="s">
        <v>1059</v>
      </c>
      <c r="G5257">
        <v>9.68</v>
      </c>
      <c r="H5257">
        <v>106.9</v>
      </c>
      <c r="I5257">
        <v>97</v>
      </c>
      <c r="J5257">
        <v>97.2</v>
      </c>
      <c r="K5257">
        <v>56</v>
      </c>
      <c r="L5257">
        <v>65.599999999999994</v>
      </c>
      <c r="M5257">
        <v>172</v>
      </c>
      <c r="N5257">
        <v>8.9999999999999993E-3</v>
      </c>
      <c r="O5257">
        <v>145</v>
      </c>
      <c r="P5257">
        <v>0.37</v>
      </c>
      <c r="Q5257">
        <v>147</v>
      </c>
      <c r="R5257">
        <v>104.1</v>
      </c>
      <c r="S5257">
        <v>139</v>
      </c>
      <c r="T5257">
        <v>103.8</v>
      </c>
      <c r="U5257">
        <v>166</v>
      </c>
      <c r="V5257">
        <v>1.51</v>
      </c>
      <c r="W5257">
        <v>123</v>
      </c>
    </row>
    <row r="5258" spans="1:23" x14ac:dyDescent="0.25">
      <c r="A5258">
        <f>COUNTIF('Value Matchup'!$D$356:$D$423,D5258)</f>
        <v>0</v>
      </c>
      <c r="B5258" t="s">
        <v>2171</v>
      </c>
      <c r="C5258">
        <v>76</v>
      </c>
      <c r="D5258" t="s">
        <v>60</v>
      </c>
      <c r="E5258" t="s">
        <v>114</v>
      </c>
      <c r="F5258" s="79" t="s">
        <v>441</v>
      </c>
      <c r="G5258">
        <v>9.5399999999999991</v>
      </c>
      <c r="H5258">
        <v>108.1</v>
      </c>
      <c r="I5258">
        <v>82</v>
      </c>
      <c r="J5258">
        <v>98.5</v>
      </c>
      <c r="K5258">
        <v>75</v>
      </c>
      <c r="L5258">
        <v>62.3</v>
      </c>
      <c r="M5258">
        <v>287</v>
      </c>
      <c r="N5258">
        <v>2.9000000000000001E-2</v>
      </c>
      <c r="O5258">
        <v>93</v>
      </c>
      <c r="P5258">
        <v>8.84</v>
      </c>
      <c r="Q5258">
        <v>20</v>
      </c>
      <c r="R5258">
        <v>107.7</v>
      </c>
      <c r="S5258">
        <v>30</v>
      </c>
      <c r="T5258">
        <v>98.8</v>
      </c>
      <c r="U5258">
        <v>16</v>
      </c>
      <c r="V5258">
        <v>-5.31</v>
      </c>
      <c r="W5258">
        <v>272</v>
      </c>
    </row>
    <row r="5259" spans="1:23" x14ac:dyDescent="0.25">
      <c r="A5259">
        <f>COUNTIF('Value Matchup'!$D$356:$D$423,D5259)</f>
        <v>0</v>
      </c>
      <c r="B5259" t="s">
        <v>2171</v>
      </c>
      <c r="C5259">
        <v>77</v>
      </c>
      <c r="D5259" t="s">
        <v>397</v>
      </c>
      <c r="E5259" t="s">
        <v>110</v>
      </c>
      <c r="F5259" s="79" t="s">
        <v>450</v>
      </c>
      <c r="G5259">
        <v>9.35</v>
      </c>
      <c r="H5259">
        <v>110.3</v>
      </c>
      <c r="I5259">
        <v>58</v>
      </c>
      <c r="J5259">
        <v>100.9</v>
      </c>
      <c r="K5259">
        <v>120</v>
      </c>
      <c r="L5259">
        <v>69.099999999999994</v>
      </c>
      <c r="M5259">
        <v>51</v>
      </c>
      <c r="N5259">
        <v>-8.9999999999999993E-3</v>
      </c>
      <c r="O5259">
        <v>187</v>
      </c>
      <c r="P5259">
        <v>5.18</v>
      </c>
      <c r="Q5259">
        <v>80</v>
      </c>
      <c r="R5259">
        <v>106.2</v>
      </c>
      <c r="S5259">
        <v>75</v>
      </c>
      <c r="T5259">
        <v>101</v>
      </c>
      <c r="U5259">
        <v>81</v>
      </c>
      <c r="V5259">
        <v>0.12</v>
      </c>
      <c r="W5259">
        <v>161</v>
      </c>
    </row>
    <row r="5260" spans="1:23" x14ac:dyDescent="0.25">
      <c r="A5260">
        <f>COUNTIF('Value Matchup'!$D$356:$D$423,D5260)</f>
        <v>0</v>
      </c>
      <c r="B5260" t="s">
        <v>2171</v>
      </c>
      <c r="C5260">
        <v>78</v>
      </c>
      <c r="D5260" t="s">
        <v>222</v>
      </c>
      <c r="E5260" t="s">
        <v>155</v>
      </c>
      <c r="F5260" s="79" t="s">
        <v>547</v>
      </c>
      <c r="G5260">
        <v>9.27</v>
      </c>
      <c r="H5260">
        <v>109.8</v>
      </c>
      <c r="I5260">
        <v>62</v>
      </c>
      <c r="J5260">
        <v>100.6</v>
      </c>
      <c r="K5260">
        <v>113</v>
      </c>
      <c r="L5260">
        <v>65.3</v>
      </c>
      <c r="M5260">
        <v>184</v>
      </c>
      <c r="N5260">
        <v>2.3E-2</v>
      </c>
      <c r="O5260">
        <v>107</v>
      </c>
      <c r="P5260">
        <v>4.3099999999999996</v>
      </c>
      <c r="Q5260">
        <v>94</v>
      </c>
      <c r="R5260">
        <v>105.3</v>
      </c>
      <c r="S5260">
        <v>99</v>
      </c>
      <c r="T5260">
        <v>101</v>
      </c>
      <c r="U5260">
        <v>83</v>
      </c>
      <c r="V5260">
        <v>-4.46</v>
      </c>
      <c r="W5260">
        <v>259</v>
      </c>
    </row>
    <row r="5261" spans="1:23" x14ac:dyDescent="0.25">
      <c r="A5261">
        <f>COUNTIF('Value Matchup'!$D$356:$D$423,D5261)</f>
        <v>1</v>
      </c>
      <c r="B5261" t="s">
        <v>2171</v>
      </c>
      <c r="C5261">
        <v>79</v>
      </c>
      <c r="D5261" t="s">
        <v>40</v>
      </c>
      <c r="E5261" t="s">
        <v>1668</v>
      </c>
      <c r="F5261" s="79" t="s">
        <v>450</v>
      </c>
      <c r="G5261">
        <v>9.2100000000000009</v>
      </c>
      <c r="H5261">
        <v>110.9</v>
      </c>
      <c r="I5261">
        <v>51</v>
      </c>
      <c r="J5261">
        <v>101.7</v>
      </c>
      <c r="K5261">
        <v>135</v>
      </c>
      <c r="L5261">
        <v>67.599999999999994</v>
      </c>
      <c r="M5261">
        <v>97</v>
      </c>
      <c r="N5261">
        <v>2.5999999999999999E-2</v>
      </c>
      <c r="O5261">
        <v>99</v>
      </c>
      <c r="P5261">
        <v>6.38</v>
      </c>
      <c r="Q5261">
        <v>47</v>
      </c>
      <c r="R5261">
        <v>106.7</v>
      </c>
      <c r="S5261">
        <v>56</v>
      </c>
      <c r="T5261">
        <v>100.3</v>
      </c>
      <c r="U5261">
        <v>52</v>
      </c>
      <c r="V5261">
        <v>2.41</v>
      </c>
      <c r="W5261">
        <v>95</v>
      </c>
    </row>
    <row r="5262" spans="1:23" x14ac:dyDescent="0.25">
      <c r="A5262">
        <f>COUNTIF('Value Matchup'!$D$356:$D$423,D5262)</f>
        <v>0</v>
      </c>
      <c r="B5262" t="s">
        <v>2171</v>
      </c>
      <c r="C5262">
        <v>80</v>
      </c>
      <c r="D5262" t="s">
        <v>188</v>
      </c>
      <c r="E5262" t="s">
        <v>173</v>
      </c>
      <c r="F5262" s="79" t="s">
        <v>446</v>
      </c>
      <c r="G5262">
        <v>9.19</v>
      </c>
      <c r="H5262">
        <v>106.4</v>
      </c>
      <c r="I5262">
        <v>103</v>
      </c>
      <c r="J5262">
        <v>97.2</v>
      </c>
      <c r="K5262">
        <v>57</v>
      </c>
      <c r="L5262">
        <v>59.1</v>
      </c>
      <c r="M5262">
        <v>316</v>
      </c>
      <c r="N5262">
        <v>-8.9999999999999993E-3</v>
      </c>
      <c r="O5262">
        <v>188</v>
      </c>
      <c r="P5262">
        <v>-0.14000000000000001</v>
      </c>
      <c r="Q5262">
        <v>158</v>
      </c>
      <c r="R5262">
        <v>103.8</v>
      </c>
      <c r="S5262">
        <v>149</v>
      </c>
      <c r="T5262">
        <v>104</v>
      </c>
      <c r="U5262">
        <v>175</v>
      </c>
      <c r="V5262">
        <v>2.76</v>
      </c>
      <c r="W5262">
        <v>80</v>
      </c>
    </row>
    <row r="5263" spans="1:23" x14ac:dyDescent="0.25">
      <c r="A5263">
        <f>COUNTIF('Value Matchup'!$D$356:$D$423,D5263)</f>
        <v>0</v>
      </c>
      <c r="B5263" t="s">
        <v>2171</v>
      </c>
      <c r="C5263">
        <v>81</v>
      </c>
      <c r="D5263" t="s">
        <v>2166</v>
      </c>
      <c r="E5263" t="s">
        <v>176</v>
      </c>
      <c r="F5263" s="79" t="s">
        <v>453</v>
      </c>
      <c r="G5263">
        <v>9.09</v>
      </c>
      <c r="H5263">
        <v>105.6</v>
      </c>
      <c r="I5263">
        <v>115</v>
      </c>
      <c r="J5263">
        <v>96.5</v>
      </c>
      <c r="K5263">
        <v>48</v>
      </c>
      <c r="L5263">
        <v>64.400000000000006</v>
      </c>
      <c r="M5263">
        <v>216</v>
      </c>
      <c r="N5263">
        <v>7.5999999999999998E-2</v>
      </c>
      <c r="O5263">
        <v>25</v>
      </c>
      <c r="P5263">
        <v>-0.28999999999999998</v>
      </c>
      <c r="Q5263">
        <v>163</v>
      </c>
      <c r="R5263">
        <v>102.3</v>
      </c>
      <c r="S5263">
        <v>208</v>
      </c>
      <c r="T5263">
        <v>102.6</v>
      </c>
      <c r="U5263">
        <v>135</v>
      </c>
      <c r="V5263">
        <v>0.28999999999999998</v>
      </c>
      <c r="W5263">
        <v>156</v>
      </c>
    </row>
    <row r="5264" spans="1:23" x14ac:dyDescent="0.25">
      <c r="A5264">
        <f>COUNTIF('Value Matchup'!$D$356:$D$423,D5264)</f>
        <v>0</v>
      </c>
      <c r="B5264" t="s">
        <v>2171</v>
      </c>
      <c r="C5264">
        <v>82</v>
      </c>
      <c r="D5264" t="s">
        <v>2148</v>
      </c>
      <c r="E5264" t="s">
        <v>153</v>
      </c>
      <c r="F5264" s="79" t="s">
        <v>752</v>
      </c>
      <c r="G5264">
        <v>8.93</v>
      </c>
      <c r="H5264">
        <v>108.6</v>
      </c>
      <c r="I5264">
        <v>76</v>
      </c>
      <c r="J5264">
        <v>99.7</v>
      </c>
      <c r="K5264">
        <v>99</v>
      </c>
      <c r="L5264">
        <v>63.6</v>
      </c>
      <c r="M5264">
        <v>249</v>
      </c>
      <c r="N5264">
        <v>9.6000000000000002E-2</v>
      </c>
      <c r="O5264">
        <v>12</v>
      </c>
      <c r="P5264">
        <v>0.28000000000000003</v>
      </c>
      <c r="Q5264">
        <v>150</v>
      </c>
      <c r="R5264">
        <v>103.4</v>
      </c>
      <c r="S5264">
        <v>164</v>
      </c>
      <c r="T5264">
        <v>103.1</v>
      </c>
      <c r="U5264">
        <v>147</v>
      </c>
      <c r="V5264">
        <v>3.56</v>
      </c>
      <c r="W5264">
        <v>66</v>
      </c>
    </row>
    <row r="5265" spans="1:23" x14ac:dyDescent="0.25">
      <c r="A5265">
        <f>COUNTIF('Value Matchup'!$D$356:$D$423,D5265)</f>
        <v>1</v>
      </c>
      <c r="B5265" t="s">
        <v>2171</v>
      </c>
      <c r="C5265">
        <v>83</v>
      </c>
      <c r="D5265" t="s">
        <v>244</v>
      </c>
      <c r="E5265" t="s">
        <v>134</v>
      </c>
      <c r="F5265" s="79" t="s">
        <v>1741</v>
      </c>
      <c r="G5265">
        <v>8.89</v>
      </c>
      <c r="H5265">
        <v>104.6</v>
      </c>
      <c r="I5265">
        <v>131</v>
      </c>
      <c r="J5265">
        <v>95.7</v>
      </c>
      <c r="K5265">
        <v>40</v>
      </c>
      <c r="L5265">
        <v>64.900000000000006</v>
      </c>
      <c r="M5265">
        <v>199</v>
      </c>
      <c r="N5265">
        <v>-0.08</v>
      </c>
      <c r="O5265">
        <v>305</v>
      </c>
      <c r="P5265">
        <v>5.49</v>
      </c>
      <c r="Q5265">
        <v>71</v>
      </c>
      <c r="R5265">
        <v>106.9</v>
      </c>
      <c r="S5265">
        <v>47</v>
      </c>
      <c r="T5265">
        <v>101.4</v>
      </c>
      <c r="U5265">
        <v>95</v>
      </c>
      <c r="V5265">
        <v>-8.19</v>
      </c>
      <c r="W5265">
        <v>304</v>
      </c>
    </row>
    <row r="5266" spans="1:23" x14ac:dyDescent="0.25">
      <c r="A5266">
        <f>COUNTIF('Value Matchup'!$D$356:$D$423,D5266)</f>
        <v>0</v>
      </c>
      <c r="B5266" t="s">
        <v>2171</v>
      </c>
      <c r="C5266">
        <v>84</v>
      </c>
      <c r="D5266" t="s">
        <v>2147</v>
      </c>
      <c r="E5266" t="s">
        <v>144</v>
      </c>
      <c r="F5266" s="79" t="s">
        <v>510</v>
      </c>
      <c r="G5266">
        <v>8.7799999999999994</v>
      </c>
      <c r="H5266">
        <v>107.4</v>
      </c>
      <c r="I5266">
        <v>92</v>
      </c>
      <c r="J5266">
        <v>98.6</v>
      </c>
      <c r="K5266">
        <v>77</v>
      </c>
      <c r="L5266">
        <v>64.8</v>
      </c>
      <c r="M5266">
        <v>201</v>
      </c>
      <c r="N5266">
        <v>2.1999999999999999E-2</v>
      </c>
      <c r="O5266">
        <v>111</v>
      </c>
      <c r="P5266">
        <v>2.4500000000000002</v>
      </c>
      <c r="Q5266">
        <v>114</v>
      </c>
      <c r="R5266">
        <v>103.9</v>
      </c>
      <c r="S5266">
        <v>147</v>
      </c>
      <c r="T5266">
        <v>101.4</v>
      </c>
      <c r="U5266">
        <v>96</v>
      </c>
      <c r="V5266">
        <v>-1.91</v>
      </c>
      <c r="W5266">
        <v>212</v>
      </c>
    </row>
    <row r="5267" spans="1:23" x14ac:dyDescent="0.25">
      <c r="A5267">
        <f>COUNTIF('Value Matchup'!$D$356:$D$423,D5267)</f>
        <v>0</v>
      </c>
      <c r="B5267" t="s">
        <v>2171</v>
      </c>
      <c r="C5267">
        <v>85</v>
      </c>
      <c r="D5267" t="s">
        <v>1153</v>
      </c>
      <c r="E5267" t="s">
        <v>169</v>
      </c>
      <c r="F5267" s="79" t="s">
        <v>747</v>
      </c>
      <c r="G5267">
        <v>8.6</v>
      </c>
      <c r="H5267">
        <v>104.4</v>
      </c>
      <c r="I5267">
        <v>140</v>
      </c>
      <c r="J5267">
        <v>95.8</v>
      </c>
      <c r="K5267">
        <v>41</v>
      </c>
      <c r="L5267">
        <v>73.2</v>
      </c>
      <c r="M5267">
        <v>3</v>
      </c>
      <c r="N5267">
        <v>1.6E-2</v>
      </c>
      <c r="O5267">
        <v>130</v>
      </c>
      <c r="P5267">
        <v>-2.39</v>
      </c>
      <c r="Q5267">
        <v>214</v>
      </c>
      <c r="R5267">
        <v>102.2</v>
      </c>
      <c r="S5267">
        <v>210</v>
      </c>
      <c r="T5267">
        <v>104.6</v>
      </c>
      <c r="U5267">
        <v>201</v>
      </c>
      <c r="V5267">
        <v>0.64</v>
      </c>
      <c r="W5267">
        <v>147</v>
      </c>
    </row>
    <row r="5268" spans="1:23" x14ac:dyDescent="0.25">
      <c r="A5268">
        <f>COUNTIF('Value Matchup'!$D$356:$D$423,D5268)</f>
        <v>0</v>
      </c>
      <c r="B5268" t="s">
        <v>2171</v>
      </c>
      <c r="C5268">
        <v>86</v>
      </c>
      <c r="D5268" t="s">
        <v>96</v>
      </c>
      <c r="E5268" t="s">
        <v>182</v>
      </c>
      <c r="F5268" s="79" t="s">
        <v>544</v>
      </c>
      <c r="G5268">
        <v>8.48</v>
      </c>
      <c r="H5268">
        <v>105.2</v>
      </c>
      <c r="I5268">
        <v>122</v>
      </c>
      <c r="J5268">
        <v>96.7</v>
      </c>
      <c r="K5268">
        <v>51</v>
      </c>
      <c r="L5268">
        <v>64.400000000000006</v>
      </c>
      <c r="M5268">
        <v>217</v>
      </c>
      <c r="N5268">
        <v>3.0000000000000001E-3</v>
      </c>
      <c r="O5268">
        <v>162</v>
      </c>
      <c r="P5268">
        <v>2.69</v>
      </c>
      <c r="Q5268">
        <v>112</v>
      </c>
      <c r="R5268">
        <v>105.2</v>
      </c>
      <c r="S5268">
        <v>104</v>
      </c>
      <c r="T5268">
        <v>102.5</v>
      </c>
      <c r="U5268">
        <v>129</v>
      </c>
      <c r="V5268">
        <v>0.47</v>
      </c>
      <c r="W5268">
        <v>152</v>
      </c>
    </row>
    <row r="5269" spans="1:23" x14ac:dyDescent="0.25">
      <c r="A5269">
        <f>COUNTIF('Value Matchup'!$D$356:$D$423,D5269)</f>
        <v>1</v>
      </c>
      <c r="B5269" t="s">
        <v>2171</v>
      </c>
      <c r="C5269">
        <v>87</v>
      </c>
      <c r="D5269" t="s">
        <v>339</v>
      </c>
      <c r="E5269" t="s">
        <v>167</v>
      </c>
      <c r="F5269" s="79" t="s">
        <v>535</v>
      </c>
      <c r="G5269">
        <v>8.2100000000000009</v>
      </c>
      <c r="H5269">
        <v>103.5</v>
      </c>
      <c r="I5269">
        <v>150</v>
      </c>
      <c r="J5269">
        <v>95.3</v>
      </c>
      <c r="K5269">
        <v>35</v>
      </c>
      <c r="L5269">
        <v>61.3</v>
      </c>
      <c r="M5269">
        <v>305</v>
      </c>
      <c r="N5269">
        <v>3.1E-2</v>
      </c>
      <c r="O5269">
        <v>89</v>
      </c>
      <c r="P5269">
        <v>5.49</v>
      </c>
      <c r="Q5269">
        <v>72</v>
      </c>
      <c r="R5269">
        <v>105.9</v>
      </c>
      <c r="S5269">
        <v>80</v>
      </c>
      <c r="T5269">
        <v>100.4</v>
      </c>
      <c r="U5269">
        <v>60</v>
      </c>
      <c r="V5269">
        <v>-1.49</v>
      </c>
      <c r="W5269">
        <v>204</v>
      </c>
    </row>
    <row r="5270" spans="1:23" x14ac:dyDescent="0.25">
      <c r="A5270">
        <f>COUNTIF('Value Matchup'!$D$356:$D$423,D5270)</f>
        <v>0</v>
      </c>
      <c r="B5270" t="s">
        <v>2171</v>
      </c>
      <c r="C5270">
        <v>88</v>
      </c>
      <c r="D5270" t="s">
        <v>2159</v>
      </c>
      <c r="E5270" t="s">
        <v>207</v>
      </c>
      <c r="F5270" s="79" t="s">
        <v>1470</v>
      </c>
      <c r="G5270">
        <v>7.82</v>
      </c>
      <c r="H5270">
        <v>113.5</v>
      </c>
      <c r="I5270">
        <v>25</v>
      </c>
      <c r="J5270">
        <v>105.7</v>
      </c>
      <c r="K5270">
        <v>203</v>
      </c>
      <c r="L5270">
        <v>68</v>
      </c>
      <c r="M5270">
        <v>85</v>
      </c>
      <c r="N5270">
        <v>1.7000000000000001E-2</v>
      </c>
      <c r="O5270">
        <v>124</v>
      </c>
      <c r="P5270">
        <v>-5</v>
      </c>
      <c r="Q5270">
        <v>246</v>
      </c>
      <c r="R5270">
        <v>101.1</v>
      </c>
      <c r="S5270">
        <v>241</v>
      </c>
      <c r="T5270">
        <v>106.1</v>
      </c>
      <c r="U5270">
        <v>271</v>
      </c>
      <c r="V5270">
        <v>3.83</v>
      </c>
      <c r="W5270">
        <v>61</v>
      </c>
    </row>
    <row r="5271" spans="1:23" x14ac:dyDescent="0.25">
      <c r="A5271">
        <f>COUNTIF('Value Matchup'!$D$356:$D$423,D5271)</f>
        <v>1</v>
      </c>
      <c r="B5271" t="s">
        <v>2171</v>
      </c>
      <c r="C5271">
        <v>89</v>
      </c>
      <c r="D5271" t="s">
        <v>375</v>
      </c>
      <c r="E5271" t="s">
        <v>114</v>
      </c>
      <c r="F5271" s="79" t="s">
        <v>1405</v>
      </c>
      <c r="G5271">
        <v>7.3</v>
      </c>
      <c r="H5271">
        <v>108.5</v>
      </c>
      <c r="I5271">
        <v>77</v>
      </c>
      <c r="J5271">
        <v>101.2</v>
      </c>
      <c r="K5271">
        <v>124</v>
      </c>
      <c r="L5271">
        <v>66.099999999999994</v>
      </c>
      <c r="M5271">
        <v>152</v>
      </c>
      <c r="N5271">
        <v>0.02</v>
      </c>
      <c r="O5271">
        <v>119</v>
      </c>
      <c r="P5271">
        <v>7.83</v>
      </c>
      <c r="Q5271">
        <v>30</v>
      </c>
      <c r="R5271">
        <v>107.6</v>
      </c>
      <c r="S5271">
        <v>31</v>
      </c>
      <c r="T5271">
        <v>99.8</v>
      </c>
      <c r="U5271">
        <v>34</v>
      </c>
      <c r="V5271">
        <v>-6.49</v>
      </c>
      <c r="W5271">
        <v>285</v>
      </c>
    </row>
    <row r="5272" spans="1:23" x14ac:dyDescent="0.25">
      <c r="A5272">
        <f>COUNTIF('Value Matchup'!$D$356:$D$423,D5272)</f>
        <v>1</v>
      </c>
      <c r="B5272" t="s">
        <v>2171</v>
      </c>
      <c r="C5272">
        <v>90</v>
      </c>
      <c r="D5272" t="s">
        <v>374</v>
      </c>
      <c r="E5272" t="s">
        <v>182</v>
      </c>
      <c r="F5272" s="79" t="s">
        <v>1405</v>
      </c>
      <c r="G5272">
        <v>7.23</v>
      </c>
      <c r="H5272">
        <v>109.8</v>
      </c>
      <c r="I5272">
        <v>63</v>
      </c>
      <c r="J5272">
        <v>102.5</v>
      </c>
      <c r="K5272">
        <v>155</v>
      </c>
      <c r="L5272">
        <v>60.1</v>
      </c>
      <c r="M5272">
        <v>311</v>
      </c>
      <c r="N5272">
        <v>1.0999999999999999E-2</v>
      </c>
      <c r="O5272">
        <v>141</v>
      </c>
      <c r="P5272">
        <v>6.05</v>
      </c>
      <c r="Q5272">
        <v>55</v>
      </c>
      <c r="R5272">
        <v>106.2</v>
      </c>
      <c r="S5272">
        <v>72</v>
      </c>
      <c r="T5272">
        <v>100.2</v>
      </c>
      <c r="U5272">
        <v>49</v>
      </c>
      <c r="V5272">
        <v>6.95</v>
      </c>
      <c r="W5272">
        <v>25</v>
      </c>
    </row>
    <row r="5273" spans="1:23" x14ac:dyDescent="0.25">
      <c r="A5273">
        <f>COUNTIF('Value Matchup'!$D$356:$D$423,D5273)</f>
        <v>0</v>
      </c>
      <c r="B5273" t="s">
        <v>2171</v>
      </c>
      <c r="C5273">
        <v>91</v>
      </c>
      <c r="D5273" t="s">
        <v>210</v>
      </c>
      <c r="E5273" t="s">
        <v>155</v>
      </c>
      <c r="F5273" s="79" t="s">
        <v>1194</v>
      </c>
      <c r="G5273">
        <v>7.09</v>
      </c>
      <c r="H5273">
        <v>106.7</v>
      </c>
      <c r="I5273">
        <v>99</v>
      </c>
      <c r="J5273">
        <v>99.6</v>
      </c>
      <c r="K5273">
        <v>97</v>
      </c>
      <c r="L5273">
        <v>58.7</v>
      </c>
      <c r="M5273">
        <v>319</v>
      </c>
      <c r="N5273">
        <v>-6.6000000000000003E-2</v>
      </c>
      <c r="O5273">
        <v>287</v>
      </c>
      <c r="P5273">
        <v>5.37</v>
      </c>
      <c r="Q5273">
        <v>74</v>
      </c>
      <c r="R5273">
        <v>105.9</v>
      </c>
      <c r="S5273">
        <v>79</v>
      </c>
      <c r="T5273">
        <v>100.5</v>
      </c>
      <c r="U5273">
        <v>67</v>
      </c>
      <c r="V5273">
        <v>2.19</v>
      </c>
      <c r="W5273">
        <v>106</v>
      </c>
    </row>
    <row r="5274" spans="1:23" x14ac:dyDescent="0.25">
      <c r="A5274">
        <f>COUNTIF('Value Matchup'!$D$356:$D$423,D5274)</f>
        <v>1</v>
      </c>
      <c r="B5274" t="s">
        <v>2171</v>
      </c>
      <c r="C5274">
        <v>92</v>
      </c>
      <c r="D5274" t="s">
        <v>263</v>
      </c>
      <c r="E5274" t="s">
        <v>167</v>
      </c>
      <c r="F5274" s="79" t="s">
        <v>455</v>
      </c>
      <c r="G5274">
        <v>7.03</v>
      </c>
      <c r="H5274">
        <v>111.7</v>
      </c>
      <c r="I5274">
        <v>44</v>
      </c>
      <c r="J5274">
        <v>104.6</v>
      </c>
      <c r="K5274">
        <v>182</v>
      </c>
      <c r="L5274">
        <v>64.2</v>
      </c>
      <c r="M5274">
        <v>223</v>
      </c>
      <c r="N5274">
        <v>0.02</v>
      </c>
      <c r="O5274">
        <v>118</v>
      </c>
      <c r="P5274">
        <v>3.1</v>
      </c>
      <c r="Q5274">
        <v>108</v>
      </c>
      <c r="R5274">
        <v>104.3</v>
      </c>
      <c r="S5274">
        <v>131</v>
      </c>
      <c r="T5274">
        <v>101.2</v>
      </c>
      <c r="U5274">
        <v>90</v>
      </c>
      <c r="V5274">
        <v>-6.5</v>
      </c>
      <c r="W5274">
        <v>286</v>
      </c>
    </row>
    <row r="5275" spans="1:23" x14ac:dyDescent="0.25">
      <c r="A5275">
        <f>COUNTIF('Value Matchup'!$D$356:$D$423,D5275)</f>
        <v>0</v>
      </c>
      <c r="B5275" t="s">
        <v>2171</v>
      </c>
      <c r="C5275">
        <v>93</v>
      </c>
      <c r="D5275" t="s">
        <v>413</v>
      </c>
      <c r="E5275" t="s">
        <v>150</v>
      </c>
      <c r="F5275" s="79" t="s">
        <v>454</v>
      </c>
      <c r="G5275">
        <v>6.81</v>
      </c>
      <c r="H5275">
        <v>107</v>
      </c>
      <c r="I5275">
        <v>95</v>
      </c>
      <c r="J5275">
        <v>100.2</v>
      </c>
      <c r="K5275">
        <v>104</v>
      </c>
      <c r="L5275">
        <v>62.3</v>
      </c>
      <c r="M5275">
        <v>288</v>
      </c>
      <c r="N5275">
        <v>6.4000000000000001E-2</v>
      </c>
      <c r="O5275">
        <v>37</v>
      </c>
      <c r="P5275">
        <v>6.8</v>
      </c>
      <c r="Q5275">
        <v>42</v>
      </c>
      <c r="R5275">
        <v>106.6</v>
      </c>
      <c r="S5275">
        <v>60</v>
      </c>
      <c r="T5275">
        <v>99.8</v>
      </c>
      <c r="U5275">
        <v>31</v>
      </c>
      <c r="V5275">
        <v>0.71</v>
      </c>
      <c r="W5275">
        <v>146</v>
      </c>
    </row>
    <row r="5276" spans="1:23" x14ac:dyDescent="0.25">
      <c r="A5276">
        <f>COUNTIF('Value Matchup'!$D$356:$D$423,D5276)</f>
        <v>0</v>
      </c>
      <c r="B5276" t="s">
        <v>2171</v>
      </c>
      <c r="C5276">
        <v>94</v>
      </c>
      <c r="D5276" t="s">
        <v>36</v>
      </c>
      <c r="E5276" t="s">
        <v>232</v>
      </c>
      <c r="F5276" s="79" t="s">
        <v>1194</v>
      </c>
      <c r="G5276">
        <v>6.81</v>
      </c>
      <c r="H5276">
        <v>105.3</v>
      </c>
      <c r="I5276">
        <v>120</v>
      </c>
      <c r="J5276">
        <v>98.4</v>
      </c>
      <c r="K5276">
        <v>72</v>
      </c>
      <c r="L5276">
        <v>64</v>
      </c>
      <c r="M5276">
        <v>234</v>
      </c>
      <c r="N5276">
        <v>5.2999999999999999E-2</v>
      </c>
      <c r="O5276">
        <v>53</v>
      </c>
      <c r="P5276">
        <v>8.9700000000000006</v>
      </c>
      <c r="Q5276">
        <v>17</v>
      </c>
      <c r="R5276">
        <v>109.3</v>
      </c>
      <c r="S5276">
        <v>8</v>
      </c>
      <c r="T5276">
        <v>100.3</v>
      </c>
      <c r="U5276">
        <v>53</v>
      </c>
      <c r="V5276">
        <v>8.1300000000000008</v>
      </c>
      <c r="W5276">
        <v>14</v>
      </c>
    </row>
    <row r="5277" spans="1:23" x14ac:dyDescent="0.25">
      <c r="A5277">
        <f>COUNTIF('Value Matchup'!$D$356:$D$423,D5277)</f>
        <v>0</v>
      </c>
      <c r="B5277" t="s">
        <v>2171</v>
      </c>
      <c r="C5277">
        <v>95</v>
      </c>
      <c r="D5277" t="s">
        <v>2105</v>
      </c>
      <c r="E5277" t="s">
        <v>144</v>
      </c>
      <c r="F5277" s="79" t="s">
        <v>756</v>
      </c>
      <c r="G5277">
        <v>6.48</v>
      </c>
      <c r="H5277">
        <v>105.6</v>
      </c>
      <c r="I5277">
        <v>116</v>
      </c>
      <c r="J5277">
        <v>99.1</v>
      </c>
      <c r="K5277">
        <v>86</v>
      </c>
      <c r="L5277">
        <v>63.2</v>
      </c>
      <c r="M5277">
        <v>265</v>
      </c>
      <c r="N5277">
        <v>-2.5999999999999999E-2</v>
      </c>
      <c r="O5277">
        <v>230</v>
      </c>
      <c r="P5277">
        <v>1.31</v>
      </c>
      <c r="Q5277">
        <v>138</v>
      </c>
      <c r="R5277">
        <v>103.4</v>
      </c>
      <c r="S5277">
        <v>167</v>
      </c>
      <c r="T5277">
        <v>102.1</v>
      </c>
      <c r="U5277">
        <v>113</v>
      </c>
      <c r="V5277">
        <v>-4.18</v>
      </c>
      <c r="W5277">
        <v>253</v>
      </c>
    </row>
    <row r="5278" spans="1:23" x14ac:dyDescent="0.25">
      <c r="A5278">
        <f>COUNTIF('Value Matchup'!$D$356:$D$423,D5278)</f>
        <v>0</v>
      </c>
      <c r="B5278" t="s">
        <v>2171</v>
      </c>
      <c r="C5278">
        <v>96</v>
      </c>
      <c r="D5278" t="s">
        <v>213</v>
      </c>
      <c r="E5278" t="s">
        <v>176</v>
      </c>
      <c r="F5278" s="79" t="s">
        <v>540</v>
      </c>
      <c r="G5278">
        <v>6.24</v>
      </c>
      <c r="H5278">
        <v>103</v>
      </c>
      <c r="I5278">
        <v>155</v>
      </c>
      <c r="J5278">
        <v>96.8</v>
      </c>
      <c r="K5278">
        <v>52</v>
      </c>
      <c r="L5278">
        <v>67.5</v>
      </c>
      <c r="M5278">
        <v>103</v>
      </c>
      <c r="N5278">
        <v>9.2999999999999999E-2</v>
      </c>
      <c r="O5278">
        <v>15</v>
      </c>
      <c r="P5278">
        <v>0.36</v>
      </c>
      <c r="Q5278">
        <v>148</v>
      </c>
      <c r="R5278">
        <v>103</v>
      </c>
      <c r="S5278">
        <v>183</v>
      </c>
      <c r="T5278">
        <v>102.6</v>
      </c>
      <c r="U5278">
        <v>136</v>
      </c>
      <c r="V5278">
        <v>-0.35</v>
      </c>
      <c r="W5278">
        <v>174</v>
      </c>
    </row>
    <row r="5279" spans="1:23" x14ac:dyDescent="0.25">
      <c r="A5279">
        <f>COUNTIF('Value Matchup'!$D$356:$D$423,D5279)</f>
        <v>0</v>
      </c>
      <c r="B5279" t="s">
        <v>2171</v>
      </c>
      <c r="C5279">
        <v>97</v>
      </c>
      <c r="D5279" t="s">
        <v>41</v>
      </c>
      <c r="E5279" t="s">
        <v>114</v>
      </c>
      <c r="F5279" s="79" t="s">
        <v>1860</v>
      </c>
      <c r="G5279">
        <v>6.03</v>
      </c>
      <c r="H5279">
        <v>104.6</v>
      </c>
      <c r="I5279">
        <v>132</v>
      </c>
      <c r="J5279">
        <v>98.6</v>
      </c>
      <c r="K5279">
        <v>76</v>
      </c>
      <c r="L5279">
        <v>66.099999999999994</v>
      </c>
      <c r="M5279">
        <v>153</v>
      </c>
      <c r="N5279">
        <v>-6.7000000000000004E-2</v>
      </c>
      <c r="O5279">
        <v>289</v>
      </c>
      <c r="P5279">
        <v>6.44</v>
      </c>
      <c r="Q5279">
        <v>46</v>
      </c>
      <c r="R5279">
        <v>107</v>
      </c>
      <c r="S5279">
        <v>42</v>
      </c>
      <c r="T5279">
        <v>100.6</v>
      </c>
      <c r="U5279">
        <v>70</v>
      </c>
      <c r="V5279">
        <v>-6.94</v>
      </c>
      <c r="W5279">
        <v>295</v>
      </c>
    </row>
    <row r="5280" spans="1:23" x14ac:dyDescent="0.25">
      <c r="A5280">
        <f>COUNTIF('Value Matchup'!$D$356:$D$423,D5280)</f>
        <v>0</v>
      </c>
      <c r="B5280" t="s">
        <v>2171</v>
      </c>
      <c r="C5280">
        <v>98</v>
      </c>
      <c r="D5280" t="s">
        <v>2160</v>
      </c>
      <c r="E5280" t="s">
        <v>207</v>
      </c>
      <c r="F5280" s="79" t="s">
        <v>1645</v>
      </c>
      <c r="G5280">
        <v>5.91</v>
      </c>
      <c r="H5280">
        <v>103.3</v>
      </c>
      <c r="I5280">
        <v>153</v>
      </c>
      <c r="J5280">
        <v>97.4</v>
      </c>
      <c r="K5280">
        <v>60</v>
      </c>
      <c r="L5280">
        <v>62.6</v>
      </c>
      <c r="M5280">
        <v>283</v>
      </c>
      <c r="N5280">
        <v>8.6999999999999994E-2</v>
      </c>
      <c r="O5280">
        <v>18</v>
      </c>
      <c r="P5280">
        <v>-5.87</v>
      </c>
      <c r="Q5280">
        <v>255</v>
      </c>
      <c r="R5280">
        <v>101.4</v>
      </c>
      <c r="S5280">
        <v>234</v>
      </c>
      <c r="T5280">
        <v>107.2</v>
      </c>
      <c r="U5280">
        <v>306</v>
      </c>
      <c r="V5280">
        <v>-3.79</v>
      </c>
      <c r="W5280">
        <v>246</v>
      </c>
    </row>
    <row r="5281" spans="1:23" x14ac:dyDescent="0.25">
      <c r="A5281">
        <f>COUNTIF('Value Matchup'!$D$356:$D$423,D5281)</f>
        <v>0</v>
      </c>
      <c r="B5281" t="s">
        <v>2171</v>
      </c>
      <c r="C5281">
        <v>99</v>
      </c>
      <c r="D5281" t="s">
        <v>190</v>
      </c>
      <c r="E5281" t="s">
        <v>176</v>
      </c>
      <c r="F5281" s="79" t="s">
        <v>762</v>
      </c>
      <c r="G5281">
        <v>5.78</v>
      </c>
      <c r="H5281">
        <v>106.7</v>
      </c>
      <c r="I5281">
        <v>100</v>
      </c>
      <c r="J5281">
        <v>100.9</v>
      </c>
      <c r="K5281">
        <v>118</v>
      </c>
      <c r="L5281">
        <v>67.7</v>
      </c>
      <c r="M5281">
        <v>95</v>
      </c>
      <c r="N5281">
        <v>-1.7000000000000001E-2</v>
      </c>
      <c r="O5281">
        <v>206</v>
      </c>
      <c r="P5281">
        <v>-1.3</v>
      </c>
      <c r="Q5281">
        <v>188</v>
      </c>
      <c r="R5281">
        <v>102.1</v>
      </c>
      <c r="S5281">
        <v>216</v>
      </c>
      <c r="T5281">
        <v>103.4</v>
      </c>
      <c r="U5281">
        <v>153</v>
      </c>
      <c r="V5281">
        <v>-5.62</v>
      </c>
      <c r="W5281">
        <v>277</v>
      </c>
    </row>
    <row r="5282" spans="1:23" x14ac:dyDescent="0.25">
      <c r="A5282">
        <f>COUNTIF('Value Matchup'!$D$356:$D$423,D5282)</f>
        <v>0</v>
      </c>
      <c r="B5282" t="s">
        <v>2171</v>
      </c>
      <c r="C5282">
        <v>100</v>
      </c>
      <c r="D5282" t="s">
        <v>97</v>
      </c>
      <c r="E5282" t="s">
        <v>232</v>
      </c>
      <c r="F5282" s="79" t="s">
        <v>1194</v>
      </c>
      <c r="G5282">
        <v>5.65</v>
      </c>
      <c r="H5282">
        <v>106.7</v>
      </c>
      <c r="I5282">
        <v>101</v>
      </c>
      <c r="J5282">
        <v>101.1</v>
      </c>
      <c r="K5282">
        <v>123</v>
      </c>
      <c r="L5282">
        <v>59.3</v>
      </c>
      <c r="M5282">
        <v>315</v>
      </c>
      <c r="N5282">
        <v>2.3E-2</v>
      </c>
      <c r="O5282">
        <v>106</v>
      </c>
      <c r="P5282">
        <v>6.62</v>
      </c>
      <c r="Q5282">
        <v>45</v>
      </c>
      <c r="R5282">
        <v>106.8</v>
      </c>
      <c r="S5282">
        <v>48</v>
      </c>
      <c r="T5282">
        <v>100.2</v>
      </c>
      <c r="U5282">
        <v>51</v>
      </c>
      <c r="V5282">
        <v>2.13</v>
      </c>
      <c r="W5282">
        <v>108</v>
      </c>
    </row>
    <row r="5283" spans="1:23" x14ac:dyDescent="0.25">
      <c r="A5283">
        <f>COUNTIF('Value Matchup'!$D$356:$D$423,D5283)</f>
        <v>1</v>
      </c>
      <c r="B5283" t="s">
        <v>2171</v>
      </c>
      <c r="C5283">
        <v>101</v>
      </c>
      <c r="D5283" t="s">
        <v>318</v>
      </c>
      <c r="E5283" t="s">
        <v>176</v>
      </c>
      <c r="F5283" s="79" t="s">
        <v>1296</v>
      </c>
      <c r="G5283">
        <v>5.57</v>
      </c>
      <c r="H5283">
        <v>104.6</v>
      </c>
      <c r="I5283">
        <v>135</v>
      </c>
      <c r="J5283">
        <v>99</v>
      </c>
      <c r="K5283">
        <v>84</v>
      </c>
      <c r="L5283">
        <v>69.099999999999994</v>
      </c>
      <c r="M5283">
        <v>53</v>
      </c>
      <c r="N5283">
        <v>-1.9E-2</v>
      </c>
      <c r="O5283">
        <v>214</v>
      </c>
      <c r="P5283">
        <v>0.66</v>
      </c>
      <c r="Q5283">
        <v>142</v>
      </c>
      <c r="R5283">
        <v>103</v>
      </c>
      <c r="S5283">
        <v>182</v>
      </c>
      <c r="T5283">
        <v>102.4</v>
      </c>
      <c r="U5283">
        <v>125</v>
      </c>
      <c r="V5283">
        <v>2.85</v>
      </c>
      <c r="W5283">
        <v>78</v>
      </c>
    </row>
    <row r="5284" spans="1:23" x14ac:dyDescent="0.25">
      <c r="A5284">
        <f>COUNTIF('Value Matchup'!$D$356:$D$423,D5284)</f>
        <v>0</v>
      </c>
      <c r="B5284" t="s">
        <v>2171</v>
      </c>
      <c r="C5284">
        <v>102</v>
      </c>
      <c r="D5284" t="s">
        <v>84</v>
      </c>
      <c r="E5284" t="s">
        <v>1668</v>
      </c>
      <c r="F5284" s="79" t="s">
        <v>1188</v>
      </c>
      <c r="G5284">
        <v>5.51</v>
      </c>
      <c r="H5284">
        <v>103.7</v>
      </c>
      <c r="I5284">
        <v>147</v>
      </c>
      <c r="J5284">
        <v>98.2</v>
      </c>
      <c r="K5284">
        <v>68</v>
      </c>
      <c r="L5284">
        <v>64</v>
      </c>
      <c r="M5284">
        <v>237</v>
      </c>
      <c r="N5284">
        <v>-1.7999999999999999E-2</v>
      </c>
      <c r="O5284">
        <v>213</v>
      </c>
      <c r="P5284">
        <v>5.91</v>
      </c>
      <c r="Q5284">
        <v>58</v>
      </c>
      <c r="R5284">
        <v>107.4</v>
      </c>
      <c r="S5284">
        <v>35</v>
      </c>
      <c r="T5284">
        <v>101.5</v>
      </c>
      <c r="U5284">
        <v>98</v>
      </c>
      <c r="V5284">
        <v>3.39</v>
      </c>
      <c r="W5284">
        <v>68</v>
      </c>
    </row>
    <row r="5285" spans="1:23" x14ac:dyDescent="0.25">
      <c r="A5285">
        <f>COUNTIF('Value Matchup'!$D$356:$D$423,D5285)</f>
        <v>0</v>
      </c>
      <c r="B5285" t="s">
        <v>2171</v>
      </c>
      <c r="C5285">
        <v>103</v>
      </c>
      <c r="D5285" t="s">
        <v>131</v>
      </c>
      <c r="E5285" t="s">
        <v>132</v>
      </c>
      <c r="F5285" s="79" t="s">
        <v>571</v>
      </c>
      <c r="G5285">
        <v>5.49</v>
      </c>
      <c r="H5285">
        <v>100.1</v>
      </c>
      <c r="I5285">
        <v>215</v>
      </c>
      <c r="J5285">
        <v>94.6</v>
      </c>
      <c r="K5285">
        <v>27</v>
      </c>
      <c r="L5285">
        <v>62.1</v>
      </c>
      <c r="M5285">
        <v>294</v>
      </c>
      <c r="N5285">
        <v>7.0000000000000007E-2</v>
      </c>
      <c r="O5285">
        <v>31</v>
      </c>
      <c r="P5285">
        <v>-0.01</v>
      </c>
      <c r="Q5285">
        <v>153</v>
      </c>
      <c r="R5285">
        <v>105.4</v>
      </c>
      <c r="S5285">
        <v>97</v>
      </c>
      <c r="T5285">
        <v>105.4</v>
      </c>
      <c r="U5285">
        <v>236</v>
      </c>
      <c r="V5285">
        <v>14.88</v>
      </c>
      <c r="W5285">
        <v>2</v>
      </c>
    </row>
    <row r="5286" spans="1:23" x14ac:dyDescent="0.25">
      <c r="A5286">
        <f>COUNTIF('Value Matchup'!$D$356:$D$423,D5286)</f>
        <v>0</v>
      </c>
      <c r="B5286" t="s">
        <v>2171</v>
      </c>
      <c r="C5286">
        <v>104</v>
      </c>
      <c r="D5286" t="s">
        <v>295</v>
      </c>
      <c r="E5286" t="s">
        <v>161</v>
      </c>
      <c r="F5286" s="79" t="s">
        <v>571</v>
      </c>
      <c r="G5286">
        <v>5.45</v>
      </c>
      <c r="H5286">
        <v>111.5</v>
      </c>
      <c r="I5286">
        <v>45</v>
      </c>
      <c r="J5286">
        <v>106.1</v>
      </c>
      <c r="K5286">
        <v>212</v>
      </c>
      <c r="L5286">
        <v>69.900000000000006</v>
      </c>
      <c r="M5286">
        <v>28</v>
      </c>
      <c r="N5286">
        <v>-2.8000000000000001E-2</v>
      </c>
      <c r="O5286">
        <v>233</v>
      </c>
      <c r="P5286">
        <v>-3.24</v>
      </c>
      <c r="Q5286">
        <v>227</v>
      </c>
      <c r="R5286">
        <v>101.7</v>
      </c>
      <c r="S5286">
        <v>228</v>
      </c>
      <c r="T5286">
        <v>104.9</v>
      </c>
      <c r="U5286">
        <v>213</v>
      </c>
      <c r="V5286">
        <v>-4.0999999999999996</v>
      </c>
      <c r="W5286">
        <v>250</v>
      </c>
    </row>
    <row r="5287" spans="1:23" x14ac:dyDescent="0.25">
      <c r="A5287">
        <f>COUNTIF('Value Matchup'!$D$356:$D$423,D5287)</f>
        <v>1</v>
      </c>
      <c r="B5287" t="s">
        <v>2171</v>
      </c>
      <c r="C5287">
        <v>105</v>
      </c>
      <c r="D5287" t="s">
        <v>62</v>
      </c>
      <c r="E5287" t="s">
        <v>207</v>
      </c>
      <c r="F5287" s="79" t="s">
        <v>1479</v>
      </c>
      <c r="G5287">
        <v>5.22</v>
      </c>
      <c r="H5287">
        <v>106</v>
      </c>
      <c r="I5287">
        <v>107</v>
      </c>
      <c r="J5287">
        <v>100.8</v>
      </c>
      <c r="K5287">
        <v>117</v>
      </c>
      <c r="L5287">
        <v>63.8</v>
      </c>
      <c r="M5287">
        <v>241</v>
      </c>
      <c r="N5287">
        <v>-4.7E-2</v>
      </c>
      <c r="O5287">
        <v>264</v>
      </c>
      <c r="P5287">
        <v>-5.08</v>
      </c>
      <c r="Q5287">
        <v>247</v>
      </c>
      <c r="R5287">
        <v>101</v>
      </c>
      <c r="S5287">
        <v>242</v>
      </c>
      <c r="T5287">
        <v>106.1</v>
      </c>
      <c r="U5287">
        <v>269</v>
      </c>
      <c r="V5287">
        <v>7.27</v>
      </c>
      <c r="W5287">
        <v>21</v>
      </c>
    </row>
    <row r="5288" spans="1:23" x14ac:dyDescent="0.25">
      <c r="A5288">
        <f>COUNTIF('Value Matchup'!$D$356:$D$423,D5288)</f>
        <v>0</v>
      </c>
      <c r="B5288" t="s">
        <v>2171</v>
      </c>
      <c r="C5288">
        <v>106</v>
      </c>
      <c r="D5288" t="s">
        <v>201</v>
      </c>
      <c r="E5288" t="s">
        <v>161</v>
      </c>
      <c r="F5288" s="79" t="s">
        <v>446</v>
      </c>
      <c r="G5288">
        <v>4.95</v>
      </c>
      <c r="H5288">
        <v>102.2</v>
      </c>
      <c r="I5288">
        <v>171</v>
      </c>
      <c r="J5288">
        <v>97.3</v>
      </c>
      <c r="K5288">
        <v>58</v>
      </c>
      <c r="L5288">
        <v>62.1</v>
      </c>
      <c r="M5288">
        <v>290</v>
      </c>
      <c r="N5288">
        <v>2.5000000000000001E-2</v>
      </c>
      <c r="O5288">
        <v>103</v>
      </c>
      <c r="P5288">
        <v>-2.12</v>
      </c>
      <c r="Q5288">
        <v>206</v>
      </c>
      <c r="R5288">
        <v>102.9</v>
      </c>
      <c r="S5288">
        <v>188</v>
      </c>
      <c r="T5288">
        <v>105</v>
      </c>
      <c r="U5288">
        <v>218</v>
      </c>
      <c r="V5288">
        <v>2.62</v>
      </c>
      <c r="W5288">
        <v>87</v>
      </c>
    </row>
    <row r="5289" spans="1:23" x14ac:dyDescent="0.25">
      <c r="A5289">
        <f>COUNTIF('Value Matchup'!$D$356:$D$423,D5289)</f>
        <v>0</v>
      </c>
      <c r="B5289" t="s">
        <v>2171</v>
      </c>
      <c r="C5289">
        <v>107</v>
      </c>
      <c r="D5289" t="s">
        <v>89</v>
      </c>
      <c r="E5289" t="s">
        <v>140</v>
      </c>
      <c r="F5289" s="79" t="s">
        <v>1844</v>
      </c>
      <c r="G5289">
        <v>4.93</v>
      </c>
      <c r="H5289">
        <v>102.1</v>
      </c>
      <c r="I5289">
        <v>176</v>
      </c>
      <c r="J5289">
        <v>97.1</v>
      </c>
      <c r="K5289">
        <v>55</v>
      </c>
      <c r="L5289">
        <v>64.900000000000006</v>
      </c>
      <c r="M5289">
        <v>198</v>
      </c>
      <c r="N5289">
        <v>2.1999999999999999E-2</v>
      </c>
      <c r="O5289">
        <v>110</v>
      </c>
      <c r="P5289">
        <v>13.44</v>
      </c>
      <c r="Q5289">
        <v>5</v>
      </c>
      <c r="R5289">
        <v>110.6</v>
      </c>
      <c r="S5289">
        <v>3</v>
      </c>
      <c r="T5289">
        <v>97.2</v>
      </c>
      <c r="U5289">
        <v>6</v>
      </c>
      <c r="V5289">
        <v>-1.35</v>
      </c>
      <c r="W5289">
        <v>202</v>
      </c>
    </row>
    <row r="5290" spans="1:23" x14ac:dyDescent="0.25">
      <c r="A5290">
        <f>COUNTIF('Value Matchup'!$D$356:$D$423,D5290)</f>
        <v>0</v>
      </c>
      <c r="B5290" t="s">
        <v>2171</v>
      </c>
      <c r="C5290">
        <v>108</v>
      </c>
      <c r="D5290" t="s">
        <v>2150</v>
      </c>
      <c r="E5290" t="s">
        <v>146</v>
      </c>
      <c r="F5290" s="79" t="s">
        <v>1981</v>
      </c>
      <c r="G5290">
        <v>4.8600000000000003</v>
      </c>
      <c r="H5290">
        <v>106.3</v>
      </c>
      <c r="I5290">
        <v>106</v>
      </c>
      <c r="J5290">
        <v>101.4</v>
      </c>
      <c r="K5290">
        <v>127</v>
      </c>
      <c r="L5290">
        <v>56.4</v>
      </c>
      <c r="M5290">
        <v>325</v>
      </c>
      <c r="N5290">
        <v>3.3000000000000002E-2</v>
      </c>
      <c r="O5290">
        <v>85</v>
      </c>
      <c r="P5290">
        <v>-4.32</v>
      </c>
      <c r="Q5290">
        <v>240</v>
      </c>
      <c r="R5290">
        <v>100.2</v>
      </c>
      <c r="S5290">
        <v>254</v>
      </c>
      <c r="T5290">
        <v>104.6</v>
      </c>
      <c r="U5290">
        <v>200</v>
      </c>
      <c r="V5290">
        <v>-7.0000000000000007E-2</v>
      </c>
      <c r="W5290">
        <v>166</v>
      </c>
    </row>
    <row r="5291" spans="1:23" x14ac:dyDescent="0.25">
      <c r="A5291">
        <f>COUNTIF('Value Matchup'!$D$356:$D$423,D5291)</f>
        <v>1</v>
      </c>
      <c r="B5291" t="s">
        <v>2171</v>
      </c>
      <c r="C5291">
        <v>109</v>
      </c>
      <c r="D5291" t="s">
        <v>30</v>
      </c>
      <c r="E5291" t="s">
        <v>112</v>
      </c>
      <c r="F5291" s="79" t="s">
        <v>1296</v>
      </c>
      <c r="G5291">
        <v>4.67</v>
      </c>
      <c r="H5291">
        <v>107.6</v>
      </c>
      <c r="I5291">
        <v>85</v>
      </c>
      <c r="J5291">
        <v>102.9</v>
      </c>
      <c r="K5291">
        <v>161</v>
      </c>
      <c r="L5291">
        <v>69.5</v>
      </c>
      <c r="M5291">
        <v>37</v>
      </c>
      <c r="N5291">
        <v>-1.7999999999999999E-2</v>
      </c>
      <c r="O5291">
        <v>210</v>
      </c>
      <c r="P5291">
        <v>-1.87</v>
      </c>
      <c r="Q5291">
        <v>198</v>
      </c>
      <c r="R5291">
        <v>102.9</v>
      </c>
      <c r="S5291">
        <v>189</v>
      </c>
      <c r="T5291">
        <v>104.7</v>
      </c>
      <c r="U5291">
        <v>207</v>
      </c>
      <c r="V5291">
        <v>-4.78</v>
      </c>
      <c r="W5291">
        <v>263</v>
      </c>
    </row>
    <row r="5292" spans="1:23" x14ac:dyDescent="0.25">
      <c r="A5292">
        <f>COUNTIF('Value Matchup'!$D$356:$D$423,D5292)</f>
        <v>0</v>
      </c>
      <c r="B5292" t="s">
        <v>2171</v>
      </c>
      <c r="C5292">
        <v>110</v>
      </c>
      <c r="D5292" t="s">
        <v>270</v>
      </c>
      <c r="E5292" t="s">
        <v>150</v>
      </c>
      <c r="F5292" s="79" t="s">
        <v>447</v>
      </c>
      <c r="G5292">
        <v>4.5999999999999996</v>
      </c>
      <c r="H5292">
        <v>107.4</v>
      </c>
      <c r="I5292">
        <v>89</v>
      </c>
      <c r="J5292">
        <v>102.8</v>
      </c>
      <c r="K5292">
        <v>160</v>
      </c>
      <c r="L5292">
        <v>65.2</v>
      </c>
      <c r="M5292">
        <v>189</v>
      </c>
      <c r="N5292">
        <v>-0.104</v>
      </c>
      <c r="O5292">
        <v>318</v>
      </c>
      <c r="P5292">
        <v>2.44</v>
      </c>
      <c r="Q5292">
        <v>115</v>
      </c>
      <c r="R5292">
        <v>102.8</v>
      </c>
      <c r="S5292">
        <v>195</v>
      </c>
      <c r="T5292">
        <v>100.3</v>
      </c>
      <c r="U5292">
        <v>57</v>
      </c>
      <c r="V5292">
        <v>-11.93</v>
      </c>
      <c r="W5292">
        <v>321</v>
      </c>
    </row>
    <row r="5293" spans="1:23" x14ac:dyDescent="0.25">
      <c r="A5293">
        <f>COUNTIF('Value Matchup'!$D$356:$D$423,D5293)</f>
        <v>0</v>
      </c>
      <c r="B5293" t="s">
        <v>2171</v>
      </c>
      <c r="C5293">
        <v>111</v>
      </c>
      <c r="D5293" t="s">
        <v>345</v>
      </c>
      <c r="E5293" t="s">
        <v>110</v>
      </c>
      <c r="F5293" s="79" t="s">
        <v>447</v>
      </c>
      <c r="G5293">
        <v>4.49</v>
      </c>
      <c r="H5293">
        <v>105</v>
      </c>
      <c r="I5293">
        <v>124</v>
      </c>
      <c r="J5293">
        <v>100.6</v>
      </c>
      <c r="K5293">
        <v>112</v>
      </c>
      <c r="L5293">
        <v>66.900000000000006</v>
      </c>
      <c r="M5293">
        <v>120</v>
      </c>
      <c r="N5293">
        <v>-3.5000000000000003E-2</v>
      </c>
      <c r="O5293">
        <v>245</v>
      </c>
      <c r="P5293">
        <v>5.88</v>
      </c>
      <c r="Q5293">
        <v>59</v>
      </c>
      <c r="R5293">
        <v>108</v>
      </c>
      <c r="S5293">
        <v>21</v>
      </c>
      <c r="T5293">
        <v>102.2</v>
      </c>
      <c r="U5293">
        <v>114</v>
      </c>
      <c r="V5293">
        <v>2.2599999999999998</v>
      </c>
      <c r="W5293">
        <v>102</v>
      </c>
    </row>
    <row r="5294" spans="1:23" x14ac:dyDescent="0.25">
      <c r="A5294">
        <f>COUNTIF('Value Matchup'!$D$356:$D$423,D5294)</f>
        <v>0</v>
      </c>
      <c r="B5294" t="s">
        <v>2171</v>
      </c>
      <c r="C5294">
        <v>112</v>
      </c>
      <c r="D5294" t="s">
        <v>383</v>
      </c>
      <c r="E5294" t="s">
        <v>112</v>
      </c>
      <c r="F5294" s="79" t="s">
        <v>456</v>
      </c>
      <c r="G5294">
        <v>4.3600000000000003</v>
      </c>
      <c r="H5294">
        <v>109</v>
      </c>
      <c r="I5294">
        <v>72</v>
      </c>
      <c r="J5294">
        <v>104.7</v>
      </c>
      <c r="K5294">
        <v>183</v>
      </c>
      <c r="L5294">
        <v>69.599999999999994</v>
      </c>
      <c r="M5294">
        <v>35</v>
      </c>
      <c r="N5294">
        <v>0.115</v>
      </c>
      <c r="O5294">
        <v>2</v>
      </c>
      <c r="P5294">
        <v>1.39</v>
      </c>
      <c r="Q5294">
        <v>137</v>
      </c>
      <c r="R5294">
        <v>104.7</v>
      </c>
      <c r="S5294">
        <v>121</v>
      </c>
      <c r="T5294">
        <v>103.3</v>
      </c>
      <c r="U5294">
        <v>152</v>
      </c>
      <c r="V5294">
        <v>6</v>
      </c>
      <c r="W5294">
        <v>35</v>
      </c>
    </row>
    <row r="5295" spans="1:23" x14ac:dyDescent="0.25">
      <c r="A5295">
        <f>COUNTIF('Value Matchup'!$D$356:$D$423,D5295)</f>
        <v>0</v>
      </c>
      <c r="B5295" t="s">
        <v>2171</v>
      </c>
      <c r="C5295">
        <v>113</v>
      </c>
      <c r="D5295" t="s">
        <v>192</v>
      </c>
      <c r="E5295" t="s">
        <v>167</v>
      </c>
      <c r="F5295" s="79" t="s">
        <v>1859</v>
      </c>
      <c r="G5295">
        <v>4.3499999999999996</v>
      </c>
      <c r="H5295">
        <v>104.7</v>
      </c>
      <c r="I5295">
        <v>127</v>
      </c>
      <c r="J5295">
        <v>100.4</v>
      </c>
      <c r="K5295">
        <v>108</v>
      </c>
      <c r="L5295">
        <v>65.400000000000006</v>
      </c>
      <c r="M5295">
        <v>179</v>
      </c>
      <c r="N5295">
        <v>-0.10100000000000001</v>
      </c>
      <c r="O5295">
        <v>317</v>
      </c>
      <c r="P5295">
        <v>1.63</v>
      </c>
      <c r="Q5295">
        <v>129</v>
      </c>
      <c r="R5295">
        <v>102.7</v>
      </c>
      <c r="S5295">
        <v>200</v>
      </c>
      <c r="T5295">
        <v>101</v>
      </c>
      <c r="U5295">
        <v>85</v>
      </c>
      <c r="V5295">
        <v>-12.96</v>
      </c>
      <c r="W5295">
        <v>323</v>
      </c>
    </row>
    <row r="5296" spans="1:23" x14ac:dyDescent="0.25">
      <c r="A5296">
        <f>COUNTIF('Value Matchup'!$D$356:$D$423,D5296)</f>
        <v>0</v>
      </c>
      <c r="B5296" t="s">
        <v>2171</v>
      </c>
      <c r="C5296">
        <v>114</v>
      </c>
      <c r="D5296" t="s">
        <v>53</v>
      </c>
      <c r="E5296" t="s">
        <v>110</v>
      </c>
      <c r="F5296" s="79" t="s">
        <v>1754</v>
      </c>
      <c r="G5296">
        <v>4.34</v>
      </c>
      <c r="H5296">
        <v>104.7</v>
      </c>
      <c r="I5296">
        <v>129</v>
      </c>
      <c r="J5296">
        <v>100.3</v>
      </c>
      <c r="K5296">
        <v>106</v>
      </c>
      <c r="L5296">
        <v>68</v>
      </c>
      <c r="M5296">
        <v>88</v>
      </c>
      <c r="N5296">
        <v>-0.123</v>
      </c>
      <c r="O5296">
        <v>322</v>
      </c>
      <c r="P5296">
        <v>4.78</v>
      </c>
      <c r="Q5296">
        <v>84</v>
      </c>
      <c r="R5296">
        <v>106.4</v>
      </c>
      <c r="S5296">
        <v>66</v>
      </c>
      <c r="T5296">
        <v>101.6</v>
      </c>
      <c r="U5296">
        <v>101</v>
      </c>
      <c r="V5296">
        <v>-0.34</v>
      </c>
      <c r="W5296">
        <v>173</v>
      </c>
    </row>
    <row r="5297" spans="1:23" x14ac:dyDescent="0.25">
      <c r="A5297">
        <f>COUNTIF('Value Matchup'!$D$356:$D$423,D5297)</f>
        <v>0</v>
      </c>
      <c r="B5297" t="s">
        <v>2171</v>
      </c>
      <c r="C5297">
        <v>115</v>
      </c>
      <c r="D5297" t="s">
        <v>292</v>
      </c>
      <c r="E5297" t="s">
        <v>110</v>
      </c>
      <c r="F5297" s="79" t="s">
        <v>1741</v>
      </c>
      <c r="G5297">
        <v>4.1900000000000004</v>
      </c>
      <c r="H5297">
        <v>110.3</v>
      </c>
      <c r="I5297">
        <v>59</v>
      </c>
      <c r="J5297">
        <v>106.1</v>
      </c>
      <c r="K5297">
        <v>213</v>
      </c>
      <c r="L5297">
        <v>61.6</v>
      </c>
      <c r="M5297">
        <v>299</v>
      </c>
      <c r="N5297">
        <v>-5.8000000000000003E-2</v>
      </c>
      <c r="O5297">
        <v>278</v>
      </c>
      <c r="P5297">
        <v>2.21</v>
      </c>
      <c r="Q5297">
        <v>121</v>
      </c>
      <c r="R5297">
        <v>104.6</v>
      </c>
      <c r="S5297">
        <v>123</v>
      </c>
      <c r="T5297">
        <v>102.4</v>
      </c>
      <c r="U5297">
        <v>127</v>
      </c>
      <c r="V5297">
        <v>-7.44</v>
      </c>
      <c r="W5297">
        <v>300</v>
      </c>
    </row>
    <row r="5298" spans="1:23" x14ac:dyDescent="0.25">
      <c r="A5298">
        <f>COUNTIF('Value Matchup'!$D$356:$D$423,D5298)</f>
        <v>0</v>
      </c>
      <c r="B5298" t="s">
        <v>2171</v>
      </c>
      <c r="C5298">
        <v>116</v>
      </c>
      <c r="D5298" t="s">
        <v>1281</v>
      </c>
      <c r="E5298" t="s">
        <v>169</v>
      </c>
      <c r="F5298" s="79" t="s">
        <v>2026</v>
      </c>
      <c r="G5298">
        <v>3.92</v>
      </c>
      <c r="H5298">
        <v>105.5</v>
      </c>
      <c r="I5298">
        <v>117</v>
      </c>
      <c r="J5298">
        <v>101.6</v>
      </c>
      <c r="K5298">
        <v>130</v>
      </c>
      <c r="L5298">
        <v>67.7</v>
      </c>
      <c r="M5298">
        <v>91</v>
      </c>
      <c r="N5298">
        <v>1.7000000000000001E-2</v>
      </c>
      <c r="O5298">
        <v>123</v>
      </c>
      <c r="P5298">
        <v>-3.61</v>
      </c>
      <c r="Q5298">
        <v>230</v>
      </c>
      <c r="R5298">
        <v>100.5</v>
      </c>
      <c r="S5298">
        <v>249</v>
      </c>
      <c r="T5298">
        <v>104.1</v>
      </c>
      <c r="U5298">
        <v>184</v>
      </c>
      <c r="V5298">
        <v>1.4</v>
      </c>
      <c r="W5298">
        <v>127</v>
      </c>
    </row>
    <row r="5299" spans="1:23" x14ac:dyDescent="0.25">
      <c r="A5299">
        <f>COUNTIF('Value Matchup'!$D$356:$D$423,D5299)</f>
        <v>0</v>
      </c>
      <c r="B5299" t="s">
        <v>2171</v>
      </c>
      <c r="C5299">
        <v>117</v>
      </c>
      <c r="D5299" t="s">
        <v>239</v>
      </c>
      <c r="E5299" t="s">
        <v>1974</v>
      </c>
      <c r="F5299" s="79" t="s">
        <v>516</v>
      </c>
      <c r="G5299">
        <v>3.85</v>
      </c>
      <c r="H5299">
        <v>110.7</v>
      </c>
      <c r="I5299">
        <v>54</v>
      </c>
      <c r="J5299">
        <v>106.9</v>
      </c>
      <c r="K5299">
        <v>235</v>
      </c>
      <c r="L5299">
        <v>64.5</v>
      </c>
      <c r="M5299">
        <v>213</v>
      </c>
      <c r="N5299">
        <v>-1.7000000000000001E-2</v>
      </c>
      <c r="O5299">
        <v>207</v>
      </c>
      <c r="P5299">
        <v>-2.48</v>
      </c>
      <c r="Q5299">
        <v>217</v>
      </c>
      <c r="R5299">
        <v>103.3</v>
      </c>
      <c r="S5299">
        <v>171</v>
      </c>
      <c r="T5299">
        <v>105.8</v>
      </c>
      <c r="U5299">
        <v>259</v>
      </c>
      <c r="V5299">
        <v>2.2799999999999998</v>
      </c>
      <c r="W5299">
        <v>98</v>
      </c>
    </row>
    <row r="5300" spans="1:23" x14ac:dyDescent="0.25">
      <c r="A5300">
        <f>COUNTIF('Value Matchup'!$D$356:$D$423,D5300)</f>
        <v>0</v>
      </c>
      <c r="B5300" t="s">
        <v>2171</v>
      </c>
      <c r="C5300">
        <v>118</v>
      </c>
      <c r="D5300" t="s">
        <v>416</v>
      </c>
      <c r="E5300" t="s">
        <v>123</v>
      </c>
      <c r="F5300" s="79" t="s">
        <v>1581</v>
      </c>
      <c r="G5300">
        <v>3.8</v>
      </c>
      <c r="H5300">
        <v>111.2</v>
      </c>
      <c r="I5300">
        <v>49</v>
      </c>
      <c r="J5300">
        <v>107.4</v>
      </c>
      <c r="K5300">
        <v>246</v>
      </c>
      <c r="L5300">
        <v>66.2</v>
      </c>
      <c r="M5300">
        <v>146</v>
      </c>
      <c r="N5300">
        <v>-5.6000000000000001E-2</v>
      </c>
      <c r="O5300">
        <v>275</v>
      </c>
      <c r="P5300">
        <v>0.56999999999999995</v>
      </c>
      <c r="Q5300">
        <v>144</v>
      </c>
      <c r="R5300">
        <v>102.5</v>
      </c>
      <c r="S5300">
        <v>202</v>
      </c>
      <c r="T5300">
        <v>101.9</v>
      </c>
      <c r="U5300">
        <v>108</v>
      </c>
      <c r="V5300">
        <v>5.96</v>
      </c>
      <c r="W5300">
        <v>36</v>
      </c>
    </row>
    <row r="5301" spans="1:23" x14ac:dyDescent="0.25">
      <c r="A5301">
        <f>COUNTIF('Value Matchup'!$D$356:$D$423,D5301)</f>
        <v>0</v>
      </c>
      <c r="B5301" t="s">
        <v>2171</v>
      </c>
      <c r="C5301">
        <v>119</v>
      </c>
      <c r="D5301" t="s">
        <v>257</v>
      </c>
      <c r="E5301" t="s">
        <v>155</v>
      </c>
      <c r="F5301" s="79" t="s">
        <v>444</v>
      </c>
      <c r="G5301">
        <v>3.8</v>
      </c>
      <c r="H5301">
        <v>102.6</v>
      </c>
      <c r="I5301">
        <v>167</v>
      </c>
      <c r="J5301">
        <v>98.8</v>
      </c>
      <c r="K5301">
        <v>82</v>
      </c>
      <c r="L5301">
        <v>64.900000000000006</v>
      </c>
      <c r="M5301">
        <v>197</v>
      </c>
      <c r="N5301">
        <v>-1.7999999999999999E-2</v>
      </c>
      <c r="O5301">
        <v>211</v>
      </c>
      <c r="P5301">
        <v>5.32</v>
      </c>
      <c r="Q5301">
        <v>77</v>
      </c>
      <c r="R5301">
        <v>105.4</v>
      </c>
      <c r="S5301">
        <v>96</v>
      </c>
      <c r="T5301">
        <v>100.1</v>
      </c>
      <c r="U5301">
        <v>42</v>
      </c>
      <c r="V5301">
        <v>-1.03</v>
      </c>
      <c r="W5301">
        <v>189</v>
      </c>
    </row>
    <row r="5302" spans="1:23" x14ac:dyDescent="0.25">
      <c r="A5302">
        <f>COUNTIF('Value Matchup'!$D$356:$D$423,D5302)</f>
        <v>0</v>
      </c>
      <c r="B5302" t="s">
        <v>2171</v>
      </c>
      <c r="C5302">
        <v>120</v>
      </c>
      <c r="D5302" t="s">
        <v>396</v>
      </c>
      <c r="E5302" t="s">
        <v>176</v>
      </c>
      <c r="F5302" s="79" t="s">
        <v>444</v>
      </c>
      <c r="G5302">
        <v>3.66</v>
      </c>
      <c r="H5302">
        <v>98.7</v>
      </c>
      <c r="I5302">
        <v>243</v>
      </c>
      <c r="J5302">
        <v>95</v>
      </c>
      <c r="K5302">
        <v>32</v>
      </c>
      <c r="L5302">
        <v>59.8</v>
      </c>
      <c r="M5302">
        <v>313</v>
      </c>
      <c r="N5302">
        <v>-6.4000000000000001E-2</v>
      </c>
      <c r="O5302">
        <v>285</v>
      </c>
      <c r="P5302">
        <v>0.28999999999999998</v>
      </c>
      <c r="Q5302">
        <v>149</v>
      </c>
      <c r="R5302">
        <v>103.3</v>
      </c>
      <c r="S5302">
        <v>174</v>
      </c>
      <c r="T5302">
        <v>103</v>
      </c>
      <c r="U5302">
        <v>142</v>
      </c>
      <c r="V5302">
        <v>2.5</v>
      </c>
      <c r="W5302">
        <v>90</v>
      </c>
    </row>
    <row r="5303" spans="1:23" x14ac:dyDescent="0.25">
      <c r="A5303">
        <f>COUNTIF('Value Matchup'!$D$356:$D$423,D5303)</f>
        <v>0</v>
      </c>
      <c r="B5303" t="s">
        <v>2171</v>
      </c>
      <c r="C5303">
        <v>121</v>
      </c>
      <c r="D5303" t="s">
        <v>389</v>
      </c>
      <c r="E5303" t="s">
        <v>153</v>
      </c>
      <c r="F5303" s="79" t="s">
        <v>765</v>
      </c>
      <c r="G5303">
        <v>3.45</v>
      </c>
      <c r="H5303">
        <v>101.9</v>
      </c>
      <c r="I5303">
        <v>178</v>
      </c>
      <c r="J5303">
        <v>98.5</v>
      </c>
      <c r="K5303">
        <v>74</v>
      </c>
      <c r="L5303">
        <v>63.1</v>
      </c>
      <c r="M5303">
        <v>270</v>
      </c>
      <c r="N5303">
        <v>-3.4000000000000002E-2</v>
      </c>
      <c r="O5303">
        <v>243</v>
      </c>
      <c r="P5303">
        <v>-1.3</v>
      </c>
      <c r="Q5303">
        <v>187</v>
      </c>
      <c r="R5303">
        <v>103.6</v>
      </c>
      <c r="S5303">
        <v>152</v>
      </c>
      <c r="T5303">
        <v>104.9</v>
      </c>
      <c r="U5303">
        <v>212</v>
      </c>
      <c r="V5303">
        <v>1.67</v>
      </c>
      <c r="W5303">
        <v>121</v>
      </c>
    </row>
    <row r="5304" spans="1:23" x14ac:dyDescent="0.25">
      <c r="A5304">
        <f>COUNTIF('Value Matchup'!$D$356:$D$423,D5304)</f>
        <v>0</v>
      </c>
      <c r="B5304" t="s">
        <v>2171</v>
      </c>
      <c r="C5304">
        <v>122</v>
      </c>
      <c r="D5304" t="s">
        <v>271</v>
      </c>
      <c r="E5304" t="s">
        <v>112</v>
      </c>
      <c r="F5304" s="79" t="s">
        <v>762</v>
      </c>
      <c r="G5304">
        <v>3.43</v>
      </c>
      <c r="H5304">
        <v>104.5</v>
      </c>
      <c r="I5304">
        <v>138</v>
      </c>
      <c r="J5304">
        <v>101.1</v>
      </c>
      <c r="K5304">
        <v>121</v>
      </c>
      <c r="L5304">
        <v>58.6</v>
      </c>
      <c r="M5304">
        <v>321</v>
      </c>
      <c r="N5304">
        <v>8.5000000000000006E-2</v>
      </c>
      <c r="O5304">
        <v>22</v>
      </c>
      <c r="P5304">
        <v>1.5</v>
      </c>
      <c r="Q5304">
        <v>133</v>
      </c>
      <c r="R5304">
        <v>104.6</v>
      </c>
      <c r="S5304">
        <v>125</v>
      </c>
      <c r="T5304">
        <v>103.1</v>
      </c>
      <c r="U5304">
        <v>144</v>
      </c>
      <c r="V5304">
        <v>4.46</v>
      </c>
      <c r="W5304">
        <v>54</v>
      </c>
    </row>
    <row r="5305" spans="1:23" x14ac:dyDescent="0.25">
      <c r="A5305">
        <f>COUNTIF('Value Matchup'!$D$356:$D$423,D5305)</f>
        <v>1</v>
      </c>
      <c r="B5305" t="s">
        <v>2171</v>
      </c>
      <c r="C5305">
        <v>123</v>
      </c>
      <c r="D5305" t="s">
        <v>406</v>
      </c>
      <c r="E5305" t="s">
        <v>150</v>
      </c>
      <c r="F5305" s="79" t="s">
        <v>1405</v>
      </c>
      <c r="G5305">
        <v>3.16</v>
      </c>
      <c r="H5305">
        <v>101.9</v>
      </c>
      <c r="I5305">
        <v>179</v>
      </c>
      <c r="J5305">
        <v>98.8</v>
      </c>
      <c r="K5305">
        <v>81</v>
      </c>
      <c r="L5305">
        <v>66.3</v>
      </c>
      <c r="M5305">
        <v>142</v>
      </c>
      <c r="N5305">
        <v>5.1999999999999998E-2</v>
      </c>
      <c r="O5305">
        <v>55</v>
      </c>
      <c r="P5305">
        <v>4.3099999999999996</v>
      </c>
      <c r="Q5305">
        <v>93</v>
      </c>
      <c r="R5305">
        <v>104.9</v>
      </c>
      <c r="S5305">
        <v>114</v>
      </c>
      <c r="T5305">
        <v>100.5</v>
      </c>
      <c r="U5305">
        <v>68</v>
      </c>
      <c r="V5305">
        <v>-9.42</v>
      </c>
      <c r="W5305">
        <v>310</v>
      </c>
    </row>
    <row r="5306" spans="1:23" x14ac:dyDescent="0.25">
      <c r="A5306">
        <f>COUNTIF('Value Matchup'!$D$356:$D$423,D5306)</f>
        <v>0</v>
      </c>
      <c r="B5306" t="s">
        <v>2171</v>
      </c>
      <c r="C5306">
        <v>124</v>
      </c>
      <c r="D5306" t="s">
        <v>66</v>
      </c>
      <c r="E5306" t="s">
        <v>150</v>
      </c>
      <c r="F5306" s="79" t="s">
        <v>1188</v>
      </c>
      <c r="G5306">
        <v>3.1</v>
      </c>
      <c r="H5306">
        <v>99.1</v>
      </c>
      <c r="I5306">
        <v>235</v>
      </c>
      <c r="J5306">
        <v>96</v>
      </c>
      <c r="K5306">
        <v>44</v>
      </c>
      <c r="L5306">
        <v>68.400000000000006</v>
      </c>
      <c r="M5306">
        <v>66</v>
      </c>
      <c r="N5306">
        <v>-5.2999999999999999E-2</v>
      </c>
      <c r="O5306">
        <v>273</v>
      </c>
      <c r="P5306">
        <v>2.93</v>
      </c>
      <c r="Q5306">
        <v>109</v>
      </c>
      <c r="R5306">
        <v>104.2</v>
      </c>
      <c r="S5306">
        <v>134</v>
      </c>
      <c r="T5306">
        <v>101.3</v>
      </c>
      <c r="U5306">
        <v>91</v>
      </c>
      <c r="V5306">
        <v>-10.85</v>
      </c>
      <c r="W5306">
        <v>320</v>
      </c>
    </row>
    <row r="5307" spans="1:23" x14ac:dyDescent="0.25">
      <c r="A5307">
        <f>COUNTIF('Value Matchup'!$D$356:$D$423,D5307)</f>
        <v>0</v>
      </c>
      <c r="B5307" t="s">
        <v>2171</v>
      </c>
      <c r="C5307">
        <v>125</v>
      </c>
      <c r="D5307" t="s">
        <v>2133</v>
      </c>
      <c r="E5307" t="s">
        <v>198</v>
      </c>
      <c r="F5307" s="79" t="s">
        <v>1080</v>
      </c>
      <c r="G5307">
        <v>3.09</v>
      </c>
      <c r="H5307">
        <v>105.4</v>
      </c>
      <c r="I5307">
        <v>118</v>
      </c>
      <c r="J5307">
        <v>102.3</v>
      </c>
      <c r="K5307">
        <v>150</v>
      </c>
      <c r="L5307">
        <v>64.5</v>
      </c>
      <c r="M5307">
        <v>215</v>
      </c>
      <c r="N5307">
        <v>1.4E-2</v>
      </c>
      <c r="O5307">
        <v>133</v>
      </c>
      <c r="P5307">
        <v>-0.25</v>
      </c>
      <c r="Q5307">
        <v>162</v>
      </c>
      <c r="R5307">
        <v>103.3</v>
      </c>
      <c r="S5307">
        <v>176</v>
      </c>
      <c r="T5307">
        <v>103.5</v>
      </c>
      <c r="U5307">
        <v>156</v>
      </c>
      <c r="V5307">
        <v>7.22</v>
      </c>
      <c r="W5307">
        <v>22</v>
      </c>
    </row>
    <row r="5308" spans="1:23" x14ac:dyDescent="0.25">
      <c r="A5308">
        <f>COUNTIF('Value Matchup'!$D$356:$D$423,D5308)</f>
        <v>0</v>
      </c>
      <c r="B5308" t="s">
        <v>2171</v>
      </c>
      <c r="C5308">
        <v>126</v>
      </c>
      <c r="D5308" t="s">
        <v>411</v>
      </c>
      <c r="E5308" t="s">
        <v>1668</v>
      </c>
      <c r="F5308" s="79" t="s">
        <v>1078</v>
      </c>
      <c r="G5308">
        <v>3.04</v>
      </c>
      <c r="H5308">
        <v>100.9</v>
      </c>
      <c r="I5308">
        <v>202</v>
      </c>
      <c r="J5308">
        <v>97.9</v>
      </c>
      <c r="K5308">
        <v>63</v>
      </c>
      <c r="L5308">
        <v>56.5</v>
      </c>
      <c r="M5308">
        <v>323</v>
      </c>
      <c r="N5308">
        <v>-1.4E-2</v>
      </c>
      <c r="O5308">
        <v>199</v>
      </c>
      <c r="P5308">
        <v>5.37</v>
      </c>
      <c r="Q5308">
        <v>73</v>
      </c>
      <c r="R5308">
        <v>106.7</v>
      </c>
      <c r="S5308">
        <v>53</v>
      </c>
      <c r="T5308">
        <v>101.4</v>
      </c>
      <c r="U5308">
        <v>93</v>
      </c>
      <c r="V5308">
        <v>-1.9</v>
      </c>
      <c r="W5308">
        <v>211</v>
      </c>
    </row>
    <row r="5309" spans="1:23" x14ac:dyDescent="0.25">
      <c r="A5309">
        <f>COUNTIF('Value Matchup'!$D$356:$D$423,D5309)</f>
        <v>0</v>
      </c>
      <c r="B5309" t="s">
        <v>2171</v>
      </c>
      <c r="C5309">
        <v>127</v>
      </c>
      <c r="D5309" t="s">
        <v>141</v>
      </c>
      <c r="E5309" t="s">
        <v>118</v>
      </c>
      <c r="F5309" s="79" t="s">
        <v>2128</v>
      </c>
      <c r="G5309">
        <v>3.01</v>
      </c>
      <c r="H5309">
        <v>102.5</v>
      </c>
      <c r="I5309">
        <v>169</v>
      </c>
      <c r="J5309">
        <v>99.5</v>
      </c>
      <c r="K5309">
        <v>92</v>
      </c>
      <c r="L5309">
        <v>63.4</v>
      </c>
      <c r="M5309">
        <v>261</v>
      </c>
      <c r="N5309">
        <v>0.115</v>
      </c>
      <c r="O5309">
        <v>3</v>
      </c>
      <c r="P5309">
        <v>-7.79</v>
      </c>
      <c r="Q5309">
        <v>277</v>
      </c>
      <c r="R5309">
        <v>97.3</v>
      </c>
      <c r="S5309">
        <v>297</v>
      </c>
      <c r="T5309">
        <v>105.1</v>
      </c>
      <c r="U5309">
        <v>225</v>
      </c>
      <c r="V5309">
        <v>0.37</v>
      </c>
      <c r="W5309">
        <v>153</v>
      </c>
    </row>
    <row r="5310" spans="1:23" x14ac:dyDescent="0.25">
      <c r="A5310">
        <f>COUNTIF('Value Matchup'!$D$356:$D$423,D5310)</f>
        <v>1</v>
      </c>
      <c r="B5310" t="s">
        <v>2171</v>
      </c>
      <c r="C5310">
        <v>128</v>
      </c>
      <c r="D5310" t="s">
        <v>45</v>
      </c>
      <c r="E5310" t="s">
        <v>114</v>
      </c>
      <c r="F5310" s="79" t="s">
        <v>1188</v>
      </c>
      <c r="G5310">
        <v>2.99</v>
      </c>
      <c r="H5310">
        <v>102.7</v>
      </c>
      <c r="I5310">
        <v>163</v>
      </c>
      <c r="J5310">
        <v>99.7</v>
      </c>
      <c r="K5310">
        <v>100</v>
      </c>
      <c r="L5310">
        <v>62.9</v>
      </c>
      <c r="M5310">
        <v>274</v>
      </c>
      <c r="N5310">
        <v>2.1999999999999999E-2</v>
      </c>
      <c r="O5310">
        <v>112</v>
      </c>
      <c r="P5310">
        <v>6.19</v>
      </c>
      <c r="Q5310">
        <v>51</v>
      </c>
      <c r="R5310">
        <v>106.6</v>
      </c>
      <c r="S5310">
        <v>59</v>
      </c>
      <c r="T5310">
        <v>100.4</v>
      </c>
      <c r="U5310">
        <v>61</v>
      </c>
      <c r="V5310">
        <v>-7.42</v>
      </c>
      <c r="W5310">
        <v>299</v>
      </c>
    </row>
    <row r="5311" spans="1:23" x14ac:dyDescent="0.25">
      <c r="A5311">
        <f>COUNTIF('Value Matchup'!$D$356:$D$423,D5311)</f>
        <v>0</v>
      </c>
      <c r="B5311" t="s">
        <v>2171</v>
      </c>
      <c r="C5311">
        <v>129</v>
      </c>
      <c r="D5311" t="s">
        <v>324</v>
      </c>
      <c r="E5311" t="s">
        <v>151</v>
      </c>
      <c r="F5311" s="79" t="s">
        <v>452</v>
      </c>
      <c r="G5311">
        <v>2.93</v>
      </c>
      <c r="H5311">
        <v>113.7</v>
      </c>
      <c r="I5311">
        <v>22</v>
      </c>
      <c r="J5311">
        <v>110.8</v>
      </c>
      <c r="K5311">
        <v>298</v>
      </c>
      <c r="L5311">
        <v>69.3</v>
      </c>
      <c r="M5311">
        <v>41</v>
      </c>
      <c r="N5311">
        <v>-1E-3</v>
      </c>
      <c r="O5311">
        <v>175</v>
      </c>
      <c r="P5311">
        <v>2.2200000000000002</v>
      </c>
      <c r="Q5311">
        <v>120</v>
      </c>
      <c r="R5311">
        <v>104.7</v>
      </c>
      <c r="S5311">
        <v>119</v>
      </c>
      <c r="T5311">
        <v>102.5</v>
      </c>
      <c r="U5311">
        <v>132</v>
      </c>
      <c r="V5311">
        <v>2.89</v>
      </c>
      <c r="W5311">
        <v>76</v>
      </c>
    </row>
    <row r="5312" spans="1:23" x14ac:dyDescent="0.25">
      <c r="A5312">
        <f>COUNTIF('Value Matchup'!$D$356:$D$423,D5312)</f>
        <v>0</v>
      </c>
      <c r="B5312" t="s">
        <v>2171</v>
      </c>
      <c r="C5312">
        <v>130</v>
      </c>
      <c r="D5312" t="s">
        <v>33</v>
      </c>
      <c r="E5312" t="s">
        <v>173</v>
      </c>
      <c r="F5312" s="79" t="s">
        <v>441</v>
      </c>
      <c r="G5312">
        <v>2.77</v>
      </c>
      <c r="H5312">
        <v>107.5</v>
      </c>
      <c r="I5312">
        <v>87</v>
      </c>
      <c r="J5312">
        <v>104.7</v>
      </c>
      <c r="K5312">
        <v>184</v>
      </c>
      <c r="L5312">
        <v>56.4</v>
      </c>
      <c r="M5312">
        <v>324</v>
      </c>
      <c r="N5312">
        <v>-3.7999999999999999E-2</v>
      </c>
      <c r="O5312">
        <v>250</v>
      </c>
      <c r="P5312">
        <v>-0.57999999999999996</v>
      </c>
      <c r="Q5312">
        <v>172</v>
      </c>
      <c r="R5312">
        <v>102.3</v>
      </c>
      <c r="S5312">
        <v>209</v>
      </c>
      <c r="T5312">
        <v>102.8</v>
      </c>
      <c r="U5312">
        <v>139</v>
      </c>
      <c r="V5312">
        <v>1.04</v>
      </c>
      <c r="W5312">
        <v>136</v>
      </c>
    </row>
    <row r="5313" spans="1:23" x14ac:dyDescent="0.25">
      <c r="A5313">
        <f>COUNTIF('Value Matchup'!$D$356:$D$423,D5313)</f>
        <v>0</v>
      </c>
      <c r="B5313" t="s">
        <v>2171</v>
      </c>
      <c r="C5313">
        <v>131</v>
      </c>
      <c r="D5313" t="s">
        <v>177</v>
      </c>
      <c r="E5313" t="s">
        <v>110</v>
      </c>
      <c r="F5313" s="79" t="s">
        <v>1078</v>
      </c>
      <c r="G5313">
        <v>2.63</v>
      </c>
      <c r="H5313">
        <v>104.3</v>
      </c>
      <c r="I5313">
        <v>142</v>
      </c>
      <c r="J5313">
        <v>101.6</v>
      </c>
      <c r="K5313">
        <v>133</v>
      </c>
      <c r="L5313">
        <v>68.3</v>
      </c>
      <c r="M5313">
        <v>67</v>
      </c>
      <c r="N5313">
        <v>8.0000000000000002E-3</v>
      </c>
      <c r="O5313">
        <v>150</v>
      </c>
      <c r="P5313">
        <v>5.86</v>
      </c>
      <c r="Q5313">
        <v>61</v>
      </c>
      <c r="R5313">
        <v>106.8</v>
      </c>
      <c r="S5313">
        <v>52</v>
      </c>
      <c r="T5313">
        <v>100.9</v>
      </c>
      <c r="U5313">
        <v>75</v>
      </c>
      <c r="V5313">
        <v>1.0900000000000001</v>
      </c>
      <c r="W5313">
        <v>134</v>
      </c>
    </row>
    <row r="5314" spans="1:23" x14ac:dyDescent="0.25">
      <c r="A5314">
        <f>COUNTIF('Value Matchup'!$D$356:$D$423,D5314)</f>
        <v>0</v>
      </c>
      <c r="B5314" t="s">
        <v>2171</v>
      </c>
      <c r="C5314">
        <v>132</v>
      </c>
      <c r="D5314" t="s">
        <v>85</v>
      </c>
      <c r="E5314" t="s">
        <v>1668</v>
      </c>
      <c r="F5314" s="79" t="s">
        <v>1188</v>
      </c>
      <c r="G5314">
        <v>2.3199999999999998</v>
      </c>
      <c r="H5314">
        <v>104.6</v>
      </c>
      <c r="I5314">
        <v>134</v>
      </c>
      <c r="J5314">
        <v>102.3</v>
      </c>
      <c r="K5314">
        <v>148</v>
      </c>
      <c r="L5314">
        <v>70.3</v>
      </c>
      <c r="M5314">
        <v>26</v>
      </c>
      <c r="N5314">
        <v>8.5999999999999993E-2</v>
      </c>
      <c r="O5314">
        <v>20</v>
      </c>
      <c r="P5314">
        <v>6.21</v>
      </c>
      <c r="Q5314">
        <v>50</v>
      </c>
      <c r="R5314">
        <v>107.9</v>
      </c>
      <c r="S5314">
        <v>26</v>
      </c>
      <c r="T5314">
        <v>101.6</v>
      </c>
      <c r="U5314">
        <v>103</v>
      </c>
      <c r="V5314">
        <v>3.17</v>
      </c>
      <c r="W5314">
        <v>72</v>
      </c>
    </row>
    <row r="5315" spans="1:23" x14ac:dyDescent="0.25">
      <c r="A5315">
        <f>COUNTIF('Value Matchup'!$D$356:$D$423,D5315)</f>
        <v>1</v>
      </c>
      <c r="B5315" t="s">
        <v>2171</v>
      </c>
      <c r="C5315">
        <v>133</v>
      </c>
      <c r="D5315" t="s">
        <v>275</v>
      </c>
      <c r="E5315" t="s">
        <v>232</v>
      </c>
      <c r="F5315" s="79" t="s">
        <v>1728</v>
      </c>
      <c r="G5315">
        <v>2.23</v>
      </c>
      <c r="H5315">
        <v>105.2</v>
      </c>
      <c r="I5315">
        <v>123</v>
      </c>
      <c r="J5315">
        <v>103</v>
      </c>
      <c r="K5315">
        <v>162</v>
      </c>
      <c r="L5315">
        <v>67.3</v>
      </c>
      <c r="M5315">
        <v>112</v>
      </c>
      <c r="N5315">
        <v>-3.4000000000000002E-2</v>
      </c>
      <c r="O5315">
        <v>244</v>
      </c>
      <c r="P5315">
        <v>5.18</v>
      </c>
      <c r="Q5315">
        <v>81</v>
      </c>
      <c r="R5315">
        <v>106.4</v>
      </c>
      <c r="S5315">
        <v>67</v>
      </c>
      <c r="T5315">
        <v>101.2</v>
      </c>
      <c r="U5315">
        <v>89</v>
      </c>
      <c r="V5315">
        <v>-2.5</v>
      </c>
      <c r="W5315">
        <v>228</v>
      </c>
    </row>
    <row r="5316" spans="1:23" x14ac:dyDescent="0.25">
      <c r="A5316">
        <f>COUNTIF('Value Matchup'!$D$356:$D$423,D5316)</f>
        <v>1</v>
      </c>
      <c r="B5316" t="s">
        <v>2171</v>
      </c>
      <c r="C5316">
        <v>134</v>
      </c>
      <c r="D5316" t="s">
        <v>216</v>
      </c>
      <c r="E5316" t="s">
        <v>207</v>
      </c>
      <c r="F5316" s="79" t="s">
        <v>2026</v>
      </c>
      <c r="G5316">
        <v>1.88</v>
      </c>
      <c r="H5316">
        <v>104.5</v>
      </c>
      <c r="I5316">
        <v>139</v>
      </c>
      <c r="J5316">
        <v>102.6</v>
      </c>
      <c r="K5316">
        <v>156</v>
      </c>
      <c r="L5316">
        <v>65.5</v>
      </c>
      <c r="M5316">
        <v>175</v>
      </c>
      <c r="N5316">
        <v>0.04</v>
      </c>
      <c r="O5316">
        <v>70</v>
      </c>
      <c r="P5316">
        <v>-5.19</v>
      </c>
      <c r="Q5316">
        <v>248</v>
      </c>
      <c r="R5316">
        <v>101.6</v>
      </c>
      <c r="S5316">
        <v>229</v>
      </c>
      <c r="T5316">
        <v>106.8</v>
      </c>
      <c r="U5316">
        <v>294</v>
      </c>
      <c r="V5316">
        <v>6.99</v>
      </c>
      <c r="W5316">
        <v>24</v>
      </c>
    </row>
    <row r="5317" spans="1:23" x14ac:dyDescent="0.25">
      <c r="A5317">
        <f>COUNTIF('Value Matchup'!$D$356:$D$423,D5317)</f>
        <v>0</v>
      </c>
      <c r="B5317" t="s">
        <v>2171</v>
      </c>
      <c r="C5317">
        <v>135</v>
      </c>
      <c r="D5317" t="s">
        <v>273</v>
      </c>
      <c r="E5317" t="s">
        <v>123</v>
      </c>
      <c r="F5317" s="79" t="s">
        <v>1296</v>
      </c>
      <c r="G5317">
        <v>1.81</v>
      </c>
      <c r="H5317">
        <v>103.4</v>
      </c>
      <c r="I5317">
        <v>151</v>
      </c>
      <c r="J5317">
        <v>101.6</v>
      </c>
      <c r="K5317">
        <v>131</v>
      </c>
      <c r="L5317">
        <v>65.3</v>
      </c>
      <c r="M5317">
        <v>186</v>
      </c>
      <c r="N5317">
        <v>2.5999999999999999E-2</v>
      </c>
      <c r="O5317">
        <v>100</v>
      </c>
      <c r="P5317">
        <v>-0.74</v>
      </c>
      <c r="Q5317">
        <v>178</v>
      </c>
      <c r="R5317">
        <v>103.1</v>
      </c>
      <c r="S5317">
        <v>178</v>
      </c>
      <c r="T5317">
        <v>103.8</v>
      </c>
      <c r="U5317">
        <v>168</v>
      </c>
      <c r="V5317">
        <v>0.13</v>
      </c>
      <c r="W5317">
        <v>160</v>
      </c>
    </row>
    <row r="5318" spans="1:23" x14ac:dyDescent="0.25">
      <c r="A5318">
        <f>COUNTIF('Value Matchup'!$D$356:$D$423,D5318)</f>
        <v>0</v>
      </c>
      <c r="B5318" t="s">
        <v>2171</v>
      </c>
      <c r="C5318">
        <v>136</v>
      </c>
      <c r="D5318" t="s">
        <v>353</v>
      </c>
      <c r="E5318" t="s">
        <v>155</v>
      </c>
      <c r="F5318" s="79" t="s">
        <v>1728</v>
      </c>
      <c r="G5318">
        <v>1.72</v>
      </c>
      <c r="H5318">
        <v>105.2</v>
      </c>
      <c r="I5318">
        <v>121</v>
      </c>
      <c r="J5318">
        <v>103.5</v>
      </c>
      <c r="K5318">
        <v>170</v>
      </c>
      <c r="L5318">
        <v>62.4</v>
      </c>
      <c r="M5318">
        <v>286</v>
      </c>
      <c r="N5318">
        <v>1E-3</v>
      </c>
      <c r="O5318">
        <v>170</v>
      </c>
      <c r="P5318">
        <v>6.16</v>
      </c>
      <c r="Q5318">
        <v>53</v>
      </c>
      <c r="R5318">
        <v>106.1</v>
      </c>
      <c r="S5318">
        <v>76</v>
      </c>
      <c r="T5318">
        <v>100</v>
      </c>
      <c r="U5318">
        <v>40</v>
      </c>
      <c r="V5318">
        <v>2.44</v>
      </c>
      <c r="W5318">
        <v>92</v>
      </c>
    </row>
    <row r="5319" spans="1:23" x14ac:dyDescent="0.25">
      <c r="A5319">
        <f>COUNTIF('Value Matchup'!$D$356:$D$423,D5319)</f>
        <v>0</v>
      </c>
      <c r="B5319" t="s">
        <v>2171</v>
      </c>
      <c r="C5319">
        <v>137</v>
      </c>
      <c r="D5319" t="s">
        <v>70</v>
      </c>
      <c r="E5319" t="s">
        <v>169</v>
      </c>
      <c r="F5319" s="79" t="s">
        <v>1296</v>
      </c>
      <c r="G5319">
        <v>1.55</v>
      </c>
      <c r="H5319">
        <v>103.6</v>
      </c>
      <c r="I5319">
        <v>148</v>
      </c>
      <c r="J5319">
        <v>102.1</v>
      </c>
      <c r="K5319">
        <v>143</v>
      </c>
      <c r="L5319">
        <v>66.3</v>
      </c>
      <c r="M5319">
        <v>144</v>
      </c>
      <c r="N5319">
        <v>4.2999999999999997E-2</v>
      </c>
      <c r="O5319">
        <v>65</v>
      </c>
      <c r="P5319">
        <v>-0.03</v>
      </c>
      <c r="Q5319">
        <v>155</v>
      </c>
      <c r="R5319">
        <v>102.8</v>
      </c>
      <c r="S5319">
        <v>194</v>
      </c>
      <c r="T5319">
        <v>102.9</v>
      </c>
      <c r="U5319">
        <v>140</v>
      </c>
      <c r="V5319">
        <v>15.04</v>
      </c>
      <c r="W5319">
        <v>1</v>
      </c>
    </row>
    <row r="5320" spans="1:23" x14ac:dyDescent="0.25">
      <c r="A5320">
        <f>COUNTIF('Value Matchup'!$D$356:$D$423,D5320)</f>
        <v>0</v>
      </c>
      <c r="B5320" t="s">
        <v>2171</v>
      </c>
      <c r="C5320">
        <v>138</v>
      </c>
      <c r="D5320" t="s">
        <v>133</v>
      </c>
      <c r="E5320" t="s">
        <v>112</v>
      </c>
      <c r="F5320" s="79" t="s">
        <v>1194</v>
      </c>
      <c r="G5320">
        <v>1.47</v>
      </c>
      <c r="H5320">
        <v>103.3</v>
      </c>
      <c r="I5320">
        <v>152</v>
      </c>
      <c r="J5320">
        <v>101.9</v>
      </c>
      <c r="K5320">
        <v>138</v>
      </c>
      <c r="L5320">
        <v>67.099999999999994</v>
      </c>
      <c r="M5320">
        <v>117</v>
      </c>
      <c r="N5320">
        <v>-1.2999999999999999E-2</v>
      </c>
      <c r="O5320">
        <v>196</v>
      </c>
      <c r="P5320">
        <v>1.47</v>
      </c>
      <c r="Q5320">
        <v>134</v>
      </c>
      <c r="R5320">
        <v>105.3</v>
      </c>
      <c r="S5320">
        <v>98</v>
      </c>
      <c r="T5320">
        <v>103.9</v>
      </c>
      <c r="U5320">
        <v>172</v>
      </c>
      <c r="V5320">
        <v>6.51</v>
      </c>
      <c r="W5320">
        <v>31</v>
      </c>
    </row>
    <row r="5321" spans="1:23" x14ac:dyDescent="0.25">
      <c r="A5321">
        <f>COUNTIF('Value Matchup'!$D$356:$D$423,D5321)</f>
        <v>0</v>
      </c>
      <c r="B5321" t="s">
        <v>2171</v>
      </c>
      <c r="C5321">
        <v>139</v>
      </c>
      <c r="D5321" t="s">
        <v>371</v>
      </c>
      <c r="E5321" t="s">
        <v>108</v>
      </c>
      <c r="F5321" s="79" t="s">
        <v>1479</v>
      </c>
      <c r="G5321">
        <v>1.45</v>
      </c>
      <c r="H5321">
        <v>99.6</v>
      </c>
      <c r="I5321">
        <v>227</v>
      </c>
      <c r="J5321">
        <v>98.2</v>
      </c>
      <c r="K5321">
        <v>66</v>
      </c>
      <c r="L5321">
        <v>63.4</v>
      </c>
      <c r="M5321">
        <v>259</v>
      </c>
      <c r="N5321">
        <v>-7.4999999999999997E-2</v>
      </c>
      <c r="O5321">
        <v>299</v>
      </c>
      <c r="P5321">
        <v>-9.43</v>
      </c>
      <c r="Q5321">
        <v>302</v>
      </c>
      <c r="R5321">
        <v>98.4</v>
      </c>
      <c r="S5321">
        <v>280</v>
      </c>
      <c r="T5321">
        <v>107.8</v>
      </c>
      <c r="U5321">
        <v>321</v>
      </c>
      <c r="V5321">
        <v>-9.43</v>
      </c>
      <c r="W5321">
        <v>311</v>
      </c>
    </row>
    <row r="5322" spans="1:23" x14ac:dyDescent="0.25">
      <c r="A5322">
        <f>COUNTIF('Value Matchup'!$D$356:$D$423,D5322)</f>
        <v>0</v>
      </c>
      <c r="B5322" t="s">
        <v>2171</v>
      </c>
      <c r="C5322">
        <v>140</v>
      </c>
      <c r="D5322" t="s">
        <v>224</v>
      </c>
      <c r="E5322" t="s">
        <v>176</v>
      </c>
      <c r="F5322" s="79" t="s">
        <v>1194</v>
      </c>
      <c r="G5322">
        <v>1.42</v>
      </c>
      <c r="H5322">
        <v>105.7</v>
      </c>
      <c r="I5322">
        <v>113</v>
      </c>
      <c r="J5322">
        <v>104.3</v>
      </c>
      <c r="K5322">
        <v>178</v>
      </c>
      <c r="L5322">
        <v>67.400000000000006</v>
      </c>
      <c r="M5322">
        <v>107</v>
      </c>
      <c r="N5322">
        <v>-7.0000000000000001E-3</v>
      </c>
      <c r="O5322">
        <v>183</v>
      </c>
      <c r="P5322">
        <v>1.52</v>
      </c>
      <c r="Q5322">
        <v>132</v>
      </c>
      <c r="R5322">
        <v>102.9</v>
      </c>
      <c r="S5322">
        <v>190</v>
      </c>
      <c r="T5322">
        <v>101.3</v>
      </c>
      <c r="U5322">
        <v>92</v>
      </c>
      <c r="V5322">
        <v>5.24</v>
      </c>
      <c r="W5322">
        <v>45</v>
      </c>
    </row>
    <row r="5323" spans="1:23" x14ac:dyDescent="0.25">
      <c r="A5323">
        <f>COUNTIF('Value Matchup'!$D$356:$D$423,D5323)</f>
        <v>0</v>
      </c>
      <c r="B5323" t="s">
        <v>2171</v>
      </c>
      <c r="C5323">
        <v>141</v>
      </c>
      <c r="D5323" t="s">
        <v>319</v>
      </c>
      <c r="E5323" t="s">
        <v>1974</v>
      </c>
      <c r="F5323" s="79" t="s">
        <v>1564</v>
      </c>
      <c r="G5323">
        <v>1.3</v>
      </c>
      <c r="H5323">
        <v>109.4</v>
      </c>
      <c r="I5323">
        <v>66</v>
      </c>
      <c r="J5323">
        <v>108.1</v>
      </c>
      <c r="K5323">
        <v>255</v>
      </c>
      <c r="L5323">
        <v>68.099999999999994</v>
      </c>
      <c r="M5323">
        <v>83</v>
      </c>
      <c r="N5323">
        <v>7.0000000000000001E-3</v>
      </c>
      <c r="O5323">
        <v>151</v>
      </c>
      <c r="P5323">
        <v>-1.83</v>
      </c>
      <c r="Q5323">
        <v>196</v>
      </c>
      <c r="R5323">
        <v>103.5</v>
      </c>
      <c r="S5323">
        <v>154</v>
      </c>
      <c r="T5323">
        <v>105.4</v>
      </c>
      <c r="U5323">
        <v>237</v>
      </c>
      <c r="V5323">
        <v>2.2599999999999998</v>
      </c>
      <c r="W5323">
        <v>100</v>
      </c>
    </row>
    <row r="5324" spans="1:23" x14ac:dyDescent="0.25">
      <c r="A5324">
        <f>COUNTIF('Value Matchup'!$D$356:$D$423,D5324)</f>
        <v>1</v>
      </c>
      <c r="B5324" t="s">
        <v>2171</v>
      </c>
      <c r="C5324">
        <v>142</v>
      </c>
      <c r="D5324" t="s">
        <v>125</v>
      </c>
      <c r="E5324" t="s">
        <v>1668</v>
      </c>
      <c r="F5324" s="79" t="s">
        <v>1867</v>
      </c>
      <c r="G5324">
        <v>1.29</v>
      </c>
      <c r="H5324">
        <v>107.6</v>
      </c>
      <c r="I5324">
        <v>84</v>
      </c>
      <c r="J5324">
        <v>106.3</v>
      </c>
      <c r="K5324">
        <v>222</v>
      </c>
      <c r="L5324">
        <v>68.5</v>
      </c>
      <c r="M5324">
        <v>65</v>
      </c>
      <c r="N5324">
        <v>-4.9000000000000002E-2</v>
      </c>
      <c r="O5324">
        <v>266</v>
      </c>
      <c r="P5324">
        <v>4.4400000000000004</v>
      </c>
      <c r="Q5324">
        <v>89</v>
      </c>
      <c r="R5324">
        <v>106.4</v>
      </c>
      <c r="S5324">
        <v>65</v>
      </c>
      <c r="T5324">
        <v>102</v>
      </c>
      <c r="U5324">
        <v>110</v>
      </c>
      <c r="V5324">
        <v>-2.29</v>
      </c>
      <c r="W5324">
        <v>220</v>
      </c>
    </row>
    <row r="5325" spans="1:23" x14ac:dyDescent="0.25">
      <c r="A5325">
        <f>COUNTIF('Value Matchup'!$D$356:$D$423,D5325)</f>
        <v>0</v>
      </c>
      <c r="B5325" t="s">
        <v>2171</v>
      </c>
      <c r="C5325">
        <v>143</v>
      </c>
      <c r="D5325" t="s">
        <v>215</v>
      </c>
      <c r="E5325" t="s">
        <v>169</v>
      </c>
      <c r="F5325" s="79" t="s">
        <v>1721</v>
      </c>
      <c r="G5325">
        <v>1.27</v>
      </c>
      <c r="H5325">
        <v>100.9</v>
      </c>
      <c r="I5325">
        <v>204</v>
      </c>
      <c r="J5325">
        <v>99.6</v>
      </c>
      <c r="K5325">
        <v>98</v>
      </c>
      <c r="L5325">
        <v>72.5</v>
      </c>
      <c r="M5325">
        <v>8</v>
      </c>
      <c r="N5325">
        <v>-1.6E-2</v>
      </c>
      <c r="O5325">
        <v>205</v>
      </c>
      <c r="P5325">
        <v>-6.46</v>
      </c>
      <c r="Q5325">
        <v>261</v>
      </c>
      <c r="R5325">
        <v>99.6</v>
      </c>
      <c r="S5325">
        <v>260</v>
      </c>
      <c r="T5325">
        <v>106.1</v>
      </c>
      <c r="U5325">
        <v>270</v>
      </c>
      <c r="V5325">
        <v>-8.44</v>
      </c>
      <c r="W5325">
        <v>307</v>
      </c>
    </row>
    <row r="5326" spans="1:23" x14ac:dyDescent="0.25">
      <c r="A5326">
        <f>COUNTIF('Value Matchup'!$D$356:$D$423,D5326)</f>
        <v>0</v>
      </c>
      <c r="B5326" t="s">
        <v>2171</v>
      </c>
      <c r="C5326">
        <v>144</v>
      </c>
      <c r="D5326" t="s">
        <v>67</v>
      </c>
      <c r="E5326" t="s">
        <v>1668</v>
      </c>
      <c r="F5326" s="79" t="s">
        <v>1754</v>
      </c>
      <c r="G5326">
        <v>1.24</v>
      </c>
      <c r="H5326">
        <v>102.7</v>
      </c>
      <c r="I5326">
        <v>165</v>
      </c>
      <c r="J5326">
        <v>101.4</v>
      </c>
      <c r="K5326">
        <v>126</v>
      </c>
      <c r="L5326">
        <v>63.2</v>
      </c>
      <c r="M5326">
        <v>262</v>
      </c>
      <c r="N5326">
        <v>1.7000000000000001E-2</v>
      </c>
      <c r="O5326">
        <v>126</v>
      </c>
      <c r="P5326">
        <v>5.71</v>
      </c>
      <c r="Q5326">
        <v>65</v>
      </c>
      <c r="R5326">
        <v>106.9</v>
      </c>
      <c r="S5326">
        <v>45</v>
      </c>
      <c r="T5326">
        <v>101.2</v>
      </c>
      <c r="U5326">
        <v>87</v>
      </c>
      <c r="V5326">
        <v>2.42</v>
      </c>
      <c r="W5326">
        <v>93</v>
      </c>
    </row>
    <row r="5327" spans="1:23" x14ac:dyDescent="0.25">
      <c r="A5327">
        <f>COUNTIF('Value Matchup'!$D$356:$D$423,D5327)</f>
        <v>0</v>
      </c>
      <c r="B5327" t="s">
        <v>2171</v>
      </c>
      <c r="C5327">
        <v>145</v>
      </c>
      <c r="D5327" t="s">
        <v>168</v>
      </c>
      <c r="E5327" t="s">
        <v>169</v>
      </c>
      <c r="F5327" s="79" t="s">
        <v>446</v>
      </c>
      <c r="G5327">
        <v>1.18</v>
      </c>
      <c r="H5327">
        <v>111.2</v>
      </c>
      <c r="I5327">
        <v>50</v>
      </c>
      <c r="J5327">
        <v>110</v>
      </c>
      <c r="K5327">
        <v>286</v>
      </c>
      <c r="L5327">
        <v>66.8</v>
      </c>
      <c r="M5327">
        <v>122</v>
      </c>
      <c r="N5327">
        <v>4.2999999999999997E-2</v>
      </c>
      <c r="O5327">
        <v>66</v>
      </c>
      <c r="P5327">
        <v>-1.81</v>
      </c>
      <c r="Q5327">
        <v>195</v>
      </c>
      <c r="R5327">
        <v>102</v>
      </c>
      <c r="S5327">
        <v>217</v>
      </c>
      <c r="T5327">
        <v>103.8</v>
      </c>
      <c r="U5327">
        <v>171</v>
      </c>
      <c r="V5327">
        <v>1.82</v>
      </c>
      <c r="W5327">
        <v>115</v>
      </c>
    </row>
    <row r="5328" spans="1:23" x14ac:dyDescent="0.25">
      <c r="A5328">
        <f>COUNTIF('Value Matchup'!$D$356:$D$423,D5328)</f>
        <v>0</v>
      </c>
      <c r="B5328" t="s">
        <v>2171</v>
      </c>
      <c r="C5328">
        <v>146</v>
      </c>
      <c r="D5328" t="s">
        <v>191</v>
      </c>
      <c r="E5328" t="s">
        <v>182</v>
      </c>
      <c r="F5328" s="79" t="s">
        <v>1744</v>
      </c>
      <c r="G5328">
        <v>1.01</v>
      </c>
      <c r="H5328">
        <v>104.5</v>
      </c>
      <c r="I5328">
        <v>136</v>
      </c>
      <c r="J5328">
        <v>103.5</v>
      </c>
      <c r="K5328">
        <v>169</v>
      </c>
      <c r="L5328">
        <v>67.5</v>
      </c>
      <c r="M5328">
        <v>104</v>
      </c>
      <c r="N5328">
        <v>-5.1999999999999998E-2</v>
      </c>
      <c r="O5328">
        <v>271</v>
      </c>
      <c r="P5328">
        <v>2.77</v>
      </c>
      <c r="Q5328">
        <v>111</v>
      </c>
      <c r="R5328">
        <v>104.9</v>
      </c>
      <c r="S5328">
        <v>112</v>
      </c>
      <c r="T5328">
        <v>102.2</v>
      </c>
      <c r="U5328">
        <v>115</v>
      </c>
      <c r="V5328">
        <v>-6.28</v>
      </c>
      <c r="W5328">
        <v>280</v>
      </c>
    </row>
    <row r="5329" spans="1:23" x14ac:dyDescent="0.25">
      <c r="A5329">
        <f>COUNTIF('Value Matchup'!$D$356:$D$423,D5329)</f>
        <v>0</v>
      </c>
      <c r="B5329" t="s">
        <v>2171</v>
      </c>
      <c r="C5329">
        <v>147</v>
      </c>
      <c r="D5329" t="s">
        <v>393</v>
      </c>
      <c r="E5329" t="s">
        <v>1974</v>
      </c>
      <c r="F5329" s="79" t="s">
        <v>1405</v>
      </c>
      <c r="G5329">
        <v>0.72</v>
      </c>
      <c r="H5329">
        <v>105.7</v>
      </c>
      <c r="I5329">
        <v>112</v>
      </c>
      <c r="J5329">
        <v>105</v>
      </c>
      <c r="K5329">
        <v>190</v>
      </c>
      <c r="L5329">
        <v>65.8</v>
      </c>
      <c r="M5329">
        <v>168</v>
      </c>
      <c r="N5329">
        <v>-6.9000000000000006E-2</v>
      </c>
      <c r="O5329">
        <v>293</v>
      </c>
      <c r="P5329">
        <v>-4.24</v>
      </c>
      <c r="Q5329">
        <v>238</v>
      </c>
      <c r="R5329">
        <v>102</v>
      </c>
      <c r="S5329">
        <v>218</v>
      </c>
      <c r="T5329">
        <v>106.3</v>
      </c>
      <c r="U5329">
        <v>281</v>
      </c>
      <c r="V5329">
        <v>-4.53</v>
      </c>
      <c r="W5329">
        <v>260</v>
      </c>
    </row>
    <row r="5330" spans="1:23" x14ac:dyDescent="0.25">
      <c r="A5330">
        <f>COUNTIF('Value Matchup'!$D$356:$D$423,D5330)</f>
        <v>1</v>
      </c>
      <c r="B5330" t="s">
        <v>2171</v>
      </c>
      <c r="C5330">
        <v>148</v>
      </c>
      <c r="D5330" t="s">
        <v>316</v>
      </c>
      <c r="E5330" t="s">
        <v>232</v>
      </c>
      <c r="F5330" s="79" t="s">
        <v>447</v>
      </c>
      <c r="G5330">
        <v>0.71</v>
      </c>
      <c r="H5330">
        <v>107.9</v>
      </c>
      <c r="I5330">
        <v>83</v>
      </c>
      <c r="J5330">
        <v>107.2</v>
      </c>
      <c r="K5330">
        <v>243</v>
      </c>
      <c r="L5330">
        <v>62.8</v>
      </c>
      <c r="M5330">
        <v>277</v>
      </c>
      <c r="N5330">
        <v>5.6000000000000001E-2</v>
      </c>
      <c r="O5330">
        <v>45</v>
      </c>
      <c r="P5330">
        <v>4.63</v>
      </c>
      <c r="Q5330">
        <v>85</v>
      </c>
      <c r="R5330">
        <v>105.1</v>
      </c>
      <c r="S5330">
        <v>106</v>
      </c>
      <c r="T5330">
        <v>100.4</v>
      </c>
      <c r="U5330">
        <v>64</v>
      </c>
      <c r="V5330">
        <v>-2.79</v>
      </c>
      <c r="W5330">
        <v>234</v>
      </c>
    </row>
    <row r="5331" spans="1:23" x14ac:dyDescent="0.25">
      <c r="A5331">
        <f>COUNTIF('Value Matchup'!$D$356:$D$423,D5331)</f>
        <v>0</v>
      </c>
      <c r="B5331" t="s">
        <v>2171</v>
      </c>
      <c r="C5331">
        <v>149</v>
      </c>
      <c r="D5331" t="s">
        <v>320</v>
      </c>
      <c r="E5331" t="s">
        <v>1668</v>
      </c>
      <c r="F5331" s="79" t="s">
        <v>1860</v>
      </c>
      <c r="G5331">
        <v>0.66</v>
      </c>
      <c r="H5331">
        <v>102.8</v>
      </c>
      <c r="I5331">
        <v>162</v>
      </c>
      <c r="J5331">
        <v>102.1</v>
      </c>
      <c r="K5331">
        <v>144</v>
      </c>
      <c r="L5331">
        <v>67.599999999999994</v>
      </c>
      <c r="M5331">
        <v>99</v>
      </c>
      <c r="N5331">
        <v>3.0000000000000001E-3</v>
      </c>
      <c r="O5331">
        <v>164</v>
      </c>
      <c r="P5331">
        <v>3.89</v>
      </c>
      <c r="Q5331">
        <v>98</v>
      </c>
      <c r="R5331">
        <v>105.7</v>
      </c>
      <c r="S5331">
        <v>88</v>
      </c>
      <c r="T5331">
        <v>101.8</v>
      </c>
      <c r="U5331">
        <v>105</v>
      </c>
      <c r="V5331">
        <v>-5.14</v>
      </c>
      <c r="W5331">
        <v>269</v>
      </c>
    </row>
    <row r="5332" spans="1:23" x14ac:dyDescent="0.25">
      <c r="A5332">
        <f>COUNTIF('Value Matchup'!$D$356:$D$423,D5332)</f>
        <v>0</v>
      </c>
      <c r="B5332" t="s">
        <v>2171</v>
      </c>
      <c r="C5332">
        <v>150</v>
      </c>
      <c r="D5332" t="s">
        <v>183</v>
      </c>
      <c r="E5332" t="s">
        <v>176</v>
      </c>
      <c r="F5332" s="79" t="s">
        <v>765</v>
      </c>
      <c r="G5332">
        <v>0.62</v>
      </c>
      <c r="H5332">
        <v>99.3</v>
      </c>
      <c r="I5332">
        <v>231</v>
      </c>
      <c r="J5332">
        <v>98.6</v>
      </c>
      <c r="K5332">
        <v>79</v>
      </c>
      <c r="L5332">
        <v>68.900000000000006</v>
      </c>
      <c r="M5332">
        <v>56</v>
      </c>
      <c r="N5332">
        <v>2.8000000000000001E-2</v>
      </c>
      <c r="O5332">
        <v>96</v>
      </c>
      <c r="P5332">
        <v>-1.81</v>
      </c>
      <c r="Q5332">
        <v>194</v>
      </c>
      <c r="R5332">
        <v>101.7</v>
      </c>
      <c r="S5332">
        <v>227</v>
      </c>
      <c r="T5332">
        <v>103.5</v>
      </c>
      <c r="U5332">
        <v>155</v>
      </c>
      <c r="V5332">
        <v>-6.37</v>
      </c>
      <c r="W5332">
        <v>283</v>
      </c>
    </row>
    <row r="5333" spans="1:23" x14ac:dyDescent="0.25">
      <c r="A5333">
        <f>COUNTIF('Value Matchup'!$D$356:$D$423,D5333)</f>
        <v>0</v>
      </c>
      <c r="B5333" t="s">
        <v>2171</v>
      </c>
      <c r="C5333">
        <v>151</v>
      </c>
      <c r="D5333" t="s">
        <v>126</v>
      </c>
      <c r="E5333" t="s">
        <v>123</v>
      </c>
      <c r="F5333" s="79" t="s">
        <v>1296</v>
      </c>
      <c r="G5333">
        <v>0.57999999999999996</v>
      </c>
      <c r="H5333">
        <v>101</v>
      </c>
      <c r="I5333">
        <v>200</v>
      </c>
      <c r="J5333">
        <v>100.4</v>
      </c>
      <c r="K5333">
        <v>110</v>
      </c>
      <c r="L5333">
        <v>65.599999999999994</v>
      </c>
      <c r="M5333">
        <v>171</v>
      </c>
      <c r="N5333">
        <v>-5.1999999999999998E-2</v>
      </c>
      <c r="O5333">
        <v>272</v>
      </c>
      <c r="P5333">
        <v>-4.51</v>
      </c>
      <c r="Q5333">
        <v>243</v>
      </c>
      <c r="R5333">
        <v>101.3</v>
      </c>
      <c r="S5333">
        <v>237</v>
      </c>
      <c r="T5333">
        <v>105.8</v>
      </c>
      <c r="U5333">
        <v>262</v>
      </c>
      <c r="V5333">
        <v>-6.93</v>
      </c>
      <c r="W5333">
        <v>294</v>
      </c>
    </row>
    <row r="5334" spans="1:23" x14ac:dyDescent="0.25">
      <c r="A5334">
        <f>COUNTIF('Value Matchup'!$D$356:$D$423,D5334)</f>
        <v>0</v>
      </c>
      <c r="B5334" t="s">
        <v>2171</v>
      </c>
      <c r="C5334">
        <v>152</v>
      </c>
      <c r="D5334" t="s">
        <v>2165</v>
      </c>
      <c r="E5334" t="s">
        <v>1974</v>
      </c>
      <c r="F5334" s="79" t="s">
        <v>450</v>
      </c>
      <c r="G5334">
        <v>0.53</v>
      </c>
      <c r="H5334">
        <v>100.1</v>
      </c>
      <c r="I5334">
        <v>212</v>
      </c>
      <c r="J5334">
        <v>99.6</v>
      </c>
      <c r="K5334">
        <v>96</v>
      </c>
      <c r="L5334">
        <v>69.2</v>
      </c>
      <c r="M5334">
        <v>47</v>
      </c>
      <c r="N5334">
        <v>6.8000000000000005E-2</v>
      </c>
      <c r="O5334">
        <v>33</v>
      </c>
      <c r="P5334">
        <v>-1.31</v>
      </c>
      <c r="Q5334">
        <v>189</v>
      </c>
      <c r="R5334">
        <v>104.7</v>
      </c>
      <c r="S5334">
        <v>118</v>
      </c>
      <c r="T5334">
        <v>106</v>
      </c>
      <c r="U5334">
        <v>267</v>
      </c>
      <c r="V5334">
        <v>0.85</v>
      </c>
      <c r="W5334">
        <v>139</v>
      </c>
    </row>
    <row r="5335" spans="1:23" x14ac:dyDescent="0.25">
      <c r="A5335">
        <f>COUNTIF('Value Matchup'!$D$356:$D$423,D5335)</f>
        <v>0</v>
      </c>
      <c r="B5335" t="s">
        <v>2171</v>
      </c>
      <c r="C5335">
        <v>153</v>
      </c>
      <c r="D5335" t="s">
        <v>94</v>
      </c>
      <c r="E5335" t="s">
        <v>155</v>
      </c>
      <c r="F5335" s="79" t="s">
        <v>1862</v>
      </c>
      <c r="G5335">
        <v>0.16</v>
      </c>
      <c r="H5335">
        <v>102.2</v>
      </c>
      <c r="I5335">
        <v>174</v>
      </c>
      <c r="J5335">
        <v>102</v>
      </c>
      <c r="K5335">
        <v>142</v>
      </c>
      <c r="L5335">
        <v>67</v>
      </c>
      <c r="M5335">
        <v>119</v>
      </c>
      <c r="N5335">
        <v>-9.9000000000000005E-2</v>
      </c>
      <c r="O5335">
        <v>316</v>
      </c>
      <c r="P5335">
        <v>5.87</v>
      </c>
      <c r="Q5335">
        <v>60</v>
      </c>
      <c r="R5335">
        <v>106.6</v>
      </c>
      <c r="S5335">
        <v>61</v>
      </c>
      <c r="T5335">
        <v>100.7</v>
      </c>
      <c r="U5335">
        <v>72</v>
      </c>
      <c r="V5335">
        <v>2.74</v>
      </c>
      <c r="W5335">
        <v>82</v>
      </c>
    </row>
    <row r="5336" spans="1:23" x14ac:dyDescent="0.25">
      <c r="A5336">
        <f>COUNTIF('Value Matchup'!$D$356:$D$423,D5336)</f>
        <v>0</v>
      </c>
      <c r="B5336" t="s">
        <v>2171</v>
      </c>
      <c r="C5336">
        <v>154</v>
      </c>
      <c r="D5336" t="s">
        <v>373</v>
      </c>
      <c r="E5336" t="s">
        <v>167</v>
      </c>
      <c r="F5336" s="79" t="s">
        <v>1744</v>
      </c>
      <c r="G5336">
        <v>0.08</v>
      </c>
      <c r="H5336">
        <v>102.9</v>
      </c>
      <c r="I5336">
        <v>161</v>
      </c>
      <c r="J5336">
        <v>102.8</v>
      </c>
      <c r="K5336">
        <v>158</v>
      </c>
      <c r="L5336">
        <v>66.099999999999994</v>
      </c>
      <c r="M5336">
        <v>149</v>
      </c>
      <c r="N5336">
        <v>-1E-3</v>
      </c>
      <c r="O5336">
        <v>173</v>
      </c>
      <c r="P5336">
        <v>3.94</v>
      </c>
      <c r="Q5336">
        <v>96</v>
      </c>
      <c r="R5336">
        <v>104.9</v>
      </c>
      <c r="S5336">
        <v>113</v>
      </c>
      <c r="T5336">
        <v>101</v>
      </c>
      <c r="U5336">
        <v>77</v>
      </c>
      <c r="V5336">
        <v>-0.22</v>
      </c>
      <c r="W5336">
        <v>170</v>
      </c>
    </row>
    <row r="5337" spans="1:23" x14ac:dyDescent="0.25">
      <c r="A5337">
        <f>COUNTIF('Value Matchup'!$D$356:$D$423,D5337)</f>
        <v>0</v>
      </c>
      <c r="B5337" t="s">
        <v>2171</v>
      </c>
      <c r="C5337">
        <v>155</v>
      </c>
      <c r="D5337" t="s">
        <v>189</v>
      </c>
      <c r="E5337" t="s">
        <v>144</v>
      </c>
      <c r="F5337" s="79" t="s">
        <v>1860</v>
      </c>
      <c r="G5337">
        <v>-0.03</v>
      </c>
      <c r="H5337">
        <v>100.9</v>
      </c>
      <c r="I5337">
        <v>203</v>
      </c>
      <c r="J5337">
        <v>100.9</v>
      </c>
      <c r="K5337">
        <v>119</v>
      </c>
      <c r="L5337">
        <v>68.2</v>
      </c>
      <c r="M5337">
        <v>73</v>
      </c>
      <c r="N5337">
        <v>-1.2E-2</v>
      </c>
      <c r="O5337">
        <v>193</v>
      </c>
      <c r="P5337">
        <v>2.2400000000000002</v>
      </c>
      <c r="Q5337">
        <v>119</v>
      </c>
      <c r="R5337">
        <v>104.2</v>
      </c>
      <c r="S5337">
        <v>137</v>
      </c>
      <c r="T5337">
        <v>101.9</v>
      </c>
      <c r="U5337">
        <v>109</v>
      </c>
      <c r="V5337">
        <v>-2.76</v>
      </c>
      <c r="W5337">
        <v>233</v>
      </c>
    </row>
    <row r="5338" spans="1:23" x14ac:dyDescent="0.25">
      <c r="A5338">
        <f>COUNTIF('Value Matchup'!$D$356:$D$423,D5338)</f>
        <v>0</v>
      </c>
      <c r="B5338" t="s">
        <v>2171</v>
      </c>
      <c r="C5338">
        <v>156</v>
      </c>
      <c r="D5338" t="s">
        <v>220</v>
      </c>
      <c r="E5338" t="s">
        <v>173</v>
      </c>
      <c r="F5338" s="79" t="s">
        <v>1564</v>
      </c>
      <c r="G5338">
        <v>-0.04</v>
      </c>
      <c r="H5338">
        <v>101.7</v>
      </c>
      <c r="I5338">
        <v>186</v>
      </c>
      <c r="J5338">
        <v>101.7</v>
      </c>
      <c r="K5338">
        <v>136</v>
      </c>
      <c r="L5338">
        <v>63.1</v>
      </c>
      <c r="M5338">
        <v>269</v>
      </c>
      <c r="N5338">
        <v>0.105</v>
      </c>
      <c r="O5338">
        <v>7</v>
      </c>
      <c r="P5338">
        <v>-0.38</v>
      </c>
      <c r="Q5338">
        <v>167</v>
      </c>
      <c r="R5338">
        <v>103.9</v>
      </c>
      <c r="S5338">
        <v>145</v>
      </c>
      <c r="T5338">
        <v>104.3</v>
      </c>
      <c r="U5338">
        <v>192</v>
      </c>
      <c r="V5338">
        <v>-2.36</v>
      </c>
      <c r="W5338">
        <v>222</v>
      </c>
    </row>
    <row r="5339" spans="1:23" x14ac:dyDescent="0.25">
      <c r="A5339">
        <f>COUNTIF('Value Matchup'!$D$356:$D$423,D5339)</f>
        <v>0</v>
      </c>
      <c r="B5339" t="s">
        <v>2171</v>
      </c>
      <c r="C5339">
        <v>157</v>
      </c>
      <c r="D5339" t="s">
        <v>348</v>
      </c>
      <c r="E5339" t="s">
        <v>151</v>
      </c>
      <c r="F5339" s="79" t="s">
        <v>517</v>
      </c>
      <c r="G5339">
        <v>-0.13</v>
      </c>
      <c r="H5339">
        <v>101.8</v>
      </c>
      <c r="I5339">
        <v>182</v>
      </c>
      <c r="J5339">
        <v>102</v>
      </c>
      <c r="K5339">
        <v>140</v>
      </c>
      <c r="L5339">
        <v>61.4</v>
      </c>
      <c r="M5339">
        <v>302</v>
      </c>
      <c r="N5339">
        <v>3.5000000000000003E-2</v>
      </c>
      <c r="O5339">
        <v>79</v>
      </c>
      <c r="P5339">
        <v>2.02</v>
      </c>
      <c r="Q5339">
        <v>124</v>
      </c>
      <c r="R5339">
        <v>105.8</v>
      </c>
      <c r="S5339">
        <v>84</v>
      </c>
      <c r="T5339">
        <v>103.7</v>
      </c>
      <c r="U5339">
        <v>165</v>
      </c>
      <c r="V5339">
        <v>3.18</v>
      </c>
      <c r="W5339">
        <v>71</v>
      </c>
    </row>
    <row r="5340" spans="1:23" x14ac:dyDescent="0.25">
      <c r="A5340">
        <f>COUNTIF('Value Matchup'!$D$356:$D$423,D5340)</f>
        <v>0</v>
      </c>
      <c r="B5340" t="s">
        <v>2171</v>
      </c>
      <c r="C5340">
        <v>158</v>
      </c>
      <c r="D5340" t="s">
        <v>229</v>
      </c>
      <c r="E5340" t="s">
        <v>153</v>
      </c>
      <c r="F5340" s="79" t="s">
        <v>447</v>
      </c>
      <c r="G5340">
        <v>-0.31</v>
      </c>
      <c r="H5340">
        <v>99.7</v>
      </c>
      <c r="I5340">
        <v>224</v>
      </c>
      <c r="J5340">
        <v>100</v>
      </c>
      <c r="K5340">
        <v>103</v>
      </c>
      <c r="L5340">
        <v>63.4</v>
      </c>
      <c r="M5340">
        <v>258</v>
      </c>
      <c r="N5340">
        <v>-0.01</v>
      </c>
      <c r="O5340">
        <v>191</v>
      </c>
      <c r="P5340">
        <v>0.5</v>
      </c>
      <c r="Q5340">
        <v>145</v>
      </c>
      <c r="R5340">
        <v>104.1</v>
      </c>
      <c r="S5340">
        <v>141</v>
      </c>
      <c r="T5340">
        <v>103.6</v>
      </c>
      <c r="U5340">
        <v>159</v>
      </c>
      <c r="V5340">
        <v>5.91</v>
      </c>
      <c r="W5340">
        <v>37</v>
      </c>
    </row>
    <row r="5341" spans="1:23" x14ac:dyDescent="0.25">
      <c r="A5341">
        <f>COUNTIF('Value Matchup'!$D$356:$D$423,D5341)</f>
        <v>0</v>
      </c>
      <c r="B5341" t="s">
        <v>2171</v>
      </c>
      <c r="C5341">
        <v>159</v>
      </c>
      <c r="D5341" t="s">
        <v>111</v>
      </c>
      <c r="E5341" t="s">
        <v>112</v>
      </c>
      <c r="F5341" s="79" t="s">
        <v>1188</v>
      </c>
      <c r="G5341">
        <v>-0.45</v>
      </c>
      <c r="H5341">
        <v>106.3</v>
      </c>
      <c r="I5341">
        <v>104</v>
      </c>
      <c r="J5341">
        <v>106.7</v>
      </c>
      <c r="K5341">
        <v>233</v>
      </c>
      <c r="L5341">
        <v>64.8</v>
      </c>
      <c r="M5341">
        <v>202</v>
      </c>
      <c r="N5341">
        <v>-1.9E-2</v>
      </c>
      <c r="O5341">
        <v>215</v>
      </c>
      <c r="P5341">
        <v>-0.49</v>
      </c>
      <c r="Q5341">
        <v>170</v>
      </c>
      <c r="R5341">
        <v>103.4</v>
      </c>
      <c r="S5341">
        <v>163</v>
      </c>
      <c r="T5341">
        <v>103.9</v>
      </c>
      <c r="U5341">
        <v>174</v>
      </c>
      <c r="V5341">
        <v>-2.33</v>
      </c>
      <c r="W5341">
        <v>221</v>
      </c>
    </row>
    <row r="5342" spans="1:23" x14ac:dyDescent="0.25">
      <c r="A5342">
        <f>COUNTIF('Value Matchup'!$D$356:$D$423,D5342)</f>
        <v>0</v>
      </c>
      <c r="B5342" t="s">
        <v>2171</v>
      </c>
      <c r="C5342">
        <v>160</v>
      </c>
      <c r="D5342" t="s">
        <v>128</v>
      </c>
      <c r="E5342" t="s">
        <v>123</v>
      </c>
      <c r="F5342" s="79" t="s">
        <v>1564</v>
      </c>
      <c r="G5342">
        <v>-0.47</v>
      </c>
      <c r="H5342">
        <v>105.8</v>
      </c>
      <c r="I5342">
        <v>111</v>
      </c>
      <c r="J5342">
        <v>106.3</v>
      </c>
      <c r="K5342">
        <v>220</v>
      </c>
      <c r="L5342">
        <v>66</v>
      </c>
      <c r="M5342">
        <v>158</v>
      </c>
      <c r="N5342">
        <v>-1.7000000000000001E-2</v>
      </c>
      <c r="O5342">
        <v>208</v>
      </c>
      <c r="P5342">
        <v>-4.2300000000000004</v>
      </c>
      <c r="Q5342">
        <v>237</v>
      </c>
      <c r="R5342">
        <v>99.8</v>
      </c>
      <c r="S5342">
        <v>259</v>
      </c>
      <c r="T5342">
        <v>104</v>
      </c>
      <c r="U5342">
        <v>176</v>
      </c>
      <c r="V5342">
        <v>-7.05</v>
      </c>
      <c r="W5342">
        <v>296</v>
      </c>
    </row>
    <row r="5343" spans="1:23" x14ac:dyDescent="0.25">
      <c r="A5343">
        <f>COUNTIF('Value Matchup'!$D$356:$D$423,D5343)</f>
        <v>0</v>
      </c>
      <c r="B5343" t="s">
        <v>2171</v>
      </c>
      <c r="C5343">
        <v>161</v>
      </c>
      <c r="D5343" t="s">
        <v>341</v>
      </c>
      <c r="E5343" t="s">
        <v>161</v>
      </c>
      <c r="F5343" s="79" t="s">
        <v>1296</v>
      </c>
      <c r="G5343">
        <v>-0.51</v>
      </c>
      <c r="H5343">
        <v>108.1</v>
      </c>
      <c r="I5343">
        <v>81</v>
      </c>
      <c r="J5343">
        <v>108.6</v>
      </c>
      <c r="K5343">
        <v>268</v>
      </c>
      <c r="L5343">
        <v>67.8</v>
      </c>
      <c r="M5343">
        <v>90</v>
      </c>
      <c r="N5343">
        <v>6.9000000000000006E-2</v>
      </c>
      <c r="O5343">
        <v>32</v>
      </c>
      <c r="P5343">
        <v>-2.35</v>
      </c>
      <c r="Q5343">
        <v>211</v>
      </c>
      <c r="R5343">
        <v>102.3</v>
      </c>
      <c r="S5343">
        <v>207</v>
      </c>
      <c r="T5343">
        <v>104.6</v>
      </c>
      <c r="U5343">
        <v>203</v>
      </c>
      <c r="V5343">
        <v>0.21</v>
      </c>
      <c r="W5343">
        <v>159</v>
      </c>
    </row>
    <row r="5344" spans="1:23" x14ac:dyDescent="0.25">
      <c r="A5344">
        <f>COUNTIF('Value Matchup'!$D$356:$D$423,D5344)</f>
        <v>0</v>
      </c>
      <c r="B5344" t="s">
        <v>2171</v>
      </c>
      <c r="C5344">
        <v>162</v>
      </c>
      <c r="D5344" t="s">
        <v>325</v>
      </c>
      <c r="E5344" t="s">
        <v>151</v>
      </c>
      <c r="F5344" s="79" t="s">
        <v>1754</v>
      </c>
      <c r="G5344">
        <v>-0.63</v>
      </c>
      <c r="H5344">
        <v>105</v>
      </c>
      <c r="I5344">
        <v>125</v>
      </c>
      <c r="J5344">
        <v>105.6</v>
      </c>
      <c r="K5344">
        <v>200</v>
      </c>
      <c r="L5344">
        <v>65.900000000000006</v>
      </c>
      <c r="M5344">
        <v>163</v>
      </c>
      <c r="N5344">
        <v>4.0000000000000001E-3</v>
      </c>
      <c r="O5344">
        <v>158</v>
      </c>
      <c r="P5344">
        <v>3.54</v>
      </c>
      <c r="Q5344">
        <v>100</v>
      </c>
      <c r="R5344">
        <v>105.8</v>
      </c>
      <c r="S5344">
        <v>81</v>
      </c>
      <c r="T5344">
        <v>102.3</v>
      </c>
      <c r="U5344">
        <v>120</v>
      </c>
      <c r="V5344">
        <v>5.83</v>
      </c>
      <c r="W5344">
        <v>38</v>
      </c>
    </row>
    <row r="5345" spans="1:23" x14ac:dyDescent="0.25">
      <c r="A5345">
        <f>COUNTIF('Value Matchup'!$D$356:$D$423,D5345)</f>
        <v>1</v>
      </c>
      <c r="B5345" t="s">
        <v>2171</v>
      </c>
      <c r="C5345">
        <v>163</v>
      </c>
      <c r="D5345" t="s">
        <v>143</v>
      </c>
      <c r="E5345" t="s">
        <v>144</v>
      </c>
      <c r="F5345" s="79" t="s">
        <v>452</v>
      </c>
      <c r="G5345">
        <v>-0.69</v>
      </c>
      <c r="H5345">
        <v>98.6</v>
      </c>
      <c r="I5345">
        <v>244</v>
      </c>
      <c r="J5345">
        <v>99.3</v>
      </c>
      <c r="K5345">
        <v>90</v>
      </c>
      <c r="L5345">
        <v>66.8</v>
      </c>
      <c r="M5345">
        <v>123</v>
      </c>
      <c r="N5345">
        <v>6.6000000000000003E-2</v>
      </c>
      <c r="O5345">
        <v>34</v>
      </c>
      <c r="P5345">
        <v>1.25</v>
      </c>
      <c r="Q5345">
        <v>139</v>
      </c>
      <c r="R5345">
        <v>104.3</v>
      </c>
      <c r="S5345">
        <v>130</v>
      </c>
      <c r="T5345">
        <v>103.1</v>
      </c>
      <c r="U5345">
        <v>143</v>
      </c>
      <c r="V5345">
        <v>-2.99</v>
      </c>
      <c r="W5345">
        <v>237</v>
      </c>
    </row>
    <row r="5346" spans="1:23" x14ac:dyDescent="0.25">
      <c r="A5346">
        <f>COUNTIF('Value Matchup'!$D$356:$D$423,D5346)</f>
        <v>0</v>
      </c>
      <c r="B5346" t="s">
        <v>2171</v>
      </c>
      <c r="C5346">
        <v>164</v>
      </c>
      <c r="D5346" t="s">
        <v>211</v>
      </c>
      <c r="E5346" t="s">
        <v>169</v>
      </c>
      <c r="F5346" s="79" t="s">
        <v>1296</v>
      </c>
      <c r="G5346">
        <v>-0.76</v>
      </c>
      <c r="H5346">
        <v>101.6</v>
      </c>
      <c r="I5346">
        <v>188</v>
      </c>
      <c r="J5346">
        <v>102.4</v>
      </c>
      <c r="K5346">
        <v>153</v>
      </c>
      <c r="L5346">
        <v>66.599999999999994</v>
      </c>
      <c r="M5346">
        <v>132</v>
      </c>
      <c r="N5346">
        <v>-0.08</v>
      </c>
      <c r="O5346">
        <v>306</v>
      </c>
      <c r="P5346">
        <v>-5.34</v>
      </c>
      <c r="Q5346">
        <v>251</v>
      </c>
      <c r="R5346">
        <v>100.3</v>
      </c>
      <c r="S5346">
        <v>252</v>
      </c>
      <c r="T5346">
        <v>105.6</v>
      </c>
      <c r="U5346">
        <v>250</v>
      </c>
      <c r="V5346">
        <v>-7.29</v>
      </c>
      <c r="W5346">
        <v>298</v>
      </c>
    </row>
    <row r="5347" spans="1:23" x14ac:dyDescent="0.25">
      <c r="A5347">
        <f>COUNTIF('Value Matchup'!$D$356:$D$423,D5347)</f>
        <v>0</v>
      </c>
      <c r="B5347" t="s">
        <v>2171</v>
      </c>
      <c r="C5347">
        <v>165</v>
      </c>
      <c r="D5347" t="s">
        <v>314</v>
      </c>
      <c r="E5347" t="s">
        <v>1974</v>
      </c>
      <c r="F5347" s="79" t="s">
        <v>442</v>
      </c>
      <c r="G5347">
        <v>-0.98</v>
      </c>
      <c r="H5347">
        <v>104.3</v>
      </c>
      <c r="I5347">
        <v>141</v>
      </c>
      <c r="J5347">
        <v>105.3</v>
      </c>
      <c r="K5347">
        <v>193</v>
      </c>
      <c r="L5347">
        <v>69</v>
      </c>
      <c r="M5347">
        <v>55</v>
      </c>
      <c r="N5347">
        <v>-7.9000000000000001E-2</v>
      </c>
      <c r="O5347">
        <v>304</v>
      </c>
      <c r="P5347">
        <v>-0.09</v>
      </c>
      <c r="Q5347">
        <v>156</v>
      </c>
      <c r="R5347">
        <v>104.6</v>
      </c>
      <c r="S5347">
        <v>124</v>
      </c>
      <c r="T5347">
        <v>104.7</v>
      </c>
      <c r="U5347">
        <v>206</v>
      </c>
      <c r="V5347">
        <v>7.61</v>
      </c>
      <c r="W5347">
        <v>18</v>
      </c>
    </row>
    <row r="5348" spans="1:23" x14ac:dyDescent="0.25">
      <c r="A5348">
        <f>COUNTIF('Value Matchup'!$D$356:$D$423,D5348)</f>
        <v>0</v>
      </c>
      <c r="B5348" t="s">
        <v>2171</v>
      </c>
      <c r="C5348">
        <v>166</v>
      </c>
      <c r="D5348" t="s">
        <v>2072</v>
      </c>
      <c r="E5348" t="s">
        <v>159</v>
      </c>
      <c r="F5348" s="79" t="s">
        <v>2126</v>
      </c>
      <c r="G5348">
        <v>-1.1000000000000001</v>
      </c>
      <c r="H5348">
        <v>107.5</v>
      </c>
      <c r="I5348">
        <v>88</v>
      </c>
      <c r="J5348">
        <v>108.6</v>
      </c>
      <c r="K5348">
        <v>267</v>
      </c>
      <c r="L5348">
        <v>63.5</v>
      </c>
      <c r="M5348">
        <v>253</v>
      </c>
      <c r="N5348">
        <v>3.4000000000000002E-2</v>
      </c>
      <c r="O5348">
        <v>80</v>
      </c>
      <c r="P5348">
        <v>-11.72</v>
      </c>
      <c r="Q5348">
        <v>316</v>
      </c>
      <c r="R5348">
        <v>95.5</v>
      </c>
      <c r="S5348">
        <v>315</v>
      </c>
      <c r="T5348">
        <v>107.2</v>
      </c>
      <c r="U5348">
        <v>305</v>
      </c>
      <c r="V5348">
        <v>-9.51</v>
      </c>
      <c r="W5348">
        <v>314</v>
      </c>
    </row>
    <row r="5349" spans="1:23" x14ac:dyDescent="0.25">
      <c r="A5349">
        <f>COUNTIF('Value Matchup'!$D$356:$D$423,D5349)</f>
        <v>0</v>
      </c>
      <c r="B5349" t="s">
        <v>2171</v>
      </c>
      <c r="C5349">
        <v>167</v>
      </c>
      <c r="D5349" t="s">
        <v>294</v>
      </c>
      <c r="E5349" t="s">
        <v>123</v>
      </c>
      <c r="F5349" s="79" t="s">
        <v>454</v>
      </c>
      <c r="G5349">
        <v>-1.1100000000000001</v>
      </c>
      <c r="H5349">
        <v>102.6</v>
      </c>
      <c r="I5349">
        <v>166</v>
      </c>
      <c r="J5349">
        <v>103.7</v>
      </c>
      <c r="K5349">
        <v>174</v>
      </c>
      <c r="L5349">
        <v>64.8</v>
      </c>
      <c r="M5349">
        <v>205</v>
      </c>
      <c r="N5349">
        <v>8.5000000000000006E-2</v>
      </c>
      <c r="O5349">
        <v>21</v>
      </c>
      <c r="P5349">
        <v>-0.22</v>
      </c>
      <c r="Q5349">
        <v>161</v>
      </c>
      <c r="R5349">
        <v>103.4</v>
      </c>
      <c r="S5349">
        <v>161</v>
      </c>
      <c r="T5349">
        <v>103.7</v>
      </c>
      <c r="U5349">
        <v>161</v>
      </c>
      <c r="V5349">
        <v>2.96</v>
      </c>
      <c r="W5349">
        <v>73</v>
      </c>
    </row>
    <row r="5350" spans="1:23" x14ac:dyDescent="0.25">
      <c r="A5350">
        <f>COUNTIF('Value Matchup'!$D$356:$D$423,D5350)</f>
        <v>0</v>
      </c>
      <c r="B5350" t="s">
        <v>2171</v>
      </c>
      <c r="C5350">
        <v>168</v>
      </c>
      <c r="D5350" t="s">
        <v>277</v>
      </c>
      <c r="E5350" t="s">
        <v>116</v>
      </c>
      <c r="F5350" s="79" t="s">
        <v>759</v>
      </c>
      <c r="G5350">
        <v>-1.1299999999999999</v>
      </c>
      <c r="H5350">
        <v>99.4</v>
      </c>
      <c r="I5350">
        <v>230</v>
      </c>
      <c r="J5350">
        <v>100.5</v>
      </c>
      <c r="K5350">
        <v>111</v>
      </c>
      <c r="L5350">
        <v>63.8</v>
      </c>
      <c r="M5350">
        <v>242</v>
      </c>
      <c r="N5350">
        <v>0.05</v>
      </c>
      <c r="O5350">
        <v>57</v>
      </c>
      <c r="P5350">
        <v>-14.95</v>
      </c>
      <c r="Q5350">
        <v>326</v>
      </c>
      <c r="R5350">
        <v>93.5</v>
      </c>
      <c r="S5350">
        <v>326</v>
      </c>
      <c r="T5350">
        <v>108.4</v>
      </c>
      <c r="U5350">
        <v>326</v>
      </c>
      <c r="V5350">
        <v>-3</v>
      </c>
      <c r="W5350">
        <v>238</v>
      </c>
    </row>
    <row r="5351" spans="1:23" x14ac:dyDescent="0.25">
      <c r="A5351">
        <f>COUNTIF('Value Matchup'!$D$356:$D$423,D5351)</f>
        <v>0</v>
      </c>
      <c r="B5351" t="s">
        <v>2171</v>
      </c>
      <c r="C5351">
        <v>169</v>
      </c>
      <c r="D5351" t="s">
        <v>421</v>
      </c>
      <c r="E5351" t="s">
        <v>173</v>
      </c>
      <c r="F5351" s="79" t="s">
        <v>1741</v>
      </c>
      <c r="G5351">
        <v>-1.1499999999999999</v>
      </c>
      <c r="H5351">
        <v>104.2</v>
      </c>
      <c r="I5351">
        <v>144</v>
      </c>
      <c r="J5351">
        <v>105.3</v>
      </c>
      <c r="K5351">
        <v>195</v>
      </c>
      <c r="L5351">
        <v>63.1</v>
      </c>
      <c r="M5351">
        <v>268</v>
      </c>
      <c r="N5351">
        <v>4.8000000000000001E-2</v>
      </c>
      <c r="O5351">
        <v>59</v>
      </c>
      <c r="P5351">
        <v>-0.46</v>
      </c>
      <c r="Q5351">
        <v>168</v>
      </c>
      <c r="R5351">
        <v>103.3</v>
      </c>
      <c r="S5351">
        <v>175</v>
      </c>
      <c r="T5351">
        <v>103.7</v>
      </c>
      <c r="U5351">
        <v>164</v>
      </c>
      <c r="V5351">
        <v>-0.35</v>
      </c>
      <c r="W5351">
        <v>175</v>
      </c>
    </row>
    <row r="5352" spans="1:23" x14ac:dyDescent="0.25">
      <c r="A5352">
        <f>COUNTIF('Value Matchup'!$D$356:$D$423,D5352)</f>
        <v>0</v>
      </c>
      <c r="B5352" t="s">
        <v>2171</v>
      </c>
      <c r="C5352">
        <v>170</v>
      </c>
      <c r="D5352" t="s">
        <v>412</v>
      </c>
      <c r="E5352" t="s">
        <v>198</v>
      </c>
      <c r="F5352" s="79" t="s">
        <v>1405</v>
      </c>
      <c r="G5352">
        <v>-1.17</v>
      </c>
      <c r="H5352">
        <v>105.9</v>
      </c>
      <c r="I5352">
        <v>110</v>
      </c>
      <c r="J5352">
        <v>107</v>
      </c>
      <c r="K5352">
        <v>238</v>
      </c>
      <c r="L5352">
        <v>61.7</v>
      </c>
      <c r="M5352">
        <v>297</v>
      </c>
      <c r="N5352">
        <v>-2.4E-2</v>
      </c>
      <c r="O5352">
        <v>226</v>
      </c>
      <c r="P5352">
        <v>-2.11</v>
      </c>
      <c r="Q5352">
        <v>205</v>
      </c>
      <c r="R5352">
        <v>102.3</v>
      </c>
      <c r="S5352">
        <v>204</v>
      </c>
      <c r="T5352">
        <v>104.5</v>
      </c>
      <c r="U5352">
        <v>197</v>
      </c>
      <c r="V5352">
        <v>1.76</v>
      </c>
      <c r="W5352">
        <v>119</v>
      </c>
    </row>
    <row r="5353" spans="1:23" x14ac:dyDescent="0.25">
      <c r="A5353">
        <f>COUNTIF('Value Matchup'!$D$356:$D$423,D5353)</f>
        <v>0</v>
      </c>
      <c r="B5353" t="s">
        <v>2171</v>
      </c>
      <c r="C5353">
        <v>171</v>
      </c>
      <c r="D5353" t="s">
        <v>225</v>
      </c>
      <c r="E5353" t="s">
        <v>121</v>
      </c>
      <c r="F5353" s="79" t="s">
        <v>1188</v>
      </c>
      <c r="G5353">
        <v>-1.23</v>
      </c>
      <c r="H5353">
        <v>96.8</v>
      </c>
      <c r="I5353">
        <v>270</v>
      </c>
      <c r="J5353">
        <v>98</v>
      </c>
      <c r="K5353">
        <v>65</v>
      </c>
      <c r="L5353">
        <v>63.4</v>
      </c>
      <c r="M5353">
        <v>254</v>
      </c>
      <c r="N5353">
        <v>-0.14099999999999999</v>
      </c>
      <c r="O5353">
        <v>325</v>
      </c>
      <c r="P5353">
        <v>-7.92</v>
      </c>
      <c r="Q5353">
        <v>280</v>
      </c>
      <c r="R5353">
        <v>97.4</v>
      </c>
      <c r="S5353">
        <v>296</v>
      </c>
      <c r="T5353">
        <v>105.3</v>
      </c>
      <c r="U5353">
        <v>230</v>
      </c>
      <c r="V5353">
        <v>-1.34</v>
      </c>
      <c r="W5353">
        <v>200</v>
      </c>
    </row>
    <row r="5354" spans="1:23" x14ac:dyDescent="0.25">
      <c r="A5354">
        <f>COUNTIF('Value Matchup'!$D$356:$D$423,D5354)</f>
        <v>0</v>
      </c>
      <c r="B5354" t="s">
        <v>2171</v>
      </c>
      <c r="C5354">
        <v>172</v>
      </c>
      <c r="D5354" t="s">
        <v>2167</v>
      </c>
      <c r="E5354" t="s">
        <v>118</v>
      </c>
      <c r="F5354" s="79" t="s">
        <v>1059</v>
      </c>
      <c r="G5354">
        <v>-1.37</v>
      </c>
      <c r="H5354">
        <v>101</v>
      </c>
      <c r="I5354">
        <v>199</v>
      </c>
      <c r="J5354">
        <v>102.4</v>
      </c>
      <c r="K5354">
        <v>154</v>
      </c>
      <c r="L5354">
        <v>63.9</v>
      </c>
      <c r="M5354">
        <v>239</v>
      </c>
      <c r="N5354">
        <v>0.113</v>
      </c>
      <c r="O5354">
        <v>4</v>
      </c>
      <c r="P5354">
        <v>-8.08</v>
      </c>
      <c r="Q5354">
        <v>284</v>
      </c>
      <c r="R5354">
        <v>97.4</v>
      </c>
      <c r="S5354">
        <v>295</v>
      </c>
      <c r="T5354">
        <v>105.5</v>
      </c>
      <c r="U5354">
        <v>244</v>
      </c>
      <c r="V5354">
        <v>-2.5</v>
      </c>
      <c r="W5354">
        <v>229</v>
      </c>
    </row>
    <row r="5355" spans="1:23" x14ac:dyDescent="0.25">
      <c r="A5355">
        <f>COUNTIF('Value Matchup'!$D$356:$D$423,D5355)</f>
        <v>0</v>
      </c>
      <c r="B5355" t="s">
        <v>2171</v>
      </c>
      <c r="C5355">
        <v>173</v>
      </c>
      <c r="D5355" t="s">
        <v>1761</v>
      </c>
      <c r="E5355" t="s">
        <v>1974</v>
      </c>
      <c r="F5355" s="79" t="s">
        <v>765</v>
      </c>
      <c r="G5355">
        <v>-1.53</v>
      </c>
      <c r="H5355">
        <v>102.6</v>
      </c>
      <c r="I5355">
        <v>168</v>
      </c>
      <c r="J5355">
        <v>104.1</v>
      </c>
      <c r="K5355">
        <v>177</v>
      </c>
      <c r="L5355">
        <v>63.7</v>
      </c>
      <c r="M5355">
        <v>243</v>
      </c>
      <c r="N5355">
        <v>2.8000000000000001E-2</v>
      </c>
      <c r="O5355">
        <v>97</v>
      </c>
      <c r="P5355">
        <v>-2.52</v>
      </c>
      <c r="Q5355">
        <v>218</v>
      </c>
      <c r="R5355">
        <v>102.7</v>
      </c>
      <c r="S5355">
        <v>197</v>
      </c>
      <c r="T5355">
        <v>105.2</v>
      </c>
      <c r="U5355">
        <v>229</v>
      </c>
      <c r="V5355">
        <v>1.01</v>
      </c>
      <c r="W5355">
        <v>137</v>
      </c>
    </row>
    <row r="5356" spans="1:23" x14ac:dyDescent="0.25">
      <c r="A5356">
        <f>COUNTIF('Value Matchup'!$D$356:$D$423,D5356)</f>
        <v>0</v>
      </c>
      <c r="B5356" t="s">
        <v>2171</v>
      </c>
      <c r="C5356">
        <v>174</v>
      </c>
      <c r="D5356" t="s">
        <v>346</v>
      </c>
      <c r="E5356" t="s">
        <v>151</v>
      </c>
      <c r="F5356" s="79" t="s">
        <v>454</v>
      </c>
      <c r="G5356">
        <v>-1.61</v>
      </c>
      <c r="H5356">
        <v>100.1</v>
      </c>
      <c r="I5356">
        <v>216</v>
      </c>
      <c r="J5356">
        <v>101.7</v>
      </c>
      <c r="K5356">
        <v>134</v>
      </c>
      <c r="L5356">
        <v>65.099999999999994</v>
      </c>
      <c r="M5356">
        <v>192</v>
      </c>
      <c r="N5356">
        <v>0.13800000000000001</v>
      </c>
      <c r="O5356">
        <v>1</v>
      </c>
      <c r="P5356">
        <v>2.1</v>
      </c>
      <c r="Q5356">
        <v>122</v>
      </c>
      <c r="R5356">
        <v>105.3</v>
      </c>
      <c r="S5356">
        <v>101</v>
      </c>
      <c r="T5356">
        <v>103.2</v>
      </c>
      <c r="U5356">
        <v>148</v>
      </c>
      <c r="V5356">
        <v>1.79</v>
      </c>
      <c r="W5356">
        <v>117</v>
      </c>
    </row>
    <row r="5357" spans="1:23" x14ac:dyDescent="0.25">
      <c r="A5357">
        <f>COUNTIF('Value Matchup'!$D$356:$D$423,D5357)</f>
        <v>0</v>
      </c>
      <c r="B5357" t="s">
        <v>2171</v>
      </c>
      <c r="C5357">
        <v>175</v>
      </c>
      <c r="D5357" t="s">
        <v>142</v>
      </c>
      <c r="E5357" t="s">
        <v>112</v>
      </c>
      <c r="F5357" s="79" t="s">
        <v>449</v>
      </c>
      <c r="G5357">
        <v>-1.71</v>
      </c>
      <c r="H5357">
        <v>104.7</v>
      </c>
      <c r="I5357">
        <v>128</v>
      </c>
      <c r="J5357">
        <v>106.4</v>
      </c>
      <c r="K5357">
        <v>228</v>
      </c>
      <c r="L5357">
        <v>65.599999999999994</v>
      </c>
      <c r="M5357">
        <v>174</v>
      </c>
      <c r="N5357">
        <v>-2.5000000000000001E-2</v>
      </c>
      <c r="O5357">
        <v>227</v>
      </c>
      <c r="P5357">
        <v>0.15</v>
      </c>
      <c r="Q5357">
        <v>152</v>
      </c>
      <c r="R5357">
        <v>103.4</v>
      </c>
      <c r="S5357">
        <v>162</v>
      </c>
      <c r="T5357">
        <v>103.3</v>
      </c>
      <c r="U5357">
        <v>151</v>
      </c>
      <c r="V5357">
        <v>-1.64</v>
      </c>
      <c r="W5357">
        <v>207</v>
      </c>
    </row>
    <row r="5358" spans="1:23" x14ac:dyDescent="0.25">
      <c r="A5358">
        <f>COUNTIF('Value Matchup'!$D$356:$D$423,D5358)</f>
        <v>0</v>
      </c>
      <c r="B5358" t="s">
        <v>2171</v>
      </c>
      <c r="C5358">
        <v>176</v>
      </c>
      <c r="D5358" t="s">
        <v>364</v>
      </c>
      <c r="E5358" t="s">
        <v>167</v>
      </c>
      <c r="F5358" s="79" t="s">
        <v>1188</v>
      </c>
      <c r="G5358">
        <v>-1.72</v>
      </c>
      <c r="H5358">
        <v>100.5</v>
      </c>
      <c r="I5358">
        <v>210</v>
      </c>
      <c r="J5358">
        <v>102.2</v>
      </c>
      <c r="K5358">
        <v>146</v>
      </c>
      <c r="L5358">
        <v>64.099999999999994</v>
      </c>
      <c r="M5358">
        <v>226</v>
      </c>
      <c r="N5358">
        <v>5.3999999999999999E-2</v>
      </c>
      <c r="O5358">
        <v>50</v>
      </c>
      <c r="P5358">
        <v>3.43</v>
      </c>
      <c r="Q5358">
        <v>101</v>
      </c>
      <c r="R5358">
        <v>104</v>
      </c>
      <c r="S5358">
        <v>142</v>
      </c>
      <c r="T5358">
        <v>100.6</v>
      </c>
      <c r="U5358">
        <v>69</v>
      </c>
      <c r="V5358">
        <v>-3.23</v>
      </c>
      <c r="W5358">
        <v>240</v>
      </c>
    </row>
    <row r="5359" spans="1:23" x14ac:dyDescent="0.25">
      <c r="A5359">
        <f>COUNTIF('Value Matchup'!$D$356:$D$423,D5359)</f>
        <v>0</v>
      </c>
      <c r="B5359" t="s">
        <v>2171</v>
      </c>
      <c r="C5359">
        <v>177</v>
      </c>
      <c r="D5359" t="s">
        <v>234</v>
      </c>
      <c r="E5359" t="s">
        <v>144</v>
      </c>
      <c r="F5359" s="79" t="s">
        <v>1662</v>
      </c>
      <c r="G5359">
        <v>-1.98</v>
      </c>
      <c r="H5359">
        <v>101.4</v>
      </c>
      <c r="I5359">
        <v>191</v>
      </c>
      <c r="J5359">
        <v>103.4</v>
      </c>
      <c r="K5359">
        <v>166</v>
      </c>
      <c r="L5359">
        <v>61.5</v>
      </c>
      <c r="M5359">
        <v>301</v>
      </c>
      <c r="N5359">
        <v>-6.0999999999999999E-2</v>
      </c>
      <c r="O5359">
        <v>282</v>
      </c>
      <c r="P5359">
        <v>3.35</v>
      </c>
      <c r="Q5359">
        <v>103</v>
      </c>
      <c r="R5359">
        <v>104.8</v>
      </c>
      <c r="S5359">
        <v>117</v>
      </c>
      <c r="T5359">
        <v>101.4</v>
      </c>
      <c r="U5359">
        <v>97</v>
      </c>
      <c r="V5359">
        <v>1.49</v>
      </c>
      <c r="W5359">
        <v>124</v>
      </c>
    </row>
    <row r="5360" spans="1:23" x14ac:dyDescent="0.25">
      <c r="A5360">
        <f>COUNTIF('Value Matchup'!$D$356:$D$423,D5360)</f>
        <v>0</v>
      </c>
      <c r="B5360" t="s">
        <v>2171</v>
      </c>
      <c r="C5360">
        <v>178</v>
      </c>
      <c r="D5360" t="s">
        <v>185</v>
      </c>
      <c r="E5360" t="s">
        <v>123</v>
      </c>
      <c r="F5360" s="79" t="s">
        <v>1988</v>
      </c>
      <c r="G5360">
        <v>-2.02</v>
      </c>
      <c r="H5360">
        <v>103.9</v>
      </c>
      <c r="I5360">
        <v>146</v>
      </c>
      <c r="J5360">
        <v>105.9</v>
      </c>
      <c r="K5360">
        <v>207</v>
      </c>
      <c r="L5360">
        <v>64.8</v>
      </c>
      <c r="M5360">
        <v>200</v>
      </c>
      <c r="N5360">
        <v>2.1000000000000001E-2</v>
      </c>
      <c r="O5360">
        <v>115</v>
      </c>
      <c r="P5360">
        <v>-1.29</v>
      </c>
      <c r="Q5360">
        <v>186</v>
      </c>
      <c r="R5360">
        <v>102.7</v>
      </c>
      <c r="S5360">
        <v>199</v>
      </c>
      <c r="T5360">
        <v>104</v>
      </c>
      <c r="U5360">
        <v>177</v>
      </c>
      <c r="V5360">
        <v>-1.3</v>
      </c>
      <c r="W5360">
        <v>199</v>
      </c>
    </row>
    <row r="5361" spans="1:23" x14ac:dyDescent="0.25">
      <c r="A5361">
        <f>COUNTIF('Value Matchup'!$D$356:$D$423,D5361)</f>
        <v>0</v>
      </c>
      <c r="B5361" t="s">
        <v>2171</v>
      </c>
      <c r="C5361">
        <v>179</v>
      </c>
      <c r="D5361" t="s">
        <v>157</v>
      </c>
      <c r="E5361" t="s">
        <v>153</v>
      </c>
      <c r="F5361" s="79" t="s">
        <v>447</v>
      </c>
      <c r="G5361">
        <v>-2.27</v>
      </c>
      <c r="H5361">
        <v>99.7</v>
      </c>
      <c r="I5361">
        <v>225</v>
      </c>
      <c r="J5361">
        <v>102</v>
      </c>
      <c r="K5361">
        <v>139</v>
      </c>
      <c r="L5361">
        <v>68.099999999999994</v>
      </c>
      <c r="M5361">
        <v>81</v>
      </c>
      <c r="N5361">
        <v>1E-3</v>
      </c>
      <c r="O5361">
        <v>168</v>
      </c>
      <c r="P5361">
        <v>-0.88</v>
      </c>
      <c r="Q5361">
        <v>182</v>
      </c>
      <c r="R5361">
        <v>103.3</v>
      </c>
      <c r="S5361">
        <v>172</v>
      </c>
      <c r="T5361">
        <v>104.2</v>
      </c>
      <c r="U5361">
        <v>188</v>
      </c>
      <c r="V5361">
        <v>-1.94</v>
      </c>
      <c r="W5361">
        <v>213</v>
      </c>
    </row>
    <row r="5362" spans="1:23" x14ac:dyDescent="0.25">
      <c r="A5362">
        <f>COUNTIF('Value Matchup'!$D$356:$D$423,D5362)</f>
        <v>0</v>
      </c>
      <c r="B5362" t="s">
        <v>2171</v>
      </c>
      <c r="C5362">
        <v>180</v>
      </c>
      <c r="D5362" t="s">
        <v>264</v>
      </c>
      <c r="E5362" t="s">
        <v>112</v>
      </c>
      <c r="F5362" s="79" t="s">
        <v>1744</v>
      </c>
      <c r="G5362">
        <v>-2.44</v>
      </c>
      <c r="H5362">
        <v>101.2</v>
      </c>
      <c r="I5362">
        <v>195</v>
      </c>
      <c r="J5362">
        <v>103.6</v>
      </c>
      <c r="K5362">
        <v>173</v>
      </c>
      <c r="L5362">
        <v>68.2</v>
      </c>
      <c r="M5362">
        <v>72</v>
      </c>
      <c r="N5362">
        <v>3.9E-2</v>
      </c>
      <c r="O5362">
        <v>71</v>
      </c>
      <c r="P5362">
        <v>2.29</v>
      </c>
      <c r="Q5362">
        <v>117</v>
      </c>
      <c r="R5362">
        <v>105.4</v>
      </c>
      <c r="S5362">
        <v>95</v>
      </c>
      <c r="T5362">
        <v>103.1</v>
      </c>
      <c r="U5362">
        <v>145</v>
      </c>
      <c r="V5362">
        <v>4.01</v>
      </c>
      <c r="W5362">
        <v>60</v>
      </c>
    </row>
    <row r="5363" spans="1:23" x14ac:dyDescent="0.25">
      <c r="A5363">
        <f>COUNTIF('Value Matchup'!$D$356:$D$423,D5363)</f>
        <v>0</v>
      </c>
      <c r="B5363" t="s">
        <v>2171</v>
      </c>
      <c r="C5363">
        <v>181</v>
      </c>
      <c r="D5363" t="s">
        <v>1587</v>
      </c>
      <c r="E5363" t="s">
        <v>159</v>
      </c>
      <c r="F5363" s="79" t="s">
        <v>546</v>
      </c>
      <c r="G5363">
        <v>-2.5</v>
      </c>
      <c r="H5363">
        <v>98.3</v>
      </c>
      <c r="I5363">
        <v>248</v>
      </c>
      <c r="J5363">
        <v>100.8</v>
      </c>
      <c r="K5363">
        <v>116</v>
      </c>
      <c r="L5363">
        <v>67.5</v>
      </c>
      <c r="M5363">
        <v>101</v>
      </c>
      <c r="N5363">
        <v>0</v>
      </c>
      <c r="O5363">
        <v>171</v>
      </c>
      <c r="P5363">
        <v>-5.73</v>
      </c>
      <c r="Q5363">
        <v>254</v>
      </c>
      <c r="R5363">
        <v>100.5</v>
      </c>
      <c r="S5363">
        <v>248</v>
      </c>
      <c r="T5363">
        <v>106.2</v>
      </c>
      <c r="U5363">
        <v>279</v>
      </c>
      <c r="V5363">
        <v>5.71</v>
      </c>
      <c r="W5363">
        <v>40</v>
      </c>
    </row>
    <row r="5364" spans="1:23" x14ac:dyDescent="0.25">
      <c r="A5364">
        <f>COUNTIF('Value Matchup'!$D$356:$D$423,D5364)</f>
        <v>0</v>
      </c>
      <c r="B5364" t="s">
        <v>2171</v>
      </c>
      <c r="C5364">
        <v>182</v>
      </c>
      <c r="D5364" t="s">
        <v>259</v>
      </c>
      <c r="E5364" t="s">
        <v>151</v>
      </c>
      <c r="F5364" s="79" t="s">
        <v>1405</v>
      </c>
      <c r="G5364">
        <v>-2.81</v>
      </c>
      <c r="H5364">
        <v>97.4</v>
      </c>
      <c r="I5364">
        <v>263</v>
      </c>
      <c r="J5364">
        <v>100.2</v>
      </c>
      <c r="K5364">
        <v>105</v>
      </c>
      <c r="L5364">
        <v>66.3</v>
      </c>
      <c r="M5364">
        <v>143</v>
      </c>
      <c r="N5364">
        <v>7.3999999999999996E-2</v>
      </c>
      <c r="O5364">
        <v>28</v>
      </c>
      <c r="P5364">
        <v>-0.79</v>
      </c>
      <c r="Q5364">
        <v>180</v>
      </c>
      <c r="R5364">
        <v>104.7</v>
      </c>
      <c r="S5364">
        <v>122</v>
      </c>
      <c r="T5364">
        <v>105.5</v>
      </c>
      <c r="U5364">
        <v>243</v>
      </c>
      <c r="V5364">
        <v>-4.28</v>
      </c>
      <c r="W5364">
        <v>256</v>
      </c>
    </row>
    <row r="5365" spans="1:23" x14ac:dyDescent="0.25">
      <c r="A5365">
        <f>COUNTIF('Value Matchup'!$D$356:$D$423,D5365)</f>
        <v>0</v>
      </c>
      <c r="B5365" t="s">
        <v>2171</v>
      </c>
      <c r="C5365">
        <v>183</v>
      </c>
      <c r="D5365" t="s">
        <v>247</v>
      </c>
      <c r="E5365" t="s">
        <v>182</v>
      </c>
      <c r="F5365" s="79" t="s">
        <v>1746</v>
      </c>
      <c r="G5365">
        <v>-3.02</v>
      </c>
      <c r="H5365">
        <v>103</v>
      </c>
      <c r="I5365">
        <v>156</v>
      </c>
      <c r="J5365">
        <v>106.1</v>
      </c>
      <c r="K5365">
        <v>211</v>
      </c>
      <c r="L5365">
        <v>64.099999999999994</v>
      </c>
      <c r="M5365">
        <v>231</v>
      </c>
      <c r="N5365">
        <v>-2.3E-2</v>
      </c>
      <c r="O5365">
        <v>223</v>
      </c>
      <c r="P5365">
        <v>3.36</v>
      </c>
      <c r="Q5365">
        <v>102</v>
      </c>
      <c r="R5365">
        <v>105.2</v>
      </c>
      <c r="S5365">
        <v>103</v>
      </c>
      <c r="T5365">
        <v>101.8</v>
      </c>
      <c r="U5365">
        <v>106</v>
      </c>
      <c r="V5365">
        <v>-2.0699999999999998</v>
      </c>
      <c r="W5365">
        <v>217</v>
      </c>
    </row>
    <row r="5366" spans="1:23" x14ac:dyDescent="0.25">
      <c r="A5366">
        <f>COUNTIF('Value Matchup'!$D$356:$D$423,D5366)</f>
        <v>0</v>
      </c>
      <c r="B5366" t="s">
        <v>2171</v>
      </c>
      <c r="C5366">
        <v>184</v>
      </c>
      <c r="D5366" t="s">
        <v>266</v>
      </c>
      <c r="E5366" t="s">
        <v>182</v>
      </c>
      <c r="F5366" s="79" t="s">
        <v>1662</v>
      </c>
      <c r="G5366">
        <v>-3.13</v>
      </c>
      <c r="H5366">
        <v>103</v>
      </c>
      <c r="I5366">
        <v>157</v>
      </c>
      <c r="J5366">
        <v>106.1</v>
      </c>
      <c r="K5366">
        <v>215</v>
      </c>
      <c r="L5366">
        <v>66.5</v>
      </c>
      <c r="M5366">
        <v>133</v>
      </c>
      <c r="N5366">
        <v>-2.1999999999999999E-2</v>
      </c>
      <c r="O5366">
        <v>220</v>
      </c>
      <c r="P5366">
        <v>2.04</v>
      </c>
      <c r="Q5366">
        <v>123</v>
      </c>
      <c r="R5366">
        <v>104.3</v>
      </c>
      <c r="S5366">
        <v>129</v>
      </c>
      <c r="T5366">
        <v>102.3</v>
      </c>
      <c r="U5366">
        <v>119</v>
      </c>
      <c r="V5366">
        <v>-2.91</v>
      </c>
      <c r="W5366">
        <v>235</v>
      </c>
    </row>
    <row r="5367" spans="1:23" x14ac:dyDescent="0.25">
      <c r="A5367">
        <f>COUNTIF('Value Matchup'!$D$356:$D$423,D5367)</f>
        <v>0</v>
      </c>
      <c r="B5367" t="s">
        <v>2171</v>
      </c>
      <c r="C5367">
        <v>185</v>
      </c>
      <c r="D5367" t="s">
        <v>120</v>
      </c>
      <c r="E5367" t="s">
        <v>121</v>
      </c>
      <c r="F5367" s="79" t="s">
        <v>450</v>
      </c>
      <c r="G5367">
        <v>-3.16</v>
      </c>
      <c r="H5367">
        <v>102.7</v>
      </c>
      <c r="I5367">
        <v>164</v>
      </c>
      <c r="J5367">
        <v>105.8</v>
      </c>
      <c r="K5367">
        <v>206</v>
      </c>
      <c r="L5367">
        <v>63.4</v>
      </c>
      <c r="M5367">
        <v>255</v>
      </c>
      <c r="N5367">
        <v>-6.0000000000000001E-3</v>
      </c>
      <c r="O5367">
        <v>182</v>
      </c>
      <c r="P5367">
        <v>-7.56</v>
      </c>
      <c r="Q5367">
        <v>274</v>
      </c>
      <c r="R5367">
        <v>98.2</v>
      </c>
      <c r="S5367">
        <v>284</v>
      </c>
      <c r="T5367">
        <v>105.7</v>
      </c>
      <c r="U5367">
        <v>253</v>
      </c>
      <c r="V5367">
        <v>-1.27</v>
      </c>
      <c r="W5367">
        <v>198</v>
      </c>
    </row>
    <row r="5368" spans="1:23" x14ac:dyDescent="0.25">
      <c r="A5368">
        <f>COUNTIF('Value Matchup'!$D$356:$D$423,D5368)</f>
        <v>0</v>
      </c>
      <c r="B5368" t="s">
        <v>2171</v>
      </c>
      <c r="C5368">
        <v>186</v>
      </c>
      <c r="D5368" t="s">
        <v>308</v>
      </c>
      <c r="E5368" t="s">
        <v>198</v>
      </c>
      <c r="F5368" s="79" t="s">
        <v>1405</v>
      </c>
      <c r="G5368">
        <v>-3.33</v>
      </c>
      <c r="H5368">
        <v>102.1</v>
      </c>
      <c r="I5368">
        <v>175</v>
      </c>
      <c r="J5368">
        <v>105.4</v>
      </c>
      <c r="K5368">
        <v>197</v>
      </c>
      <c r="L5368">
        <v>69.400000000000006</v>
      </c>
      <c r="M5368">
        <v>38</v>
      </c>
      <c r="N5368">
        <v>1.7000000000000001E-2</v>
      </c>
      <c r="O5368">
        <v>127</v>
      </c>
      <c r="P5368">
        <v>-3.06</v>
      </c>
      <c r="Q5368">
        <v>225</v>
      </c>
      <c r="R5368">
        <v>102.7</v>
      </c>
      <c r="S5368">
        <v>198</v>
      </c>
      <c r="T5368">
        <v>105.8</v>
      </c>
      <c r="U5368">
        <v>257</v>
      </c>
      <c r="V5368">
        <v>-0.15</v>
      </c>
      <c r="W5368">
        <v>169</v>
      </c>
    </row>
    <row r="5369" spans="1:23" x14ac:dyDescent="0.25">
      <c r="A5369">
        <f>COUNTIF('Value Matchup'!$D$356:$D$423,D5369)</f>
        <v>0</v>
      </c>
      <c r="B5369" t="s">
        <v>2171</v>
      </c>
      <c r="C5369">
        <v>187</v>
      </c>
      <c r="D5369" t="s">
        <v>354</v>
      </c>
      <c r="E5369" t="s">
        <v>123</v>
      </c>
      <c r="F5369" s="79" t="s">
        <v>1860</v>
      </c>
      <c r="G5369">
        <v>-3.39</v>
      </c>
      <c r="H5369">
        <v>103.1</v>
      </c>
      <c r="I5369">
        <v>154</v>
      </c>
      <c r="J5369">
        <v>106.4</v>
      </c>
      <c r="K5369">
        <v>230</v>
      </c>
      <c r="L5369">
        <v>63</v>
      </c>
      <c r="M5369">
        <v>273</v>
      </c>
      <c r="N5369">
        <v>-3.9E-2</v>
      </c>
      <c r="O5369">
        <v>253</v>
      </c>
      <c r="P5369">
        <v>-0.35</v>
      </c>
      <c r="Q5369">
        <v>166</v>
      </c>
      <c r="R5369">
        <v>102.4</v>
      </c>
      <c r="S5369">
        <v>203</v>
      </c>
      <c r="T5369">
        <v>102.7</v>
      </c>
      <c r="U5369">
        <v>137</v>
      </c>
      <c r="V5369">
        <v>1.36</v>
      </c>
      <c r="W5369">
        <v>129</v>
      </c>
    </row>
    <row r="5370" spans="1:23" x14ac:dyDescent="0.25">
      <c r="A5370">
        <f>COUNTIF('Value Matchup'!$D$356:$D$423,D5370)</f>
        <v>0</v>
      </c>
      <c r="B5370" t="s">
        <v>2171</v>
      </c>
      <c r="C5370">
        <v>188</v>
      </c>
      <c r="D5370" t="s">
        <v>315</v>
      </c>
      <c r="E5370" t="s">
        <v>112</v>
      </c>
      <c r="F5370" s="79" t="s">
        <v>1746</v>
      </c>
      <c r="G5370">
        <v>-3.41</v>
      </c>
      <c r="H5370">
        <v>101.2</v>
      </c>
      <c r="I5370">
        <v>194</v>
      </c>
      <c r="J5370">
        <v>104.6</v>
      </c>
      <c r="K5370">
        <v>181</v>
      </c>
      <c r="L5370">
        <v>64.3</v>
      </c>
      <c r="M5370">
        <v>222</v>
      </c>
      <c r="N5370">
        <v>-5.8000000000000003E-2</v>
      </c>
      <c r="O5370">
        <v>279</v>
      </c>
      <c r="P5370">
        <v>-0.14000000000000001</v>
      </c>
      <c r="Q5370">
        <v>157</v>
      </c>
      <c r="R5370">
        <v>103.7</v>
      </c>
      <c r="S5370">
        <v>151</v>
      </c>
      <c r="T5370">
        <v>103.8</v>
      </c>
      <c r="U5370">
        <v>169</v>
      </c>
      <c r="V5370">
        <v>-1.49</v>
      </c>
      <c r="W5370">
        <v>203</v>
      </c>
    </row>
    <row r="5371" spans="1:23" x14ac:dyDescent="0.25">
      <c r="A5371">
        <f>COUNTIF('Value Matchup'!$D$356:$D$423,D5371)</f>
        <v>0</v>
      </c>
      <c r="B5371" t="s">
        <v>2171</v>
      </c>
      <c r="C5371">
        <v>189</v>
      </c>
      <c r="D5371" t="s">
        <v>79</v>
      </c>
      <c r="E5371" t="s">
        <v>134</v>
      </c>
      <c r="F5371" s="79" t="s">
        <v>1772</v>
      </c>
      <c r="G5371">
        <v>-3.58</v>
      </c>
      <c r="H5371">
        <v>105.6</v>
      </c>
      <c r="I5371">
        <v>114</v>
      </c>
      <c r="J5371">
        <v>109.2</v>
      </c>
      <c r="K5371">
        <v>278</v>
      </c>
      <c r="L5371">
        <v>66.8</v>
      </c>
      <c r="M5371">
        <v>121</v>
      </c>
      <c r="N5371">
        <v>-0.13100000000000001</v>
      </c>
      <c r="O5371">
        <v>324</v>
      </c>
      <c r="P5371">
        <v>4.45</v>
      </c>
      <c r="Q5371">
        <v>88</v>
      </c>
      <c r="R5371">
        <v>105.2</v>
      </c>
      <c r="S5371">
        <v>102</v>
      </c>
      <c r="T5371">
        <v>100.7</v>
      </c>
      <c r="U5371">
        <v>73</v>
      </c>
      <c r="V5371">
        <v>-13.03</v>
      </c>
      <c r="W5371">
        <v>324</v>
      </c>
    </row>
    <row r="5372" spans="1:23" x14ac:dyDescent="0.25">
      <c r="A5372">
        <f>COUNTIF('Value Matchup'!$D$356:$D$423,D5372)</f>
        <v>0</v>
      </c>
      <c r="B5372" t="s">
        <v>2171</v>
      </c>
      <c r="C5372">
        <v>190</v>
      </c>
      <c r="D5372" t="s">
        <v>236</v>
      </c>
      <c r="E5372" t="s">
        <v>144</v>
      </c>
      <c r="F5372" s="79" t="s">
        <v>1785</v>
      </c>
      <c r="G5372">
        <v>-3.69</v>
      </c>
      <c r="H5372">
        <v>97</v>
      </c>
      <c r="I5372">
        <v>269</v>
      </c>
      <c r="J5372">
        <v>100.7</v>
      </c>
      <c r="K5372">
        <v>115</v>
      </c>
      <c r="L5372">
        <v>59.9</v>
      </c>
      <c r="M5372">
        <v>312</v>
      </c>
      <c r="N5372">
        <v>-6.9000000000000006E-2</v>
      </c>
      <c r="O5372">
        <v>294</v>
      </c>
      <c r="P5372">
        <v>1.72</v>
      </c>
      <c r="Q5372">
        <v>127</v>
      </c>
      <c r="R5372">
        <v>104.2</v>
      </c>
      <c r="S5372">
        <v>135</v>
      </c>
      <c r="T5372">
        <v>102.5</v>
      </c>
      <c r="U5372">
        <v>131</v>
      </c>
      <c r="V5372">
        <v>-2.4</v>
      </c>
      <c r="W5372">
        <v>225</v>
      </c>
    </row>
    <row r="5373" spans="1:23" x14ac:dyDescent="0.25">
      <c r="A5373">
        <f>COUNTIF('Value Matchup'!$D$356:$D$423,D5373)</f>
        <v>0</v>
      </c>
      <c r="B5373" t="s">
        <v>2171</v>
      </c>
      <c r="C5373">
        <v>191</v>
      </c>
      <c r="D5373" t="s">
        <v>258</v>
      </c>
      <c r="E5373" t="s">
        <v>173</v>
      </c>
      <c r="F5373" s="79" t="s">
        <v>1862</v>
      </c>
      <c r="G5373">
        <v>-3.94</v>
      </c>
      <c r="H5373">
        <v>101</v>
      </c>
      <c r="I5373">
        <v>198</v>
      </c>
      <c r="J5373">
        <v>104.9</v>
      </c>
      <c r="K5373">
        <v>189</v>
      </c>
      <c r="L5373">
        <v>69.8</v>
      </c>
      <c r="M5373">
        <v>31</v>
      </c>
      <c r="N5373">
        <v>8.0000000000000002E-3</v>
      </c>
      <c r="O5373">
        <v>147</v>
      </c>
      <c r="P5373">
        <v>2.92</v>
      </c>
      <c r="Q5373">
        <v>110</v>
      </c>
      <c r="R5373">
        <v>105.3</v>
      </c>
      <c r="S5373">
        <v>100</v>
      </c>
      <c r="T5373">
        <v>102.3</v>
      </c>
      <c r="U5373">
        <v>123</v>
      </c>
      <c r="V5373">
        <v>5.5</v>
      </c>
      <c r="W5373">
        <v>43</v>
      </c>
    </row>
    <row r="5374" spans="1:23" x14ac:dyDescent="0.25">
      <c r="A5374">
        <f>COUNTIF('Value Matchup'!$D$356:$D$423,D5374)</f>
        <v>0</v>
      </c>
      <c r="B5374" t="s">
        <v>2171</v>
      </c>
      <c r="C5374">
        <v>192</v>
      </c>
      <c r="D5374" t="s">
        <v>361</v>
      </c>
      <c r="E5374" t="s">
        <v>108</v>
      </c>
      <c r="F5374" s="79" t="s">
        <v>2026</v>
      </c>
      <c r="G5374">
        <v>-3.96</v>
      </c>
      <c r="H5374">
        <v>101.4</v>
      </c>
      <c r="I5374">
        <v>192</v>
      </c>
      <c r="J5374">
        <v>105.3</v>
      </c>
      <c r="K5374">
        <v>194</v>
      </c>
      <c r="L5374">
        <v>66.2</v>
      </c>
      <c r="M5374">
        <v>147</v>
      </c>
      <c r="N5374">
        <v>2.1000000000000001E-2</v>
      </c>
      <c r="O5374">
        <v>113</v>
      </c>
      <c r="P5374">
        <v>-8.86</v>
      </c>
      <c r="Q5374">
        <v>292</v>
      </c>
      <c r="R5374">
        <v>98</v>
      </c>
      <c r="S5374">
        <v>288</v>
      </c>
      <c r="T5374">
        <v>106.9</v>
      </c>
      <c r="U5374">
        <v>297</v>
      </c>
      <c r="V5374">
        <v>-4.2699999999999996</v>
      </c>
      <c r="W5374">
        <v>254</v>
      </c>
    </row>
    <row r="5375" spans="1:23" x14ac:dyDescent="0.25">
      <c r="A5375">
        <f>COUNTIF('Value Matchup'!$D$356:$D$423,D5375)</f>
        <v>1</v>
      </c>
      <c r="B5375" t="s">
        <v>2171</v>
      </c>
      <c r="C5375">
        <v>193</v>
      </c>
      <c r="D5375" t="s">
        <v>237</v>
      </c>
      <c r="E5375" t="s">
        <v>161</v>
      </c>
      <c r="F5375" s="79" t="s">
        <v>1747</v>
      </c>
      <c r="G5375">
        <v>-3.98</v>
      </c>
      <c r="H5375">
        <v>101.6</v>
      </c>
      <c r="I5375">
        <v>187</v>
      </c>
      <c r="J5375">
        <v>105.6</v>
      </c>
      <c r="K5375">
        <v>199</v>
      </c>
      <c r="L5375">
        <v>69.2</v>
      </c>
      <c r="M5375">
        <v>45</v>
      </c>
      <c r="N5375">
        <v>-5.0999999999999997E-2</v>
      </c>
      <c r="O5375">
        <v>270</v>
      </c>
      <c r="P5375">
        <v>-1.75</v>
      </c>
      <c r="Q5375">
        <v>192</v>
      </c>
      <c r="R5375">
        <v>102.3</v>
      </c>
      <c r="S5375">
        <v>205</v>
      </c>
      <c r="T5375">
        <v>104.1</v>
      </c>
      <c r="U5375">
        <v>185</v>
      </c>
      <c r="V5375">
        <v>2.89</v>
      </c>
      <c r="W5375">
        <v>75</v>
      </c>
    </row>
    <row r="5376" spans="1:23" x14ac:dyDescent="0.25">
      <c r="A5376">
        <f>COUNTIF('Value Matchup'!$D$356:$D$423,D5376)</f>
        <v>0</v>
      </c>
      <c r="B5376" t="s">
        <v>2171</v>
      </c>
      <c r="C5376">
        <v>194</v>
      </c>
      <c r="D5376" t="s">
        <v>2144</v>
      </c>
      <c r="E5376" t="s">
        <v>148</v>
      </c>
      <c r="F5376" s="79" t="s">
        <v>547</v>
      </c>
      <c r="G5376">
        <v>-3.99</v>
      </c>
      <c r="H5376">
        <v>98.1</v>
      </c>
      <c r="I5376">
        <v>251</v>
      </c>
      <c r="J5376">
        <v>102.1</v>
      </c>
      <c r="K5376">
        <v>145</v>
      </c>
      <c r="L5376">
        <v>66</v>
      </c>
      <c r="M5376">
        <v>155</v>
      </c>
      <c r="N5376">
        <v>0.112</v>
      </c>
      <c r="O5376">
        <v>5</v>
      </c>
      <c r="P5376">
        <v>-6.71</v>
      </c>
      <c r="Q5376">
        <v>264</v>
      </c>
      <c r="R5376">
        <v>100.6</v>
      </c>
      <c r="S5376">
        <v>246</v>
      </c>
      <c r="T5376">
        <v>107.3</v>
      </c>
      <c r="U5376">
        <v>308</v>
      </c>
      <c r="V5376">
        <v>2.5299999999999998</v>
      </c>
      <c r="W5376">
        <v>88</v>
      </c>
    </row>
    <row r="5377" spans="1:23" x14ac:dyDescent="0.25">
      <c r="A5377">
        <f>COUNTIF('Value Matchup'!$D$356:$D$423,D5377)</f>
        <v>1</v>
      </c>
      <c r="B5377" t="s">
        <v>2171</v>
      </c>
      <c r="C5377">
        <v>195</v>
      </c>
      <c r="D5377" t="s">
        <v>93</v>
      </c>
      <c r="E5377" t="s">
        <v>146</v>
      </c>
      <c r="F5377" s="79" t="s">
        <v>2049</v>
      </c>
      <c r="G5377">
        <v>-4.07</v>
      </c>
      <c r="H5377">
        <v>99.7</v>
      </c>
      <c r="I5377">
        <v>223</v>
      </c>
      <c r="J5377">
        <v>103.8</v>
      </c>
      <c r="K5377">
        <v>175</v>
      </c>
      <c r="L5377">
        <v>62.8</v>
      </c>
      <c r="M5377">
        <v>276</v>
      </c>
      <c r="N5377">
        <v>-3.7999999999999999E-2</v>
      </c>
      <c r="O5377">
        <v>249</v>
      </c>
      <c r="P5377">
        <v>-2.41</v>
      </c>
      <c r="Q5377">
        <v>215</v>
      </c>
      <c r="R5377">
        <v>101.9</v>
      </c>
      <c r="S5377">
        <v>222</v>
      </c>
      <c r="T5377">
        <v>104.3</v>
      </c>
      <c r="U5377">
        <v>191</v>
      </c>
      <c r="V5377">
        <v>4.3499999999999996</v>
      </c>
      <c r="W5377">
        <v>56</v>
      </c>
    </row>
    <row r="5378" spans="1:23" x14ac:dyDescent="0.25">
      <c r="A5378">
        <f>COUNTIF('Value Matchup'!$D$356:$D$423,D5378)</f>
        <v>0</v>
      </c>
      <c r="B5378" t="s">
        <v>2171</v>
      </c>
      <c r="C5378">
        <v>196</v>
      </c>
      <c r="D5378" t="s">
        <v>388</v>
      </c>
      <c r="E5378" t="s">
        <v>153</v>
      </c>
      <c r="F5378" s="79" t="s">
        <v>1754</v>
      </c>
      <c r="G5378">
        <v>-4.12</v>
      </c>
      <c r="H5378">
        <v>101.9</v>
      </c>
      <c r="I5378">
        <v>181</v>
      </c>
      <c r="J5378">
        <v>106</v>
      </c>
      <c r="K5378">
        <v>209</v>
      </c>
      <c r="L5378">
        <v>64.8</v>
      </c>
      <c r="M5378">
        <v>204</v>
      </c>
      <c r="N5378">
        <v>-7.0000000000000001E-3</v>
      </c>
      <c r="O5378">
        <v>184</v>
      </c>
      <c r="P5378">
        <v>-0.2</v>
      </c>
      <c r="Q5378">
        <v>160</v>
      </c>
      <c r="R5378">
        <v>103.3</v>
      </c>
      <c r="S5378">
        <v>169</v>
      </c>
      <c r="T5378">
        <v>103.5</v>
      </c>
      <c r="U5378">
        <v>157</v>
      </c>
      <c r="V5378">
        <v>3.78</v>
      </c>
      <c r="W5378">
        <v>63</v>
      </c>
    </row>
    <row r="5379" spans="1:23" x14ac:dyDescent="0.25">
      <c r="A5379">
        <f>COUNTIF('Value Matchup'!$D$356:$D$423,D5379)</f>
        <v>0</v>
      </c>
      <c r="B5379" t="s">
        <v>2171</v>
      </c>
      <c r="C5379">
        <v>197</v>
      </c>
      <c r="D5379" t="s">
        <v>195</v>
      </c>
      <c r="E5379" t="s">
        <v>132</v>
      </c>
      <c r="F5379" s="79" t="s">
        <v>1194</v>
      </c>
      <c r="G5379">
        <v>-4.18</v>
      </c>
      <c r="H5379">
        <v>102.2</v>
      </c>
      <c r="I5379">
        <v>172</v>
      </c>
      <c r="J5379">
        <v>106.4</v>
      </c>
      <c r="K5379">
        <v>227</v>
      </c>
      <c r="L5379">
        <v>67.2</v>
      </c>
      <c r="M5379">
        <v>115</v>
      </c>
      <c r="N5379">
        <v>-0.05</v>
      </c>
      <c r="O5379">
        <v>268</v>
      </c>
      <c r="P5379">
        <v>-5.28</v>
      </c>
      <c r="Q5379">
        <v>249</v>
      </c>
      <c r="R5379">
        <v>101.4</v>
      </c>
      <c r="S5379">
        <v>233</v>
      </c>
      <c r="T5379">
        <v>106.7</v>
      </c>
      <c r="U5379">
        <v>291</v>
      </c>
      <c r="V5379">
        <v>-6.6</v>
      </c>
      <c r="W5379">
        <v>290</v>
      </c>
    </row>
    <row r="5380" spans="1:23" x14ac:dyDescent="0.25">
      <c r="A5380">
        <f>COUNTIF('Value Matchup'!$D$356:$D$423,D5380)</f>
        <v>1</v>
      </c>
      <c r="B5380" t="s">
        <v>2171</v>
      </c>
      <c r="C5380">
        <v>198</v>
      </c>
      <c r="D5380" t="s">
        <v>307</v>
      </c>
      <c r="E5380" t="s">
        <v>118</v>
      </c>
      <c r="F5380" s="79" t="s">
        <v>446</v>
      </c>
      <c r="G5380">
        <v>-4.26</v>
      </c>
      <c r="H5380">
        <v>103</v>
      </c>
      <c r="I5380">
        <v>158</v>
      </c>
      <c r="J5380">
        <v>107.3</v>
      </c>
      <c r="K5380">
        <v>244</v>
      </c>
      <c r="L5380">
        <v>72.900000000000006</v>
      </c>
      <c r="M5380">
        <v>7</v>
      </c>
      <c r="N5380">
        <v>5.1999999999999998E-2</v>
      </c>
      <c r="O5380">
        <v>54</v>
      </c>
      <c r="P5380">
        <v>-7.86</v>
      </c>
      <c r="Q5380">
        <v>279</v>
      </c>
      <c r="R5380">
        <v>97.2</v>
      </c>
      <c r="S5380">
        <v>299</v>
      </c>
      <c r="T5380">
        <v>105</v>
      </c>
      <c r="U5380">
        <v>221</v>
      </c>
      <c r="V5380">
        <v>1.1499999999999999</v>
      </c>
      <c r="W5380">
        <v>133</v>
      </c>
    </row>
    <row r="5381" spans="1:23" x14ac:dyDescent="0.25">
      <c r="A5381">
        <f>COUNTIF('Value Matchup'!$D$356:$D$423,D5381)</f>
        <v>1</v>
      </c>
      <c r="B5381" t="s">
        <v>2171</v>
      </c>
      <c r="C5381">
        <v>199</v>
      </c>
      <c r="D5381" t="s">
        <v>293</v>
      </c>
      <c r="E5381" t="s">
        <v>123</v>
      </c>
      <c r="F5381" s="79" t="s">
        <v>1859</v>
      </c>
      <c r="G5381">
        <v>-4.28</v>
      </c>
      <c r="H5381">
        <v>98.3</v>
      </c>
      <c r="I5381">
        <v>247</v>
      </c>
      <c r="J5381">
        <v>102.6</v>
      </c>
      <c r="K5381">
        <v>157</v>
      </c>
      <c r="L5381">
        <v>63.7</v>
      </c>
      <c r="M5381">
        <v>244</v>
      </c>
      <c r="N5381">
        <v>-1.4999999999999999E-2</v>
      </c>
      <c r="O5381">
        <v>203</v>
      </c>
      <c r="P5381">
        <v>-1.19</v>
      </c>
      <c r="Q5381">
        <v>185</v>
      </c>
      <c r="R5381">
        <v>103.5</v>
      </c>
      <c r="S5381">
        <v>156</v>
      </c>
      <c r="T5381">
        <v>104.7</v>
      </c>
      <c r="U5381">
        <v>205</v>
      </c>
      <c r="V5381">
        <v>0.08</v>
      </c>
      <c r="W5381">
        <v>164</v>
      </c>
    </row>
    <row r="5382" spans="1:23" x14ac:dyDescent="0.25">
      <c r="A5382">
        <f>COUNTIF('Value Matchup'!$D$356:$D$423,D5382)</f>
        <v>1</v>
      </c>
      <c r="B5382" t="s">
        <v>2171</v>
      </c>
      <c r="C5382">
        <v>200</v>
      </c>
      <c r="D5382" t="s">
        <v>369</v>
      </c>
      <c r="E5382" t="s">
        <v>150</v>
      </c>
      <c r="F5382" s="79" t="s">
        <v>2077</v>
      </c>
      <c r="G5382">
        <v>-4.3099999999999996</v>
      </c>
      <c r="H5382">
        <v>98.9</v>
      </c>
      <c r="I5382">
        <v>240</v>
      </c>
      <c r="J5382">
        <v>103.2</v>
      </c>
      <c r="K5382">
        <v>163</v>
      </c>
      <c r="L5382">
        <v>65</v>
      </c>
      <c r="M5382">
        <v>195</v>
      </c>
      <c r="N5382">
        <v>-1.7000000000000001E-2</v>
      </c>
      <c r="O5382">
        <v>209</v>
      </c>
      <c r="P5382">
        <v>7.54</v>
      </c>
      <c r="Q5382">
        <v>32</v>
      </c>
      <c r="R5382">
        <v>106.8</v>
      </c>
      <c r="S5382">
        <v>49</v>
      </c>
      <c r="T5382">
        <v>99.3</v>
      </c>
      <c r="U5382">
        <v>20</v>
      </c>
      <c r="V5382">
        <v>0.34</v>
      </c>
      <c r="W5382">
        <v>154</v>
      </c>
    </row>
    <row r="5383" spans="1:23" x14ac:dyDescent="0.25">
      <c r="A5383">
        <f>COUNTIF('Value Matchup'!$D$356:$D$423,D5383)</f>
        <v>0</v>
      </c>
      <c r="B5383" t="s">
        <v>2171</v>
      </c>
      <c r="C5383">
        <v>201</v>
      </c>
      <c r="D5383" t="s">
        <v>145</v>
      </c>
      <c r="E5383" t="s">
        <v>146</v>
      </c>
      <c r="F5383" s="79" t="s">
        <v>1988</v>
      </c>
      <c r="G5383">
        <v>-4.3499999999999996</v>
      </c>
      <c r="H5383">
        <v>101.8</v>
      </c>
      <c r="I5383">
        <v>183</v>
      </c>
      <c r="J5383">
        <v>106.2</v>
      </c>
      <c r="K5383">
        <v>216</v>
      </c>
      <c r="L5383">
        <v>70.400000000000006</v>
      </c>
      <c r="M5383">
        <v>24</v>
      </c>
      <c r="N5383">
        <v>3.2000000000000001E-2</v>
      </c>
      <c r="O5383">
        <v>86</v>
      </c>
      <c r="P5383">
        <v>-4.75</v>
      </c>
      <c r="Q5383">
        <v>245</v>
      </c>
      <c r="R5383">
        <v>100.2</v>
      </c>
      <c r="S5383">
        <v>253</v>
      </c>
      <c r="T5383">
        <v>105</v>
      </c>
      <c r="U5383">
        <v>216</v>
      </c>
      <c r="V5383">
        <v>-0.93</v>
      </c>
      <c r="W5383">
        <v>187</v>
      </c>
    </row>
    <row r="5384" spans="1:23" x14ac:dyDescent="0.25">
      <c r="A5384">
        <f>COUNTIF('Value Matchup'!$D$356:$D$423,D5384)</f>
        <v>0</v>
      </c>
      <c r="B5384" t="s">
        <v>2171</v>
      </c>
      <c r="C5384">
        <v>202</v>
      </c>
      <c r="D5384" t="s">
        <v>283</v>
      </c>
      <c r="E5384" t="s">
        <v>132</v>
      </c>
      <c r="F5384" s="79" t="s">
        <v>1586</v>
      </c>
      <c r="G5384">
        <v>-4.45</v>
      </c>
      <c r="H5384">
        <v>107.1</v>
      </c>
      <c r="I5384">
        <v>93</v>
      </c>
      <c r="J5384">
        <v>111.6</v>
      </c>
      <c r="K5384">
        <v>304</v>
      </c>
      <c r="L5384">
        <v>66.599999999999994</v>
      </c>
      <c r="M5384">
        <v>129</v>
      </c>
      <c r="N5384">
        <v>8.2000000000000003E-2</v>
      </c>
      <c r="O5384">
        <v>24</v>
      </c>
      <c r="P5384">
        <v>-2.2200000000000002</v>
      </c>
      <c r="Q5384">
        <v>208</v>
      </c>
      <c r="R5384">
        <v>103.9</v>
      </c>
      <c r="S5384">
        <v>146</v>
      </c>
      <c r="T5384">
        <v>106.1</v>
      </c>
      <c r="U5384">
        <v>275</v>
      </c>
      <c r="V5384">
        <v>5.12</v>
      </c>
      <c r="W5384">
        <v>46</v>
      </c>
    </row>
    <row r="5385" spans="1:23" x14ac:dyDescent="0.25">
      <c r="A5385">
        <f>COUNTIF('Value Matchup'!$D$356:$D$423,D5385)</f>
        <v>0</v>
      </c>
      <c r="B5385" t="s">
        <v>2171</v>
      </c>
      <c r="C5385">
        <v>203</v>
      </c>
      <c r="D5385" t="s">
        <v>336</v>
      </c>
      <c r="E5385" t="s">
        <v>198</v>
      </c>
      <c r="F5385" s="79" t="s">
        <v>1188</v>
      </c>
      <c r="G5385">
        <v>-4.57</v>
      </c>
      <c r="H5385">
        <v>98.6</v>
      </c>
      <c r="I5385">
        <v>245</v>
      </c>
      <c r="J5385">
        <v>103.2</v>
      </c>
      <c r="K5385">
        <v>164</v>
      </c>
      <c r="L5385">
        <v>69.2</v>
      </c>
      <c r="M5385">
        <v>44</v>
      </c>
      <c r="N5385">
        <v>-1.7999999999999999E-2</v>
      </c>
      <c r="O5385">
        <v>212</v>
      </c>
      <c r="P5385">
        <v>-3.02</v>
      </c>
      <c r="Q5385">
        <v>223</v>
      </c>
      <c r="R5385">
        <v>102.1</v>
      </c>
      <c r="S5385">
        <v>211</v>
      </c>
      <c r="T5385">
        <v>105.2</v>
      </c>
      <c r="U5385">
        <v>227</v>
      </c>
      <c r="V5385">
        <v>0.28000000000000003</v>
      </c>
      <c r="W5385">
        <v>157</v>
      </c>
    </row>
    <row r="5386" spans="1:23" x14ac:dyDescent="0.25">
      <c r="A5386">
        <f>COUNTIF('Value Matchup'!$D$356:$D$423,D5386)</f>
        <v>0</v>
      </c>
      <c r="B5386" t="s">
        <v>2171</v>
      </c>
      <c r="C5386">
        <v>204</v>
      </c>
      <c r="D5386" t="s">
        <v>261</v>
      </c>
      <c r="E5386" t="s">
        <v>118</v>
      </c>
      <c r="F5386" s="79" t="s">
        <v>1540</v>
      </c>
      <c r="G5386">
        <v>-4.57</v>
      </c>
      <c r="H5386">
        <v>99</v>
      </c>
      <c r="I5386">
        <v>238</v>
      </c>
      <c r="J5386">
        <v>103.5</v>
      </c>
      <c r="K5386">
        <v>172</v>
      </c>
      <c r="L5386">
        <v>65.400000000000006</v>
      </c>
      <c r="M5386">
        <v>178</v>
      </c>
      <c r="N5386">
        <v>0.04</v>
      </c>
      <c r="O5386">
        <v>69</v>
      </c>
      <c r="P5386">
        <v>-10.14</v>
      </c>
      <c r="Q5386">
        <v>309</v>
      </c>
      <c r="R5386">
        <v>96.2</v>
      </c>
      <c r="S5386">
        <v>310</v>
      </c>
      <c r="T5386">
        <v>106.3</v>
      </c>
      <c r="U5386">
        <v>282</v>
      </c>
      <c r="V5386">
        <v>-10.69</v>
      </c>
      <c r="W5386">
        <v>319</v>
      </c>
    </row>
    <row r="5387" spans="1:23" x14ac:dyDescent="0.25">
      <c r="A5387">
        <f>COUNTIF('Value Matchup'!$D$356:$D$423,D5387)</f>
        <v>0</v>
      </c>
      <c r="B5387" t="s">
        <v>2171</v>
      </c>
      <c r="C5387">
        <v>205</v>
      </c>
      <c r="D5387" t="s">
        <v>399</v>
      </c>
      <c r="E5387" t="s">
        <v>108</v>
      </c>
      <c r="F5387" s="79" t="s">
        <v>1296</v>
      </c>
      <c r="G5387">
        <v>-4.6399999999999997</v>
      </c>
      <c r="H5387">
        <v>103.9</v>
      </c>
      <c r="I5387">
        <v>145</v>
      </c>
      <c r="J5387">
        <v>108.5</v>
      </c>
      <c r="K5387">
        <v>266</v>
      </c>
      <c r="L5387">
        <v>65.400000000000006</v>
      </c>
      <c r="M5387">
        <v>181</v>
      </c>
      <c r="N5387">
        <v>2.4E-2</v>
      </c>
      <c r="O5387">
        <v>104</v>
      </c>
      <c r="P5387">
        <v>-6.83</v>
      </c>
      <c r="Q5387">
        <v>267</v>
      </c>
      <c r="R5387">
        <v>98.7</v>
      </c>
      <c r="S5387">
        <v>275</v>
      </c>
      <c r="T5387">
        <v>105.5</v>
      </c>
      <c r="U5387">
        <v>245</v>
      </c>
      <c r="V5387">
        <v>2.63</v>
      </c>
      <c r="W5387">
        <v>86</v>
      </c>
    </row>
    <row r="5388" spans="1:23" x14ac:dyDescent="0.25">
      <c r="A5388">
        <f>COUNTIF('Value Matchup'!$D$356:$D$423,D5388)</f>
        <v>0</v>
      </c>
      <c r="B5388" t="s">
        <v>2171</v>
      </c>
      <c r="C5388">
        <v>206</v>
      </c>
      <c r="D5388" t="s">
        <v>152</v>
      </c>
      <c r="E5388" t="s">
        <v>153</v>
      </c>
      <c r="F5388" s="79" t="s">
        <v>1766</v>
      </c>
      <c r="G5388">
        <v>-4.6900000000000004</v>
      </c>
      <c r="H5388">
        <v>101.1</v>
      </c>
      <c r="I5388">
        <v>196</v>
      </c>
      <c r="J5388">
        <v>105.8</v>
      </c>
      <c r="K5388">
        <v>205</v>
      </c>
      <c r="L5388">
        <v>69.900000000000006</v>
      </c>
      <c r="M5388">
        <v>30</v>
      </c>
      <c r="N5388">
        <v>-1.4999999999999999E-2</v>
      </c>
      <c r="O5388">
        <v>202</v>
      </c>
      <c r="P5388">
        <v>-0.63</v>
      </c>
      <c r="Q5388">
        <v>174</v>
      </c>
      <c r="R5388">
        <v>102.9</v>
      </c>
      <c r="S5388">
        <v>185</v>
      </c>
      <c r="T5388">
        <v>103.6</v>
      </c>
      <c r="U5388">
        <v>158</v>
      </c>
      <c r="V5388">
        <v>1.88</v>
      </c>
      <c r="W5388">
        <v>113</v>
      </c>
    </row>
    <row r="5389" spans="1:23" x14ac:dyDescent="0.25">
      <c r="A5389">
        <f>COUNTIF('Value Matchup'!$D$356:$D$423,D5389)</f>
        <v>0</v>
      </c>
      <c r="B5389" t="s">
        <v>2171</v>
      </c>
      <c r="C5389">
        <v>207</v>
      </c>
      <c r="D5389" t="s">
        <v>149</v>
      </c>
      <c r="E5389" t="s">
        <v>121</v>
      </c>
      <c r="F5389" s="79" t="s">
        <v>1194</v>
      </c>
      <c r="G5389">
        <v>-4.6900000000000004</v>
      </c>
      <c r="H5389">
        <v>96.6</v>
      </c>
      <c r="I5389">
        <v>273</v>
      </c>
      <c r="J5389">
        <v>101.3</v>
      </c>
      <c r="K5389">
        <v>125</v>
      </c>
      <c r="L5389">
        <v>64.5</v>
      </c>
      <c r="M5389">
        <v>211</v>
      </c>
      <c r="N5389">
        <v>-0.115</v>
      </c>
      <c r="O5389">
        <v>321</v>
      </c>
      <c r="P5389">
        <v>-6.88</v>
      </c>
      <c r="Q5389">
        <v>268</v>
      </c>
      <c r="R5389">
        <v>98.9</v>
      </c>
      <c r="S5389">
        <v>273</v>
      </c>
      <c r="T5389">
        <v>105.8</v>
      </c>
      <c r="U5389">
        <v>261</v>
      </c>
      <c r="V5389">
        <v>-0.23</v>
      </c>
      <c r="W5389">
        <v>171</v>
      </c>
    </row>
    <row r="5390" spans="1:23" x14ac:dyDescent="0.25">
      <c r="A5390">
        <f>COUNTIF('Value Matchup'!$D$356:$D$423,D5390)</f>
        <v>0</v>
      </c>
      <c r="B5390" t="s">
        <v>2171</v>
      </c>
      <c r="C5390">
        <v>208</v>
      </c>
      <c r="D5390" t="s">
        <v>200</v>
      </c>
      <c r="E5390" t="s">
        <v>144</v>
      </c>
      <c r="F5390" s="79" t="s">
        <v>1752</v>
      </c>
      <c r="G5390">
        <v>-4.76</v>
      </c>
      <c r="H5390">
        <v>104.7</v>
      </c>
      <c r="I5390">
        <v>130</v>
      </c>
      <c r="J5390">
        <v>109.4</v>
      </c>
      <c r="K5390">
        <v>282</v>
      </c>
      <c r="L5390">
        <v>67.5</v>
      </c>
      <c r="M5390">
        <v>100</v>
      </c>
      <c r="N5390">
        <v>-6.2E-2</v>
      </c>
      <c r="O5390">
        <v>284</v>
      </c>
      <c r="P5390">
        <v>4.3899999999999997</v>
      </c>
      <c r="Q5390">
        <v>91</v>
      </c>
      <c r="R5390">
        <v>104.2</v>
      </c>
      <c r="S5390">
        <v>132</v>
      </c>
      <c r="T5390">
        <v>99.9</v>
      </c>
      <c r="U5390">
        <v>36</v>
      </c>
      <c r="V5390">
        <v>4.16</v>
      </c>
      <c r="W5390">
        <v>58</v>
      </c>
    </row>
    <row r="5391" spans="1:23" x14ac:dyDescent="0.25">
      <c r="A5391">
        <f>COUNTIF('Value Matchup'!$D$356:$D$423,D5391)</f>
        <v>1</v>
      </c>
      <c r="B5391" t="s">
        <v>2171</v>
      </c>
      <c r="C5391">
        <v>209</v>
      </c>
      <c r="D5391" t="s">
        <v>55</v>
      </c>
      <c r="E5391" t="s">
        <v>153</v>
      </c>
      <c r="F5391" s="79" t="s">
        <v>1754</v>
      </c>
      <c r="G5391">
        <v>-4.79</v>
      </c>
      <c r="H5391">
        <v>101.4</v>
      </c>
      <c r="I5391">
        <v>193</v>
      </c>
      <c r="J5391">
        <v>106.2</v>
      </c>
      <c r="K5391">
        <v>218</v>
      </c>
      <c r="L5391">
        <v>61.5</v>
      </c>
      <c r="M5391">
        <v>300</v>
      </c>
      <c r="N5391">
        <v>3.4000000000000002E-2</v>
      </c>
      <c r="O5391">
        <v>81</v>
      </c>
      <c r="P5391">
        <v>-0.32</v>
      </c>
      <c r="Q5391">
        <v>164</v>
      </c>
      <c r="R5391">
        <v>103.4</v>
      </c>
      <c r="S5391">
        <v>168</v>
      </c>
      <c r="T5391">
        <v>103.7</v>
      </c>
      <c r="U5391">
        <v>163</v>
      </c>
      <c r="V5391">
        <v>1.88</v>
      </c>
      <c r="W5391">
        <v>112</v>
      </c>
    </row>
    <row r="5392" spans="1:23" x14ac:dyDescent="0.25">
      <c r="A5392">
        <f>COUNTIF('Value Matchup'!$D$356:$D$423,D5392)</f>
        <v>0</v>
      </c>
      <c r="B5392" t="s">
        <v>2171</v>
      </c>
      <c r="C5392">
        <v>210</v>
      </c>
      <c r="D5392" t="s">
        <v>156</v>
      </c>
      <c r="E5392" t="s">
        <v>153</v>
      </c>
      <c r="F5392" s="79" t="s">
        <v>1754</v>
      </c>
      <c r="G5392">
        <v>-4.8499999999999996</v>
      </c>
      <c r="H5392">
        <v>102.9</v>
      </c>
      <c r="I5392">
        <v>160</v>
      </c>
      <c r="J5392">
        <v>107.8</v>
      </c>
      <c r="K5392">
        <v>252</v>
      </c>
      <c r="L5392">
        <v>66.5</v>
      </c>
      <c r="M5392">
        <v>134</v>
      </c>
      <c r="N5392">
        <v>-2.3E-2</v>
      </c>
      <c r="O5392">
        <v>221</v>
      </c>
      <c r="P5392">
        <v>-1.4</v>
      </c>
      <c r="Q5392">
        <v>190</v>
      </c>
      <c r="R5392">
        <v>102.9</v>
      </c>
      <c r="S5392">
        <v>191</v>
      </c>
      <c r="T5392">
        <v>104.3</v>
      </c>
      <c r="U5392">
        <v>190</v>
      </c>
      <c r="V5392">
        <v>-1.22</v>
      </c>
      <c r="W5392">
        <v>197</v>
      </c>
    </row>
    <row r="5393" spans="1:23" x14ac:dyDescent="0.25">
      <c r="A5393">
        <f>COUNTIF('Value Matchup'!$D$356:$D$423,D5393)</f>
        <v>0</v>
      </c>
      <c r="B5393" t="s">
        <v>2171</v>
      </c>
      <c r="C5393">
        <v>211</v>
      </c>
      <c r="D5393" t="s">
        <v>326</v>
      </c>
      <c r="E5393" t="s">
        <v>198</v>
      </c>
      <c r="F5393" s="79" t="s">
        <v>1766</v>
      </c>
      <c r="G5393">
        <v>-4.9000000000000004</v>
      </c>
      <c r="H5393">
        <v>96.6</v>
      </c>
      <c r="I5393">
        <v>274</v>
      </c>
      <c r="J5393">
        <v>101.5</v>
      </c>
      <c r="K5393">
        <v>128</v>
      </c>
      <c r="L5393">
        <v>65.3</v>
      </c>
      <c r="M5393">
        <v>185</v>
      </c>
      <c r="N5393">
        <v>-6.5000000000000002E-2</v>
      </c>
      <c r="O5393">
        <v>286</v>
      </c>
      <c r="P5393">
        <v>-2.15</v>
      </c>
      <c r="Q5393">
        <v>207</v>
      </c>
      <c r="R5393">
        <v>102.8</v>
      </c>
      <c r="S5393">
        <v>193</v>
      </c>
      <c r="T5393">
        <v>105</v>
      </c>
      <c r="U5393">
        <v>215</v>
      </c>
      <c r="V5393">
        <v>2.19</v>
      </c>
      <c r="W5393">
        <v>105</v>
      </c>
    </row>
    <row r="5394" spans="1:23" x14ac:dyDescent="0.25">
      <c r="A5394">
        <f>COUNTIF('Value Matchup'!$D$356:$D$423,D5394)</f>
        <v>0</v>
      </c>
      <c r="B5394" t="s">
        <v>2171</v>
      </c>
      <c r="C5394">
        <v>212</v>
      </c>
      <c r="D5394" t="s">
        <v>351</v>
      </c>
      <c r="E5394" t="s">
        <v>161</v>
      </c>
      <c r="F5394" s="79" t="s">
        <v>447</v>
      </c>
      <c r="G5394">
        <v>-5.03</v>
      </c>
      <c r="H5394">
        <v>100.7</v>
      </c>
      <c r="I5394">
        <v>206</v>
      </c>
      <c r="J5394">
        <v>105.7</v>
      </c>
      <c r="K5394">
        <v>202</v>
      </c>
      <c r="L5394">
        <v>67.099999999999994</v>
      </c>
      <c r="M5394">
        <v>116</v>
      </c>
      <c r="N5394">
        <v>3.4000000000000002E-2</v>
      </c>
      <c r="O5394">
        <v>82</v>
      </c>
      <c r="P5394">
        <v>-2.61</v>
      </c>
      <c r="Q5394">
        <v>219</v>
      </c>
      <c r="R5394">
        <v>101.9</v>
      </c>
      <c r="S5394">
        <v>221</v>
      </c>
      <c r="T5394">
        <v>104.5</v>
      </c>
      <c r="U5394">
        <v>198</v>
      </c>
      <c r="V5394">
        <v>2.2400000000000002</v>
      </c>
      <c r="W5394">
        <v>104</v>
      </c>
    </row>
    <row r="5395" spans="1:23" x14ac:dyDescent="0.25">
      <c r="A5395">
        <f>COUNTIF('Value Matchup'!$D$356:$D$423,D5395)</f>
        <v>0</v>
      </c>
      <c r="B5395" t="s">
        <v>2171</v>
      </c>
      <c r="C5395">
        <v>213</v>
      </c>
      <c r="D5395" t="s">
        <v>122</v>
      </c>
      <c r="E5395" t="s">
        <v>169</v>
      </c>
      <c r="F5395" s="79" t="s">
        <v>1740</v>
      </c>
      <c r="G5395">
        <v>-5.05</v>
      </c>
      <c r="H5395">
        <v>95.6</v>
      </c>
      <c r="I5395">
        <v>284</v>
      </c>
      <c r="J5395">
        <v>100.7</v>
      </c>
      <c r="K5395">
        <v>114</v>
      </c>
      <c r="L5395">
        <v>69.900000000000006</v>
      </c>
      <c r="M5395">
        <v>29</v>
      </c>
      <c r="N5395">
        <v>-8.7999999999999995E-2</v>
      </c>
      <c r="O5395">
        <v>309</v>
      </c>
      <c r="P5395">
        <v>0.46</v>
      </c>
      <c r="Q5395">
        <v>146</v>
      </c>
      <c r="R5395">
        <v>104.1</v>
      </c>
      <c r="S5395">
        <v>138</v>
      </c>
      <c r="T5395">
        <v>103.7</v>
      </c>
      <c r="U5395">
        <v>162</v>
      </c>
      <c r="V5395">
        <v>6.4</v>
      </c>
      <c r="W5395">
        <v>33</v>
      </c>
    </row>
    <row r="5396" spans="1:23" x14ac:dyDescent="0.25">
      <c r="A5396">
        <f>COUNTIF('Value Matchup'!$D$356:$D$423,D5396)</f>
        <v>0</v>
      </c>
      <c r="B5396" t="s">
        <v>2171</v>
      </c>
      <c r="C5396">
        <v>214</v>
      </c>
      <c r="D5396" t="s">
        <v>306</v>
      </c>
      <c r="E5396" t="s">
        <v>123</v>
      </c>
      <c r="F5396" s="79" t="s">
        <v>1188</v>
      </c>
      <c r="G5396">
        <v>-5.0599999999999996</v>
      </c>
      <c r="H5396">
        <v>101.1</v>
      </c>
      <c r="I5396">
        <v>197</v>
      </c>
      <c r="J5396">
        <v>106.2</v>
      </c>
      <c r="K5396">
        <v>217</v>
      </c>
      <c r="L5396">
        <v>69</v>
      </c>
      <c r="M5396">
        <v>54</v>
      </c>
      <c r="N5396">
        <v>2.5000000000000001E-2</v>
      </c>
      <c r="O5396">
        <v>102</v>
      </c>
      <c r="P5396">
        <v>-2.09</v>
      </c>
      <c r="Q5396">
        <v>204</v>
      </c>
      <c r="R5396">
        <v>102.3</v>
      </c>
      <c r="S5396">
        <v>206</v>
      </c>
      <c r="T5396">
        <v>104.4</v>
      </c>
      <c r="U5396">
        <v>195</v>
      </c>
      <c r="V5396">
        <v>-3.85</v>
      </c>
      <c r="W5396">
        <v>248</v>
      </c>
    </row>
    <row r="5397" spans="1:23" x14ac:dyDescent="0.25">
      <c r="A5397">
        <f>COUNTIF('Value Matchup'!$D$356:$D$423,D5397)</f>
        <v>0</v>
      </c>
      <c r="B5397" t="s">
        <v>2171</v>
      </c>
      <c r="C5397">
        <v>215</v>
      </c>
      <c r="D5397" t="s">
        <v>379</v>
      </c>
      <c r="E5397" t="s">
        <v>1399</v>
      </c>
      <c r="F5397" s="79" t="s">
        <v>2158</v>
      </c>
      <c r="G5397">
        <v>-5.13</v>
      </c>
      <c r="H5397">
        <v>102.4</v>
      </c>
      <c r="I5397">
        <v>170</v>
      </c>
      <c r="J5397">
        <v>107.5</v>
      </c>
      <c r="K5397">
        <v>248</v>
      </c>
      <c r="L5397">
        <v>67.599999999999994</v>
      </c>
      <c r="M5397">
        <v>98</v>
      </c>
      <c r="N5397">
        <v>3.3000000000000002E-2</v>
      </c>
      <c r="O5397">
        <v>84</v>
      </c>
      <c r="P5397">
        <v>-4.41</v>
      </c>
      <c r="Q5397">
        <v>241</v>
      </c>
      <c r="R5397">
        <v>100.3</v>
      </c>
      <c r="S5397">
        <v>251</v>
      </c>
      <c r="T5397">
        <v>104.8</v>
      </c>
      <c r="U5397">
        <v>208</v>
      </c>
      <c r="V5397">
        <v>-2.39</v>
      </c>
      <c r="W5397">
        <v>224</v>
      </c>
    </row>
    <row r="5398" spans="1:23" x14ac:dyDescent="0.25">
      <c r="A5398">
        <f>COUNTIF('Value Matchup'!$D$356:$D$423,D5398)</f>
        <v>0</v>
      </c>
      <c r="B5398" t="s">
        <v>2171</v>
      </c>
      <c r="C5398">
        <v>216</v>
      </c>
      <c r="D5398" t="s">
        <v>196</v>
      </c>
      <c r="E5398" t="s">
        <v>112</v>
      </c>
      <c r="F5398" s="79" t="s">
        <v>1188</v>
      </c>
      <c r="G5398">
        <v>-5.17</v>
      </c>
      <c r="H5398">
        <v>99.2</v>
      </c>
      <c r="I5398">
        <v>232</v>
      </c>
      <c r="J5398">
        <v>104.4</v>
      </c>
      <c r="K5398">
        <v>179</v>
      </c>
      <c r="L5398">
        <v>68</v>
      </c>
      <c r="M5398">
        <v>87</v>
      </c>
      <c r="N5398">
        <v>-3.1E-2</v>
      </c>
      <c r="O5398">
        <v>237</v>
      </c>
      <c r="P5398">
        <v>-0.63</v>
      </c>
      <c r="Q5398">
        <v>176</v>
      </c>
      <c r="R5398">
        <v>103.4</v>
      </c>
      <c r="S5398">
        <v>165</v>
      </c>
      <c r="T5398">
        <v>104</v>
      </c>
      <c r="U5398">
        <v>181</v>
      </c>
      <c r="V5398">
        <v>-5.0999999999999996</v>
      </c>
      <c r="W5398">
        <v>267</v>
      </c>
    </row>
    <row r="5399" spans="1:23" x14ac:dyDescent="0.25">
      <c r="A5399">
        <f>COUNTIF('Value Matchup'!$D$356:$D$423,D5399)</f>
        <v>0</v>
      </c>
      <c r="B5399" t="s">
        <v>2171</v>
      </c>
      <c r="C5399">
        <v>217</v>
      </c>
      <c r="D5399" t="s">
        <v>359</v>
      </c>
      <c r="E5399" t="s">
        <v>167</v>
      </c>
      <c r="F5399" s="79" t="s">
        <v>1993</v>
      </c>
      <c r="G5399">
        <v>-5.21</v>
      </c>
      <c r="H5399">
        <v>99.7</v>
      </c>
      <c r="I5399">
        <v>226</v>
      </c>
      <c r="J5399">
        <v>104.9</v>
      </c>
      <c r="K5399">
        <v>187</v>
      </c>
      <c r="L5399">
        <v>63.5</v>
      </c>
      <c r="M5399">
        <v>250</v>
      </c>
      <c r="N5399">
        <v>-4.3999999999999997E-2</v>
      </c>
      <c r="O5399">
        <v>259</v>
      </c>
      <c r="P5399">
        <v>4.4000000000000004</v>
      </c>
      <c r="Q5399">
        <v>90</v>
      </c>
      <c r="R5399">
        <v>104.7</v>
      </c>
      <c r="S5399">
        <v>120</v>
      </c>
      <c r="T5399">
        <v>100.3</v>
      </c>
      <c r="U5399">
        <v>54</v>
      </c>
      <c r="V5399">
        <v>0.47</v>
      </c>
      <c r="W5399">
        <v>151</v>
      </c>
    </row>
    <row r="5400" spans="1:23" x14ac:dyDescent="0.25">
      <c r="A5400">
        <f>COUNTIF('Value Matchup'!$D$356:$D$423,D5400)</f>
        <v>0</v>
      </c>
      <c r="B5400" t="s">
        <v>2171</v>
      </c>
      <c r="C5400">
        <v>218</v>
      </c>
      <c r="D5400" t="s">
        <v>51</v>
      </c>
      <c r="E5400" t="s">
        <v>121</v>
      </c>
      <c r="F5400" s="79" t="s">
        <v>811</v>
      </c>
      <c r="G5400">
        <v>-5.28</v>
      </c>
      <c r="H5400">
        <v>106.6</v>
      </c>
      <c r="I5400">
        <v>102</v>
      </c>
      <c r="J5400">
        <v>111.9</v>
      </c>
      <c r="K5400">
        <v>309</v>
      </c>
      <c r="L5400">
        <v>68.2</v>
      </c>
      <c r="M5400">
        <v>74</v>
      </c>
      <c r="N5400">
        <v>7.3999999999999996E-2</v>
      </c>
      <c r="O5400">
        <v>26</v>
      </c>
      <c r="P5400">
        <v>-6.81</v>
      </c>
      <c r="Q5400">
        <v>266</v>
      </c>
      <c r="R5400">
        <v>97.8</v>
      </c>
      <c r="S5400">
        <v>291</v>
      </c>
      <c r="T5400">
        <v>104.6</v>
      </c>
      <c r="U5400">
        <v>204</v>
      </c>
      <c r="V5400">
        <v>0.83</v>
      </c>
      <c r="W5400">
        <v>142</v>
      </c>
    </row>
    <row r="5401" spans="1:23" x14ac:dyDescent="0.25">
      <c r="A5401">
        <f>COUNTIF('Value Matchup'!$D$356:$D$423,D5401)</f>
        <v>0</v>
      </c>
      <c r="B5401" t="s">
        <v>2171</v>
      </c>
      <c r="C5401">
        <v>219</v>
      </c>
      <c r="D5401" t="s">
        <v>356</v>
      </c>
      <c r="E5401" t="s">
        <v>136</v>
      </c>
      <c r="F5401" s="79" t="s">
        <v>762</v>
      </c>
      <c r="G5401">
        <v>-5.32</v>
      </c>
      <c r="H5401">
        <v>101</v>
      </c>
      <c r="I5401">
        <v>201</v>
      </c>
      <c r="J5401">
        <v>106.3</v>
      </c>
      <c r="K5401">
        <v>221</v>
      </c>
      <c r="L5401">
        <v>65.5</v>
      </c>
      <c r="M5401">
        <v>177</v>
      </c>
      <c r="N5401">
        <v>1.9E-2</v>
      </c>
      <c r="O5401">
        <v>121</v>
      </c>
      <c r="P5401">
        <v>-11.89</v>
      </c>
      <c r="Q5401">
        <v>318</v>
      </c>
      <c r="R5401">
        <v>95.6</v>
      </c>
      <c r="S5401">
        <v>312</v>
      </c>
      <c r="T5401">
        <v>107.5</v>
      </c>
      <c r="U5401">
        <v>311</v>
      </c>
      <c r="V5401">
        <v>4.45</v>
      </c>
      <c r="W5401">
        <v>55</v>
      </c>
    </row>
    <row r="5402" spans="1:23" x14ac:dyDescent="0.25">
      <c r="A5402">
        <f>COUNTIF('Value Matchup'!$D$356:$D$423,D5402)</f>
        <v>1</v>
      </c>
      <c r="B5402" t="s">
        <v>2171</v>
      </c>
      <c r="C5402">
        <v>220</v>
      </c>
      <c r="D5402" t="s">
        <v>226</v>
      </c>
      <c r="E5402" t="s">
        <v>167</v>
      </c>
      <c r="F5402" s="79" t="s">
        <v>1997</v>
      </c>
      <c r="G5402">
        <v>-5.5</v>
      </c>
      <c r="H5402">
        <v>93.9</v>
      </c>
      <c r="I5402">
        <v>294</v>
      </c>
      <c r="J5402">
        <v>99.4</v>
      </c>
      <c r="K5402">
        <v>91</v>
      </c>
      <c r="L5402">
        <v>61</v>
      </c>
      <c r="M5402">
        <v>308</v>
      </c>
      <c r="N5402">
        <v>0.02</v>
      </c>
      <c r="O5402">
        <v>117</v>
      </c>
      <c r="P5402">
        <v>2.2799999999999998</v>
      </c>
      <c r="Q5402">
        <v>118</v>
      </c>
      <c r="R5402">
        <v>104.6</v>
      </c>
      <c r="S5402">
        <v>126</v>
      </c>
      <c r="T5402">
        <v>102.3</v>
      </c>
      <c r="U5402">
        <v>118</v>
      </c>
      <c r="V5402">
        <v>-2.4900000000000002</v>
      </c>
      <c r="W5402">
        <v>227</v>
      </c>
    </row>
    <row r="5403" spans="1:23" x14ac:dyDescent="0.25">
      <c r="A5403">
        <f>COUNTIF('Value Matchup'!$D$356:$D$423,D5403)</f>
        <v>0</v>
      </c>
      <c r="B5403" t="s">
        <v>2171</v>
      </c>
      <c r="C5403">
        <v>221</v>
      </c>
      <c r="D5403" t="s">
        <v>360</v>
      </c>
      <c r="E5403" t="s">
        <v>132</v>
      </c>
      <c r="F5403" s="79" t="s">
        <v>1766</v>
      </c>
      <c r="G5403">
        <v>-5.66</v>
      </c>
      <c r="H5403">
        <v>107.4</v>
      </c>
      <c r="I5403">
        <v>90</v>
      </c>
      <c r="J5403">
        <v>113.1</v>
      </c>
      <c r="K5403">
        <v>319</v>
      </c>
      <c r="L5403">
        <v>63.5</v>
      </c>
      <c r="M5403">
        <v>251</v>
      </c>
      <c r="N5403">
        <v>-4.8000000000000001E-2</v>
      </c>
      <c r="O5403">
        <v>265</v>
      </c>
      <c r="P5403">
        <v>-2.94</v>
      </c>
      <c r="Q5403">
        <v>222</v>
      </c>
      <c r="R5403">
        <v>102.8</v>
      </c>
      <c r="S5403">
        <v>192</v>
      </c>
      <c r="T5403">
        <v>105.8</v>
      </c>
      <c r="U5403">
        <v>255</v>
      </c>
      <c r="V5403">
        <v>1.45</v>
      </c>
      <c r="W5403">
        <v>126</v>
      </c>
    </row>
    <row r="5404" spans="1:23" x14ac:dyDescent="0.25">
      <c r="A5404">
        <f>COUNTIF('Value Matchup'!$D$356:$D$423,D5404)</f>
        <v>0</v>
      </c>
      <c r="B5404" t="s">
        <v>2171</v>
      </c>
      <c r="C5404">
        <v>222</v>
      </c>
      <c r="D5404" t="s">
        <v>282</v>
      </c>
      <c r="E5404" t="s">
        <v>198</v>
      </c>
      <c r="F5404" s="79" t="s">
        <v>1988</v>
      </c>
      <c r="G5404">
        <v>-5.69</v>
      </c>
      <c r="H5404">
        <v>97.1</v>
      </c>
      <c r="I5404">
        <v>268</v>
      </c>
      <c r="J5404">
        <v>102.8</v>
      </c>
      <c r="K5404">
        <v>159</v>
      </c>
      <c r="L5404">
        <v>66</v>
      </c>
      <c r="M5404">
        <v>154</v>
      </c>
      <c r="N5404">
        <v>0.01</v>
      </c>
      <c r="O5404">
        <v>142</v>
      </c>
      <c r="P5404">
        <v>-5.54</v>
      </c>
      <c r="Q5404">
        <v>252</v>
      </c>
      <c r="R5404">
        <v>100.6</v>
      </c>
      <c r="S5404">
        <v>247</v>
      </c>
      <c r="T5404">
        <v>106.1</v>
      </c>
      <c r="U5404">
        <v>274</v>
      </c>
      <c r="V5404">
        <v>-6.6</v>
      </c>
      <c r="W5404">
        <v>289</v>
      </c>
    </row>
    <row r="5405" spans="1:23" x14ac:dyDescent="0.25">
      <c r="A5405">
        <f>COUNTIF('Value Matchup'!$D$356:$D$423,D5405)</f>
        <v>0</v>
      </c>
      <c r="B5405" t="s">
        <v>2171</v>
      </c>
      <c r="C5405">
        <v>223</v>
      </c>
      <c r="D5405" t="s">
        <v>310</v>
      </c>
      <c r="E5405" t="s">
        <v>112</v>
      </c>
      <c r="F5405" s="79" t="s">
        <v>1746</v>
      </c>
      <c r="G5405">
        <v>-5.89</v>
      </c>
      <c r="H5405">
        <v>100.6</v>
      </c>
      <c r="I5405">
        <v>208</v>
      </c>
      <c r="J5405">
        <v>106.5</v>
      </c>
      <c r="K5405">
        <v>231</v>
      </c>
      <c r="L5405">
        <v>64.5</v>
      </c>
      <c r="M5405">
        <v>214</v>
      </c>
      <c r="N5405">
        <v>-6.9000000000000006E-2</v>
      </c>
      <c r="O5405">
        <v>292</v>
      </c>
      <c r="P5405">
        <v>-0.01</v>
      </c>
      <c r="Q5405">
        <v>154</v>
      </c>
      <c r="R5405">
        <v>103.8</v>
      </c>
      <c r="S5405">
        <v>148</v>
      </c>
      <c r="T5405">
        <v>103.8</v>
      </c>
      <c r="U5405">
        <v>170</v>
      </c>
      <c r="V5405">
        <v>0.8</v>
      </c>
      <c r="W5405">
        <v>144</v>
      </c>
    </row>
    <row r="5406" spans="1:23" x14ac:dyDescent="0.25">
      <c r="A5406">
        <f>COUNTIF('Value Matchup'!$D$356:$D$423,D5406)</f>
        <v>0</v>
      </c>
      <c r="B5406" t="s">
        <v>2171</v>
      </c>
      <c r="C5406">
        <v>224</v>
      </c>
      <c r="D5406" t="s">
        <v>333</v>
      </c>
      <c r="E5406" t="s">
        <v>161</v>
      </c>
      <c r="F5406" s="79" t="s">
        <v>454</v>
      </c>
      <c r="G5406">
        <v>-6.17</v>
      </c>
      <c r="H5406">
        <v>100</v>
      </c>
      <c r="I5406">
        <v>217</v>
      </c>
      <c r="J5406">
        <v>106.1</v>
      </c>
      <c r="K5406">
        <v>214</v>
      </c>
      <c r="L5406">
        <v>63.8</v>
      </c>
      <c r="M5406">
        <v>240</v>
      </c>
      <c r="N5406">
        <v>9.5000000000000001E-2</v>
      </c>
      <c r="O5406">
        <v>14</v>
      </c>
      <c r="P5406">
        <v>-5.34</v>
      </c>
      <c r="Q5406">
        <v>250</v>
      </c>
      <c r="R5406">
        <v>100.7</v>
      </c>
      <c r="S5406">
        <v>245</v>
      </c>
      <c r="T5406">
        <v>106</v>
      </c>
      <c r="U5406">
        <v>268</v>
      </c>
      <c r="V5406">
        <v>-6.68</v>
      </c>
      <c r="W5406">
        <v>292</v>
      </c>
    </row>
    <row r="5407" spans="1:23" x14ac:dyDescent="0.25">
      <c r="A5407">
        <f>COUNTIF('Value Matchup'!$D$356:$D$423,D5407)</f>
        <v>0</v>
      </c>
      <c r="B5407" t="s">
        <v>2171</v>
      </c>
      <c r="C5407">
        <v>225</v>
      </c>
      <c r="D5407" t="s">
        <v>386</v>
      </c>
      <c r="E5407" t="s">
        <v>167</v>
      </c>
      <c r="F5407" s="79" t="s">
        <v>1754</v>
      </c>
      <c r="G5407">
        <v>-6.21</v>
      </c>
      <c r="H5407">
        <v>97.8</v>
      </c>
      <c r="I5407">
        <v>258</v>
      </c>
      <c r="J5407">
        <v>104</v>
      </c>
      <c r="K5407">
        <v>176</v>
      </c>
      <c r="L5407">
        <v>66.8</v>
      </c>
      <c r="M5407">
        <v>124</v>
      </c>
      <c r="N5407">
        <v>8.9999999999999993E-3</v>
      </c>
      <c r="O5407">
        <v>144</v>
      </c>
      <c r="P5407">
        <v>1.41</v>
      </c>
      <c r="Q5407">
        <v>136</v>
      </c>
      <c r="R5407">
        <v>103</v>
      </c>
      <c r="S5407">
        <v>181</v>
      </c>
      <c r="T5407">
        <v>101.6</v>
      </c>
      <c r="U5407">
        <v>102</v>
      </c>
      <c r="V5407">
        <v>-12.62</v>
      </c>
      <c r="W5407">
        <v>322</v>
      </c>
    </row>
    <row r="5408" spans="1:23" x14ac:dyDescent="0.25">
      <c r="A5408">
        <f>COUNTIF('Value Matchup'!$D$356:$D$423,D5408)</f>
        <v>1</v>
      </c>
      <c r="B5408" t="s">
        <v>2171</v>
      </c>
      <c r="C5408">
        <v>226</v>
      </c>
      <c r="D5408" t="s">
        <v>202</v>
      </c>
      <c r="E5408" t="s">
        <v>148</v>
      </c>
      <c r="F5408" s="79" t="s">
        <v>1296</v>
      </c>
      <c r="G5408">
        <v>-6.23</v>
      </c>
      <c r="H5408">
        <v>100.1</v>
      </c>
      <c r="I5408">
        <v>214</v>
      </c>
      <c r="J5408">
        <v>106.3</v>
      </c>
      <c r="K5408">
        <v>225</v>
      </c>
      <c r="L5408">
        <v>64.099999999999994</v>
      </c>
      <c r="M5408">
        <v>229</v>
      </c>
      <c r="N5408">
        <v>4.9000000000000002E-2</v>
      </c>
      <c r="O5408">
        <v>58</v>
      </c>
      <c r="P5408">
        <v>-8.86</v>
      </c>
      <c r="Q5408">
        <v>293</v>
      </c>
      <c r="R5408">
        <v>99</v>
      </c>
      <c r="S5408">
        <v>271</v>
      </c>
      <c r="T5408">
        <v>107.8</v>
      </c>
      <c r="U5408">
        <v>320</v>
      </c>
      <c r="V5408">
        <v>-2.0099999999999998</v>
      </c>
      <c r="W5408">
        <v>215</v>
      </c>
    </row>
    <row r="5409" spans="1:23" x14ac:dyDescent="0.25">
      <c r="A5409">
        <f>COUNTIF('Value Matchup'!$D$356:$D$423,D5409)</f>
        <v>0</v>
      </c>
      <c r="B5409" t="s">
        <v>2171</v>
      </c>
      <c r="C5409">
        <v>227</v>
      </c>
      <c r="D5409" t="s">
        <v>323</v>
      </c>
      <c r="E5409" t="s">
        <v>232</v>
      </c>
      <c r="F5409" s="79" t="s">
        <v>1785</v>
      </c>
      <c r="G5409">
        <v>-6.35</v>
      </c>
      <c r="H5409">
        <v>97.2</v>
      </c>
      <c r="I5409">
        <v>266</v>
      </c>
      <c r="J5409">
        <v>103.5</v>
      </c>
      <c r="K5409">
        <v>171</v>
      </c>
      <c r="L5409">
        <v>62.8</v>
      </c>
      <c r="M5409">
        <v>279</v>
      </c>
      <c r="N5409">
        <v>5.5E-2</v>
      </c>
      <c r="O5409">
        <v>48</v>
      </c>
      <c r="P5409">
        <v>5.91</v>
      </c>
      <c r="Q5409">
        <v>57</v>
      </c>
      <c r="R5409">
        <v>106.9</v>
      </c>
      <c r="S5409">
        <v>46</v>
      </c>
      <c r="T5409">
        <v>101</v>
      </c>
      <c r="U5409">
        <v>79</v>
      </c>
      <c r="V5409">
        <v>-0.78</v>
      </c>
      <c r="W5409">
        <v>185</v>
      </c>
    </row>
    <row r="5410" spans="1:23" x14ac:dyDescent="0.25">
      <c r="A5410">
        <f>COUNTIF('Value Matchup'!$D$356:$D$423,D5410)</f>
        <v>0</v>
      </c>
      <c r="B5410" t="s">
        <v>2171</v>
      </c>
      <c r="C5410">
        <v>228</v>
      </c>
      <c r="D5410" t="s">
        <v>420</v>
      </c>
      <c r="E5410" t="s">
        <v>159</v>
      </c>
      <c r="F5410" s="79" t="s">
        <v>765</v>
      </c>
      <c r="G5410">
        <v>-6.36</v>
      </c>
      <c r="H5410">
        <v>99.8</v>
      </c>
      <c r="I5410">
        <v>221</v>
      </c>
      <c r="J5410">
        <v>106.2</v>
      </c>
      <c r="K5410">
        <v>219</v>
      </c>
      <c r="L5410">
        <v>62.8</v>
      </c>
      <c r="M5410">
        <v>275</v>
      </c>
      <c r="N5410">
        <v>1.7000000000000001E-2</v>
      </c>
      <c r="O5410">
        <v>128</v>
      </c>
      <c r="P5410">
        <v>-8.6300000000000008</v>
      </c>
      <c r="Q5410">
        <v>291</v>
      </c>
      <c r="R5410">
        <v>98.3</v>
      </c>
      <c r="S5410">
        <v>281</v>
      </c>
      <c r="T5410">
        <v>106.9</v>
      </c>
      <c r="U5410">
        <v>299</v>
      </c>
      <c r="V5410">
        <v>1.36</v>
      </c>
      <c r="W5410">
        <v>128</v>
      </c>
    </row>
    <row r="5411" spans="1:23" x14ac:dyDescent="0.25">
      <c r="A5411">
        <f>COUNTIF('Value Matchup'!$D$356:$D$423,D5411)</f>
        <v>0</v>
      </c>
      <c r="B5411" t="s">
        <v>2171</v>
      </c>
      <c r="C5411">
        <v>229</v>
      </c>
      <c r="D5411" t="s">
        <v>395</v>
      </c>
      <c r="E5411" t="s">
        <v>169</v>
      </c>
      <c r="F5411" s="79" t="s">
        <v>1754</v>
      </c>
      <c r="G5411">
        <v>-6.52</v>
      </c>
      <c r="H5411">
        <v>102.2</v>
      </c>
      <c r="I5411">
        <v>173</v>
      </c>
      <c r="J5411">
        <v>108.7</v>
      </c>
      <c r="K5411">
        <v>270</v>
      </c>
      <c r="L5411">
        <v>67</v>
      </c>
      <c r="M5411">
        <v>118</v>
      </c>
      <c r="N5411">
        <v>-3.5999999999999997E-2</v>
      </c>
      <c r="O5411">
        <v>247</v>
      </c>
      <c r="P5411">
        <v>-3.08</v>
      </c>
      <c r="Q5411">
        <v>226</v>
      </c>
      <c r="R5411">
        <v>101.4</v>
      </c>
      <c r="S5411">
        <v>235</v>
      </c>
      <c r="T5411">
        <v>104.4</v>
      </c>
      <c r="U5411">
        <v>196</v>
      </c>
      <c r="V5411">
        <v>0.08</v>
      </c>
      <c r="W5411">
        <v>162</v>
      </c>
    </row>
    <row r="5412" spans="1:23" x14ac:dyDescent="0.25">
      <c r="A5412">
        <f>COUNTIF('Value Matchup'!$D$356:$D$423,D5412)</f>
        <v>0</v>
      </c>
      <c r="B5412" t="s">
        <v>2171</v>
      </c>
      <c r="C5412">
        <v>230</v>
      </c>
      <c r="D5412" t="s">
        <v>163</v>
      </c>
      <c r="E5412" t="s">
        <v>148</v>
      </c>
      <c r="F5412" s="79" t="s">
        <v>1741</v>
      </c>
      <c r="G5412">
        <v>-6.53</v>
      </c>
      <c r="H5412">
        <v>101.9</v>
      </c>
      <c r="I5412">
        <v>180</v>
      </c>
      <c r="J5412">
        <v>108.4</v>
      </c>
      <c r="K5412">
        <v>263</v>
      </c>
      <c r="L5412">
        <v>64.2</v>
      </c>
      <c r="M5412">
        <v>224</v>
      </c>
      <c r="N5412">
        <v>-4.1000000000000002E-2</v>
      </c>
      <c r="O5412">
        <v>258</v>
      </c>
      <c r="P5412">
        <v>-9.42</v>
      </c>
      <c r="Q5412">
        <v>300</v>
      </c>
      <c r="R5412">
        <v>98.6</v>
      </c>
      <c r="S5412">
        <v>276</v>
      </c>
      <c r="T5412">
        <v>108.1</v>
      </c>
      <c r="U5412">
        <v>322</v>
      </c>
      <c r="V5412">
        <v>-5.74</v>
      </c>
      <c r="W5412">
        <v>278</v>
      </c>
    </row>
    <row r="5413" spans="1:23" x14ac:dyDescent="0.25">
      <c r="A5413">
        <f>COUNTIF('Value Matchup'!$D$356:$D$423,D5413)</f>
        <v>0</v>
      </c>
      <c r="B5413" t="s">
        <v>2171</v>
      </c>
      <c r="C5413">
        <v>231</v>
      </c>
      <c r="D5413" t="s">
        <v>180</v>
      </c>
      <c r="E5413" t="s">
        <v>146</v>
      </c>
      <c r="F5413" s="79" t="s">
        <v>1766</v>
      </c>
      <c r="G5413">
        <v>-6.57</v>
      </c>
      <c r="H5413">
        <v>100.1</v>
      </c>
      <c r="I5413">
        <v>213</v>
      </c>
      <c r="J5413">
        <v>106.7</v>
      </c>
      <c r="K5413">
        <v>232</v>
      </c>
      <c r="L5413">
        <v>68.3</v>
      </c>
      <c r="M5413">
        <v>68</v>
      </c>
      <c r="N5413">
        <v>-9.6000000000000002E-2</v>
      </c>
      <c r="O5413">
        <v>314</v>
      </c>
      <c r="P5413">
        <v>-6.04</v>
      </c>
      <c r="Q5413">
        <v>258</v>
      </c>
      <c r="R5413">
        <v>99.4</v>
      </c>
      <c r="S5413">
        <v>264</v>
      </c>
      <c r="T5413">
        <v>105.4</v>
      </c>
      <c r="U5413">
        <v>239</v>
      </c>
      <c r="V5413">
        <v>-4.1500000000000004</v>
      </c>
      <c r="W5413">
        <v>252</v>
      </c>
    </row>
    <row r="5414" spans="1:23" x14ac:dyDescent="0.25">
      <c r="A5414">
        <f>COUNTIF('Value Matchup'!$D$356:$D$423,D5414)</f>
        <v>1</v>
      </c>
      <c r="B5414" t="s">
        <v>2171</v>
      </c>
      <c r="C5414">
        <v>232</v>
      </c>
      <c r="D5414" t="s">
        <v>46</v>
      </c>
      <c r="E5414" t="s">
        <v>134</v>
      </c>
      <c r="F5414" s="79" t="s">
        <v>1755</v>
      </c>
      <c r="G5414">
        <v>-6.63</v>
      </c>
      <c r="H5414">
        <v>102</v>
      </c>
      <c r="I5414">
        <v>177</v>
      </c>
      <c r="J5414">
        <v>108.7</v>
      </c>
      <c r="K5414">
        <v>269</v>
      </c>
      <c r="L5414">
        <v>61</v>
      </c>
      <c r="M5414">
        <v>307</v>
      </c>
      <c r="N5414">
        <v>7.0000000000000001E-3</v>
      </c>
      <c r="O5414">
        <v>152</v>
      </c>
      <c r="P5414">
        <v>4.01</v>
      </c>
      <c r="Q5414">
        <v>95</v>
      </c>
      <c r="R5414">
        <v>104.9</v>
      </c>
      <c r="S5414">
        <v>111</v>
      </c>
      <c r="T5414">
        <v>100.9</v>
      </c>
      <c r="U5414">
        <v>76</v>
      </c>
      <c r="V5414">
        <v>-9.5</v>
      </c>
      <c r="W5414">
        <v>313</v>
      </c>
    </row>
    <row r="5415" spans="1:23" x14ac:dyDescent="0.25">
      <c r="A5415">
        <f>COUNTIF('Value Matchup'!$D$356:$D$423,D5415)</f>
        <v>0</v>
      </c>
      <c r="B5415" t="s">
        <v>2171</v>
      </c>
      <c r="C5415">
        <v>233</v>
      </c>
      <c r="D5415" t="s">
        <v>419</v>
      </c>
      <c r="E5415" t="s">
        <v>176</v>
      </c>
      <c r="F5415" s="79" t="s">
        <v>1772</v>
      </c>
      <c r="G5415">
        <v>-6.66</v>
      </c>
      <c r="H5415">
        <v>105.4</v>
      </c>
      <c r="I5415">
        <v>119</v>
      </c>
      <c r="J5415">
        <v>112</v>
      </c>
      <c r="K5415">
        <v>310</v>
      </c>
      <c r="L5415">
        <v>67.7</v>
      </c>
      <c r="M5415">
        <v>92</v>
      </c>
      <c r="N5415">
        <v>-9.4E-2</v>
      </c>
      <c r="O5415">
        <v>313</v>
      </c>
      <c r="P5415">
        <v>-0.15</v>
      </c>
      <c r="Q5415">
        <v>159</v>
      </c>
      <c r="R5415">
        <v>101.9</v>
      </c>
      <c r="S5415">
        <v>223</v>
      </c>
      <c r="T5415">
        <v>102</v>
      </c>
      <c r="U5415">
        <v>112</v>
      </c>
      <c r="V5415">
        <v>-0.5</v>
      </c>
      <c r="W5415">
        <v>177</v>
      </c>
    </row>
    <row r="5416" spans="1:23" x14ac:dyDescent="0.25">
      <c r="A5416">
        <f>COUNTIF('Value Matchup'!$D$356:$D$423,D5416)</f>
        <v>0</v>
      </c>
      <c r="B5416" t="s">
        <v>2171</v>
      </c>
      <c r="C5416">
        <v>234</v>
      </c>
      <c r="D5416" t="s">
        <v>170</v>
      </c>
      <c r="E5416" t="s">
        <v>1974</v>
      </c>
      <c r="F5416" s="79" t="s">
        <v>1729</v>
      </c>
      <c r="G5416">
        <v>-6.66</v>
      </c>
      <c r="H5416">
        <v>101.7</v>
      </c>
      <c r="I5416">
        <v>185</v>
      </c>
      <c r="J5416">
        <v>108.4</v>
      </c>
      <c r="K5416">
        <v>260</v>
      </c>
      <c r="L5416">
        <v>63.2</v>
      </c>
      <c r="M5416">
        <v>263</v>
      </c>
      <c r="N5416">
        <v>5.3999999999999999E-2</v>
      </c>
      <c r="O5416">
        <v>52</v>
      </c>
      <c r="P5416">
        <v>1.55</v>
      </c>
      <c r="Q5416">
        <v>131</v>
      </c>
      <c r="R5416">
        <v>105</v>
      </c>
      <c r="S5416">
        <v>110</v>
      </c>
      <c r="T5416">
        <v>103.4</v>
      </c>
      <c r="U5416">
        <v>154</v>
      </c>
      <c r="V5416">
        <v>8.85</v>
      </c>
      <c r="W5416">
        <v>11</v>
      </c>
    </row>
    <row r="5417" spans="1:23" x14ac:dyDescent="0.25">
      <c r="A5417">
        <f>COUNTIF('Value Matchup'!$D$356:$D$423,D5417)</f>
        <v>0</v>
      </c>
      <c r="B5417" t="s">
        <v>2171</v>
      </c>
      <c r="C5417">
        <v>235</v>
      </c>
      <c r="D5417" t="s">
        <v>160</v>
      </c>
      <c r="E5417" t="s">
        <v>161</v>
      </c>
      <c r="F5417" s="79" t="s">
        <v>1746</v>
      </c>
      <c r="G5417">
        <v>-6.68</v>
      </c>
      <c r="H5417">
        <v>100.5</v>
      </c>
      <c r="I5417">
        <v>209</v>
      </c>
      <c r="J5417">
        <v>107.2</v>
      </c>
      <c r="K5417">
        <v>242</v>
      </c>
      <c r="L5417">
        <v>66.400000000000006</v>
      </c>
      <c r="M5417">
        <v>135</v>
      </c>
      <c r="N5417">
        <v>-2.5999999999999999E-2</v>
      </c>
      <c r="O5417">
        <v>229</v>
      </c>
      <c r="P5417">
        <v>-2.2799999999999998</v>
      </c>
      <c r="Q5417">
        <v>209</v>
      </c>
      <c r="R5417">
        <v>102.1</v>
      </c>
      <c r="S5417">
        <v>214</v>
      </c>
      <c r="T5417">
        <v>104.4</v>
      </c>
      <c r="U5417">
        <v>193</v>
      </c>
      <c r="V5417">
        <v>0.71</v>
      </c>
      <c r="W5417">
        <v>145</v>
      </c>
    </row>
    <row r="5418" spans="1:23" x14ac:dyDescent="0.25">
      <c r="A5418">
        <f>COUNTIF('Value Matchup'!$D$356:$D$423,D5418)</f>
        <v>0</v>
      </c>
      <c r="B5418" t="s">
        <v>2171</v>
      </c>
      <c r="C5418">
        <v>236</v>
      </c>
      <c r="D5418" t="s">
        <v>378</v>
      </c>
      <c r="E5418" t="s">
        <v>132</v>
      </c>
      <c r="F5418" s="79" t="s">
        <v>1188</v>
      </c>
      <c r="G5418">
        <v>-6.76</v>
      </c>
      <c r="H5418">
        <v>104.2</v>
      </c>
      <c r="I5418">
        <v>143</v>
      </c>
      <c r="J5418">
        <v>111</v>
      </c>
      <c r="K5418">
        <v>299</v>
      </c>
      <c r="L5418">
        <v>67.7</v>
      </c>
      <c r="M5418">
        <v>93</v>
      </c>
      <c r="N5418">
        <v>2E-3</v>
      </c>
      <c r="O5418">
        <v>166</v>
      </c>
      <c r="P5418">
        <v>-2.62</v>
      </c>
      <c r="Q5418">
        <v>220</v>
      </c>
      <c r="R5418">
        <v>103.3</v>
      </c>
      <c r="S5418">
        <v>173</v>
      </c>
      <c r="T5418">
        <v>105.9</v>
      </c>
      <c r="U5418">
        <v>264</v>
      </c>
      <c r="V5418">
        <v>2.27</v>
      </c>
      <c r="W5418">
        <v>99</v>
      </c>
    </row>
    <row r="5419" spans="1:23" x14ac:dyDescent="0.25">
      <c r="A5419">
        <f>COUNTIF('Value Matchup'!$D$356:$D$423,D5419)</f>
        <v>0</v>
      </c>
      <c r="B5419" t="s">
        <v>2171</v>
      </c>
      <c r="C5419">
        <v>237</v>
      </c>
      <c r="D5419" t="s">
        <v>414</v>
      </c>
      <c r="E5419" t="s">
        <v>169</v>
      </c>
      <c r="F5419" s="79" t="s">
        <v>1188</v>
      </c>
      <c r="G5419">
        <v>-6.88</v>
      </c>
      <c r="H5419">
        <v>98</v>
      </c>
      <c r="I5419">
        <v>252</v>
      </c>
      <c r="J5419">
        <v>104.9</v>
      </c>
      <c r="K5419">
        <v>188</v>
      </c>
      <c r="L5419">
        <v>67.900000000000006</v>
      </c>
      <c r="M5419">
        <v>89</v>
      </c>
      <c r="N5419">
        <v>-2.8000000000000001E-2</v>
      </c>
      <c r="O5419">
        <v>234</v>
      </c>
      <c r="P5419">
        <v>-2.48</v>
      </c>
      <c r="Q5419">
        <v>216</v>
      </c>
      <c r="R5419">
        <v>101.6</v>
      </c>
      <c r="S5419">
        <v>230</v>
      </c>
      <c r="T5419">
        <v>104</v>
      </c>
      <c r="U5419">
        <v>180</v>
      </c>
      <c r="V5419">
        <v>-1.1299999999999999</v>
      </c>
      <c r="W5419">
        <v>191</v>
      </c>
    </row>
    <row r="5420" spans="1:23" x14ac:dyDescent="0.25">
      <c r="A5420">
        <f>COUNTIF('Value Matchup'!$D$356:$D$423,D5420)</f>
        <v>0</v>
      </c>
      <c r="B5420" t="s">
        <v>2171</v>
      </c>
      <c r="C5420">
        <v>238</v>
      </c>
      <c r="D5420" t="s">
        <v>267</v>
      </c>
      <c r="E5420" t="s">
        <v>108</v>
      </c>
      <c r="F5420" s="79" t="s">
        <v>1766</v>
      </c>
      <c r="G5420">
        <v>-6.92</v>
      </c>
      <c r="H5420">
        <v>99.5</v>
      </c>
      <c r="I5420">
        <v>229</v>
      </c>
      <c r="J5420">
        <v>106.4</v>
      </c>
      <c r="K5420">
        <v>229</v>
      </c>
      <c r="L5420">
        <v>71.099999999999994</v>
      </c>
      <c r="M5420">
        <v>11</v>
      </c>
      <c r="N5420">
        <v>-7.5999999999999998E-2</v>
      </c>
      <c r="O5420">
        <v>301</v>
      </c>
      <c r="P5420">
        <v>-4.08</v>
      </c>
      <c r="Q5420">
        <v>235</v>
      </c>
      <c r="R5420">
        <v>100.9</v>
      </c>
      <c r="S5420">
        <v>243</v>
      </c>
      <c r="T5420">
        <v>105</v>
      </c>
      <c r="U5420">
        <v>219</v>
      </c>
      <c r="V5420">
        <v>8.24</v>
      </c>
      <c r="W5420">
        <v>13</v>
      </c>
    </row>
    <row r="5421" spans="1:23" x14ac:dyDescent="0.25">
      <c r="A5421">
        <f>COUNTIF('Value Matchup'!$D$356:$D$423,D5421)</f>
        <v>0</v>
      </c>
      <c r="B5421" t="s">
        <v>2171</v>
      </c>
      <c r="C5421">
        <v>239</v>
      </c>
      <c r="D5421" t="s">
        <v>242</v>
      </c>
      <c r="E5421" t="s">
        <v>132</v>
      </c>
      <c r="F5421" s="79" t="s">
        <v>1741</v>
      </c>
      <c r="G5421">
        <v>-6.96</v>
      </c>
      <c r="H5421">
        <v>104.8</v>
      </c>
      <c r="I5421">
        <v>126</v>
      </c>
      <c r="J5421">
        <v>111.7</v>
      </c>
      <c r="K5421">
        <v>308</v>
      </c>
      <c r="L5421">
        <v>67.3</v>
      </c>
      <c r="M5421">
        <v>111</v>
      </c>
      <c r="N5421">
        <v>-2.5999999999999999E-2</v>
      </c>
      <c r="O5421">
        <v>228</v>
      </c>
      <c r="P5421">
        <v>-7.68</v>
      </c>
      <c r="Q5421">
        <v>275</v>
      </c>
      <c r="R5421">
        <v>99.9</v>
      </c>
      <c r="S5421">
        <v>257</v>
      </c>
      <c r="T5421">
        <v>107.6</v>
      </c>
      <c r="U5421">
        <v>315</v>
      </c>
      <c r="V5421">
        <v>-13.61</v>
      </c>
      <c r="W5421">
        <v>326</v>
      </c>
    </row>
    <row r="5422" spans="1:23" x14ac:dyDescent="0.25">
      <c r="A5422">
        <f>COUNTIF('Value Matchup'!$D$356:$D$423,D5422)</f>
        <v>0</v>
      </c>
      <c r="B5422" t="s">
        <v>2171</v>
      </c>
      <c r="C5422">
        <v>240</v>
      </c>
      <c r="D5422" t="s">
        <v>1735</v>
      </c>
      <c r="E5422" t="s">
        <v>121</v>
      </c>
      <c r="F5422" s="79" t="s">
        <v>456</v>
      </c>
      <c r="G5422">
        <v>-7.01</v>
      </c>
      <c r="H5422">
        <v>97.7</v>
      </c>
      <c r="I5422">
        <v>259</v>
      </c>
      <c r="J5422">
        <v>104.7</v>
      </c>
      <c r="K5422">
        <v>185</v>
      </c>
      <c r="L5422">
        <v>63.4</v>
      </c>
      <c r="M5422">
        <v>257</v>
      </c>
      <c r="N5422">
        <v>5.5E-2</v>
      </c>
      <c r="O5422">
        <v>46</v>
      </c>
      <c r="P5422">
        <v>-11.5</v>
      </c>
      <c r="Q5422">
        <v>314</v>
      </c>
      <c r="R5422">
        <v>95.4</v>
      </c>
      <c r="S5422">
        <v>316</v>
      </c>
      <c r="T5422">
        <v>106.9</v>
      </c>
      <c r="U5422">
        <v>298</v>
      </c>
      <c r="V5422">
        <v>-9.8800000000000008</v>
      </c>
      <c r="W5422">
        <v>316</v>
      </c>
    </row>
    <row r="5423" spans="1:23" x14ac:dyDescent="0.25">
      <c r="A5423">
        <f>COUNTIF('Value Matchup'!$D$356:$D$423,D5423)</f>
        <v>0</v>
      </c>
      <c r="B5423" t="s">
        <v>2171</v>
      </c>
      <c r="C5423">
        <v>241</v>
      </c>
      <c r="D5423" t="s">
        <v>179</v>
      </c>
      <c r="E5423" t="s">
        <v>136</v>
      </c>
      <c r="F5423" s="79" t="s">
        <v>515</v>
      </c>
      <c r="G5423">
        <v>-7.05</v>
      </c>
      <c r="H5423">
        <v>95</v>
      </c>
      <c r="I5423">
        <v>291</v>
      </c>
      <c r="J5423">
        <v>102</v>
      </c>
      <c r="K5423">
        <v>141</v>
      </c>
      <c r="L5423">
        <v>61.7</v>
      </c>
      <c r="M5423">
        <v>298</v>
      </c>
      <c r="N5423">
        <v>4.1000000000000002E-2</v>
      </c>
      <c r="O5423">
        <v>68</v>
      </c>
      <c r="P5423">
        <v>-10</v>
      </c>
      <c r="Q5423">
        <v>307</v>
      </c>
      <c r="R5423">
        <v>97.8</v>
      </c>
      <c r="S5423">
        <v>293</v>
      </c>
      <c r="T5423">
        <v>107.8</v>
      </c>
      <c r="U5423">
        <v>319</v>
      </c>
      <c r="V5423">
        <v>5.49</v>
      </c>
      <c r="W5423">
        <v>44</v>
      </c>
    </row>
    <row r="5424" spans="1:23" x14ac:dyDescent="0.25">
      <c r="A5424">
        <f>COUNTIF('Value Matchup'!$D$356:$D$423,D5424)</f>
        <v>0</v>
      </c>
      <c r="B5424" t="s">
        <v>2171</v>
      </c>
      <c r="C5424">
        <v>242</v>
      </c>
      <c r="D5424" t="s">
        <v>174</v>
      </c>
      <c r="E5424" t="s">
        <v>159</v>
      </c>
      <c r="F5424" s="79" t="s">
        <v>1194</v>
      </c>
      <c r="G5424">
        <v>-7.11</v>
      </c>
      <c r="H5424">
        <v>98.4</v>
      </c>
      <c r="I5424">
        <v>246</v>
      </c>
      <c r="J5424">
        <v>105.5</v>
      </c>
      <c r="K5424">
        <v>198</v>
      </c>
      <c r="L5424">
        <v>66.599999999999994</v>
      </c>
      <c r="M5424">
        <v>130</v>
      </c>
      <c r="N5424">
        <v>-0.06</v>
      </c>
      <c r="O5424">
        <v>280</v>
      </c>
      <c r="P5424">
        <v>-8.1300000000000008</v>
      </c>
      <c r="Q5424">
        <v>286</v>
      </c>
      <c r="R5424">
        <v>98</v>
      </c>
      <c r="S5424">
        <v>287</v>
      </c>
      <c r="T5424">
        <v>106.2</v>
      </c>
      <c r="U5424">
        <v>276</v>
      </c>
      <c r="V5424">
        <v>0.53</v>
      </c>
      <c r="W5424">
        <v>149</v>
      </c>
    </row>
    <row r="5425" spans="1:23" x14ac:dyDescent="0.25">
      <c r="A5425">
        <f>COUNTIF('Value Matchup'!$D$356:$D$423,D5425)</f>
        <v>0</v>
      </c>
      <c r="B5425" t="s">
        <v>2171</v>
      </c>
      <c r="C5425">
        <v>243</v>
      </c>
      <c r="D5425" t="s">
        <v>347</v>
      </c>
      <c r="E5425" t="s">
        <v>155</v>
      </c>
      <c r="F5425" s="79" t="s">
        <v>1751</v>
      </c>
      <c r="G5425">
        <v>-7.14</v>
      </c>
      <c r="H5425">
        <v>99.2</v>
      </c>
      <c r="I5425">
        <v>233</v>
      </c>
      <c r="J5425">
        <v>106.3</v>
      </c>
      <c r="K5425">
        <v>224</v>
      </c>
      <c r="L5425">
        <v>60.9</v>
      </c>
      <c r="M5425">
        <v>309</v>
      </c>
      <c r="N5425">
        <v>-6.2E-2</v>
      </c>
      <c r="O5425">
        <v>283</v>
      </c>
      <c r="P5425">
        <v>3.89</v>
      </c>
      <c r="Q5425">
        <v>97</v>
      </c>
      <c r="R5425">
        <v>105.1</v>
      </c>
      <c r="S5425">
        <v>105</v>
      </c>
      <c r="T5425">
        <v>101.2</v>
      </c>
      <c r="U5425">
        <v>88</v>
      </c>
      <c r="V5425">
        <v>-6.68</v>
      </c>
      <c r="W5425">
        <v>291</v>
      </c>
    </row>
    <row r="5426" spans="1:23" x14ac:dyDescent="0.25">
      <c r="A5426">
        <f>COUNTIF('Value Matchup'!$D$356:$D$423,D5426)</f>
        <v>0</v>
      </c>
      <c r="B5426" t="s">
        <v>2171</v>
      </c>
      <c r="C5426">
        <v>244</v>
      </c>
      <c r="D5426" t="s">
        <v>367</v>
      </c>
      <c r="E5426" t="s">
        <v>148</v>
      </c>
      <c r="F5426" s="79" t="s">
        <v>1581</v>
      </c>
      <c r="G5426">
        <v>-7.22</v>
      </c>
      <c r="H5426">
        <v>98</v>
      </c>
      <c r="I5426">
        <v>254</v>
      </c>
      <c r="J5426">
        <v>105.2</v>
      </c>
      <c r="K5426">
        <v>192</v>
      </c>
      <c r="L5426">
        <v>68.599999999999994</v>
      </c>
      <c r="M5426">
        <v>62</v>
      </c>
      <c r="N5426">
        <v>-1.4999999999999999E-2</v>
      </c>
      <c r="O5426">
        <v>204</v>
      </c>
      <c r="P5426">
        <v>-10.16</v>
      </c>
      <c r="Q5426">
        <v>310</v>
      </c>
      <c r="R5426">
        <v>98</v>
      </c>
      <c r="S5426">
        <v>289</v>
      </c>
      <c r="T5426">
        <v>108.2</v>
      </c>
      <c r="U5426">
        <v>323</v>
      </c>
      <c r="V5426">
        <v>-8.4</v>
      </c>
      <c r="W5426">
        <v>306</v>
      </c>
    </row>
    <row r="5427" spans="1:23" x14ac:dyDescent="0.25">
      <c r="A5427">
        <f>COUNTIF('Value Matchup'!$D$356:$D$423,D5427)</f>
        <v>0</v>
      </c>
      <c r="B5427" t="s">
        <v>2171</v>
      </c>
      <c r="C5427">
        <v>245</v>
      </c>
      <c r="D5427" t="s">
        <v>205</v>
      </c>
      <c r="E5427" t="s">
        <v>207</v>
      </c>
      <c r="F5427" s="79" t="s">
        <v>1785</v>
      </c>
      <c r="G5427">
        <v>-7.28</v>
      </c>
      <c r="H5427">
        <v>99.9</v>
      </c>
      <c r="I5427">
        <v>220</v>
      </c>
      <c r="J5427">
        <v>107.2</v>
      </c>
      <c r="K5427">
        <v>241</v>
      </c>
      <c r="L5427">
        <v>71.099999999999994</v>
      </c>
      <c r="M5427">
        <v>13</v>
      </c>
      <c r="N5427">
        <v>-0.187</v>
      </c>
      <c r="O5427">
        <v>326</v>
      </c>
      <c r="P5427">
        <v>-5.93</v>
      </c>
      <c r="Q5427">
        <v>256</v>
      </c>
      <c r="R5427">
        <v>101.1</v>
      </c>
      <c r="S5427">
        <v>240</v>
      </c>
      <c r="T5427">
        <v>107</v>
      </c>
      <c r="U5427">
        <v>304</v>
      </c>
      <c r="V5427">
        <v>-3.27</v>
      </c>
      <c r="W5427">
        <v>241</v>
      </c>
    </row>
    <row r="5428" spans="1:23" x14ac:dyDescent="0.25">
      <c r="A5428">
        <f>COUNTIF('Value Matchup'!$D$356:$D$423,D5428)</f>
        <v>1</v>
      </c>
      <c r="B5428" t="s">
        <v>2171</v>
      </c>
      <c r="C5428">
        <v>246</v>
      </c>
      <c r="D5428" t="s">
        <v>281</v>
      </c>
      <c r="E5428" t="s">
        <v>198</v>
      </c>
      <c r="F5428" s="79" t="s">
        <v>1844</v>
      </c>
      <c r="G5428">
        <v>-7.28</v>
      </c>
      <c r="H5428">
        <v>99</v>
      </c>
      <c r="I5428">
        <v>236</v>
      </c>
      <c r="J5428">
        <v>106.3</v>
      </c>
      <c r="K5428">
        <v>223</v>
      </c>
      <c r="L5428">
        <v>67.3</v>
      </c>
      <c r="M5428">
        <v>110</v>
      </c>
      <c r="N5428">
        <v>-1.2999999999999999E-2</v>
      </c>
      <c r="O5428">
        <v>194</v>
      </c>
      <c r="P5428">
        <v>-0.97</v>
      </c>
      <c r="Q5428">
        <v>183</v>
      </c>
      <c r="R5428">
        <v>102.9</v>
      </c>
      <c r="S5428">
        <v>187</v>
      </c>
      <c r="T5428">
        <v>103.9</v>
      </c>
      <c r="U5428">
        <v>173</v>
      </c>
      <c r="V5428">
        <v>5.61</v>
      </c>
      <c r="W5428">
        <v>41</v>
      </c>
    </row>
    <row r="5429" spans="1:23" x14ac:dyDescent="0.25">
      <c r="A5429">
        <f>COUNTIF('Value Matchup'!$D$356:$D$423,D5429)</f>
        <v>0</v>
      </c>
      <c r="B5429" t="s">
        <v>2171</v>
      </c>
      <c r="C5429">
        <v>247</v>
      </c>
      <c r="D5429" t="s">
        <v>269</v>
      </c>
      <c r="E5429" t="s">
        <v>207</v>
      </c>
      <c r="F5429" s="79" t="s">
        <v>1728</v>
      </c>
      <c r="G5429">
        <v>-7.29</v>
      </c>
      <c r="H5429">
        <v>103</v>
      </c>
      <c r="I5429">
        <v>159</v>
      </c>
      <c r="J5429">
        <v>110.3</v>
      </c>
      <c r="K5429">
        <v>292</v>
      </c>
      <c r="L5429">
        <v>67.2</v>
      </c>
      <c r="M5429">
        <v>114</v>
      </c>
      <c r="N5429">
        <v>8.9999999999999993E-3</v>
      </c>
      <c r="O5429">
        <v>146</v>
      </c>
      <c r="P5429">
        <v>-1.91</v>
      </c>
      <c r="Q5429">
        <v>199</v>
      </c>
      <c r="R5429">
        <v>103</v>
      </c>
      <c r="S5429">
        <v>184</v>
      </c>
      <c r="T5429">
        <v>104.9</v>
      </c>
      <c r="U5429">
        <v>210</v>
      </c>
      <c r="V5429">
        <v>11.29</v>
      </c>
      <c r="W5429">
        <v>5</v>
      </c>
    </row>
    <row r="5430" spans="1:23" x14ac:dyDescent="0.25">
      <c r="A5430">
        <f>COUNTIF('Value Matchup'!$D$356:$D$423,D5430)</f>
        <v>0</v>
      </c>
      <c r="B5430" t="s">
        <v>2171</v>
      </c>
      <c r="C5430">
        <v>248</v>
      </c>
      <c r="D5430" t="s">
        <v>2164</v>
      </c>
      <c r="E5430" t="s">
        <v>108</v>
      </c>
      <c r="F5430" s="79" t="s">
        <v>756</v>
      </c>
      <c r="G5430">
        <v>-7.69</v>
      </c>
      <c r="H5430">
        <v>98</v>
      </c>
      <c r="I5430">
        <v>253</v>
      </c>
      <c r="J5430">
        <v>105.7</v>
      </c>
      <c r="K5430">
        <v>201</v>
      </c>
      <c r="L5430">
        <v>68.7</v>
      </c>
      <c r="M5430">
        <v>61</v>
      </c>
      <c r="N5430">
        <v>0.10299999999999999</v>
      </c>
      <c r="O5430">
        <v>8</v>
      </c>
      <c r="P5430">
        <v>-7.71</v>
      </c>
      <c r="Q5430">
        <v>276</v>
      </c>
      <c r="R5430">
        <v>99.1</v>
      </c>
      <c r="S5430">
        <v>267</v>
      </c>
      <c r="T5430">
        <v>106.8</v>
      </c>
      <c r="U5430">
        <v>295</v>
      </c>
      <c r="V5430">
        <v>-5.14</v>
      </c>
      <c r="W5430">
        <v>268</v>
      </c>
    </row>
    <row r="5431" spans="1:23" x14ac:dyDescent="0.25">
      <c r="A5431">
        <f>COUNTIF('Value Matchup'!$D$356:$D$423,D5431)</f>
        <v>0</v>
      </c>
      <c r="B5431" t="s">
        <v>2171</v>
      </c>
      <c r="C5431">
        <v>249</v>
      </c>
      <c r="D5431" t="s">
        <v>422</v>
      </c>
      <c r="E5431" t="s">
        <v>173</v>
      </c>
      <c r="F5431" s="79" t="s">
        <v>1932</v>
      </c>
      <c r="G5431">
        <v>-8.1300000000000008</v>
      </c>
      <c r="H5431">
        <v>97.6</v>
      </c>
      <c r="I5431">
        <v>260</v>
      </c>
      <c r="J5431">
        <v>105.8</v>
      </c>
      <c r="K5431">
        <v>204</v>
      </c>
      <c r="L5431">
        <v>67.3</v>
      </c>
      <c r="M5431">
        <v>108</v>
      </c>
      <c r="N5431">
        <v>4.0000000000000001E-3</v>
      </c>
      <c r="O5431">
        <v>160</v>
      </c>
      <c r="P5431">
        <v>1.77</v>
      </c>
      <c r="Q5431">
        <v>126</v>
      </c>
      <c r="R5431">
        <v>105</v>
      </c>
      <c r="S5431">
        <v>108</v>
      </c>
      <c r="T5431">
        <v>103.3</v>
      </c>
      <c r="U5431">
        <v>150</v>
      </c>
      <c r="V5431">
        <v>2.0299999999999998</v>
      </c>
      <c r="W5431">
        <v>109</v>
      </c>
    </row>
    <row r="5432" spans="1:23" x14ac:dyDescent="0.25">
      <c r="A5432">
        <f>COUNTIF('Value Matchup'!$D$356:$D$423,D5432)</f>
        <v>0</v>
      </c>
      <c r="B5432" t="s">
        <v>2171</v>
      </c>
      <c r="C5432">
        <v>250</v>
      </c>
      <c r="D5432" t="s">
        <v>1407</v>
      </c>
      <c r="E5432" t="s">
        <v>1399</v>
      </c>
      <c r="F5432" s="79" t="s">
        <v>1741</v>
      </c>
      <c r="G5432">
        <v>-8.19</v>
      </c>
      <c r="H5432">
        <v>95.3</v>
      </c>
      <c r="I5432">
        <v>289</v>
      </c>
      <c r="J5432">
        <v>103.5</v>
      </c>
      <c r="K5432">
        <v>168</v>
      </c>
      <c r="L5432">
        <v>68</v>
      </c>
      <c r="M5432">
        <v>86</v>
      </c>
      <c r="N5432">
        <v>6.0999999999999999E-2</v>
      </c>
      <c r="O5432">
        <v>40</v>
      </c>
      <c r="P5432">
        <v>-2.31</v>
      </c>
      <c r="Q5432">
        <v>210</v>
      </c>
      <c r="R5432">
        <v>103.1</v>
      </c>
      <c r="S5432">
        <v>179</v>
      </c>
      <c r="T5432">
        <v>105.4</v>
      </c>
      <c r="U5432">
        <v>238</v>
      </c>
      <c r="V5432">
        <v>-0.69</v>
      </c>
      <c r="W5432">
        <v>181</v>
      </c>
    </row>
    <row r="5433" spans="1:23" x14ac:dyDescent="0.25">
      <c r="A5433">
        <f>COUNTIF('Value Matchup'!$D$356:$D$423,D5433)</f>
        <v>0</v>
      </c>
      <c r="B5433" t="s">
        <v>2171</v>
      </c>
      <c r="C5433">
        <v>251</v>
      </c>
      <c r="D5433" t="s">
        <v>184</v>
      </c>
      <c r="E5433" t="s">
        <v>136</v>
      </c>
      <c r="F5433" s="79" t="s">
        <v>1188</v>
      </c>
      <c r="G5433">
        <v>-8.4600000000000009</v>
      </c>
      <c r="H5433">
        <v>99.9</v>
      </c>
      <c r="I5433">
        <v>219</v>
      </c>
      <c r="J5433">
        <v>108.4</v>
      </c>
      <c r="K5433">
        <v>262</v>
      </c>
      <c r="L5433">
        <v>58.7</v>
      </c>
      <c r="M5433">
        <v>320</v>
      </c>
      <c r="N5433">
        <v>-1.2999999999999999E-2</v>
      </c>
      <c r="O5433">
        <v>195</v>
      </c>
      <c r="P5433">
        <v>-8.31</v>
      </c>
      <c r="Q5433">
        <v>288</v>
      </c>
      <c r="R5433">
        <v>97.5</v>
      </c>
      <c r="S5433">
        <v>294</v>
      </c>
      <c r="T5433">
        <v>105.8</v>
      </c>
      <c r="U5433">
        <v>256</v>
      </c>
      <c r="V5433">
        <v>12.46</v>
      </c>
      <c r="W5433">
        <v>3</v>
      </c>
    </row>
    <row r="5434" spans="1:23" x14ac:dyDescent="0.25">
      <c r="A5434">
        <f>COUNTIF('Value Matchup'!$D$356:$D$423,D5434)</f>
        <v>0</v>
      </c>
      <c r="B5434" t="s">
        <v>2171</v>
      </c>
      <c r="C5434">
        <v>252</v>
      </c>
      <c r="D5434" t="s">
        <v>199</v>
      </c>
      <c r="E5434" t="s">
        <v>169</v>
      </c>
      <c r="F5434" s="79" t="s">
        <v>1728</v>
      </c>
      <c r="G5434">
        <v>-8.69</v>
      </c>
      <c r="H5434">
        <v>99</v>
      </c>
      <c r="I5434">
        <v>237</v>
      </c>
      <c r="J5434">
        <v>107.7</v>
      </c>
      <c r="K5434">
        <v>251</v>
      </c>
      <c r="L5434">
        <v>65.400000000000006</v>
      </c>
      <c r="M5434">
        <v>182</v>
      </c>
      <c r="N5434">
        <v>1.2E-2</v>
      </c>
      <c r="O5434">
        <v>138</v>
      </c>
      <c r="P5434">
        <v>-2.08</v>
      </c>
      <c r="Q5434">
        <v>203</v>
      </c>
      <c r="R5434">
        <v>102</v>
      </c>
      <c r="S5434">
        <v>219</v>
      </c>
      <c r="T5434">
        <v>104.1</v>
      </c>
      <c r="U5434">
        <v>183</v>
      </c>
      <c r="V5434">
        <v>2.94</v>
      </c>
      <c r="W5434">
        <v>74</v>
      </c>
    </row>
    <row r="5435" spans="1:23" x14ac:dyDescent="0.25">
      <c r="A5435">
        <f>COUNTIF('Value Matchup'!$D$356:$D$423,D5435)</f>
        <v>0</v>
      </c>
      <c r="B5435" t="s">
        <v>2171</v>
      </c>
      <c r="C5435">
        <v>253</v>
      </c>
      <c r="D5435" t="s">
        <v>376</v>
      </c>
      <c r="E5435" t="s">
        <v>132</v>
      </c>
      <c r="F5435" s="79" t="s">
        <v>1844</v>
      </c>
      <c r="G5435">
        <v>-8.8699999999999992</v>
      </c>
      <c r="H5435">
        <v>99.6</v>
      </c>
      <c r="I5435">
        <v>228</v>
      </c>
      <c r="J5435">
        <v>108.5</v>
      </c>
      <c r="K5435">
        <v>265</v>
      </c>
      <c r="L5435">
        <v>68.900000000000006</v>
      </c>
      <c r="M5435">
        <v>57</v>
      </c>
      <c r="N5435">
        <v>-4.4999999999999998E-2</v>
      </c>
      <c r="O5435">
        <v>260</v>
      </c>
      <c r="P5435">
        <v>-1.94</v>
      </c>
      <c r="Q5435">
        <v>200</v>
      </c>
      <c r="R5435">
        <v>103.5</v>
      </c>
      <c r="S5435">
        <v>158</v>
      </c>
      <c r="T5435">
        <v>105.4</v>
      </c>
      <c r="U5435">
        <v>240</v>
      </c>
      <c r="V5435">
        <v>4.72</v>
      </c>
      <c r="W5435">
        <v>50</v>
      </c>
    </row>
    <row r="5436" spans="1:23" x14ac:dyDescent="0.25">
      <c r="A5436">
        <f>COUNTIF('Value Matchup'!$D$356:$D$423,D5436)</f>
        <v>0</v>
      </c>
      <c r="B5436" t="s">
        <v>2171</v>
      </c>
      <c r="C5436">
        <v>254</v>
      </c>
      <c r="D5436" t="s">
        <v>366</v>
      </c>
      <c r="E5436" t="s">
        <v>182</v>
      </c>
      <c r="F5436" s="79" t="s">
        <v>1772</v>
      </c>
      <c r="G5436">
        <v>-8.9499999999999993</v>
      </c>
      <c r="H5436">
        <v>100.8</v>
      </c>
      <c r="I5436">
        <v>205</v>
      </c>
      <c r="J5436">
        <v>109.7</v>
      </c>
      <c r="K5436">
        <v>283</v>
      </c>
      <c r="L5436">
        <v>69.099999999999994</v>
      </c>
      <c r="M5436">
        <v>50</v>
      </c>
      <c r="N5436">
        <v>3.6999999999999998E-2</v>
      </c>
      <c r="O5436">
        <v>75</v>
      </c>
      <c r="P5436">
        <v>5.56</v>
      </c>
      <c r="Q5436">
        <v>68</v>
      </c>
      <c r="R5436">
        <v>106.5</v>
      </c>
      <c r="S5436">
        <v>62</v>
      </c>
      <c r="T5436">
        <v>101</v>
      </c>
      <c r="U5436">
        <v>82</v>
      </c>
      <c r="V5436">
        <v>2.66</v>
      </c>
      <c r="W5436">
        <v>84</v>
      </c>
    </row>
    <row r="5437" spans="1:23" x14ac:dyDescent="0.25">
      <c r="A5437">
        <f>COUNTIF('Value Matchup'!$D$356:$D$423,D5437)</f>
        <v>0</v>
      </c>
      <c r="B5437" t="s">
        <v>2171</v>
      </c>
      <c r="C5437">
        <v>255</v>
      </c>
      <c r="D5437" t="s">
        <v>223</v>
      </c>
      <c r="E5437" t="s">
        <v>159</v>
      </c>
      <c r="F5437" s="79" t="s">
        <v>446</v>
      </c>
      <c r="G5437">
        <v>-9.19</v>
      </c>
      <c r="H5437">
        <v>97.9</v>
      </c>
      <c r="I5437">
        <v>256</v>
      </c>
      <c r="J5437">
        <v>107.1</v>
      </c>
      <c r="K5437">
        <v>240</v>
      </c>
      <c r="L5437">
        <v>69.3</v>
      </c>
      <c r="M5437">
        <v>43</v>
      </c>
      <c r="N5437">
        <v>0.107</v>
      </c>
      <c r="O5437">
        <v>6</v>
      </c>
      <c r="P5437">
        <v>-9.52</v>
      </c>
      <c r="Q5437">
        <v>304</v>
      </c>
      <c r="R5437">
        <v>96.3</v>
      </c>
      <c r="S5437">
        <v>308</v>
      </c>
      <c r="T5437">
        <v>105.9</v>
      </c>
      <c r="U5437">
        <v>263</v>
      </c>
      <c r="V5437">
        <v>-1.1399999999999999</v>
      </c>
      <c r="W5437">
        <v>194</v>
      </c>
    </row>
    <row r="5438" spans="1:23" x14ac:dyDescent="0.25">
      <c r="A5438">
        <f>COUNTIF('Value Matchup'!$D$356:$D$423,D5438)</f>
        <v>0</v>
      </c>
      <c r="B5438" t="s">
        <v>2171</v>
      </c>
      <c r="C5438">
        <v>256</v>
      </c>
      <c r="D5438" t="s">
        <v>1996</v>
      </c>
      <c r="E5438" t="s">
        <v>136</v>
      </c>
      <c r="F5438" s="79" t="s">
        <v>550</v>
      </c>
      <c r="G5438">
        <v>-9.35</v>
      </c>
      <c r="H5438">
        <v>98.9</v>
      </c>
      <c r="I5438">
        <v>239</v>
      </c>
      <c r="J5438">
        <v>108.3</v>
      </c>
      <c r="K5438">
        <v>257</v>
      </c>
      <c r="L5438">
        <v>70.900000000000006</v>
      </c>
      <c r="M5438">
        <v>15</v>
      </c>
      <c r="N5438">
        <v>5.0000000000000001E-3</v>
      </c>
      <c r="O5438">
        <v>156</v>
      </c>
      <c r="P5438">
        <v>-9.84</v>
      </c>
      <c r="Q5438">
        <v>306</v>
      </c>
      <c r="R5438">
        <v>96.9</v>
      </c>
      <c r="S5438">
        <v>305</v>
      </c>
      <c r="T5438">
        <v>106.7</v>
      </c>
      <c r="U5438">
        <v>293</v>
      </c>
      <c r="V5438">
        <v>1.67</v>
      </c>
      <c r="W5438">
        <v>120</v>
      </c>
    </row>
    <row r="5439" spans="1:23" x14ac:dyDescent="0.25">
      <c r="A5439">
        <f>COUNTIF('Value Matchup'!$D$356:$D$423,D5439)</f>
        <v>0</v>
      </c>
      <c r="B5439" t="s">
        <v>2171</v>
      </c>
      <c r="C5439">
        <v>257</v>
      </c>
      <c r="D5439" t="s">
        <v>343</v>
      </c>
      <c r="E5439" t="s">
        <v>132</v>
      </c>
      <c r="F5439" s="79" t="s">
        <v>1860</v>
      </c>
      <c r="G5439">
        <v>-9.4499999999999993</v>
      </c>
      <c r="H5439">
        <v>98.9</v>
      </c>
      <c r="I5439">
        <v>241</v>
      </c>
      <c r="J5439">
        <v>108.3</v>
      </c>
      <c r="K5439">
        <v>259</v>
      </c>
      <c r="L5439">
        <v>58.8</v>
      </c>
      <c r="M5439">
        <v>318</v>
      </c>
      <c r="N5439">
        <v>0.03</v>
      </c>
      <c r="O5439">
        <v>90</v>
      </c>
      <c r="P5439">
        <v>-0.57999999999999996</v>
      </c>
      <c r="Q5439">
        <v>173</v>
      </c>
      <c r="R5439">
        <v>104.8</v>
      </c>
      <c r="S5439">
        <v>115</v>
      </c>
      <c r="T5439">
        <v>105.4</v>
      </c>
      <c r="U5439">
        <v>241</v>
      </c>
      <c r="V5439">
        <v>11.4</v>
      </c>
      <c r="W5439">
        <v>4</v>
      </c>
    </row>
    <row r="5440" spans="1:23" x14ac:dyDescent="0.25">
      <c r="A5440">
        <f>COUNTIF('Value Matchup'!$D$356:$D$423,D5440)</f>
        <v>0</v>
      </c>
      <c r="B5440" t="s">
        <v>2171</v>
      </c>
      <c r="C5440">
        <v>258</v>
      </c>
      <c r="D5440" t="s">
        <v>381</v>
      </c>
      <c r="E5440" t="s">
        <v>108</v>
      </c>
      <c r="F5440" s="79" t="s">
        <v>1188</v>
      </c>
      <c r="G5440">
        <v>-9.4600000000000009</v>
      </c>
      <c r="H5440">
        <v>101.7</v>
      </c>
      <c r="I5440">
        <v>184</v>
      </c>
      <c r="J5440">
        <v>111.2</v>
      </c>
      <c r="K5440">
        <v>300</v>
      </c>
      <c r="L5440">
        <v>63</v>
      </c>
      <c r="M5440">
        <v>271</v>
      </c>
      <c r="N5440">
        <v>-0.04</v>
      </c>
      <c r="O5440">
        <v>255</v>
      </c>
      <c r="P5440">
        <v>-6.72</v>
      </c>
      <c r="Q5440">
        <v>265</v>
      </c>
      <c r="R5440">
        <v>99.1</v>
      </c>
      <c r="S5440">
        <v>268</v>
      </c>
      <c r="T5440">
        <v>105.8</v>
      </c>
      <c r="U5440">
        <v>260</v>
      </c>
      <c r="V5440">
        <v>3.38</v>
      </c>
      <c r="W5440">
        <v>69</v>
      </c>
    </row>
    <row r="5441" spans="1:23" x14ac:dyDescent="0.25">
      <c r="A5441">
        <f>COUNTIF('Value Matchup'!$D$356:$D$423,D5441)</f>
        <v>0</v>
      </c>
      <c r="B5441" t="s">
        <v>2171</v>
      </c>
      <c r="C5441">
        <v>259</v>
      </c>
      <c r="D5441" t="s">
        <v>313</v>
      </c>
      <c r="E5441" t="s">
        <v>108</v>
      </c>
      <c r="F5441" s="79" t="s">
        <v>1754</v>
      </c>
      <c r="G5441">
        <v>-9.61</v>
      </c>
      <c r="H5441">
        <v>95.7</v>
      </c>
      <c r="I5441">
        <v>281</v>
      </c>
      <c r="J5441">
        <v>105.3</v>
      </c>
      <c r="K5441">
        <v>196</v>
      </c>
      <c r="L5441">
        <v>72.5</v>
      </c>
      <c r="M5441">
        <v>9</v>
      </c>
      <c r="N5441">
        <v>-5.7000000000000002E-2</v>
      </c>
      <c r="O5441">
        <v>277</v>
      </c>
      <c r="P5441">
        <v>-4.6100000000000003</v>
      </c>
      <c r="Q5441">
        <v>244</v>
      </c>
      <c r="R5441">
        <v>101.2</v>
      </c>
      <c r="S5441">
        <v>239</v>
      </c>
      <c r="T5441">
        <v>105.8</v>
      </c>
      <c r="U5441">
        <v>254</v>
      </c>
      <c r="V5441">
        <v>6.66</v>
      </c>
      <c r="W5441">
        <v>28</v>
      </c>
    </row>
    <row r="5442" spans="1:23" x14ac:dyDescent="0.25">
      <c r="A5442">
        <f>COUNTIF('Value Matchup'!$D$356:$D$423,D5442)</f>
        <v>0</v>
      </c>
      <c r="B5442" t="s">
        <v>2171</v>
      </c>
      <c r="C5442">
        <v>260</v>
      </c>
      <c r="D5442" t="s">
        <v>137</v>
      </c>
      <c r="E5442" t="s">
        <v>118</v>
      </c>
      <c r="F5442" s="79" t="s">
        <v>447</v>
      </c>
      <c r="G5442">
        <v>-9.69</v>
      </c>
      <c r="H5442">
        <v>91.4</v>
      </c>
      <c r="I5442">
        <v>306</v>
      </c>
      <c r="J5442">
        <v>101.1</v>
      </c>
      <c r="K5442">
        <v>122</v>
      </c>
      <c r="L5442">
        <v>63.9</v>
      </c>
      <c r="M5442">
        <v>238</v>
      </c>
      <c r="N5442">
        <v>3.6999999999999998E-2</v>
      </c>
      <c r="O5442">
        <v>76</v>
      </c>
      <c r="P5442">
        <v>-7.82</v>
      </c>
      <c r="Q5442">
        <v>278</v>
      </c>
      <c r="R5442">
        <v>98.1</v>
      </c>
      <c r="S5442">
        <v>285</v>
      </c>
      <c r="T5442">
        <v>106</v>
      </c>
      <c r="U5442">
        <v>266</v>
      </c>
      <c r="V5442">
        <v>-4.2699999999999996</v>
      </c>
      <c r="W5442">
        <v>255</v>
      </c>
    </row>
    <row r="5443" spans="1:23" x14ac:dyDescent="0.25">
      <c r="A5443">
        <f>COUNTIF('Value Matchup'!$D$356:$D$423,D5443)</f>
        <v>0</v>
      </c>
      <c r="B5443" t="s">
        <v>2171</v>
      </c>
      <c r="C5443">
        <v>261</v>
      </c>
      <c r="D5443" t="s">
        <v>365</v>
      </c>
      <c r="E5443" t="s">
        <v>1974</v>
      </c>
      <c r="F5443" s="79" t="s">
        <v>1844</v>
      </c>
      <c r="G5443">
        <v>-9.85</v>
      </c>
      <c r="H5443">
        <v>100.7</v>
      </c>
      <c r="I5443">
        <v>207</v>
      </c>
      <c r="J5443">
        <v>110.5</v>
      </c>
      <c r="K5443">
        <v>294</v>
      </c>
      <c r="L5443">
        <v>62.5</v>
      </c>
      <c r="M5443">
        <v>285</v>
      </c>
      <c r="N5443">
        <v>-4.0000000000000001E-3</v>
      </c>
      <c r="O5443">
        <v>179</v>
      </c>
      <c r="P5443">
        <v>-0.34</v>
      </c>
      <c r="Q5443">
        <v>165</v>
      </c>
      <c r="R5443">
        <v>104.5</v>
      </c>
      <c r="S5443">
        <v>128</v>
      </c>
      <c r="T5443">
        <v>104.9</v>
      </c>
      <c r="U5443">
        <v>211</v>
      </c>
      <c r="V5443">
        <v>4.79</v>
      </c>
      <c r="W5443">
        <v>49</v>
      </c>
    </row>
    <row r="5444" spans="1:23" x14ac:dyDescent="0.25">
      <c r="A5444">
        <f>COUNTIF('Value Matchup'!$D$356:$D$423,D5444)</f>
        <v>0</v>
      </c>
      <c r="B5444" t="s">
        <v>2171</v>
      </c>
      <c r="C5444">
        <v>262</v>
      </c>
      <c r="D5444" t="s">
        <v>209</v>
      </c>
      <c r="E5444" t="s">
        <v>182</v>
      </c>
      <c r="F5444" s="79" t="s">
        <v>1759</v>
      </c>
      <c r="G5444">
        <v>-9.91</v>
      </c>
      <c r="H5444">
        <v>96.5</v>
      </c>
      <c r="I5444">
        <v>276</v>
      </c>
      <c r="J5444">
        <v>106.4</v>
      </c>
      <c r="K5444">
        <v>226</v>
      </c>
      <c r="L5444">
        <v>66.400000000000006</v>
      </c>
      <c r="M5444">
        <v>139</v>
      </c>
      <c r="N5444">
        <v>1.4E-2</v>
      </c>
      <c r="O5444">
        <v>135</v>
      </c>
      <c r="P5444">
        <v>5.59</v>
      </c>
      <c r="Q5444">
        <v>67</v>
      </c>
      <c r="R5444">
        <v>106.3</v>
      </c>
      <c r="S5444">
        <v>68</v>
      </c>
      <c r="T5444">
        <v>100.8</v>
      </c>
      <c r="U5444">
        <v>74</v>
      </c>
      <c r="V5444">
        <v>3.6</v>
      </c>
      <c r="W5444">
        <v>65</v>
      </c>
    </row>
    <row r="5445" spans="1:23" x14ac:dyDescent="0.25">
      <c r="A5445">
        <f>COUNTIF('Value Matchup'!$D$356:$D$423,D5445)</f>
        <v>0</v>
      </c>
      <c r="B5445" t="s">
        <v>2171</v>
      </c>
      <c r="C5445">
        <v>263</v>
      </c>
      <c r="D5445" t="s">
        <v>230</v>
      </c>
      <c r="E5445" t="s">
        <v>198</v>
      </c>
      <c r="F5445" s="79" t="s">
        <v>451</v>
      </c>
      <c r="G5445">
        <v>-10.15</v>
      </c>
      <c r="H5445">
        <v>101.5</v>
      </c>
      <c r="I5445">
        <v>189</v>
      </c>
      <c r="J5445">
        <v>111.6</v>
      </c>
      <c r="K5445">
        <v>306</v>
      </c>
      <c r="L5445">
        <v>69.400000000000006</v>
      </c>
      <c r="M5445">
        <v>39</v>
      </c>
      <c r="N5445">
        <v>9.2999999999999999E-2</v>
      </c>
      <c r="O5445">
        <v>16</v>
      </c>
      <c r="P5445">
        <v>-1.87</v>
      </c>
      <c r="Q5445">
        <v>197</v>
      </c>
      <c r="R5445">
        <v>101.9</v>
      </c>
      <c r="S5445">
        <v>220</v>
      </c>
      <c r="T5445">
        <v>103.8</v>
      </c>
      <c r="U5445">
        <v>167</v>
      </c>
      <c r="V5445">
        <v>1.96</v>
      </c>
      <c r="W5445">
        <v>111</v>
      </c>
    </row>
    <row r="5446" spans="1:23" x14ac:dyDescent="0.25">
      <c r="A5446">
        <f>COUNTIF('Value Matchup'!$D$356:$D$423,D5446)</f>
        <v>0</v>
      </c>
      <c r="B5446" t="s">
        <v>2171</v>
      </c>
      <c r="C5446">
        <v>264</v>
      </c>
      <c r="D5446" t="s">
        <v>243</v>
      </c>
      <c r="E5446" t="s">
        <v>176</v>
      </c>
      <c r="F5446" s="79" t="s">
        <v>1772</v>
      </c>
      <c r="G5446">
        <v>-10.19</v>
      </c>
      <c r="H5446">
        <v>99.8</v>
      </c>
      <c r="I5446">
        <v>222</v>
      </c>
      <c r="J5446">
        <v>110</v>
      </c>
      <c r="K5446">
        <v>287</v>
      </c>
      <c r="L5446">
        <v>64.3</v>
      </c>
      <c r="M5446">
        <v>219</v>
      </c>
      <c r="N5446">
        <v>-5.0000000000000001E-3</v>
      </c>
      <c r="O5446">
        <v>180</v>
      </c>
      <c r="P5446">
        <v>-0.46</v>
      </c>
      <c r="Q5446">
        <v>169</v>
      </c>
      <c r="R5446">
        <v>101.5</v>
      </c>
      <c r="S5446">
        <v>232</v>
      </c>
      <c r="T5446">
        <v>102</v>
      </c>
      <c r="U5446">
        <v>111</v>
      </c>
      <c r="V5446">
        <v>-4.28</v>
      </c>
      <c r="W5446">
        <v>257</v>
      </c>
    </row>
    <row r="5447" spans="1:23" x14ac:dyDescent="0.25">
      <c r="A5447">
        <f>COUNTIF('Value Matchup'!$D$356:$D$423,D5447)</f>
        <v>0</v>
      </c>
      <c r="B5447" t="s">
        <v>2171</v>
      </c>
      <c r="C5447">
        <v>265</v>
      </c>
      <c r="D5447" t="s">
        <v>377</v>
      </c>
      <c r="E5447" t="s">
        <v>132</v>
      </c>
      <c r="F5447" s="79" t="s">
        <v>1772</v>
      </c>
      <c r="G5447">
        <v>-10.29</v>
      </c>
      <c r="H5447">
        <v>103.6</v>
      </c>
      <c r="I5447">
        <v>149</v>
      </c>
      <c r="J5447">
        <v>113.9</v>
      </c>
      <c r="K5447">
        <v>322</v>
      </c>
      <c r="L5447">
        <v>66.3</v>
      </c>
      <c r="M5447">
        <v>140</v>
      </c>
      <c r="N5447">
        <v>-5.0999999999999997E-2</v>
      </c>
      <c r="O5447">
        <v>269</v>
      </c>
      <c r="P5447">
        <v>-0.74</v>
      </c>
      <c r="Q5447">
        <v>179</v>
      </c>
      <c r="R5447">
        <v>104.6</v>
      </c>
      <c r="S5447">
        <v>127</v>
      </c>
      <c r="T5447">
        <v>105.3</v>
      </c>
      <c r="U5447">
        <v>234</v>
      </c>
      <c r="V5447">
        <v>7.82</v>
      </c>
      <c r="W5447">
        <v>16</v>
      </c>
    </row>
    <row r="5448" spans="1:23" x14ac:dyDescent="0.25">
      <c r="A5448">
        <f>COUNTIF('Value Matchup'!$D$356:$D$423,D5448)</f>
        <v>0</v>
      </c>
      <c r="B5448" t="s">
        <v>2171</v>
      </c>
      <c r="C5448">
        <v>266</v>
      </c>
      <c r="D5448" t="s">
        <v>1853</v>
      </c>
      <c r="E5448" t="s">
        <v>116</v>
      </c>
      <c r="F5448" s="79" t="s">
        <v>445</v>
      </c>
      <c r="G5448">
        <v>-10.72</v>
      </c>
      <c r="H5448">
        <v>93.8</v>
      </c>
      <c r="I5448">
        <v>295</v>
      </c>
      <c r="J5448">
        <v>104.5</v>
      </c>
      <c r="K5448">
        <v>180</v>
      </c>
      <c r="L5448">
        <v>61.4</v>
      </c>
      <c r="M5448">
        <v>304</v>
      </c>
      <c r="N5448">
        <v>2.3E-2</v>
      </c>
      <c r="O5448">
        <v>108</v>
      </c>
      <c r="P5448">
        <v>-12.06</v>
      </c>
      <c r="Q5448">
        <v>320</v>
      </c>
      <c r="R5448">
        <v>94.6</v>
      </c>
      <c r="S5448">
        <v>320</v>
      </c>
      <c r="T5448">
        <v>106.7</v>
      </c>
      <c r="U5448">
        <v>292</v>
      </c>
      <c r="V5448">
        <v>0.53</v>
      </c>
      <c r="W5448">
        <v>148</v>
      </c>
    </row>
    <row r="5449" spans="1:23" x14ac:dyDescent="0.25">
      <c r="A5449">
        <f>COUNTIF('Value Matchup'!$D$356:$D$423,D5449)</f>
        <v>0</v>
      </c>
      <c r="B5449" t="s">
        <v>2171</v>
      </c>
      <c r="C5449">
        <v>267</v>
      </c>
      <c r="D5449" t="s">
        <v>178</v>
      </c>
      <c r="E5449" t="s">
        <v>146</v>
      </c>
      <c r="F5449" s="79" t="s">
        <v>1867</v>
      </c>
      <c r="G5449">
        <v>-10.76</v>
      </c>
      <c r="H5449">
        <v>95.2</v>
      </c>
      <c r="I5449">
        <v>290</v>
      </c>
      <c r="J5449">
        <v>105.9</v>
      </c>
      <c r="K5449">
        <v>208</v>
      </c>
      <c r="L5449">
        <v>67.5</v>
      </c>
      <c r="M5449">
        <v>102</v>
      </c>
      <c r="N5449">
        <v>-3.2000000000000001E-2</v>
      </c>
      <c r="O5449">
        <v>240</v>
      </c>
      <c r="P5449">
        <v>-5.62</v>
      </c>
      <c r="Q5449">
        <v>253</v>
      </c>
      <c r="R5449">
        <v>99.9</v>
      </c>
      <c r="S5449">
        <v>258</v>
      </c>
      <c r="T5449">
        <v>105.5</v>
      </c>
      <c r="U5449">
        <v>246</v>
      </c>
      <c r="V5449">
        <v>-4.03</v>
      </c>
      <c r="W5449">
        <v>249</v>
      </c>
    </row>
    <row r="5450" spans="1:23" x14ac:dyDescent="0.25">
      <c r="A5450">
        <f>COUNTIF('Value Matchup'!$D$356:$D$423,D5450)</f>
        <v>0</v>
      </c>
      <c r="B5450" t="s">
        <v>2171</v>
      </c>
      <c r="C5450">
        <v>268</v>
      </c>
      <c r="D5450" t="s">
        <v>27</v>
      </c>
      <c r="E5450" t="s">
        <v>136</v>
      </c>
      <c r="F5450" s="79" t="s">
        <v>442</v>
      </c>
      <c r="G5450">
        <v>-10.91</v>
      </c>
      <c r="H5450">
        <v>98.2</v>
      </c>
      <c r="I5450">
        <v>249</v>
      </c>
      <c r="J5450">
        <v>109.2</v>
      </c>
      <c r="K5450">
        <v>276</v>
      </c>
      <c r="L5450">
        <v>68.3</v>
      </c>
      <c r="M5450">
        <v>70</v>
      </c>
      <c r="N5450">
        <v>-2.1999999999999999E-2</v>
      </c>
      <c r="O5450">
        <v>218</v>
      </c>
      <c r="P5450">
        <v>-9.42</v>
      </c>
      <c r="Q5450">
        <v>301</v>
      </c>
      <c r="R5450">
        <v>97</v>
      </c>
      <c r="S5450">
        <v>301</v>
      </c>
      <c r="T5450">
        <v>106.4</v>
      </c>
      <c r="U5450">
        <v>286</v>
      </c>
      <c r="V5450">
        <v>2.38</v>
      </c>
      <c r="W5450">
        <v>96</v>
      </c>
    </row>
    <row r="5451" spans="1:23" x14ac:dyDescent="0.25">
      <c r="A5451">
        <f>COUNTIF('Value Matchup'!$D$356:$D$423,D5451)</f>
        <v>0</v>
      </c>
      <c r="B5451" t="s">
        <v>2171</v>
      </c>
      <c r="C5451">
        <v>269</v>
      </c>
      <c r="D5451" t="s">
        <v>368</v>
      </c>
      <c r="E5451" t="s">
        <v>148</v>
      </c>
      <c r="F5451" s="79" t="s">
        <v>1188</v>
      </c>
      <c r="G5451">
        <v>-11.1</v>
      </c>
      <c r="H5451">
        <v>100.3</v>
      </c>
      <c r="I5451">
        <v>211</v>
      </c>
      <c r="J5451">
        <v>111.4</v>
      </c>
      <c r="K5451">
        <v>302</v>
      </c>
      <c r="L5451">
        <v>63.6</v>
      </c>
      <c r="M5451">
        <v>245</v>
      </c>
      <c r="N5451">
        <v>4.8000000000000001E-2</v>
      </c>
      <c r="O5451">
        <v>60</v>
      </c>
      <c r="P5451">
        <v>-8.9499999999999993</v>
      </c>
      <c r="Q5451">
        <v>295</v>
      </c>
      <c r="R5451">
        <v>98.4</v>
      </c>
      <c r="S5451">
        <v>278</v>
      </c>
      <c r="T5451">
        <v>107.4</v>
      </c>
      <c r="U5451">
        <v>310</v>
      </c>
      <c r="V5451">
        <v>-2.64</v>
      </c>
      <c r="W5451">
        <v>230</v>
      </c>
    </row>
    <row r="5452" spans="1:23" x14ac:dyDescent="0.25">
      <c r="A5452">
        <f>COUNTIF('Value Matchup'!$D$356:$D$423,D5452)</f>
        <v>0</v>
      </c>
      <c r="B5452" t="s">
        <v>2171</v>
      </c>
      <c r="C5452">
        <v>270</v>
      </c>
      <c r="D5452" t="s">
        <v>334</v>
      </c>
      <c r="E5452" t="s">
        <v>148</v>
      </c>
      <c r="F5452" s="79" t="s">
        <v>1194</v>
      </c>
      <c r="G5452">
        <v>-11.5</v>
      </c>
      <c r="H5452">
        <v>101.4</v>
      </c>
      <c r="I5452">
        <v>190</v>
      </c>
      <c r="J5452">
        <v>112.9</v>
      </c>
      <c r="K5452">
        <v>317</v>
      </c>
      <c r="L5452">
        <v>62.8</v>
      </c>
      <c r="M5452">
        <v>278</v>
      </c>
      <c r="N5452">
        <v>6.0999999999999999E-2</v>
      </c>
      <c r="O5452">
        <v>41</v>
      </c>
      <c r="P5452">
        <v>-8.0500000000000007</v>
      </c>
      <c r="Q5452">
        <v>283</v>
      </c>
      <c r="R5452">
        <v>99.5</v>
      </c>
      <c r="S5452">
        <v>261</v>
      </c>
      <c r="T5452">
        <v>107.6</v>
      </c>
      <c r="U5452">
        <v>313</v>
      </c>
      <c r="V5452">
        <v>1.05</v>
      </c>
      <c r="W5452">
        <v>135</v>
      </c>
    </row>
    <row r="5453" spans="1:23" x14ac:dyDescent="0.25">
      <c r="A5453">
        <f>COUNTIF('Value Matchup'!$D$356:$D$423,D5453)</f>
        <v>0</v>
      </c>
      <c r="B5453" t="s">
        <v>2171</v>
      </c>
      <c r="C5453">
        <v>271</v>
      </c>
      <c r="D5453" t="s">
        <v>342</v>
      </c>
      <c r="E5453" t="s">
        <v>108</v>
      </c>
      <c r="F5453" s="79" t="s">
        <v>1188</v>
      </c>
      <c r="G5453">
        <v>-11.53</v>
      </c>
      <c r="H5453">
        <v>97.4</v>
      </c>
      <c r="I5453">
        <v>262</v>
      </c>
      <c r="J5453">
        <v>108.9</v>
      </c>
      <c r="K5453">
        <v>273</v>
      </c>
      <c r="L5453">
        <v>70.599999999999994</v>
      </c>
      <c r="M5453">
        <v>22</v>
      </c>
      <c r="N5453">
        <v>-4.0000000000000001E-3</v>
      </c>
      <c r="O5453">
        <v>177</v>
      </c>
      <c r="P5453">
        <v>-6.99</v>
      </c>
      <c r="Q5453">
        <v>270</v>
      </c>
      <c r="R5453">
        <v>98.6</v>
      </c>
      <c r="S5453">
        <v>277</v>
      </c>
      <c r="T5453">
        <v>105.6</v>
      </c>
      <c r="U5453">
        <v>249</v>
      </c>
      <c r="V5453">
        <v>-0.13</v>
      </c>
      <c r="W5453">
        <v>167</v>
      </c>
    </row>
    <row r="5454" spans="1:23" x14ac:dyDescent="0.25">
      <c r="A5454">
        <f>COUNTIF('Value Matchup'!$D$356:$D$423,D5454)</f>
        <v>0</v>
      </c>
      <c r="B5454" t="s">
        <v>2171</v>
      </c>
      <c r="C5454">
        <v>272</v>
      </c>
      <c r="D5454" t="s">
        <v>285</v>
      </c>
      <c r="E5454" t="s">
        <v>148</v>
      </c>
      <c r="F5454" s="79" t="s">
        <v>1662</v>
      </c>
      <c r="G5454">
        <v>-11.6</v>
      </c>
      <c r="H5454">
        <v>96.7</v>
      </c>
      <c r="I5454">
        <v>272</v>
      </c>
      <c r="J5454">
        <v>108.3</v>
      </c>
      <c r="K5454">
        <v>258</v>
      </c>
      <c r="L5454">
        <v>64.599999999999994</v>
      </c>
      <c r="M5454">
        <v>209</v>
      </c>
      <c r="N5454">
        <v>-3.5000000000000003E-2</v>
      </c>
      <c r="O5454">
        <v>246</v>
      </c>
      <c r="P5454">
        <v>-7.98</v>
      </c>
      <c r="Q5454">
        <v>281</v>
      </c>
      <c r="R5454">
        <v>99</v>
      </c>
      <c r="S5454">
        <v>272</v>
      </c>
      <c r="T5454">
        <v>106.9</v>
      </c>
      <c r="U5454">
        <v>300</v>
      </c>
      <c r="V5454">
        <v>-2.48</v>
      </c>
      <c r="W5454">
        <v>226</v>
      </c>
    </row>
    <row r="5455" spans="1:23" x14ac:dyDescent="0.25">
      <c r="A5455">
        <f>COUNTIF('Value Matchup'!$D$356:$D$423,D5455)</f>
        <v>0</v>
      </c>
      <c r="B5455" t="s">
        <v>2171</v>
      </c>
      <c r="C5455">
        <v>273</v>
      </c>
      <c r="D5455" t="s">
        <v>164</v>
      </c>
      <c r="E5455" t="s">
        <v>112</v>
      </c>
      <c r="F5455" s="79" t="s">
        <v>1869</v>
      </c>
      <c r="G5455">
        <v>-11.69</v>
      </c>
      <c r="H5455">
        <v>97.6</v>
      </c>
      <c r="I5455">
        <v>261</v>
      </c>
      <c r="J5455">
        <v>109.3</v>
      </c>
      <c r="K5455">
        <v>280</v>
      </c>
      <c r="L5455">
        <v>70.599999999999994</v>
      </c>
      <c r="M5455">
        <v>21</v>
      </c>
      <c r="N5455">
        <v>-5.0000000000000001E-3</v>
      </c>
      <c r="O5455">
        <v>181</v>
      </c>
      <c r="P5455">
        <v>1.68</v>
      </c>
      <c r="Q5455">
        <v>128</v>
      </c>
      <c r="R5455">
        <v>104.8</v>
      </c>
      <c r="S5455">
        <v>116</v>
      </c>
      <c r="T5455">
        <v>103.1</v>
      </c>
      <c r="U5455">
        <v>146</v>
      </c>
      <c r="V5455">
        <v>2.2599999999999998</v>
      </c>
      <c r="W5455">
        <v>101</v>
      </c>
    </row>
    <row r="5456" spans="1:23" x14ac:dyDescent="0.25">
      <c r="A5456">
        <f>COUNTIF('Value Matchup'!$D$356:$D$423,D5456)</f>
        <v>0</v>
      </c>
      <c r="B5456" t="s">
        <v>2171</v>
      </c>
      <c r="C5456">
        <v>274</v>
      </c>
      <c r="D5456" t="s">
        <v>372</v>
      </c>
      <c r="E5456" t="s">
        <v>207</v>
      </c>
      <c r="F5456" s="79" t="s">
        <v>2049</v>
      </c>
      <c r="G5456">
        <v>-11.74</v>
      </c>
      <c r="H5456">
        <v>95.6</v>
      </c>
      <c r="I5456">
        <v>283</v>
      </c>
      <c r="J5456">
        <v>107.4</v>
      </c>
      <c r="K5456">
        <v>245</v>
      </c>
      <c r="L5456">
        <v>65.099999999999994</v>
      </c>
      <c r="M5456">
        <v>190</v>
      </c>
      <c r="N5456">
        <v>9.9000000000000005E-2</v>
      </c>
      <c r="O5456">
        <v>11</v>
      </c>
      <c r="P5456">
        <v>-3.77</v>
      </c>
      <c r="Q5456">
        <v>232</v>
      </c>
      <c r="R5456">
        <v>102.5</v>
      </c>
      <c r="S5456">
        <v>201</v>
      </c>
      <c r="T5456">
        <v>106.3</v>
      </c>
      <c r="U5456">
        <v>280</v>
      </c>
      <c r="V5456">
        <v>10.039999999999999</v>
      </c>
      <c r="W5456">
        <v>7</v>
      </c>
    </row>
    <row r="5457" spans="1:23" x14ac:dyDescent="0.25">
      <c r="A5457">
        <f>COUNTIF('Value Matchup'!$D$356:$D$423,D5457)</f>
        <v>0</v>
      </c>
      <c r="B5457" t="s">
        <v>2171</v>
      </c>
      <c r="C5457">
        <v>275</v>
      </c>
      <c r="D5457" t="s">
        <v>256</v>
      </c>
      <c r="E5457" t="s">
        <v>108</v>
      </c>
      <c r="F5457" s="79" t="s">
        <v>1660</v>
      </c>
      <c r="G5457">
        <v>-11.86</v>
      </c>
      <c r="H5457">
        <v>93.2</v>
      </c>
      <c r="I5457">
        <v>300</v>
      </c>
      <c r="J5457">
        <v>105</v>
      </c>
      <c r="K5457">
        <v>191</v>
      </c>
      <c r="L5457">
        <v>68.5</v>
      </c>
      <c r="M5457">
        <v>63</v>
      </c>
      <c r="N5457">
        <v>0.03</v>
      </c>
      <c r="O5457">
        <v>91</v>
      </c>
      <c r="P5457">
        <v>-3.57</v>
      </c>
      <c r="Q5457">
        <v>228</v>
      </c>
      <c r="R5457">
        <v>101.5</v>
      </c>
      <c r="S5457">
        <v>231</v>
      </c>
      <c r="T5457">
        <v>105.1</v>
      </c>
      <c r="U5457">
        <v>223</v>
      </c>
      <c r="V5457">
        <v>4.6399999999999997</v>
      </c>
      <c r="W5457">
        <v>51</v>
      </c>
    </row>
    <row r="5458" spans="1:23" x14ac:dyDescent="0.25">
      <c r="A5458">
        <f>COUNTIF('Value Matchup'!$D$356:$D$423,D5458)</f>
        <v>0</v>
      </c>
      <c r="B5458" t="s">
        <v>2171</v>
      </c>
      <c r="C5458">
        <v>276</v>
      </c>
      <c r="D5458" t="s">
        <v>408</v>
      </c>
      <c r="E5458" t="s">
        <v>148</v>
      </c>
      <c r="F5458" s="79" t="s">
        <v>1078</v>
      </c>
      <c r="G5458">
        <v>-11.92</v>
      </c>
      <c r="H5458">
        <v>95.7</v>
      </c>
      <c r="I5458">
        <v>282</v>
      </c>
      <c r="J5458">
        <v>107.6</v>
      </c>
      <c r="K5458">
        <v>250</v>
      </c>
      <c r="L5458">
        <v>65.900000000000006</v>
      </c>
      <c r="M5458">
        <v>165</v>
      </c>
      <c r="N5458">
        <v>7.3999999999999996E-2</v>
      </c>
      <c r="O5458">
        <v>29</v>
      </c>
      <c r="P5458">
        <v>-7.98</v>
      </c>
      <c r="Q5458">
        <v>282</v>
      </c>
      <c r="R5458">
        <v>99.4</v>
      </c>
      <c r="S5458">
        <v>263</v>
      </c>
      <c r="T5458">
        <v>107.4</v>
      </c>
      <c r="U5458">
        <v>309</v>
      </c>
      <c r="V5458">
        <v>0.84</v>
      </c>
      <c r="W5458">
        <v>141</v>
      </c>
    </row>
    <row r="5459" spans="1:23" x14ac:dyDescent="0.25">
      <c r="A5459">
        <f>COUNTIF('Value Matchup'!$D$356:$D$423,D5459)</f>
        <v>1</v>
      </c>
      <c r="B5459" t="s">
        <v>2171</v>
      </c>
      <c r="C5459">
        <v>277</v>
      </c>
      <c r="D5459" t="s">
        <v>212</v>
      </c>
      <c r="E5459" t="s">
        <v>207</v>
      </c>
      <c r="F5459" s="79" t="s">
        <v>1862</v>
      </c>
      <c r="G5459">
        <v>-12.03</v>
      </c>
      <c r="H5459">
        <v>97.2</v>
      </c>
      <c r="I5459">
        <v>264</v>
      </c>
      <c r="J5459">
        <v>109.3</v>
      </c>
      <c r="K5459">
        <v>279</v>
      </c>
      <c r="L5459">
        <v>65.8</v>
      </c>
      <c r="M5459">
        <v>167</v>
      </c>
      <c r="N5459">
        <v>-3.1E-2</v>
      </c>
      <c r="O5459">
        <v>238</v>
      </c>
      <c r="P5459">
        <v>-2.87</v>
      </c>
      <c r="Q5459">
        <v>221</v>
      </c>
      <c r="R5459">
        <v>102.1</v>
      </c>
      <c r="S5459">
        <v>212</v>
      </c>
      <c r="T5459">
        <v>105</v>
      </c>
      <c r="U5459">
        <v>217</v>
      </c>
      <c r="V5459">
        <v>7.97</v>
      </c>
      <c r="W5459">
        <v>15</v>
      </c>
    </row>
    <row r="5460" spans="1:23" x14ac:dyDescent="0.25">
      <c r="A5460">
        <f>COUNTIF('Value Matchup'!$D$356:$D$423,D5460)</f>
        <v>0</v>
      </c>
      <c r="B5460" t="s">
        <v>2171</v>
      </c>
      <c r="C5460">
        <v>278</v>
      </c>
      <c r="D5460" t="s">
        <v>384</v>
      </c>
      <c r="E5460" t="s">
        <v>176</v>
      </c>
      <c r="F5460" s="79" t="s">
        <v>1755</v>
      </c>
      <c r="G5460">
        <v>-12.15</v>
      </c>
      <c r="H5460">
        <v>94.7</v>
      </c>
      <c r="I5460">
        <v>292</v>
      </c>
      <c r="J5460">
        <v>106.9</v>
      </c>
      <c r="K5460">
        <v>236</v>
      </c>
      <c r="L5460">
        <v>64.3</v>
      </c>
      <c r="M5460">
        <v>220</v>
      </c>
      <c r="N5460">
        <v>2.4E-2</v>
      </c>
      <c r="O5460">
        <v>105</v>
      </c>
      <c r="P5460">
        <v>-1.52</v>
      </c>
      <c r="Q5460">
        <v>191</v>
      </c>
      <c r="R5460">
        <v>101.7</v>
      </c>
      <c r="S5460">
        <v>225</v>
      </c>
      <c r="T5460">
        <v>103.2</v>
      </c>
      <c r="U5460">
        <v>149</v>
      </c>
      <c r="V5460">
        <v>-9.1300000000000008</v>
      </c>
      <c r="W5460">
        <v>308</v>
      </c>
    </row>
    <row r="5461" spans="1:23" x14ac:dyDescent="0.25">
      <c r="A5461">
        <f>COUNTIF('Value Matchup'!$D$356:$D$423,D5461)</f>
        <v>0</v>
      </c>
      <c r="B5461" t="s">
        <v>2171</v>
      </c>
      <c r="C5461">
        <v>279</v>
      </c>
      <c r="D5461" t="s">
        <v>194</v>
      </c>
      <c r="E5461" t="s">
        <v>132</v>
      </c>
      <c r="F5461" s="79" t="s">
        <v>2077</v>
      </c>
      <c r="G5461">
        <v>-12.32</v>
      </c>
      <c r="H5461">
        <v>95.6</v>
      </c>
      <c r="I5461">
        <v>285</v>
      </c>
      <c r="J5461">
        <v>107.9</v>
      </c>
      <c r="K5461">
        <v>253</v>
      </c>
      <c r="L5461">
        <v>68.2</v>
      </c>
      <c r="M5461">
        <v>77</v>
      </c>
      <c r="N5461">
        <v>-7.0000000000000007E-2</v>
      </c>
      <c r="O5461">
        <v>295</v>
      </c>
      <c r="P5461">
        <v>-2.0499999999999998</v>
      </c>
      <c r="Q5461">
        <v>202</v>
      </c>
      <c r="R5461">
        <v>104.2</v>
      </c>
      <c r="S5461">
        <v>136</v>
      </c>
      <c r="T5461">
        <v>106.2</v>
      </c>
      <c r="U5461">
        <v>278</v>
      </c>
      <c r="V5461">
        <v>3.22</v>
      </c>
      <c r="W5461">
        <v>70</v>
      </c>
    </row>
    <row r="5462" spans="1:23" x14ac:dyDescent="0.25">
      <c r="A5462">
        <f>COUNTIF('Value Matchup'!$D$356:$D$423,D5462)</f>
        <v>1</v>
      </c>
      <c r="B5462" t="s">
        <v>2171</v>
      </c>
      <c r="C5462">
        <v>280</v>
      </c>
      <c r="D5462" t="s">
        <v>175</v>
      </c>
      <c r="E5462" t="s">
        <v>121</v>
      </c>
      <c r="F5462" s="79" t="s">
        <v>1405</v>
      </c>
      <c r="G5462">
        <v>-12.4</v>
      </c>
      <c r="H5462">
        <v>99.1</v>
      </c>
      <c r="I5462">
        <v>234</v>
      </c>
      <c r="J5462">
        <v>111.5</v>
      </c>
      <c r="K5462">
        <v>303</v>
      </c>
      <c r="L5462">
        <v>64.2</v>
      </c>
      <c r="M5462">
        <v>225</v>
      </c>
      <c r="N5462">
        <v>9.5000000000000001E-2</v>
      </c>
      <c r="O5462">
        <v>13</v>
      </c>
      <c r="P5462">
        <v>-8.26</v>
      </c>
      <c r="Q5462">
        <v>287</v>
      </c>
      <c r="R5462">
        <v>97.3</v>
      </c>
      <c r="S5462">
        <v>298</v>
      </c>
      <c r="T5462">
        <v>105.5</v>
      </c>
      <c r="U5462">
        <v>247</v>
      </c>
      <c r="V5462">
        <v>-5.09</v>
      </c>
      <c r="W5462">
        <v>266</v>
      </c>
    </row>
    <row r="5463" spans="1:23" x14ac:dyDescent="0.25">
      <c r="A5463">
        <f>COUNTIF('Value Matchup'!$D$356:$D$423,D5463)</f>
        <v>0</v>
      </c>
      <c r="B5463" t="s">
        <v>2171</v>
      </c>
      <c r="C5463">
        <v>281</v>
      </c>
      <c r="D5463" t="s">
        <v>344</v>
      </c>
      <c r="E5463" t="s">
        <v>151</v>
      </c>
      <c r="F5463" s="79" t="s">
        <v>1764</v>
      </c>
      <c r="G5463">
        <v>-12.41</v>
      </c>
      <c r="H5463">
        <v>100</v>
      </c>
      <c r="I5463">
        <v>218</v>
      </c>
      <c r="J5463">
        <v>112.4</v>
      </c>
      <c r="K5463">
        <v>313</v>
      </c>
      <c r="L5463">
        <v>69.900000000000006</v>
      </c>
      <c r="M5463">
        <v>27</v>
      </c>
      <c r="N5463">
        <v>-4.7E-2</v>
      </c>
      <c r="O5463">
        <v>262</v>
      </c>
      <c r="P5463">
        <v>3.31</v>
      </c>
      <c r="Q5463">
        <v>104</v>
      </c>
      <c r="R5463">
        <v>105.7</v>
      </c>
      <c r="S5463">
        <v>85</v>
      </c>
      <c r="T5463">
        <v>102.4</v>
      </c>
      <c r="U5463">
        <v>128</v>
      </c>
      <c r="V5463">
        <v>2.86</v>
      </c>
      <c r="W5463">
        <v>77</v>
      </c>
    </row>
    <row r="5464" spans="1:23" x14ac:dyDescent="0.25">
      <c r="A5464">
        <f>COUNTIF('Value Matchup'!$D$356:$D$423,D5464)</f>
        <v>0</v>
      </c>
      <c r="B5464" t="s">
        <v>2171</v>
      </c>
      <c r="C5464">
        <v>282</v>
      </c>
      <c r="D5464" t="s">
        <v>337</v>
      </c>
      <c r="E5464" t="s">
        <v>148</v>
      </c>
      <c r="F5464" s="79" t="s">
        <v>2049</v>
      </c>
      <c r="G5464">
        <v>-12.44</v>
      </c>
      <c r="H5464">
        <v>97.9</v>
      </c>
      <c r="I5464">
        <v>255</v>
      </c>
      <c r="J5464">
        <v>110.4</v>
      </c>
      <c r="K5464">
        <v>293</v>
      </c>
      <c r="L5464">
        <v>71.900000000000006</v>
      </c>
      <c r="M5464">
        <v>10</v>
      </c>
      <c r="N5464">
        <v>5.5E-2</v>
      </c>
      <c r="O5464">
        <v>49</v>
      </c>
      <c r="P5464">
        <v>-9.7899999999999991</v>
      </c>
      <c r="Q5464">
        <v>305</v>
      </c>
      <c r="R5464">
        <v>97.8</v>
      </c>
      <c r="S5464">
        <v>292</v>
      </c>
      <c r="T5464">
        <v>107.6</v>
      </c>
      <c r="U5464">
        <v>314</v>
      </c>
      <c r="V5464">
        <v>-5.57</v>
      </c>
      <c r="W5464">
        <v>275</v>
      </c>
    </row>
    <row r="5465" spans="1:23" x14ac:dyDescent="0.25">
      <c r="A5465">
        <f>COUNTIF('Value Matchup'!$D$356:$D$423,D5465)</f>
        <v>0</v>
      </c>
      <c r="B5465" t="s">
        <v>2171</v>
      </c>
      <c r="C5465">
        <v>283</v>
      </c>
      <c r="D5465" t="s">
        <v>172</v>
      </c>
      <c r="E5465" t="s">
        <v>173</v>
      </c>
      <c r="F5465" s="79" t="s">
        <v>1769</v>
      </c>
      <c r="G5465">
        <v>-12.53</v>
      </c>
      <c r="H5465">
        <v>93.5</v>
      </c>
      <c r="I5465">
        <v>297</v>
      </c>
      <c r="J5465">
        <v>106</v>
      </c>
      <c r="K5465">
        <v>210</v>
      </c>
      <c r="L5465">
        <v>69.3</v>
      </c>
      <c r="M5465">
        <v>42</v>
      </c>
      <c r="N5465">
        <v>-0.11</v>
      </c>
      <c r="O5465">
        <v>320</v>
      </c>
      <c r="P5465">
        <v>1.62</v>
      </c>
      <c r="Q5465">
        <v>130</v>
      </c>
      <c r="R5465">
        <v>104</v>
      </c>
      <c r="S5465">
        <v>143</v>
      </c>
      <c r="T5465">
        <v>102.4</v>
      </c>
      <c r="U5465">
        <v>126</v>
      </c>
      <c r="V5465">
        <v>0.23</v>
      </c>
      <c r="W5465">
        <v>158</v>
      </c>
    </row>
    <row r="5466" spans="1:23" x14ac:dyDescent="0.25">
      <c r="A5466">
        <f>COUNTIF('Value Matchup'!$D$356:$D$423,D5466)</f>
        <v>0</v>
      </c>
      <c r="B5466" t="s">
        <v>2171</v>
      </c>
      <c r="C5466">
        <v>284</v>
      </c>
      <c r="D5466" t="s">
        <v>248</v>
      </c>
      <c r="E5466" t="s">
        <v>108</v>
      </c>
      <c r="F5466" s="79" t="s">
        <v>1747</v>
      </c>
      <c r="G5466">
        <v>-12.63</v>
      </c>
      <c r="H5466">
        <v>97.2</v>
      </c>
      <c r="I5466">
        <v>265</v>
      </c>
      <c r="J5466">
        <v>109.8</v>
      </c>
      <c r="K5466">
        <v>285</v>
      </c>
      <c r="L5466">
        <v>73.5</v>
      </c>
      <c r="M5466">
        <v>2</v>
      </c>
      <c r="N5466">
        <v>-4.1000000000000002E-2</v>
      </c>
      <c r="O5466">
        <v>256</v>
      </c>
      <c r="P5466">
        <v>-6.69</v>
      </c>
      <c r="Q5466">
        <v>263</v>
      </c>
      <c r="R5466">
        <v>99</v>
      </c>
      <c r="S5466">
        <v>270</v>
      </c>
      <c r="T5466">
        <v>105.7</v>
      </c>
      <c r="U5466">
        <v>251</v>
      </c>
      <c r="V5466">
        <v>-0.76</v>
      </c>
      <c r="W5466">
        <v>182</v>
      </c>
    </row>
    <row r="5467" spans="1:23" x14ac:dyDescent="0.25">
      <c r="A5467">
        <f>COUNTIF('Value Matchup'!$D$356:$D$423,D5467)</f>
        <v>0</v>
      </c>
      <c r="B5467" t="s">
        <v>2171</v>
      </c>
      <c r="C5467">
        <v>285</v>
      </c>
      <c r="D5467" t="s">
        <v>392</v>
      </c>
      <c r="E5467" t="s">
        <v>118</v>
      </c>
      <c r="F5467" s="79" t="s">
        <v>1772</v>
      </c>
      <c r="G5467">
        <v>-12.88</v>
      </c>
      <c r="H5467">
        <v>94.1</v>
      </c>
      <c r="I5467">
        <v>293</v>
      </c>
      <c r="J5467">
        <v>107</v>
      </c>
      <c r="K5467">
        <v>237</v>
      </c>
      <c r="L5467">
        <v>63</v>
      </c>
      <c r="M5467">
        <v>272</v>
      </c>
      <c r="N5467">
        <v>-0.13</v>
      </c>
      <c r="O5467">
        <v>323</v>
      </c>
      <c r="P5467">
        <v>-7.34</v>
      </c>
      <c r="Q5467">
        <v>273</v>
      </c>
      <c r="R5467">
        <v>98</v>
      </c>
      <c r="S5467">
        <v>290</v>
      </c>
      <c r="T5467">
        <v>105.3</v>
      </c>
      <c r="U5467">
        <v>235</v>
      </c>
      <c r="V5467">
        <v>-1.98</v>
      </c>
      <c r="W5467">
        <v>214</v>
      </c>
    </row>
    <row r="5468" spans="1:23" x14ac:dyDescent="0.25">
      <c r="A5468">
        <f>COUNTIF('Value Matchup'!$D$356:$D$423,D5468)</f>
        <v>0</v>
      </c>
      <c r="B5468" t="s">
        <v>2171</v>
      </c>
      <c r="C5468">
        <v>286</v>
      </c>
      <c r="D5468" t="s">
        <v>1398</v>
      </c>
      <c r="E5468" t="s">
        <v>1399</v>
      </c>
      <c r="F5468" s="79" t="s">
        <v>1866</v>
      </c>
      <c r="G5468">
        <v>-12.89</v>
      </c>
      <c r="H5468">
        <v>97.8</v>
      </c>
      <c r="I5468">
        <v>257</v>
      </c>
      <c r="J5468">
        <v>110.7</v>
      </c>
      <c r="K5468">
        <v>296</v>
      </c>
      <c r="L5468">
        <v>64.400000000000006</v>
      </c>
      <c r="M5468">
        <v>218</v>
      </c>
      <c r="N5468">
        <v>-3.7999999999999999E-2</v>
      </c>
      <c r="O5468">
        <v>248</v>
      </c>
      <c r="P5468">
        <v>3.21</v>
      </c>
      <c r="Q5468">
        <v>107</v>
      </c>
      <c r="R5468">
        <v>105.7</v>
      </c>
      <c r="S5468">
        <v>87</v>
      </c>
      <c r="T5468">
        <v>102.5</v>
      </c>
      <c r="U5468">
        <v>130</v>
      </c>
      <c r="V5468">
        <v>4.9800000000000004</v>
      </c>
      <c r="W5468">
        <v>47</v>
      </c>
    </row>
    <row r="5469" spans="1:23" x14ac:dyDescent="0.25">
      <c r="A5469">
        <f>COUNTIF('Value Matchup'!$D$356:$D$423,D5469)</f>
        <v>1</v>
      </c>
      <c r="B5469" t="s">
        <v>2171</v>
      </c>
      <c r="C5469">
        <v>287</v>
      </c>
      <c r="D5469" t="s">
        <v>42</v>
      </c>
      <c r="E5469" t="s">
        <v>169</v>
      </c>
      <c r="F5469" s="79" t="s">
        <v>1862</v>
      </c>
      <c r="G5469">
        <v>-12.98</v>
      </c>
      <c r="H5469">
        <v>98.7</v>
      </c>
      <c r="I5469">
        <v>242</v>
      </c>
      <c r="J5469">
        <v>111.7</v>
      </c>
      <c r="K5469">
        <v>307</v>
      </c>
      <c r="L5469">
        <v>70.7</v>
      </c>
      <c r="M5469">
        <v>19</v>
      </c>
      <c r="N5469">
        <v>2.8000000000000001E-2</v>
      </c>
      <c r="O5469">
        <v>94</v>
      </c>
      <c r="P5469">
        <v>0.24</v>
      </c>
      <c r="Q5469">
        <v>151</v>
      </c>
      <c r="R5469">
        <v>102.7</v>
      </c>
      <c r="S5469">
        <v>196</v>
      </c>
      <c r="T5469">
        <v>102.5</v>
      </c>
      <c r="U5469">
        <v>133</v>
      </c>
      <c r="V5469">
        <v>9.27</v>
      </c>
      <c r="W5469">
        <v>9</v>
      </c>
    </row>
    <row r="5470" spans="1:23" x14ac:dyDescent="0.25">
      <c r="A5470">
        <f>COUNTIF('Value Matchup'!$D$356:$D$423,D5470)</f>
        <v>0</v>
      </c>
      <c r="B5470" t="s">
        <v>2171</v>
      </c>
      <c r="C5470">
        <v>288</v>
      </c>
      <c r="D5470" t="s">
        <v>330</v>
      </c>
      <c r="E5470" t="s">
        <v>159</v>
      </c>
      <c r="F5470" s="79" t="s">
        <v>1860</v>
      </c>
      <c r="G5470">
        <v>-13.01</v>
      </c>
      <c r="H5470">
        <v>96</v>
      </c>
      <c r="I5470">
        <v>279</v>
      </c>
      <c r="J5470">
        <v>109</v>
      </c>
      <c r="K5470">
        <v>275</v>
      </c>
      <c r="L5470">
        <v>65.900000000000006</v>
      </c>
      <c r="M5470">
        <v>164</v>
      </c>
      <c r="N5470">
        <v>-0.01</v>
      </c>
      <c r="O5470">
        <v>192</v>
      </c>
      <c r="P5470">
        <v>-8.9499999999999993</v>
      </c>
      <c r="Q5470">
        <v>296</v>
      </c>
      <c r="R5470">
        <v>97.2</v>
      </c>
      <c r="S5470">
        <v>300</v>
      </c>
      <c r="T5470">
        <v>106.1</v>
      </c>
      <c r="U5470">
        <v>273</v>
      </c>
      <c r="V5470">
        <v>-5.62</v>
      </c>
      <c r="W5470">
        <v>276</v>
      </c>
    </row>
    <row r="5471" spans="1:23" x14ac:dyDescent="0.25">
      <c r="A5471">
        <f>COUNTIF('Value Matchup'!$D$356:$D$423,D5471)</f>
        <v>0</v>
      </c>
      <c r="B5471" t="s">
        <v>2171</v>
      </c>
      <c r="C5471">
        <v>289</v>
      </c>
      <c r="D5471" t="s">
        <v>241</v>
      </c>
      <c r="E5471" t="s">
        <v>207</v>
      </c>
      <c r="F5471" s="79" t="s">
        <v>1188</v>
      </c>
      <c r="G5471">
        <v>-13.11</v>
      </c>
      <c r="H5471">
        <v>97.2</v>
      </c>
      <c r="I5471">
        <v>267</v>
      </c>
      <c r="J5471">
        <v>110.3</v>
      </c>
      <c r="K5471">
        <v>291</v>
      </c>
      <c r="L5471">
        <v>67.599999999999994</v>
      </c>
      <c r="M5471">
        <v>96</v>
      </c>
      <c r="N5471">
        <v>0.10299999999999999</v>
      </c>
      <c r="O5471">
        <v>9</v>
      </c>
      <c r="P5471">
        <v>-6.58</v>
      </c>
      <c r="Q5471">
        <v>262</v>
      </c>
      <c r="R5471">
        <v>100</v>
      </c>
      <c r="S5471">
        <v>256</v>
      </c>
      <c r="T5471">
        <v>106.6</v>
      </c>
      <c r="U5471">
        <v>289</v>
      </c>
      <c r="V5471">
        <v>-9.7100000000000009</v>
      </c>
      <c r="W5471">
        <v>315</v>
      </c>
    </row>
    <row r="5472" spans="1:23" x14ac:dyDescent="0.25">
      <c r="A5472">
        <f>COUNTIF('Value Matchup'!$D$356:$D$423,D5472)</f>
        <v>0</v>
      </c>
      <c r="B5472" t="s">
        <v>2171</v>
      </c>
      <c r="C5472">
        <v>290</v>
      </c>
      <c r="D5472" t="s">
        <v>362</v>
      </c>
      <c r="E5472" t="s">
        <v>116</v>
      </c>
      <c r="F5472" s="79" t="s">
        <v>1860</v>
      </c>
      <c r="G5472">
        <v>-13.49</v>
      </c>
      <c r="H5472">
        <v>96.6</v>
      </c>
      <c r="I5472">
        <v>275</v>
      </c>
      <c r="J5472">
        <v>110</v>
      </c>
      <c r="K5472">
        <v>288</v>
      </c>
      <c r="L5472">
        <v>68</v>
      </c>
      <c r="M5472">
        <v>84</v>
      </c>
      <c r="N5472">
        <v>-7.8E-2</v>
      </c>
      <c r="O5472">
        <v>302</v>
      </c>
      <c r="P5472">
        <v>-13.33</v>
      </c>
      <c r="Q5472">
        <v>322</v>
      </c>
      <c r="R5472">
        <v>93.7</v>
      </c>
      <c r="S5472">
        <v>325</v>
      </c>
      <c r="T5472">
        <v>107</v>
      </c>
      <c r="U5472">
        <v>302</v>
      </c>
      <c r="V5472">
        <v>-3.38</v>
      </c>
      <c r="W5472">
        <v>243</v>
      </c>
    </row>
    <row r="5473" spans="1:23" x14ac:dyDescent="0.25">
      <c r="A5473">
        <f>COUNTIF('Value Matchup'!$D$356:$D$423,D5473)</f>
        <v>0</v>
      </c>
      <c r="B5473" t="s">
        <v>2171</v>
      </c>
      <c r="C5473">
        <v>291</v>
      </c>
      <c r="D5473" t="s">
        <v>240</v>
      </c>
      <c r="E5473" t="s">
        <v>116</v>
      </c>
      <c r="F5473" s="79" t="s">
        <v>1744</v>
      </c>
      <c r="G5473">
        <v>-13.87</v>
      </c>
      <c r="H5473">
        <v>88.4</v>
      </c>
      <c r="I5473">
        <v>314</v>
      </c>
      <c r="J5473">
        <v>102.2</v>
      </c>
      <c r="K5473">
        <v>147</v>
      </c>
      <c r="L5473">
        <v>68.2</v>
      </c>
      <c r="M5473">
        <v>78</v>
      </c>
      <c r="N5473">
        <v>-8.0000000000000002E-3</v>
      </c>
      <c r="O5473">
        <v>186</v>
      </c>
      <c r="P5473">
        <v>-11.06</v>
      </c>
      <c r="Q5473">
        <v>312</v>
      </c>
      <c r="R5473">
        <v>95.6</v>
      </c>
      <c r="S5473">
        <v>313</v>
      </c>
      <c r="T5473">
        <v>106.6</v>
      </c>
      <c r="U5473">
        <v>290</v>
      </c>
      <c r="V5473">
        <v>3.82</v>
      </c>
      <c r="W5473">
        <v>62</v>
      </c>
    </row>
    <row r="5474" spans="1:23" x14ac:dyDescent="0.25">
      <c r="A5474">
        <f>COUNTIF('Value Matchup'!$D$356:$D$423,D5474)</f>
        <v>0</v>
      </c>
      <c r="B5474" t="s">
        <v>2171</v>
      </c>
      <c r="C5474">
        <v>292</v>
      </c>
      <c r="D5474" t="s">
        <v>262</v>
      </c>
      <c r="E5474" t="s">
        <v>161</v>
      </c>
      <c r="F5474" s="79" t="s">
        <v>1759</v>
      </c>
      <c r="G5474">
        <v>-13.91</v>
      </c>
      <c r="H5474">
        <v>93.1</v>
      </c>
      <c r="I5474">
        <v>301</v>
      </c>
      <c r="J5474">
        <v>107</v>
      </c>
      <c r="K5474">
        <v>239</v>
      </c>
      <c r="L5474">
        <v>64</v>
      </c>
      <c r="M5474">
        <v>233</v>
      </c>
      <c r="N5474">
        <v>-4.7E-2</v>
      </c>
      <c r="O5474">
        <v>263</v>
      </c>
      <c r="P5474">
        <v>-3.62</v>
      </c>
      <c r="Q5474">
        <v>231</v>
      </c>
      <c r="R5474">
        <v>101.7</v>
      </c>
      <c r="S5474">
        <v>226</v>
      </c>
      <c r="T5474">
        <v>105.3</v>
      </c>
      <c r="U5474">
        <v>233</v>
      </c>
      <c r="V5474">
        <v>-4.74</v>
      </c>
      <c r="W5474">
        <v>262</v>
      </c>
    </row>
    <row r="5475" spans="1:23" x14ac:dyDescent="0.25">
      <c r="A5475">
        <f>COUNTIF('Value Matchup'!$D$356:$D$423,D5475)</f>
        <v>0</v>
      </c>
      <c r="B5475" t="s">
        <v>2171</v>
      </c>
      <c r="C5475">
        <v>293</v>
      </c>
      <c r="D5475" t="s">
        <v>291</v>
      </c>
      <c r="E5475" t="s">
        <v>118</v>
      </c>
      <c r="F5475" s="79" t="s">
        <v>1746</v>
      </c>
      <c r="G5475">
        <v>-14.06</v>
      </c>
      <c r="H5475">
        <v>93.5</v>
      </c>
      <c r="I5475">
        <v>296</v>
      </c>
      <c r="J5475">
        <v>107.6</v>
      </c>
      <c r="K5475">
        <v>249</v>
      </c>
      <c r="L5475">
        <v>64.099999999999994</v>
      </c>
      <c r="M5475">
        <v>228</v>
      </c>
      <c r="N5475">
        <v>-3.3000000000000002E-2</v>
      </c>
      <c r="O5475">
        <v>242</v>
      </c>
      <c r="P5475">
        <v>-8.5299999999999994</v>
      </c>
      <c r="Q5475">
        <v>290</v>
      </c>
      <c r="R5475">
        <v>96.6</v>
      </c>
      <c r="S5475">
        <v>307</v>
      </c>
      <c r="T5475">
        <v>105.1</v>
      </c>
      <c r="U5475">
        <v>226</v>
      </c>
      <c r="V5475">
        <v>-5.94</v>
      </c>
      <c r="W5475">
        <v>279</v>
      </c>
    </row>
    <row r="5476" spans="1:23" x14ac:dyDescent="0.25">
      <c r="A5476">
        <f>COUNTIF('Value Matchup'!$D$356:$D$423,D5476)</f>
        <v>0</v>
      </c>
      <c r="B5476" t="s">
        <v>2171</v>
      </c>
      <c r="C5476">
        <v>294</v>
      </c>
      <c r="D5476" t="s">
        <v>253</v>
      </c>
      <c r="E5476" t="s">
        <v>153</v>
      </c>
      <c r="F5476" s="79" t="s">
        <v>2077</v>
      </c>
      <c r="G5476">
        <v>-14.09</v>
      </c>
      <c r="H5476">
        <v>96.2</v>
      </c>
      <c r="I5476">
        <v>278</v>
      </c>
      <c r="J5476">
        <v>110.3</v>
      </c>
      <c r="K5476">
        <v>290</v>
      </c>
      <c r="L5476">
        <v>65.3</v>
      </c>
      <c r="M5476">
        <v>183</v>
      </c>
      <c r="N5476">
        <v>-8.0000000000000002E-3</v>
      </c>
      <c r="O5476">
        <v>185</v>
      </c>
      <c r="P5476">
        <v>-0.71</v>
      </c>
      <c r="Q5476">
        <v>177</v>
      </c>
      <c r="R5476">
        <v>103.5</v>
      </c>
      <c r="S5476">
        <v>155</v>
      </c>
      <c r="T5476">
        <v>104.2</v>
      </c>
      <c r="U5476">
        <v>189</v>
      </c>
      <c r="V5476">
        <v>-1.35</v>
      </c>
      <c r="W5476">
        <v>201</v>
      </c>
    </row>
    <row r="5477" spans="1:23" x14ac:dyDescent="0.25">
      <c r="A5477">
        <f>COUNTIF('Value Matchup'!$D$356:$D$423,D5477)</f>
        <v>0</v>
      </c>
      <c r="B5477" t="s">
        <v>2171</v>
      </c>
      <c r="C5477">
        <v>295</v>
      </c>
      <c r="D5477" t="s">
        <v>221</v>
      </c>
      <c r="E5477" t="s">
        <v>118</v>
      </c>
      <c r="F5477" s="79" t="s">
        <v>1744</v>
      </c>
      <c r="G5477">
        <v>-14.16</v>
      </c>
      <c r="H5477">
        <v>95.6</v>
      </c>
      <c r="I5477">
        <v>286</v>
      </c>
      <c r="J5477">
        <v>109.7</v>
      </c>
      <c r="K5477">
        <v>284</v>
      </c>
      <c r="L5477">
        <v>64</v>
      </c>
      <c r="M5477">
        <v>235</v>
      </c>
      <c r="N5477">
        <v>4.1000000000000002E-2</v>
      </c>
      <c r="O5477">
        <v>67</v>
      </c>
      <c r="P5477">
        <v>-7.12</v>
      </c>
      <c r="Q5477">
        <v>271</v>
      </c>
      <c r="R5477">
        <v>98.2</v>
      </c>
      <c r="S5477">
        <v>283</v>
      </c>
      <c r="T5477">
        <v>105.3</v>
      </c>
      <c r="U5477">
        <v>231</v>
      </c>
      <c r="V5477">
        <v>-3.53</v>
      </c>
      <c r="W5477">
        <v>244</v>
      </c>
    </row>
    <row r="5478" spans="1:23" x14ac:dyDescent="0.25">
      <c r="A5478">
        <f>COUNTIF('Value Matchup'!$D$356:$D$423,D5478)</f>
        <v>0</v>
      </c>
      <c r="B5478" t="s">
        <v>2171</v>
      </c>
      <c r="C5478">
        <v>296</v>
      </c>
      <c r="D5478" t="s">
        <v>90</v>
      </c>
      <c r="E5478" t="s">
        <v>118</v>
      </c>
      <c r="F5478" s="79" t="s">
        <v>1746</v>
      </c>
      <c r="G5478">
        <v>-14.69</v>
      </c>
      <c r="H5478">
        <v>95.4</v>
      </c>
      <c r="I5478">
        <v>287</v>
      </c>
      <c r="J5478">
        <v>110.1</v>
      </c>
      <c r="K5478">
        <v>289</v>
      </c>
      <c r="L5478">
        <v>64</v>
      </c>
      <c r="M5478">
        <v>236</v>
      </c>
      <c r="N5478">
        <v>1.6E-2</v>
      </c>
      <c r="O5478">
        <v>129</v>
      </c>
      <c r="P5478">
        <v>-8.1199999999999992</v>
      </c>
      <c r="Q5478">
        <v>285</v>
      </c>
      <c r="R5478">
        <v>97</v>
      </c>
      <c r="S5478">
        <v>303</v>
      </c>
      <c r="T5478">
        <v>105.1</v>
      </c>
      <c r="U5478">
        <v>224</v>
      </c>
      <c r="V5478">
        <v>-7.24</v>
      </c>
      <c r="W5478">
        <v>297</v>
      </c>
    </row>
    <row r="5479" spans="1:23" x14ac:dyDescent="0.25">
      <c r="A5479">
        <f>COUNTIF('Value Matchup'!$D$356:$D$423,D5479)</f>
        <v>0</v>
      </c>
      <c r="B5479" t="s">
        <v>2171</v>
      </c>
      <c r="C5479">
        <v>297</v>
      </c>
      <c r="D5479" t="s">
        <v>284</v>
      </c>
      <c r="E5479" t="s">
        <v>136</v>
      </c>
      <c r="F5479" s="79" t="s">
        <v>1766</v>
      </c>
      <c r="G5479">
        <v>-14.78</v>
      </c>
      <c r="H5479">
        <v>96.4</v>
      </c>
      <c r="I5479">
        <v>277</v>
      </c>
      <c r="J5479">
        <v>111.2</v>
      </c>
      <c r="K5479">
        <v>301</v>
      </c>
      <c r="L5479">
        <v>68.2</v>
      </c>
      <c r="M5479">
        <v>71</v>
      </c>
      <c r="N5479">
        <v>8.0000000000000002E-3</v>
      </c>
      <c r="O5479">
        <v>149</v>
      </c>
      <c r="P5479">
        <v>-11.24</v>
      </c>
      <c r="Q5479">
        <v>313</v>
      </c>
      <c r="R5479">
        <v>95.2</v>
      </c>
      <c r="S5479">
        <v>317</v>
      </c>
      <c r="T5479">
        <v>106.4</v>
      </c>
      <c r="U5479">
        <v>285</v>
      </c>
      <c r="V5479">
        <v>2.65</v>
      </c>
      <c r="W5479">
        <v>85</v>
      </c>
    </row>
    <row r="5480" spans="1:23" x14ac:dyDescent="0.25">
      <c r="A5480">
        <f>COUNTIF('Value Matchup'!$D$356:$D$423,D5480)</f>
        <v>0</v>
      </c>
      <c r="B5480" t="s">
        <v>2171</v>
      </c>
      <c r="C5480">
        <v>298</v>
      </c>
      <c r="D5480" t="s">
        <v>380</v>
      </c>
      <c r="E5480" t="s">
        <v>116</v>
      </c>
      <c r="F5480" s="79" t="s">
        <v>1194</v>
      </c>
      <c r="G5480">
        <v>-15.39</v>
      </c>
      <c r="H5480">
        <v>87.9</v>
      </c>
      <c r="I5480">
        <v>315</v>
      </c>
      <c r="J5480">
        <v>103.3</v>
      </c>
      <c r="K5480">
        <v>165</v>
      </c>
      <c r="L5480">
        <v>69.2</v>
      </c>
      <c r="M5480">
        <v>46</v>
      </c>
      <c r="N5480">
        <v>4.0000000000000001E-3</v>
      </c>
      <c r="O5480">
        <v>157</v>
      </c>
      <c r="P5480">
        <v>-13.94</v>
      </c>
      <c r="Q5480">
        <v>325</v>
      </c>
      <c r="R5480">
        <v>94.3</v>
      </c>
      <c r="S5480">
        <v>322</v>
      </c>
      <c r="T5480">
        <v>108.2</v>
      </c>
      <c r="U5480">
        <v>324</v>
      </c>
      <c r="V5480">
        <v>-5.29</v>
      </c>
      <c r="W5480">
        <v>271</v>
      </c>
    </row>
    <row r="5481" spans="1:23" x14ac:dyDescent="0.25">
      <c r="A5481">
        <f>COUNTIF('Value Matchup'!$D$356:$D$423,D5481)</f>
        <v>0</v>
      </c>
      <c r="B5481" t="s">
        <v>2171</v>
      </c>
      <c r="C5481">
        <v>299</v>
      </c>
      <c r="D5481" t="s">
        <v>218</v>
      </c>
      <c r="E5481" t="s">
        <v>116</v>
      </c>
      <c r="F5481" s="79" t="s">
        <v>1747</v>
      </c>
      <c r="G5481">
        <v>-15.43</v>
      </c>
      <c r="H5481">
        <v>93.4</v>
      </c>
      <c r="I5481">
        <v>298</v>
      </c>
      <c r="J5481">
        <v>108.9</v>
      </c>
      <c r="K5481">
        <v>272</v>
      </c>
      <c r="L5481">
        <v>69.099999999999994</v>
      </c>
      <c r="M5481">
        <v>48</v>
      </c>
      <c r="N5481">
        <v>-4.1000000000000002E-2</v>
      </c>
      <c r="O5481">
        <v>257</v>
      </c>
      <c r="P5481">
        <v>-10.06</v>
      </c>
      <c r="Q5481">
        <v>308</v>
      </c>
      <c r="R5481">
        <v>95.5</v>
      </c>
      <c r="S5481">
        <v>314</v>
      </c>
      <c r="T5481">
        <v>105.6</v>
      </c>
      <c r="U5481">
        <v>248</v>
      </c>
      <c r="V5481">
        <v>8.52</v>
      </c>
      <c r="W5481">
        <v>12</v>
      </c>
    </row>
    <row r="5482" spans="1:23" x14ac:dyDescent="0.25">
      <c r="A5482">
        <f>COUNTIF('Value Matchup'!$D$356:$D$423,D5482)</f>
        <v>0</v>
      </c>
      <c r="B5482" t="s">
        <v>2171</v>
      </c>
      <c r="C5482">
        <v>300</v>
      </c>
      <c r="D5482" t="s">
        <v>329</v>
      </c>
      <c r="E5482" t="s">
        <v>148</v>
      </c>
      <c r="F5482" s="79" t="s">
        <v>1862</v>
      </c>
      <c r="G5482">
        <v>-15.58</v>
      </c>
      <c r="H5482">
        <v>98.2</v>
      </c>
      <c r="I5482">
        <v>250</v>
      </c>
      <c r="J5482">
        <v>113.8</v>
      </c>
      <c r="K5482">
        <v>320</v>
      </c>
      <c r="L5482">
        <v>69.8</v>
      </c>
      <c r="M5482">
        <v>32</v>
      </c>
      <c r="N5482">
        <v>-6.7000000000000004E-2</v>
      </c>
      <c r="O5482">
        <v>290</v>
      </c>
      <c r="P5482">
        <v>-9.49</v>
      </c>
      <c r="Q5482">
        <v>303</v>
      </c>
      <c r="R5482">
        <v>98.3</v>
      </c>
      <c r="S5482">
        <v>282</v>
      </c>
      <c r="T5482">
        <v>107.8</v>
      </c>
      <c r="U5482">
        <v>318</v>
      </c>
      <c r="V5482">
        <v>-4.97</v>
      </c>
      <c r="W5482">
        <v>265</v>
      </c>
    </row>
    <row r="5483" spans="1:23" x14ac:dyDescent="0.25">
      <c r="A5483">
        <f>COUNTIF('Value Matchup'!$D$356:$D$423,D5483)</f>
        <v>0</v>
      </c>
      <c r="B5483" t="s">
        <v>2171</v>
      </c>
      <c r="C5483">
        <v>301</v>
      </c>
      <c r="D5483" t="s">
        <v>298</v>
      </c>
      <c r="E5483" t="s">
        <v>136</v>
      </c>
      <c r="F5483" s="79" t="s">
        <v>1744</v>
      </c>
      <c r="G5483">
        <v>-16.07</v>
      </c>
      <c r="H5483">
        <v>92.3</v>
      </c>
      <c r="I5483">
        <v>303</v>
      </c>
      <c r="J5483">
        <v>108.4</v>
      </c>
      <c r="K5483">
        <v>261</v>
      </c>
      <c r="L5483">
        <v>63.2</v>
      </c>
      <c r="M5483">
        <v>266</v>
      </c>
      <c r="N5483">
        <v>2.1999999999999999E-2</v>
      </c>
      <c r="O5483">
        <v>109</v>
      </c>
      <c r="P5483">
        <v>-13.62</v>
      </c>
      <c r="Q5483">
        <v>324</v>
      </c>
      <c r="R5483">
        <v>94.1</v>
      </c>
      <c r="S5483">
        <v>324</v>
      </c>
      <c r="T5483">
        <v>107.7</v>
      </c>
      <c r="U5483">
        <v>317</v>
      </c>
      <c r="V5483">
        <v>-6.34</v>
      </c>
      <c r="W5483">
        <v>282</v>
      </c>
    </row>
    <row r="5484" spans="1:23" x14ac:dyDescent="0.25">
      <c r="A5484">
        <f>COUNTIF('Value Matchup'!$D$356:$D$423,D5484)</f>
        <v>0</v>
      </c>
      <c r="B5484" t="s">
        <v>2171</v>
      </c>
      <c r="C5484">
        <v>302</v>
      </c>
      <c r="D5484" t="s">
        <v>115</v>
      </c>
      <c r="E5484" t="s">
        <v>116</v>
      </c>
      <c r="F5484" s="79" t="s">
        <v>442</v>
      </c>
      <c r="G5484">
        <v>-16.329999999999998</v>
      </c>
      <c r="H5484">
        <v>95.3</v>
      </c>
      <c r="I5484">
        <v>288</v>
      </c>
      <c r="J5484">
        <v>111.6</v>
      </c>
      <c r="K5484">
        <v>305</v>
      </c>
      <c r="L5484">
        <v>69.599999999999994</v>
      </c>
      <c r="M5484">
        <v>36</v>
      </c>
      <c r="N5484">
        <v>3.7999999999999999E-2</v>
      </c>
      <c r="O5484">
        <v>73</v>
      </c>
      <c r="P5484">
        <v>-13.43</v>
      </c>
      <c r="Q5484">
        <v>323</v>
      </c>
      <c r="R5484">
        <v>94.2</v>
      </c>
      <c r="S5484">
        <v>323</v>
      </c>
      <c r="T5484">
        <v>107.6</v>
      </c>
      <c r="U5484">
        <v>316</v>
      </c>
      <c r="V5484">
        <v>-1.1000000000000001</v>
      </c>
      <c r="W5484">
        <v>190</v>
      </c>
    </row>
    <row r="5485" spans="1:23" x14ac:dyDescent="0.25">
      <c r="A5485">
        <f>COUNTIF('Value Matchup'!$D$356:$D$423,D5485)</f>
        <v>0</v>
      </c>
      <c r="B5485" t="s">
        <v>2171</v>
      </c>
      <c r="C5485">
        <v>303</v>
      </c>
      <c r="D5485" t="s">
        <v>252</v>
      </c>
      <c r="E5485" t="s">
        <v>148</v>
      </c>
      <c r="F5485" s="79" t="s">
        <v>1784</v>
      </c>
      <c r="G5485">
        <v>-16.600000000000001</v>
      </c>
      <c r="H5485">
        <v>92.8</v>
      </c>
      <c r="I5485">
        <v>302</v>
      </c>
      <c r="J5485">
        <v>109.4</v>
      </c>
      <c r="K5485">
        <v>281</v>
      </c>
      <c r="L5485">
        <v>71</v>
      </c>
      <c r="M5485">
        <v>14</v>
      </c>
      <c r="N5485">
        <v>6.0000000000000001E-3</v>
      </c>
      <c r="O5485">
        <v>153</v>
      </c>
      <c r="P5485">
        <v>-9.11</v>
      </c>
      <c r="Q5485">
        <v>297</v>
      </c>
      <c r="R5485">
        <v>98.4</v>
      </c>
      <c r="S5485">
        <v>279</v>
      </c>
      <c r="T5485">
        <v>107.5</v>
      </c>
      <c r="U5485">
        <v>312</v>
      </c>
      <c r="V5485">
        <v>-5.4</v>
      </c>
      <c r="W5485">
        <v>273</v>
      </c>
    </row>
    <row r="5486" spans="1:23" x14ac:dyDescent="0.25">
      <c r="A5486">
        <f>COUNTIF('Value Matchup'!$D$356:$D$423,D5486)</f>
        <v>0</v>
      </c>
      <c r="B5486" t="s">
        <v>2171</v>
      </c>
      <c r="C5486">
        <v>304</v>
      </c>
      <c r="D5486" t="s">
        <v>415</v>
      </c>
      <c r="E5486" t="s">
        <v>1974</v>
      </c>
      <c r="F5486" s="79" t="s">
        <v>1866</v>
      </c>
      <c r="G5486">
        <v>-17.12</v>
      </c>
      <c r="H5486">
        <v>95.8</v>
      </c>
      <c r="I5486">
        <v>280</v>
      </c>
      <c r="J5486">
        <v>112.9</v>
      </c>
      <c r="K5486">
        <v>316</v>
      </c>
      <c r="L5486">
        <v>67.3</v>
      </c>
      <c r="M5486">
        <v>109</v>
      </c>
      <c r="N5486">
        <v>-5.7000000000000002E-2</v>
      </c>
      <c r="O5486">
        <v>276</v>
      </c>
      <c r="P5486">
        <v>-0.87</v>
      </c>
      <c r="Q5486">
        <v>181</v>
      </c>
      <c r="R5486">
        <v>104</v>
      </c>
      <c r="S5486">
        <v>144</v>
      </c>
      <c r="T5486">
        <v>104.8</v>
      </c>
      <c r="U5486">
        <v>209</v>
      </c>
      <c r="V5486">
        <v>1.46</v>
      </c>
      <c r="W5486">
        <v>125</v>
      </c>
    </row>
    <row r="5487" spans="1:23" x14ac:dyDescent="0.25">
      <c r="A5487">
        <f>COUNTIF('Value Matchup'!$D$356:$D$423,D5487)</f>
        <v>0</v>
      </c>
      <c r="B5487" t="s">
        <v>2171</v>
      </c>
      <c r="C5487">
        <v>305</v>
      </c>
      <c r="D5487" t="s">
        <v>394</v>
      </c>
      <c r="E5487" t="s">
        <v>159</v>
      </c>
      <c r="F5487" s="79" t="s">
        <v>1862</v>
      </c>
      <c r="G5487">
        <v>-17.149999999999999</v>
      </c>
      <c r="H5487">
        <v>93.4</v>
      </c>
      <c r="I5487">
        <v>299</v>
      </c>
      <c r="J5487">
        <v>110.6</v>
      </c>
      <c r="K5487">
        <v>295</v>
      </c>
      <c r="L5487">
        <v>65.099999999999994</v>
      </c>
      <c r="M5487">
        <v>191</v>
      </c>
      <c r="N5487">
        <v>2.7E-2</v>
      </c>
      <c r="O5487">
        <v>98</v>
      </c>
      <c r="P5487">
        <v>-3.58</v>
      </c>
      <c r="Q5487">
        <v>229</v>
      </c>
      <c r="R5487">
        <v>100.4</v>
      </c>
      <c r="S5487">
        <v>250</v>
      </c>
      <c r="T5487">
        <v>104</v>
      </c>
      <c r="U5487">
        <v>179</v>
      </c>
      <c r="V5487">
        <v>9.6199999999999992</v>
      </c>
      <c r="W5487">
        <v>8</v>
      </c>
    </row>
    <row r="5488" spans="1:23" x14ac:dyDescent="0.25">
      <c r="A5488">
        <f>COUNTIF('Value Matchup'!$D$356:$D$423,D5488)</f>
        <v>0</v>
      </c>
      <c r="B5488" t="s">
        <v>2171</v>
      </c>
      <c r="C5488">
        <v>306</v>
      </c>
      <c r="D5488" t="s">
        <v>251</v>
      </c>
      <c r="E5488" t="s">
        <v>207</v>
      </c>
      <c r="F5488" s="79" t="s">
        <v>1772</v>
      </c>
      <c r="G5488">
        <v>-17.5</v>
      </c>
      <c r="H5488">
        <v>96.8</v>
      </c>
      <c r="I5488">
        <v>271</v>
      </c>
      <c r="J5488">
        <v>114.3</v>
      </c>
      <c r="K5488">
        <v>324</v>
      </c>
      <c r="L5488">
        <v>66.2</v>
      </c>
      <c r="M5488">
        <v>145</v>
      </c>
      <c r="N5488">
        <v>-3.2000000000000001E-2</v>
      </c>
      <c r="O5488">
        <v>241</v>
      </c>
      <c r="P5488">
        <v>-4.2699999999999996</v>
      </c>
      <c r="Q5488">
        <v>239</v>
      </c>
      <c r="R5488">
        <v>102.1</v>
      </c>
      <c r="S5488">
        <v>213</v>
      </c>
      <c r="T5488">
        <v>106.4</v>
      </c>
      <c r="U5488">
        <v>283</v>
      </c>
      <c r="V5488">
        <v>2.4500000000000002</v>
      </c>
      <c r="W5488">
        <v>91</v>
      </c>
    </row>
    <row r="5489" spans="1:23" x14ac:dyDescent="0.25">
      <c r="A5489">
        <f>COUNTIF('Value Matchup'!$D$356:$D$423,D5489)</f>
        <v>0</v>
      </c>
      <c r="B5489" t="s">
        <v>2171</v>
      </c>
      <c r="C5489">
        <v>307</v>
      </c>
      <c r="D5489" t="s">
        <v>43</v>
      </c>
      <c r="E5489" t="s">
        <v>146</v>
      </c>
      <c r="F5489" s="79" t="s">
        <v>2078</v>
      </c>
      <c r="G5489">
        <v>-18.14</v>
      </c>
      <c r="H5489">
        <v>90</v>
      </c>
      <c r="I5489">
        <v>311</v>
      </c>
      <c r="J5489">
        <v>108.1</v>
      </c>
      <c r="K5489">
        <v>256</v>
      </c>
      <c r="L5489">
        <v>70.8</v>
      </c>
      <c r="M5489">
        <v>18</v>
      </c>
      <c r="N5489">
        <v>-4.5999999999999999E-2</v>
      </c>
      <c r="O5489">
        <v>261</v>
      </c>
      <c r="P5489">
        <v>-4.46</v>
      </c>
      <c r="Q5489">
        <v>242</v>
      </c>
      <c r="R5489">
        <v>100.1</v>
      </c>
      <c r="S5489">
        <v>255</v>
      </c>
      <c r="T5489">
        <v>104.6</v>
      </c>
      <c r="U5489">
        <v>202</v>
      </c>
      <c r="V5489">
        <v>-3.15</v>
      </c>
      <c r="W5489">
        <v>239</v>
      </c>
    </row>
    <row r="5490" spans="1:23" x14ac:dyDescent="0.25">
      <c r="A5490">
        <f>COUNTIF('Value Matchup'!$D$356:$D$423,D5490)</f>
        <v>0</v>
      </c>
      <c r="B5490" t="s">
        <v>2171</v>
      </c>
      <c r="C5490">
        <v>308</v>
      </c>
      <c r="D5490" t="s">
        <v>165</v>
      </c>
      <c r="E5490" t="s">
        <v>159</v>
      </c>
      <c r="F5490" s="79" t="s">
        <v>1759</v>
      </c>
      <c r="G5490">
        <v>-18.21</v>
      </c>
      <c r="H5490">
        <v>90.6</v>
      </c>
      <c r="I5490">
        <v>308</v>
      </c>
      <c r="J5490">
        <v>108.8</v>
      </c>
      <c r="K5490">
        <v>271</v>
      </c>
      <c r="L5490">
        <v>61.3</v>
      </c>
      <c r="M5490">
        <v>306</v>
      </c>
      <c r="N5490">
        <v>-0.11</v>
      </c>
      <c r="O5490">
        <v>319</v>
      </c>
      <c r="P5490">
        <v>-6.96</v>
      </c>
      <c r="Q5490">
        <v>269</v>
      </c>
      <c r="R5490">
        <v>98.8</v>
      </c>
      <c r="S5490">
        <v>274</v>
      </c>
      <c r="T5490">
        <v>105.8</v>
      </c>
      <c r="U5490">
        <v>258</v>
      </c>
      <c r="V5490">
        <v>-0.51</v>
      </c>
      <c r="W5490">
        <v>178</v>
      </c>
    </row>
    <row r="5491" spans="1:23" x14ac:dyDescent="0.25">
      <c r="A5491">
        <f>COUNTIF('Value Matchup'!$D$356:$D$423,D5491)</f>
        <v>0</v>
      </c>
      <c r="B5491" t="s">
        <v>2171</v>
      </c>
      <c r="C5491">
        <v>309</v>
      </c>
      <c r="D5491" t="s">
        <v>228</v>
      </c>
      <c r="E5491" t="s">
        <v>136</v>
      </c>
      <c r="F5491" s="79" t="s">
        <v>1759</v>
      </c>
      <c r="G5491">
        <v>-19.39</v>
      </c>
      <c r="H5491">
        <v>87.4</v>
      </c>
      <c r="I5491">
        <v>318</v>
      </c>
      <c r="J5491">
        <v>106.8</v>
      </c>
      <c r="K5491">
        <v>234</v>
      </c>
      <c r="L5491">
        <v>65.900000000000006</v>
      </c>
      <c r="M5491">
        <v>166</v>
      </c>
      <c r="N5491">
        <v>-8.3000000000000004E-2</v>
      </c>
      <c r="O5491">
        <v>307</v>
      </c>
      <c r="P5491">
        <v>-12.28</v>
      </c>
      <c r="Q5491">
        <v>321</v>
      </c>
      <c r="R5491">
        <v>96</v>
      </c>
      <c r="S5491">
        <v>311</v>
      </c>
      <c r="T5491">
        <v>108.2</v>
      </c>
      <c r="U5491">
        <v>325</v>
      </c>
      <c r="V5491">
        <v>-5.14</v>
      </c>
      <c r="W5491">
        <v>270</v>
      </c>
    </row>
    <row r="5492" spans="1:23" x14ac:dyDescent="0.25">
      <c r="A5492">
        <f>COUNTIF('Value Matchup'!$D$356:$D$423,D5492)</f>
        <v>0</v>
      </c>
      <c r="B5492" t="s">
        <v>2171</v>
      </c>
      <c r="C5492">
        <v>310</v>
      </c>
      <c r="D5492" t="s">
        <v>59</v>
      </c>
      <c r="E5492" t="s">
        <v>118</v>
      </c>
      <c r="F5492" s="79" t="s">
        <v>1771</v>
      </c>
      <c r="G5492">
        <v>-19.86</v>
      </c>
      <c r="H5492">
        <v>87.6</v>
      </c>
      <c r="I5492">
        <v>317</v>
      </c>
      <c r="J5492">
        <v>107.4</v>
      </c>
      <c r="K5492">
        <v>247</v>
      </c>
      <c r="L5492">
        <v>62.5</v>
      </c>
      <c r="M5492">
        <v>284</v>
      </c>
      <c r="N5492">
        <v>-5.5E-2</v>
      </c>
      <c r="O5492">
        <v>274</v>
      </c>
      <c r="P5492">
        <v>-9.16</v>
      </c>
      <c r="Q5492">
        <v>298</v>
      </c>
      <c r="R5492">
        <v>97</v>
      </c>
      <c r="S5492">
        <v>302</v>
      </c>
      <c r="T5492">
        <v>106.2</v>
      </c>
      <c r="U5492">
        <v>277</v>
      </c>
      <c r="V5492">
        <v>-9.44</v>
      </c>
      <c r="W5492">
        <v>312</v>
      </c>
    </row>
    <row r="5493" spans="1:23" x14ac:dyDescent="0.25">
      <c r="A5493">
        <f>COUNTIF('Value Matchup'!$D$356:$D$423,D5493)</f>
        <v>0</v>
      </c>
      <c r="B5493" t="s">
        <v>2171</v>
      </c>
      <c r="C5493">
        <v>311</v>
      </c>
      <c r="D5493" t="s">
        <v>203</v>
      </c>
      <c r="E5493" t="s">
        <v>123</v>
      </c>
      <c r="F5493" s="79" t="s">
        <v>2080</v>
      </c>
      <c r="G5493">
        <v>-20.85</v>
      </c>
      <c r="H5493">
        <v>84</v>
      </c>
      <c r="I5493">
        <v>321</v>
      </c>
      <c r="J5493">
        <v>104.8</v>
      </c>
      <c r="K5493">
        <v>186</v>
      </c>
      <c r="L5493">
        <v>62.1</v>
      </c>
      <c r="M5493">
        <v>291</v>
      </c>
      <c r="N5493">
        <v>-1.4999999999999999E-2</v>
      </c>
      <c r="O5493">
        <v>201</v>
      </c>
      <c r="P5493">
        <v>-1.1399999999999999</v>
      </c>
      <c r="Q5493">
        <v>184</v>
      </c>
      <c r="R5493">
        <v>103.4</v>
      </c>
      <c r="S5493">
        <v>166</v>
      </c>
      <c r="T5493">
        <v>104.5</v>
      </c>
      <c r="U5493">
        <v>199</v>
      </c>
      <c r="V5493">
        <v>-2.69</v>
      </c>
      <c r="W5493">
        <v>231</v>
      </c>
    </row>
    <row r="5494" spans="1:23" x14ac:dyDescent="0.25">
      <c r="A5494">
        <f>COUNTIF('Value Matchup'!$D$356:$D$423,D5494)</f>
        <v>0</v>
      </c>
      <c r="B5494" t="s">
        <v>2171</v>
      </c>
      <c r="C5494">
        <v>312</v>
      </c>
      <c r="D5494" t="s">
        <v>119</v>
      </c>
      <c r="E5494" t="s">
        <v>116</v>
      </c>
      <c r="F5494" s="79" t="s">
        <v>1747</v>
      </c>
      <c r="G5494">
        <v>-20.96</v>
      </c>
      <c r="H5494">
        <v>91.9</v>
      </c>
      <c r="I5494">
        <v>304</v>
      </c>
      <c r="J5494">
        <v>112.9</v>
      </c>
      <c r="K5494">
        <v>315</v>
      </c>
      <c r="L5494">
        <v>67.5</v>
      </c>
      <c r="M5494">
        <v>105</v>
      </c>
      <c r="N5494">
        <v>7.3999999999999996E-2</v>
      </c>
      <c r="O5494">
        <v>27</v>
      </c>
      <c r="P5494">
        <v>-11.69</v>
      </c>
      <c r="Q5494">
        <v>315</v>
      </c>
      <c r="R5494">
        <v>94.9</v>
      </c>
      <c r="S5494">
        <v>319</v>
      </c>
      <c r="T5494">
        <v>106.6</v>
      </c>
      <c r="U5494">
        <v>288</v>
      </c>
      <c r="V5494">
        <v>-2.2400000000000002</v>
      </c>
      <c r="W5494">
        <v>219</v>
      </c>
    </row>
    <row r="5495" spans="1:23" x14ac:dyDescent="0.25">
      <c r="A5495">
        <f>COUNTIF('Value Matchup'!$D$356:$D$423,D5495)</f>
        <v>0</v>
      </c>
      <c r="B5495" t="s">
        <v>2171</v>
      </c>
      <c r="C5495">
        <v>313</v>
      </c>
      <c r="D5495" t="s">
        <v>135</v>
      </c>
      <c r="E5495" t="s">
        <v>136</v>
      </c>
      <c r="F5495" s="79" t="s">
        <v>1755</v>
      </c>
      <c r="G5495">
        <v>-21.96</v>
      </c>
      <c r="H5495">
        <v>90.2</v>
      </c>
      <c r="I5495">
        <v>309</v>
      </c>
      <c r="J5495">
        <v>112.1</v>
      </c>
      <c r="K5495">
        <v>311</v>
      </c>
      <c r="L5495">
        <v>63.4</v>
      </c>
      <c r="M5495">
        <v>260</v>
      </c>
      <c r="N5495">
        <v>4.0000000000000001E-3</v>
      </c>
      <c r="O5495">
        <v>159</v>
      </c>
      <c r="P5495">
        <v>-11.99</v>
      </c>
      <c r="Q5495">
        <v>319</v>
      </c>
      <c r="R5495">
        <v>94.6</v>
      </c>
      <c r="S5495">
        <v>321</v>
      </c>
      <c r="T5495">
        <v>106.6</v>
      </c>
      <c r="U5495">
        <v>287</v>
      </c>
      <c r="V5495">
        <v>-3.79</v>
      </c>
      <c r="W5495">
        <v>247</v>
      </c>
    </row>
    <row r="5496" spans="1:23" x14ac:dyDescent="0.25">
      <c r="A5496">
        <f>COUNTIF('Value Matchup'!$D$356:$D$423,D5496)</f>
        <v>0</v>
      </c>
      <c r="B5496" t="s">
        <v>2171</v>
      </c>
      <c r="C5496">
        <v>314</v>
      </c>
      <c r="D5496" t="s">
        <v>158</v>
      </c>
      <c r="E5496" t="s">
        <v>207</v>
      </c>
      <c r="F5496" s="79" t="s">
        <v>2076</v>
      </c>
      <c r="G5496">
        <v>-22.61</v>
      </c>
      <c r="H5496">
        <v>91.7</v>
      </c>
      <c r="I5496">
        <v>305</v>
      </c>
      <c r="J5496">
        <v>114.3</v>
      </c>
      <c r="K5496">
        <v>325</v>
      </c>
      <c r="L5496">
        <v>73.099999999999994</v>
      </c>
      <c r="M5496">
        <v>5</v>
      </c>
      <c r="N5496">
        <v>-8.9999999999999993E-3</v>
      </c>
      <c r="O5496">
        <v>190</v>
      </c>
      <c r="P5496">
        <v>-4.03</v>
      </c>
      <c r="Q5496">
        <v>234</v>
      </c>
      <c r="R5496">
        <v>102.1</v>
      </c>
      <c r="S5496">
        <v>215</v>
      </c>
      <c r="T5496">
        <v>106.1</v>
      </c>
      <c r="U5496">
        <v>272</v>
      </c>
      <c r="V5496">
        <v>0.47</v>
      </c>
      <c r="W5496">
        <v>150</v>
      </c>
    </row>
    <row r="5497" spans="1:23" x14ac:dyDescent="0.25">
      <c r="A5497">
        <f>COUNTIF('Value Matchup'!$D$356:$D$423,D5497)</f>
        <v>0</v>
      </c>
      <c r="B5497" t="s">
        <v>2171</v>
      </c>
      <c r="C5497">
        <v>315</v>
      </c>
      <c r="D5497" t="s">
        <v>260</v>
      </c>
      <c r="E5497" t="s">
        <v>161</v>
      </c>
      <c r="F5497" s="79" t="s">
        <v>2139</v>
      </c>
      <c r="G5497">
        <v>-23.48</v>
      </c>
      <c r="H5497">
        <v>89.5</v>
      </c>
      <c r="I5497">
        <v>312</v>
      </c>
      <c r="J5497">
        <v>113</v>
      </c>
      <c r="K5497">
        <v>318</v>
      </c>
      <c r="L5497">
        <v>66</v>
      </c>
      <c r="M5497">
        <v>157</v>
      </c>
      <c r="N5497">
        <v>-3.9E-2</v>
      </c>
      <c r="O5497">
        <v>252</v>
      </c>
      <c r="P5497">
        <v>-4.17</v>
      </c>
      <c r="Q5497">
        <v>236</v>
      </c>
      <c r="R5497">
        <v>100.9</v>
      </c>
      <c r="S5497">
        <v>244</v>
      </c>
      <c r="T5497">
        <v>105.1</v>
      </c>
      <c r="U5497">
        <v>222</v>
      </c>
      <c r="V5497">
        <v>-8.11</v>
      </c>
      <c r="W5497">
        <v>303</v>
      </c>
    </row>
    <row r="5498" spans="1:23" x14ac:dyDescent="0.25">
      <c r="A5498">
        <f>COUNTIF('Value Matchup'!$D$356:$D$423,D5498)</f>
        <v>0</v>
      </c>
      <c r="B5498" t="s">
        <v>2171</v>
      </c>
      <c r="C5498">
        <v>316</v>
      </c>
      <c r="D5498" t="s">
        <v>349</v>
      </c>
      <c r="E5498" t="s">
        <v>1399</v>
      </c>
      <c r="F5498" s="79" t="s">
        <v>1933</v>
      </c>
      <c r="G5498">
        <v>-23.73</v>
      </c>
      <c r="H5498">
        <v>85.3</v>
      </c>
      <c r="I5498">
        <v>320</v>
      </c>
      <c r="J5498">
        <v>109</v>
      </c>
      <c r="K5498">
        <v>274</v>
      </c>
      <c r="L5498">
        <v>70.900000000000006</v>
      </c>
      <c r="M5498">
        <v>17</v>
      </c>
      <c r="N5498">
        <v>1.4999999999999999E-2</v>
      </c>
      <c r="O5498">
        <v>132</v>
      </c>
      <c r="P5498">
        <v>-2.04</v>
      </c>
      <c r="Q5498">
        <v>201</v>
      </c>
      <c r="R5498">
        <v>102.9</v>
      </c>
      <c r="S5498">
        <v>186</v>
      </c>
      <c r="T5498">
        <v>104.9</v>
      </c>
      <c r="U5498">
        <v>214</v>
      </c>
      <c r="V5498">
        <v>-1.56</v>
      </c>
      <c r="W5498">
        <v>206</v>
      </c>
    </row>
    <row r="5499" spans="1:23" x14ac:dyDescent="0.25">
      <c r="A5499">
        <f>COUNTIF('Value Matchup'!$D$356:$D$423,D5499)</f>
        <v>0</v>
      </c>
      <c r="B5499" t="s">
        <v>2171</v>
      </c>
      <c r="C5499">
        <v>317</v>
      </c>
      <c r="D5499" t="s">
        <v>296</v>
      </c>
      <c r="E5499" t="s">
        <v>108</v>
      </c>
      <c r="F5499" s="79" t="s">
        <v>2077</v>
      </c>
      <c r="G5499">
        <v>-24</v>
      </c>
      <c r="H5499">
        <v>90.2</v>
      </c>
      <c r="I5499">
        <v>310</v>
      </c>
      <c r="J5499">
        <v>114.2</v>
      </c>
      <c r="K5499">
        <v>323</v>
      </c>
      <c r="L5499">
        <v>66</v>
      </c>
      <c r="M5499">
        <v>156</v>
      </c>
      <c r="N5499">
        <v>-0.03</v>
      </c>
      <c r="O5499">
        <v>236</v>
      </c>
      <c r="P5499">
        <v>-6.46</v>
      </c>
      <c r="Q5499">
        <v>260</v>
      </c>
      <c r="R5499">
        <v>99.5</v>
      </c>
      <c r="S5499">
        <v>262</v>
      </c>
      <c r="T5499">
        <v>105.9</v>
      </c>
      <c r="U5499">
        <v>265</v>
      </c>
      <c r="V5499">
        <v>-0.01</v>
      </c>
      <c r="W5499">
        <v>165</v>
      </c>
    </row>
    <row r="5500" spans="1:23" x14ac:dyDescent="0.25">
      <c r="A5500">
        <f>COUNTIF('Value Matchup'!$D$356:$D$423,D5500)</f>
        <v>0</v>
      </c>
      <c r="B5500" t="s">
        <v>2171</v>
      </c>
      <c r="C5500">
        <v>318</v>
      </c>
      <c r="D5500" t="s">
        <v>382</v>
      </c>
      <c r="E5500" t="s">
        <v>169</v>
      </c>
      <c r="F5500" s="79" t="s">
        <v>1759</v>
      </c>
      <c r="G5500">
        <v>-24.04</v>
      </c>
      <c r="H5500">
        <v>86.7</v>
      </c>
      <c r="I5500">
        <v>319</v>
      </c>
      <c r="J5500">
        <v>110.8</v>
      </c>
      <c r="K5500">
        <v>297</v>
      </c>
      <c r="L5500">
        <v>63.2</v>
      </c>
      <c r="M5500">
        <v>264</v>
      </c>
      <c r="N5500">
        <v>2E-3</v>
      </c>
      <c r="O5500">
        <v>167</v>
      </c>
      <c r="P5500">
        <v>-2.36</v>
      </c>
      <c r="Q5500">
        <v>213</v>
      </c>
      <c r="R5500">
        <v>101.3</v>
      </c>
      <c r="S5500">
        <v>238</v>
      </c>
      <c r="T5500">
        <v>103.6</v>
      </c>
      <c r="U5500">
        <v>160</v>
      </c>
      <c r="V5500">
        <v>-1.75</v>
      </c>
      <c r="W5500">
        <v>208</v>
      </c>
    </row>
    <row r="5501" spans="1:23" x14ac:dyDescent="0.25">
      <c r="A5501">
        <f>COUNTIF('Value Matchup'!$D$356:$D$423,D5501)</f>
        <v>0</v>
      </c>
      <c r="B5501" t="s">
        <v>2171</v>
      </c>
      <c r="C5501">
        <v>319</v>
      </c>
      <c r="D5501" t="s">
        <v>181</v>
      </c>
      <c r="E5501" t="s">
        <v>146</v>
      </c>
      <c r="F5501" s="79" t="s">
        <v>1866</v>
      </c>
      <c r="G5501">
        <v>-24.48</v>
      </c>
      <c r="H5501">
        <v>87.8</v>
      </c>
      <c r="I5501">
        <v>316</v>
      </c>
      <c r="J5501">
        <v>112.3</v>
      </c>
      <c r="K5501">
        <v>312</v>
      </c>
      <c r="L5501">
        <v>62</v>
      </c>
      <c r="M5501">
        <v>295</v>
      </c>
      <c r="N5501">
        <v>-0.04</v>
      </c>
      <c r="O5501">
        <v>254</v>
      </c>
      <c r="P5501">
        <v>-7.17</v>
      </c>
      <c r="Q5501">
        <v>272</v>
      </c>
      <c r="R5501">
        <v>99.2</v>
      </c>
      <c r="S5501">
        <v>265</v>
      </c>
      <c r="T5501">
        <v>106.4</v>
      </c>
      <c r="U5501">
        <v>284</v>
      </c>
      <c r="V5501">
        <v>-9.1999999999999993</v>
      </c>
      <c r="W5501">
        <v>309</v>
      </c>
    </row>
    <row r="5502" spans="1:23" x14ac:dyDescent="0.25">
      <c r="A5502">
        <f>COUNTIF('Value Matchup'!$D$356:$D$423,D5502)</f>
        <v>0</v>
      </c>
      <c r="B5502" t="s">
        <v>2171</v>
      </c>
      <c r="C5502">
        <v>320</v>
      </c>
      <c r="D5502" t="s">
        <v>407</v>
      </c>
      <c r="E5502" t="s">
        <v>159</v>
      </c>
      <c r="F5502" s="79" t="s">
        <v>1759</v>
      </c>
      <c r="G5502">
        <v>-24.63</v>
      </c>
      <c r="H5502">
        <v>83.3</v>
      </c>
      <c r="I5502">
        <v>322</v>
      </c>
      <c r="J5502">
        <v>108</v>
      </c>
      <c r="K5502">
        <v>254</v>
      </c>
      <c r="L5502">
        <v>64.099999999999994</v>
      </c>
      <c r="M5502">
        <v>227</v>
      </c>
      <c r="N5502">
        <v>1.4E-2</v>
      </c>
      <c r="O5502">
        <v>134</v>
      </c>
      <c r="P5502">
        <v>-6.23</v>
      </c>
      <c r="Q5502">
        <v>259</v>
      </c>
      <c r="R5502">
        <v>99.1</v>
      </c>
      <c r="S5502">
        <v>269</v>
      </c>
      <c r="T5502">
        <v>105.3</v>
      </c>
      <c r="U5502">
        <v>232</v>
      </c>
      <c r="V5502">
        <v>0.84</v>
      </c>
      <c r="W5502">
        <v>140</v>
      </c>
    </row>
    <row r="5503" spans="1:23" x14ac:dyDescent="0.25">
      <c r="A5503">
        <f>COUNTIF('Value Matchup'!$D$356:$D$423,D5503)</f>
        <v>1</v>
      </c>
      <c r="B5503" t="s">
        <v>2171</v>
      </c>
      <c r="C5503">
        <v>321</v>
      </c>
      <c r="D5503" t="s">
        <v>327</v>
      </c>
      <c r="E5503" t="s">
        <v>116</v>
      </c>
      <c r="F5503" s="79" t="s">
        <v>1993</v>
      </c>
      <c r="G5503">
        <v>-24.63</v>
      </c>
      <c r="H5503">
        <v>89.2</v>
      </c>
      <c r="I5503">
        <v>313</v>
      </c>
      <c r="J5503">
        <v>113.8</v>
      </c>
      <c r="K5503">
        <v>321</v>
      </c>
      <c r="L5503">
        <v>66.400000000000006</v>
      </c>
      <c r="M5503">
        <v>137</v>
      </c>
      <c r="N5503">
        <v>6.3E-2</v>
      </c>
      <c r="O5503">
        <v>39</v>
      </c>
      <c r="P5503">
        <v>-9.4</v>
      </c>
      <c r="Q5503">
        <v>299</v>
      </c>
      <c r="R5503">
        <v>96.3</v>
      </c>
      <c r="S5503">
        <v>309</v>
      </c>
      <c r="T5503">
        <v>105.7</v>
      </c>
      <c r="U5503">
        <v>252</v>
      </c>
      <c r="V5503">
        <v>5.59</v>
      </c>
      <c r="W5503">
        <v>42</v>
      </c>
    </row>
    <row r="5504" spans="1:23" x14ac:dyDescent="0.25">
      <c r="A5504">
        <f>COUNTIF('Value Matchup'!$D$356:$D$423,D5504)</f>
        <v>0</v>
      </c>
      <c r="B5504" t="s">
        <v>2171</v>
      </c>
      <c r="C5504">
        <v>322</v>
      </c>
      <c r="D5504" t="s">
        <v>265</v>
      </c>
      <c r="E5504" t="s">
        <v>136</v>
      </c>
      <c r="F5504" s="79" t="s">
        <v>1755</v>
      </c>
      <c r="G5504">
        <v>-24.91</v>
      </c>
      <c r="H5504">
        <v>91</v>
      </c>
      <c r="I5504">
        <v>307</v>
      </c>
      <c r="J5504">
        <v>115.9</v>
      </c>
      <c r="K5504">
        <v>326</v>
      </c>
      <c r="L5504">
        <v>61.4</v>
      </c>
      <c r="M5504">
        <v>303</v>
      </c>
      <c r="N5504">
        <v>5.7000000000000002E-2</v>
      </c>
      <c r="O5504">
        <v>44</v>
      </c>
      <c r="P5504">
        <v>-11.84</v>
      </c>
      <c r="Q5504">
        <v>317</v>
      </c>
      <c r="R5504">
        <v>95.1</v>
      </c>
      <c r="S5504">
        <v>318</v>
      </c>
      <c r="T5504">
        <v>107</v>
      </c>
      <c r="U5504">
        <v>301</v>
      </c>
      <c r="V5504">
        <v>-3.61</v>
      </c>
      <c r="W5504">
        <v>245</v>
      </c>
    </row>
    <row r="5505" spans="1:23" x14ac:dyDescent="0.25">
      <c r="A5505">
        <f>COUNTIF('Value Matchup'!$D$356:$D$423,D5505)</f>
        <v>0</v>
      </c>
      <c r="B5505" t="s">
        <v>2171</v>
      </c>
      <c r="C5505">
        <v>323</v>
      </c>
      <c r="D5505" t="s">
        <v>300</v>
      </c>
      <c r="E5505" t="s">
        <v>136</v>
      </c>
      <c r="F5505" s="79" t="s">
        <v>1866</v>
      </c>
      <c r="G5505">
        <v>-26.66</v>
      </c>
      <c r="H5505">
        <v>76.8</v>
      </c>
      <c r="I5505">
        <v>325</v>
      </c>
      <c r="J5505">
        <v>103.4</v>
      </c>
      <c r="K5505">
        <v>167</v>
      </c>
      <c r="L5505">
        <v>73.099999999999994</v>
      </c>
      <c r="M5505">
        <v>4</v>
      </c>
      <c r="N5505">
        <v>-6.9000000000000006E-2</v>
      </c>
      <c r="O5505">
        <v>291</v>
      </c>
      <c r="P5505">
        <v>-8.91</v>
      </c>
      <c r="Q5505">
        <v>294</v>
      </c>
      <c r="R5505">
        <v>98.1</v>
      </c>
      <c r="S5505">
        <v>286</v>
      </c>
      <c r="T5505">
        <v>107</v>
      </c>
      <c r="U5505">
        <v>303</v>
      </c>
      <c r="V5505">
        <v>6.93</v>
      </c>
      <c r="W5505">
        <v>26</v>
      </c>
    </row>
    <row r="5506" spans="1:23" x14ac:dyDescent="0.25">
      <c r="A5506">
        <f>COUNTIF('Value Matchup'!$D$356:$D$423,D5506)</f>
        <v>0</v>
      </c>
      <c r="B5506" t="s">
        <v>2171</v>
      </c>
      <c r="C5506">
        <v>324</v>
      </c>
      <c r="D5506" t="s">
        <v>287</v>
      </c>
      <c r="E5506" t="s">
        <v>121</v>
      </c>
      <c r="F5506" s="79" t="s">
        <v>1771</v>
      </c>
      <c r="G5506">
        <v>-27.26</v>
      </c>
      <c r="H5506">
        <v>81.900000000000006</v>
      </c>
      <c r="I5506">
        <v>323</v>
      </c>
      <c r="J5506">
        <v>109.2</v>
      </c>
      <c r="K5506">
        <v>277</v>
      </c>
      <c r="L5506">
        <v>66.099999999999994</v>
      </c>
      <c r="M5506">
        <v>150</v>
      </c>
      <c r="N5506">
        <v>-2.7E-2</v>
      </c>
      <c r="O5506">
        <v>231</v>
      </c>
      <c r="P5506">
        <v>-6</v>
      </c>
      <c r="Q5506">
        <v>257</v>
      </c>
      <c r="R5506">
        <v>99.2</v>
      </c>
      <c r="S5506">
        <v>266</v>
      </c>
      <c r="T5506">
        <v>105.2</v>
      </c>
      <c r="U5506">
        <v>228</v>
      </c>
      <c r="V5506">
        <v>-1.1499999999999999</v>
      </c>
      <c r="W5506">
        <v>195</v>
      </c>
    </row>
    <row r="5507" spans="1:23" x14ac:dyDescent="0.25">
      <c r="A5507">
        <f>COUNTIF('Value Matchup'!$D$356:$D$423,D5507)</f>
        <v>0</v>
      </c>
      <c r="B5507" t="s">
        <v>2171</v>
      </c>
      <c r="C5507">
        <v>325</v>
      </c>
      <c r="D5507" t="s">
        <v>129</v>
      </c>
      <c r="E5507" t="s">
        <v>121</v>
      </c>
      <c r="F5507" s="79" t="s">
        <v>2077</v>
      </c>
      <c r="G5507">
        <v>-30.49</v>
      </c>
      <c r="H5507">
        <v>77.900000000000006</v>
      </c>
      <c r="I5507">
        <v>324</v>
      </c>
      <c r="J5507">
        <v>108.4</v>
      </c>
      <c r="K5507">
        <v>264</v>
      </c>
      <c r="L5507">
        <v>61.8</v>
      </c>
      <c r="M5507">
        <v>296</v>
      </c>
      <c r="N5507">
        <v>1E-3</v>
      </c>
      <c r="O5507">
        <v>169</v>
      </c>
      <c r="P5507">
        <v>-10.65</v>
      </c>
      <c r="Q5507">
        <v>311</v>
      </c>
      <c r="R5507">
        <v>96.6</v>
      </c>
      <c r="S5507">
        <v>306</v>
      </c>
      <c r="T5507">
        <v>107.3</v>
      </c>
      <c r="U5507">
        <v>307</v>
      </c>
      <c r="V5507">
        <v>-13.57</v>
      </c>
      <c r="W5507">
        <v>325</v>
      </c>
    </row>
    <row r="5508" spans="1:23" x14ac:dyDescent="0.25">
      <c r="A5508">
        <f>COUNTIF('Value Matchup'!$D$356:$D$423,D5508)</f>
        <v>0</v>
      </c>
      <c r="B5508" t="s">
        <v>2171</v>
      </c>
      <c r="C5508">
        <v>326</v>
      </c>
      <c r="D5508" t="s">
        <v>127</v>
      </c>
      <c r="E5508" t="s">
        <v>116</v>
      </c>
      <c r="F5508" s="79" t="s">
        <v>2079</v>
      </c>
      <c r="G5508">
        <v>-36.33</v>
      </c>
      <c r="H5508">
        <v>76.2</v>
      </c>
      <c r="I5508">
        <v>326</v>
      </c>
      <c r="J5508">
        <v>112.5</v>
      </c>
      <c r="K5508">
        <v>314</v>
      </c>
      <c r="L5508">
        <v>67.3</v>
      </c>
      <c r="M5508">
        <v>113</v>
      </c>
      <c r="N5508">
        <v>-1.2999999999999999E-2</v>
      </c>
      <c r="O5508">
        <v>197</v>
      </c>
      <c r="P5508">
        <v>-8.5</v>
      </c>
      <c r="Q5508">
        <v>289</v>
      </c>
      <c r="R5508">
        <v>96.9</v>
      </c>
      <c r="S5508">
        <v>304</v>
      </c>
      <c r="T5508">
        <v>105.4</v>
      </c>
      <c r="U5508">
        <v>242</v>
      </c>
      <c r="V5508">
        <v>7.27</v>
      </c>
      <c r="W5508">
        <v>20</v>
      </c>
    </row>
    <row r="5509" spans="1:23" x14ac:dyDescent="0.25">
      <c r="A5509">
        <f>COUNTIF('Value Matchup'!$D$356:$D$423,D5509)</f>
        <v>0</v>
      </c>
      <c r="B5509" t="s">
        <v>2226</v>
      </c>
      <c r="C5509">
        <v>1</v>
      </c>
      <c r="D5509" t="s">
        <v>1302</v>
      </c>
      <c r="E5509" t="s">
        <v>114</v>
      </c>
      <c r="F5509" s="79" t="s">
        <v>1089</v>
      </c>
      <c r="G5509">
        <v>29.18</v>
      </c>
      <c r="H5509">
        <v>116.5</v>
      </c>
      <c r="I5509">
        <v>5</v>
      </c>
      <c r="J5509">
        <v>87.4</v>
      </c>
      <c r="K5509">
        <v>4</v>
      </c>
      <c r="L5509">
        <v>67.7</v>
      </c>
      <c r="M5509">
        <v>132</v>
      </c>
      <c r="N5509">
        <v>5.0999999999999997E-2</v>
      </c>
      <c r="O5509">
        <v>53</v>
      </c>
      <c r="P5509">
        <v>11.2</v>
      </c>
      <c r="Q5509">
        <v>4</v>
      </c>
      <c r="R5509">
        <v>108.6</v>
      </c>
      <c r="S5509">
        <v>3</v>
      </c>
      <c r="T5509">
        <v>97.4</v>
      </c>
      <c r="U5509">
        <v>16</v>
      </c>
      <c r="V5509">
        <v>6.77</v>
      </c>
      <c r="W5509">
        <v>33</v>
      </c>
    </row>
    <row r="5510" spans="1:23" x14ac:dyDescent="0.25">
      <c r="A5510">
        <f>COUNTIF('Value Matchup'!$D$356:$D$423,D5510)</f>
        <v>0</v>
      </c>
      <c r="B5510" t="s">
        <v>2226</v>
      </c>
      <c r="C5510">
        <v>2</v>
      </c>
      <c r="D5510" t="s">
        <v>1316</v>
      </c>
      <c r="E5510" t="s">
        <v>134</v>
      </c>
      <c r="F5510" s="79" t="s">
        <v>1414</v>
      </c>
      <c r="G5510">
        <v>28.62</v>
      </c>
      <c r="H5510">
        <v>115</v>
      </c>
      <c r="I5510">
        <v>12</v>
      </c>
      <c r="J5510">
        <v>86.4</v>
      </c>
      <c r="K5510">
        <v>3</v>
      </c>
      <c r="L5510">
        <v>72.2</v>
      </c>
      <c r="M5510">
        <v>14</v>
      </c>
      <c r="N5510">
        <v>-1.7000000000000001E-2</v>
      </c>
      <c r="O5510">
        <v>208</v>
      </c>
      <c r="P5510">
        <v>11.84</v>
      </c>
      <c r="Q5510">
        <v>2</v>
      </c>
      <c r="R5510">
        <v>108.7</v>
      </c>
      <c r="S5510">
        <v>2</v>
      </c>
      <c r="T5510">
        <v>96.8</v>
      </c>
      <c r="U5510">
        <v>9</v>
      </c>
      <c r="V5510">
        <v>6.08</v>
      </c>
      <c r="W5510">
        <v>35</v>
      </c>
    </row>
    <row r="5511" spans="1:23" x14ac:dyDescent="0.25">
      <c r="A5511">
        <f>COUNTIF('Value Matchup'!$D$356:$D$423,D5511)</f>
        <v>0</v>
      </c>
      <c r="B5511" t="s">
        <v>2226</v>
      </c>
      <c r="C5511">
        <v>3</v>
      </c>
      <c r="D5511" t="s">
        <v>2172</v>
      </c>
      <c r="E5511" t="s">
        <v>150</v>
      </c>
      <c r="F5511" s="79" t="s">
        <v>748</v>
      </c>
      <c r="G5511">
        <v>28.61</v>
      </c>
      <c r="H5511">
        <v>114.8</v>
      </c>
      <c r="I5511">
        <v>14</v>
      </c>
      <c r="J5511">
        <v>86.2</v>
      </c>
      <c r="K5511">
        <v>2</v>
      </c>
      <c r="L5511">
        <v>64.7</v>
      </c>
      <c r="M5511">
        <v>266</v>
      </c>
      <c r="N5511">
        <v>-2.3E-2</v>
      </c>
      <c r="O5511">
        <v>224</v>
      </c>
      <c r="P5511">
        <v>7.07</v>
      </c>
      <c r="Q5511">
        <v>56</v>
      </c>
      <c r="R5511">
        <v>105.5</v>
      </c>
      <c r="S5511">
        <v>66</v>
      </c>
      <c r="T5511">
        <v>98.4</v>
      </c>
      <c r="U5511">
        <v>49</v>
      </c>
      <c r="V5511">
        <v>-8.24</v>
      </c>
      <c r="W5511">
        <v>310</v>
      </c>
    </row>
    <row r="5512" spans="1:23" x14ac:dyDescent="0.25">
      <c r="A5512">
        <f>COUNTIF('Value Matchup'!$D$356:$D$423,D5512)</f>
        <v>0</v>
      </c>
      <c r="B5512" t="s">
        <v>2226</v>
      </c>
      <c r="C5512">
        <v>4</v>
      </c>
      <c r="D5512" t="s">
        <v>1410</v>
      </c>
      <c r="E5512" t="s">
        <v>1668</v>
      </c>
      <c r="F5512" s="79" t="s">
        <v>2173</v>
      </c>
      <c r="G5512">
        <v>26.8</v>
      </c>
      <c r="H5512">
        <v>115.6</v>
      </c>
      <c r="I5512">
        <v>10</v>
      </c>
      <c r="J5512">
        <v>88.8</v>
      </c>
      <c r="K5512">
        <v>8</v>
      </c>
      <c r="L5512">
        <v>72.7</v>
      </c>
      <c r="M5512">
        <v>11</v>
      </c>
      <c r="N5512">
        <v>-7.0000000000000001E-3</v>
      </c>
      <c r="O5512">
        <v>181</v>
      </c>
      <c r="P5512">
        <v>8.69</v>
      </c>
      <c r="Q5512">
        <v>31</v>
      </c>
      <c r="R5512">
        <v>107.2</v>
      </c>
      <c r="S5512">
        <v>14</v>
      </c>
      <c r="T5512">
        <v>98.5</v>
      </c>
      <c r="U5512">
        <v>53</v>
      </c>
      <c r="V5512">
        <v>8.19</v>
      </c>
      <c r="W5512">
        <v>26</v>
      </c>
    </row>
    <row r="5513" spans="1:23" x14ac:dyDescent="0.25">
      <c r="A5513">
        <f>COUNTIF('Value Matchup'!$D$356:$D$423,D5513)</f>
        <v>0</v>
      </c>
      <c r="B5513" t="s">
        <v>2226</v>
      </c>
      <c r="C5513">
        <v>5</v>
      </c>
      <c r="D5513" t="s">
        <v>2003</v>
      </c>
      <c r="E5513" t="s">
        <v>232</v>
      </c>
      <c r="F5513" s="79" t="s">
        <v>647</v>
      </c>
      <c r="G5513">
        <v>24.47</v>
      </c>
      <c r="H5513">
        <v>113.2</v>
      </c>
      <c r="I5513">
        <v>22</v>
      </c>
      <c r="J5513">
        <v>88.7</v>
      </c>
      <c r="K5513">
        <v>7</v>
      </c>
      <c r="L5513">
        <v>67.8</v>
      </c>
      <c r="M5513">
        <v>127</v>
      </c>
      <c r="N5513">
        <v>-2.9000000000000001E-2</v>
      </c>
      <c r="O5513">
        <v>242</v>
      </c>
      <c r="P5513">
        <v>7.29</v>
      </c>
      <c r="Q5513">
        <v>52</v>
      </c>
      <c r="R5513">
        <v>105.8</v>
      </c>
      <c r="S5513">
        <v>59</v>
      </c>
      <c r="T5513">
        <v>98.5</v>
      </c>
      <c r="U5513">
        <v>54</v>
      </c>
      <c r="V5513">
        <v>-4.18</v>
      </c>
      <c r="W5513">
        <v>257</v>
      </c>
    </row>
    <row r="5514" spans="1:23" x14ac:dyDescent="0.25">
      <c r="A5514">
        <f>COUNTIF('Value Matchup'!$D$356:$D$423,D5514)</f>
        <v>0</v>
      </c>
      <c r="B5514" t="s">
        <v>2226</v>
      </c>
      <c r="C5514">
        <v>6</v>
      </c>
      <c r="D5514" t="s">
        <v>1417</v>
      </c>
      <c r="E5514" t="s">
        <v>140</v>
      </c>
      <c r="F5514" s="79" t="s">
        <v>1177</v>
      </c>
      <c r="G5514">
        <v>23.75</v>
      </c>
      <c r="H5514">
        <v>115</v>
      </c>
      <c r="I5514">
        <v>13</v>
      </c>
      <c r="J5514">
        <v>91.3</v>
      </c>
      <c r="K5514">
        <v>15</v>
      </c>
      <c r="L5514">
        <v>70.7</v>
      </c>
      <c r="M5514">
        <v>40</v>
      </c>
      <c r="N5514">
        <v>-0.03</v>
      </c>
      <c r="O5514">
        <v>246</v>
      </c>
      <c r="P5514">
        <v>8.85</v>
      </c>
      <c r="Q5514">
        <v>27</v>
      </c>
      <c r="R5514">
        <v>107.1</v>
      </c>
      <c r="S5514">
        <v>17</v>
      </c>
      <c r="T5514">
        <v>98.3</v>
      </c>
      <c r="U5514">
        <v>43</v>
      </c>
      <c r="V5514">
        <v>0.64</v>
      </c>
      <c r="W5514">
        <v>138</v>
      </c>
    </row>
    <row r="5515" spans="1:23" x14ac:dyDescent="0.25">
      <c r="A5515">
        <f>COUNTIF('Value Matchup'!$D$356:$D$423,D5515)</f>
        <v>0</v>
      </c>
      <c r="B5515" t="s">
        <v>2226</v>
      </c>
      <c r="C5515">
        <v>7</v>
      </c>
      <c r="D5515" t="s">
        <v>2174</v>
      </c>
      <c r="E5515" t="s">
        <v>134</v>
      </c>
      <c r="F5515" s="79" t="s">
        <v>1177</v>
      </c>
      <c r="G5515">
        <v>23.49</v>
      </c>
      <c r="H5515">
        <v>119.3</v>
      </c>
      <c r="I5515">
        <v>3</v>
      </c>
      <c r="J5515">
        <v>95.8</v>
      </c>
      <c r="K5515">
        <v>58</v>
      </c>
      <c r="L5515">
        <v>69.400000000000006</v>
      </c>
      <c r="M5515">
        <v>67</v>
      </c>
      <c r="N5515">
        <v>-8.9999999999999993E-3</v>
      </c>
      <c r="O5515">
        <v>188</v>
      </c>
      <c r="P5515">
        <v>10.36</v>
      </c>
      <c r="Q5515">
        <v>9</v>
      </c>
      <c r="R5515">
        <v>107.1</v>
      </c>
      <c r="S5515">
        <v>16</v>
      </c>
      <c r="T5515">
        <v>96.8</v>
      </c>
      <c r="U5515">
        <v>7</v>
      </c>
      <c r="V5515">
        <v>2.16</v>
      </c>
      <c r="W5515">
        <v>104</v>
      </c>
    </row>
    <row r="5516" spans="1:23" x14ac:dyDescent="0.25">
      <c r="A5516">
        <f>COUNTIF('Value Matchup'!$D$356:$D$423,D5516)</f>
        <v>0</v>
      </c>
      <c r="B5516" t="s">
        <v>2226</v>
      </c>
      <c r="C5516">
        <v>8</v>
      </c>
      <c r="D5516" t="s">
        <v>1429</v>
      </c>
      <c r="E5516" t="s">
        <v>150</v>
      </c>
      <c r="F5516" s="79" t="s">
        <v>758</v>
      </c>
      <c r="G5516">
        <v>23.28</v>
      </c>
      <c r="H5516">
        <v>114.4</v>
      </c>
      <c r="I5516">
        <v>17</v>
      </c>
      <c r="J5516">
        <v>91.1</v>
      </c>
      <c r="K5516">
        <v>14</v>
      </c>
      <c r="L5516">
        <v>71</v>
      </c>
      <c r="M5516">
        <v>32</v>
      </c>
      <c r="N5516">
        <v>8.3000000000000004E-2</v>
      </c>
      <c r="O5516">
        <v>16</v>
      </c>
      <c r="P5516">
        <v>10.32</v>
      </c>
      <c r="Q5516">
        <v>10</v>
      </c>
      <c r="R5516">
        <v>106.6</v>
      </c>
      <c r="S5516">
        <v>34</v>
      </c>
      <c r="T5516">
        <v>96.3</v>
      </c>
      <c r="U5516">
        <v>4</v>
      </c>
      <c r="V5516">
        <v>-3.63</v>
      </c>
      <c r="W5516">
        <v>242</v>
      </c>
    </row>
    <row r="5517" spans="1:23" x14ac:dyDescent="0.25">
      <c r="A5517">
        <f>COUNTIF('Value Matchup'!$D$356:$D$423,D5517)</f>
        <v>0</v>
      </c>
      <c r="B5517" t="s">
        <v>2226</v>
      </c>
      <c r="C5517">
        <v>9</v>
      </c>
      <c r="D5517" t="s">
        <v>2175</v>
      </c>
      <c r="E5517" t="s">
        <v>134</v>
      </c>
      <c r="F5517" s="79" t="s">
        <v>650</v>
      </c>
      <c r="G5517">
        <v>23.01</v>
      </c>
      <c r="H5517">
        <v>112.1</v>
      </c>
      <c r="I5517">
        <v>25</v>
      </c>
      <c r="J5517">
        <v>89.1</v>
      </c>
      <c r="K5517">
        <v>10</v>
      </c>
      <c r="L5517">
        <v>62.7</v>
      </c>
      <c r="M5517">
        <v>299</v>
      </c>
      <c r="N5517">
        <v>3.4000000000000002E-2</v>
      </c>
      <c r="O5517">
        <v>84</v>
      </c>
      <c r="P5517">
        <v>9.01</v>
      </c>
      <c r="Q5517">
        <v>24</v>
      </c>
      <c r="R5517">
        <v>106.7</v>
      </c>
      <c r="S5517">
        <v>31</v>
      </c>
      <c r="T5517">
        <v>97.7</v>
      </c>
      <c r="U5517">
        <v>26</v>
      </c>
      <c r="V5517">
        <v>-2.3199999999999998</v>
      </c>
      <c r="W5517">
        <v>214</v>
      </c>
    </row>
    <row r="5518" spans="1:23" x14ac:dyDescent="0.25">
      <c r="A5518">
        <f>COUNTIF('Value Matchup'!$D$356:$D$423,D5518)</f>
        <v>0</v>
      </c>
      <c r="B5518" t="s">
        <v>2226</v>
      </c>
      <c r="C5518">
        <v>10</v>
      </c>
      <c r="D5518" t="s">
        <v>1321</v>
      </c>
      <c r="E5518" t="s">
        <v>167</v>
      </c>
      <c r="F5518" s="79" t="s">
        <v>647</v>
      </c>
      <c r="G5518">
        <v>22.75</v>
      </c>
      <c r="H5518">
        <v>115.8</v>
      </c>
      <c r="I5518">
        <v>9</v>
      </c>
      <c r="J5518">
        <v>93</v>
      </c>
      <c r="K5518">
        <v>25</v>
      </c>
      <c r="L5518">
        <v>72.5</v>
      </c>
      <c r="M5518">
        <v>12</v>
      </c>
      <c r="N5518">
        <v>-2.9000000000000001E-2</v>
      </c>
      <c r="O5518">
        <v>241</v>
      </c>
      <c r="P5518">
        <v>6.82</v>
      </c>
      <c r="Q5518">
        <v>61</v>
      </c>
      <c r="R5518">
        <v>105.3</v>
      </c>
      <c r="S5518">
        <v>69</v>
      </c>
      <c r="T5518">
        <v>98.4</v>
      </c>
      <c r="U5518">
        <v>50</v>
      </c>
      <c r="V5518">
        <v>5.99</v>
      </c>
      <c r="W5518">
        <v>39</v>
      </c>
    </row>
    <row r="5519" spans="1:23" x14ac:dyDescent="0.25">
      <c r="A5519">
        <f>COUNTIF('Value Matchup'!$D$356:$D$423,D5519)</f>
        <v>0</v>
      </c>
      <c r="B5519" t="s">
        <v>2226</v>
      </c>
      <c r="C5519">
        <v>11</v>
      </c>
      <c r="D5519" t="s">
        <v>1231</v>
      </c>
      <c r="E5519" t="s">
        <v>114</v>
      </c>
      <c r="F5519" s="79" t="s">
        <v>752</v>
      </c>
      <c r="G5519">
        <v>22.14</v>
      </c>
      <c r="H5519">
        <v>116.5</v>
      </c>
      <c r="I5519">
        <v>6</v>
      </c>
      <c r="J5519">
        <v>94.4</v>
      </c>
      <c r="K5519">
        <v>36</v>
      </c>
      <c r="L5519">
        <v>65</v>
      </c>
      <c r="M5519">
        <v>256</v>
      </c>
      <c r="N5519">
        <v>8.0000000000000002E-3</v>
      </c>
      <c r="O5519">
        <v>140</v>
      </c>
      <c r="P5519">
        <v>8.3000000000000007</v>
      </c>
      <c r="Q5519">
        <v>36</v>
      </c>
      <c r="R5519">
        <v>106</v>
      </c>
      <c r="S5519">
        <v>55</v>
      </c>
      <c r="T5519">
        <v>97.7</v>
      </c>
      <c r="U5519">
        <v>24</v>
      </c>
      <c r="V5519">
        <v>-0.89</v>
      </c>
      <c r="W5519">
        <v>174</v>
      </c>
    </row>
    <row r="5520" spans="1:23" x14ac:dyDescent="0.25">
      <c r="A5520">
        <f>COUNTIF('Value Matchup'!$D$356:$D$423,D5520)</f>
        <v>0</v>
      </c>
      <c r="B5520" t="s">
        <v>2226</v>
      </c>
      <c r="C5520">
        <v>12</v>
      </c>
      <c r="D5520" t="s">
        <v>1508</v>
      </c>
      <c r="E5520" t="s">
        <v>232</v>
      </c>
      <c r="F5520" s="79" t="s">
        <v>533</v>
      </c>
      <c r="G5520">
        <v>22.07</v>
      </c>
      <c r="H5520">
        <v>114.4</v>
      </c>
      <c r="I5520">
        <v>16</v>
      </c>
      <c r="J5520">
        <v>92.4</v>
      </c>
      <c r="K5520">
        <v>21</v>
      </c>
      <c r="L5520">
        <v>61.9</v>
      </c>
      <c r="M5520">
        <v>310</v>
      </c>
      <c r="N5520">
        <v>-2.4E-2</v>
      </c>
      <c r="O5520">
        <v>228</v>
      </c>
      <c r="P5520">
        <v>6.46</v>
      </c>
      <c r="Q5520">
        <v>64</v>
      </c>
      <c r="R5520">
        <v>106.1</v>
      </c>
      <c r="S5520">
        <v>51</v>
      </c>
      <c r="T5520">
        <v>99.6</v>
      </c>
      <c r="U5520">
        <v>79</v>
      </c>
      <c r="V5520">
        <v>-1.01</v>
      </c>
      <c r="W5520">
        <v>179</v>
      </c>
    </row>
    <row r="5521" spans="1:23" x14ac:dyDescent="0.25">
      <c r="A5521">
        <f>COUNTIF('Value Matchup'!$D$356:$D$423,D5521)</f>
        <v>0</v>
      </c>
      <c r="B5521" t="s">
        <v>2226</v>
      </c>
      <c r="C5521">
        <v>13</v>
      </c>
      <c r="D5521" t="s">
        <v>1134</v>
      </c>
      <c r="E5521" t="s">
        <v>140</v>
      </c>
      <c r="F5521" s="79" t="s">
        <v>510</v>
      </c>
      <c r="G5521">
        <v>22</v>
      </c>
      <c r="H5521">
        <v>110.9</v>
      </c>
      <c r="I5521">
        <v>34</v>
      </c>
      <c r="J5521">
        <v>88.9</v>
      </c>
      <c r="K5521">
        <v>9</v>
      </c>
      <c r="L5521">
        <v>71.5</v>
      </c>
      <c r="M5521">
        <v>23</v>
      </c>
      <c r="N5521">
        <v>-7.8E-2</v>
      </c>
      <c r="O5521">
        <v>301</v>
      </c>
      <c r="P5521">
        <v>8.23</v>
      </c>
      <c r="Q5521">
        <v>38</v>
      </c>
      <c r="R5521">
        <v>106.6</v>
      </c>
      <c r="S5521">
        <v>35</v>
      </c>
      <c r="T5521">
        <v>98.4</v>
      </c>
      <c r="U5521">
        <v>47</v>
      </c>
      <c r="V5521">
        <v>-5.28</v>
      </c>
      <c r="W5521">
        <v>282</v>
      </c>
    </row>
    <row r="5522" spans="1:23" x14ac:dyDescent="0.25">
      <c r="A5522">
        <f>COUNTIF('Value Matchup'!$D$356:$D$423,D5522)</f>
        <v>0</v>
      </c>
      <c r="B5522" t="s">
        <v>2226</v>
      </c>
      <c r="C5522">
        <v>14</v>
      </c>
      <c r="D5522" t="s">
        <v>2176</v>
      </c>
      <c r="E5522" t="s">
        <v>114</v>
      </c>
      <c r="F5522" s="79" t="s">
        <v>510</v>
      </c>
      <c r="G5522">
        <v>21.53</v>
      </c>
      <c r="H5522">
        <v>107.4</v>
      </c>
      <c r="I5522">
        <v>79</v>
      </c>
      <c r="J5522">
        <v>85.8</v>
      </c>
      <c r="K5522">
        <v>1</v>
      </c>
      <c r="L5522">
        <v>64.8</v>
      </c>
      <c r="M5522">
        <v>263</v>
      </c>
      <c r="N5522">
        <v>-0.06</v>
      </c>
      <c r="O5522">
        <v>290</v>
      </c>
      <c r="P5522">
        <v>8.85</v>
      </c>
      <c r="Q5522">
        <v>28</v>
      </c>
      <c r="R5522">
        <v>106.9</v>
      </c>
      <c r="S5522">
        <v>24</v>
      </c>
      <c r="T5522">
        <v>98</v>
      </c>
      <c r="U5522">
        <v>36</v>
      </c>
      <c r="V5522">
        <v>-2.62</v>
      </c>
      <c r="W5522">
        <v>218</v>
      </c>
    </row>
    <row r="5523" spans="1:23" x14ac:dyDescent="0.25">
      <c r="A5523">
        <f>COUNTIF('Value Matchup'!$D$356:$D$423,D5523)</f>
        <v>0</v>
      </c>
      <c r="B5523" t="s">
        <v>2226</v>
      </c>
      <c r="C5523">
        <v>15</v>
      </c>
      <c r="D5523" t="s">
        <v>1520</v>
      </c>
      <c r="E5523" t="s">
        <v>167</v>
      </c>
      <c r="F5523" s="79" t="s">
        <v>747</v>
      </c>
      <c r="G5523">
        <v>21.3</v>
      </c>
      <c r="H5523">
        <v>120.5</v>
      </c>
      <c r="I5523">
        <v>2</v>
      </c>
      <c r="J5523">
        <v>99.2</v>
      </c>
      <c r="K5523">
        <v>109</v>
      </c>
      <c r="L5523">
        <v>65.7</v>
      </c>
      <c r="M5523">
        <v>219</v>
      </c>
      <c r="N5523">
        <v>7.0000000000000007E-2</v>
      </c>
      <c r="O5523">
        <v>30</v>
      </c>
      <c r="P5523">
        <v>7.94</v>
      </c>
      <c r="Q5523">
        <v>42</v>
      </c>
      <c r="R5523">
        <v>106</v>
      </c>
      <c r="S5523">
        <v>54</v>
      </c>
      <c r="T5523">
        <v>98</v>
      </c>
      <c r="U5523">
        <v>35</v>
      </c>
      <c r="V5523">
        <v>-1.46</v>
      </c>
      <c r="W5523">
        <v>188</v>
      </c>
    </row>
    <row r="5524" spans="1:23" x14ac:dyDescent="0.25">
      <c r="A5524">
        <f>COUNTIF('Value Matchup'!$D$356:$D$423,D5524)</f>
        <v>0</v>
      </c>
      <c r="B5524" t="s">
        <v>2226</v>
      </c>
      <c r="C5524">
        <v>16</v>
      </c>
      <c r="D5524" t="s">
        <v>60</v>
      </c>
      <c r="E5524" t="s">
        <v>114</v>
      </c>
      <c r="F5524" s="79" t="s">
        <v>2177</v>
      </c>
      <c r="G5524">
        <v>20.93</v>
      </c>
      <c r="H5524">
        <v>120.9</v>
      </c>
      <c r="I5524">
        <v>1</v>
      </c>
      <c r="J5524">
        <v>99.9</v>
      </c>
      <c r="K5524">
        <v>124</v>
      </c>
      <c r="L5524">
        <v>67.099999999999994</v>
      </c>
      <c r="M5524">
        <v>159</v>
      </c>
      <c r="N5524">
        <v>1.2E-2</v>
      </c>
      <c r="O5524">
        <v>136</v>
      </c>
      <c r="P5524">
        <v>12.71</v>
      </c>
      <c r="Q5524">
        <v>1</v>
      </c>
      <c r="R5524">
        <v>108.7</v>
      </c>
      <c r="S5524">
        <v>1</v>
      </c>
      <c r="T5524">
        <v>96</v>
      </c>
      <c r="U5524">
        <v>2</v>
      </c>
      <c r="V5524">
        <v>10.85</v>
      </c>
      <c r="W5524">
        <v>15</v>
      </c>
    </row>
    <row r="5525" spans="1:23" x14ac:dyDescent="0.25">
      <c r="A5525">
        <f>COUNTIF('Value Matchup'!$D$356:$D$423,D5525)</f>
        <v>0</v>
      </c>
      <c r="B5525" t="s">
        <v>2226</v>
      </c>
      <c r="C5525">
        <v>17</v>
      </c>
      <c r="D5525" t="s">
        <v>2178</v>
      </c>
      <c r="E5525" t="s">
        <v>182</v>
      </c>
      <c r="F5525" s="79" t="s">
        <v>1146</v>
      </c>
      <c r="G5525">
        <v>20.75</v>
      </c>
      <c r="H5525">
        <v>109</v>
      </c>
      <c r="I5525">
        <v>58</v>
      </c>
      <c r="J5525">
        <v>88.3</v>
      </c>
      <c r="K5525">
        <v>6</v>
      </c>
      <c r="L5525">
        <v>64.099999999999994</v>
      </c>
      <c r="M5525">
        <v>281</v>
      </c>
      <c r="N5525">
        <v>-4.9000000000000002E-2</v>
      </c>
      <c r="O5525">
        <v>279</v>
      </c>
      <c r="P5525">
        <v>4.6100000000000003</v>
      </c>
      <c r="Q5525">
        <v>88</v>
      </c>
      <c r="R5525">
        <v>105</v>
      </c>
      <c r="S5525">
        <v>74</v>
      </c>
      <c r="T5525">
        <v>100.4</v>
      </c>
      <c r="U5525">
        <v>94</v>
      </c>
      <c r="V5525">
        <v>5.8</v>
      </c>
      <c r="W5525">
        <v>43</v>
      </c>
    </row>
    <row r="5526" spans="1:23" x14ac:dyDescent="0.25">
      <c r="A5526">
        <f>COUNTIF('Value Matchup'!$D$356:$D$423,D5526)</f>
        <v>0</v>
      </c>
      <c r="B5526" t="s">
        <v>2226</v>
      </c>
      <c r="C5526">
        <v>18</v>
      </c>
      <c r="D5526" t="s">
        <v>1113</v>
      </c>
      <c r="E5526" t="s">
        <v>150</v>
      </c>
      <c r="F5526" s="79" t="s">
        <v>652</v>
      </c>
      <c r="G5526">
        <v>20.309999999999999</v>
      </c>
      <c r="H5526">
        <v>116.5</v>
      </c>
      <c r="I5526">
        <v>7</v>
      </c>
      <c r="J5526">
        <v>96.2</v>
      </c>
      <c r="K5526">
        <v>60</v>
      </c>
      <c r="L5526">
        <v>69.2</v>
      </c>
      <c r="M5526">
        <v>74</v>
      </c>
      <c r="N5526">
        <v>8.9999999999999993E-3</v>
      </c>
      <c r="O5526">
        <v>139</v>
      </c>
      <c r="P5526">
        <v>11</v>
      </c>
      <c r="Q5526">
        <v>6</v>
      </c>
      <c r="R5526">
        <v>107.3</v>
      </c>
      <c r="S5526">
        <v>11</v>
      </c>
      <c r="T5526">
        <v>96.3</v>
      </c>
      <c r="U5526">
        <v>5</v>
      </c>
      <c r="V5526">
        <v>3.78</v>
      </c>
      <c r="W5526">
        <v>65</v>
      </c>
    </row>
    <row r="5527" spans="1:23" x14ac:dyDescent="0.25">
      <c r="A5527">
        <f>COUNTIF('Value Matchup'!$D$356:$D$423,D5527)</f>
        <v>0</v>
      </c>
      <c r="B5527" t="s">
        <v>2226</v>
      </c>
      <c r="C5527">
        <v>19</v>
      </c>
      <c r="D5527" t="s">
        <v>1318</v>
      </c>
      <c r="E5527" t="s">
        <v>232</v>
      </c>
      <c r="F5527" s="79" t="s">
        <v>989</v>
      </c>
      <c r="G5527">
        <v>20.260000000000002</v>
      </c>
      <c r="H5527">
        <v>110.1</v>
      </c>
      <c r="I5527">
        <v>43</v>
      </c>
      <c r="J5527">
        <v>89.9</v>
      </c>
      <c r="K5527">
        <v>12</v>
      </c>
      <c r="L5527">
        <v>63.6</v>
      </c>
      <c r="M5527">
        <v>286</v>
      </c>
      <c r="N5527">
        <v>-0.05</v>
      </c>
      <c r="O5527">
        <v>280</v>
      </c>
      <c r="P5527">
        <v>10.11</v>
      </c>
      <c r="Q5527">
        <v>13</v>
      </c>
      <c r="R5527">
        <v>107.3</v>
      </c>
      <c r="S5527">
        <v>12</v>
      </c>
      <c r="T5527">
        <v>97.2</v>
      </c>
      <c r="U5527">
        <v>14</v>
      </c>
      <c r="V5527">
        <v>3.19</v>
      </c>
      <c r="W5527">
        <v>83</v>
      </c>
    </row>
    <row r="5528" spans="1:23" x14ac:dyDescent="0.25">
      <c r="A5528">
        <f>COUNTIF('Value Matchup'!$D$356:$D$423,D5528)</f>
        <v>0</v>
      </c>
      <c r="B5528" t="s">
        <v>2226</v>
      </c>
      <c r="C5528">
        <v>20</v>
      </c>
      <c r="D5528" t="s">
        <v>1882</v>
      </c>
      <c r="E5528" t="s">
        <v>182</v>
      </c>
      <c r="F5528" s="79" t="s">
        <v>513</v>
      </c>
      <c r="G5528">
        <v>19.88</v>
      </c>
      <c r="H5528">
        <v>113.8</v>
      </c>
      <c r="I5528">
        <v>19</v>
      </c>
      <c r="J5528">
        <v>94</v>
      </c>
      <c r="K5528">
        <v>29</v>
      </c>
      <c r="L5528">
        <v>67.7</v>
      </c>
      <c r="M5528">
        <v>131</v>
      </c>
      <c r="N5528">
        <v>1.7999999999999999E-2</v>
      </c>
      <c r="O5528">
        <v>120</v>
      </c>
      <c r="P5528">
        <v>4.8</v>
      </c>
      <c r="Q5528">
        <v>86</v>
      </c>
      <c r="R5528">
        <v>105</v>
      </c>
      <c r="S5528">
        <v>76</v>
      </c>
      <c r="T5528">
        <v>100.2</v>
      </c>
      <c r="U5528">
        <v>89</v>
      </c>
      <c r="V5528">
        <v>4.84</v>
      </c>
      <c r="W5528">
        <v>56</v>
      </c>
    </row>
    <row r="5529" spans="1:23" x14ac:dyDescent="0.25">
      <c r="A5529">
        <f>COUNTIF('Value Matchup'!$D$356:$D$423,D5529)</f>
        <v>0</v>
      </c>
      <c r="B5529" t="s">
        <v>2226</v>
      </c>
      <c r="C5529">
        <v>21</v>
      </c>
      <c r="D5529" t="s">
        <v>2083</v>
      </c>
      <c r="E5529" t="s">
        <v>140</v>
      </c>
      <c r="F5529" s="79" t="s">
        <v>1645</v>
      </c>
      <c r="G5529">
        <v>19.87</v>
      </c>
      <c r="H5529">
        <v>114.5</v>
      </c>
      <c r="I5529">
        <v>15</v>
      </c>
      <c r="J5529">
        <v>94.6</v>
      </c>
      <c r="K5529">
        <v>37</v>
      </c>
      <c r="L5529">
        <v>67.7</v>
      </c>
      <c r="M5529">
        <v>130</v>
      </c>
      <c r="N5529">
        <v>7.2999999999999995E-2</v>
      </c>
      <c r="O5529">
        <v>25</v>
      </c>
      <c r="P5529">
        <v>7.83</v>
      </c>
      <c r="Q5529">
        <v>44</v>
      </c>
      <c r="R5529">
        <v>105.9</v>
      </c>
      <c r="S5529">
        <v>58</v>
      </c>
      <c r="T5529">
        <v>98</v>
      </c>
      <c r="U5529">
        <v>37</v>
      </c>
      <c r="V5529">
        <v>-3.8</v>
      </c>
      <c r="W5529">
        <v>249</v>
      </c>
    </row>
    <row r="5530" spans="1:23" x14ac:dyDescent="0.25">
      <c r="A5530">
        <f>COUNTIF('Value Matchup'!$D$356:$D$423,D5530)</f>
        <v>0</v>
      </c>
      <c r="B5530" t="s">
        <v>2226</v>
      </c>
      <c r="C5530">
        <v>22</v>
      </c>
      <c r="D5530" t="s">
        <v>2179</v>
      </c>
      <c r="E5530" t="s">
        <v>150</v>
      </c>
      <c r="F5530" s="79" t="s">
        <v>540</v>
      </c>
      <c r="G5530">
        <v>19.54</v>
      </c>
      <c r="H5530">
        <v>111.6</v>
      </c>
      <c r="I5530">
        <v>26</v>
      </c>
      <c r="J5530">
        <v>92</v>
      </c>
      <c r="K5530">
        <v>17</v>
      </c>
      <c r="L5530">
        <v>71.2</v>
      </c>
      <c r="M5530">
        <v>29</v>
      </c>
      <c r="N5530">
        <v>5.0000000000000001E-3</v>
      </c>
      <c r="O5530">
        <v>152</v>
      </c>
      <c r="P5530">
        <v>8.75</v>
      </c>
      <c r="Q5530">
        <v>29</v>
      </c>
      <c r="R5530">
        <v>107.3</v>
      </c>
      <c r="S5530">
        <v>10</v>
      </c>
      <c r="T5530">
        <v>98.6</v>
      </c>
      <c r="U5530">
        <v>57</v>
      </c>
      <c r="V5530">
        <v>-3.47</v>
      </c>
      <c r="W5530">
        <v>236</v>
      </c>
    </row>
    <row r="5531" spans="1:23" x14ac:dyDescent="0.25">
      <c r="A5531">
        <f>COUNTIF('Value Matchup'!$D$356:$D$423,D5531)</f>
        <v>0</v>
      </c>
      <c r="B5531" t="s">
        <v>2226</v>
      </c>
      <c r="C5531">
        <v>23</v>
      </c>
      <c r="D5531" t="s">
        <v>1815</v>
      </c>
      <c r="E5531" t="s">
        <v>114</v>
      </c>
      <c r="F5531" s="79" t="s">
        <v>516</v>
      </c>
      <c r="G5531">
        <v>18.149999999999999</v>
      </c>
      <c r="H5531">
        <v>111</v>
      </c>
      <c r="I5531">
        <v>33</v>
      </c>
      <c r="J5531">
        <v>92.8</v>
      </c>
      <c r="K5531">
        <v>24</v>
      </c>
      <c r="L5531">
        <v>67.5</v>
      </c>
      <c r="M5531">
        <v>140</v>
      </c>
      <c r="N5531">
        <v>-3.5000000000000003E-2</v>
      </c>
      <c r="O5531">
        <v>262</v>
      </c>
      <c r="P5531">
        <v>6.27</v>
      </c>
      <c r="Q5531">
        <v>67</v>
      </c>
      <c r="R5531">
        <v>104.8</v>
      </c>
      <c r="S5531">
        <v>80</v>
      </c>
      <c r="T5531">
        <v>98.6</v>
      </c>
      <c r="U5531">
        <v>56</v>
      </c>
      <c r="V5531">
        <v>-8.36</v>
      </c>
      <c r="W5531">
        <v>311</v>
      </c>
    </row>
    <row r="5532" spans="1:23" x14ac:dyDescent="0.25">
      <c r="A5532">
        <f>COUNTIF('Value Matchup'!$D$356:$D$423,D5532)</f>
        <v>0</v>
      </c>
      <c r="B5532" t="s">
        <v>2226</v>
      </c>
      <c r="C5532">
        <v>24</v>
      </c>
      <c r="D5532" t="s">
        <v>2129</v>
      </c>
      <c r="E5532" t="s">
        <v>110</v>
      </c>
      <c r="F5532" s="79" t="s">
        <v>644</v>
      </c>
      <c r="G5532">
        <v>17.68</v>
      </c>
      <c r="H5532">
        <v>109.4</v>
      </c>
      <c r="I5532">
        <v>52</v>
      </c>
      <c r="J5532">
        <v>91.7</v>
      </c>
      <c r="K5532">
        <v>16</v>
      </c>
      <c r="L5532">
        <v>65.5</v>
      </c>
      <c r="M5532">
        <v>234</v>
      </c>
      <c r="N5532">
        <v>-3.1E-2</v>
      </c>
      <c r="O5532">
        <v>247</v>
      </c>
      <c r="P5532">
        <v>5.49</v>
      </c>
      <c r="Q5532">
        <v>74</v>
      </c>
      <c r="R5532">
        <v>107.4</v>
      </c>
      <c r="S5532">
        <v>9</v>
      </c>
      <c r="T5532">
        <v>101.9</v>
      </c>
      <c r="U5532">
        <v>130</v>
      </c>
      <c r="V5532">
        <v>5.2</v>
      </c>
      <c r="W5532">
        <v>52</v>
      </c>
    </row>
    <row r="5533" spans="1:23" x14ac:dyDescent="0.25">
      <c r="A5533">
        <f>COUNTIF('Value Matchup'!$D$356:$D$423,D5533)</f>
        <v>0</v>
      </c>
      <c r="B5533" t="s">
        <v>2226</v>
      </c>
      <c r="C5533">
        <v>25</v>
      </c>
      <c r="D5533" t="s">
        <v>2030</v>
      </c>
      <c r="E5533" t="s">
        <v>134</v>
      </c>
      <c r="F5533" s="79" t="s">
        <v>571</v>
      </c>
      <c r="G5533">
        <v>17.670000000000002</v>
      </c>
      <c r="H5533">
        <v>105.9</v>
      </c>
      <c r="I5533">
        <v>100</v>
      </c>
      <c r="J5533">
        <v>88.2</v>
      </c>
      <c r="K5533">
        <v>5</v>
      </c>
      <c r="L5533">
        <v>66.7</v>
      </c>
      <c r="M5533">
        <v>177</v>
      </c>
      <c r="N5533">
        <v>3.0000000000000001E-3</v>
      </c>
      <c r="O5533">
        <v>157</v>
      </c>
      <c r="P5533">
        <v>9.08</v>
      </c>
      <c r="Q5533">
        <v>22</v>
      </c>
      <c r="R5533">
        <v>106.3</v>
      </c>
      <c r="S5533">
        <v>44</v>
      </c>
      <c r="T5533">
        <v>97.2</v>
      </c>
      <c r="U5533">
        <v>13</v>
      </c>
      <c r="V5533">
        <v>-1.1399999999999999</v>
      </c>
      <c r="W5533">
        <v>183</v>
      </c>
    </row>
    <row r="5534" spans="1:23" x14ac:dyDescent="0.25">
      <c r="A5534">
        <f>COUNTIF('Value Matchup'!$D$356:$D$423,D5534)</f>
        <v>0</v>
      </c>
      <c r="B5534" t="s">
        <v>2226</v>
      </c>
      <c r="C5534">
        <v>26</v>
      </c>
      <c r="D5534" t="s">
        <v>1115</v>
      </c>
      <c r="E5534" t="s">
        <v>144</v>
      </c>
      <c r="F5534" s="79" t="s">
        <v>746</v>
      </c>
      <c r="G5534">
        <v>17.54</v>
      </c>
      <c r="H5534">
        <v>112.4</v>
      </c>
      <c r="I5534">
        <v>24</v>
      </c>
      <c r="J5534">
        <v>94.9</v>
      </c>
      <c r="K5534">
        <v>40</v>
      </c>
      <c r="L5534">
        <v>68.400000000000006</v>
      </c>
      <c r="M5534">
        <v>103</v>
      </c>
      <c r="N5534">
        <v>2.5999999999999999E-2</v>
      </c>
      <c r="O5534">
        <v>99</v>
      </c>
      <c r="P5534">
        <v>-0.19</v>
      </c>
      <c r="Q5534">
        <v>155</v>
      </c>
      <c r="R5534">
        <v>102.5</v>
      </c>
      <c r="S5534">
        <v>159</v>
      </c>
      <c r="T5534">
        <v>102.7</v>
      </c>
      <c r="U5534">
        <v>168</v>
      </c>
      <c r="V5534">
        <v>-0.51</v>
      </c>
      <c r="W5534">
        <v>164</v>
      </c>
    </row>
    <row r="5535" spans="1:23" x14ac:dyDescent="0.25">
      <c r="A5535">
        <f>COUNTIF('Value Matchup'!$D$356:$D$423,D5535)</f>
        <v>0</v>
      </c>
      <c r="B5535" t="s">
        <v>2226</v>
      </c>
      <c r="C5535">
        <v>27</v>
      </c>
      <c r="D5535" t="s">
        <v>1345</v>
      </c>
      <c r="E5535" t="s">
        <v>232</v>
      </c>
      <c r="F5535" s="79" t="s">
        <v>446</v>
      </c>
      <c r="G5535">
        <v>17.420000000000002</v>
      </c>
      <c r="H5535">
        <v>107</v>
      </c>
      <c r="I5535">
        <v>87</v>
      </c>
      <c r="J5535">
        <v>89.6</v>
      </c>
      <c r="K5535">
        <v>11</v>
      </c>
      <c r="L5535">
        <v>69.3</v>
      </c>
      <c r="M5535">
        <v>71</v>
      </c>
      <c r="N5535">
        <v>-1.2E-2</v>
      </c>
      <c r="O5535">
        <v>194</v>
      </c>
      <c r="P5535">
        <v>9.5299999999999994</v>
      </c>
      <c r="Q5535">
        <v>17</v>
      </c>
      <c r="R5535">
        <v>107.6</v>
      </c>
      <c r="S5535">
        <v>6</v>
      </c>
      <c r="T5535">
        <v>98</v>
      </c>
      <c r="U5535">
        <v>38</v>
      </c>
      <c r="V5535">
        <v>4.87</v>
      </c>
      <c r="W5535">
        <v>55</v>
      </c>
    </row>
    <row r="5536" spans="1:23" x14ac:dyDescent="0.25">
      <c r="A5536">
        <f>COUNTIF('Value Matchup'!$D$356:$D$423,D5536)</f>
        <v>0</v>
      </c>
      <c r="B5536" t="s">
        <v>2226</v>
      </c>
      <c r="C5536">
        <v>28</v>
      </c>
      <c r="D5536" t="s">
        <v>2180</v>
      </c>
      <c r="E5536" t="s">
        <v>134</v>
      </c>
      <c r="F5536" s="79" t="s">
        <v>537</v>
      </c>
      <c r="G5536">
        <v>17.32</v>
      </c>
      <c r="H5536">
        <v>111.5</v>
      </c>
      <c r="I5536">
        <v>27</v>
      </c>
      <c r="J5536">
        <v>94.2</v>
      </c>
      <c r="K5536">
        <v>34</v>
      </c>
      <c r="L5536">
        <v>66.900000000000006</v>
      </c>
      <c r="M5536">
        <v>173</v>
      </c>
      <c r="N5536">
        <v>4.2999999999999997E-2</v>
      </c>
      <c r="O5536">
        <v>68</v>
      </c>
      <c r="P5536">
        <v>11.14</v>
      </c>
      <c r="Q5536">
        <v>5</v>
      </c>
      <c r="R5536">
        <v>107.1</v>
      </c>
      <c r="S5536">
        <v>18</v>
      </c>
      <c r="T5536">
        <v>96</v>
      </c>
      <c r="U5536">
        <v>1</v>
      </c>
      <c r="V5536">
        <v>2.97</v>
      </c>
      <c r="W5536">
        <v>87</v>
      </c>
    </row>
    <row r="5537" spans="1:23" x14ac:dyDescent="0.25">
      <c r="A5537">
        <f>COUNTIF('Value Matchup'!$D$356:$D$423,D5537)</f>
        <v>0</v>
      </c>
      <c r="B5537" t="s">
        <v>2226</v>
      </c>
      <c r="C5537">
        <v>29</v>
      </c>
      <c r="D5537" t="s">
        <v>2141</v>
      </c>
      <c r="E5537" t="s">
        <v>167</v>
      </c>
      <c r="F5537" s="79" t="s">
        <v>1146</v>
      </c>
      <c r="G5537">
        <v>16.72</v>
      </c>
      <c r="H5537">
        <v>110.9</v>
      </c>
      <c r="I5537">
        <v>35</v>
      </c>
      <c r="J5537">
        <v>94.1</v>
      </c>
      <c r="K5537">
        <v>33</v>
      </c>
      <c r="L5537">
        <v>68.3</v>
      </c>
      <c r="M5537">
        <v>109</v>
      </c>
      <c r="N5537">
        <v>5.0000000000000001E-3</v>
      </c>
      <c r="O5537">
        <v>151</v>
      </c>
      <c r="P5537">
        <v>4.84</v>
      </c>
      <c r="Q5537">
        <v>84</v>
      </c>
      <c r="R5537">
        <v>103.4</v>
      </c>
      <c r="S5537">
        <v>134</v>
      </c>
      <c r="T5537">
        <v>98.5</v>
      </c>
      <c r="U5537">
        <v>55</v>
      </c>
      <c r="V5537">
        <v>3.33</v>
      </c>
      <c r="W5537">
        <v>81</v>
      </c>
    </row>
    <row r="5538" spans="1:23" x14ac:dyDescent="0.25">
      <c r="A5538">
        <f>COUNTIF('Value Matchup'!$D$356:$D$423,D5538)</f>
        <v>0</v>
      </c>
      <c r="B5538" t="s">
        <v>2226</v>
      </c>
      <c r="C5538">
        <v>30</v>
      </c>
      <c r="D5538" t="s">
        <v>1449</v>
      </c>
      <c r="E5538" t="s">
        <v>1668</v>
      </c>
      <c r="F5538" s="79" t="s">
        <v>538</v>
      </c>
      <c r="G5538">
        <v>16.489999999999998</v>
      </c>
      <c r="H5538">
        <v>113.9</v>
      </c>
      <c r="I5538">
        <v>18</v>
      </c>
      <c r="J5538">
        <v>97.4</v>
      </c>
      <c r="K5538">
        <v>78</v>
      </c>
      <c r="L5538">
        <v>66.900000000000006</v>
      </c>
      <c r="M5538">
        <v>169</v>
      </c>
      <c r="N5538">
        <v>-1.4E-2</v>
      </c>
      <c r="O5538">
        <v>201</v>
      </c>
      <c r="P5538">
        <v>8.74</v>
      </c>
      <c r="Q5538">
        <v>30</v>
      </c>
      <c r="R5538">
        <v>106.4</v>
      </c>
      <c r="S5538">
        <v>41</v>
      </c>
      <c r="T5538">
        <v>97.7</v>
      </c>
      <c r="U5538">
        <v>25</v>
      </c>
      <c r="V5538">
        <v>5.44</v>
      </c>
      <c r="W5538">
        <v>50</v>
      </c>
    </row>
    <row r="5539" spans="1:23" x14ac:dyDescent="0.25">
      <c r="A5539">
        <f>COUNTIF('Value Matchup'!$D$356:$D$423,D5539)</f>
        <v>0</v>
      </c>
      <c r="B5539" t="s">
        <v>2226</v>
      </c>
      <c r="C5539">
        <v>31</v>
      </c>
      <c r="D5539" t="s">
        <v>2181</v>
      </c>
      <c r="E5539" t="s">
        <v>173</v>
      </c>
      <c r="F5539" s="79" t="s">
        <v>747</v>
      </c>
      <c r="G5539">
        <v>16.09</v>
      </c>
      <c r="H5539">
        <v>115.4</v>
      </c>
      <c r="I5539">
        <v>11</v>
      </c>
      <c r="J5539">
        <v>99.3</v>
      </c>
      <c r="K5539">
        <v>110</v>
      </c>
      <c r="L5539">
        <v>58.6</v>
      </c>
      <c r="M5539">
        <v>325</v>
      </c>
      <c r="N5539">
        <v>7.2999999999999995E-2</v>
      </c>
      <c r="O5539">
        <v>24</v>
      </c>
      <c r="P5539">
        <v>4.0999999999999996</v>
      </c>
      <c r="Q5539">
        <v>91</v>
      </c>
      <c r="R5539">
        <v>104.5</v>
      </c>
      <c r="S5539">
        <v>93</v>
      </c>
      <c r="T5539">
        <v>100.4</v>
      </c>
      <c r="U5539">
        <v>95</v>
      </c>
      <c r="V5539">
        <v>1.83</v>
      </c>
      <c r="W5539">
        <v>112</v>
      </c>
    </row>
    <row r="5540" spans="1:23" x14ac:dyDescent="0.25">
      <c r="A5540">
        <f>COUNTIF('Value Matchup'!$D$356:$D$423,D5540)</f>
        <v>1</v>
      </c>
      <c r="B5540" t="s">
        <v>2226</v>
      </c>
      <c r="C5540">
        <v>32</v>
      </c>
      <c r="D5540" t="s">
        <v>92</v>
      </c>
      <c r="E5540" t="s">
        <v>134</v>
      </c>
      <c r="F5540" s="79" t="s">
        <v>534</v>
      </c>
      <c r="G5540">
        <v>15.89</v>
      </c>
      <c r="H5540">
        <v>109.3</v>
      </c>
      <c r="I5540">
        <v>53</v>
      </c>
      <c r="J5540">
        <v>93.4</v>
      </c>
      <c r="K5540">
        <v>26</v>
      </c>
      <c r="L5540">
        <v>66.2</v>
      </c>
      <c r="M5540">
        <v>197</v>
      </c>
      <c r="N5540">
        <v>-2.7E-2</v>
      </c>
      <c r="O5540">
        <v>233</v>
      </c>
      <c r="P5540">
        <v>8.92</v>
      </c>
      <c r="Q5540">
        <v>26</v>
      </c>
      <c r="R5540">
        <v>106.9</v>
      </c>
      <c r="S5540">
        <v>26</v>
      </c>
      <c r="T5540">
        <v>97.9</v>
      </c>
      <c r="U5540">
        <v>33</v>
      </c>
      <c r="V5540">
        <v>-2.11</v>
      </c>
      <c r="W5540">
        <v>206</v>
      </c>
    </row>
    <row r="5541" spans="1:23" x14ac:dyDescent="0.25">
      <c r="A5541">
        <f>COUNTIF('Value Matchup'!$D$356:$D$423,D5541)</f>
        <v>0</v>
      </c>
      <c r="B5541" t="s">
        <v>2226</v>
      </c>
      <c r="C5541">
        <v>33</v>
      </c>
      <c r="D5541" t="s">
        <v>2182</v>
      </c>
      <c r="E5541" t="s">
        <v>151</v>
      </c>
      <c r="F5541" s="79" t="s">
        <v>536</v>
      </c>
      <c r="G5541">
        <v>15.58</v>
      </c>
      <c r="H5541">
        <v>113.2</v>
      </c>
      <c r="I5541">
        <v>21</v>
      </c>
      <c r="J5541">
        <v>97.7</v>
      </c>
      <c r="K5541">
        <v>82</v>
      </c>
      <c r="L5541">
        <v>66.900000000000006</v>
      </c>
      <c r="M5541">
        <v>170</v>
      </c>
      <c r="N5541">
        <v>-2.1000000000000001E-2</v>
      </c>
      <c r="O5541">
        <v>220</v>
      </c>
      <c r="P5541">
        <v>3.93</v>
      </c>
      <c r="Q5541">
        <v>93</v>
      </c>
      <c r="R5541">
        <v>103.9</v>
      </c>
      <c r="S5541">
        <v>116</v>
      </c>
      <c r="T5541">
        <v>100</v>
      </c>
      <c r="U5541">
        <v>87</v>
      </c>
      <c r="V5541">
        <v>5.83</v>
      </c>
      <c r="W5541">
        <v>42</v>
      </c>
    </row>
    <row r="5542" spans="1:23" x14ac:dyDescent="0.25">
      <c r="A5542">
        <f>COUNTIF('Value Matchup'!$D$356:$D$423,D5542)</f>
        <v>0</v>
      </c>
      <c r="B5542" t="s">
        <v>2226</v>
      </c>
      <c r="C5542">
        <v>34</v>
      </c>
      <c r="D5542" t="s">
        <v>1536</v>
      </c>
      <c r="E5542" t="s">
        <v>134</v>
      </c>
      <c r="F5542" s="79" t="s">
        <v>538</v>
      </c>
      <c r="G5542">
        <v>15.27</v>
      </c>
      <c r="H5542">
        <v>109.1</v>
      </c>
      <c r="I5542">
        <v>56</v>
      </c>
      <c r="J5542">
        <v>93.8</v>
      </c>
      <c r="K5542">
        <v>28</v>
      </c>
      <c r="L5542">
        <v>69.900000000000006</v>
      </c>
      <c r="M5542">
        <v>56</v>
      </c>
      <c r="N5542">
        <v>1E-3</v>
      </c>
      <c r="O5542">
        <v>162</v>
      </c>
      <c r="P5542">
        <v>9.02</v>
      </c>
      <c r="Q5542">
        <v>23</v>
      </c>
      <c r="R5542">
        <v>106.9</v>
      </c>
      <c r="S5542">
        <v>23</v>
      </c>
      <c r="T5542">
        <v>97.9</v>
      </c>
      <c r="U5542">
        <v>30</v>
      </c>
      <c r="V5542">
        <v>0.22</v>
      </c>
      <c r="W5542">
        <v>151</v>
      </c>
    </row>
    <row r="5543" spans="1:23" x14ac:dyDescent="0.25">
      <c r="A5543">
        <f>COUNTIF('Value Matchup'!$D$356:$D$423,D5543)</f>
        <v>0</v>
      </c>
      <c r="B5543" t="s">
        <v>2226</v>
      </c>
      <c r="C5543">
        <v>35</v>
      </c>
      <c r="D5543" t="s">
        <v>66</v>
      </c>
      <c r="E5543" t="s">
        <v>150</v>
      </c>
      <c r="F5543" s="79" t="s">
        <v>753</v>
      </c>
      <c r="G5543">
        <v>14.91</v>
      </c>
      <c r="H5543">
        <v>107.1</v>
      </c>
      <c r="I5543">
        <v>86</v>
      </c>
      <c r="J5543">
        <v>92.2</v>
      </c>
      <c r="K5543">
        <v>19</v>
      </c>
      <c r="L5543">
        <v>70.7</v>
      </c>
      <c r="M5543">
        <v>38</v>
      </c>
      <c r="N5543">
        <v>-0.10100000000000001</v>
      </c>
      <c r="O5543">
        <v>317</v>
      </c>
      <c r="P5543">
        <v>7.95</v>
      </c>
      <c r="Q5543">
        <v>41</v>
      </c>
      <c r="R5543">
        <v>105.6</v>
      </c>
      <c r="S5543">
        <v>63</v>
      </c>
      <c r="T5543">
        <v>97.6</v>
      </c>
      <c r="U5543">
        <v>21</v>
      </c>
      <c r="V5543">
        <v>-10.72</v>
      </c>
      <c r="W5543">
        <v>317</v>
      </c>
    </row>
    <row r="5544" spans="1:23" x14ac:dyDescent="0.25">
      <c r="A5544">
        <f>COUNTIF('Value Matchup'!$D$356:$D$423,D5544)</f>
        <v>0</v>
      </c>
      <c r="B5544" t="s">
        <v>2226</v>
      </c>
      <c r="C5544">
        <v>36</v>
      </c>
      <c r="D5544" t="s">
        <v>1344</v>
      </c>
      <c r="E5544" t="s">
        <v>167</v>
      </c>
      <c r="F5544" s="79" t="s">
        <v>1296</v>
      </c>
      <c r="G5544">
        <v>14.69</v>
      </c>
      <c r="H5544">
        <v>105</v>
      </c>
      <c r="I5544">
        <v>116</v>
      </c>
      <c r="J5544">
        <v>90.3</v>
      </c>
      <c r="K5544">
        <v>13</v>
      </c>
      <c r="L5544">
        <v>66.400000000000006</v>
      </c>
      <c r="M5544">
        <v>188</v>
      </c>
      <c r="N5544">
        <v>-6.9000000000000006E-2</v>
      </c>
      <c r="O5544">
        <v>297</v>
      </c>
      <c r="P5544">
        <v>7.35</v>
      </c>
      <c r="Q5544">
        <v>50</v>
      </c>
      <c r="R5544">
        <v>106.6</v>
      </c>
      <c r="S5544">
        <v>33</v>
      </c>
      <c r="T5544">
        <v>99.3</v>
      </c>
      <c r="U5544">
        <v>67</v>
      </c>
      <c r="V5544">
        <v>3.74</v>
      </c>
      <c r="W5544">
        <v>67</v>
      </c>
    </row>
    <row r="5545" spans="1:23" x14ac:dyDescent="0.25">
      <c r="A5545">
        <f>COUNTIF('Value Matchup'!$D$356:$D$423,D5545)</f>
        <v>0</v>
      </c>
      <c r="B5545" t="s">
        <v>2226</v>
      </c>
      <c r="C5545">
        <v>37</v>
      </c>
      <c r="D5545" t="s">
        <v>2183</v>
      </c>
      <c r="E5545" t="s">
        <v>176</v>
      </c>
      <c r="F5545" s="79" t="s">
        <v>1470</v>
      </c>
      <c r="G5545">
        <v>14.62</v>
      </c>
      <c r="H5545">
        <v>109.5</v>
      </c>
      <c r="I5545">
        <v>49</v>
      </c>
      <c r="J5545">
        <v>94.9</v>
      </c>
      <c r="K5545">
        <v>43</v>
      </c>
      <c r="L5545">
        <v>64.099999999999994</v>
      </c>
      <c r="M5545">
        <v>279</v>
      </c>
      <c r="N5545">
        <v>-3.1E-2</v>
      </c>
      <c r="O5545">
        <v>248</v>
      </c>
      <c r="P5545">
        <v>-2.4700000000000002</v>
      </c>
      <c r="Q5545">
        <v>209</v>
      </c>
      <c r="R5545">
        <v>99.3</v>
      </c>
      <c r="S5545">
        <v>252</v>
      </c>
      <c r="T5545">
        <v>101.7</v>
      </c>
      <c r="U5545">
        <v>127</v>
      </c>
      <c r="V5545">
        <v>-0.81</v>
      </c>
      <c r="W5545">
        <v>173</v>
      </c>
    </row>
    <row r="5546" spans="1:23" x14ac:dyDescent="0.25">
      <c r="A5546">
        <f>COUNTIF('Value Matchup'!$D$356:$D$423,D5546)</f>
        <v>0</v>
      </c>
      <c r="B5546" t="s">
        <v>2226</v>
      </c>
      <c r="C5546">
        <v>38</v>
      </c>
      <c r="D5546" t="s">
        <v>2036</v>
      </c>
      <c r="E5546" t="s">
        <v>114</v>
      </c>
      <c r="F5546" s="79" t="s">
        <v>1296</v>
      </c>
      <c r="G5546">
        <v>14.6</v>
      </c>
      <c r="H5546">
        <v>110.3</v>
      </c>
      <c r="I5546">
        <v>39</v>
      </c>
      <c r="J5546">
        <v>95.7</v>
      </c>
      <c r="K5546">
        <v>54</v>
      </c>
      <c r="L5546">
        <v>65.3</v>
      </c>
      <c r="M5546">
        <v>243</v>
      </c>
      <c r="N5546">
        <v>-1.4999999999999999E-2</v>
      </c>
      <c r="O5546">
        <v>205</v>
      </c>
      <c r="P5546">
        <v>9.5500000000000007</v>
      </c>
      <c r="Q5546">
        <v>16</v>
      </c>
      <c r="R5546">
        <v>106.6</v>
      </c>
      <c r="S5546">
        <v>32</v>
      </c>
      <c r="T5546">
        <v>97.1</v>
      </c>
      <c r="U5546">
        <v>11</v>
      </c>
      <c r="V5546">
        <v>2.31</v>
      </c>
      <c r="W5546">
        <v>102</v>
      </c>
    </row>
    <row r="5547" spans="1:23" x14ac:dyDescent="0.25">
      <c r="A5547">
        <f>COUNTIF('Value Matchup'!$D$356:$D$423,D5547)</f>
        <v>0</v>
      </c>
      <c r="B5547" t="s">
        <v>2226</v>
      </c>
      <c r="C5547">
        <v>39</v>
      </c>
      <c r="D5547" t="s">
        <v>1539</v>
      </c>
      <c r="E5547" t="s">
        <v>1668</v>
      </c>
      <c r="F5547" s="79" t="s">
        <v>536</v>
      </c>
      <c r="G5547">
        <v>14.57</v>
      </c>
      <c r="H5547">
        <v>109.8</v>
      </c>
      <c r="I5547">
        <v>46</v>
      </c>
      <c r="J5547">
        <v>95.2</v>
      </c>
      <c r="K5547">
        <v>49</v>
      </c>
      <c r="L5547">
        <v>65.599999999999994</v>
      </c>
      <c r="M5547">
        <v>226</v>
      </c>
      <c r="N5547">
        <v>6.6000000000000003E-2</v>
      </c>
      <c r="O5547">
        <v>35</v>
      </c>
      <c r="P5547">
        <v>7.26</v>
      </c>
      <c r="Q5547">
        <v>53</v>
      </c>
      <c r="R5547">
        <v>106.2</v>
      </c>
      <c r="S5547">
        <v>47</v>
      </c>
      <c r="T5547">
        <v>98.9</v>
      </c>
      <c r="U5547">
        <v>65</v>
      </c>
      <c r="V5547">
        <v>3.76</v>
      </c>
      <c r="W5547">
        <v>66</v>
      </c>
    </row>
    <row r="5548" spans="1:23" x14ac:dyDescent="0.25">
      <c r="A5548">
        <f>COUNTIF('Value Matchup'!$D$356:$D$423,D5548)</f>
        <v>0</v>
      </c>
      <c r="B5548" t="s">
        <v>2226</v>
      </c>
      <c r="C5548">
        <v>40</v>
      </c>
      <c r="D5548" t="s">
        <v>2184</v>
      </c>
      <c r="E5548" t="s">
        <v>182</v>
      </c>
      <c r="F5548" s="79" t="s">
        <v>2185</v>
      </c>
      <c r="G5548">
        <v>14.53</v>
      </c>
      <c r="H5548">
        <v>116.4</v>
      </c>
      <c r="I5548">
        <v>8</v>
      </c>
      <c r="J5548">
        <v>101.9</v>
      </c>
      <c r="K5548">
        <v>161</v>
      </c>
      <c r="L5548">
        <v>64.400000000000006</v>
      </c>
      <c r="M5548">
        <v>270</v>
      </c>
      <c r="N5548">
        <v>8.4000000000000005E-2</v>
      </c>
      <c r="O5548">
        <v>14</v>
      </c>
      <c r="P5548">
        <v>4.93</v>
      </c>
      <c r="Q5548">
        <v>83</v>
      </c>
      <c r="R5548">
        <v>104.4</v>
      </c>
      <c r="S5548">
        <v>99</v>
      </c>
      <c r="T5548">
        <v>99.5</v>
      </c>
      <c r="U5548">
        <v>75</v>
      </c>
      <c r="V5548">
        <v>5.54</v>
      </c>
      <c r="W5548">
        <v>47</v>
      </c>
    </row>
    <row r="5549" spans="1:23" x14ac:dyDescent="0.25">
      <c r="A5549">
        <f>COUNTIF('Value Matchup'!$D$356:$D$423,D5549)</f>
        <v>0</v>
      </c>
      <c r="B5549" t="s">
        <v>2226</v>
      </c>
      <c r="C5549">
        <v>41</v>
      </c>
      <c r="D5549" t="s">
        <v>1939</v>
      </c>
      <c r="E5549" t="s">
        <v>232</v>
      </c>
      <c r="F5549" s="79" t="s">
        <v>534</v>
      </c>
      <c r="G5549">
        <v>14.48</v>
      </c>
      <c r="H5549">
        <v>113.4</v>
      </c>
      <c r="I5549">
        <v>20</v>
      </c>
      <c r="J5549">
        <v>98.9</v>
      </c>
      <c r="K5549">
        <v>102</v>
      </c>
      <c r="L5549">
        <v>63.7</v>
      </c>
      <c r="M5549">
        <v>284</v>
      </c>
      <c r="N5549">
        <v>0.05</v>
      </c>
      <c r="O5549">
        <v>57</v>
      </c>
      <c r="P5549">
        <v>10.49</v>
      </c>
      <c r="Q5549">
        <v>8</v>
      </c>
      <c r="R5549">
        <v>107.3</v>
      </c>
      <c r="S5549">
        <v>13</v>
      </c>
      <c r="T5549">
        <v>96.8</v>
      </c>
      <c r="U5549">
        <v>8</v>
      </c>
      <c r="V5549">
        <v>9.2899999999999991</v>
      </c>
      <c r="W5549">
        <v>20</v>
      </c>
    </row>
    <row r="5550" spans="1:23" x14ac:dyDescent="0.25">
      <c r="A5550">
        <f>COUNTIF('Value Matchup'!$D$356:$D$423,D5550)</f>
        <v>0</v>
      </c>
      <c r="B5550" t="s">
        <v>2226</v>
      </c>
      <c r="C5550">
        <v>42</v>
      </c>
      <c r="D5550" t="s">
        <v>1346</v>
      </c>
      <c r="E5550" t="s">
        <v>1668</v>
      </c>
      <c r="F5550" s="79" t="s">
        <v>540</v>
      </c>
      <c r="G5550">
        <v>14.25</v>
      </c>
      <c r="H5550">
        <v>111.4</v>
      </c>
      <c r="I5550">
        <v>29</v>
      </c>
      <c r="J5550">
        <v>97.1</v>
      </c>
      <c r="K5550">
        <v>73</v>
      </c>
      <c r="L5550">
        <v>71.2</v>
      </c>
      <c r="M5550">
        <v>28</v>
      </c>
      <c r="N5550">
        <v>3.2000000000000001E-2</v>
      </c>
      <c r="O5550">
        <v>87</v>
      </c>
      <c r="P5550">
        <v>5.24</v>
      </c>
      <c r="Q5550">
        <v>75</v>
      </c>
      <c r="R5550">
        <v>105</v>
      </c>
      <c r="S5550">
        <v>72</v>
      </c>
      <c r="T5550">
        <v>99.8</v>
      </c>
      <c r="U5550">
        <v>85</v>
      </c>
      <c r="V5550">
        <v>-4.41</v>
      </c>
      <c r="W5550">
        <v>262</v>
      </c>
    </row>
    <row r="5551" spans="1:23" x14ac:dyDescent="0.25">
      <c r="A5551">
        <f>COUNTIF('Value Matchup'!$D$356:$D$423,D5551)</f>
        <v>0</v>
      </c>
      <c r="B5551" t="s">
        <v>2226</v>
      </c>
      <c r="C5551">
        <v>43</v>
      </c>
      <c r="D5551" t="s">
        <v>217</v>
      </c>
      <c r="E5551" t="s">
        <v>140</v>
      </c>
      <c r="F5551" s="79" t="s">
        <v>445</v>
      </c>
      <c r="G5551">
        <v>14.23</v>
      </c>
      <c r="H5551">
        <v>109.1</v>
      </c>
      <c r="I5551">
        <v>57</v>
      </c>
      <c r="J5551">
        <v>94.8</v>
      </c>
      <c r="K5551">
        <v>39</v>
      </c>
      <c r="L5551">
        <v>69</v>
      </c>
      <c r="M5551">
        <v>80</v>
      </c>
      <c r="N5551">
        <v>-9.1999999999999998E-2</v>
      </c>
      <c r="O5551">
        <v>310</v>
      </c>
      <c r="P5551">
        <v>9.23</v>
      </c>
      <c r="Q5551">
        <v>20</v>
      </c>
      <c r="R5551">
        <v>106.8</v>
      </c>
      <c r="S5551">
        <v>28</v>
      </c>
      <c r="T5551">
        <v>97.5</v>
      </c>
      <c r="U5551">
        <v>19</v>
      </c>
      <c r="V5551">
        <v>-1.56</v>
      </c>
      <c r="W5551">
        <v>191</v>
      </c>
    </row>
    <row r="5552" spans="1:23" x14ac:dyDescent="0.25">
      <c r="A5552">
        <f>COUNTIF('Value Matchup'!$D$356:$D$423,D5552)</f>
        <v>0</v>
      </c>
      <c r="B5552" t="s">
        <v>2226</v>
      </c>
      <c r="C5552">
        <v>44</v>
      </c>
      <c r="D5552" t="s">
        <v>2186</v>
      </c>
      <c r="E5552" t="s">
        <v>110</v>
      </c>
      <c r="F5552" s="79" t="s">
        <v>752</v>
      </c>
      <c r="G5552">
        <v>14.04</v>
      </c>
      <c r="H5552">
        <v>106.6</v>
      </c>
      <c r="I5552">
        <v>91</v>
      </c>
      <c r="J5552">
        <v>92.6</v>
      </c>
      <c r="K5552">
        <v>23</v>
      </c>
      <c r="L5552">
        <v>62.1</v>
      </c>
      <c r="M5552">
        <v>308</v>
      </c>
      <c r="N5552">
        <v>6.9000000000000006E-2</v>
      </c>
      <c r="O5552">
        <v>32</v>
      </c>
      <c r="P5552">
        <v>5.23</v>
      </c>
      <c r="Q5552">
        <v>76</v>
      </c>
      <c r="R5552">
        <v>106.8</v>
      </c>
      <c r="S5552">
        <v>27</v>
      </c>
      <c r="T5552">
        <v>101.6</v>
      </c>
      <c r="U5552">
        <v>120</v>
      </c>
      <c r="V5552">
        <v>1.55</v>
      </c>
      <c r="W5552">
        <v>117</v>
      </c>
    </row>
    <row r="5553" spans="1:23" x14ac:dyDescent="0.25">
      <c r="A5553">
        <f>COUNTIF('Value Matchup'!$D$356:$D$423,D5553)</f>
        <v>0</v>
      </c>
      <c r="B5553" t="s">
        <v>2226</v>
      </c>
      <c r="C5553">
        <v>45</v>
      </c>
      <c r="D5553" t="s">
        <v>56</v>
      </c>
      <c r="E5553" t="s">
        <v>150</v>
      </c>
      <c r="F5553" s="79" t="s">
        <v>515</v>
      </c>
      <c r="G5553">
        <v>13.85</v>
      </c>
      <c r="H5553">
        <v>108</v>
      </c>
      <c r="I5553">
        <v>69</v>
      </c>
      <c r="J5553">
        <v>94.1</v>
      </c>
      <c r="K5553">
        <v>32</v>
      </c>
      <c r="L5553">
        <v>67</v>
      </c>
      <c r="M5553">
        <v>166</v>
      </c>
      <c r="N5553">
        <v>-5.0999999999999997E-2</v>
      </c>
      <c r="O5553">
        <v>282</v>
      </c>
      <c r="P5553">
        <v>7.91</v>
      </c>
      <c r="Q5553">
        <v>43</v>
      </c>
      <c r="R5553">
        <v>106.1</v>
      </c>
      <c r="S5553">
        <v>49</v>
      </c>
      <c r="T5553">
        <v>98.2</v>
      </c>
      <c r="U5553">
        <v>41</v>
      </c>
      <c r="V5553">
        <v>1.44</v>
      </c>
      <c r="W5553">
        <v>121</v>
      </c>
    </row>
    <row r="5554" spans="1:23" x14ac:dyDescent="0.25">
      <c r="A5554">
        <f>COUNTIF('Value Matchup'!$D$356:$D$423,D5554)</f>
        <v>0</v>
      </c>
      <c r="B5554" t="s">
        <v>2226</v>
      </c>
      <c r="C5554">
        <v>46</v>
      </c>
      <c r="D5554" t="s">
        <v>2187</v>
      </c>
      <c r="E5554" t="s">
        <v>114</v>
      </c>
      <c r="F5554" s="79" t="s">
        <v>761</v>
      </c>
      <c r="G5554">
        <v>13.63</v>
      </c>
      <c r="H5554">
        <v>107.7</v>
      </c>
      <c r="I5554">
        <v>74</v>
      </c>
      <c r="J5554">
        <v>94.1</v>
      </c>
      <c r="K5554">
        <v>31</v>
      </c>
      <c r="L5554">
        <v>66.599999999999994</v>
      </c>
      <c r="M5554">
        <v>181</v>
      </c>
      <c r="N5554">
        <v>5.0999999999999997E-2</v>
      </c>
      <c r="O5554">
        <v>52</v>
      </c>
      <c r="P5554">
        <v>8.2200000000000006</v>
      </c>
      <c r="Q5554">
        <v>39</v>
      </c>
      <c r="R5554">
        <v>106</v>
      </c>
      <c r="S5554">
        <v>53</v>
      </c>
      <c r="T5554">
        <v>97.8</v>
      </c>
      <c r="U5554">
        <v>27</v>
      </c>
      <c r="V5554">
        <v>-4.71</v>
      </c>
      <c r="W5554">
        <v>267</v>
      </c>
    </row>
    <row r="5555" spans="1:23" x14ac:dyDescent="0.25">
      <c r="A5555">
        <f>COUNTIF('Value Matchup'!$D$356:$D$423,D5555)</f>
        <v>0</v>
      </c>
      <c r="B5555" t="s">
        <v>2226</v>
      </c>
      <c r="C5555">
        <v>47</v>
      </c>
      <c r="D5555" t="s">
        <v>1667</v>
      </c>
      <c r="E5555" t="s">
        <v>1668</v>
      </c>
      <c r="F5555" s="79" t="s">
        <v>1059</v>
      </c>
      <c r="G5555">
        <v>13.59</v>
      </c>
      <c r="H5555">
        <v>109.9</v>
      </c>
      <c r="I5555">
        <v>45</v>
      </c>
      <c r="J5555">
        <v>96.3</v>
      </c>
      <c r="K5555">
        <v>63</v>
      </c>
      <c r="L5555">
        <v>65.900000000000006</v>
      </c>
      <c r="M5555">
        <v>208</v>
      </c>
      <c r="N5555">
        <v>6.0999999999999999E-2</v>
      </c>
      <c r="O5555">
        <v>42</v>
      </c>
      <c r="P5555">
        <v>7.06</v>
      </c>
      <c r="Q5555">
        <v>57</v>
      </c>
      <c r="R5555">
        <v>106.7</v>
      </c>
      <c r="S5555">
        <v>30</v>
      </c>
      <c r="T5555">
        <v>99.6</v>
      </c>
      <c r="U5555">
        <v>81</v>
      </c>
      <c r="V5555">
        <v>0.3</v>
      </c>
      <c r="W5555">
        <v>147</v>
      </c>
    </row>
    <row r="5556" spans="1:23" x14ac:dyDescent="0.25">
      <c r="A5556">
        <f>COUNTIF('Value Matchup'!$D$356:$D$423,D5556)</f>
        <v>0</v>
      </c>
      <c r="B5556" t="s">
        <v>2226</v>
      </c>
      <c r="C5556">
        <v>48</v>
      </c>
      <c r="D5556" t="s">
        <v>2188</v>
      </c>
      <c r="E5556" t="s">
        <v>146</v>
      </c>
      <c r="F5556" s="79" t="s">
        <v>1921</v>
      </c>
      <c r="G5556">
        <v>13.35</v>
      </c>
      <c r="H5556">
        <v>110.3</v>
      </c>
      <c r="I5556">
        <v>41</v>
      </c>
      <c r="J5556">
        <v>96.9</v>
      </c>
      <c r="K5556">
        <v>68</v>
      </c>
      <c r="L5556">
        <v>63.3</v>
      </c>
      <c r="M5556">
        <v>290</v>
      </c>
      <c r="N5556">
        <v>3.5000000000000003E-2</v>
      </c>
      <c r="O5556">
        <v>82</v>
      </c>
      <c r="P5556">
        <v>-1.53</v>
      </c>
      <c r="Q5556">
        <v>182</v>
      </c>
      <c r="R5556">
        <v>100.4</v>
      </c>
      <c r="S5556">
        <v>221</v>
      </c>
      <c r="T5556">
        <v>102</v>
      </c>
      <c r="U5556">
        <v>134</v>
      </c>
      <c r="V5556">
        <v>3.49</v>
      </c>
      <c r="W5556">
        <v>71</v>
      </c>
    </row>
    <row r="5557" spans="1:23" x14ac:dyDescent="0.25">
      <c r="A5557">
        <f>COUNTIF('Value Matchup'!$D$356:$D$423,D5557)</f>
        <v>0</v>
      </c>
      <c r="B5557" t="s">
        <v>2226</v>
      </c>
      <c r="C5557">
        <v>49</v>
      </c>
      <c r="D5557" t="s">
        <v>139</v>
      </c>
      <c r="E5557" t="s">
        <v>150</v>
      </c>
      <c r="F5557" s="79" t="s">
        <v>455</v>
      </c>
      <c r="G5557">
        <v>13.3</v>
      </c>
      <c r="H5557">
        <v>117.7</v>
      </c>
      <c r="I5557">
        <v>4</v>
      </c>
      <c r="J5557">
        <v>104.4</v>
      </c>
      <c r="K5557">
        <v>203</v>
      </c>
      <c r="L5557">
        <v>68.2</v>
      </c>
      <c r="M5557">
        <v>112</v>
      </c>
      <c r="N5557">
        <v>3.4000000000000002E-2</v>
      </c>
      <c r="O5557">
        <v>85</v>
      </c>
      <c r="P5557">
        <v>8.51</v>
      </c>
      <c r="Q5557">
        <v>33</v>
      </c>
      <c r="R5557">
        <v>106.1</v>
      </c>
      <c r="S5557">
        <v>48</v>
      </c>
      <c r="T5557">
        <v>97.6</v>
      </c>
      <c r="U5557">
        <v>22</v>
      </c>
      <c r="V5557">
        <v>2.5499999999999998</v>
      </c>
      <c r="W5557">
        <v>93</v>
      </c>
    </row>
    <row r="5558" spans="1:23" x14ac:dyDescent="0.25">
      <c r="A5558">
        <f>COUNTIF('Value Matchup'!$D$356:$D$423,D5558)</f>
        <v>0</v>
      </c>
      <c r="B5558" t="s">
        <v>2226</v>
      </c>
      <c r="C5558">
        <v>50</v>
      </c>
      <c r="D5558" t="s">
        <v>1011</v>
      </c>
      <c r="E5558" t="s">
        <v>140</v>
      </c>
      <c r="F5558" s="79" t="s">
        <v>450</v>
      </c>
      <c r="G5558">
        <v>13.18</v>
      </c>
      <c r="H5558">
        <v>111.2</v>
      </c>
      <c r="I5558">
        <v>30</v>
      </c>
      <c r="J5558">
        <v>98.1</v>
      </c>
      <c r="K5558">
        <v>88</v>
      </c>
      <c r="L5558">
        <v>65</v>
      </c>
      <c r="M5558">
        <v>257</v>
      </c>
      <c r="N5558">
        <v>-2.3E-2</v>
      </c>
      <c r="O5558">
        <v>223</v>
      </c>
      <c r="P5558">
        <v>8.48</v>
      </c>
      <c r="Q5558">
        <v>34</v>
      </c>
      <c r="R5558">
        <v>106.9</v>
      </c>
      <c r="S5558">
        <v>22</v>
      </c>
      <c r="T5558">
        <v>98.4</v>
      </c>
      <c r="U5558">
        <v>48</v>
      </c>
      <c r="V5558">
        <v>-6.47</v>
      </c>
      <c r="W5558">
        <v>292</v>
      </c>
    </row>
    <row r="5559" spans="1:23" x14ac:dyDescent="0.25">
      <c r="A5559">
        <f>COUNTIF('Value Matchup'!$D$356:$D$423,D5559)</f>
        <v>0</v>
      </c>
      <c r="B5559" t="s">
        <v>2226</v>
      </c>
      <c r="C5559">
        <v>51</v>
      </c>
      <c r="D5559" t="s">
        <v>1474</v>
      </c>
      <c r="E5559" t="s">
        <v>155</v>
      </c>
      <c r="F5559" s="79" t="s">
        <v>540</v>
      </c>
      <c r="G5559">
        <v>13.04</v>
      </c>
      <c r="H5559">
        <v>107.9</v>
      </c>
      <c r="I5559">
        <v>70</v>
      </c>
      <c r="J5559">
        <v>94.9</v>
      </c>
      <c r="K5559">
        <v>41</v>
      </c>
      <c r="L5559">
        <v>67.400000000000006</v>
      </c>
      <c r="M5559">
        <v>150</v>
      </c>
      <c r="N5559">
        <v>-6.0999999999999999E-2</v>
      </c>
      <c r="O5559">
        <v>291</v>
      </c>
      <c r="P5559">
        <v>1.05</v>
      </c>
      <c r="Q5559">
        <v>139</v>
      </c>
      <c r="R5559">
        <v>102.7</v>
      </c>
      <c r="S5559">
        <v>154</v>
      </c>
      <c r="T5559">
        <v>101.7</v>
      </c>
      <c r="U5559">
        <v>125</v>
      </c>
      <c r="V5559">
        <v>4.16</v>
      </c>
      <c r="W5559">
        <v>62</v>
      </c>
    </row>
    <row r="5560" spans="1:23" x14ac:dyDescent="0.25">
      <c r="A5560">
        <f>COUNTIF('Value Matchup'!$D$356:$D$423,D5560)</f>
        <v>0</v>
      </c>
      <c r="B5560" t="s">
        <v>2226</v>
      </c>
      <c r="C5560">
        <v>52</v>
      </c>
      <c r="D5560" t="s">
        <v>2096</v>
      </c>
      <c r="E5560" t="s">
        <v>173</v>
      </c>
      <c r="F5560" s="79" t="s">
        <v>453</v>
      </c>
      <c r="G5560">
        <v>12.97</v>
      </c>
      <c r="H5560">
        <v>109</v>
      </c>
      <c r="I5560">
        <v>60</v>
      </c>
      <c r="J5560">
        <v>96</v>
      </c>
      <c r="K5560">
        <v>59</v>
      </c>
      <c r="L5560">
        <v>71.2</v>
      </c>
      <c r="M5560">
        <v>31</v>
      </c>
      <c r="N5560">
        <v>2.5000000000000001E-2</v>
      </c>
      <c r="O5560">
        <v>101</v>
      </c>
      <c r="P5560">
        <v>2.06</v>
      </c>
      <c r="Q5560">
        <v>121</v>
      </c>
      <c r="R5560">
        <v>104.9</v>
      </c>
      <c r="S5560">
        <v>79</v>
      </c>
      <c r="T5560">
        <v>102.8</v>
      </c>
      <c r="U5560">
        <v>172</v>
      </c>
      <c r="V5560">
        <v>1.05</v>
      </c>
      <c r="W5560">
        <v>130</v>
      </c>
    </row>
    <row r="5561" spans="1:23" x14ac:dyDescent="0.25">
      <c r="A5561">
        <f>COUNTIF('Value Matchup'!$D$356:$D$423,D5561)</f>
        <v>1</v>
      </c>
      <c r="B5561" t="s">
        <v>2226</v>
      </c>
      <c r="C5561">
        <v>53</v>
      </c>
      <c r="D5561" t="s">
        <v>87</v>
      </c>
      <c r="E5561" t="s">
        <v>150</v>
      </c>
      <c r="F5561" s="79" t="s">
        <v>1080</v>
      </c>
      <c r="G5561">
        <v>12.26</v>
      </c>
      <c r="H5561">
        <v>104.6</v>
      </c>
      <c r="I5561">
        <v>122</v>
      </c>
      <c r="J5561">
        <v>92.3</v>
      </c>
      <c r="K5561">
        <v>20</v>
      </c>
      <c r="L5561">
        <v>65.7</v>
      </c>
      <c r="M5561">
        <v>223</v>
      </c>
      <c r="N5561">
        <v>2.1999999999999999E-2</v>
      </c>
      <c r="O5561">
        <v>111</v>
      </c>
      <c r="P5561">
        <v>9.26</v>
      </c>
      <c r="Q5561">
        <v>19</v>
      </c>
      <c r="R5561">
        <v>106.4</v>
      </c>
      <c r="S5561">
        <v>43</v>
      </c>
      <c r="T5561">
        <v>97.1</v>
      </c>
      <c r="U5561">
        <v>12</v>
      </c>
      <c r="V5561">
        <v>-0.56999999999999995</v>
      </c>
      <c r="W5561">
        <v>167</v>
      </c>
    </row>
    <row r="5562" spans="1:23" x14ac:dyDescent="0.25">
      <c r="A5562">
        <f>COUNTIF('Value Matchup'!$D$356:$D$423,D5562)</f>
        <v>1</v>
      </c>
      <c r="B5562" t="s">
        <v>2226</v>
      </c>
      <c r="C5562">
        <v>54</v>
      </c>
      <c r="D5562" t="s">
        <v>299</v>
      </c>
      <c r="E5562" t="s">
        <v>140</v>
      </c>
      <c r="F5562" s="79" t="s">
        <v>764</v>
      </c>
      <c r="G5562">
        <v>12.15</v>
      </c>
      <c r="H5562">
        <v>107.9</v>
      </c>
      <c r="I5562">
        <v>72</v>
      </c>
      <c r="J5562">
        <v>95.8</v>
      </c>
      <c r="K5562">
        <v>57</v>
      </c>
      <c r="L5562">
        <v>68.3</v>
      </c>
      <c r="M5562">
        <v>110</v>
      </c>
      <c r="N5562">
        <v>2.4E-2</v>
      </c>
      <c r="O5562">
        <v>104</v>
      </c>
      <c r="P5562">
        <v>11.23</v>
      </c>
      <c r="Q5562">
        <v>3</v>
      </c>
      <c r="R5562">
        <v>107.4</v>
      </c>
      <c r="S5562">
        <v>7</v>
      </c>
      <c r="T5562">
        <v>96.2</v>
      </c>
      <c r="U5562">
        <v>3</v>
      </c>
      <c r="V5562">
        <v>7.32</v>
      </c>
      <c r="W5562">
        <v>28</v>
      </c>
    </row>
    <row r="5563" spans="1:23" x14ac:dyDescent="0.25">
      <c r="A5563">
        <f>COUNTIF('Value Matchup'!$D$356:$D$423,D5563)</f>
        <v>0</v>
      </c>
      <c r="B5563" t="s">
        <v>2226</v>
      </c>
      <c r="C5563">
        <v>55</v>
      </c>
      <c r="D5563" t="s">
        <v>2027</v>
      </c>
      <c r="E5563" t="s">
        <v>144</v>
      </c>
      <c r="F5563" s="79" t="s">
        <v>1470</v>
      </c>
      <c r="G5563">
        <v>11.76</v>
      </c>
      <c r="H5563">
        <v>110.3</v>
      </c>
      <c r="I5563">
        <v>40</v>
      </c>
      <c r="J5563">
        <v>98.6</v>
      </c>
      <c r="K5563">
        <v>96</v>
      </c>
      <c r="L5563">
        <v>67.8</v>
      </c>
      <c r="M5563">
        <v>125</v>
      </c>
      <c r="N5563">
        <v>6.3E-2</v>
      </c>
      <c r="O5563">
        <v>39</v>
      </c>
      <c r="P5563">
        <v>1.97</v>
      </c>
      <c r="Q5563">
        <v>124</v>
      </c>
      <c r="R5563">
        <v>103.5</v>
      </c>
      <c r="S5563">
        <v>129</v>
      </c>
      <c r="T5563">
        <v>101.5</v>
      </c>
      <c r="U5563">
        <v>119</v>
      </c>
      <c r="V5563">
        <v>3.35</v>
      </c>
      <c r="W5563">
        <v>79</v>
      </c>
    </row>
    <row r="5564" spans="1:23" x14ac:dyDescent="0.25">
      <c r="A5564">
        <f>COUNTIF('Value Matchup'!$D$356:$D$423,D5564)</f>
        <v>0</v>
      </c>
      <c r="B5564" t="s">
        <v>2226</v>
      </c>
      <c r="C5564">
        <v>56</v>
      </c>
      <c r="D5564" t="s">
        <v>2189</v>
      </c>
      <c r="E5564" t="s">
        <v>123</v>
      </c>
      <c r="F5564" s="79" t="s">
        <v>536</v>
      </c>
      <c r="G5564">
        <v>11.75</v>
      </c>
      <c r="H5564">
        <v>108</v>
      </c>
      <c r="I5564">
        <v>65</v>
      </c>
      <c r="J5564">
        <v>96.3</v>
      </c>
      <c r="K5564">
        <v>61</v>
      </c>
      <c r="L5564">
        <v>67.2</v>
      </c>
      <c r="M5564">
        <v>156</v>
      </c>
      <c r="N5564">
        <v>3.5000000000000003E-2</v>
      </c>
      <c r="O5564">
        <v>78</v>
      </c>
      <c r="P5564">
        <v>1.0900000000000001</v>
      </c>
      <c r="Q5564">
        <v>138</v>
      </c>
      <c r="R5564">
        <v>103.1</v>
      </c>
      <c r="S5564">
        <v>143</v>
      </c>
      <c r="T5564">
        <v>102</v>
      </c>
      <c r="U5564">
        <v>136</v>
      </c>
      <c r="V5564">
        <v>2.09</v>
      </c>
      <c r="W5564">
        <v>107</v>
      </c>
    </row>
    <row r="5565" spans="1:23" x14ac:dyDescent="0.25">
      <c r="A5565">
        <f>COUNTIF('Value Matchup'!$D$356:$D$423,D5565)</f>
        <v>1</v>
      </c>
      <c r="B5565" t="s">
        <v>2226</v>
      </c>
      <c r="C5565">
        <v>57</v>
      </c>
      <c r="D5565" t="s">
        <v>50</v>
      </c>
      <c r="E5565" t="s">
        <v>150</v>
      </c>
      <c r="F5565" s="79" t="s">
        <v>452</v>
      </c>
      <c r="G5565">
        <v>11.17</v>
      </c>
      <c r="H5565">
        <v>106.6</v>
      </c>
      <c r="I5565">
        <v>93</v>
      </c>
      <c r="J5565">
        <v>95.4</v>
      </c>
      <c r="K5565">
        <v>51</v>
      </c>
      <c r="L5565">
        <v>68.8</v>
      </c>
      <c r="M5565">
        <v>86</v>
      </c>
      <c r="N5565">
        <v>-5.8999999999999997E-2</v>
      </c>
      <c r="O5565">
        <v>289</v>
      </c>
      <c r="P5565">
        <v>9.49</v>
      </c>
      <c r="Q5565">
        <v>18</v>
      </c>
      <c r="R5565">
        <v>107</v>
      </c>
      <c r="S5565">
        <v>20</v>
      </c>
      <c r="T5565">
        <v>97.5</v>
      </c>
      <c r="U5565">
        <v>20</v>
      </c>
      <c r="V5565">
        <v>7.22</v>
      </c>
      <c r="W5565">
        <v>29</v>
      </c>
    </row>
    <row r="5566" spans="1:23" x14ac:dyDescent="0.25">
      <c r="A5566">
        <f>COUNTIF('Value Matchup'!$D$356:$D$423,D5566)</f>
        <v>1</v>
      </c>
      <c r="B5566" t="s">
        <v>2226</v>
      </c>
      <c r="C5566">
        <v>58</v>
      </c>
      <c r="D5566" t="s">
        <v>375</v>
      </c>
      <c r="E5566" t="s">
        <v>114</v>
      </c>
      <c r="F5566" s="79" t="s">
        <v>1296</v>
      </c>
      <c r="G5566">
        <v>10.99</v>
      </c>
      <c r="H5566">
        <v>108</v>
      </c>
      <c r="I5566">
        <v>66</v>
      </c>
      <c r="J5566">
        <v>97</v>
      </c>
      <c r="K5566">
        <v>71</v>
      </c>
      <c r="L5566">
        <v>64.7</v>
      </c>
      <c r="M5566">
        <v>268</v>
      </c>
      <c r="N5566">
        <v>2.5999999999999999E-2</v>
      </c>
      <c r="O5566">
        <v>98</v>
      </c>
      <c r="P5566">
        <v>8.5399999999999991</v>
      </c>
      <c r="Q5566">
        <v>32</v>
      </c>
      <c r="R5566">
        <v>106.4</v>
      </c>
      <c r="S5566">
        <v>42</v>
      </c>
      <c r="T5566">
        <v>97.8</v>
      </c>
      <c r="U5566">
        <v>29</v>
      </c>
      <c r="V5566">
        <v>-4.46</v>
      </c>
      <c r="W5566">
        <v>263</v>
      </c>
    </row>
    <row r="5567" spans="1:23" x14ac:dyDescent="0.25">
      <c r="A5567">
        <f>COUNTIF('Value Matchup'!$D$356:$D$423,D5567)</f>
        <v>1</v>
      </c>
      <c r="B5567" t="s">
        <v>2226</v>
      </c>
      <c r="C5567">
        <v>59</v>
      </c>
      <c r="D5567" t="s">
        <v>45</v>
      </c>
      <c r="E5567" t="s">
        <v>114</v>
      </c>
      <c r="F5567" s="79" t="s">
        <v>1194</v>
      </c>
      <c r="G5567">
        <v>10.89</v>
      </c>
      <c r="H5567">
        <v>111.2</v>
      </c>
      <c r="I5567">
        <v>31</v>
      </c>
      <c r="J5567">
        <v>100.3</v>
      </c>
      <c r="K5567">
        <v>130</v>
      </c>
      <c r="L5567">
        <v>62.8</v>
      </c>
      <c r="M5567">
        <v>298</v>
      </c>
      <c r="N5567">
        <v>-9.9000000000000005E-2</v>
      </c>
      <c r="O5567">
        <v>313</v>
      </c>
      <c r="P5567">
        <v>7.19</v>
      </c>
      <c r="Q5567">
        <v>54</v>
      </c>
      <c r="R5567">
        <v>103.9</v>
      </c>
      <c r="S5567">
        <v>117</v>
      </c>
      <c r="T5567">
        <v>96.7</v>
      </c>
      <c r="U5567">
        <v>6</v>
      </c>
      <c r="V5567">
        <v>-7.96</v>
      </c>
      <c r="W5567">
        <v>306</v>
      </c>
    </row>
    <row r="5568" spans="1:23" x14ac:dyDescent="0.25">
      <c r="A5568">
        <f>COUNTIF('Value Matchup'!$D$356:$D$423,D5568)</f>
        <v>1</v>
      </c>
      <c r="B5568" t="s">
        <v>2226</v>
      </c>
      <c r="C5568">
        <v>60</v>
      </c>
      <c r="D5568" t="s">
        <v>244</v>
      </c>
      <c r="E5568" t="s">
        <v>134</v>
      </c>
      <c r="F5568" s="79" t="s">
        <v>442</v>
      </c>
      <c r="G5568">
        <v>10.87</v>
      </c>
      <c r="H5568">
        <v>107.9</v>
      </c>
      <c r="I5568">
        <v>73</v>
      </c>
      <c r="J5568">
        <v>97</v>
      </c>
      <c r="K5568">
        <v>70</v>
      </c>
      <c r="L5568">
        <v>65.7</v>
      </c>
      <c r="M5568">
        <v>222</v>
      </c>
      <c r="N5568">
        <v>-0.154</v>
      </c>
      <c r="O5568">
        <v>327</v>
      </c>
      <c r="P5568">
        <v>6.95</v>
      </c>
      <c r="Q5568">
        <v>59</v>
      </c>
      <c r="R5568">
        <v>104.6</v>
      </c>
      <c r="S5568">
        <v>90</v>
      </c>
      <c r="T5568">
        <v>97.7</v>
      </c>
      <c r="U5568">
        <v>23</v>
      </c>
      <c r="V5568">
        <v>-4.5999999999999996</v>
      </c>
      <c r="W5568">
        <v>266</v>
      </c>
    </row>
    <row r="5569" spans="1:23" x14ac:dyDescent="0.25">
      <c r="A5569">
        <f>COUNTIF('Value Matchup'!$D$356:$D$423,D5569)</f>
        <v>1</v>
      </c>
      <c r="B5569" t="s">
        <v>2226</v>
      </c>
      <c r="C5569">
        <v>61</v>
      </c>
      <c r="D5569" t="s">
        <v>82</v>
      </c>
      <c r="E5569" t="s">
        <v>232</v>
      </c>
      <c r="F5569" s="79" t="s">
        <v>1080</v>
      </c>
      <c r="G5569">
        <v>10.71</v>
      </c>
      <c r="H5569">
        <v>109</v>
      </c>
      <c r="I5569">
        <v>59</v>
      </c>
      <c r="J5569">
        <v>98.3</v>
      </c>
      <c r="K5569">
        <v>91</v>
      </c>
      <c r="L5569">
        <v>65.099999999999994</v>
      </c>
      <c r="M5569">
        <v>252</v>
      </c>
      <c r="N5569">
        <v>2.4E-2</v>
      </c>
      <c r="O5569">
        <v>107</v>
      </c>
      <c r="P5569">
        <v>7.33</v>
      </c>
      <c r="Q5569">
        <v>51</v>
      </c>
      <c r="R5569">
        <v>106.1</v>
      </c>
      <c r="S5569">
        <v>50</v>
      </c>
      <c r="T5569">
        <v>98.8</v>
      </c>
      <c r="U5569">
        <v>59</v>
      </c>
      <c r="V5569">
        <v>1.27</v>
      </c>
      <c r="W5569">
        <v>126</v>
      </c>
    </row>
    <row r="5570" spans="1:23" x14ac:dyDescent="0.25">
      <c r="A5570">
        <f>COUNTIF('Value Matchup'!$D$356:$D$423,D5570)</f>
        <v>0</v>
      </c>
      <c r="B5570" t="s">
        <v>2226</v>
      </c>
      <c r="C5570">
        <v>62</v>
      </c>
      <c r="D5570" t="s">
        <v>233</v>
      </c>
      <c r="E5570" t="s">
        <v>173</v>
      </c>
      <c r="F5570" s="79" t="s">
        <v>1479</v>
      </c>
      <c r="G5570">
        <v>10.64</v>
      </c>
      <c r="H5570">
        <v>110.5</v>
      </c>
      <c r="I5570">
        <v>38</v>
      </c>
      <c r="J5570">
        <v>99.9</v>
      </c>
      <c r="K5570">
        <v>123</v>
      </c>
      <c r="L5570">
        <v>68.400000000000006</v>
      </c>
      <c r="M5570">
        <v>106</v>
      </c>
      <c r="N5570">
        <v>2.4E-2</v>
      </c>
      <c r="O5570">
        <v>105</v>
      </c>
      <c r="P5570">
        <v>1.02</v>
      </c>
      <c r="Q5570">
        <v>140</v>
      </c>
      <c r="R5570">
        <v>103.6</v>
      </c>
      <c r="S5570">
        <v>125</v>
      </c>
      <c r="T5570">
        <v>102.5</v>
      </c>
      <c r="U5570">
        <v>160</v>
      </c>
      <c r="V5570">
        <v>-0.93</v>
      </c>
      <c r="W5570">
        <v>176</v>
      </c>
    </row>
    <row r="5571" spans="1:23" x14ac:dyDescent="0.25">
      <c r="A5571">
        <f>COUNTIF('Value Matchup'!$D$356:$D$423,D5571)</f>
        <v>0</v>
      </c>
      <c r="B5571" t="s">
        <v>2226</v>
      </c>
      <c r="C5571">
        <v>63</v>
      </c>
      <c r="D5571" t="s">
        <v>188</v>
      </c>
      <c r="E5571" t="s">
        <v>173</v>
      </c>
      <c r="F5571" s="79" t="s">
        <v>465</v>
      </c>
      <c r="G5571">
        <v>10.6</v>
      </c>
      <c r="H5571">
        <v>109.6</v>
      </c>
      <c r="I5571">
        <v>48</v>
      </c>
      <c r="J5571">
        <v>99</v>
      </c>
      <c r="K5571">
        <v>105</v>
      </c>
      <c r="L5571">
        <v>64.400000000000006</v>
      </c>
      <c r="M5571">
        <v>272</v>
      </c>
      <c r="N5571">
        <v>-8.8999999999999996E-2</v>
      </c>
      <c r="O5571">
        <v>309</v>
      </c>
      <c r="P5571">
        <v>1.19</v>
      </c>
      <c r="Q5571">
        <v>134</v>
      </c>
      <c r="R5571">
        <v>103.8</v>
      </c>
      <c r="S5571">
        <v>121</v>
      </c>
      <c r="T5571">
        <v>102.6</v>
      </c>
      <c r="U5571">
        <v>162</v>
      </c>
      <c r="V5571">
        <v>0.83</v>
      </c>
      <c r="W5571">
        <v>133</v>
      </c>
    </row>
    <row r="5572" spans="1:23" x14ac:dyDescent="0.25">
      <c r="A5572">
        <f>COUNTIF('Value Matchup'!$D$356:$D$423,D5572)</f>
        <v>1</v>
      </c>
      <c r="B5572" t="s">
        <v>2226</v>
      </c>
      <c r="C5572">
        <v>64</v>
      </c>
      <c r="D5572" t="s">
        <v>238</v>
      </c>
      <c r="E5572" t="s">
        <v>134</v>
      </c>
      <c r="F5572" s="79" t="s">
        <v>441</v>
      </c>
      <c r="G5572">
        <v>10.59</v>
      </c>
      <c r="H5572">
        <v>106.3</v>
      </c>
      <c r="I5572">
        <v>98</v>
      </c>
      <c r="J5572">
        <v>95.7</v>
      </c>
      <c r="K5572">
        <v>53</v>
      </c>
      <c r="L5572">
        <v>66.3</v>
      </c>
      <c r="M5572">
        <v>192</v>
      </c>
      <c r="N5572">
        <v>-4.4999999999999998E-2</v>
      </c>
      <c r="O5572">
        <v>276</v>
      </c>
      <c r="P5572">
        <v>6.18</v>
      </c>
      <c r="Q5572">
        <v>69</v>
      </c>
      <c r="R5572">
        <v>104.5</v>
      </c>
      <c r="S5572">
        <v>97</v>
      </c>
      <c r="T5572">
        <v>98.3</v>
      </c>
      <c r="U5572">
        <v>45</v>
      </c>
      <c r="V5572">
        <v>-11.54</v>
      </c>
      <c r="W5572">
        <v>320</v>
      </c>
    </row>
    <row r="5573" spans="1:23" x14ac:dyDescent="0.25">
      <c r="A5573">
        <f>COUNTIF('Value Matchup'!$D$356:$D$423,D5573)</f>
        <v>0</v>
      </c>
      <c r="B5573" t="s">
        <v>2226</v>
      </c>
      <c r="C5573">
        <v>65</v>
      </c>
      <c r="D5573" t="s">
        <v>255</v>
      </c>
      <c r="E5573" t="s">
        <v>123</v>
      </c>
      <c r="F5573" s="79" t="s">
        <v>1406</v>
      </c>
      <c r="G5573">
        <v>10.52</v>
      </c>
      <c r="H5573">
        <v>107.9</v>
      </c>
      <c r="I5573">
        <v>71</v>
      </c>
      <c r="J5573">
        <v>97.4</v>
      </c>
      <c r="K5573">
        <v>76</v>
      </c>
      <c r="L5573">
        <v>69.8</v>
      </c>
      <c r="M5573">
        <v>60</v>
      </c>
      <c r="N5573">
        <v>-1.4E-2</v>
      </c>
      <c r="O5573">
        <v>202</v>
      </c>
      <c r="P5573">
        <v>2.75</v>
      </c>
      <c r="Q5573">
        <v>112</v>
      </c>
      <c r="R5573">
        <v>103.4</v>
      </c>
      <c r="S5573">
        <v>132</v>
      </c>
      <c r="T5573">
        <v>100.6</v>
      </c>
      <c r="U5573">
        <v>97</v>
      </c>
      <c r="V5573">
        <v>5.63</v>
      </c>
      <c r="W5573">
        <v>46</v>
      </c>
    </row>
    <row r="5574" spans="1:23" x14ac:dyDescent="0.25">
      <c r="A5574">
        <f>COUNTIF('Value Matchup'!$D$356:$D$423,D5574)</f>
        <v>0</v>
      </c>
      <c r="B5574" t="s">
        <v>2226</v>
      </c>
      <c r="C5574">
        <v>66</v>
      </c>
      <c r="D5574" t="s">
        <v>2190</v>
      </c>
      <c r="E5574" t="s">
        <v>121</v>
      </c>
      <c r="F5574" s="79" t="s">
        <v>1213</v>
      </c>
      <c r="G5574">
        <v>10.4</v>
      </c>
      <c r="H5574">
        <v>105.5</v>
      </c>
      <c r="I5574">
        <v>107</v>
      </c>
      <c r="J5574">
        <v>95.1</v>
      </c>
      <c r="K5574">
        <v>45</v>
      </c>
      <c r="L5574">
        <v>65.099999999999994</v>
      </c>
      <c r="M5574">
        <v>250</v>
      </c>
      <c r="N5574">
        <v>6.5000000000000002E-2</v>
      </c>
      <c r="O5574">
        <v>37</v>
      </c>
      <c r="P5574">
        <v>-5.57</v>
      </c>
      <c r="Q5574">
        <v>260</v>
      </c>
      <c r="R5574">
        <v>99</v>
      </c>
      <c r="S5574">
        <v>257</v>
      </c>
      <c r="T5574">
        <v>104.6</v>
      </c>
      <c r="U5574">
        <v>253</v>
      </c>
      <c r="V5574">
        <v>-0.64</v>
      </c>
      <c r="W5574">
        <v>170</v>
      </c>
    </row>
    <row r="5575" spans="1:23" x14ac:dyDescent="0.25">
      <c r="A5575">
        <f>COUNTIF('Value Matchup'!$D$356:$D$423,D5575)</f>
        <v>1</v>
      </c>
      <c r="B5575" t="s">
        <v>2226</v>
      </c>
      <c r="C5575">
        <v>67</v>
      </c>
      <c r="D5575" t="s">
        <v>369</v>
      </c>
      <c r="E5575" t="s">
        <v>150</v>
      </c>
      <c r="F5575" s="79" t="s">
        <v>534</v>
      </c>
      <c r="G5575">
        <v>10.06</v>
      </c>
      <c r="H5575">
        <v>105.4</v>
      </c>
      <c r="I5575">
        <v>109</v>
      </c>
      <c r="J5575">
        <v>95.3</v>
      </c>
      <c r="K5575">
        <v>50</v>
      </c>
      <c r="L5575">
        <v>67</v>
      </c>
      <c r="M5575">
        <v>165</v>
      </c>
      <c r="N5575">
        <v>3.5000000000000003E-2</v>
      </c>
      <c r="O5575">
        <v>77</v>
      </c>
      <c r="P5575">
        <v>6.76</v>
      </c>
      <c r="Q5575">
        <v>62</v>
      </c>
      <c r="R5575">
        <v>106.3</v>
      </c>
      <c r="S5575">
        <v>45</v>
      </c>
      <c r="T5575">
        <v>99.5</v>
      </c>
      <c r="U5575">
        <v>76</v>
      </c>
      <c r="V5575">
        <v>-0.51</v>
      </c>
      <c r="W5575">
        <v>163</v>
      </c>
    </row>
    <row r="5576" spans="1:23" x14ac:dyDescent="0.25">
      <c r="A5576">
        <f>COUNTIF('Value Matchup'!$D$356:$D$423,D5576)</f>
        <v>0</v>
      </c>
      <c r="B5576" t="s">
        <v>2226</v>
      </c>
      <c r="C5576">
        <v>68</v>
      </c>
      <c r="D5576" t="s">
        <v>2191</v>
      </c>
      <c r="E5576" t="s">
        <v>161</v>
      </c>
      <c r="F5576" s="79" t="s">
        <v>1146</v>
      </c>
      <c r="G5576">
        <v>10.039999999999999</v>
      </c>
      <c r="H5576">
        <v>105.5</v>
      </c>
      <c r="I5576">
        <v>106</v>
      </c>
      <c r="J5576">
        <v>95.4</v>
      </c>
      <c r="K5576">
        <v>52</v>
      </c>
      <c r="L5576">
        <v>68.099999999999994</v>
      </c>
      <c r="M5576">
        <v>117</v>
      </c>
      <c r="N5576">
        <v>1.4E-2</v>
      </c>
      <c r="O5576">
        <v>125</v>
      </c>
      <c r="P5576">
        <v>-1.71</v>
      </c>
      <c r="Q5576">
        <v>184</v>
      </c>
      <c r="R5576">
        <v>101.7</v>
      </c>
      <c r="S5576">
        <v>182</v>
      </c>
      <c r="T5576">
        <v>103.4</v>
      </c>
      <c r="U5576">
        <v>203</v>
      </c>
      <c r="V5576">
        <v>2.5099999999999998</v>
      </c>
      <c r="W5576">
        <v>94</v>
      </c>
    </row>
    <row r="5577" spans="1:23" x14ac:dyDescent="0.25">
      <c r="A5577">
        <f>COUNTIF('Value Matchup'!$D$356:$D$423,D5577)</f>
        <v>0</v>
      </c>
      <c r="B5577" t="s">
        <v>2226</v>
      </c>
      <c r="C5577">
        <v>69</v>
      </c>
      <c r="D5577" t="s">
        <v>187</v>
      </c>
      <c r="E5577" t="s">
        <v>167</v>
      </c>
      <c r="F5577" s="79" t="s">
        <v>1586</v>
      </c>
      <c r="G5577">
        <v>10.039999999999999</v>
      </c>
      <c r="H5577">
        <v>105.1</v>
      </c>
      <c r="I5577">
        <v>115</v>
      </c>
      <c r="J5577">
        <v>95.1</v>
      </c>
      <c r="K5577">
        <v>47</v>
      </c>
      <c r="L5577">
        <v>65.8</v>
      </c>
      <c r="M5577">
        <v>214</v>
      </c>
      <c r="N5577">
        <v>-4.0000000000000001E-3</v>
      </c>
      <c r="O5577">
        <v>173</v>
      </c>
      <c r="P5577">
        <v>6.51</v>
      </c>
      <c r="Q5577">
        <v>63</v>
      </c>
      <c r="R5577">
        <v>105.1</v>
      </c>
      <c r="S5577">
        <v>70</v>
      </c>
      <c r="T5577">
        <v>98.6</v>
      </c>
      <c r="U5577">
        <v>58</v>
      </c>
      <c r="V5577">
        <v>1.93</v>
      </c>
      <c r="W5577">
        <v>110</v>
      </c>
    </row>
    <row r="5578" spans="1:23" x14ac:dyDescent="0.25">
      <c r="A5578">
        <f>COUNTIF('Value Matchup'!$D$356:$D$423,D5578)</f>
        <v>0</v>
      </c>
      <c r="B5578" t="s">
        <v>2226</v>
      </c>
      <c r="C5578">
        <v>70</v>
      </c>
      <c r="D5578" t="s">
        <v>2192</v>
      </c>
      <c r="E5578" t="s">
        <v>112</v>
      </c>
      <c r="F5578" s="79" t="s">
        <v>647</v>
      </c>
      <c r="G5578">
        <v>10.01</v>
      </c>
      <c r="H5578">
        <v>109.5</v>
      </c>
      <c r="I5578">
        <v>51</v>
      </c>
      <c r="J5578">
        <v>99.4</v>
      </c>
      <c r="K5578">
        <v>113</v>
      </c>
      <c r="L5578">
        <v>71.7</v>
      </c>
      <c r="M5578">
        <v>20</v>
      </c>
      <c r="N5578">
        <v>0.13700000000000001</v>
      </c>
      <c r="O5578">
        <v>3</v>
      </c>
      <c r="P5578">
        <v>2.06</v>
      </c>
      <c r="Q5578">
        <v>122</v>
      </c>
      <c r="R5578">
        <v>104.3</v>
      </c>
      <c r="S5578">
        <v>104</v>
      </c>
      <c r="T5578">
        <v>102.3</v>
      </c>
      <c r="U5578">
        <v>152</v>
      </c>
      <c r="V5578">
        <v>2.87</v>
      </c>
      <c r="W5578">
        <v>89</v>
      </c>
    </row>
    <row r="5579" spans="1:23" x14ac:dyDescent="0.25">
      <c r="A5579">
        <f>COUNTIF('Value Matchup'!$D$356:$D$423,D5579)</f>
        <v>0</v>
      </c>
      <c r="B5579" t="s">
        <v>2226</v>
      </c>
      <c r="C5579">
        <v>71</v>
      </c>
      <c r="D5579" t="s">
        <v>397</v>
      </c>
      <c r="E5579" t="s">
        <v>110</v>
      </c>
      <c r="F5579" s="79" t="s">
        <v>516</v>
      </c>
      <c r="G5579">
        <v>9.84</v>
      </c>
      <c r="H5579">
        <v>108.1</v>
      </c>
      <c r="I5579">
        <v>63</v>
      </c>
      <c r="J5579">
        <v>98.2</v>
      </c>
      <c r="K5579">
        <v>90</v>
      </c>
      <c r="L5579">
        <v>70.3</v>
      </c>
      <c r="M5579">
        <v>49</v>
      </c>
      <c r="N5579">
        <v>2.1999999999999999E-2</v>
      </c>
      <c r="O5579">
        <v>112</v>
      </c>
      <c r="P5579">
        <v>3.16</v>
      </c>
      <c r="Q5579">
        <v>105</v>
      </c>
      <c r="R5579">
        <v>104.6</v>
      </c>
      <c r="S5579">
        <v>89</v>
      </c>
      <c r="T5579">
        <v>101.4</v>
      </c>
      <c r="U5579">
        <v>114</v>
      </c>
      <c r="V5579">
        <v>0.2</v>
      </c>
      <c r="W5579">
        <v>152</v>
      </c>
    </row>
    <row r="5580" spans="1:23" x14ac:dyDescent="0.25">
      <c r="A5580">
        <f>COUNTIF('Value Matchup'!$D$356:$D$423,D5580)</f>
        <v>1</v>
      </c>
      <c r="B5580" t="s">
        <v>2226</v>
      </c>
      <c r="C5580">
        <v>72</v>
      </c>
      <c r="D5580" t="s">
        <v>275</v>
      </c>
      <c r="E5580" t="s">
        <v>232</v>
      </c>
      <c r="F5580" s="79" t="s">
        <v>756</v>
      </c>
      <c r="G5580">
        <v>9.68</v>
      </c>
      <c r="H5580">
        <v>107.4</v>
      </c>
      <c r="I5580">
        <v>80</v>
      </c>
      <c r="J5580">
        <v>97.7</v>
      </c>
      <c r="K5580">
        <v>83</v>
      </c>
      <c r="L5580">
        <v>70.7</v>
      </c>
      <c r="M5580">
        <v>39</v>
      </c>
      <c r="N5580">
        <v>1.7999999999999999E-2</v>
      </c>
      <c r="O5580">
        <v>121</v>
      </c>
      <c r="P5580">
        <v>7.04</v>
      </c>
      <c r="Q5580">
        <v>58</v>
      </c>
      <c r="R5580">
        <v>105.9</v>
      </c>
      <c r="S5580">
        <v>56</v>
      </c>
      <c r="T5580">
        <v>98.9</v>
      </c>
      <c r="U5580">
        <v>62</v>
      </c>
      <c r="V5580">
        <v>-2.99</v>
      </c>
      <c r="W5580">
        <v>226</v>
      </c>
    </row>
    <row r="5581" spans="1:23" x14ac:dyDescent="0.25">
      <c r="A5581">
        <f>COUNTIF('Value Matchup'!$D$356:$D$423,D5581)</f>
        <v>0</v>
      </c>
      <c r="B5581" t="s">
        <v>2226</v>
      </c>
      <c r="C5581">
        <v>73</v>
      </c>
      <c r="D5581" t="s">
        <v>68</v>
      </c>
      <c r="E5581" t="s">
        <v>167</v>
      </c>
      <c r="F5581" s="79" t="s">
        <v>539</v>
      </c>
      <c r="G5581">
        <v>9.4499999999999993</v>
      </c>
      <c r="H5581">
        <v>105.2</v>
      </c>
      <c r="I5581">
        <v>113</v>
      </c>
      <c r="J5581">
        <v>95.8</v>
      </c>
      <c r="K5581">
        <v>56</v>
      </c>
      <c r="L5581">
        <v>73.900000000000006</v>
      </c>
      <c r="M5581">
        <v>4</v>
      </c>
      <c r="N5581">
        <v>-8.0000000000000002E-3</v>
      </c>
      <c r="O5581">
        <v>185</v>
      </c>
      <c r="P5581">
        <v>3.9</v>
      </c>
      <c r="Q5581">
        <v>94</v>
      </c>
      <c r="R5581">
        <v>103.8</v>
      </c>
      <c r="S5581">
        <v>123</v>
      </c>
      <c r="T5581">
        <v>99.9</v>
      </c>
      <c r="U5581">
        <v>86</v>
      </c>
      <c r="V5581">
        <v>-7.02</v>
      </c>
      <c r="W5581">
        <v>298</v>
      </c>
    </row>
    <row r="5582" spans="1:23" x14ac:dyDescent="0.25">
      <c r="A5582">
        <f>COUNTIF('Value Matchup'!$D$356:$D$423,D5582)</f>
        <v>1</v>
      </c>
      <c r="B5582" t="s">
        <v>2226</v>
      </c>
      <c r="C5582">
        <v>74</v>
      </c>
      <c r="D5582" t="s">
        <v>374</v>
      </c>
      <c r="E5582" t="s">
        <v>182</v>
      </c>
      <c r="F5582" s="79" t="s">
        <v>754</v>
      </c>
      <c r="G5582">
        <v>9.34</v>
      </c>
      <c r="H5582">
        <v>108</v>
      </c>
      <c r="I5582">
        <v>68</v>
      </c>
      <c r="J5582">
        <v>98.6</v>
      </c>
      <c r="K5582">
        <v>97</v>
      </c>
      <c r="L5582">
        <v>63.2</v>
      </c>
      <c r="M5582">
        <v>291</v>
      </c>
      <c r="N5582">
        <v>2.8000000000000001E-2</v>
      </c>
      <c r="O5582">
        <v>92</v>
      </c>
      <c r="P5582">
        <v>8.09</v>
      </c>
      <c r="Q5582">
        <v>40</v>
      </c>
      <c r="R5582">
        <v>106.5</v>
      </c>
      <c r="S5582">
        <v>37</v>
      </c>
      <c r="T5582">
        <v>98.5</v>
      </c>
      <c r="U5582">
        <v>51</v>
      </c>
      <c r="V5582">
        <v>12.8</v>
      </c>
      <c r="W5582">
        <v>7</v>
      </c>
    </row>
    <row r="5583" spans="1:23" x14ac:dyDescent="0.25">
      <c r="A5583">
        <f>COUNTIF('Value Matchup'!$D$356:$D$423,D5583)</f>
        <v>1</v>
      </c>
      <c r="B5583" t="s">
        <v>2226</v>
      </c>
      <c r="C5583">
        <v>75</v>
      </c>
      <c r="D5583" t="s">
        <v>316</v>
      </c>
      <c r="E5583" t="s">
        <v>232</v>
      </c>
      <c r="F5583" s="79" t="s">
        <v>542</v>
      </c>
      <c r="G5583">
        <v>8.93</v>
      </c>
      <c r="H5583">
        <v>103.2</v>
      </c>
      <c r="I5583">
        <v>147</v>
      </c>
      <c r="J5583">
        <v>94.3</v>
      </c>
      <c r="K5583">
        <v>35</v>
      </c>
      <c r="L5583">
        <v>64.2</v>
      </c>
      <c r="M5583">
        <v>277</v>
      </c>
      <c r="N5583">
        <v>5.1999999999999998E-2</v>
      </c>
      <c r="O5583">
        <v>50</v>
      </c>
      <c r="P5583">
        <v>9.6199999999999992</v>
      </c>
      <c r="Q5583">
        <v>15</v>
      </c>
      <c r="R5583">
        <v>107.1</v>
      </c>
      <c r="S5583">
        <v>19</v>
      </c>
      <c r="T5583">
        <v>97.4</v>
      </c>
      <c r="U5583">
        <v>18</v>
      </c>
      <c r="V5583">
        <v>-0.6</v>
      </c>
      <c r="W5583">
        <v>168</v>
      </c>
    </row>
    <row r="5584" spans="1:23" x14ac:dyDescent="0.25">
      <c r="A5584">
        <f>COUNTIF('Value Matchup'!$D$356:$D$423,D5584)</f>
        <v>0</v>
      </c>
      <c r="B5584" t="s">
        <v>2226</v>
      </c>
      <c r="C5584">
        <v>76</v>
      </c>
      <c r="D5584" t="s">
        <v>2193</v>
      </c>
      <c r="E5584" t="s">
        <v>198</v>
      </c>
      <c r="F5584" s="79" t="s">
        <v>1213</v>
      </c>
      <c r="G5584">
        <v>8.8800000000000008</v>
      </c>
      <c r="H5584">
        <v>111.4</v>
      </c>
      <c r="I5584">
        <v>28</v>
      </c>
      <c r="J5584">
        <v>102.5</v>
      </c>
      <c r="K5584">
        <v>172</v>
      </c>
      <c r="L5584">
        <v>66.5</v>
      </c>
      <c r="M5584">
        <v>186</v>
      </c>
      <c r="N5584">
        <v>7.2999999999999995E-2</v>
      </c>
      <c r="O5584">
        <v>26</v>
      </c>
      <c r="P5584">
        <v>-1.73</v>
      </c>
      <c r="Q5584">
        <v>185</v>
      </c>
      <c r="R5584">
        <v>100.5</v>
      </c>
      <c r="S5584">
        <v>219</v>
      </c>
      <c r="T5584">
        <v>102.2</v>
      </c>
      <c r="U5584">
        <v>151</v>
      </c>
      <c r="V5584">
        <v>1.29</v>
      </c>
      <c r="W5584">
        <v>124</v>
      </c>
    </row>
    <row r="5585" spans="1:23" x14ac:dyDescent="0.25">
      <c r="A5585">
        <f>COUNTIF('Value Matchup'!$D$356:$D$423,D5585)</f>
        <v>1</v>
      </c>
      <c r="B5585" t="s">
        <v>2226</v>
      </c>
      <c r="C5585">
        <v>77</v>
      </c>
      <c r="D5585" t="s">
        <v>208</v>
      </c>
      <c r="E5585" t="s">
        <v>140</v>
      </c>
      <c r="F5585" s="79" t="s">
        <v>1194</v>
      </c>
      <c r="G5585">
        <v>8.84</v>
      </c>
      <c r="H5585">
        <v>100.9</v>
      </c>
      <c r="I5585">
        <v>194</v>
      </c>
      <c r="J5585">
        <v>92</v>
      </c>
      <c r="K5585">
        <v>18</v>
      </c>
      <c r="L5585">
        <v>67.5</v>
      </c>
      <c r="M5585">
        <v>144</v>
      </c>
      <c r="N5585">
        <v>-5.1999999999999998E-2</v>
      </c>
      <c r="O5585">
        <v>283</v>
      </c>
      <c r="P5585">
        <v>7.4</v>
      </c>
      <c r="Q5585">
        <v>48</v>
      </c>
      <c r="R5585">
        <v>106.7</v>
      </c>
      <c r="S5585">
        <v>29</v>
      </c>
      <c r="T5585">
        <v>99.3</v>
      </c>
      <c r="U5585">
        <v>70</v>
      </c>
      <c r="V5585">
        <v>-5.79</v>
      </c>
      <c r="W5585">
        <v>288</v>
      </c>
    </row>
    <row r="5586" spans="1:23" x14ac:dyDescent="0.25">
      <c r="A5586">
        <f>COUNTIF('Value Matchup'!$D$356:$D$423,D5586)</f>
        <v>1</v>
      </c>
      <c r="B5586" t="s">
        <v>2226</v>
      </c>
      <c r="C5586">
        <v>78</v>
      </c>
      <c r="D5586" t="s">
        <v>69</v>
      </c>
      <c r="E5586" t="s">
        <v>232</v>
      </c>
      <c r="F5586" s="79" t="s">
        <v>454</v>
      </c>
      <c r="G5586">
        <v>8.5</v>
      </c>
      <c r="H5586">
        <v>106.4</v>
      </c>
      <c r="I5586">
        <v>96</v>
      </c>
      <c r="J5586">
        <v>97.9</v>
      </c>
      <c r="K5586">
        <v>85</v>
      </c>
      <c r="L5586">
        <v>67.099999999999994</v>
      </c>
      <c r="M5586">
        <v>160</v>
      </c>
      <c r="N5586">
        <v>-1.7999999999999999E-2</v>
      </c>
      <c r="O5586">
        <v>209</v>
      </c>
      <c r="P5586">
        <v>5.72</v>
      </c>
      <c r="Q5586">
        <v>70</v>
      </c>
      <c r="R5586">
        <v>104.5</v>
      </c>
      <c r="S5586">
        <v>94</v>
      </c>
      <c r="T5586">
        <v>98.8</v>
      </c>
      <c r="U5586">
        <v>61</v>
      </c>
      <c r="V5586">
        <v>-5.0599999999999996</v>
      </c>
      <c r="W5586">
        <v>272</v>
      </c>
    </row>
    <row r="5587" spans="1:23" x14ac:dyDescent="0.25">
      <c r="A5587">
        <f>COUNTIF('Value Matchup'!$D$356:$D$423,D5587)</f>
        <v>1</v>
      </c>
      <c r="B5587" t="s">
        <v>2226</v>
      </c>
      <c r="C5587">
        <v>79</v>
      </c>
      <c r="D5587" t="s">
        <v>339</v>
      </c>
      <c r="E5587" t="s">
        <v>167</v>
      </c>
      <c r="F5587" s="79" t="s">
        <v>441</v>
      </c>
      <c r="G5587">
        <v>8.34</v>
      </c>
      <c r="H5587">
        <v>104.1</v>
      </c>
      <c r="I5587">
        <v>131</v>
      </c>
      <c r="J5587">
        <v>95.8</v>
      </c>
      <c r="K5587">
        <v>55</v>
      </c>
      <c r="L5587">
        <v>58.9</v>
      </c>
      <c r="M5587">
        <v>323</v>
      </c>
      <c r="N5587">
        <v>2.5999999999999999E-2</v>
      </c>
      <c r="O5587">
        <v>100</v>
      </c>
      <c r="P5587">
        <v>7.12</v>
      </c>
      <c r="Q5587">
        <v>55</v>
      </c>
      <c r="R5587">
        <v>105.9</v>
      </c>
      <c r="S5587">
        <v>57</v>
      </c>
      <c r="T5587">
        <v>98.8</v>
      </c>
      <c r="U5587">
        <v>60</v>
      </c>
      <c r="V5587">
        <v>2.93</v>
      </c>
      <c r="W5587">
        <v>88</v>
      </c>
    </row>
    <row r="5588" spans="1:23" x14ac:dyDescent="0.25">
      <c r="A5588">
        <f>COUNTIF('Value Matchup'!$D$356:$D$423,D5588)</f>
        <v>0</v>
      </c>
      <c r="B5588" t="s">
        <v>2226</v>
      </c>
      <c r="C5588">
        <v>80</v>
      </c>
      <c r="D5588" t="s">
        <v>1920</v>
      </c>
      <c r="E5588" t="s">
        <v>151</v>
      </c>
      <c r="F5588" s="79" t="s">
        <v>1296</v>
      </c>
      <c r="G5588">
        <v>8.32</v>
      </c>
      <c r="H5588">
        <v>104.7</v>
      </c>
      <c r="I5588">
        <v>119</v>
      </c>
      <c r="J5588">
        <v>96.4</v>
      </c>
      <c r="K5588">
        <v>64</v>
      </c>
      <c r="L5588">
        <v>70.900000000000006</v>
      </c>
      <c r="M5588">
        <v>34</v>
      </c>
      <c r="N5588">
        <v>3.0000000000000001E-3</v>
      </c>
      <c r="O5588">
        <v>160</v>
      </c>
      <c r="P5588">
        <v>3.37</v>
      </c>
      <c r="Q5588">
        <v>100</v>
      </c>
      <c r="R5588">
        <v>104.8</v>
      </c>
      <c r="S5588">
        <v>81</v>
      </c>
      <c r="T5588">
        <v>101.4</v>
      </c>
      <c r="U5588">
        <v>113</v>
      </c>
      <c r="V5588">
        <v>6.03</v>
      </c>
      <c r="W5588">
        <v>37</v>
      </c>
    </row>
    <row r="5589" spans="1:23" x14ac:dyDescent="0.25">
      <c r="A5589">
        <f>COUNTIF('Value Matchup'!$D$356:$D$423,D5589)</f>
        <v>0</v>
      </c>
      <c r="B5589" t="s">
        <v>2226</v>
      </c>
      <c r="C5589">
        <v>81</v>
      </c>
      <c r="D5589" t="s">
        <v>355</v>
      </c>
      <c r="E5589" t="s">
        <v>114</v>
      </c>
      <c r="F5589" s="79" t="s">
        <v>1860</v>
      </c>
      <c r="G5589">
        <v>8.31</v>
      </c>
      <c r="H5589">
        <v>103.1</v>
      </c>
      <c r="I5589">
        <v>150</v>
      </c>
      <c r="J5589">
        <v>94.8</v>
      </c>
      <c r="K5589">
        <v>38</v>
      </c>
      <c r="L5589">
        <v>65.5</v>
      </c>
      <c r="M5589">
        <v>235</v>
      </c>
      <c r="N5589">
        <v>-2.8000000000000001E-2</v>
      </c>
      <c r="O5589">
        <v>239</v>
      </c>
      <c r="P5589">
        <v>9.76</v>
      </c>
      <c r="Q5589">
        <v>14</v>
      </c>
      <c r="R5589">
        <v>108</v>
      </c>
      <c r="S5589">
        <v>5</v>
      </c>
      <c r="T5589">
        <v>98.2</v>
      </c>
      <c r="U5589">
        <v>42</v>
      </c>
      <c r="V5589">
        <v>0.28999999999999998</v>
      </c>
      <c r="W5589">
        <v>148</v>
      </c>
    </row>
    <row r="5590" spans="1:23" x14ac:dyDescent="0.25">
      <c r="A5590">
        <f>COUNTIF('Value Matchup'!$D$356:$D$423,D5590)</f>
        <v>1</v>
      </c>
      <c r="B5590" t="s">
        <v>2226</v>
      </c>
      <c r="C5590">
        <v>82</v>
      </c>
      <c r="D5590" t="s">
        <v>61</v>
      </c>
      <c r="E5590" t="s">
        <v>140</v>
      </c>
      <c r="F5590" s="79" t="s">
        <v>517</v>
      </c>
      <c r="G5590">
        <v>8.1999999999999993</v>
      </c>
      <c r="H5590">
        <v>108.8</v>
      </c>
      <c r="I5590">
        <v>61</v>
      </c>
      <c r="J5590">
        <v>100.6</v>
      </c>
      <c r="K5590">
        <v>135</v>
      </c>
      <c r="L5590">
        <v>68.400000000000006</v>
      </c>
      <c r="M5590">
        <v>101</v>
      </c>
      <c r="N5590">
        <v>2.5999999999999999E-2</v>
      </c>
      <c r="O5590">
        <v>96</v>
      </c>
      <c r="P5590">
        <v>10.130000000000001</v>
      </c>
      <c r="Q5590">
        <v>12</v>
      </c>
      <c r="R5590">
        <v>107.2</v>
      </c>
      <c r="S5590">
        <v>15</v>
      </c>
      <c r="T5590">
        <v>97</v>
      </c>
      <c r="U5590">
        <v>10</v>
      </c>
      <c r="V5590">
        <v>2.09</v>
      </c>
      <c r="W5590">
        <v>108</v>
      </c>
    </row>
    <row r="5591" spans="1:23" x14ac:dyDescent="0.25">
      <c r="A5591">
        <f>COUNTIF('Value Matchup'!$D$356:$D$423,D5591)</f>
        <v>1</v>
      </c>
      <c r="B5591" t="s">
        <v>2226</v>
      </c>
      <c r="C5591">
        <v>83</v>
      </c>
      <c r="D5591" t="s">
        <v>290</v>
      </c>
      <c r="E5591" t="s">
        <v>155</v>
      </c>
      <c r="F5591" s="79" t="s">
        <v>454</v>
      </c>
      <c r="G5591">
        <v>8.19</v>
      </c>
      <c r="H5591">
        <v>108</v>
      </c>
      <c r="I5591">
        <v>64</v>
      </c>
      <c r="J5591">
        <v>99.9</v>
      </c>
      <c r="K5591">
        <v>122</v>
      </c>
      <c r="L5591">
        <v>68.8</v>
      </c>
      <c r="M5591">
        <v>85</v>
      </c>
      <c r="N5591">
        <v>-9.7000000000000003E-2</v>
      </c>
      <c r="O5591">
        <v>311</v>
      </c>
      <c r="P5591">
        <v>2.29</v>
      </c>
      <c r="Q5591">
        <v>118</v>
      </c>
      <c r="R5591">
        <v>103.2</v>
      </c>
      <c r="S5591">
        <v>141</v>
      </c>
      <c r="T5591">
        <v>100.9</v>
      </c>
      <c r="U5591">
        <v>102</v>
      </c>
      <c r="V5591">
        <v>4.9800000000000004</v>
      </c>
      <c r="W5591">
        <v>53</v>
      </c>
    </row>
    <row r="5592" spans="1:23" x14ac:dyDescent="0.25">
      <c r="A5592">
        <f>COUNTIF('Value Matchup'!$D$356:$D$423,D5592)</f>
        <v>0</v>
      </c>
      <c r="B5592" t="s">
        <v>2226</v>
      </c>
      <c r="C5592">
        <v>84</v>
      </c>
      <c r="D5592" t="s">
        <v>366</v>
      </c>
      <c r="E5592" t="s">
        <v>182</v>
      </c>
      <c r="F5592" s="79" t="s">
        <v>1859</v>
      </c>
      <c r="G5592">
        <v>8.07</v>
      </c>
      <c r="H5592">
        <v>112.8</v>
      </c>
      <c r="I5592">
        <v>23</v>
      </c>
      <c r="J5592">
        <v>104.8</v>
      </c>
      <c r="K5592">
        <v>213</v>
      </c>
      <c r="L5592">
        <v>71.3</v>
      </c>
      <c r="M5592">
        <v>24</v>
      </c>
      <c r="N5592">
        <v>-7.0000000000000007E-2</v>
      </c>
      <c r="O5592">
        <v>298</v>
      </c>
      <c r="P5592">
        <v>5.51</v>
      </c>
      <c r="Q5592">
        <v>73</v>
      </c>
      <c r="R5592">
        <v>105.1</v>
      </c>
      <c r="S5592">
        <v>71</v>
      </c>
      <c r="T5592">
        <v>99.6</v>
      </c>
      <c r="U5592">
        <v>77</v>
      </c>
      <c r="V5592">
        <v>6.97</v>
      </c>
      <c r="W5592">
        <v>32</v>
      </c>
    </row>
    <row r="5593" spans="1:23" x14ac:dyDescent="0.25">
      <c r="A5593">
        <f>COUNTIF('Value Matchup'!$D$356:$D$423,D5593)</f>
        <v>0</v>
      </c>
      <c r="B5593" t="s">
        <v>2226</v>
      </c>
      <c r="C5593">
        <v>85</v>
      </c>
      <c r="D5593" t="s">
        <v>2105</v>
      </c>
      <c r="E5593" t="s">
        <v>144</v>
      </c>
      <c r="F5593" s="79" t="s">
        <v>1296</v>
      </c>
      <c r="G5593">
        <v>8.0399999999999991</v>
      </c>
      <c r="H5593">
        <v>100.6</v>
      </c>
      <c r="I5593">
        <v>199</v>
      </c>
      <c r="J5593">
        <v>92.5</v>
      </c>
      <c r="K5593">
        <v>22</v>
      </c>
      <c r="L5593">
        <v>63.5</v>
      </c>
      <c r="M5593">
        <v>287</v>
      </c>
      <c r="N5593">
        <v>-7.4999999999999997E-2</v>
      </c>
      <c r="O5593">
        <v>300</v>
      </c>
      <c r="P5593">
        <v>-0.01</v>
      </c>
      <c r="Q5593">
        <v>153</v>
      </c>
      <c r="R5593">
        <v>103.9</v>
      </c>
      <c r="S5593">
        <v>118</v>
      </c>
      <c r="T5593">
        <v>103.9</v>
      </c>
      <c r="U5593">
        <v>217</v>
      </c>
      <c r="V5593">
        <v>-1.55</v>
      </c>
      <c r="W5593">
        <v>190</v>
      </c>
    </row>
    <row r="5594" spans="1:23" x14ac:dyDescent="0.25">
      <c r="A5594">
        <f>COUNTIF('Value Matchup'!$D$356:$D$423,D5594)</f>
        <v>0</v>
      </c>
      <c r="B5594" t="s">
        <v>2226</v>
      </c>
      <c r="C5594">
        <v>86</v>
      </c>
      <c r="D5594" t="s">
        <v>417</v>
      </c>
      <c r="E5594" t="s">
        <v>112</v>
      </c>
      <c r="F5594" s="79" t="s">
        <v>456</v>
      </c>
      <c r="G5594">
        <v>7.66</v>
      </c>
      <c r="H5594">
        <v>101.7</v>
      </c>
      <c r="I5594">
        <v>174</v>
      </c>
      <c r="J5594">
        <v>94</v>
      </c>
      <c r="K5594">
        <v>30</v>
      </c>
      <c r="L5594">
        <v>65.3</v>
      </c>
      <c r="M5594">
        <v>242</v>
      </c>
      <c r="N5594">
        <v>1.4999999999999999E-2</v>
      </c>
      <c r="O5594">
        <v>124</v>
      </c>
      <c r="P5594">
        <v>1.19</v>
      </c>
      <c r="Q5594">
        <v>135</v>
      </c>
      <c r="R5594">
        <v>104.5</v>
      </c>
      <c r="S5594">
        <v>91</v>
      </c>
      <c r="T5594">
        <v>103.3</v>
      </c>
      <c r="U5594">
        <v>198</v>
      </c>
      <c r="V5594">
        <v>2.71</v>
      </c>
      <c r="W5594">
        <v>91</v>
      </c>
    </row>
    <row r="5595" spans="1:23" x14ac:dyDescent="0.25">
      <c r="A5595">
        <f>COUNTIF('Value Matchup'!$D$356:$D$423,D5595)</f>
        <v>1</v>
      </c>
      <c r="B5595" t="s">
        <v>2226</v>
      </c>
      <c r="C5595">
        <v>87</v>
      </c>
      <c r="D5595" t="s">
        <v>293</v>
      </c>
      <c r="E5595" t="s">
        <v>123</v>
      </c>
      <c r="F5595" s="79" t="s">
        <v>2073</v>
      </c>
      <c r="G5595">
        <v>7.51</v>
      </c>
      <c r="H5595">
        <v>107.7</v>
      </c>
      <c r="I5595">
        <v>78</v>
      </c>
      <c r="J5595">
        <v>100.2</v>
      </c>
      <c r="K5595">
        <v>128</v>
      </c>
      <c r="L5595">
        <v>67.2</v>
      </c>
      <c r="M5595">
        <v>157</v>
      </c>
      <c r="N5595">
        <v>-5.0000000000000001E-3</v>
      </c>
      <c r="O5595">
        <v>177</v>
      </c>
      <c r="P5595">
        <v>-0.93</v>
      </c>
      <c r="Q5595">
        <v>169</v>
      </c>
      <c r="R5595">
        <v>102</v>
      </c>
      <c r="S5595">
        <v>178</v>
      </c>
      <c r="T5595">
        <v>102.9</v>
      </c>
      <c r="U5595">
        <v>178</v>
      </c>
      <c r="V5595">
        <v>-7.35</v>
      </c>
      <c r="W5595">
        <v>300</v>
      </c>
    </row>
    <row r="5596" spans="1:23" x14ac:dyDescent="0.25">
      <c r="A5596">
        <f>COUNTIF('Value Matchup'!$D$356:$D$423,D5596)</f>
        <v>0</v>
      </c>
      <c r="B5596" t="s">
        <v>2226</v>
      </c>
      <c r="C5596">
        <v>88</v>
      </c>
      <c r="D5596" t="s">
        <v>2194</v>
      </c>
      <c r="E5596" t="s">
        <v>153</v>
      </c>
      <c r="F5596" s="79" t="s">
        <v>1059</v>
      </c>
      <c r="G5596">
        <v>7.41</v>
      </c>
      <c r="H5596">
        <v>107.1</v>
      </c>
      <c r="I5596">
        <v>85</v>
      </c>
      <c r="J5596">
        <v>99.7</v>
      </c>
      <c r="K5596">
        <v>117</v>
      </c>
      <c r="L5596">
        <v>61</v>
      </c>
      <c r="M5596">
        <v>315</v>
      </c>
      <c r="N5596">
        <v>3.0000000000000001E-3</v>
      </c>
      <c r="O5596">
        <v>159</v>
      </c>
      <c r="P5596">
        <v>-2</v>
      </c>
      <c r="Q5596">
        <v>193</v>
      </c>
      <c r="R5596">
        <v>101.1</v>
      </c>
      <c r="S5596">
        <v>198</v>
      </c>
      <c r="T5596">
        <v>103.1</v>
      </c>
      <c r="U5596">
        <v>188</v>
      </c>
      <c r="V5596">
        <v>-7.0000000000000007E-2</v>
      </c>
      <c r="W5596">
        <v>155</v>
      </c>
    </row>
    <row r="5597" spans="1:23" x14ac:dyDescent="0.25">
      <c r="A5597">
        <f>COUNTIF('Value Matchup'!$D$356:$D$423,D5597)</f>
        <v>0</v>
      </c>
      <c r="B5597" t="s">
        <v>2226</v>
      </c>
      <c r="C5597">
        <v>89</v>
      </c>
      <c r="D5597" t="s">
        <v>79</v>
      </c>
      <c r="E5597" t="s">
        <v>134</v>
      </c>
      <c r="F5597" s="79" t="s">
        <v>1741</v>
      </c>
      <c r="G5597">
        <v>6.97</v>
      </c>
      <c r="H5597">
        <v>104.4</v>
      </c>
      <c r="I5597">
        <v>126</v>
      </c>
      <c r="J5597">
        <v>97.4</v>
      </c>
      <c r="K5597">
        <v>77</v>
      </c>
      <c r="L5597">
        <v>70.400000000000006</v>
      </c>
      <c r="M5597">
        <v>44</v>
      </c>
      <c r="N5597">
        <v>2.1999999999999999E-2</v>
      </c>
      <c r="O5597">
        <v>113</v>
      </c>
      <c r="P5597">
        <v>7.68</v>
      </c>
      <c r="Q5597">
        <v>46</v>
      </c>
      <c r="R5597">
        <v>106.2</v>
      </c>
      <c r="S5597">
        <v>46</v>
      </c>
      <c r="T5597">
        <v>98.5</v>
      </c>
      <c r="U5597">
        <v>52</v>
      </c>
      <c r="V5597">
        <v>-5.28</v>
      </c>
      <c r="W5597">
        <v>280</v>
      </c>
    </row>
    <row r="5598" spans="1:23" x14ac:dyDescent="0.25">
      <c r="A5598">
        <f>COUNTIF('Value Matchup'!$D$356:$D$423,D5598)</f>
        <v>0</v>
      </c>
      <c r="B5598" t="s">
        <v>2226</v>
      </c>
      <c r="C5598">
        <v>90</v>
      </c>
      <c r="D5598" t="s">
        <v>78</v>
      </c>
      <c r="E5598" t="s">
        <v>114</v>
      </c>
      <c r="F5598" s="79" t="s">
        <v>1747</v>
      </c>
      <c r="G5598">
        <v>6.78</v>
      </c>
      <c r="H5598">
        <v>103.7</v>
      </c>
      <c r="I5598">
        <v>135</v>
      </c>
      <c r="J5598">
        <v>96.9</v>
      </c>
      <c r="K5598">
        <v>69</v>
      </c>
      <c r="L5598">
        <v>69.3</v>
      </c>
      <c r="M5598">
        <v>68</v>
      </c>
      <c r="N5598">
        <v>-4.9000000000000002E-2</v>
      </c>
      <c r="O5598">
        <v>278</v>
      </c>
      <c r="P5598">
        <v>10.95</v>
      </c>
      <c r="Q5598">
        <v>7</v>
      </c>
      <c r="R5598">
        <v>108.4</v>
      </c>
      <c r="S5598">
        <v>4</v>
      </c>
      <c r="T5598">
        <v>97.4</v>
      </c>
      <c r="U5598">
        <v>17</v>
      </c>
      <c r="V5598">
        <v>-1.36</v>
      </c>
      <c r="W5598">
        <v>185</v>
      </c>
    </row>
    <row r="5599" spans="1:23" x14ac:dyDescent="0.25">
      <c r="A5599">
        <f>COUNTIF('Value Matchup'!$D$356:$D$423,D5599)</f>
        <v>0</v>
      </c>
      <c r="B5599" t="s">
        <v>2226</v>
      </c>
      <c r="C5599">
        <v>91</v>
      </c>
      <c r="D5599" t="s">
        <v>85</v>
      </c>
      <c r="E5599" t="s">
        <v>1668</v>
      </c>
      <c r="F5599" s="79" t="s">
        <v>442</v>
      </c>
      <c r="G5599">
        <v>6.74</v>
      </c>
      <c r="H5599">
        <v>105.2</v>
      </c>
      <c r="I5599">
        <v>114</v>
      </c>
      <c r="J5599">
        <v>98.4</v>
      </c>
      <c r="K5599">
        <v>93</v>
      </c>
      <c r="L5599">
        <v>73.3</v>
      </c>
      <c r="M5599">
        <v>5</v>
      </c>
      <c r="N5599">
        <v>-5.5E-2</v>
      </c>
      <c r="O5599">
        <v>284</v>
      </c>
      <c r="P5599">
        <v>7.38</v>
      </c>
      <c r="Q5599">
        <v>49</v>
      </c>
      <c r="R5599">
        <v>106.6</v>
      </c>
      <c r="S5599">
        <v>36</v>
      </c>
      <c r="T5599">
        <v>99.2</v>
      </c>
      <c r="U5599">
        <v>66</v>
      </c>
      <c r="V5599">
        <v>0.12</v>
      </c>
      <c r="W5599">
        <v>154</v>
      </c>
    </row>
    <row r="5600" spans="1:23" x14ac:dyDescent="0.25">
      <c r="A5600">
        <f>COUNTIF('Value Matchup'!$D$356:$D$423,D5600)</f>
        <v>0</v>
      </c>
      <c r="B5600" t="s">
        <v>2226</v>
      </c>
      <c r="C5600">
        <v>92</v>
      </c>
      <c r="D5600" t="s">
        <v>345</v>
      </c>
      <c r="E5600" t="s">
        <v>110</v>
      </c>
      <c r="F5600" s="79" t="s">
        <v>1581</v>
      </c>
      <c r="G5600">
        <v>6.69</v>
      </c>
      <c r="H5600">
        <v>108</v>
      </c>
      <c r="I5600">
        <v>67</v>
      </c>
      <c r="J5600">
        <v>101.3</v>
      </c>
      <c r="K5600">
        <v>149</v>
      </c>
      <c r="L5600">
        <v>66.900000000000006</v>
      </c>
      <c r="M5600">
        <v>171</v>
      </c>
      <c r="N5600">
        <v>-2.3E-2</v>
      </c>
      <c r="O5600">
        <v>226</v>
      </c>
      <c r="P5600">
        <v>3.6</v>
      </c>
      <c r="Q5600">
        <v>99</v>
      </c>
      <c r="R5600">
        <v>104.4</v>
      </c>
      <c r="S5600">
        <v>100</v>
      </c>
      <c r="T5600">
        <v>100.8</v>
      </c>
      <c r="U5600">
        <v>100</v>
      </c>
      <c r="V5600">
        <v>-3.2</v>
      </c>
      <c r="W5600">
        <v>228</v>
      </c>
    </row>
    <row r="5601" spans="1:23" x14ac:dyDescent="0.25">
      <c r="A5601">
        <f>COUNTIF('Value Matchup'!$D$356:$D$423,D5601)</f>
        <v>0</v>
      </c>
      <c r="B5601" t="s">
        <v>2226</v>
      </c>
      <c r="C5601">
        <v>93</v>
      </c>
      <c r="D5601" t="s">
        <v>32</v>
      </c>
      <c r="E5601" t="s">
        <v>1974</v>
      </c>
      <c r="F5601" s="79" t="s">
        <v>456</v>
      </c>
      <c r="G5601">
        <v>6.66</v>
      </c>
      <c r="H5601">
        <v>103.7</v>
      </c>
      <c r="I5601">
        <v>134</v>
      </c>
      <c r="J5601">
        <v>97.1</v>
      </c>
      <c r="K5601">
        <v>72</v>
      </c>
      <c r="L5601">
        <v>65.8</v>
      </c>
      <c r="M5601">
        <v>215</v>
      </c>
      <c r="N5601">
        <v>2.1000000000000001E-2</v>
      </c>
      <c r="O5601">
        <v>116</v>
      </c>
      <c r="P5601">
        <v>-1.51</v>
      </c>
      <c r="Q5601">
        <v>181</v>
      </c>
      <c r="R5601">
        <v>102.6</v>
      </c>
      <c r="S5601">
        <v>158</v>
      </c>
      <c r="T5601">
        <v>104.1</v>
      </c>
      <c r="U5601">
        <v>232</v>
      </c>
      <c r="V5601">
        <v>8.69</v>
      </c>
      <c r="W5601">
        <v>22</v>
      </c>
    </row>
    <row r="5602" spans="1:23" x14ac:dyDescent="0.25">
      <c r="A5602">
        <f>COUNTIF('Value Matchup'!$D$356:$D$423,D5602)</f>
        <v>0</v>
      </c>
      <c r="B5602" t="s">
        <v>2226</v>
      </c>
      <c r="C5602">
        <v>94</v>
      </c>
      <c r="D5602" t="s">
        <v>246</v>
      </c>
      <c r="E5602" t="s">
        <v>112</v>
      </c>
      <c r="F5602" s="79" t="s">
        <v>1540</v>
      </c>
      <c r="G5602">
        <v>6.51</v>
      </c>
      <c r="H5602">
        <v>111.2</v>
      </c>
      <c r="I5602">
        <v>32</v>
      </c>
      <c r="J5602">
        <v>104.7</v>
      </c>
      <c r="K5602">
        <v>210</v>
      </c>
      <c r="L5602">
        <v>66.7</v>
      </c>
      <c r="M5602">
        <v>179</v>
      </c>
      <c r="N5602">
        <v>2.3E-2</v>
      </c>
      <c r="O5602">
        <v>110</v>
      </c>
      <c r="P5602">
        <v>0.52</v>
      </c>
      <c r="Q5602">
        <v>144</v>
      </c>
      <c r="R5602">
        <v>103.6</v>
      </c>
      <c r="S5602">
        <v>124</v>
      </c>
      <c r="T5602">
        <v>103.1</v>
      </c>
      <c r="U5602">
        <v>187</v>
      </c>
      <c r="V5602">
        <v>3.36</v>
      </c>
      <c r="W5602">
        <v>78</v>
      </c>
    </row>
    <row r="5603" spans="1:23" x14ac:dyDescent="0.25">
      <c r="A5603">
        <f>COUNTIF('Value Matchup'!$D$356:$D$423,D5603)</f>
        <v>0</v>
      </c>
      <c r="B5603" t="s">
        <v>2226</v>
      </c>
      <c r="C5603">
        <v>95</v>
      </c>
      <c r="D5603" t="s">
        <v>389</v>
      </c>
      <c r="E5603" t="s">
        <v>153</v>
      </c>
      <c r="F5603" s="79" t="s">
        <v>515</v>
      </c>
      <c r="G5603">
        <v>6.46</v>
      </c>
      <c r="H5603">
        <v>104.2</v>
      </c>
      <c r="I5603">
        <v>129</v>
      </c>
      <c r="J5603">
        <v>97.7</v>
      </c>
      <c r="K5603">
        <v>84</v>
      </c>
      <c r="L5603">
        <v>61.4</v>
      </c>
      <c r="M5603">
        <v>314</v>
      </c>
      <c r="N5603">
        <v>-0.08</v>
      </c>
      <c r="O5603">
        <v>304</v>
      </c>
      <c r="P5603">
        <v>-0.9</v>
      </c>
      <c r="Q5603">
        <v>168</v>
      </c>
      <c r="R5603">
        <v>102.1</v>
      </c>
      <c r="S5603">
        <v>173</v>
      </c>
      <c r="T5603">
        <v>103</v>
      </c>
      <c r="U5603">
        <v>181</v>
      </c>
      <c r="V5603">
        <v>3.39</v>
      </c>
      <c r="W5603">
        <v>76</v>
      </c>
    </row>
    <row r="5604" spans="1:23" x14ac:dyDescent="0.25">
      <c r="A5604">
        <f>COUNTIF('Value Matchup'!$D$356:$D$423,D5604)</f>
        <v>0</v>
      </c>
      <c r="B5604" t="s">
        <v>2226</v>
      </c>
      <c r="C5604">
        <v>96</v>
      </c>
      <c r="D5604" t="s">
        <v>53</v>
      </c>
      <c r="E5604" t="s">
        <v>110</v>
      </c>
      <c r="F5604" s="79" t="s">
        <v>516</v>
      </c>
      <c r="G5604">
        <v>6.34</v>
      </c>
      <c r="H5604">
        <v>108.5</v>
      </c>
      <c r="I5604">
        <v>62</v>
      </c>
      <c r="J5604">
        <v>102.2</v>
      </c>
      <c r="K5604">
        <v>168</v>
      </c>
      <c r="L5604">
        <v>68</v>
      </c>
      <c r="M5604">
        <v>121</v>
      </c>
      <c r="N5604">
        <v>8.1000000000000003E-2</v>
      </c>
      <c r="O5604">
        <v>21</v>
      </c>
      <c r="P5604">
        <v>3.04</v>
      </c>
      <c r="Q5604">
        <v>109</v>
      </c>
      <c r="R5604">
        <v>103.8</v>
      </c>
      <c r="S5604">
        <v>122</v>
      </c>
      <c r="T5604">
        <v>100.8</v>
      </c>
      <c r="U5604">
        <v>99</v>
      </c>
      <c r="V5604">
        <v>-2.52</v>
      </c>
      <c r="W5604">
        <v>216</v>
      </c>
    </row>
    <row r="5605" spans="1:23" x14ac:dyDescent="0.25">
      <c r="A5605">
        <f>COUNTIF('Value Matchup'!$D$356:$D$423,D5605)</f>
        <v>0</v>
      </c>
      <c r="B5605" t="s">
        <v>2226</v>
      </c>
      <c r="C5605">
        <v>97</v>
      </c>
      <c r="D5605" t="s">
        <v>332</v>
      </c>
      <c r="E5605" t="s">
        <v>182</v>
      </c>
      <c r="F5605" s="79" t="s">
        <v>1405</v>
      </c>
      <c r="G5605">
        <v>6.28</v>
      </c>
      <c r="H5605">
        <v>101.4</v>
      </c>
      <c r="I5605">
        <v>180</v>
      </c>
      <c r="J5605">
        <v>95.2</v>
      </c>
      <c r="K5605">
        <v>48</v>
      </c>
      <c r="L5605">
        <v>62.1</v>
      </c>
      <c r="M5605">
        <v>306</v>
      </c>
      <c r="N5605">
        <v>-3.6999999999999998E-2</v>
      </c>
      <c r="O5605">
        <v>264</v>
      </c>
      <c r="P5605">
        <v>3.77</v>
      </c>
      <c r="Q5605">
        <v>95</v>
      </c>
      <c r="R5605">
        <v>104.5</v>
      </c>
      <c r="S5605">
        <v>96</v>
      </c>
      <c r="T5605">
        <v>100.7</v>
      </c>
      <c r="U5605">
        <v>98</v>
      </c>
      <c r="V5605">
        <v>0.67</v>
      </c>
      <c r="W5605">
        <v>137</v>
      </c>
    </row>
    <row r="5606" spans="1:23" x14ac:dyDescent="0.25">
      <c r="A5606">
        <f>COUNTIF('Value Matchup'!$D$356:$D$423,D5606)</f>
        <v>0</v>
      </c>
      <c r="B5606" t="s">
        <v>2226</v>
      </c>
      <c r="C5606">
        <v>98</v>
      </c>
      <c r="D5606" t="s">
        <v>210</v>
      </c>
      <c r="E5606" t="s">
        <v>155</v>
      </c>
      <c r="F5606" s="79" t="s">
        <v>1981</v>
      </c>
      <c r="G5606">
        <v>6.26</v>
      </c>
      <c r="H5606">
        <v>105.2</v>
      </c>
      <c r="I5606">
        <v>112</v>
      </c>
      <c r="J5606">
        <v>98.9</v>
      </c>
      <c r="K5606">
        <v>104</v>
      </c>
      <c r="L5606">
        <v>65.7</v>
      </c>
      <c r="M5606">
        <v>221</v>
      </c>
      <c r="N5606">
        <v>6.0999999999999999E-2</v>
      </c>
      <c r="O5606">
        <v>43</v>
      </c>
      <c r="P5606">
        <v>-0.82</v>
      </c>
      <c r="Q5606">
        <v>165</v>
      </c>
      <c r="R5606">
        <v>101.3</v>
      </c>
      <c r="S5606">
        <v>191</v>
      </c>
      <c r="T5606">
        <v>102.1</v>
      </c>
      <c r="U5606">
        <v>146</v>
      </c>
      <c r="V5606">
        <v>-1.87</v>
      </c>
      <c r="W5606">
        <v>202</v>
      </c>
    </row>
    <row r="5607" spans="1:23" x14ac:dyDescent="0.25">
      <c r="A5607">
        <f>COUNTIF('Value Matchup'!$D$356:$D$423,D5607)</f>
        <v>0</v>
      </c>
      <c r="B5607" t="s">
        <v>2226</v>
      </c>
      <c r="C5607">
        <v>99</v>
      </c>
      <c r="D5607" t="s">
        <v>2195</v>
      </c>
      <c r="E5607" t="s">
        <v>207</v>
      </c>
      <c r="F5607" s="79" t="s">
        <v>1645</v>
      </c>
      <c r="G5607">
        <v>6.15</v>
      </c>
      <c r="H5607">
        <v>106.9</v>
      </c>
      <c r="I5607">
        <v>88</v>
      </c>
      <c r="J5607">
        <v>100.8</v>
      </c>
      <c r="K5607">
        <v>140</v>
      </c>
      <c r="L5607">
        <v>70.3</v>
      </c>
      <c r="M5607">
        <v>47</v>
      </c>
      <c r="N5607">
        <v>0.105</v>
      </c>
      <c r="O5607">
        <v>9</v>
      </c>
      <c r="P5607">
        <v>-5.2</v>
      </c>
      <c r="Q5607">
        <v>253</v>
      </c>
      <c r="R5607">
        <v>99.3</v>
      </c>
      <c r="S5607">
        <v>250</v>
      </c>
      <c r="T5607">
        <v>104.5</v>
      </c>
      <c r="U5607">
        <v>248</v>
      </c>
      <c r="V5607">
        <v>-2.77</v>
      </c>
      <c r="W5607">
        <v>222</v>
      </c>
    </row>
    <row r="5608" spans="1:23" x14ac:dyDescent="0.25">
      <c r="A5608">
        <f>COUNTIF('Value Matchup'!$D$356:$D$423,D5608)</f>
        <v>0</v>
      </c>
      <c r="B5608" t="s">
        <v>2226</v>
      </c>
      <c r="C5608">
        <v>100</v>
      </c>
      <c r="D5608" t="s">
        <v>270</v>
      </c>
      <c r="E5608" t="s">
        <v>150</v>
      </c>
      <c r="F5608" s="79" t="s">
        <v>1754</v>
      </c>
      <c r="G5608">
        <v>6.1</v>
      </c>
      <c r="H5608">
        <v>103.3</v>
      </c>
      <c r="I5608">
        <v>146</v>
      </c>
      <c r="J5608">
        <v>97.2</v>
      </c>
      <c r="K5608">
        <v>74</v>
      </c>
      <c r="L5608">
        <v>65.8</v>
      </c>
      <c r="M5608">
        <v>212</v>
      </c>
      <c r="N5608">
        <v>-0.11799999999999999</v>
      </c>
      <c r="O5608">
        <v>324</v>
      </c>
      <c r="P5608">
        <v>6.88</v>
      </c>
      <c r="Q5608">
        <v>60</v>
      </c>
      <c r="R5608">
        <v>104.8</v>
      </c>
      <c r="S5608">
        <v>82</v>
      </c>
      <c r="T5608">
        <v>97.9</v>
      </c>
      <c r="U5608">
        <v>31</v>
      </c>
      <c r="V5608">
        <v>-3.73</v>
      </c>
      <c r="W5608">
        <v>246</v>
      </c>
    </row>
    <row r="5609" spans="1:23" x14ac:dyDescent="0.25">
      <c r="A5609">
        <f>COUNTIF('Value Matchup'!$D$356:$D$423,D5609)</f>
        <v>0</v>
      </c>
      <c r="B5609" t="s">
        <v>2226</v>
      </c>
      <c r="C5609">
        <v>101</v>
      </c>
      <c r="D5609" t="s">
        <v>335</v>
      </c>
      <c r="E5609" t="s">
        <v>150</v>
      </c>
      <c r="F5609" s="79" t="s">
        <v>1860</v>
      </c>
      <c r="G5609">
        <v>6.01</v>
      </c>
      <c r="H5609">
        <v>100.9</v>
      </c>
      <c r="I5609">
        <v>193</v>
      </c>
      <c r="J5609">
        <v>94.9</v>
      </c>
      <c r="K5609">
        <v>44</v>
      </c>
      <c r="L5609">
        <v>68.7</v>
      </c>
      <c r="M5609">
        <v>91</v>
      </c>
      <c r="N5609">
        <v>-4.1000000000000002E-2</v>
      </c>
      <c r="O5609">
        <v>270</v>
      </c>
      <c r="P5609">
        <v>8.36</v>
      </c>
      <c r="Q5609">
        <v>35</v>
      </c>
      <c r="R5609">
        <v>106.4</v>
      </c>
      <c r="S5609">
        <v>40</v>
      </c>
      <c r="T5609">
        <v>98.1</v>
      </c>
      <c r="U5609">
        <v>39</v>
      </c>
      <c r="V5609">
        <v>-5.21</v>
      </c>
      <c r="W5609">
        <v>277</v>
      </c>
    </row>
    <row r="5610" spans="1:23" x14ac:dyDescent="0.25">
      <c r="A5610">
        <f>COUNTIF('Value Matchup'!$D$356:$D$423,D5610)</f>
        <v>1</v>
      </c>
      <c r="B5610" t="s">
        <v>2226</v>
      </c>
      <c r="C5610">
        <v>102</v>
      </c>
      <c r="D5610" t="s">
        <v>46</v>
      </c>
      <c r="E5610" t="s">
        <v>134</v>
      </c>
      <c r="F5610" s="79" t="s">
        <v>1741</v>
      </c>
      <c r="G5610">
        <v>5.97</v>
      </c>
      <c r="H5610">
        <v>106.6</v>
      </c>
      <c r="I5610">
        <v>92</v>
      </c>
      <c r="J5610">
        <v>100.7</v>
      </c>
      <c r="K5610">
        <v>137</v>
      </c>
      <c r="L5610">
        <v>65.599999999999994</v>
      </c>
      <c r="M5610">
        <v>225</v>
      </c>
      <c r="N5610">
        <v>-6.0000000000000001E-3</v>
      </c>
      <c r="O5610">
        <v>178</v>
      </c>
      <c r="P5610">
        <v>5.2</v>
      </c>
      <c r="Q5610">
        <v>77</v>
      </c>
      <c r="R5610">
        <v>103.5</v>
      </c>
      <c r="S5610">
        <v>130</v>
      </c>
      <c r="T5610">
        <v>98.3</v>
      </c>
      <c r="U5610">
        <v>44</v>
      </c>
      <c r="V5610">
        <v>-12.74</v>
      </c>
      <c r="W5610">
        <v>324</v>
      </c>
    </row>
    <row r="5611" spans="1:23" x14ac:dyDescent="0.25">
      <c r="A5611">
        <f>COUNTIF('Value Matchup'!$D$356:$D$423,D5611)</f>
        <v>0</v>
      </c>
      <c r="B5611" t="s">
        <v>2226</v>
      </c>
      <c r="C5611">
        <v>103</v>
      </c>
      <c r="D5611" t="s">
        <v>166</v>
      </c>
      <c r="E5611" t="s">
        <v>167</v>
      </c>
      <c r="F5611" s="79" t="s">
        <v>1078</v>
      </c>
      <c r="G5611">
        <v>5.97</v>
      </c>
      <c r="H5611">
        <v>104.5</v>
      </c>
      <c r="I5611">
        <v>125</v>
      </c>
      <c r="J5611">
        <v>98.5</v>
      </c>
      <c r="K5611">
        <v>94</v>
      </c>
      <c r="L5611">
        <v>65.8</v>
      </c>
      <c r="M5611">
        <v>217</v>
      </c>
      <c r="N5611">
        <v>-7.0000000000000001E-3</v>
      </c>
      <c r="O5611">
        <v>182</v>
      </c>
      <c r="P5611">
        <v>7.58</v>
      </c>
      <c r="Q5611">
        <v>47</v>
      </c>
      <c r="R5611">
        <v>105.6</v>
      </c>
      <c r="S5611">
        <v>65</v>
      </c>
      <c r="T5611">
        <v>98</v>
      </c>
      <c r="U5611">
        <v>34</v>
      </c>
      <c r="V5611">
        <v>4.6399999999999997</v>
      </c>
      <c r="W5611">
        <v>58</v>
      </c>
    </row>
    <row r="5612" spans="1:23" x14ac:dyDescent="0.25">
      <c r="A5612">
        <f>COUNTIF('Value Matchup'!$D$356:$D$423,D5612)</f>
        <v>0</v>
      </c>
      <c r="B5612" t="s">
        <v>2226</v>
      </c>
      <c r="C5612">
        <v>104</v>
      </c>
      <c r="D5612" t="s">
        <v>2196</v>
      </c>
      <c r="E5612" t="s">
        <v>110</v>
      </c>
      <c r="F5612" s="79" t="s">
        <v>454</v>
      </c>
      <c r="G5612">
        <v>5.96</v>
      </c>
      <c r="H5612">
        <v>110.6</v>
      </c>
      <c r="I5612">
        <v>37</v>
      </c>
      <c r="J5612">
        <v>104.6</v>
      </c>
      <c r="K5612">
        <v>205</v>
      </c>
      <c r="L5612">
        <v>67.099999999999994</v>
      </c>
      <c r="M5612">
        <v>162</v>
      </c>
      <c r="N5612">
        <v>3.1E-2</v>
      </c>
      <c r="O5612">
        <v>88</v>
      </c>
      <c r="P5612">
        <v>4.3899999999999997</v>
      </c>
      <c r="Q5612">
        <v>89</v>
      </c>
      <c r="R5612">
        <v>104.7</v>
      </c>
      <c r="S5612">
        <v>83</v>
      </c>
      <c r="T5612">
        <v>100.3</v>
      </c>
      <c r="U5612">
        <v>93</v>
      </c>
      <c r="V5612">
        <v>-3.45</v>
      </c>
      <c r="W5612">
        <v>235</v>
      </c>
    </row>
    <row r="5613" spans="1:23" x14ac:dyDescent="0.25">
      <c r="A5613">
        <f>COUNTIF('Value Matchup'!$D$356:$D$423,D5613)</f>
        <v>0</v>
      </c>
      <c r="B5613" t="s">
        <v>2226</v>
      </c>
      <c r="C5613">
        <v>105</v>
      </c>
      <c r="D5613" t="s">
        <v>89</v>
      </c>
      <c r="E5613" t="s">
        <v>140</v>
      </c>
      <c r="F5613" s="79" t="s">
        <v>1581</v>
      </c>
      <c r="G5613">
        <v>5.75</v>
      </c>
      <c r="H5613">
        <v>107.3</v>
      </c>
      <c r="I5613">
        <v>82</v>
      </c>
      <c r="J5613">
        <v>101.6</v>
      </c>
      <c r="K5613">
        <v>152</v>
      </c>
      <c r="L5613">
        <v>63.6</v>
      </c>
      <c r="M5613">
        <v>285</v>
      </c>
      <c r="N5613">
        <v>2.5999999999999999E-2</v>
      </c>
      <c r="O5613">
        <v>94</v>
      </c>
      <c r="P5613">
        <v>5.0599999999999996</v>
      </c>
      <c r="Q5613">
        <v>80</v>
      </c>
      <c r="R5613">
        <v>104</v>
      </c>
      <c r="S5613">
        <v>114</v>
      </c>
      <c r="T5613">
        <v>98.9</v>
      </c>
      <c r="U5613">
        <v>63</v>
      </c>
      <c r="V5613">
        <v>-12.27</v>
      </c>
      <c r="W5613">
        <v>323</v>
      </c>
    </row>
    <row r="5614" spans="1:23" x14ac:dyDescent="0.25">
      <c r="A5614">
        <f>COUNTIF('Value Matchup'!$D$356:$D$423,D5614)</f>
        <v>1</v>
      </c>
      <c r="B5614" t="s">
        <v>2226</v>
      </c>
      <c r="C5614">
        <v>106</v>
      </c>
      <c r="D5614" t="s">
        <v>286</v>
      </c>
      <c r="E5614" t="s">
        <v>132</v>
      </c>
      <c r="F5614" s="79" t="s">
        <v>2197</v>
      </c>
      <c r="G5614">
        <v>5.53</v>
      </c>
      <c r="H5614">
        <v>107.3</v>
      </c>
      <c r="I5614">
        <v>81</v>
      </c>
      <c r="J5614">
        <v>101.8</v>
      </c>
      <c r="K5614">
        <v>157</v>
      </c>
      <c r="L5614">
        <v>65.5</v>
      </c>
      <c r="M5614">
        <v>233</v>
      </c>
      <c r="N5614">
        <v>-8.2000000000000003E-2</v>
      </c>
      <c r="O5614">
        <v>306</v>
      </c>
      <c r="P5614">
        <v>-1.81</v>
      </c>
      <c r="Q5614">
        <v>189</v>
      </c>
      <c r="R5614">
        <v>102.8</v>
      </c>
      <c r="S5614">
        <v>152</v>
      </c>
      <c r="T5614">
        <v>104.6</v>
      </c>
      <c r="U5614">
        <v>256</v>
      </c>
      <c r="V5614">
        <v>7.12</v>
      </c>
      <c r="W5614">
        <v>31</v>
      </c>
    </row>
    <row r="5615" spans="1:23" x14ac:dyDescent="0.25">
      <c r="A5615">
        <f>COUNTIF('Value Matchup'!$D$356:$D$423,D5615)</f>
        <v>0</v>
      </c>
      <c r="B5615" t="s">
        <v>2226</v>
      </c>
      <c r="C5615">
        <v>107</v>
      </c>
      <c r="D5615" t="s">
        <v>67</v>
      </c>
      <c r="E5615" t="s">
        <v>1668</v>
      </c>
      <c r="F5615" s="79" t="s">
        <v>1662</v>
      </c>
      <c r="G5615">
        <v>5.46</v>
      </c>
      <c r="H5615">
        <v>107.2</v>
      </c>
      <c r="I5615">
        <v>84</v>
      </c>
      <c r="J5615">
        <v>101.7</v>
      </c>
      <c r="K5615">
        <v>156</v>
      </c>
      <c r="L5615">
        <v>69.3</v>
      </c>
      <c r="M5615">
        <v>69</v>
      </c>
      <c r="N5615">
        <v>-6.5000000000000002E-2</v>
      </c>
      <c r="O5615">
        <v>294</v>
      </c>
      <c r="P5615">
        <v>9.15</v>
      </c>
      <c r="Q5615">
        <v>21</v>
      </c>
      <c r="R5615">
        <v>107</v>
      </c>
      <c r="S5615">
        <v>21</v>
      </c>
      <c r="T5615">
        <v>97.8</v>
      </c>
      <c r="U5615">
        <v>28</v>
      </c>
      <c r="V5615">
        <v>4.8899999999999997</v>
      </c>
      <c r="W5615">
        <v>54</v>
      </c>
    </row>
    <row r="5616" spans="1:23" x14ac:dyDescent="0.25">
      <c r="A5616">
        <f>COUNTIF('Value Matchup'!$D$356:$D$423,D5616)</f>
        <v>0</v>
      </c>
      <c r="B5616" t="s">
        <v>2226</v>
      </c>
      <c r="C5616">
        <v>108</v>
      </c>
      <c r="D5616" t="s">
        <v>386</v>
      </c>
      <c r="E5616" t="s">
        <v>167</v>
      </c>
      <c r="F5616" s="79" t="s">
        <v>444</v>
      </c>
      <c r="G5616">
        <v>5.36</v>
      </c>
      <c r="H5616">
        <v>106.8</v>
      </c>
      <c r="I5616">
        <v>90</v>
      </c>
      <c r="J5616">
        <v>101.4</v>
      </c>
      <c r="K5616">
        <v>151</v>
      </c>
      <c r="L5616">
        <v>65.5</v>
      </c>
      <c r="M5616">
        <v>236</v>
      </c>
      <c r="N5616">
        <v>-6.4000000000000001E-2</v>
      </c>
      <c r="O5616">
        <v>293</v>
      </c>
      <c r="P5616">
        <v>3.04</v>
      </c>
      <c r="Q5616">
        <v>108</v>
      </c>
      <c r="R5616">
        <v>102.4</v>
      </c>
      <c r="S5616">
        <v>162</v>
      </c>
      <c r="T5616">
        <v>99.4</v>
      </c>
      <c r="U5616">
        <v>74</v>
      </c>
      <c r="V5616">
        <v>-2.33</v>
      </c>
      <c r="W5616">
        <v>215</v>
      </c>
    </row>
    <row r="5617" spans="1:23" x14ac:dyDescent="0.25">
      <c r="A5617">
        <f>COUNTIF('Value Matchup'!$D$356:$D$423,D5617)</f>
        <v>0</v>
      </c>
      <c r="B5617" t="s">
        <v>2226</v>
      </c>
      <c r="C5617">
        <v>109</v>
      </c>
      <c r="D5617" t="s">
        <v>197</v>
      </c>
      <c r="E5617" t="s">
        <v>198</v>
      </c>
      <c r="F5617" s="79" t="s">
        <v>1080</v>
      </c>
      <c r="G5617">
        <v>5.29</v>
      </c>
      <c r="H5617">
        <v>102.9</v>
      </c>
      <c r="I5617">
        <v>155</v>
      </c>
      <c r="J5617">
        <v>97.6</v>
      </c>
      <c r="K5617">
        <v>81</v>
      </c>
      <c r="L5617">
        <v>67.900000000000006</v>
      </c>
      <c r="M5617">
        <v>123</v>
      </c>
      <c r="N5617">
        <v>-3.1E-2</v>
      </c>
      <c r="O5617">
        <v>250</v>
      </c>
      <c r="P5617">
        <v>0.28999999999999998</v>
      </c>
      <c r="Q5617">
        <v>147</v>
      </c>
      <c r="R5617">
        <v>101.4</v>
      </c>
      <c r="S5617">
        <v>187</v>
      </c>
      <c r="T5617">
        <v>101.1</v>
      </c>
      <c r="U5617">
        <v>108</v>
      </c>
      <c r="V5617">
        <v>3.78</v>
      </c>
      <c r="W5617">
        <v>64</v>
      </c>
    </row>
    <row r="5618" spans="1:23" x14ac:dyDescent="0.25">
      <c r="A5618">
        <f>COUNTIF('Value Matchup'!$D$356:$D$423,D5618)</f>
        <v>0</v>
      </c>
      <c r="B5618" t="s">
        <v>2226</v>
      </c>
      <c r="C5618">
        <v>110</v>
      </c>
      <c r="D5618" t="s">
        <v>214</v>
      </c>
      <c r="E5618" t="s">
        <v>182</v>
      </c>
      <c r="F5618" s="79" t="s">
        <v>1744</v>
      </c>
      <c r="G5618">
        <v>5.18</v>
      </c>
      <c r="H5618">
        <v>107.2</v>
      </c>
      <c r="I5618">
        <v>83</v>
      </c>
      <c r="J5618">
        <v>102.1</v>
      </c>
      <c r="K5618">
        <v>163</v>
      </c>
      <c r="L5618">
        <v>68.599999999999994</v>
      </c>
      <c r="M5618">
        <v>96</v>
      </c>
      <c r="N5618">
        <v>-7.8E-2</v>
      </c>
      <c r="O5618">
        <v>302</v>
      </c>
      <c r="P5618">
        <v>5.12</v>
      </c>
      <c r="Q5618">
        <v>79</v>
      </c>
      <c r="R5618">
        <v>104</v>
      </c>
      <c r="S5618">
        <v>112</v>
      </c>
      <c r="T5618">
        <v>98.9</v>
      </c>
      <c r="U5618">
        <v>64</v>
      </c>
      <c r="V5618">
        <v>2.41</v>
      </c>
      <c r="W5618">
        <v>97</v>
      </c>
    </row>
    <row r="5619" spans="1:23" x14ac:dyDescent="0.25">
      <c r="A5619">
        <f>COUNTIF('Value Matchup'!$D$356:$D$423,D5619)</f>
        <v>0</v>
      </c>
      <c r="B5619" t="s">
        <v>2226</v>
      </c>
      <c r="C5619">
        <v>111</v>
      </c>
      <c r="D5619" t="s">
        <v>190</v>
      </c>
      <c r="E5619" t="s">
        <v>176</v>
      </c>
      <c r="F5619" s="79" t="s">
        <v>465</v>
      </c>
      <c r="G5619">
        <v>5.0199999999999996</v>
      </c>
      <c r="H5619">
        <v>101.7</v>
      </c>
      <c r="I5619">
        <v>173</v>
      </c>
      <c r="J5619">
        <v>96.7</v>
      </c>
      <c r="K5619">
        <v>65</v>
      </c>
      <c r="L5619">
        <v>67.599999999999994</v>
      </c>
      <c r="M5619">
        <v>138</v>
      </c>
      <c r="N5619">
        <v>1.2999999999999999E-2</v>
      </c>
      <c r="O5619">
        <v>129</v>
      </c>
      <c r="P5619">
        <v>0.22</v>
      </c>
      <c r="Q5619">
        <v>150</v>
      </c>
      <c r="R5619">
        <v>101.3</v>
      </c>
      <c r="S5619">
        <v>193</v>
      </c>
      <c r="T5619">
        <v>101</v>
      </c>
      <c r="U5619">
        <v>106</v>
      </c>
      <c r="V5619">
        <v>4.16</v>
      </c>
      <c r="W5619">
        <v>61</v>
      </c>
    </row>
    <row r="5620" spans="1:23" x14ac:dyDescent="0.25">
      <c r="A5620">
        <f>COUNTIF('Value Matchup'!$D$356:$D$423,D5620)</f>
        <v>0</v>
      </c>
      <c r="B5620" t="s">
        <v>2226</v>
      </c>
      <c r="C5620">
        <v>112</v>
      </c>
      <c r="D5620" t="s">
        <v>331</v>
      </c>
      <c r="E5620" t="s">
        <v>155</v>
      </c>
      <c r="F5620" s="79" t="s">
        <v>2149</v>
      </c>
      <c r="G5620">
        <v>4.7300000000000004</v>
      </c>
      <c r="H5620">
        <v>105.8</v>
      </c>
      <c r="I5620">
        <v>102</v>
      </c>
      <c r="J5620">
        <v>101.1</v>
      </c>
      <c r="K5620">
        <v>144</v>
      </c>
      <c r="L5620">
        <v>69.2</v>
      </c>
      <c r="M5620">
        <v>73</v>
      </c>
      <c r="N5620">
        <v>6.3E-2</v>
      </c>
      <c r="O5620">
        <v>40</v>
      </c>
      <c r="P5620">
        <v>0.02</v>
      </c>
      <c r="Q5620">
        <v>152</v>
      </c>
      <c r="R5620">
        <v>101</v>
      </c>
      <c r="S5620">
        <v>201</v>
      </c>
      <c r="T5620">
        <v>101</v>
      </c>
      <c r="U5620">
        <v>105</v>
      </c>
      <c r="V5620">
        <v>-0.22</v>
      </c>
      <c r="W5620">
        <v>158</v>
      </c>
    </row>
    <row r="5621" spans="1:23" x14ac:dyDescent="0.25">
      <c r="A5621">
        <f>COUNTIF('Value Matchup'!$D$356:$D$423,D5621)</f>
        <v>0</v>
      </c>
      <c r="B5621" t="s">
        <v>2226</v>
      </c>
      <c r="C5621">
        <v>113</v>
      </c>
      <c r="D5621" t="s">
        <v>413</v>
      </c>
      <c r="E5621" t="s">
        <v>150</v>
      </c>
      <c r="F5621" s="79" t="s">
        <v>1194</v>
      </c>
      <c r="G5621">
        <v>4.71</v>
      </c>
      <c r="H5621">
        <v>104.7</v>
      </c>
      <c r="I5621">
        <v>120</v>
      </c>
      <c r="J5621">
        <v>99.9</v>
      </c>
      <c r="K5621">
        <v>126</v>
      </c>
      <c r="L5621">
        <v>65</v>
      </c>
      <c r="M5621">
        <v>253</v>
      </c>
      <c r="N5621">
        <v>5.5E-2</v>
      </c>
      <c r="O5621">
        <v>49</v>
      </c>
      <c r="P5621">
        <v>7.74</v>
      </c>
      <c r="Q5621">
        <v>45</v>
      </c>
      <c r="R5621">
        <v>106</v>
      </c>
      <c r="S5621">
        <v>52</v>
      </c>
      <c r="T5621">
        <v>98.3</v>
      </c>
      <c r="U5621">
        <v>46</v>
      </c>
      <c r="V5621">
        <v>-3.49</v>
      </c>
      <c r="W5621">
        <v>238</v>
      </c>
    </row>
    <row r="5622" spans="1:23" x14ac:dyDescent="0.25">
      <c r="A5622">
        <f>COUNTIF('Value Matchup'!$D$356:$D$423,D5622)</f>
        <v>0</v>
      </c>
      <c r="B5622" t="s">
        <v>2226</v>
      </c>
      <c r="C5622">
        <v>114</v>
      </c>
      <c r="D5622" t="s">
        <v>359</v>
      </c>
      <c r="E5622" t="s">
        <v>167</v>
      </c>
      <c r="F5622" s="79" t="s">
        <v>1741</v>
      </c>
      <c r="G5622">
        <v>4.49</v>
      </c>
      <c r="H5622">
        <v>101.3</v>
      </c>
      <c r="I5622">
        <v>184</v>
      </c>
      <c r="J5622">
        <v>96.8</v>
      </c>
      <c r="K5622">
        <v>67</v>
      </c>
      <c r="L5622">
        <v>67.900000000000006</v>
      </c>
      <c r="M5622">
        <v>124</v>
      </c>
      <c r="N5622">
        <v>7.0000000000000001E-3</v>
      </c>
      <c r="O5622">
        <v>143</v>
      </c>
      <c r="P5622">
        <v>4.25</v>
      </c>
      <c r="Q5622">
        <v>90</v>
      </c>
      <c r="R5622">
        <v>104</v>
      </c>
      <c r="S5622">
        <v>113</v>
      </c>
      <c r="T5622">
        <v>99.8</v>
      </c>
      <c r="U5622">
        <v>84</v>
      </c>
      <c r="V5622">
        <v>1.29</v>
      </c>
      <c r="W5622">
        <v>125</v>
      </c>
    </row>
    <row r="5623" spans="1:23" x14ac:dyDescent="0.25">
      <c r="A5623">
        <f>COUNTIF('Value Matchup'!$D$356:$D$423,D5623)</f>
        <v>0</v>
      </c>
      <c r="B5623" t="s">
        <v>2226</v>
      </c>
      <c r="C5623">
        <v>115</v>
      </c>
      <c r="D5623" t="s">
        <v>222</v>
      </c>
      <c r="E5623" t="s">
        <v>155</v>
      </c>
      <c r="F5623" s="79" t="s">
        <v>455</v>
      </c>
      <c r="G5623">
        <v>4.33</v>
      </c>
      <c r="H5623">
        <v>102.9</v>
      </c>
      <c r="I5623">
        <v>156</v>
      </c>
      <c r="J5623">
        <v>98.5</v>
      </c>
      <c r="K5623">
        <v>95</v>
      </c>
      <c r="L5623">
        <v>65.8</v>
      </c>
      <c r="M5623">
        <v>213</v>
      </c>
      <c r="N5623">
        <v>5.7000000000000002E-2</v>
      </c>
      <c r="O5623">
        <v>45</v>
      </c>
      <c r="P5623">
        <v>1.3</v>
      </c>
      <c r="Q5623">
        <v>132</v>
      </c>
      <c r="R5623">
        <v>103.4</v>
      </c>
      <c r="S5623">
        <v>135</v>
      </c>
      <c r="T5623">
        <v>102.1</v>
      </c>
      <c r="U5623">
        <v>138</v>
      </c>
      <c r="V5623">
        <v>-1.42</v>
      </c>
      <c r="W5623">
        <v>187</v>
      </c>
    </row>
    <row r="5624" spans="1:23" x14ac:dyDescent="0.25">
      <c r="A5624">
        <f>COUNTIF('Value Matchup'!$D$356:$D$423,D5624)</f>
        <v>0</v>
      </c>
      <c r="B5624" t="s">
        <v>2226</v>
      </c>
      <c r="C5624">
        <v>116</v>
      </c>
      <c r="D5624" t="s">
        <v>96</v>
      </c>
      <c r="E5624" t="s">
        <v>182</v>
      </c>
      <c r="F5624" s="79" t="s">
        <v>455</v>
      </c>
      <c r="G5624">
        <v>4.33</v>
      </c>
      <c r="H5624">
        <v>101.6</v>
      </c>
      <c r="I5624">
        <v>176</v>
      </c>
      <c r="J5624">
        <v>97.3</v>
      </c>
      <c r="K5624">
        <v>75</v>
      </c>
      <c r="L5624">
        <v>68.5</v>
      </c>
      <c r="M5624">
        <v>100</v>
      </c>
      <c r="N5624">
        <v>0.112</v>
      </c>
      <c r="O5624">
        <v>7</v>
      </c>
      <c r="P5624">
        <v>3.3</v>
      </c>
      <c r="Q5624">
        <v>102</v>
      </c>
      <c r="R5624">
        <v>104.4</v>
      </c>
      <c r="S5624">
        <v>101</v>
      </c>
      <c r="T5624">
        <v>101.1</v>
      </c>
      <c r="U5624">
        <v>107</v>
      </c>
      <c r="V5624">
        <v>0.91</v>
      </c>
      <c r="W5624">
        <v>132</v>
      </c>
    </row>
    <row r="5625" spans="1:23" x14ac:dyDescent="0.25">
      <c r="A5625">
        <f>COUNTIF('Value Matchup'!$D$356:$D$423,D5625)</f>
        <v>0</v>
      </c>
      <c r="B5625" t="s">
        <v>2226</v>
      </c>
      <c r="C5625">
        <v>117</v>
      </c>
      <c r="D5625" t="s">
        <v>213</v>
      </c>
      <c r="E5625" t="s">
        <v>176</v>
      </c>
      <c r="F5625" s="79" t="s">
        <v>765</v>
      </c>
      <c r="G5625">
        <v>4.26</v>
      </c>
      <c r="H5625">
        <v>98.1</v>
      </c>
      <c r="I5625">
        <v>241</v>
      </c>
      <c r="J5625">
        <v>93.8</v>
      </c>
      <c r="K5625">
        <v>27</v>
      </c>
      <c r="L5625">
        <v>64.900000000000006</v>
      </c>
      <c r="M5625">
        <v>262</v>
      </c>
      <c r="N5625">
        <v>-2.1999999999999999E-2</v>
      </c>
      <c r="O5625">
        <v>222</v>
      </c>
      <c r="P5625">
        <v>-1.2</v>
      </c>
      <c r="Q5625">
        <v>178</v>
      </c>
      <c r="R5625">
        <v>100.9</v>
      </c>
      <c r="S5625">
        <v>204</v>
      </c>
      <c r="T5625">
        <v>102.1</v>
      </c>
      <c r="U5625">
        <v>143</v>
      </c>
      <c r="V5625">
        <v>3.68</v>
      </c>
      <c r="W5625">
        <v>68</v>
      </c>
    </row>
    <row r="5626" spans="1:23" x14ac:dyDescent="0.25">
      <c r="A5626">
        <f>COUNTIF('Value Matchup'!$D$356:$D$423,D5626)</f>
        <v>0</v>
      </c>
      <c r="B5626" t="s">
        <v>2226</v>
      </c>
      <c r="C5626">
        <v>118</v>
      </c>
      <c r="D5626" t="s">
        <v>346</v>
      </c>
      <c r="E5626" t="s">
        <v>151</v>
      </c>
      <c r="F5626" s="79" t="s">
        <v>1741</v>
      </c>
      <c r="G5626">
        <v>4.1900000000000004</v>
      </c>
      <c r="H5626">
        <v>109.1</v>
      </c>
      <c r="I5626">
        <v>55</v>
      </c>
      <c r="J5626">
        <v>104.9</v>
      </c>
      <c r="K5626">
        <v>219</v>
      </c>
      <c r="L5626">
        <v>63.2</v>
      </c>
      <c r="M5626">
        <v>293</v>
      </c>
      <c r="N5626">
        <v>-0.02</v>
      </c>
      <c r="O5626">
        <v>215</v>
      </c>
      <c r="P5626">
        <v>2.16</v>
      </c>
      <c r="Q5626">
        <v>120</v>
      </c>
      <c r="R5626">
        <v>103</v>
      </c>
      <c r="S5626">
        <v>146</v>
      </c>
      <c r="T5626">
        <v>100.8</v>
      </c>
      <c r="U5626">
        <v>101</v>
      </c>
      <c r="V5626">
        <v>3.15</v>
      </c>
      <c r="W5626">
        <v>84</v>
      </c>
    </row>
    <row r="5627" spans="1:23" x14ac:dyDescent="0.25">
      <c r="A5627">
        <f>COUNTIF('Value Matchup'!$D$356:$D$423,D5627)</f>
        <v>1</v>
      </c>
      <c r="B5627" t="s">
        <v>2226</v>
      </c>
      <c r="C5627">
        <v>119</v>
      </c>
      <c r="D5627" t="s">
        <v>55</v>
      </c>
      <c r="E5627" t="s">
        <v>153</v>
      </c>
      <c r="F5627" s="79" t="s">
        <v>2073</v>
      </c>
      <c r="G5627">
        <v>4.0999999999999996</v>
      </c>
      <c r="H5627">
        <v>103.6</v>
      </c>
      <c r="I5627">
        <v>137</v>
      </c>
      <c r="J5627">
        <v>99.5</v>
      </c>
      <c r="K5627">
        <v>115</v>
      </c>
      <c r="L5627">
        <v>65.5</v>
      </c>
      <c r="M5627">
        <v>237</v>
      </c>
      <c r="N5627">
        <v>7.6999999999999999E-2</v>
      </c>
      <c r="O5627">
        <v>23</v>
      </c>
      <c r="P5627">
        <v>-2.0299999999999998</v>
      </c>
      <c r="Q5627">
        <v>196</v>
      </c>
      <c r="R5627">
        <v>100.9</v>
      </c>
      <c r="S5627">
        <v>208</v>
      </c>
      <c r="T5627">
        <v>102.9</v>
      </c>
      <c r="U5627">
        <v>180</v>
      </c>
      <c r="V5627">
        <v>2.39</v>
      </c>
      <c r="W5627">
        <v>98</v>
      </c>
    </row>
    <row r="5628" spans="1:23" x14ac:dyDescent="0.25">
      <c r="A5628">
        <f>COUNTIF('Value Matchup'!$D$356:$D$423,D5628)</f>
        <v>0</v>
      </c>
      <c r="B5628" t="s">
        <v>2226</v>
      </c>
      <c r="C5628">
        <v>120</v>
      </c>
      <c r="D5628" t="s">
        <v>1281</v>
      </c>
      <c r="E5628" t="s">
        <v>169</v>
      </c>
      <c r="F5628" s="79" t="s">
        <v>453</v>
      </c>
      <c r="G5628">
        <v>4.08</v>
      </c>
      <c r="H5628">
        <v>102.5</v>
      </c>
      <c r="I5628">
        <v>159</v>
      </c>
      <c r="J5628">
        <v>98.4</v>
      </c>
      <c r="K5628">
        <v>92</v>
      </c>
      <c r="L5628">
        <v>67.099999999999994</v>
      </c>
      <c r="M5628">
        <v>161</v>
      </c>
      <c r="N5628">
        <v>7.9000000000000001E-2</v>
      </c>
      <c r="O5628">
        <v>22</v>
      </c>
      <c r="P5628">
        <v>-2.83</v>
      </c>
      <c r="Q5628">
        <v>214</v>
      </c>
      <c r="R5628">
        <v>101.3</v>
      </c>
      <c r="S5628">
        <v>192</v>
      </c>
      <c r="T5628">
        <v>104.1</v>
      </c>
      <c r="U5628">
        <v>231</v>
      </c>
      <c r="V5628">
        <v>-0.12</v>
      </c>
      <c r="W5628">
        <v>156</v>
      </c>
    </row>
    <row r="5629" spans="1:23" x14ac:dyDescent="0.25">
      <c r="A5629">
        <f>COUNTIF('Value Matchup'!$D$356:$D$423,D5629)</f>
        <v>1</v>
      </c>
      <c r="B5629" t="s">
        <v>2226</v>
      </c>
      <c r="C5629">
        <v>121</v>
      </c>
      <c r="D5629" t="s">
        <v>47</v>
      </c>
      <c r="E5629" t="s">
        <v>176</v>
      </c>
      <c r="F5629" s="79" t="s">
        <v>811</v>
      </c>
      <c r="G5629">
        <v>4.0599999999999996</v>
      </c>
      <c r="H5629">
        <v>103.4</v>
      </c>
      <c r="I5629">
        <v>144</v>
      </c>
      <c r="J5629">
        <v>99.3</v>
      </c>
      <c r="K5629">
        <v>111</v>
      </c>
      <c r="L5629">
        <v>69.099999999999994</v>
      </c>
      <c r="M5629">
        <v>78</v>
      </c>
      <c r="N5629">
        <v>-8.9999999999999993E-3</v>
      </c>
      <c r="O5629">
        <v>189</v>
      </c>
      <c r="P5629">
        <v>-4.26</v>
      </c>
      <c r="Q5629">
        <v>240</v>
      </c>
      <c r="R5629">
        <v>98.7</v>
      </c>
      <c r="S5629">
        <v>267</v>
      </c>
      <c r="T5629">
        <v>103</v>
      </c>
      <c r="U5629">
        <v>182</v>
      </c>
      <c r="V5629">
        <v>-6.63</v>
      </c>
      <c r="W5629">
        <v>297</v>
      </c>
    </row>
    <row r="5630" spans="1:23" x14ac:dyDescent="0.25">
      <c r="A5630">
        <f>COUNTIF('Value Matchup'!$D$356:$D$423,D5630)</f>
        <v>0</v>
      </c>
      <c r="B5630" t="s">
        <v>2226</v>
      </c>
      <c r="C5630">
        <v>122</v>
      </c>
      <c r="D5630" t="s">
        <v>351</v>
      </c>
      <c r="E5630" t="s">
        <v>161</v>
      </c>
      <c r="F5630" s="79" t="s">
        <v>516</v>
      </c>
      <c r="G5630">
        <v>3.89</v>
      </c>
      <c r="H5630">
        <v>105.3</v>
      </c>
      <c r="I5630">
        <v>110</v>
      </c>
      <c r="J5630">
        <v>101.4</v>
      </c>
      <c r="K5630">
        <v>150</v>
      </c>
      <c r="L5630">
        <v>68.900000000000006</v>
      </c>
      <c r="M5630">
        <v>83</v>
      </c>
      <c r="N5630">
        <v>-1.2999999999999999E-2</v>
      </c>
      <c r="O5630">
        <v>199</v>
      </c>
      <c r="P5630">
        <v>-2.78</v>
      </c>
      <c r="Q5630">
        <v>213</v>
      </c>
      <c r="R5630">
        <v>100.7</v>
      </c>
      <c r="S5630">
        <v>211</v>
      </c>
      <c r="T5630">
        <v>103.5</v>
      </c>
      <c r="U5630">
        <v>207</v>
      </c>
      <c r="V5630">
        <v>-2.16</v>
      </c>
      <c r="W5630">
        <v>208</v>
      </c>
    </row>
    <row r="5631" spans="1:23" x14ac:dyDescent="0.25">
      <c r="A5631">
        <f>COUNTIF('Value Matchup'!$D$356:$D$423,D5631)</f>
        <v>0</v>
      </c>
      <c r="B5631" t="s">
        <v>2226</v>
      </c>
      <c r="C5631">
        <v>123</v>
      </c>
      <c r="D5631" t="s">
        <v>378</v>
      </c>
      <c r="E5631" t="s">
        <v>132</v>
      </c>
      <c r="F5631" s="79" t="s">
        <v>1296</v>
      </c>
      <c r="G5631">
        <v>3.86</v>
      </c>
      <c r="H5631">
        <v>102.8</v>
      </c>
      <c r="I5631">
        <v>157</v>
      </c>
      <c r="J5631">
        <v>99</v>
      </c>
      <c r="K5631">
        <v>106</v>
      </c>
      <c r="L5631">
        <v>68.7</v>
      </c>
      <c r="M5631">
        <v>87</v>
      </c>
      <c r="N5631">
        <v>-1.6E-2</v>
      </c>
      <c r="O5631">
        <v>207</v>
      </c>
      <c r="P5631">
        <v>-2.0099999999999998</v>
      </c>
      <c r="Q5631">
        <v>194</v>
      </c>
      <c r="R5631">
        <v>102.7</v>
      </c>
      <c r="S5631">
        <v>153</v>
      </c>
      <c r="T5631">
        <v>104.7</v>
      </c>
      <c r="U5631">
        <v>262</v>
      </c>
      <c r="V5631">
        <v>5.9</v>
      </c>
      <c r="W5631">
        <v>41</v>
      </c>
    </row>
    <row r="5632" spans="1:23" x14ac:dyDescent="0.25">
      <c r="A5632">
        <f>COUNTIF('Value Matchup'!$D$356:$D$423,D5632)</f>
        <v>0</v>
      </c>
      <c r="B5632" t="s">
        <v>2226</v>
      </c>
      <c r="C5632">
        <v>124</v>
      </c>
      <c r="D5632" t="s">
        <v>258</v>
      </c>
      <c r="E5632" t="s">
        <v>173</v>
      </c>
      <c r="F5632" s="79" t="s">
        <v>452</v>
      </c>
      <c r="G5632">
        <v>3.85</v>
      </c>
      <c r="H5632">
        <v>105.7</v>
      </c>
      <c r="I5632">
        <v>103</v>
      </c>
      <c r="J5632">
        <v>101.9</v>
      </c>
      <c r="K5632">
        <v>159</v>
      </c>
      <c r="L5632">
        <v>70.099999999999994</v>
      </c>
      <c r="M5632">
        <v>52</v>
      </c>
      <c r="N5632">
        <v>-1.4999999999999999E-2</v>
      </c>
      <c r="O5632">
        <v>204</v>
      </c>
      <c r="P5632">
        <v>2.8</v>
      </c>
      <c r="Q5632">
        <v>111</v>
      </c>
      <c r="R5632">
        <v>104.5</v>
      </c>
      <c r="S5632">
        <v>98</v>
      </c>
      <c r="T5632">
        <v>101.6</v>
      </c>
      <c r="U5632">
        <v>124</v>
      </c>
      <c r="V5632">
        <v>4.2</v>
      </c>
      <c r="W5632">
        <v>60</v>
      </c>
    </row>
    <row r="5633" spans="1:23" x14ac:dyDescent="0.25">
      <c r="A5633">
        <f>COUNTIF('Value Matchup'!$D$356:$D$423,D5633)</f>
        <v>0</v>
      </c>
      <c r="B5633" t="s">
        <v>2226</v>
      </c>
      <c r="C5633">
        <v>125</v>
      </c>
      <c r="D5633" t="s">
        <v>141</v>
      </c>
      <c r="E5633" t="s">
        <v>118</v>
      </c>
      <c r="F5633" s="79" t="s">
        <v>456</v>
      </c>
      <c r="G5633">
        <v>3.64</v>
      </c>
      <c r="H5633">
        <v>102.4</v>
      </c>
      <c r="I5633">
        <v>161</v>
      </c>
      <c r="J5633">
        <v>98.7</v>
      </c>
      <c r="K5633">
        <v>100</v>
      </c>
      <c r="L5633">
        <v>64.400000000000006</v>
      </c>
      <c r="M5633">
        <v>274</v>
      </c>
      <c r="N5633">
        <v>1.2999999999999999E-2</v>
      </c>
      <c r="O5633">
        <v>133</v>
      </c>
      <c r="P5633">
        <v>-3.75</v>
      </c>
      <c r="Q5633">
        <v>232</v>
      </c>
      <c r="R5633">
        <v>99.6</v>
      </c>
      <c r="S5633">
        <v>239</v>
      </c>
      <c r="T5633">
        <v>103.4</v>
      </c>
      <c r="U5633">
        <v>200</v>
      </c>
      <c r="V5633">
        <v>5.48</v>
      </c>
      <c r="W5633">
        <v>48</v>
      </c>
    </row>
    <row r="5634" spans="1:23" x14ac:dyDescent="0.25">
      <c r="A5634">
        <f>COUNTIF('Value Matchup'!$D$356:$D$423,D5634)</f>
        <v>0</v>
      </c>
      <c r="B5634" t="s">
        <v>2226</v>
      </c>
      <c r="C5634">
        <v>126</v>
      </c>
      <c r="D5634" t="s">
        <v>2198</v>
      </c>
      <c r="E5634" t="s">
        <v>123</v>
      </c>
      <c r="F5634" s="79" t="s">
        <v>1741</v>
      </c>
      <c r="G5634">
        <v>3.36</v>
      </c>
      <c r="H5634">
        <v>103.8</v>
      </c>
      <c r="I5634">
        <v>133</v>
      </c>
      <c r="J5634">
        <v>100.5</v>
      </c>
      <c r="K5634">
        <v>131</v>
      </c>
      <c r="L5634">
        <v>66</v>
      </c>
      <c r="M5634">
        <v>206</v>
      </c>
      <c r="N5634">
        <v>-6.0000000000000001E-3</v>
      </c>
      <c r="O5634">
        <v>180</v>
      </c>
      <c r="P5634">
        <v>1.85</v>
      </c>
      <c r="Q5634">
        <v>125</v>
      </c>
      <c r="R5634">
        <v>103.3</v>
      </c>
      <c r="S5634">
        <v>136</v>
      </c>
      <c r="T5634">
        <v>101.5</v>
      </c>
      <c r="U5634">
        <v>118</v>
      </c>
      <c r="V5634">
        <v>1.07</v>
      </c>
      <c r="W5634">
        <v>129</v>
      </c>
    </row>
    <row r="5635" spans="1:23" x14ac:dyDescent="0.25">
      <c r="A5635">
        <f>COUNTIF('Value Matchup'!$D$356:$D$423,D5635)</f>
        <v>0</v>
      </c>
      <c r="B5635" t="s">
        <v>2226</v>
      </c>
      <c r="C5635">
        <v>127</v>
      </c>
      <c r="D5635" t="s">
        <v>168</v>
      </c>
      <c r="E5635" t="s">
        <v>169</v>
      </c>
      <c r="F5635" s="79" t="s">
        <v>2073</v>
      </c>
      <c r="G5635">
        <v>3.34</v>
      </c>
      <c r="H5635">
        <v>110.6</v>
      </c>
      <c r="I5635">
        <v>36</v>
      </c>
      <c r="J5635">
        <v>107.3</v>
      </c>
      <c r="K5635">
        <v>258</v>
      </c>
      <c r="L5635">
        <v>69.2</v>
      </c>
      <c r="M5635">
        <v>72</v>
      </c>
      <c r="N5635">
        <v>3.4000000000000002E-2</v>
      </c>
      <c r="O5635">
        <v>83</v>
      </c>
      <c r="P5635">
        <v>-3.7</v>
      </c>
      <c r="Q5635">
        <v>230</v>
      </c>
      <c r="R5635">
        <v>100.6</v>
      </c>
      <c r="S5635">
        <v>216</v>
      </c>
      <c r="T5635">
        <v>104.3</v>
      </c>
      <c r="U5635">
        <v>239</v>
      </c>
      <c r="V5635">
        <v>1.78</v>
      </c>
      <c r="W5635">
        <v>114</v>
      </c>
    </row>
    <row r="5636" spans="1:23" x14ac:dyDescent="0.25">
      <c r="A5636">
        <f>COUNTIF('Value Matchup'!$D$356:$D$423,D5636)</f>
        <v>0</v>
      </c>
      <c r="B5636" t="s">
        <v>2226</v>
      </c>
      <c r="C5636">
        <v>128</v>
      </c>
      <c r="D5636" t="s">
        <v>320</v>
      </c>
      <c r="E5636" t="s">
        <v>1668</v>
      </c>
      <c r="F5636" s="79" t="s">
        <v>2049</v>
      </c>
      <c r="G5636">
        <v>3.21</v>
      </c>
      <c r="H5636">
        <v>100.7</v>
      </c>
      <c r="I5636">
        <v>196</v>
      </c>
      <c r="J5636">
        <v>97.5</v>
      </c>
      <c r="K5636">
        <v>79</v>
      </c>
      <c r="L5636">
        <v>66.900000000000006</v>
      </c>
      <c r="M5636">
        <v>172</v>
      </c>
      <c r="N5636">
        <v>6.0000000000000001E-3</v>
      </c>
      <c r="O5636">
        <v>146</v>
      </c>
      <c r="P5636">
        <v>5.54</v>
      </c>
      <c r="Q5636">
        <v>72</v>
      </c>
      <c r="R5636">
        <v>104.9</v>
      </c>
      <c r="S5636">
        <v>78</v>
      </c>
      <c r="T5636">
        <v>99.4</v>
      </c>
      <c r="U5636">
        <v>72</v>
      </c>
      <c r="V5636">
        <v>-6.57</v>
      </c>
      <c r="W5636">
        <v>295</v>
      </c>
    </row>
    <row r="5637" spans="1:23" x14ac:dyDescent="0.25">
      <c r="A5637">
        <f>COUNTIF('Value Matchup'!$D$356:$D$423,D5637)</f>
        <v>1</v>
      </c>
      <c r="B5637" t="s">
        <v>2226</v>
      </c>
      <c r="C5637">
        <v>129</v>
      </c>
      <c r="D5637" t="s">
        <v>390</v>
      </c>
      <c r="E5637" t="s">
        <v>207</v>
      </c>
      <c r="F5637" s="79" t="s">
        <v>456</v>
      </c>
      <c r="G5637">
        <v>3.18</v>
      </c>
      <c r="H5637">
        <v>102.9</v>
      </c>
      <c r="I5637">
        <v>154</v>
      </c>
      <c r="J5637">
        <v>99.7</v>
      </c>
      <c r="K5637">
        <v>118</v>
      </c>
      <c r="L5637">
        <v>65.400000000000006</v>
      </c>
      <c r="M5637">
        <v>239</v>
      </c>
      <c r="N5637">
        <v>-3.2000000000000001E-2</v>
      </c>
      <c r="O5637">
        <v>255</v>
      </c>
      <c r="P5637">
        <v>-5.67</v>
      </c>
      <c r="Q5637">
        <v>262</v>
      </c>
      <c r="R5637">
        <v>99.7</v>
      </c>
      <c r="S5637">
        <v>237</v>
      </c>
      <c r="T5637">
        <v>105.3</v>
      </c>
      <c r="U5637">
        <v>280</v>
      </c>
      <c r="V5637">
        <v>-4.3499999999999996</v>
      </c>
      <c r="W5637">
        <v>261</v>
      </c>
    </row>
    <row r="5638" spans="1:23" x14ac:dyDescent="0.25">
      <c r="A5638">
        <f>COUNTIF('Value Matchup'!$D$356:$D$423,D5638)</f>
        <v>1</v>
      </c>
      <c r="B5638" t="s">
        <v>2226</v>
      </c>
      <c r="C5638">
        <v>130</v>
      </c>
      <c r="D5638" t="s">
        <v>410</v>
      </c>
      <c r="E5638" t="s">
        <v>1668</v>
      </c>
      <c r="F5638" s="79" t="s">
        <v>1867</v>
      </c>
      <c r="G5638">
        <v>3.12</v>
      </c>
      <c r="H5638">
        <v>102.6</v>
      </c>
      <c r="I5638">
        <v>158</v>
      </c>
      <c r="J5638">
        <v>99.4</v>
      </c>
      <c r="K5638">
        <v>112</v>
      </c>
      <c r="L5638">
        <v>70.099999999999994</v>
      </c>
      <c r="M5638">
        <v>51</v>
      </c>
      <c r="N5638">
        <v>-5.7000000000000002E-2</v>
      </c>
      <c r="O5638">
        <v>287</v>
      </c>
      <c r="P5638">
        <v>6.39</v>
      </c>
      <c r="Q5638">
        <v>65</v>
      </c>
      <c r="R5638">
        <v>105.8</v>
      </c>
      <c r="S5638">
        <v>61</v>
      </c>
      <c r="T5638">
        <v>99.4</v>
      </c>
      <c r="U5638">
        <v>71</v>
      </c>
      <c r="V5638">
        <v>-1.7</v>
      </c>
      <c r="W5638">
        <v>194</v>
      </c>
    </row>
    <row r="5639" spans="1:23" x14ac:dyDescent="0.25">
      <c r="A5639">
        <f>COUNTIF('Value Matchup'!$D$356:$D$423,D5639)</f>
        <v>0</v>
      </c>
      <c r="B5639" t="s">
        <v>2226</v>
      </c>
      <c r="C5639">
        <v>131</v>
      </c>
      <c r="D5639" t="s">
        <v>418</v>
      </c>
      <c r="E5639" t="s">
        <v>144</v>
      </c>
      <c r="F5639" s="79" t="s">
        <v>465</v>
      </c>
      <c r="G5639">
        <v>3.05</v>
      </c>
      <c r="H5639">
        <v>107.7</v>
      </c>
      <c r="I5639">
        <v>76</v>
      </c>
      <c r="J5639">
        <v>104.6</v>
      </c>
      <c r="K5639">
        <v>207</v>
      </c>
      <c r="L5639">
        <v>67.7</v>
      </c>
      <c r="M5639">
        <v>129</v>
      </c>
      <c r="N5639">
        <v>0.05</v>
      </c>
      <c r="O5639">
        <v>55</v>
      </c>
      <c r="P5639">
        <v>7.0000000000000007E-2</v>
      </c>
      <c r="Q5639">
        <v>151</v>
      </c>
      <c r="R5639">
        <v>101.7</v>
      </c>
      <c r="S5639">
        <v>184</v>
      </c>
      <c r="T5639">
        <v>101.6</v>
      </c>
      <c r="U5639">
        <v>122</v>
      </c>
      <c r="V5639">
        <v>-6.53</v>
      </c>
      <c r="W5639">
        <v>294</v>
      </c>
    </row>
    <row r="5640" spans="1:23" x14ac:dyDescent="0.25">
      <c r="A5640">
        <f>COUNTIF('Value Matchup'!$D$356:$D$423,D5640)</f>
        <v>0</v>
      </c>
      <c r="B5640" t="s">
        <v>2226</v>
      </c>
      <c r="C5640">
        <v>132</v>
      </c>
      <c r="D5640" t="s">
        <v>383</v>
      </c>
      <c r="E5640" t="s">
        <v>112</v>
      </c>
      <c r="F5640" s="79" t="s">
        <v>1078</v>
      </c>
      <c r="G5640">
        <v>3.03</v>
      </c>
      <c r="H5640">
        <v>103.6</v>
      </c>
      <c r="I5640">
        <v>139</v>
      </c>
      <c r="J5640">
        <v>100.6</v>
      </c>
      <c r="K5640">
        <v>133</v>
      </c>
      <c r="L5640">
        <v>67.2</v>
      </c>
      <c r="M5640">
        <v>154</v>
      </c>
      <c r="N5640">
        <v>-4.2999999999999997E-2</v>
      </c>
      <c r="O5640">
        <v>272</v>
      </c>
      <c r="P5640">
        <v>2.62</v>
      </c>
      <c r="Q5640">
        <v>113</v>
      </c>
      <c r="R5640">
        <v>104.7</v>
      </c>
      <c r="S5640">
        <v>85</v>
      </c>
      <c r="T5640">
        <v>102</v>
      </c>
      <c r="U5640">
        <v>137</v>
      </c>
      <c r="V5640">
        <v>5.44</v>
      </c>
      <c r="W5640">
        <v>49</v>
      </c>
    </row>
    <row r="5641" spans="1:23" x14ac:dyDescent="0.25">
      <c r="A5641">
        <f>COUNTIF('Value Matchup'!$D$356:$D$423,D5641)</f>
        <v>0</v>
      </c>
      <c r="B5641" t="s">
        <v>2226</v>
      </c>
      <c r="C5641">
        <v>133</v>
      </c>
      <c r="D5641" t="s">
        <v>91</v>
      </c>
      <c r="E5641" t="s">
        <v>146</v>
      </c>
      <c r="F5641" s="79" t="s">
        <v>2158</v>
      </c>
      <c r="G5641">
        <v>2.99</v>
      </c>
      <c r="H5641">
        <v>109.2</v>
      </c>
      <c r="I5641">
        <v>54</v>
      </c>
      <c r="J5641">
        <v>106.2</v>
      </c>
      <c r="K5641">
        <v>241</v>
      </c>
      <c r="L5641">
        <v>59.9</v>
      </c>
      <c r="M5641">
        <v>319</v>
      </c>
      <c r="N5641">
        <v>-2.7E-2</v>
      </c>
      <c r="O5641">
        <v>235</v>
      </c>
      <c r="P5641">
        <v>-1.98</v>
      </c>
      <c r="Q5641">
        <v>192</v>
      </c>
      <c r="R5641">
        <v>99.8</v>
      </c>
      <c r="S5641">
        <v>234</v>
      </c>
      <c r="T5641">
        <v>101.7</v>
      </c>
      <c r="U5641">
        <v>128</v>
      </c>
      <c r="V5641">
        <v>3.33</v>
      </c>
      <c r="W5641">
        <v>80</v>
      </c>
    </row>
    <row r="5642" spans="1:23" x14ac:dyDescent="0.25">
      <c r="A5642">
        <f>COUNTIF('Value Matchup'!$D$356:$D$423,D5642)</f>
        <v>0</v>
      </c>
      <c r="B5642" t="s">
        <v>2226</v>
      </c>
      <c r="C5642">
        <v>134</v>
      </c>
      <c r="D5642" t="s">
        <v>41</v>
      </c>
      <c r="E5642" t="s">
        <v>114</v>
      </c>
      <c r="F5642" s="79" t="s">
        <v>1785</v>
      </c>
      <c r="G5642">
        <v>2.95</v>
      </c>
      <c r="H5642">
        <v>98</v>
      </c>
      <c r="I5642">
        <v>243</v>
      </c>
      <c r="J5642">
        <v>95.1</v>
      </c>
      <c r="K5642">
        <v>46</v>
      </c>
      <c r="L5642">
        <v>65.8</v>
      </c>
      <c r="M5642">
        <v>211</v>
      </c>
      <c r="N5642">
        <v>-3.7999999999999999E-2</v>
      </c>
      <c r="O5642">
        <v>266</v>
      </c>
      <c r="P5642">
        <v>10.25</v>
      </c>
      <c r="Q5642">
        <v>11</v>
      </c>
      <c r="R5642">
        <v>107.4</v>
      </c>
      <c r="S5642">
        <v>8</v>
      </c>
      <c r="T5642">
        <v>97.2</v>
      </c>
      <c r="U5642">
        <v>15</v>
      </c>
      <c r="V5642">
        <v>0.57999999999999996</v>
      </c>
      <c r="W5642">
        <v>141</v>
      </c>
    </row>
    <row r="5643" spans="1:23" x14ac:dyDescent="0.25">
      <c r="A5643">
        <f>COUNTIF('Value Matchup'!$D$356:$D$423,D5643)</f>
        <v>0</v>
      </c>
      <c r="B5643" t="s">
        <v>2226</v>
      </c>
      <c r="C5643">
        <v>135</v>
      </c>
      <c r="D5643" t="s">
        <v>2199</v>
      </c>
      <c r="E5643" t="s">
        <v>132</v>
      </c>
      <c r="F5643" s="79" t="s">
        <v>1981</v>
      </c>
      <c r="G5643">
        <v>2.65</v>
      </c>
      <c r="H5643">
        <v>100.7</v>
      </c>
      <c r="I5643">
        <v>197</v>
      </c>
      <c r="J5643">
        <v>98</v>
      </c>
      <c r="K5643">
        <v>86</v>
      </c>
      <c r="L5643">
        <v>64.400000000000006</v>
      </c>
      <c r="M5643">
        <v>273</v>
      </c>
      <c r="N5643">
        <v>0.17100000000000001</v>
      </c>
      <c r="O5643">
        <v>1</v>
      </c>
      <c r="P5643">
        <v>-0.97</v>
      </c>
      <c r="Q5643">
        <v>170</v>
      </c>
      <c r="R5643">
        <v>104.2</v>
      </c>
      <c r="S5643">
        <v>108</v>
      </c>
      <c r="T5643">
        <v>105.2</v>
      </c>
      <c r="U5643">
        <v>279</v>
      </c>
      <c r="V5643">
        <v>7.41</v>
      </c>
      <c r="W5643">
        <v>27</v>
      </c>
    </row>
    <row r="5644" spans="1:23" x14ac:dyDescent="0.25">
      <c r="A5644">
        <f>COUNTIF('Value Matchup'!$D$356:$D$423,D5644)</f>
        <v>0</v>
      </c>
      <c r="B5644" t="s">
        <v>2226</v>
      </c>
      <c r="C5644">
        <v>136</v>
      </c>
      <c r="D5644" t="s">
        <v>185</v>
      </c>
      <c r="E5644" t="s">
        <v>123</v>
      </c>
      <c r="F5644" s="79" t="s">
        <v>542</v>
      </c>
      <c r="G5644">
        <v>2.5299999999999998</v>
      </c>
      <c r="H5644">
        <v>102.4</v>
      </c>
      <c r="I5644">
        <v>162</v>
      </c>
      <c r="J5644">
        <v>99.8</v>
      </c>
      <c r="K5644">
        <v>121</v>
      </c>
      <c r="L5644">
        <v>67.3</v>
      </c>
      <c r="M5644">
        <v>153</v>
      </c>
      <c r="N5644">
        <v>-2.7E-2</v>
      </c>
      <c r="O5644">
        <v>232</v>
      </c>
      <c r="P5644">
        <v>-0.56000000000000005</v>
      </c>
      <c r="Q5644">
        <v>161</v>
      </c>
      <c r="R5644">
        <v>102.9</v>
      </c>
      <c r="S5644">
        <v>150</v>
      </c>
      <c r="T5644">
        <v>103.4</v>
      </c>
      <c r="U5644">
        <v>202</v>
      </c>
      <c r="V5644">
        <v>-3.69</v>
      </c>
      <c r="W5644">
        <v>244</v>
      </c>
    </row>
    <row r="5645" spans="1:23" x14ac:dyDescent="0.25">
      <c r="A5645">
        <f>COUNTIF('Value Matchup'!$D$356:$D$423,D5645)</f>
        <v>0</v>
      </c>
      <c r="B5645" t="s">
        <v>2226</v>
      </c>
      <c r="C5645">
        <v>137</v>
      </c>
      <c r="D5645" t="s">
        <v>310</v>
      </c>
      <c r="E5645" t="s">
        <v>112</v>
      </c>
      <c r="F5645" s="79" t="s">
        <v>454</v>
      </c>
      <c r="G5645">
        <v>2.52</v>
      </c>
      <c r="H5645">
        <v>104.6</v>
      </c>
      <c r="I5645">
        <v>123</v>
      </c>
      <c r="J5645">
        <v>102.1</v>
      </c>
      <c r="K5645">
        <v>162</v>
      </c>
      <c r="L5645">
        <v>64.8</v>
      </c>
      <c r="M5645">
        <v>264</v>
      </c>
      <c r="N5645">
        <v>0.05</v>
      </c>
      <c r="O5645">
        <v>54</v>
      </c>
      <c r="P5645">
        <v>1.28</v>
      </c>
      <c r="Q5645">
        <v>133</v>
      </c>
      <c r="R5645">
        <v>103.8</v>
      </c>
      <c r="S5645">
        <v>120</v>
      </c>
      <c r="T5645">
        <v>102.5</v>
      </c>
      <c r="U5645">
        <v>158</v>
      </c>
      <c r="V5645">
        <v>3.43</v>
      </c>
      <c r="W5645">
        <v>75</v>
      </c>
    </row>
    <row r="5646" spans="1:23" x14ac:dyDescent="0.25">
      <c r="A5646">
        <f>COUNTIF('Value Matchup'!$D$356:$D$423,D5646)</f>
        <v>0</v>
      </c>
      <c r="B5646" t="s">
        <v>2226</v>
      </c>
      <c r="C5646">
        <v>138</v>
      </c>
      <c r="D5646" t="s">
        <v>288</v>
      </c>
      <c r="E5646" t="s">
        <v>134</v>
      </c>
      <c r="F5646" s="79" t="s">
        <v>1747</v>
      </c>
      <c r="G5646">
        <v>2.4700000000000002</v>
      </c>
      <c r="H5646">
        <v>97.4</v>
      </c>
      <c r="I5646">
        <v>252</v>
      </c>
      <c r="J5646">
        <v>94.9</v>
      </c>
      <c r="K5646">
        <v>42</v>
      </c>
      <c r="L5646">
        <v>66.599999999999994</v>
      </c>
      <c r="M5646">
        <v>183</v>
      </c>
      <c r="N5646">
        <v>1.4E-2</v>
      </c>
      <c r="O5646">
        <v>127</v>
      </c>
      <c r="P5646">
        <v>8.9700000000000006</v>
      </c>
      <c r="Q5646">
        <v>25</v>
      </c>
      <c r="R5646">
        <v>106.9</v>
      </c>
      <c r="S5646">
        <v>25</v>
      </c>
      <c r="T5646">
        <v>97.9</v>
      </c>
      <c r="U5646">
        <v>32</v>
      </c>
      <c r="V5646">
        <v>-1.84</v>
      </c>
      <c r="W5646">
        <v>201</v>
      </c>
    </row>
    <row r="5647" spans="1:23" x14ac:dyDescent="0.25">
      <c r="A5647">
        <f>COUNTIF('Value Matchup'!$D$356:$D$423,D5647)</f>
        <v>0</v>
      </c>
      <c r="B5647" t="s">
        <v>2226</v>
      </c>
      <c r="C5647">
        <v>139</v>
      </c>
      <c r="D5647" t="s">
        <v>271</v>
      </c>
      <c r="E5647" t="s">
        <v>112</v>
      </c>
      <c r="F5647" s="79" t="s">
        <v>2049</v>
      </c>
      <c r="G5647">
        <v>2.42</v>
      </c>
      <c r="H5647">
        <v>101.1</v>
      </c>
      <c r="I5647">
        <v>190</v>
      </c>
      <c r="J5647">
        <v>98.7</v>
      </c>
      <c r="K5647">
        <v>99</v>
      </c>
      <c r="L5647">
        <v>56.7</v>
      </c>
      <c r="M5647">
        <v>326</v>
      </c>
      <c r="N5647">
        <v>-2.7E-2</v>
      </c>
      <c r="O5647">
        <v>231</v>
      </c>
      <c r="P5647">
        <v>3.14</v>
      </c>
      <c r="Q5647">
        <v>106</v>
      </c>
      <c r="R5647">
        <v>105.8</v>
      </c>
      <c r="S5647">
        <v>60</v>
      </c>
      <c r="T5647">
        <v>102.7</v>
      </c>
      <c r="U5647">
        <v>165</v>
      </c>
      <c r="V5647">
        <v>13.07</v>
      </c>
      <c r="W5647">
        <v>4</v>
      </c>
    </row>
    <row r="5648" spans="1:23" x14ac:dyDescent="0.25">
      <c r="A5648">
        <f>COUNTIF('Value Matchup'!$D$356:$D$423,D5648)</f>
        <v>0</v>
      </c>
      <c r="B5648" t="s">
        <v>2226</v>
      </c>
      <c r="C5648">
        <v>140</v>
      </c>
      <c r="D5648" t="s">
        <v>353</v>
      </c>
      <c r="E5648" t="s">
        <v>155</v>
      </c>
      <c r="F5648" s="79" t="s">
        <v>1080</v>
      </c>
      <c r="G5648">
        <v>2.36</v>
      </c>
      <c r="H5648">
        <v>103.6</v>
      </c>
      <c r="I5648">
        <v>140</v>
      </c>
      <c r="J5648">
        <v>101.2</v>
      </c>
      <c r="K5648">
        <v>146</v>
      </c>
      <c r="L5648">
        <v>68.2</v>
      </c>
      <c r="M5648">
        <v>114</v>
      </c>
      <c r="N5648">
        <v>7.0000000000000007E-2</v>
      </c>
      <c r="O5648">
        <v>28</v>
      </c>
      <c r="P5648">
        <v>1.45</v>
      </c>
      <c r="Q5648">
        <v>129</v>
      </c>
      <c r="R5648">
        <v>102.7</v>
      </c>
      <c r="S5648">
        <v>155</v>
      </c>
      <c r="T5648">
        <v>101.3</v>
      </c>
      <c r="U5648">
        <v>110</v>
      </c>
      <c r="V5648">
        <v>3.56</v>
      </c>
      <c r="W5648">
        <v>70</v>
      </c>
    </row>
    <row r="5649" spans="1:23" x14ac:dyDescent="0.25">
      <c r="A5649">
        <f>COUNTIF('Value Matchup'!$D$356:$D$423,D5649)</f>
        <v>1</v>
      </c>
      <c r="B5649" t="s">
        <v>2226</v>
      </c>
      <c r="C5649">
        <v>141</v>
      </c>
      <c r="D5649" t="s">
        <v>406</v>
      </c>
      <c r="E5649" t="s">
        <v>150</v>
      </c>
      <c r="F5649" s="79" t="s">
        <v>1747</v>
      </c>
      <c r="G5649">
        <v>2.34</v>
      </c>
      <c r="H5649">
        <v>106.3</v>
      </c>
      <c r="I5649">
        <v>97</v>
      </c>
      <c r="J5649">
        <v>104</v>
      </c>
      <c r="K5649">
        <v>191</v>
      </c>
      <c r="L5649">
        <v>66.8</v>
      </c>
      <c r="M5649">
        <v>176</v>
      </c>
      <c r="N5649">
        <v>-4.3999999999999997E-2</v>
      </c>
      <c r="O5649">
        <v>274</v>
      </c>
      <c r="P5649">
        <v>6.28</v>
      </c>
      <c r="Q5649">
        <v>66</v>
      </c>
      <c r="R5649">
        <v>105.6</v>
      </c>
      <c r="S5649">
        <v>64</v>
      </c>
      <c r="T5649">
        <v>99.3</v>
      </c>
      <c r="U5649">
        <v>68</v>
      </c>
      <c r="V5649">
        <v>-3.47</v>
      </c>
      <c r="W5649">
        <v>237</v>
      </c>
    </row>
    <row r="5650" spans="1:23" x14ac:dyDescent="0.25">
      <c r="A5650">
        <f>COUNTIF('Value Matchup'!$D$356:$D$423,D5650)</f>
        <v>1</v>
      </c>
      <c r="B5650" t="s">
        <v>2226</v>
      </c>
      <c r="C5650">
        <v>142</v>
      </c>
      <c r="D5650" t="s">
        <v>340</v>
      </c>
      <c r="E5650" t="s">
        <v>151</v>
      </c>
      <c r="F5650" s="79" t="s">
        <v>1194</v>
      </c>
      <c r="G5650">
        <v>2.1800000000000002</v>
      </c>
      <c r="H5650">
        <v>98.5</v>
      </c>
      <c r="I5650">
        <v>232</v>
      </c>
      <c r="J5650">
        <v>96.3</v>
      </c>
      <c r="K5650">
        <v>62</v>
      </c>
      <c r="L5650">
        <v>65.599999999999994</v>
      </c>
      <c r="M5650">
        <v>230</v>
      </c>
      <c r="N5650">
        <v>-4.4999999999999998E-2</v>
      </c>
      <c r="O5650">
        <v>275</v>
      </c>
      <c r="P5650">
        <v>0.42</v>
      </c>
      <c r="Q5650">
        <v>146</v>
      </c>
      <c r="R5650">
        <v>102.8</v>
      </c>
      <c r="S5650">
        <v>151</v>
      </c>
      <c r="T5650">
        <v>102.4</v>
      </c>
      <c r="U5650">
        <v>153</v>
      </c>
      <c r="V5650">
        <v>-1.56</v>
      </c>
      <c r="W5650">
        <v>192</v>
      </c>
    </row>
    <row r="5651" spans="1:23" x14ac:dyDescent="0.25">
      <c r="A5651">
        <f>COUNTIF('Value Matchup'!$D$356:$D$423,D5651)</f>
        <v>0</v>
      </c>
      <c r="B5651" t="s">
        <v>2226</v>
      </c>
      <c r="C5651">
        <v>143</v>
      </c>
      <c r="D5651" t="s">
        <v>70</v>
      </c>
      <c r="E5651" t="s">
        <v>169</v>
      </c>
      <c r="F5651" s="79" t="s">
        <v>2118</v>
      </c>
      <c r="G5651">
        <v>2.1800000000000002</v>
      </c>
      <c r="H5651">
        <v>103.2</v>
      </c>
      <c r="I5651">
        <v>148</v>
      </c>
      <c r="J5651">
        <v>101</v>
      </c>
      <c r="K5651">
        <v>143</v>
      </c>
      <c r="L5651">
        <v>70.3</v>
      </c>
      <c r="M5651">
        <v>48</v>
      </c>
      <c r="N5651">
        <v>4.0000000000000001E-3</v>
      </c>
      <c r="O5651">
        <v>154</v>
      </c>
      <c r="P5651">
        <v>-2.2799999999999998</v>
      </c>
      <c r="Q5651">
        <v>204</v>
      </c>
      <c r="R5651">
        <v>101</v>
      </c>
      <c r="S5651">
        <v>200</v>
      </c>
      <c r="T5651">
        <v>103.3</v>
      </c>
      <c r="U5651">
        <v>197</v>
      </c>
      <c r="V5651">
        <v>11.96</v>
      </c>
      <c r="W5651">
        <v>9</v>
      </c>
    </row>
    <row r="5652" spans="1:23" x14ac:dyDescent="0.25">
      <c r="A5652">
        <f>COUNTIF('Value Matchup'!$D$356:$D$423,D5652)</f>
        <v>0</v>
      </c>
      <c r="B5652" t="s">
        <v>2226</v>
      </c>
      <c r="C5652">
        <v>144</v>
      </c>
      <c r="D5652" t="s">
        <v>371</v>
      </c>
      <c r="E5652" t="s">
        <v>108</v>
      </c>
      <c r="F5652" s="79" t="s">
        <v>2177</v>
      </c>
      <c r="G5652">
        <v>2.14</v>
      </c>
      <c r="H5652">
        <v>105.6</v>
      </c>
      <c r="I5652">
        <v>104</v>
      </c>
      <c r="J5652">
        <v>103.5</v>
      </c>
      <c r="K5652">
        <v>189</v>
      </c>
      <c r="L5652">
        <v>62.6</v>
      </c>
      <c r="M5652">
        <v>300</v>
      </c>
      <c r="N5652">
        <v>3.0000000000000001E-3</v>
      </c>
      <c r="O5652">
        <v>155</v>
      </c>
      <c r="P5652">
        <v>-8.51</v>
      </c>
      <c r="Q5652">
        <v>293</v>
      </c>
      <c r="R5652">
        <v>96.6</v>
      </c>
      <c r="S5652">
        <v>306</v>
      </c>
      <c r="T5652">
        <v>105.1</v>
      </c>
      <c r="U5652">
        <v>278</v>
      </c>
      <c r="V5652">
        <v>-5.37</v>
      </c>
      <c r="W5652">
        <v>283</v>
      </c>
    </row>
    <row r="5653" spans="1:23" x14ac:dyDescent="0.25">
      <c r="A5653">
        <f>COUNTIF('Value Matchup'!$D$356:$D$423,D5653)</f>
        <v>1</v>
      </c>
      <c r="B5653" t="s">
        <v>2226</v>
      </c>
      <c r="C5653">
        <v>145</v>
      </c>
      <c r="D5653" t="s">
        <v>143</v>
      </c>
      <c r="E5653" t="s">
        <v>144</v>
      </c>
      <c r="F5653" s="79" t="s">
        <v>1728</v>
      </c>
      <c r="G5653">
        <v>1.95</v>
      </c>
      <c r="H5653">
        <v>103.1</v>
      </c>
      <c r="I5653">
        <v>152</v>
      </c>
      <c r="J5653">
        <v>101.2</v>
      </c>
      <c r="K5653">
        <v>145</v>
      </c>
      <c r="L5653">
        <v>68.599999999999994</v>
      </c>
      <c r="M5653">
        <v>93</v>
      </c>
      <c r="N5653">
        <v>-0.125</v>
      </c>
      <c r="O5653">
        <v>325</v>
      </c>
      <c r="P5653">
        <v>1.1100000000000001</v>
      </c>
      <c r="Q5653">
        <v>137</v>
      </c>
      <c r="R5653">
        <v>104</v>
      </c>
      <c r="S5653">
        <v>115</v>
      </c>
      <c r="T5653">
        <v>102.8</v>
      </c>
      <c r="U5653">
        <v>176</v>
      </c>
      <c r="V5653">
        <v>1.41</v>
      </c>
      <c r="W5653">
        <v>122</v>
      </c>
    </row>
    <row r="5654" spans="1:23" x14ac:dyDescent="0.25">
      <c r="A5654">
        <f>COUNTIF('Value Matchup'!$D$356:$D$423,D5654)</f>
        <v>0</v>
      </c>
      <c r="B5654" t="s">
        <v>2226</v>
      </c>
      <c r="C5654">
        <v>146</v>
      </c>
      <c r="D5654" t="s">
        <v>120</v>
      </c>
      <c r="E5654" t="s">
        <v>121</v>
      </c>
      <c r="F5654" s="79" t="s">
        <v>441</v>
      </c>
      <c r="G5654">
        <v>1.95</v>
      </c>
      <c r="H5654">
        <v>103.6</v>
      </c>
      <c r="I5654">
        <v>141</v>
      </c>
      <c r="J5654">
        <v>101.6</v>
      </c>
      <c r="K5654">
        <v>153</v>
      </c>
      <c r="L5654">
        <v>62.9</v>
      </c>
      <c r="M5654">
        <v>297</v>
      </c>
      <c r="N5654">
        <v>-0.10100000000000001</v>
      </c>
      <c r="O5654">
        <v>314</v>
      </c>
      <c r="P5654">
        <v>-5.66</v>
      </c>
      <c r="Q5654">
        <v>261</v>
      </c>
      <c r="R5654">
        <v>98</v>
      </c>
      <c r="S5654">
        <v>281</v>
      </c>
      <c r="T5654">
        <v>103.7</v>
      </c>
      <c r="U5654">
        <v>208</v>
      </c>
      <c r="V5654">
        <v>-2.2599999999999998</v>
      </c>
      <c r="W5654">
        <v>212</v>
      </c>
    </row>
    <row r="5655" spans="1:23" x14ac:dyDescent="0.25">
      <c r="A5655">
        <f>COUNTIF('Value Matchup'!$D$356:$D$423,D5655)</f>
        <v>0</v>
      </c>
      <c r="B5655" t="s">
        <v>2226</v>
      </c>
      <c r="C5655">
        <v>147</v>
      </c>
      <c r="D5655" t="s">
        <v>2200</v>
      </c>
      <c r="E5655" t="s">
        <v>169</v>
      </c>
      <c r="F5655" s="79" t="s">
        <v>1564</v>
      </c>
      <c r="G5655">
        <v>1.75</v>
      </c>
      <c r="H5655">
        <v>101.3</v>
      </c>
      <c r="I5655">
        <v>186</v>
      </c>
      <c r="J5655">
        <v>99.6</v>
      </c>
      <c r="K5655">
        <v>116</v>
      </c>
      <c r="L5655">
        <v>75.2</v>
      </c>
      <c r="M5655">
        <v>3</v>
      </c>
      <c r="N5655">
        <v>3.5999999999999997E-2</v>
      </c>
      <c r="O5655">
        <v>76</v>
      </c>
      <c r="P5655">
        <v>-1.8</v>
      </c>
      <c r="Q5655">
        <v>188</v>
      </c>
      <c r="R5655">
        <v>102.1</v>
      </c>
      <c r="S5655">
        <v>169</v>
      </c>
      <c r="T5655">
        <v>103.9</v>
      </c>
      <c r="U5655">
        <v>219</v>
      </c>
      <c r="V5655">
        <v>4.8</v>
      </c>
      <c r="W5655">
        <v>57</v>
      </c>
    </row>
    <row r="5656" spans="1:23" x14ac:dyDescent="0.25">
      <c r="A5656">
        <f>COUNTIF('Value Matchup'!$D$356:$D$423,D5656)</f>
        <v>0</v>
      </c>
      <c r="B5656" t="s">
        <v>2226</v>
      </c>
      <c r="C5656">
        <v>148</v>
      </c>
      <c r="D5656" t="s">
        <v>324</v>
      </c>
      <c r="E5656" t="s">
        <v>151</v>
      </c>
      <c r="F5656" s="79" t="s">
        <v>1581</v>
      </c>
      <c r="G5656">
        <v>1.69</v>
      </c>
      <c r="H5656">
        <v>110.2</v>
      </c>
      <c r="I5656">
        <v>42</v>
      </c>
      <c r="J5656">
        <v>108.5</v>
      </c>
      <c r="K5656">
        <v>279</v>
      </c>
      <c r="L5656">
        <v>70.8</v>
      </c>
      <c r="M5656">
        <v>35</v>
      </c>
      <c r="N5656">
        <v>4.2000000000000003E-2</v>
      </c>
      <c r="O5656">
        <v>69</v>
      </c>
      <c r="P5656">
        <v>1.33</v>
      </c>
      <c r="Q5656">
        <v>131</v>
      </c>
      <c r="R5656">
        <v>102.9</v>
      </c>
      <c r="S5656">
        <v>148</v>
      </c>
      <c r="T5656">
        <v>101.6</v>
      </c>
      <c r="U5656">
        <v>123</v>
      </c>
      <c r="V5656">
        <v>1.19</v>
      </c>
      <c r="W5656">
        <v>127</v>
      </c>
    </row>
    <row r="5657" spans="1:23" x14ac:dyDescent="0.25">
      <c r="A5657">
        <f>COUNTIF('Value Matchup'!$D$356:$D$423,D5657)</f>
        <v>0</v>
      </c>
      <c r="B5657" t="s">
        <v>2226</v>
      </c>
      <c r="C5657">
        <v>149</v>
      </c>
      <c r="D5657" t="s">
        <v>126</v>
      </c>
      <c r="E5657" t="s">
        <v>123</v>
      </c>
      <c r="F5657" s="79" t="s">
        <v>765</v>
      </c>
      <c r="G5657">
        <v>1.63</v>
      </c>
      <c r="H5657">
        <v>102.3</v>
      </c>
      <c r="I5657">
        <v>163</v>
      </c>
      <c r="J5657">
        <v>100.7</v>
      </c>
      <c r="K5657">
        <v>138</v>
      </c>
      <c r="L5657">
        <v>66.099999999999994</v>
      </c>
      <c r="M5657">
        <v>205</v>
      </c>
      <c r="N5657">
        <v>3.5000000000000003E-2</v>
      </c>
      <c r="O5657">
        <v>81</v>
      </c>
      <c r="P5657">
        <v>-0.5</v>
      </c>
      <c r="Q5657">
        <v>160</v>
      </c>
      <c r="R5657">
        <v>102</v>
      </c>
      <c r="S5657">
        <v>174</v>
      </c>
      <c r="T5657">
        <v>102.5</v>
      </c>
      <c r="U5657">
        <v>157</v>
      </c>
      <c r="V5657">
        <v>-3.58</v>
      </c>
      <c r="W5657">
        <v>241</v>
      </c>
    </row>
    <row r="5658" spans="1:23" x14ac:dyDescent="0.25">
      <c r="A5658">
        <f>COUNTIF('Value Matchup'!$D$356:$D$423,D5658)</f>
        <v>0</v>
      </c>
      <c r="B5658" t="s">
        <v>2226</v>
      </c>
      <c r="C5658">
        <v>150</v>
      </c>
      <c r="D5658" t="s">
        <v>1651</v>
      </c>
      <c r="E5658" t="s">
        <v>118</v>
      </c>
      <c r="F5658" s="79" t="s">
        <v>446</v>
      </c>
      <c r="G5658">
        <v>1.57</v>
      </c>
      <c r="H5658">
        <v>101.1</v>
      </c>
      <c r="I5658">
        <v>191</v>
      </c>
      <c r="J5658">
        <v>99.5</v>
      </c>
      <c r="K5658">
        <v>114</v>
      </c>
      <c r="L5658">
        <v>64.400000000000006</v>
      </c>
      <c r="M5658">
        <v>271</v>
      </c>
      <c r="N5658">
        <v>1.9E-2</v>
      </c>
      <c r="O5658">
        <v>119</v>
      </c>
      <c r="P5658">
        <v>-5.13</v>
      </c>
      <c r="Q5658">
        <v>251</v>
      </c>
      <c r="R5658">
        <v>99.3</v>
      </c>
      <c r="S5658">
        <v>249</v>
      </c>
      <c r="T5658">
        <v>104.4</v>
      </c>
      <c r="U5658">
        <v>245</v>
      </c>
      <c r="V5658">
        <v>-2.29</v>
      </c>
      <c r="W5658">
        <v>213</v>
      </c>
    </row>
    <row r="5659" spans="1:23" x14ac:dyDescent="0.25">
      <c r="A5659">
        <f>COUNTIF('Value Matchup'!$D$356:$D$423,D5659)</f>
        <v>0</v>
      </c>
      <c r="B5659" t="s">
        <v>2226</v>
      </c>
      <c r="C5659">
        <v>151</v>
      </c>
      <c r="D5659" t="s">
        <v>283</v>
      </c>
      <c r="E5659" t="s">
        <v>132</v>
      </c>
      <c r="F5659" s="79" t="s">
        <v>2201</v>
      </c>
      <c r="G5659">
        <v>1.53</v>
      </c>
      <c r="H5659">
        <v>109.6</v>
      </c>
      <c r="I5659">
        <v>47</v>
      </c>
      <c r="J5659">
        <v>108.1</v>
      </c>
      <c r="K5659">
        <v>272</v>
      </c>
      <c r="L5659">
        <v>67.599999999999994</v>
      </c>
      <c r="M5659">
        <v>136</v>
      </c>
      <c r="N5659">
        <v>4.8000000000000001E-2</v>
      </c>
      <c r="O5659">
        <v>64</v>
      </c>
      <c r="P5659">
        <v>-3.68</v>
      </c>
      <c r="Q5659">
        <v>229</v>
      </c>
      <c r="R5659">
        <v>101.9</v>
      </c>
      <c r="S5659">
        <v>179</v>
      </c>
      <c r="T5659">
        <v>105.6</v>
      </c>
      <c r="U5659">
        <v>286</v>
      </c>
      <c r="V5659">
        <v>1.84</v>
      </c>
      <c r="W5659">
        <v>111</v>
      </c>
    </row>
    <row r="5660" spans="1:23" x14ac:dyDescent="0.25">
      <c r="A5660">
        <f>COUNTIF('Value Matchup'!$D$356:$D$423,D5660)</f>
        <v>0</v>
      </c>
      <c r="B5660" t="s">
        <v>2226</v>
      </c>
      <c r="C5660">
        <v>152</v>
      </c>
      <c r="D5660" t="s">
        <v>109</v>
      </c>
      <c r="E5660" t="s">
        <v>110</v>
      </c>
      <c r="F5660" s="79" t="s">
        <v>1860</v>
      </c>
      <c r="G5660">
        <v>1.27</v>
      </c>
      <c r="H5660">
        <v>105.2</v>
      </c>
      <c r="I5660">
        <v>111</v>
      </c>
      <c r="J5660">
        <v>104</v>
      </c>
      <c r="K5660">
        <v>192</v>
      </c>
      <c r="L5660">
        <v>52.9</v>
      </c>
      <c r="M5660">
        <v>327</v>
      </c>
      <c r="N5660">
        <v>-7.2999999999999995E-2</v>
      </c>
      <c r="O5660">
        <v>299</v>
      </c>
      <c r="P5660">
        <v>1.98</v>
      </c>
      <c r="Q5660">
        <v>123</v>
      </c>
      <c r="R5660">
        <v>104.1</v>
      </c>
      <c r="S5660">
        <v>111</v>
      </c>
      <c r="T5660">
        <v>102.1</v>
      </c>
      <c r="U5660">
        <v>141</v>
      </c>
      <c r="V5660">
        <v>-6.09</v>
      </c>
      <c r="W5660">
        <v>290</v>
      </c>
    </row>
    <row r="5661" spans="1:23" x14ac:dyDescent="0.25">
      <c r="A5661">
        <f>COUNTIF('Value Matchup'!$D$356:$D$423,D5661)</f>
        <v>0</v>
      </c>
      <c r="B5661" t="s">
        <v>2226</v>
      </c>
      <c r="C5661">
        <v>153</v>
      </c>
      <c r="D5661" t="s">
        <v>319</v>
      </c>
      <c r="E5661" t="s">
        <v>1974</v>
      </c>
      <c r="F5661" s="79" t="s">
        <v>2149</v>
      </c>
      <c r="G5661">
        <v>1.21</v>
      </c>
      <c r="H5661">
        <v>104.6</v>
      </c>
      <c r="I5661">
        <v>121</v>
      </c>
      <c r="J5661">
        <v>103.4</v>
      </c>
      <c r="K5661">
        <v>188</v>
      </c>
      <c r="L5661">
        <v>68.099999999999994</v>
      </c>
      <c r="M5661">
        <v>116</v>
      </c>
      <c r="N5661">
        <v>-0.03</v>
      </c>
      <c r="O5661">
        <v>243</v>
      </c>
      <c r="P5661">
        <v>-6.92</v>
      </c>
      <c r="Q5661">
        <v>274</v>
      </c>
      <c r="R5661">
        <v>100.3</v>
      </c>
      <c r="S5661">
        <v>227</v>
      </c>
      <c r="T5661">
        <v>107.2</v>
      </c>
      <c r="U5661">
        <v>310</v>
      </c>
      <c r="V5661">
        <v>-5.13</v>
      </c>
      <c r="W5661">
        <v>274</v>
      </c>
    </row>
    <row r="5662" spans="1:23" x14ac:dyDescent="0.25">
      <c r="A5662">
        <f>COUNTIF('Value Matchup'!$D$356:$D$423,D5662)</f>
        <v>0</v>
      </c>
      <c r="B5662" t="s">
        <v>2226</v>
      </c>
      <c r="C5662">
        <v>154</v>
      </c>
      <c r="D5662" t="s">
        <v>201</v>
      </c>
      <c r="E5662" t="s">
        <v>161</v>
      </c>
      <c r="F5662" s="79" t="s">
        <v>455</v>
      </c>
      <c r="G5662">
        <v>0.94</v>
      </c>
      <c r="H5662">
        <v>99.2</v>
      </c>
      <c r="I5662">
        <v>220</v>
      </c>
      <c r="J5662">
        <v>98.2</v>
      </c>
      <c r="K5662">
        <v>89</v>
      </c>
      <c r="L5662">
        <v>69.2</v>
      </c>
      <c r="M5662">
        <v>77</v>
      </c>
      <c r="N5662">
        <v>8.2000000000000003E-2</v>
      </c>
      <c r="O5662">
        <v>17</v>
      </c>
      <c r="P5662">
        <v>-1.34</v>
      </c>
      <c r="Q5662">
        <v>179</v>
      </c>
      <c r="R5662">
        <v>102.1</v>
      </c>
      <c r="S5662">
        <v>172</v>
      </c>
      <c r="T5662">
        <v>103.4</v>
      </c>
      <c r="U5662">
        <v>201</v>
      </c>
      <c r="V5662">
        <v>1.77</v>
      </c>
      <c r="W5662">
        <v>115</v>
      </c>
    </row>
    <row r="5663" spans="1:23" x14ac:dyDescent="0.25">
      <c r="A5663">
        <f>COUNTIF('Value Matchup'!$D$356:$D$423,D5663)</f>
        <v>1</v>
      </c>
      <c r="B5663" t="s">
        <v>2226</v>
      </c>
      <c r="C5663">
        <v>155</v>
      </c>
      <c r="D5663" t="s">
        <v>93</v>
      </c>
      <c r="E5663" t="s">
        <v>146</v>
      </c>
      <c r="F5663" s="79" t="s">
        <v>2075</v>
      </c>
      <c r="G5663">
        <v>0.85</v>
      </c>
      <c r="H5663">
        <v>100.1</v>
      </c>
      <c r="I5663">
        <v>206</v>
      </c>
      <c r="J5663">
        <v>99.2</v>
      </c>
      <c r="K5663">
        <v>108</v>
      </c>
      <c r="L5663">
        <v>68.7</v>
      </c>
      <c r="M5663">
        <v>90</v>
      </c>
      <c r="N5663">
        <v>-3.7999999999999999E-2</v>
      </c>
      <c r="O5663">
        <v>267</v>
      </c>
      <c r="P5663">
        <v>-1.02</v>
      </c>
      <c r="Q5663">
        <v>174</v>
      </c>
      <c r="R5663">
        <v>100.9</v>
      </c>
      <c r="S5663">
        <v>203</v>
      </c>
      <c r="T5663">
        <v>101.9</v>
      </c>
      <c r="U5663">
        <v>132</v>
      </c>
      <c r="V5663">
        <v>5.21</v>
      </c>
      <c r="W5663">
        <v>51</v>
      </c>
    </row>
    <row r="5664" spans="1:23" x14ac:dyDescent="0.25">
      <c r="A5664">
        <f>COUNTIF('Value Matchup'!$D$356:$D$423,D5664)</f>
        <v>0</v>
      </c>
      <c r="B5664" t="s">
        <v>2226</v>
      </c>
      <c r="C5664">
        <v>156</v>
      </c>
      <c r="D5664" t="s">
        <v>354</v>
      </c>
      <c r="E5664" t="s">
        <v>123</v>
      </c>
      <c r="F5664" s="79" t="s">
        <v>1998</v>
      </c>
      <c r="G5664">
        <v>0.85</v>
      </c>
      <c r="H5664">
        <v>105.4</v>
      </c>
      <c r="I5664">
        <v>108</v>
      </c>
      <c r="J5664">
        <v>104.6</v>
      </c>
      <c r="K5664">
        <v>204</v>
      </c>
      <c r="L5664">
        <v>65.7</v>
      </c>
      <c r="M5664">
        <v>224</v>
      </c>
      <c r="N5664">
        <v>-1E-3</v>
      </c>
      <c r="O5664">
        <v>166</v>
      </c>
      <c r="P5664">
        <v>2.5099999999999998</v>
      </c>
      <c r="Q5664">
        <v>114</v>
      </c>
      <c r="R5664">
        <v>103.9</v>
      </c>
      <c r="S5664">
        <v>119</v>
      </c>
      <c r="T5664">
        <v>101.4</v>
      </c>
      <c r="U5664">
        <v>112</v>
      </c>
      <c r="V5664">
        <v>3.1</v>
      </c>
      <c r="W5664">
        <v>85</v>
      </c>
    </row>
    <row r="5665" spans="1:23" x14ac:dyDescent="0.25">
      <c r="A5665">
        <f>COUNTIF('Value Matchup'!$D$356:$D$423,D5665)</f>
        <v>0</v>
      </c>
      <c r="B5665" t="s">
        <v>2226</v>
      </c>
      <c r="C5665">
        <v>157</v>
      </c>
      <c r="D5665" t="s">
        <v>2202</v>
      </c>
      <c r="E5665" t="s">
        <v>108</v>
      </c>
      <c r="F5665" s="79" t="s">
        <v>926</v>
      </c>
      <c r="G5665">
        <v>0.82</v>
      </c>
      <c r="H5665">
        <v>101.5</v>
      </c>
      <c r="I5665">
        <v>179</v>
      </c>
      <c r="J5665">
        <v>100.6</v>
      </c>
      <c r="K5665">
        <v>136</v>
      </c>
      <c r="L5665">
        <v>67.2</v>
      </c>
      <c r="M5665">
        <v>158</v>
      </c>
      <c r="N5665">
        <v>8.7999999999999995E-2</v>
      </c>
      <c r="O5665">
        <v>13</v>
      </c>
      <c r="P5665">
        <v>-7.41</v>
      </c>
      <c r="Q5665">
        <v>280</v>
      </c>
      <c r="R5665">
        <v>97</v>
      </c>
      <c r="S5665">
        <v>296</v>
      </c>
      <c r="T5665">
        <v>104.5</v>
      </c>
      <c r="U5665">
        <v>246</v>
      </c>
      <c r="V5665">
        <v>-2</v>
      </c>
      <c r="W5665">
        <v>204</v>
      </c>
    </row>
    <row r="5666" spans="1:23" x14ac:dyDescent="0.25">
      <c r="A5666">
        <f>COUNTIF('Value Matchup'!$D$356:$D$423,D5666)</f>
        <v>0</v>
      </c>
      <c r="B5666" t="s">
        <v>2226</v>
      </c>
      <c r="C5666">
        <v>158</v>
      </c>
      <c r="D5666" t="s">
        <v>145</v>
      </c>
      <c r="E5666" t="s">
        <v>146</v>
      </c>
      <c r="F5666" s="79" t="s">
        <v>1296</v>
      </c>
      <c r="G5666">
        <v>0.76</v>
      </c>
      <c r="H5666">
        <v>105.6</v>
      </c>
      <c r="I5666">
        <v>105</v>
      </c>
      <c r="J5666">
        <v>104.8</v>
      </c>
      <c r="K5666">
        <v>215</v>
      </c>
      <c r="L5666">
        <v>70.599999999999994</v>
      </c>
      <c r="M5666">
        <v>41</v>
      </c>
      <c r="N5666">
        <v>4.2000000000000003E-2</v>
      </c>
      <c r="O5666">
        <v>70</v>
      </c>
      <c r="P5666">
        <v>-2.4300000000000002</v>
      </c>
      <c r="Q5666">
        <v>208</v>
      </c>
      <c r="R5666">
        <v>100.7</v>
      </c>
      <c r="S5666">
        <v>214</v>
      </c>
      <c r="T5666">
        <v>103.1</v>
      </c>
      <c r="U5666">
        <v>190</v>
      </c>
      <c r="V5666">
        <v>-0.2</v>
      </c>
      <c r="W5666">
        <v>157</v>
      </c>
    </row>
    <row r="5667" spans="1:23" x14ac:dyDescent="0.25">
      <c r="A5667">
        <f>COUNTIF('Value Matchup'!$D$356:$D$423,D5667)</f>
        <v>1</v>
      </c>
      <c r="B5667" t="s">
        <v>2226</v>
      </c>
      <c r="C5667">
        <v>159</v>
      </c>
      <c r="D5667" t="s">
        <v>237</v>
      </c>
      <c r="E5667" t="s">
        <v>161</v>
      </c>
      <c r="F5667" s="79" t="s">
        <v>1296</v>
      </c>
      <c r="G5667">
        <v>0.55000000000000004</v>
      </c>
      <c r="H5667">
        <v>102.2</v>
      </c>
      <c r="I5667">
        <v>165</v>
      </c>
      <c r="J5667">
        <v>101.7</v>
      </c>
      <c r="K5667">
        <v>154</v>
      </c>
      <c r="L5667">
        <v>69</v>
      </c>
      <c r="M5667">
        <v>82</v>
      </c>
      <c r="N5667">
        <v>-3.3000000000000002E-2</v>
      </c>
      <c r="O5667">
        <v>257</v>
      </c>
      <c r="P5667">
        <v>-4.38</v>
      </c>
      <c r="Q5667">
        <v>241</v>
      </c>
      <c r="R5667">
        <v>100.7</v>
      </c>
      <c r="S5667">
        <v>213</v>
      </c>
      <c r="T5667">
        <v>105.1</v>
      </c>
      <c r="U5667">
        <v>275</v>
      </c>
      <c r="V5667">
        <v>-3.76</v>
      </c>
      <c r="W5667">
        <v>248</v>
      </c>
    </row>
    <row r="5668" spans="1:23" x14ac:dyDescent="0.25">
      <c r="A5668">
        <f>COUNTIF('Value Matchup'!$D$356:$D$423,D5668)</f>
        <v>0</v>
      </c>
      <c r="B5668" t="s">
        <v>2226</v>
      </c>
      <c r="C5668">
        <v>160</v>
      </c>
      <c r="D5668" t="s">
        <v>128</v>
      </c>
      <c r="E5668" t="s">
        <v>123</v>
      </c>
      <c r="F5668" s="79" t="s">
        <v>1758</v>
      </c>
      <c r="G5668">
        <v>0.48</v>
      </c>
      <c r="H5668">
        <v>107.7</v>
      </c>
      <c r="I5668">
        <v>77</v>
      </c>
      <c r="J5668">
        <v>107.2</v>
      </c>
      <c r="K5668">
        <v>256</v>
      </c>
      <c r="L5668">
        <v>66.5</v>
      </c>
      <c r="M5668">
        <v>185</v>
      </c>
      <c r="N5668">
        <v>-0.10100000000000001</v>
      </c>
      <c r="O5668">
        <v>318</v>
      </c>
      <c r="P5668">
        <v>-0.48</v>
      </c>
      <c r="Q5668">
        <v>158</v>
      </c>
      <c r="R5668">
        <v>101.6</v>
      </c>
      <c r="S5668">
        <v>185</v>
      </c>
      <c r="T5668">
        <v>102.1</v>
      </c>
      <c r="U5668">
        <v>144</v>
      </c>
      <c r="V5668">
        <v>-4.54</v>
      </c>
      <c r="W5668">
        <v>264</v>
      </c>
    </row>
    <row r="5669" spans="1:23" x14ac:dyDescent="0.25">
      <c r="A5669">
        <f>COUNTIF('Value Matchup'!$D$356:$D$423,D5669)</f>
        <v>0</v>
      </c>
      <c r="B5669" t="s">
        <v>2226</v>
      </c>
      <c r="C5669">
        <v>161</v>
      </c>
      <c r="D5669" t="s">
        <v>2203</v>
      </c>
      <c r="E5669" t="s">
        <v>1974</v>
      </c>
      <c r="F5669" s="79" t="s">
        <v>756</v>
      </c>
      <c r="G5669">
        <v>0.46</v>
      </c>
      <c r="H5669">
        <v>102.9</v>
      </c>
      <c r="I5669">
        <v>153</v>
      </c>
      <c r="J5669">
        <v>102.5</v>
      </c>
      <c r="K5669">
        <v>171</v>
      </c>
      <c r="L5669">
        <v>67</v>
      </c>
      <c r="M5669">
        <v>164</v>
      </c>
      <c r="N5669">
        <v>7.0999999999999994E-2</v>
      </c>
      <c r="O5669">
        <v>27</v>
      </c>
      <c r="P5669">
        <v>-2.19</v>
      </c>
      <c r="Q5669">
        <v>201</v>
      </c>
      <c r="R5669">
        <v>102.6</v>
      </c>
      <c r="S5669">
        <v>156</v>
      </c>
      <c r="T5669">
        <v>104.8</v>
      </c>
      <c r="U5669">
        <v>265</v>
      </c>
      <c r="V5669">
        <v>2.78</v>
      </c>
      <c r="W5669">
        <v>90</v>
      </c>
    </row>
    <row r="5670" spans="1:23" x14ac:dyDescent="0.25">
      <c r="A5670">
        <f>COUNTIF('Value Matchup'!$D$356:$D$423,D5670)</f>
        <v>1</v>
      </c>
      <c r="B5670" t="s">
        <v>2226</v>
      </c>
      <c r="C5670">
        <v>162</v>
      </c>
      <c r="D5670" t="s">
        <v>318</v>
      </c>
      <c r="E5670" t="s">
        <v>176</v>
      </c>
      <c r="F5670" s="79" t="s">
        <v>2049</v>
      </c>
      <c r="G5670">
        <v>0.3</v>
      </c>
      <c r="H5670">
        <v>99.2</v>
      </c>
      <c r="I5670">
        <v>219</v>
      </c>
      <c r="J5670">
        <v>98.9</v>
      </c>
      <c r="K5670">
        <v>103</v>
      </c>
      <c r="L5670">
        <v>66.599999999999994</v>
      </c>
      <c r="M5670">
        <v>182</v>
      </c>
      <c r="N5670">
        <v>-0.113</v>
      </c>
      <c r="O5670">
        <v>320</v>
      </c>
      <c r="P5670">
        <v>-2.21</v>
      </c>
      <c r="Q5670">
        <v>203</v>
      </c>
      <c r="R5670">
        <v>100</v>
      </c>
      <c r="S5670">
        <v>232</v>
      </c>
      <c r="T5670">
        <v>102.2</v>
      </c>
      <c r="U5670">
        <v>149</v>
      </c>
      <c r="V5670">
        <v>-1.4</v>
      </c>
      <c r="W5670">
        <v>186</v>
      </c>
    </row>
    <row r="5671" spans="1:23" x14ac:dyDescent="0.25">
      <c r="A5671">
        <f>COUNTIF('Value Matchup'!$D$356:$D$423,D5671)</f>
        <v>0</v>
      </c>
      <c r="B5671" t="s">
        <v>2226</v>
      </c>
      <c r="C5671">
        <v>163</v>
      </c>
      <c r="D5671" t="s">
        <v>247</v>
      </c>
      <c r="E5671" t="s">
        <v>182</v>
      </c>
      <c r="F5671" s="79" t="s">
        <v>1744</v>
      </c>
      <c r="G5671">
        <v>0.27</v>
      </c>
      <c r="H5671">
        <v>102.4</v>
      </c>
      <c r="I5671">
        <v>160</v>
      </c>
      <c r="J5671">
        <v>102.1</v>
      </c>
      <c r="K5671">
        <v>164</v>
      </c>
      <c r="L5671">
        <v>67.599999999999994</v>
      </c>
      <c r="M5671">
        <v>137</v>
      </c>
      <c r="N5671">
        <v>1E-3</v>
      </c>
      <c r="O5671">
        <v>165</v>
      </c>
      <c r="P5671">
        <v>3.99</v>
      </c>
      <c r="Q5671">
        <v>92</v>
      </c>
      <c r="R5671">
        <v>104.3</v>
      </c>
      <c r="S5671">
        <v>105</v>
      </c>
      <c r="T5671">
        <v>100.3</v>
      </c>
      <c r="U5671">
        <v>92</v>
      </c>
      <c r="V5671">
        <v>-0.34</v>
      </c>
      <c r="W5671">
        <v>160</v>
      </c>
    </row>
    <row r="5672" spans="1:23" x14ac:dyDescent="0.25">
      <c r="A5672">
        <f>COUNTIF('Value Matchup'!$D$356:$D$423,D5672)</f>
        <v>0</v>
      </c>
      <c r="B5672" t="s">
        <v>2226</v>
      </c>
      <c r="C5672">
        <v>164</v>
      </c>
      <c r="D5672" t="s">
        <v>192</v>
      </c>
      <c r="E5672" t="s">
        <v>167</v>
      </c>
      <c r="F5672" s="79" t="s">
        <v>2204</v>
      </c>
      <c r="G5672">
        <v>0.22</v>
      </c>
      <c r="H5672">
        <v>99.3</v>
      </c>
      <c r="I5672">
        <v>216</v>
      </c>
      <c r="J5672">
        <v>99.1</v>
      </c>
      <c r="K5672">
        <v>107</v>
      </c>
      <c r="L5672">
        <v>65.2</v>
      </c>
      <c r="M5672">
        <v>249</v>
      </c>
      <c r="N5672">
        <v>-1.7999999999999999E-2</v>
      </c>
      <c r="O5672">
        <v>210</v>
      </c>
      <c r="P5672">
        <v>5.63</v>
      </c>
      <c r="Q5672">
        <v>71</v>
      </c>
      <c r="R5672">
        <v>105</v>
      </c>
      <c r="S5672">
        <v>73</v>
      </c>
      <c r="T5672">
        <v>99.4</v>
      </c>
      <c r="U5672">
        <v>73</v>
      </c>
      <c r="V5672">
        <v>-5.5</v>
      </c>
      <c r="W5672">
        <v>286</v>
      </c>
    </row>
    <row r="5673" spans="1:23" x14ac:dyDescent="0.25">
      <c r="A5673">
        <f>COUNTIF('Value Matchup'!$D$356:$D$423,D5673)</f>
        <v>1</v>
      </c>
      <c r="B5673" t="s">
        <v>2226</v>
      </c>
      <c r="C5673">
        <v>165</v>
      </c>
      <c r="D5673" t="s">
        <v>62</v>
      </c>
      <c r="E5673" t="s">
        <v>207</v>
      </c>
      <c r="F5673" s="79" t="s">
        <v>1296</v>
      </c>
      <c r="G5673">
        <v>0.18</v>
      </c>
      <c r="H5673">
        <v>103.2</v>
      </c>
      <c r="I5673">
        <v>149</v>
      </c>
      <c r="J5673">
        <v>103</v>
      </c>
      <c r="K5673">
        <v>180</v>
      </c>
      <c r="L5673">
        <v>67.2</v>
      </c>
      <c r="M5673">
        <v>155</v>
      </c>
      <c r="N5673">
        <v>0.02</v>
      </c>
      <c r="O5673">
        <v>118</v>
      </c>
      <c r="P5673">
        <v>-3.18</v>
      </c>
      <c r="Q5673">
        <v>222</v>
      </c>
      <c r="R5673">
        <v>101.2</v>
      </c>
      <c r="S5673">
        <v>196</v>
      </c>
      <c r="T5673">
        <v>104.4</v>
      </c>
      <c r="U5673">
        <v>240</v>
      </c>
      <c r="V5673">
        <v>5.99</v>
      </c>
      <c r="W5673">
        <v>40</v>
      </c>
    </row>
    <row r="5674" spans="1:23" x14ac:dyDescent="0.25">
      <c r="A5674">
        <f>COUNTIF('Value Matchup'!$D$356:$D$423,D5674)</f>
        <v>0</v>
      </c>
      <c r="B5674" t="s">
        <v>2226</v>
      </c>
      <c r="C5674">
        <v>166</v>
      </c>
      <c r="D5674" t="s">
        <v>364</v>
      </c>
      <c r="E5674" t="s">
        <v>167</v>
      </c>
      <c r="F5674" s="79" t="s">
        <v>1078</v>
      </c>
      <c r="G5674">
        <v>0.16</v>
      </c>
      <c r="H5674">
        <v>98.9</v>
      </c>
      <c r="I5674">
        <v>224</v>
      </c>
      <c r="J5674">
        <v>98.8</v>
      </c>
      <c r="K5674">
        <v>101</v>
      </c>
      <c r="L5674">
        <v>67.400000000000006</v>
      </c>
      <c r="M5674">
        <v>147</v>
      </c>
      <c r="N5674">
        <v>4.9000000000000002E-2</v>
      </c>
      <c r="O5674">
        <v>60</v>
      </c>
      <c r="P5674">
        <v>3.63</v>
      </c>
      <c r="Q5674">
        <v>98</v>
      </c>
      <c r="R5674">
        <v>103.4</v>
      </c>
      <c r="S5674">
        <v>133</v>
      </c>
      <c r="T5674">
        <v>99.8</v>
      </c>
      <c r="U5674">
        <v>83</v>
      </c>
      <c r="V5674">
        <v>-1.79</v>
      </c>
      <c r="W5674">
        <v>197</v>
      </c>
    </row>
    <row r="5675" spans="1:23" x14ac:dyDescent="0.25">
      <c r="A5675">
        <f>COUNTIF('Value Matchup'!$D$356:$D$423,D5675)</f>
        <v>0</v>
      </c>
      <c r="B5675" t="s">
        <v>2226</v>
      </c>
      <c r="C5675">
        <v>167</v>
      </c>
      <c r="D5675" t="s">
        <v>97</v>
      </c>
      <c r="E5675" t="s">
        <v>232</v>
      </c>
      <c r="F5675" s="79" t="s">
        <v>1744</v>
      </c>
      <c r="G5675">
        <v>0.05</v>
      </c>
      <c r="H5675">
        <v>105</v>
      </c>
      <c r="I5675">
        <v>117</v>
      </c>
      <c r="J5675">
        <v>104.9</v>
      </c>
      <c r="K5675">
        <v>218</v>
      </c>
      <c r="L5675">
        <v>60.4</v>
      </c>
      <c r="M5675">
        <v>317</v>
      </c>
      <c r="N5675">
        <v>-3.0000000000000001E-3</v>
      </c>
      <c r="O5675">
        <v>169</v>
      </c>
      <c r="P5675">
        <v>4.99</v>
      </c>
      <c r="Q5675">
        <v>82</v>
      </c>
      <c r="R5675">
        <v>104.7</v>
      </c>
      <c r="S5675">
        <v>84</v>
      </c>
      <c r="T5675">
        <v>99.7</v>
      </c>
      <c r="U5675">
        <v>82</v>
      </c>
      <c r="V5675">
        <v>-11.03</v>
      </c>
      <c r="W5675">
        <v>319</v>
      </c>
    </row>
    <row r="5676" spans="1:23" x14ac:dyDescent="0.25">
      <c r="A5676">
        <f>COUNTIF('Value Matchup'!$D$356:$D$423,D5676)</f>
        <v>0</v>
      </c>
      <c r="B5676" t="s">
        <v>2226</v>
      </c>
      <c r="C5676">
        <v>168</v>
      </c>
      <c r="D5676" t="s">
        <v>315</v>
      </c>
      <c r="E5676" t="s">
        <v>112</v>
      </c>
      <c r="F5676" s="79" t="s">
        <v>447</v>
      </c>
      <c r="G5676">
        <v>-0.22</v>
      </c>
      <c r="H5676">
        <v>104.5</v>
      </c>
      <c r="I5676">
        <v>124</v>
      </c>
      <c r="J5676">
        <v>104.7</v>
      </c>
      <c r="K5676">
        <v>212</v>
      </c>
      <c r="L5676">
        <v>65.599999999999994</v>
      </c>
      <c r="M5676">
        <v>229</v>
      </c>
      <c r="N5676">
        <v>0.09</v>
      </c>
      <c r="O5676">
        <v>12</v>
      </c>
      <c r="P5676">
        <v>3.25</v>
      </c>
      <c r="Q5676">
        <v>104</v>
      </c>
      <c r="R5676">
        <v>105.3</v>
      </c>
      <c r="S5676">
        <v>67</v>
      </c>
      <c r="T5676">
        <v>102.1</v>
      </c>
      <c r="U5676">
        <v>139</v>
      </c>
      <c r="V5676">
        <v>10.45</v>
      </c>
      <c r="W5676">
        <v>17</v>
      </c>
    </row>
    <row r="5677" spans="1:23" x14ac:dyDescent="0.25">
      <c r="A5677">
        <f>COUNTIF('Value Matchup'!$D$356:$D$423,D5677)</f>
        <v>0</v>
      </c>
      <c r="B5677" t="s">
        <v>2226</v>
      </c>
      <c r="C5677">
        <v>169</v>
      </c>
      <c r="D5677" t="s">
        <v>133</v>
      </c>
      <c r="E5677" t="s">
        <v>112</v>
      </c>
      <c r="F5677" s="79" t="s">
        <v>442</v>
      </c>
      <c r="G5677">
        <v>-0.35</v>
      </c>
      <c r="H5677">
        <v>106.5</v>
      </c>
      <c r="I5677">
        <v>94</v>
      </c>
      <c r="J5677">
        <v>106.8</v>
      </c>
      <c r="K5677">
        <v>251</v>
      </c>
      <c r="L5677">
        <v>70.099999999999994</v>
      </c>
      <c r="M5677">
        <v>54</v>
      </c>
      <c r="N5677">
        <v>1.2E-2</v>
      </c>
      <c r="O5677">
        <v>135</v>
      </c>
      <c r="P5677">
        <v>2.41</v>
      </c>
      <c r="Q5677">
        <v>116</v>
      </c>
      <c r="R5677">
        <v>104.2</v>
      </c>
      <c r="S5677">
        <v>106</v>
      </c>
      <c r="T5677">
        <v>101.8</v>
      </c>
      <c r="U5677">
        <v>129</v>
      </c>
      <c r="V5677">
        <v>5.76</v>
      </c>
      <c r="W5677">
        <v>45</v>
      </c>
    </row>
    <row r="5678" spans="1:23" x14ac:dyDescent="0.25">
      <c r="A5678">
        <f>COUNTIF('Value Matchup'!$D$356:$D$423,D5678)</f>
        <v>0</v>
      </c>
      <c r="B5678" t="s">
        <v>2226</v>
      </c>
      <c r="C5678">
        <v>170</v>
      </c>
      <c r="D5678" t="s">
        <v>373</v>
      </c>
      <c r="E5678" t="s">
        <v>167</v>
      </c>
      <c r="F5678" s="79" t="s">
        <v>1785</v>
      </c>
      <c r="G5678">
        <v>-0.41</v>
      </c>
      <c r="H5678">
        <v>106</v>
      </c>
      <c r="I5678">
        <v>99</v>
      </c>
      <c r="J5678">
        <v>106.5</v>
      </c>
      <c r="K5678">
        <v>243</v>
      </c>
      <c r="L5678">
        <v>71.3</v>
      </c>
      <c r="M5678">
        <v>27</v>
      </c>
      <c r="N5678">
        <v>-2.7E-2</v>
      </c>
      <c r="O5678">
        <v>237</v>
      </c>
      <c r="P5678">
        <v>4.82</v>
      </c>
      <c r="Q5678">
        <v>85</v>
      </c>
      <c r="R5678">
        <v>104.1</v>
      </c>
      <c r="S5678">
        <v>110</v>
      </c>
      <c r="T5678">
        <v>99.3</v>
      </c>
      <c r="U5678">
        <v>69</v>
      </c>
      <c r="V5678">
        <v>0.43</v>
      </c>
      <c r="W5678">
        <v>146</v>
      </c>
    </row>
    <row r="5679" spans="1:23" x14ac:dyDescent="0.25">
      <c r="A5679">
        <f>COUNTIF('Value Matchup'!$D$356:$D$423,D5679)</f>
        <v>0</v>
      </c>
      <c r="B5679" t="s">
        <v>2226</v>
      </c>
      <c r="C5679">
        <v>171</v>
      </c>
      <c r="D5679" t="s">
        <v>183</v>
      </c>
      <c r="E5679" t="s">
        <v>176</v>
      </c>
      <c r="F5679" s="79" t="s">
        <v>1405</v>
      </c>
      <c r="G5679">
        <v>-0.43</v>
      </c>
      <c r="H5679">
        <v>99.5</v>
      </c>
      <c r="I5679">
        <v>212</v>
      </c>
      <c r="J5679">
        <v>99.9</v>
      </c>
      <c r="K5679">
        <v>125</v>
      </c>
      <c r="L5679">
        <v>69</v>
      </c>
      <c r="M5679">
        <v>79</v>
      </c>
      <c r="N5679">
        <v>7.0000000000000001E-3</v>
      </c>
      <c r="O5679">
        <v>144</v>
      </c>
      <c r="P5679">
        <v>-0.97</v>
      </c>
      <c r="Q5679">
        <v>171</v>
      </c>
      <c r="R5679">
        <v>100.5</v>
      </c>
      <c r="S5679">
        <v>220</v>
      </c>
      <c r="T5679">
        <v>101.5</v>
      </c>
      <c r="U5679">
        <v>116</v>
      </c>
      <c r="V5679">
        <v>0.47</v>
      </c>
      <c r="W5679">
        <v>143</v>
      </c>
    </row>
    <row r="5680" spans="1:23" x14ac:dyDescent="0.25">
      <c r="A5680">
        <f>COUNTIF('Value Matchup'!$D$356:$D$423,D5680)</f>
        <v>0</v>
      </c>
      <c r="B5680" t="s">
        <v>2226</v>
      </c>
      <c r="C5680">
        <v>172</v>
      </c>
      <c r="D5680" t="s">
        <v>294</v>
      </c>
      <c r="E5680" t="s">
        <v>123</v>
      </c>
      <c r="F5680" s="79" t="s">
        <v>1859</v>
      </c>
      <c r="G5680">
        <v>-0.49</v>
      </c>
      <c r="H5680">
        <v>101.7</v>
      </c>
      <c r="I5680">
        <v>175</v>
      </c>
      <c r="J5680">
        <v>102.2</v>
      </c>
      <c r="K5680">
        <v>167</v>
      </c>
      <c r="L5680">
        <v>66.3</v>
      </c>
      <c r="M5680">
        <v>193</v>
      </c>
      <c r="N5680">
        <v>5.0000000000000001E-3</v>
      </c>
      <c r="O5680">
        <v>150</v>
      </c>
      <c r="P5680">
        <v>-0.03</v>
      </c>
      <c r="Q5680">
        <v>154</v>
      </c>
      <c r="R5680">
        <v>102.5</v>
      </c>
      <c r="S5680">
        <v>160</v>
      </c>
      <c r="T5680">
        <v>102.5</v>
      </c>
      <c r="U5680">
        <v>156</v>
      </c>
      <c r="V5680">
        <v>-3.24</v>
      </c>
      <c r="W5680">
        <v>230</v>
      </c>
    </row>
    <row r="5681" spans="1:23" x14ac:dyDescent="0.25">
      <c r="A5681">
        <f>COUNTIF('Value Matchup'!$D$356:$D$423,D5681)</f>
        <v>0</v>
      </c>
      <c r="B5681" t="s">
        <v>2226</v>
      </c>
      <c r="C5681">
        <v>173</v>
      </c>
      <c r="D5681" t="s">
        <v>122</v>
      </c>
      <c r="E5681" t="s">
        <v>169</v>
      </c>
      <c r="F5681" s="79" t="s">
        <v>2205</v>
      </c>
      <c r="G5681">
        <v>-0.69</v>
      </c>
      <c r="H5681">
        <v>103.5</v>
      </c>
      <c r="I5681">
        <v>142</v>
      </c>
      <c r="J5681">
        <v>104.2</v>
      </c>
      <c r="K5681">
        <v>199</v>
      </c>
      <c r="L5681">
        <v>76.099999999999994</v>
      </c>
      <c r="M5681">
        <v>1</v>
      </c>
      <c r="N5681">
        <v>8.1000000000000003E-2</v>
      </c>
      <c r="O5681">
        <v>19</v>
      </c>
      <c r="P5681">
        <v>-3.51</v>
      </c>
      <c r="Q5681">
        <v>224</v>
      </c>
      <c r="R5681">
        <v>100.7</v>
      </c>
      <c r="S5681">
        <v>215</v>
      </c>
      <c r="T5681">
        <v>104.2</v>
      </c>
      <c r="U5681">
        <v>234</v>
      </c>
      <c r="V5681">
        <v>3.37</v>
      </c>
      <c r="W5681">
        <v>77</v>
      </c>
    </row>
    <row r="5682" spans="1:23" x14ac:dyDescent="0.25">
      <c r="A5682">
        <f>COUNTIF('Value Matchup'!$D$356:$D$423,D5682)</f>
        <v>0</v>
      </c>
      <c r="B5682" t="s">
        <v>2226</v>
      </c>
      <c r="C5682">
        <v>174</v>
      </c>
      <c r="D5682" t="s">
        <v>264</v>
      </c>
      <c r="E5682" t="s">
        <v>112</v>
      </c>
      <c r="F5682" s="79" t="s">
        <v>1188</v>
      </c>
      <c r="G5682">
        <v>-0.77</v>
      </c>
      <c r="H5682">
        <v>102.2</v>
      </c>
      <c r="I5682">
        <v>166</v>
      </c>
      <c r="J5682">
        <v>102.9</v>
      </c>
      <c r="K5682">
        <v>178</v>
      </c>
      <c r="L5682">
        <v>67.5</v>
      </c>
      <c r="M5682">
        <v>143</v>
      </c>
      <c r="N5682">
        <v>-2.7E-2</v>
      </c>
      <c r="O5682">
        <v>236</v>
      </c>
      <c r="P5682">
        <v>-0.61</v>
      </c>
      <c r="Q5682">
        <v>162</v>
      </c>
      <c r="R5682">
        <v>103.4</v>
      </c>
      <c r="S5682">
        <v>131</v>
      </c>
      <c r="T5682">
        <v>104</v>
      </c>
      <c r="U5682">
        <v>224</v>
      </c>
      <c r="V5682">
        <v>-2.9</v>
      </c>
      <c r="W5682">
        <v>223</v>
      </c>
    </row>
    <row r="5683" spans="1:23" x14ac:dyDescent="0.25">
      <c r="A5683">
        <f>COUNTIF('Value Matchup'!$D$356:$D$423,D5683)</f>
        <v>0</v>
      </c>
      <c r="B5683" t="s">
        <v>2226</v>
      </c>
      <c r="C5683">
        <v>175</v>
      </c>
      <c r="D5683" t="s">
        <v>269</v>
      </c>
      <c r="E5683" t="s">
        <v>207</v>
      </c>
      <c r="F5683" s="79" t="s">
        <v>1921</v>
      </c>
      <c r="G5683">
        <v>-0.84</v>
      </c>
      <c r="H5683">
        <v>106.4</v>
      </c>
      <c r="I5683">
        <v>95</v>
      </c>
      <c r="J5683">
        <v>107.3</v>
      </c>
      <c r="K5683">
        <v>257</v>
      </c>
      <c r="L5683">
        <v>69.5</v>
      </c>
      <c r="M5683">
        <v>65</v>
      </c>
      <c r="N5683">
        <v>0.17</v>
      </c>
      <c r="O5683">
        <v>2</v>
      </c>
      <c r="P5683">
        <v>-9.07</v>
      </c>
      <c r="Q5683">
        <v>299</v>
      </c>
      <c r="R5683">
        <v>96.5</v>
      </c>
      <c r="S5683">
        <v>308</v>
      </c>
      <c r="T5683">
        <v>105.5</v>
      </c>
      <c r="U5683">
        <v>283</v>
      </c>
      <c r="V5683">
        <v>-12.14</v>
      </c>
      <c r="W5683">
        <v>321</v>
      </c>
    </row>
    <row r="5684" spans="1:23" x14ac:dyDescent="0.25">
      <c r="A5684">
        <f>COUNTIF('Value Matchup'!$D$356:$D$423,D5684)</f>
        <v>0</v>
      </c>
      <c r="B5684" t="s">
        <v>2226</v>
      </c>
      <c r="C5684">
        <v>176</v>
      </c>
      <c r="D5684" t="s">
        <v>321</v>
      </c>
      <c r="E5684" t="s">
        <v>153</v>
      </c>
      <c r="F5684" s="79" t="s">
        <v>1860</v>
      </c>
      <c r="G5684">
        <v>-0.86</v>
      </c>
      <c r="H5684">
        <v>99.9</v>
      </c>
      <c r="I5684">
        <v>207</v>
      </c>
      <c r="J5684">
        <v>100.8</v>
      </c>
      <c r="K5684">
        <v>139</v>
      </c>
      <c r="L5684">
        <v>66.3</v>
      </c>
      <c r="M5684">
        <v>191</v>
      </c>
      <c r="N5684">
        <v>-6.6000000000000003E-2</v>
      </c>
      <c r="O5684">
        <v>296</v>
      </c>
      <c r="P5684">
        <v>-1.06</v>
      </c>
      <c r="Q5684">
        <v>175</v>
      </c>
      <c r="R5684">
        <v>101.6</v>
      </c>
      <c r="S5684">
        <v>186</v>
      </c>
      <c r="T5684">
        <v>102.7</v>
      </c>
      <c r="U5684">
        <v>166</v>
      </c>
      <c r="V5684">
        <v>3.27</v>
      </c>
      <c r="W5684">
        <v>82</v>
      </c>
    </row>
    <row r="5685" spans="1:23" x14ac:dyDescent="0.25">
      <c r="A5685">
        <f>COUNTIF('Value Matchup'!$D$356:$D$423,D5685)</f>
        <v>0</v>
      </c>
      <c r="B5685" t="s">
        <v>2226</v>
      </c>
      <c r="C5685">
        <v>177</v>
      </c>
      <c r="D5685" t="s">
        <v>295</v>
      </c>
      <c r="E5685" t="s">
        <v>161</v>
      </c>
      <c r="F5685" s="79" t="s">
        <v>1296</v>
      </c>
      <c r="G5685">
        <v>-0.9</v>
      </c>
      <c r="H5685">
        <v>109.5</v>
      </c>
      <c r="I5685">
        <v>50</v>
      </c>
      <c r="J5685">
        <v>110.4</v>
      </c>
      <c r="K5685">
        <v>296</v>
      </c>
      <c r="L5685">
        <v>66.5</v>
      </c>
      <c r="M5685">
        <v>184</v>
      </c>
      <c r="N5685">
        <v>9.0999999999999998E-2</v>
      </c>
      <c r="O5685">
        <v>11</v>
      </c>
      <c r="P5685">
        <v>-1.85</v>
      </c>
      <c r="Q5685">
        <v>190</v>
      </c>
      <c r="R5685">
        <v>100.4</v>
      </c>
      <c r="S5685">
        <v>224</v>
      </c>
      <c r="T5685">
        <v>102.2</v>
      </c>
      <c r="U5685">
        <v>150</v>
      </c>
      <c r="V5685">
        <v>0.23</v>
      </c>
      <c r="W5685">
        <v>150</v>
      </c>
    </row>
    <row r="5686" spans="1:23" x14ac:dyDescent="0.25">
      <c r="A5686">
        <f>COUNTIF('Value Matchup'!$D$356:$D$423,D5686)</f>
        <v>0</v>
      </c>
      <c r="B5686" t="s">
        <v>2226</v>
      </c>
      <c r="C5686">
        <v>178</v>
      </c>
      <c r="D5686" t="s">
        <v>111</v>
      </c>
      <c r="E5686" t="s">
        <v>112</v>
      </c>
      <c r="F5686" s="79" t="s">
        <v>1741</v>
      </c>
      <c r="G5686">
        <v>-0.92</v>
      </c>
      <c r="H5686">
        <v>110</v>
      </c>
      <c r="I5686">
        <v>44</v>
      </c>
      <c r="J5686">
        <v>110.9</v>
      </c>
      <c r="K5686">
        <v>302</v>
      </c>
      <c r="L5686">
        <v>67</v>
      </c>
      <c r="M5686">
        <v>168</v>
      </c>
      <c r="N5686">
        <v>-2.5000000000000001E-2</v>
      </c>
      <c r="O5686">
        <v>230</v>
      </c>
      <c r="P5686">
        <v>-1.77</v>
      </c>
      <c r="Q5686">
        <v>187</v>
      </c>
      <c r="R5686">
        <v>102.3</v>
      </c>
      <c r="S5686">
        <v>168</v>
      </c>
      <c r="T5686">
        <v>104.1</v>
      </c>
      <c r="U5686">
        <v>228</v>
      </c>
      <c r="V5686">
        <v>-6.51</v>
      </c>
      <c r="W5686">
        <v>293</v>
      </c>
    </row>
    <row r="5687" spans="1:23" x14ac:dyDescent="0.25">
      <c r="A5687">
        <f>COUNTIF('Value Matchup'!$D$356:$D$423,D5687)</f>
        <v>0</v>
      </c>
      <c r="B5687" t="s">
        <v>2226</v>
      </c>
      <c r="C5687">
        <v>179</v>
      </c>
      <c r="D5687" t="s">
        <v>2206</v>
      </c>
      <c r="E5687" t="s">
        <v>148</v>
      </c>
      <c r="F5687" s="79" t="s">
        <v>516</v>
      </c>
      <c r="G5687">
        <v>-1.1599999999999999</v>
      </c>
      <c r="H5687">
        <v>104.7</v>
      </c>
      <c r="I5687">
        <v>118</v>
      </c>
      <c r="J5687">
        <v>105.9</v>
      </c>
      <c r="K5687">
        <v>238</v>
      </c>
      <c r="L5687">
        <v>67.599999999999994</v>
      </c>
      <c r="M5687">
        <v>134</v>
      </c>
      <c r="N5687">
        <v>4.9000000000000002E-2</v>
      </c>
      <c r="O5687">
        <v>61</v>
      </c>
      <c r="P5687">
        <v>-7.45</v>
      </c>
      <c r="Q5687">
        <v>282</v>
      </c>
      <c r="R5687">
        <v>98.9</v>
      </c>
      <c r="S5687">
        <v>261</v>
      </c>
      <c r="T5687">
        <v>106.3</v>
      </c>
      <c r="U5687">
        <v>294</v>
      </c>
      <c r="V5687">
        <v>2.38</v>
      </c>
      <c r="W5687">
        <v>100</v>
      </c>
    </row>
    <row r="5688" spans="1:23" x14ac:dyDescent="0.25">
      <c r="A5688">
        <f>COUNTIF('Value Matchup'!$D$356:$D$423,D5688)</f>
        <v>0</v>
      </c>
      <c r="B5688" t="s">
        <v>2226</v>
      </c>
      <c r="C5688">
        <v>180</v>
      </c>
      <c r="D5688" t="s">
        <v>194</v>
      </c>
      <c r="E5688" t="s">
        <v>132</v>
      </c>
      <c r="F5688" s="79" t="s">
        <v>1188</v>
      </c>
      <c r="G5688">
        <v>-1.29</v>
      </c>
      <c r="H5688">
        <v>106.8</v>
      </c>
      <c r="I5688">
        <v>89</v>
      </c>
      <c r="J5688">
        <v>108.1</v>
      </c>
      <c r="K5688">
        <v>273</v>
      </c>
      <c r="L5688">
        <v>69.8</v>
      </c>
      <c r="M5688">
        <v>62</v>
      </c>
      <c r="N5688">
        <v>-8.0000000000000002E-3</v>
      </c>
      <c r="O5688">
        <v>187</v>
      </c>
      <c r="P5688">
        <v>-0.82</v>
      </c>
      <c r="Q5688">
        <v>166</v>
      </c>
      <c r="R5688">
        <v>103.2</v>
      </c>
      <c r="S5688">
        <v>139</v>
      </c>
      <c r="T5688">
        <v>104.1</v>
      </c>
      <c r="U5688">
        <v>227</v>
      </c>
      <c r="V5688">
        <v>6.02</v>
      </c>
      <c r="W5688">
        <v>38</v>
      </c>
    </row>
    <row r="5689" spans="1:23" x14ac:dyDescent="0.25">
      <c r="A5689">
        <f>COUNTIF('Value Matchup'!$D$356:$D$423,D5689)</f>
        <v>0</v>
      </c>
      <c r="B5689" t="s">
        <v>2226</v>
      </c>
      <c r="C5689">
        <v>181</v>
      </c>
      <c r="D5689" t="s">
        <v>152</v>
      </c>
      <c r="E5689" t="s">
        <v>153</v>
      </c>
      <c r="F5689" s="79" t="s">
        <v>1405</v>
      </c>
      <c r="G5689">
        <v>-1.38</v>
      </c>
      <c r="H5689">
        <v>98.4</v>
      </c>
      <c r="I5689">
        <v>234</v>
      </c>
      <c r="J5689">
        <v>99.7</v>
      </c>
      <c r="K5689">
        <v>119</v>
      </c>
      <c r="L5689">
        <v>69.2</v>
      </c>
      <c r="M5689">
        <v>75</v>
      </c>
      <c r="N5689">
        <v>4.4999999999999998E-2</v>
      </c>
      <c r="O5689">
        <v>65</v>
      </c>
      <c r="P5689">
        <v>-1.64</v>
      </c>
      <c r="Q5689">
        <v>183</v>
      </c>
      <c r="R5689">
        <v>101.2</v>
      </c>
      <c r="S5689">
        <v>194</v>
      </c>
      <c r="T5689">
        <v>102.8</v>
      </c>
      <c r="U5689">
        <v>175</v>
      </c>
      <c r="V5689">
        <v>0.71</v>
      </c>
      <c r="W5689">
        <v>136</v>
      </c>
    </row>
    <row r="5690" spans="1:23" x14ac:dyDescent="0.25">
      <c r="A5690">
        <f>COUNTIF('Value Matchup'!$D$356:$D$423,D5690)</f>
        <v>0</v>
      </c>
      <c r="B5690" t="s">
        <v>2226</v>
      </c>
      <c r="C5690">
        <v>182</v>
      </c>
      <c r="D5690" t="s">
        <v>200</v>
      </c>
      <c r="E5690" t="s">
        <v>144</v>
      </c>
      <c r="F5690" s="79" t="s">
        <v>1860</v>
      </c>
      <c r="G5690">
        <v>-1.55</v>
      </c>
      <c r="H5690">
        <v>105.9</v>
      </c>
      <c r="I5690">
        <v>101</v>
      </c>
      <c r="J5690">
        <v>107.5</v>
      </c>
      <c r="K5690">
        <v>263</v>
      </c>
      <c r="L5690">
        <v>67.5</v>
      </c>
      <c r="M5690">
        <v>141</v>
      </c>
      <c r="N5690">
        <v>4.8000000000000001E-2</v>
      </c>
      <c r="O5690">
        <v>63</v>
      </c>
      <c r="P5690">
        <v>3.33</v>
      </c>
      <c r="Q5690">
        <v>101</v>
      </c>
      <c r="R5690">
        <v>104.5</v>
      </c>
      <c r="S5690">
        <v>95</v>
      </c>
      <c r="T5690">
        <v>101.2</v>
      </c>
      <c r="U5690">
        <v>109</v>
      </c>
      <c r="V5690">
        <v>6.65</v>
      </c>
      <c r="W5690">
        <v>34</v>
      </c>
    </row>
    <row r="5691" spans="1:23" x14ac:dyDescent="0.25">
      <c r="A5691">
        <f>COUNTIF('Value Matchup'!$D$356:$D$423,D5691)</f>
        <v>0</v>
      </c>
      <c r="B5691" t="s">
        <v>2226</v>
      </c>
      <c r="C5691">
        <v>183</v>
      </c>
      <c r="D5691" t="s">
        <v>138</v>
      </c>
      <c r="E5691" t="s">
        <v>155</v>
      </c>
      <c r="F5691" s="79" t="s">
        <v>1860</v>
      </c>
      <c r="G5691">
        <v>-1.56</v>
      </c>
      <c r="H5691">
        <v>96</v>
      </c>
      <c r="I5691">
        <v>263</v>
      </c>
      <c r="J5691">
        <v>97.5</v>
      </c>
      <c r="K5691">
        <v>80</v>
      </c>
      <c r="L5691">
        <v>66.7</v>
      </c>
      <c r="M5691">
        <v>178</v>
      </c>
      <c r="N5691">
        <v>-3.2000000000000001E-2</v>
      </c>
      <c r="O5691">
        <v>253</v>
      </c>
      <c r="P5691">
        <v>-0.89</v>
      </c>
      <c r="Q5691">
        <v>167</v>
      </c>
      <c r="R5691">
        <v>101.8</v>
      </c>
      <c r="S5691">
        <v>180</v>
      </c>
      <c r="T5691">
        <v>102.7</v>
      </c>
      <c r="U5691">
        <v>167</v>
      </c>
      <c r="V5691">
        <v>-4.1399999999999997</v>
      </c>
      <c r="W5691">
        <v>256</v>
      </c>
    </row>
    <row r="5692" spans="1:23" x14ac:dyDescent="0.25">
      <c r="A5692">
        <f>COUNTIF('Value Matchup'!$D$356:$D$423,D5692)</f>
        <v>0</v>
      </c>
      <c r="B5692" t="s">
        <v>2226</v>
      </c>
      <c r="C5692">
        <v>184</v>
      </c>
      <c r="D5692" t="s">
        <v>142</v>
      </c>
      <c r="E5692" t="s">
        <v>112</v>
      </c>
      <c r="F5692" s="79" t="s">
        <v>1766</v>
      </c>
      <c r="G5692">
        <v>-1.88</v>
      </c>
      <c r="H5692">
        <v>98.7</v>
      </c>
      <c r="I5692">
        <v>230</v>
      </c>
      <c r="J5692">
        <v>100.6</v>
      </c>
      <c r="K5692">
        <v>134</v>
      </c>
      <c r="L5692">
        <v>66.099999999999994</v>
      </c>
      <c r="M5692">
        <v>202</v>
      </c>
      <c r="N5692">
        <v>0.05</v>
      </c>
      <c r="O5692">
        <v>58</v>
      </c>
      <c r="P5692">
        <v>3.27</v>
      </c>
      <c r="Q5692">
        <v>103</v>
      </c>
      <c r="R5692">
        <v>105.8</v>
      </c>
      <c r="S5692">
        <v>62</v>
      </c>
      <c r="T5692">
        <v>102.5</v>
      </c>
      <c r="U5692">
        <v>155</v>
      </c>
      <c r="V5692">
        <v>8.25</v>
      </c>
      <c r="W5692">
        <v>25</v>
      </c>
    </row>
    <row r="5693" spans="1:23" x14ac:dyDescent="0.25">
      <c r="A5693">
        <f>COUNTIF('Value Matchup'!$D$356:$D$423,D5693)</f>
        <v>0</v>
      </c>
      <c r="B5693" t="s">
        <v>2226</v>
      </c>
      <c r="C5693">
        <v>185</v>
      </c>
      <c r="D5693" t="s">
        <v>314</v>
      </c>
      <c r="E5693" t="s">
        <v>1974</v>
      </c>
      <c r="F5693" s="79" t="s">
        <v>2158</v>
      </c>
      <c r="G5693">
        <v>-2.0699999999999998</v>
      </c>
      <c r="H5693">
        <v>103.7</v>
      </c>
      <c r="I5693">
        <v>136</v>
      </c>
      <c r="J5693">
        <v>105.7</v>
      </c>
      <c r="K5693">
        <v>231</v>
      </c>
      <c r="L5693">
        <v>71.3</v>
      </c>
      <c r="M5693">
        <v>25</v>
      </c>
      <c r="N5693">
        <v>7.0000000000000001E-3</v>
      </c>
      <c r="O5693">
        <v>142</v>
      </c>
      <c r="P5693">
        <v>-6.76</v>
      </c>
      <c r="Q5693">
        <v>273</v>
      </c>
      <c r="R5693">
        <v>100.1</v>
      </c>
      <c r="S5693">
        <v>228</v>
      </c>
      <c r="T5693">
        <v>106.9</v>
      </c>
      <c r="U5693">
        <v>306</v>
      </c>
      <c r="V5693">
        <v>-5</v>
      </c>
      <c r="W5693">
        <v>271</v>
      </c>
    </row>
    <row r="5694" spans="1:23" x14ac:dyDescent="0.25">
      <c r="A5694">
        <f>COUNTIF('Value Matchup'!$D$356:$D$423,D5694)</f>
        <v>0</v>
      </c>
      <c r="B5694" t="s">
        <v>2226</v>
      </c>
      <c r="C5694">
        <v>186</v>
      </c>
      <c r="D5694" t="s">
        <v>230</v>
      </c>
      <c r="E5694" t="s">
        <v>198</v>
      </c>
      <c r="F5694" s="79" t="s">
        <v>1859</v>
      </c>
      <c r="G5694">
        <v>-2.21</v>
      </c>
      <c r="H5694">
        <v>99.6</v>
      </c>
      <c r="I5694">
        <v>208</v>
      </c>
      <c r="J5694">
        <v>101.8</v>
      </c>
      <c r="K5694">
        <v>158</v>
      </c>
      <c r="L5694">
        <v>70.400000000000006</v>
      </c>
      <c r="M5694">
        <v>46</v>
      </c>
      <c r="N5694">
        <v>1.2999999999999999E-2</v>
      </c>
      <c r="O5694">
        <v>131</v>
      </c>
      <c r="P5694">
        <v>-2.0499999999999998</v>
      </c>
      <c r="Q5694">
        <v>198</v>
      </c>
      <c r="R5694">
        <v>100.6</v>
      </c>
      <c r="S5694">
        <v>217</v>
      </c>
      <c r="T5694">
        <v>102.6</v>
      </c>
      <c r="U5694">
        <v>164</v>
      </c>
      <c r="V5694">
        <v>-0.43</v>
      </c>
      <c r="W5694">
        <v>162</v>
      </c>
    </row>
    <row r="5695" spans="1:23" x14ac:dyDescent="0.25">
      <c r="A5695">
        <f>COUNTIF('Value Matchup'!$D$356:$D$423,D5695)</f>
        <v>0</v>
      </c>
      <c r="B5695" t="s">
        <v>2226</v>
      </c>
      <c r="C5695">
        <v>187</v>
      </c>
      <c r="D5695" t="s">
        <v>292</v>
      </c>
      <c r="E5695" t="s">
        <v>110</v>
      </c>
      <c r="F5695" s="79" t="s">
        <v>1997</v>
      </c>
      <c r="G5695">
        <v>-2.27</v>
      </c>
      <c r="H5695">
        <v>107.7</v>
      </c>
      <c r="I5695">
        <v>75</v>
      </c>
      <c r="J5695">
        <v>110</v>
      </c>
      <c r="K5695">
        <v>293</v>
      </c>
      <c r="L5695">
        <v>65.599999999999994</v>
      </c>
      <c r="M5695">
        <v>228</v>
      </c>
      <c r="N5695">
        <v>-2.3E-2</v>
      </c>
      <c r="O5695">
        <v>225</v>
      </c>
      <c r="P5695">
        <v>3.68</v>
      </c>
      <c r="Q5695">
        <v>97</v>
      </c>
      <c r="R5695">
        <v>104.6</v>
      </c>
      <c r="S5695">
        <v>87</v>
      </c>
      <c r="T5695">
        <v>101</v>
      </c>
      <c r="U5695">
        <v>104</v>
      </c>
      <c r="V5695">
        <v>-4.24</v>
      </c>
      <c r="W5695">
        <v>259</v>
      </c>
    </row>
    <row r="5696" spans="1:23" x14ac:dyDescent="0.25">
      <c r="A5696">
        <f>COUNTIF('Value Matchup'!$D$356:$D$423,D5696)</f>
        <v>0</v>
      </c>
      <c r="B5696" t="s">
        <v>2226</v>
      </c>
      <c r="C5696">
        <v>188</v>
      </c>
      <c r="D5696" t="s">
        <v>257</v>
      </c>
      <c r="E5696" t="s">
        <v>155</v>
      </c>
      <c r="F5696" s="79" t="s">
        <v>2204</v>
      </c>
      <c r="G5696">
        <v>-2.35</v>
      </c>
      <c r="H5696">
        <v>101.8</v>
      </c>
      <c r="I5696">
        <v>171</v>
      </c>
      <c r="J5696">
        <v>104.1</v>
      </c>
      <c r="K5696">
        <v>197</v>
      </c>
      <c r="L5696">
        <v>67.599999999999994</v>
      </c>
      <c r="M5696">
        <v>135</v>
      </c>
      <c r="N5696">
        <v>3.5000000000000003E-2</v>
      </c>
      <c r="O5696">
        <v>80</v>
      </c>
      <c r="P5696">
        <v>3.04</v>
      </c>
      <c r="Q5696">
        <v>107</v>
      </c>
      <c r="R5696">
        <v>103.3</v>
      </c>
      <c r="S5696">
        <v>138</v>
      </c>
      <c r="T5696">
        <v>100.2</v>
      </c>
      <c r="U5696">
        <v>91</v>
      </c>
      <c r="V5696">
        <v>12.1</v>
      </c>
      <c r="W5696">
        <v>8</v>
      </c>
    </row>
    <row r="5697" spans="1:23" x14ac:dyDescent="0.25">
      <c r="A5697">
        <f>COUNTIF('Value Matchup'!$D$356:$D$423,D5697)</f>
        <v>0</v>
      </c>
      <c r="B5697" t="s">
        <v>2226</v>
      </c>
      <c r="C5697">
        <v>189</v>
      </c>
      <c r="D5697" t="s">
        <v>157</v>
      </c>
      <c r="E5697" t="s">
        <v>153</v>
      </c>
      <c r="F5697" s="79" t="s">
        <v>1188</v>
      </c>
      <c r="G5697">
        <v>-2.5299999999999998</v>
      </c>
      <c r="H5697">
        <v>100.6</v>
      </c>
      <c r="I5697">
        <v>198</v>
      </c>
      <c r="J5697">
        <v>103.1</v>
      </c>
      <c r="K5697">
        <v>183</v>
      </c>
      <c r="L5697">
        <v>67.8</v>
      </c>
      <c r="M5697">
        <v>126</v>
      </c>
      <c r="N5697">
        <v>-1.9E-2</v>
      </c>
      <c r="O5697">
        <v>213</v>
      </c>
      <c r="P5697">
        <v>-2.31</v>
      </c>
      <c r="Q5697">
        <v>205</v>
      </c>
      <c r="R5697">
        <v>100.6</v>
      </c>
      <c r="S5697">
        <v>218</v>
      </c>
      <c r="T5697">
        <v>102.9</v>
      </c>
      <c r="U5697">
        <v>177</v>
      </c>
      <c r="V5697">
        <v>-0.95</v>
      </c>
      <c r="W5697">
        <v>177</v>
      </c>
    </row>
    <row r="5698" spans="1:23" x14ac:dyDescent="0.25">
      <c r="A5698">
        <f>COUNTIF('Value Matchup'!$D$356:$D$423,D5698)</f>
        <v>0</v>
      </c>
      <c r="B5698" t="s">
        <v>2226</v>
      </c>
      <c r="C5698">
        <v>190</v>
      </c>
      <c r="D5698" t="s">
        <v>308</v>
      </c>
      <c r="E5698" t="s">
        <v>198</v>
      </c>
      <c r="F5698" s="79" t="s">
        <v>2075</v>
      </c>
      <c r="G5698">
        <v>-2.6</v>
      </c>
      <c r="H5698">
        <v>99.5</v>
      </c>
      <c r="I5698">
        <v>211</v>
      </c>
      <c r="J5698">
        <v>102.1</v>
      </c>
      <c r="K5698">
        <v>165</v>
      </c>
      <c r="L5698">
        <v>68.099999999999994</v>
      </c>
      <c r="M5698">
        <v>115</v>
      </c>
      <c r="N5698">
        <v>5.0000000000000001E-3</v>
      </c>
      <c r="O5698">
        <v>148</v>
      </c>
      <c r="P5698">
        <v>-3.7</v>
      </c>
      <c r="Q5698">
        <v>231</v>
      </c>
      <c r="R5698">
        <v>100.7</v>
      </c>
      <c r="S5698">
        <v>212</v>
      </c>
      <c r="T5698">
        <v>104.4</v>
      </c>
      <c r="U5698">
        <v>243</v>
      </c>
      <c r="V5698">
        <v>-5.22</v>
      </c>
      <c r="W5698">
        <v>278</v>
      </c>
    </row>
    <row r="5699" spans="1:23" x14ac:dyDescent="0.25">
      <c r="A5699">
        <f>COUNTIF('Value Matchup'!$D$356:$D$423,D5699)</f>
        <v>0</v>
      </c>
      <c r="B5699" t="s">
        <v>2226</v>
      </c>
      <c r="C5699">
        <v>191</v>
      </c>
      <c r="D5699" t="s">
        <v>242</v>
      </c>
      <c r="E5699" t="s">
        <v>207</v>
      </c>
      <c r="F5699" s="79" t="s">
        <v>1406</v>
      </c>
      <c r="G5699">
        <v>-2.72</v>
      </c>
      <c r="H5699">
        <v>103.5</v>
      </c>
      <c r="I5699">
        <v>143</v>
      </c>
      <c r="J5699">
        <v>106.2</v>
      </c>
      <c r="K5699">
        <v>240</v>
      </c>
      <c r="L5699">
        <v>68.400000000000006</v>
      </c>
      <c r="M5699">
        <v>102</v>
      </c>
      <c r="N5699">
        <v>6.5000000000000002E-2</v>
      </c>
      <c r="O5699">
        <v>38</v>
      </c>
      <c r="P5699">
        <v>-7.69</v>
      </c>
      <c r="Q5699">
        <v>287</v>
      </c>
      <c r="R5699">
        <v>98</v>
      </c>
      <c r="S5699">
        <v>282</v>
      </c>
      <c r="T5699">
        <v>105.7</v>
      </c>
      <c r="U5699">
        <v>288</v>
      </c>
      <c r="V5699">
        <v>-7.68</v>
      </c>
      <c r="W5699">
        <v>304</v>
      </c>
    </row>
    <row r="5700" spans="1:23" x14ac:dyDescent="0.25">
      <c r="A5700">
        <f>COUNTIF('Value Matchup'!$D$356:$D$423,D5700)</f>
        <v>0</v>
      </c>
      <c r="B5700" t="s">
        <v>2226</v>
      </c>
      <c r="C5700">
        <v>192</v>
      </c>
      <c r="D5700" t="s">
        <v>399</v>
      </c>
      <c r="E5700" t="s">
        <v>108</v>
      </c>
      <c r="F5700" s="79" t="s">
        <v>1988</v>
      </c>
      <c r="G5700">
        <v>-2.73</v>
      </c>
      <c r="H5700">
        <v>97.8</v>
      </c>
      <c r="I5700">
        <v>246</v>
      </c>
      <c r="J5700">
        <v>100.5</v>
      </c>
      <c r="K5700">
        <v>132</v>
      </c>
      <c r="L5700">
        <v>62.2</v>
      </c>
      <c r="M5700">
        <v>304</v>
      </c>
      <c r="N5700">
        <v>7.0000000000000001E-3</v>
      </c>
      <c r="O5700">
        <v>141</v>
      </c>
      <c r="P5700">
        <v>-5.69</v>
      </c>
      <c r="Q5700">
        <v>263</v>
      </c>
      <c r="R5700">
        <v>98</v>
      </c>
      <c r="S5700">
        <v>279</v>
      </c>
      <c r="T5700">
        <v>103.7</v>
      </c>
      <c r="U5700">
        <v>209</v>
      </c>
      <c r="V5700">
        <v>11.01</v>
      </c>
      <c r="W5700">
        <v>14</v>
      </c>
    </row>
    <row r="5701" spans="1:23" x14ac:dyDescent="0.25">
      <c r="A5701">
        <f>COUNTIF('Value Matchup'!$D$356:$D$423,D5701)</f>
        <v>1</v>
      </c>
      <c r="B5701" t="s">
        <v>2226</v>
      </c>
      <c r="C5701">
        <v>193</v>
      </c>
      <c r="D5701" t="s">
        <v>281</v>
      </c>
      <c r="E5701" t="s">
        <v>198</v>
      </c>
      <c r="F5701" s="79" t="s">
        <v>1860</v>
      </c>
      <c r="G5701">
        <v>-2.75</v>
      </c>
      <c r="H5701">
        <v>104.3</v>
      </c>
      <c r="I5701">
        <v>127</v>
      </c>
      <c r="J5701">
        <v>107.1</v>
      </c>
      <c r="K5701">
        <v>254</v>
      </c>
      <c r="L5701">
        <v>66.099999999999994</v>
      </c>
      <c r="M5701">
        <v>204</v>
      </c>
      <c r="N5701">
        <v>-0.02</v>
      </c>
      <c r="O5701">
        <v>217</v>
      </c>
      <c r="P5701">
        <v>-1.1200000000000001</v>
      </c>
      <c r="Q5701">
        <v>176</v>
      </c>
      <c r="R5701">
        <v>100.8</v>
      </c>
      <c r="S5701">
        <v>209</v>
      </c>
      <c r="T5701">
        <v>101.9</v>
      </c>
      <c r="U5701">
        <v>133</v>
      </c>
      <c r="V5701">
        <v>2.42</v>
      </c>
      <c r="W5701">
        <v>96</v>
      </c>
    </row>
    <row r="5702" spans="1:23" x14ac:dyDescent="0.25">
      <c r="A5702">
        <f>COUNTIF('Value Matchup'!$D$356:$D$423,D5702)</f>
        <v>0</v>
      </c>
      <c r="B5702" t="s">
        <v>2226</v>
      </c>
      <c r="C5702">
        <v>194</v>
      </c>
      <c r="D5702" t="s">
        <v>311</v>
      </c>
      <c r="E5702" t="s">
        <v>144</v>
      </c>
      <c r="F5702" s="79" t="s">
        <v>1867</v>
      </c>
      <c r="G5702">
        <v>-2.78</v>
      </c>
      <c r="H5702">
        <v>102</v>
      </c>
      <c r="I5702">
        <v>169</v>
      </c>
      <c r="J5702">
        <v>104.8</v>
      </c>
      <c r="K5702">
        <v>214</v>
      </c>
      <c r="L5702">
        <v>64.599999999999994</v>
      </c>
      <c r="M5702">
        <v>269</v>
      </c>
      <c r="N5702">
        <v>-0.01</v>
      </c>
      <c r="O5702">
        <v>190</v>
      </c>
      <c r="P5702">
        <v>1.6</v>
      </c>
      <c r="Q5702">
        <v>128</v>
      </c>
      <c r="R5702">
        <v>103.3</v>
      </c>
      <c r="S5702">
        <v>137</v>
      </c>
      <c r="T5702">
        <v>101.7</v>
      </c>
      <c r="U5702">
        <v>126</v>
      </c>
      <c r="V5702">
        <v>3.61</v>
      </c>
      <c r="W5702">
        <v>69</v>
      </c>
    </row>
    <row r="5703" spans="1:23" x14ac:dyDescent="0.25">
      <c r="A5703">
        <f>COUNTIF('Value Matchup'!$D$356:$D$423,D5703)</f>
        <v>0</v>
      </c>
      <c r="B5703" t="s">
        <v>2226</v>
      </c>
      <c r="C5703">
        <v>195</v>
      </c>
      <c r="D5703" t="s">
        <v>266</v>
      </c>
      <c r="E5703" t="s">
        <v>182</v>
      </c>
      <c r="F5703" s="79" t="s">
        <v>1844</v>
      </c>
      <c r="G5703">
        <v>-3.25</v>
      </c>
      <c r="H5703">
        <v>96.5</v>
      </c>
      <c r="I5703">
        <v>259</v>
      </c>
      <c r="J5703">
        <v>99.8</v>
      </c>
      <c r="K5703">
        <v>120</v>
      </c>
      <c r="L5703">
        <v>64.900000000000006</v>
      </c>
      <c r="M5703">
        <v>258</v>
      </c>
      <c r="N5703">
        <v>-1.0999999999999999E-2</v>
      </c>
      <c r="O5703">
        <v>191</v>
      </c>
      <c r="P5703">
        <v>3.75</v>
      </c>
      <c r="Q5703">
        <v>96</v>
      </c>
      <c r="R5703">
        <v>104.6</v>
      </c>
      <c r="S5703">
        <v>88</v>
      </c>
      <c r="T5703">
        <v>100.9</v>
      </c>
      <c r="U5703">
        <v>103</v>
      </c>
      <c r="V5703">
        <v>0.55000000000000004</v>
      </c>
      <c r="W5703">
        <v>142</v>
      </c>
    </row>
    <row r="5704" spans="1:23" x14ac:dyDescent="0.25">
      <c r="A5704">
        <f>COUNTIF('Value Matchup'!$D$356:$D$423,D5704)</f>
        <v>0</v>
      </c>
      <c r="B5704" t="s">
        <v>2226</v>
      </c>
      <c r="C5704">
        <v>196</v>
      </c>
      <c r="D5704" t="s">
        <v>2207</v>
      </c>
      <c r="E5704" t="s">
        <v>108</v>
      </c>
      <c r="F5704" s="79" t="s">
        <v>2197</v>
      </c>
      <c r="G5704">
        <v>-3.28</v>
      </c>
      <c r="H5704">
        <v>101.4</v>
      </c>
      <c r="I5704">
        <v>182</v>
      </c>
      <c r="J5704">
        <v>104.7</v>
      </c>
      <c r="K5704">
        <v>209</v>
      </c>
      <c r="L5704">
        <v>67.400000000000006</v>
      </c>
      <c r="M5704">
        <v>148</v>
      </c>
      <c r="N5704">
        <v>-3.5000000000000003E-2</v>
      </c>
      <c r="O5704">
        <v>261</v>
      </c>
      <c r="P5704">
        <v>-7.56</v>
      </c>
      <c r="Q5704">
        <v>283</v>
      </c>
      <c r="R5704">
        <v>96.4</v>
      </c>
      <c r="S5704">
        <v>310</v>
      </c>
      <c r="T5704">
        <v>104</v>
      </c>
      <c r="U5704">
        <v>221</v>
      </c>
      <c r="V5704">
        <v>-1.1000000000000001</v>
      </c>
      <c r="W5704">
        <v>181</v>
      </c>
    </row>
    <row r="5705" spans="1:23" x14ac:dyDescent="0.25">
      <c r="A5705">
        <f>COUNTIF('Value Matchup'!$D$356:$D$423,D5705)</f>
        <v>0</v>
      </c>
      <c r="B5705" t="s">
        <v>2226</v>
      </c>
      <c r="C5705">
        <v>197</v>
      </c>
      <c r="D5705" t="s">
        <v>261</v>
      </c>
      <c r="E5705" t="s">
        <v>118</v>
      </c>
      <c r="F5705" s="79" t="s">
        <v>1860</v>
      </c>
      <c r="G5705">
        <v>-3.32</v>
      </c>
      <c r="H5705">
        <v>99.5</v>
      </c>
      <c r="I5705">
        <v>209</v>
      </c>
      <c r="J5705">
        <v>102.9</v>
      </c>
      <c r="K5705">
        <v>175</v>
      </c>
      <c r="L5705">
        <v>68.3</v>
      </c>
      <c r="M5705">
        <v>108</v>
      </c>
      <c r="N5705">
        <v>-9.9000000000000005E-2</v>
      </c>
      <c r="O5705">
        <v>312</v>
      </c>
      <c r="P5705">
        <v>-5.43</v>
      </c>
      <c r="Q5705">
        <v>258</v>
      </c>
      <c r="R5705">
        <v>99.6</v>
      </c>
      <c r="S5705">
        <v>240</v>
      </c>
      <c r="T5705">
        <v>105</v>
      </c>
      <c r="U5705">
        <v>272</v>
      </c>
      <c r="V5705">
        <v>-2.02</v>
      </c>
      <c r="W5705">
        <v>205</v>
      </c>
    </row>
    <row r="5706" spans="1:23" x14ac:dyDescent="0.25">
      <c r="A5706">
        <f>COUNTIF('Value Matchup'!$D$356:$D$423,D5706)</f>
        <v>0</v>
      </c>
      <c r="B5706" t="s">
        <v>2226</v>
      </c>
      <c r="C5706">
        <v>198</v>
      </c>
      <c r="D5706" t="s">
        <v>137</v>
      </c>
      <c r="E5706" t="s">
        <v>118</v>
      </c>
      <c r="F5706" s="79" t="s">
        <v>1988</v>
      </c>
      <c r="G5706">
        <v>-3.57</v>
      </c>
      <c r="H5706">
        <v>96.7</v>
      </c>
      <c r="I5706">
        <v>258</v>
      </c>
      <c r="J5706">
        <v>100.3</v>
      </c>
      <c r="K5706">
        <v>129</v>
      </c>
      <c r="L5706">
        <v>66.099999999999994</v>
      </c>
      <c r="M5706">
        <v>203</v>
      </c>
      <c r="N5706">
        <v>7.0000000000000001E-3</v>
      </c>
      <c r="O5706">
        <v>145</v>
      </c>
      <c r="P5706">
        <v>-5.23</v>
      </c>
      <c r="Q5706">
        <v>254</v>
      </c>
      <c r="R5706">
        <v>99.3</v>
      </c>
      <c r="S5706">
        <v>251</v>
      </c>
      <c r="T5706">
        <v>104.5</v>
      </c>
      <c r="U5706">
        <v>251</v>
      </c>
      <c r="V5706">
        <v>-2.15</v>
      </c>
      <c r="W5706">
        <v>207</v>
      </c>
    </row>
    <row r="5707" spans="1:23" x14ac:dyDescent="0.25">
      <c r="A5707">
        <f>COUNTIF('Value Matchup'!$D$356:$D$423,D5707)</f>
        <v>0</v>
      </c>
      <c r="B5707" t="s">
        <v>2226</v>
      </c>
      <c r="C5707">
        <v>199</v>
      </c>
      <c r="D5707" t="s">
        <v>221</v>
      </c>
      <c r="E5707" t="s">
        <v>118</v>
      </c>
      <c r="F5707" s="79" t="s">
        <v>1581</v>
      </c>
      <c r="G5707">
        <v>-3.68</v>
      </c>
      <c r="H5707">
        <v>98.2</v>
      </c>
      <c r="I5707">
        <v>239</v>
      </c>
      <c r="J5707">
        <v>101.9</v>
      </c>
      <c r="K5707">
        <v>160</v>
      </c>
      <c r="L5707">
        <v>64.099999999999994</v>
      </c>
      <c r="M5707">
        <v>280</v>
      </c>
      <c r="N5707">
        <v>2.4E-2</v>
      </c>
      <c r="O5707">
        <v>108</v>
      </c>
      <c r="P5707">
        <v>-6.37</v>
      </c>
      <c r="Q5707">
        <v>271</v>
      </c>
      <c r="R5707">
        <v>98.3</v>
      </c>
      <c r="S5707">
        <v>273</v>
      </c>
      <c r="T5707">
        <v>104.6</v>
      </c>
      <c r="U5707">
        <v>257</v>
      </c>
      <c r="V5707">
        <v>-4.04</v>
      </c>
      <c r="W5707">
        <v>255</v>
      </c>
    </row>
    <row r="5708" spans="1:23" x14ac:dyDescent="0.25">
      <c r="A5708">
        <f>COUNTIF('Value Matchup'!$D$356:$D$423,D5708)</f>
        <v>1</v>
      </c>
      <c r="B5708" t="s">
        <v>2226</v>
      </c>
      <c r="C5708">
        <v>200</v>
      </c>
      <c r="D5708" t="s">
        <v>42</v>
      </c>
      <c r="E5708" t="s">
        <v>169</v>
      </c>
      <c r="F5708" s="79" t="s">
        <v>2204</v>
      </c>
      <c r="G5708">
        <v>-3.75</v>
      </c>
      <c r="H5708">
        <v>104.2</v>
      </c>
      <c r="I5708">
        <v>128</v>
      </c>
      <c r="J5708">
        <v>108</v>
      </c>
      <c r="K5708">
        <v>270</v>
      </c>
      <c r="L5708">
        <v>68.400000000000006</v>
      </c>
      <c r="M5708">
        <v>105</v>
      </c>
      <c r="N5708">
        <v>1.6E-2</v>
      </c>
      <c r="O5708">
        <v>122</v>
      </c>
      <c r="P5708">
        <v>-0.27</v>
      </c>
      <c r="Q5708">
        <v>156</v>
      </c>
      <c r="R5708">
        <v>102.5</v>
      </c>
      <c r="S5708">
        <v>161</v>
      </c>
      <c r="T5708">
        <v>102.8</v>
      </c>
      <c r="U5708">
        <v>170</v>
      </c>
      <c r="V5708">
        <v>12.94</v>
      </c>
      <c r="W5708">
        <v>6</v>
      </c>
    </row>
    <row r="5709" spans="1:23" x14ac:dyDescent="0.25">
      <c r="A5709">
        <f>COUNTIF('Value Matchup'!$D$356:$D$423,D5709)</f>
        <v>0</v>
      </c>
      <c r="B5709" t="s">
        <v>2226</v>
      </c>
      <c r="C5709">
        <v>201</v>
      </c>
      <c r="D5709" t="s">
        <v>220</v>
      </c>
      <c r="E5709" t="s">
        <v>173</v>
      </c>
      <c r="F5709" s="79" t="s">
        <v>1785</v>
      </c>
      <c r="G5709">
        <v>-3.76</v>
      </c>
      <c r="H5709">
        <v>103.3</v>
      </c>
      <c r="I5709">
        <v>145</v>
      </c>
      <c r="J5709">
        <v>107.1</v>
      </c>
      <c r="K5709">
        <v>255</v>
      </c>
      <c r="L5709">
        <v>64.900000000000006</v>
      </c>
      <c r="M5709">
        <v>259</v>
      </c>
      <c r="N5709">
        <v>-6.2E-2</v>
      </c>
      <c r="O5709">
        <v>292</v>
      </c>
      <c r="P5709">
        <v>1.65</v>
      </c>
      <c r="Q5709">
        <v>127</v>
      </c>
      <c r="R5709">
        <v>104.2</v>
      </c>
      <c r="S5709">
        <v>107</v>
      </c>
      <c r="T5709">
        <v>102.5</v>
      </c>
      <c r="U5709">
        <v>159</v>
      </c>
      <c r="V5709">
        <v>0.96</v>
      </c>
      <c r="W5709">
        <v>131</v>
      </c>
    </row>
    <row r="5710" spans="1:23" x14ac:dyDescent="0.25">
      <c r="A5710">
        <f>COUNTIF('Value Matchup'!$D$356:$D$423,D5710)</f>
        <v>0</v>
      </c>
      <c r="B5710" t="s">
        <v>2226</v>
      </c>
      <c r="C5710">
        <v>202</v>
      </c>
      <c r="D5710" t="s">
        <v>160</v>
      </c>
      <c r="E5710" t="s">
        <v>161</v>
      </c>
      <c r="F5710" s="79" t="s">
        <v>1844</v>
      </c>
      <c r="G5710">
        <v>-3.77</v>
      </c>
      <c r="H5710">
        <v>99.3</v>
      </c>
      <c r="I5710">
        <v>218</v>
      </c>
      <c r="J5710">
        <v>103</v>
      </c>
      <c r="K5710">
        <v>182</v>
      </c>
      <c r="L5710">
        <v>68.599999999999994</v>
      </c>
      <c r="M5710">
        <v>97</v>
      </c>
      <c r="N5710">
        <v>-0.11600000000000001</v>
      </c>
      <c r="O5710">
        <v>321</v>
      </c>
      <c r="P5710">
        <v>-2.58</v>
      </c>
      <c r="Q5710">
        <v>210</v>
      </c>
      <c r="R5710">
        <v>101.2</v>
      </c>
      <c r="S5710">
        <v>197</v>
      </c>
      <c r="T5710">
        <v>103.8</v>
      </c>
      <c r="U5710">
        <v>211</v>
      </c>
      <c r="V5710">
        <v>-0.42</v>
      </c>
      <c r="W5710">
        <v>161</v>
      </c>
    </row>
    <row r="5711" spans="1:23" x14ac:dyDescent="0.25">
      <c r="A5711">
        <f>COUNTIF('Value Matchup'!$D$356:$D$423,D5711)</f>
        <v>0</v>
      </c>
      <c r="B5711" t="s">
        <v>2226</v>
      </c>
      <c r="C5711">
        <v>203</v>
      </c>
      <c r="D5711" t="s">
        <v>196</v>
      </c>
      <c r="E5711" t="s">
        <v>112</v>
      </c>
      <c r="F5711" s="79" t="s">
        <v>1998</v>
      </c>
      <c r="G5711">
        <v>-3.86</v>
      </c>
      <c r="H5711">
        <v>104</v>
      </c>
      <c r="I5711">
        <v>132</v>
      </c>
      <c r="J5711">
        <v>107.8</v>
      </c>
      <c r="K5711">
        <v>267</v>
      </c>
      <c r="L5711">
        <v>72.8</v>
      </c>
      <c r="M5711">
        <v>8</v>
      </c>
      <c r="N5711">
        <v>5.7000000000000002E-2</v>
      </c>
      <c r="O5711">
        <v>47</v>
      </c>
      <c r="P5711">
        <v>-1.01</v>
      </c>
      <c r="Q5711">
        <v>173</v>
      </c>
      <c r="R5711">
        <v>102.1</v>
      </c>
      <c r="S5711">
        <v>171</v>
      </c>
      <c r="T5711">
        <v>103.1</v>
      </c>
      <c r="U5711">
        <v>189</v>
      </c>
      <c r="V5711">
        <v>-7.61</v>
      </c>
      <c r="W5711">
        <v>302</v>
      </c>
    </row>
    <row r="5712" spans="1:23" x14ac:dyDescent="0.25">
      <c r="A5712">
        <f>COUNTIF('Value Matchup'!$D$356:$D$423,D5712)</f>
        <v>0</v>
      </c>
      <c r="B5712" t="s">
        <v>2226</v>
      </c>
      <c r="C5712">
        <v>204</v>
      </c>
      <c r="D5712" t="s">
        <v>259</v>
      </c>
      <c r="E5712" t="s">
        <v>151</v>
      </c>
      <c r="F5712" s="79" t="s">
        <v>1661</v>
      </c>
      <c r="G5712">
        <v>-4.09</v>
      </c>
      <c r="H5712">
        <v>98.4</v>
      </c>
      <c r="I5712">
        <v>233</v>
      </c>
      <c r="J5712">
        <v>102.5</v>
      </c>
      <c r="K5712">
        <v>173</v>
      </c>
      <c r="L5712">
        <v>69.8</v>
      </c>
      <c r="M5712">
        <v>59</v>
      </c>
      <c r="N5712">
        <v>-2.1000000000000001E-2</v>
      </c>
      <c r="O5712">
        <v>219</v>
      </c>
      <c r="P5712">
        <v>0.23</v>
      </c>
      <c r="Q5712">
        <v>149</v>
      </c>
      <c r="R5712">
        <v>103.2</v>
      </c>
      <c r="S5712">
        <v>140</v>
      </c>
      <c r="T5712">
        <v>103</v>
      </c>
      <c r="U5712">
        <v>184</v>
      </c>
      <c r="V5712">
        <v>-1.78</v>
      </c>
      <c r="W5712">
        <v>196</v>
      </c>
    </row>
    <row r="5713" spans="1:23" x14ac:dyDescent="0.25">
      <c r="A5713">
        <f>COUNTIF('Value Matchup'!$D$356:$D$423,D5713)</f>
        <v>0</v>
      </c>
      <c r="B5713" t="s">
        <v>2226</v>
      </c>
      <c r="C5713">
        <v>205</v>
      </c>
      <c r="D5713" t="s">
        <v>343</v>
      </c>
      <c r="E5713" t="s">
        <v>207</v>
      </c>
      <c r="F5713" s="79" t="s">
        <v>2049</v>
      </c>
      <c r="G5713">
        <v>-4.16</v>
      </c>
      <c r="H5713">
        <v>101</v>
      </c>
      <c r="I5713">
        <v>192</v>
      </c>
      <c r="J5713">
        <v>105.1</v>
      </c>
      <c r="K5713">
        <v>222</v>
      </c>
      <c r="L5713">
        <v>58.8</v>
      </c>
      <c r="M5713">
        <v>324</v>
      </c>
      <c r="N5713">
        <v>-8.0000000000000002E-3</v>
      </c>
      <c r="O5713">
        <v>186</v>
      </c>
      <c r="P5713">
        <v>-2.42</v>
      </c>
      <c r="Q5713">
        <v>207</v>
      </c>
      <c r="R5713">
        <v>102.1</v>
      </c>
      <c r="S5713">
        <v>170</v>
      </c>
      <c r="T5713">
        <v>104.5</v>
      </c>
      <c r="U5713">
        <v>252</v>
      </c>
      <c r="V5713">
        <v>6.06</v>
      </c>
      <c r="W5713">
        <v>36</v>
      </c>
    </row>
    <row r="5714" spans="1:23" x14ac:dyDescent="0.25">
      <c r="A5714">
        <f>COUNTIF('Value Matchup'!$D$356:$D$423,D5714)</f>
        <v>0</v>
      </c>
      <c r="B5714" t="s">
        <v>2226</v>
      </c>
      <c r="C5714">
        <v>206</v>
      </c>
      <c r="D5714" t="s">
        <v>191</v>
      </c>
      <c r="E5714" t="s">
        <v>182</v>
      </c>
      <c r="F5714" s="79" t="s">
        <v>1740</v>
      </c>
      <c r="G5714">
        <v>-4.17</v>
      </c>
      <c r="H5714">
        <v>99.4</v>
      </c>
      <c r="I5714">
        <v>215</v>
      </c>
      <c r="J5714">
        <v>103.5</v>
      </c>
      <c r="K5714">
        <v>190</v>
      </c>
      <c r="L5714">
        <v>68</v>
      </c>
      <c r="M5714">
        <v>119</v>
      </c>
      <c r="N5714">
        <v>-1.4999999999999999E-2</v>
      </c>
      <c r="O5714">
        <v>203</v>
      </c>
      <c r="P5714">
        <v>2.99</v>
      </c>
      <c r="Q5714">
        <v>110</v>
      </c>
      <c r="R5714">
        <v>103.5</v>
      </c>
      <c r="S5714">
        <v>127</v>
      </c>
      <c r="T5714">
        <v>100.5</v>
      </c>
      <c r="U5714">
        <v>96</v>
      </c>
      <c r="V5714">
        <v>-3.32</v>
      </c>
      <c r="W5714">
        <v>233</v>
      </c>
    </row>
    <row r="5715" spans="1:23" x14ac:dyDescent="0.25">
      <c r="A5715">
        <f>COUNTIF('Value Matchup'!$D$356:$D$423,D5715)</f>
        <v>0</v>
      </c>
      <c r="B5715" t="s">
        <v>2226</v>
      </c>
      <c r="C5715">
        <v>207</v>
      </c>
      <c r="D5715" t="s">
        <v>325</v>
      </c>
      <c r="E5715" t="s">
        <v>151</v>
      </c>
      <c r="F5715" s="79" t="s">
        <v>1867</v>
      </c>
      <c r="G5715">
        <v>-4.25</v>
      </c>
      <c r="H5715">
        <v>98.7</v>
      </c>
      <c r="I5715">
        <v>229</v>
      </c>
      <c r="J5715">
        <v>103</v>
      </c>
      <c r="K5715">
        <v>179</v>
      </c>
      <c r="L5715">
        <v>68.2</v>
      </c>
      <c r="M5715">
        <v>113</v>
      </c>
      <c r="N5715">
        <v>1.0999999999999999E-2</v>
      </c>
      <c r="O5715">
        <v>137</v>
      </c>
      <c r="P5715">
        <v>1.38</v>
      </c>
      <c r="Q5715">
        <v>130</v>
      </c>
      <c r="R5715">
        <v>103</v>
      </c>
      <c r="S5715">
        <v>147</v>
      </c>
      <c r="T5715">
        <v>101.6</v>
      </c>
      <c r="U5715">
        <v>121</v>
      </c>
      <c r="V5715">
        <v>0.81</v>
      </c>
      <c r="W5715">
        <v>135</v>
      </c>
    </row>
    <row r="5716" spans="1:23" x14ac:dyDescent="0.25">
      <c r="A5716">
        <f>COUNTIF('Value Matchup'!$D$356:$D$423,D5716)</f>
        <v>0</v>
      </c>
      <c r="B5716" t="s">
        <v>2226</v>
      </c>
      <c r="C5716">
        <v>208</v>
      </c>
      <c r="D5716" t="s">
        <v>411</v>
      </c>
      <c r="E5716" t="s">
        <v>1668</v>
      </c>
      <c r="F5716" s="79" t="s">
        <v>1993</v>
      </c>
      <c r="G5716">
        <v>-4.29</v>
      </c>
      <c r="H5716">
        <v>101.5</v>
      </c>
      <c r="I5716">
        <v>177</v>
      </c>
      <c r="J5716">
        <v>105.8</v>
      </c>
      <c r="K5716">
        <v>233</v>
      </c>
      <c r="L5716">
        <v>68.7</v>
      </c>
      <c r="M5716">
        <v>89</v>
      </c>
      <c r="N5716">
        <v>-1.2E-2</v>
      </c>
      <c r="O5716">
        <v>196</v>
      </c>
      <c r="P5716">
        <v>6.23</v>
      </c>
      <c r="Q5716">
        <v>68</v>
      </c>
      <c r="R5716">
        <v>106.4</v>
      </c>
      <c r="S5716">
        <v>38</v>
      </c>
      <c r="T5716">
        <v>100.2</v>
      </c>
      <c r="U5716">
        <v>90</v>
      </c>
      <c r="V5716">
        <v>-4.2699999999999996</v>
      </c>
      <c r="W5716">
        <v>260</v>
      </c>
    </row>
    <row r="5717" spans="1:23" x14ac:dyDescent="0.25">
      <c r="A5717">
        <f>COUNTIF('Value Matchup'!$D$356:$D$423,D5717)</f>
        <v>0</v>
      </c>
      <c r="B5717" t="s">
        <v>2226</v>
      </c>
      <c r="C5717">
        <v>209</v>
      </c>
      <c r="D5717" t="s">
        <v>323</v>
      </c>
      <c r="E5717" t="s">
        <v>232</v>
      </c>
      <c r="F5717" s="79" t="s">
        <v>1772</v>
      </c>
      <c r="G5717">
        <v>-4.58</v>
      </c>
      <c r="H5717">
        <v>98.6</v>
      </c>
      <c r="I5717">
        <v>231</v>
      </c>
      <c r="J5717">
        <v>103.2</v>
      </c>
      <c r="K5717">
        <v>185</v>
      </c>
      <c r="L5717">
        <v>67.599999999999994</v>
      </c>
      <c r="M5717">
        <v>133</v>
      </c>
      <c r="N5717">
        <v>-4.0000000000000001E-3</v>
      </c>
      <c r="O5717">
        <v>171</v>
      </c>
      <c r="P5717">
        <v>8.26</v>
      </c>
      <c r="Q5717">
        <v>37</v>
      </c>
      <c r="R5717">
        <v>106.4</v>
      </c>
      <c r="S5717">
        <v>39</v>
      </c>
      <c r="T5717">
        <v>98.2</v>
      </c>
      <c r="U5717">
        <v>40</v>
      </c>
      <c r="V5717">
        <v>-1.64</v>
      </c>
      <c r="W5717">
        <v>193</v>
      </c>
    </row>
    <row r="5718" spans="1:23" x14ac:dyDescent="0.25">
      <c r="A5718">
        <f>COUNTIF('Value Matchup'!$D$356:$D$423,D5718)</f>
        <v>0</v>
      </c>
      <c r="B5718" t="s">
        <v>2226</v>
      </c>
      <c r="C5718">
        <v>210</v>
      </c>
      <c r="D5718" t="s">
        <v>229</v>
      </c>
      <c r="E5718" t="s">
        <v>153</v>
      </c>
      <c r="F5718" s="79" t="s">
        <v>2049</v>
      </c>
      <c r="G5718">
        <v>-4.6100000000000003</v>
      </c>
      <c r="H5718">
        <v>96.4</v>
      </c>
      <c r="I5718">
        <v>261</v>
      </c>
      <c r="J5718">
        <v>101</v>
      </c>
      <c r="K5718">
        <v>142</v>
      </c>
      <c r="L5718">
        <v>62.3</v>
      </c>
      <c r="M5718">
        <v>301</v>
      </c>
      <c r="N5718">
        <v>1.2E-2</v>
      </c>
      <c r="O5718">
        <v>134</v>
      </c>
      <c r="P5718">
        <v>-2.9</v>
      </c>
      <c r="Q5718">
        <v>216</v>
      </c>
      <c r="R5718">
        <v>100.3</v>
      </c>
      <c r="S5718">
        <v>225</v>
      </c>
      <c r="T5718">
        <v>103.2</v>
      </c>
      <c r="U5718">
        <v>195</v>
      </c>
      <c r="V5718">
        <v>-2.74</v>
      </c>
      <c r="W5718">
        <v>221</v>
      </c>
    </row>
    <row r="5719" spans="1:23" x14ac:dyDescent="0.25">
      <c r="A5719">
        <f>COUNTIF('Value Matchup'!$D$356:$D$423,D5719)</f>
        <v>0</v>
      </c>
      <c r="B5719" t="s">
        <v>2226</v>
      </c>
      <c r="C5719">
        <v>211</v>
      </c>
      <c r="D5719" t="s">
        <v>267</v>
      </c>
      <c r="E5719" t="s">
        <v>108</v>
      </c>
      <c r="F5719" s="79" t="s">
        <v>1859</v>
      </c>
      <c r="G5719">
        <v>-4.78</v>
      </c>
      <c r="H5719">
        <v>100.4</v>
      </c>
      <c r="I5719">
        <v>203</v>
      </c>
      <c r="J5719">
        <v>105.2</v>
      </c>
      <c r="K5719">
        <v>226</v>
      </c>
      <c r="L5719">
        <v>67.900000000000006</v>
      </c>
      <c r="M5719">
        <v>122</v>
      </c>
      <c r="N5719">
        <v>1.4E-2</v>
      </c>
      <c r="O5719">
        <v>126</v>
      </c>
      <c r="P5719">
        <v>-4.74</v>
      </c>
      <c r="Q5719">
        <v>244</v>
      </c>
      <c r="R5719">
        <v>97.8</v>
      </c>
      <c r="S5719">
        <v>284</v>
      </c>
      <c r="T5719">
        <v>102.6</v>
      </c>
      <c r="U5719">
        <v>161</v>
      </c>
      <c r="V5719">
        <v>15.53</v>
      </c>
      <c r="W5719">
        <v>2</v>
      </c>
    </row>
    <row r="5720" spans="1:23" x14ac:dyDescent="0.25">
      <c r="A5720">
        <f>COUNTIF('Value Matchup'!$D$356:$D$423,D5720)</f>
        <v>1</v>
      </c>
      <c r="B5720" t="s">
        <v>2226</v>
      </c>
      <c r="C5720">
        <v>212</v>
      </c>
      <c r="D5720" t="s">
        <v>226</v>
      </c>
      <c r="E5720" t="s">
        <v>167</v>
      </c>
      <c r="F5720" s="79" t="s">
        <v>1932</v>
      </c>
      <c r="G5720">
        <v>-4.84</v>
      </c>
      <c r="H5720">
        <v>93.2</v>
      </c>
      <c r="I5720">
        <v>289</v>
      </c>
      <c r="J5720">
        <v>98</v>
      </c>
      <c r="K5720">
        <v>87</v>
      </c>
      <c r="L5720">
        <v>63.2</v>
      </c>
      <c r="M5720">
        <v>292</v>
      </c>
      <c r="N5720">
        <v>2.1000000000000001E-2</v>
      </c>
      <c r="O5720">
        <v>115</v>
      </c>
      <c r="P5720">
        <v>5.03</v>
      </c>
      <c r="Q5720">
        <v>81</v>
      </c>
      <c r="R5720">
        <v>104.6</v>
      </c>
      <c r="S5720">
        <v>86</v>
      </c>
      <c r="T5720">
        <v>99.6</v>
      </c>
      <c r="U5720">
        <v>78</v>
      </c>
      <c r="V5720">
        <v>2.44</v>
      </c>
      <c r="W5720">
        <v>95</v>
      </c>
    </row>
    <row r="5721" spans="1:23" x14ac:dyDescent="0.25">
      <c r="A5721">
        <f>COUNTIF('Value Matchup'!$D$356:$D$423,D5721)</f>
        <v>0</v>
      </c>
      <c r="B5721" t="s">
        <v>2226</v>
      </c>
      <c r="C5721">
        <v>213</v>
      </c>
      <c r="D5721" t="s">
        <v>262</v>
      </c>
      <c r="E5721" t="s">
        <v>161</v>
      </c>
      <c r="F5721" s="79" t="s">
        <v>1078</v>
      </c>
      <c r="G5721">
        <v>-5.31</v>
      </c>
      <c r="H5721">
        <v>101.4</v>
      </c>
      <c r="I5721">
        <v>183</v>
      </c>
      <c r="J5721">
        <v>106.7</v>
      </c>
      <c r="K5721">
        <v>247</v>
      </c>
      <c r="L5721">
        <v>68.599999999999994</v>
      </c>
      <c r="M5721">
        <v>95</v>
      </c>
      <c r="N5721">
        <v>5.1999999999999998E-2</v>
      </c>
      <c r="O5721">
        <v>51</v>
      </c>
      <c r="P5721">
        <v>-2.0099999999999998</v>
      </c>
      <c r="Q5721">
        <v>195</v>
      </c>
      <c r="R5721">
        <v>101.2</v>
      </c>
      <c r="S5721">
        <v>195</v>
      </c>
      <c r="T5721">
        <v>103.2</v>
      </c>
      <c r="U5721">
        <v>193</v>
      </c>
      <c r="V5721">
        <v>-0.6</v>
      </c>
      <c r="W5721">
        <v>169</v>
      </c>
    </row>
    <row r="5722" spans="1:23" x14ac:dyDescent="0.25">
      <c r="A5722">
        <f>COUNTIF('Value Matchup'!$D$356:$D$423,D5722)</f>
        <v>1</v>
      </c>
      <c r="B5722" t="s">
        <v>2226</v>
      </c>
      <c r="C5722">
        <v>214</v>
      </c>
      <c r="D5722" t="s">
        <v>307</v>
      </c>
      <c r="E5722" t="s">
        <v>118</v>
      </c>
      <c r="F5722" s="79" t="s">
        <v>1194</v>
      </c>
      <c r="G5722">
        <v>-5.33</v>
      </c>
      <c r="H5722">
        <v>98.9</v>
      </c>
      <c r="I5722">
        <v>225</v>
      </c>
      <c r="J5722">
        <v>104.2</v>
      </c>
      <c r="K5722">
        <v>200</v>
      </c>
      <c r="L5722">
        <v>70.099999999999994</v>
      </c>
      <c r="M5722">
        <v>53</v>
      </c>
      <c r="N5722">
        <v>-4.0000000000000001E-3</v>
      </c>
      <c r="O5722">
        <v>174</v>
      </c>
      <c r="P5722">
        <v>-4.88</v>
      </c>
      <c r="Q5722">
        <v>247</v>
      </c>
      <c r="R5722">
        <v>99.4</v>
      </c>
      <c r="S5722">
        <v>246</v>
      </c>
      <c r="T5722">
        <v>104.3</v>
      </c>
      <c r="U5722">
        <v>237</v>
      </c>
      <c r="V5722">
        <v>-1.47</v>
      </c>
      <c r="W5722">
        <v>189</v>
      </c>
    </row>
    <row r="5723" spans="1:23" x14ac:dyDescent="0.25">
      <c r="A5723">
        <f>COUNTIF('Value Matchup'!$D$356:$D$423,D5723)</f>
        <v>0</v>
      </c>
      <c r="B5723" t="s">
        <v>2226</v>
      </c>
      <c r="C5723">
        <v>215</v>
      </c>
      <c r="D5723" t="s">
        <v>234</v>
      </c>
      <c r="E5723" t="s">
        <v>144</v>
      </c>
      <c r="F5723" s="79" t="s">
        <v>1755</v>
      </c>
      <c r="G5723">
        <v>-5.44</v>
      </c>
      <c r="H5723">
        <v>99.4</v>
      </c>
      <c r="I5723">
        <v>214</v>
      </c>
      <c r="J5723">
        <v>104.9</v>
      </c>
      <c r="K5723">
        <v>217</v>
      </c>
      <c r="L5723">
        <v>65.2</v>
      </c>
      <c r="M5723">
        <v>247</v>
      </c>
      <c r="N5723">
        <v>-0.05</v>
      </c>
      <c r="O5723">
        <v>281</v>
      </c>
      <c r="P5723">
        <v>2.34</v>
      </c>
      <c r="Q5723">
        <v>117</v>
      </c>
      <c r="R5723">
        <v>104.5</v>
      </c>
      <c r="S5723">
        <v>92</v>
      </c>
      <c r="T5723">
        <v>102.2</v>
      </c>
      <c r="U5723">
        <v>147</v>
      </c>
      <c r="V5723">
        <v>3.46</v>
      </c>
      <c r="W5723">
        <v>73</v>
      </c>
    </row>
    <row r="5724" spans="1:23" x14ac:dyDescent="0.25">
      <c r="A5724">
        <f>COUNTIF('Value Matchup'!$D$356:$D$423,D5724)</f>
        <v>0</v>
      </c>
      <c r="B5724" t="s">
        <v>2226</v>
      </c>
      <c r="C5724">
        <v>216</v>
      </c>
      <c r="D5724" t="s">
        <v>421</v>
      </c>
      <c r="E5724" t="s">
        <v>173</v>
      </c>
      <c r="F5724" s="79" t="s">
        <v>1997</v>
      </c>
      <c r="G5724">
        <v>-5.65</v>
      </c>
      <c r="H5724">
        <v>102.1</v>
      </c>
      <c r="I5724">
        <v>167</v>
      </c>
      <c r="J5724">
        <v>107.7</v>
      </c>
      <c r="K5724">
        <v>266</v>
      </c>
      <c r="L5724">
        <v>66</v>
      </c>
      <c r="M5724">
        <v>207</v>
      </c>
      <c r="N5724">
        <v>1.6E-2</v>
      </c>
      <c r="O5724">
        <v>123</v>
      </c>
      <c r="P5724">
        <v>1.17</v>
      </c>
      <c r="Q5724">
        <v>136</v>
      </c>
      <c r="R5724">
        <v>104.2</v>
      </c>
      <c r="S5724">
        <v>109</v>
      </c>
      <c r="T5724">
        <v>103</v>
      </c>
      <c r="U5724">
        <v>183</v>
      </c>
      <c r="V5724">
        <v>-3.53</v>
      </c>
      <c r="W5724">
        <v>240</v>
      </c>
    </row>
    <row r="5725" spans="1:23" x14ac:dyDescent="0.25">
      <c r="A5725">
        <f>COUNTIF('Value Matchup'!$D$356:$D$423,D5725)</f>
        <v>0</v>
      </c>
      <c r="B5725" t="s">
        <v>2226</v>
      </c>
      <c r="C5725">
        <v>217</v>
      </c>
      <c r="D5725" t="s">
        <v>243</v>
      </c>
      <c r="E5725" t="s">
        <v>176</v>
      </c>
      <c r="F5725" s="79" t="s">
        <v>1744</v>
      </c>
      <c r="G5725">
        <v>-5.66</v>
      </c>
      <c r="H5725">
        <v>99.5</v>
      </c>
      <c r="I5725">
        <v>210</v>
      </c>
      <c r="J5725">
        <v>105.2</v>
      </c>
      <c r="K5725">
        <v>225</v>
      </c>
      <c r="L5725">
        <v>66.2</v>
      </c>
      <c r="M5725">
        <v>196</v>
      </c>
      <c r="N5725">
        <v>-3.0000000000000001E-3</v>
      </c>
      <c r="O5725">
        <v>170</v>
      </c>
      <c r="P5725">
        <v>-2.59</v>
      </c>
      <c r="Q5725">
        <v>211</v>
      </c>
      <c r="R5725">
        <v>99.5</v>
      </c>
      <c r="S5725">
        <v>242</v>
      </c>
      <c r="T5725">
        <v>102.1</v>
      </c>
      <c r="U5725">
        <v>140</v>
      </c>
      <c r="V5725">
        <v>-2.25</v>
      </c>
      <c r="W5725">
        <v>211</v>
      </c>
    </row>
    <row r="5726" spans="1:23" x14ac:dyDescent="0.25">
      <c r="A5726">
        <f>COUNTIF('Value Matchup'!$D$356:$D$423,D5726)</f>
        <v>0</v>
      </c>
      <c r="B5726" t="s">
        <v>2226</v>
      </c>
      <c r="C5726">
        <v>218</v>
      </c>
      <c r="D5726" t="s">
        <v>43</v>
      </c>
      <c r="E5726" t="s">
        <v>146</v>
      </c>
      <c r="F5726" s="79" t="s">
        <v>2049</v>
      </c>
      <c r="G5726">
        <v>-5.69</v>
      </c>
      <c r="H5726">
        <v>98.3</v>
      </c>
      <c r="I5726">
        <v>236</v>
      </c>
      <c r="J5726">
        <v>104</v>
      </c>
      <c r="K5726">
        <v>194</v>
      </c>
      <c r="L5726">
        <v>71.900000000000006</v>
      </c>
      <c r="M5726">
        <v>19</v>
      </c>
      <c r="N5726">
        <v>-6.0000000000000001E-3</v>
      </c>
      <c r="O5726">
        <v>179</v>
      </c>
      <c r="P5726">
        <v>-3.05</v>
      </c>
      <c r="Q5726">
        <v>219</v>
      </c>
      <c r="R5726">
        <v>100.3</v>
      </c>
      <c r="S5726">
        <v>226</v>
      </c>
      <c r="T5726">
        <v>103.3</v>
      </c>
      <c r="U5726">
        <v>199</v>
      </c>
      <c r="V5726">
        <v>-1.06</v>
      </c>
      <c r="W5726">
        <v>180</v>
      </c>
    </row>
    <row r="5727" spans="1:23" x14ac:dyDescent="0.25">
      <c r="A5727">
        <f>COUNTIF('Value Matchup'!$D$356:$D$423,D5727)</f>
        <v>0</v>
      </c>
      <c r="B5727" t="s">
        <v>2226</v>
      </c>
      <c r="C5727">
        <v>219</v>
      </c>
      <c r="D5727" t="s">
        <v>282</v>
      </c>
      <c r="E5727" t="s">
        <v>198</v>
      </c>
      <c r="F5727" s="79" t="s">
        <v>2208</v>
      </c>
      <c r="G5727">
        <v>-5.7</v>
      </c>
      <c r="H5727">
        <v>100.2</v>
      </c>
      <c r="I5727">
        <v>205</v>
      </c>
      <c r="J5727">
        <v>105.9</v>
      </c>
      <c r="K5727">
        <v>237</v>
      </c>
      <c r="L5727">
        <v>61.9</v>
      </c>
      <c r="M5727">
        <v>311</v>
      </c>
      <c r="N5727">
        <v>-0.04</v>
      </c>
      <c r="O5727">
        <v>269</v>
      </c>
      <c r="P5727">
        <v>-2.06</v>
      </c>
      <c r="Q5727">
        <v>199</v>
      </c>
      <c r="R5727">
        <v>100.1</v>
      </c>
      <c r="S5727">
        <v>230</v>
      </c>
      <c r="T5727">
        <v>102.2</v>
      </c>
      <c r="U5727">
        <v>148</v>
      </c>
      <c r="V5727">
        <v>-1.24</v>
      </c>
      <c r="W5727">
        <v>184</v>
      </c>
    </row>
    <row r="5728" spans="1:23" x14ac:dyDescent="0.25">
      <c r="A5728">
        <f>COUNTIF('Value Matchup'!$D$356:$D$423,D5728)</f>
        <v>0</v>
      </c>
      <c r="B5728" t="s">
        <v>2226</v>
      </c>
      <c r="C5728">
        <v>220</v>
      </c>
      <c r="D5728" t="s">
        <v>149</v>
      </c>
      <c r="E5728" t="s">
        <v>121</v>
      </c>
      <c r="F5728" s="79" t="s">
        <v>1194</v>
      </c>
      <c r="G5728">
        <v>-5.75</v>
      </c>
      <c r="H5728">
        <v>91.1</v>
      </c>
      <c r="I5728">
        <v>301</v>
      </c>
      <c r="J5728">
        <v>96.8</v>
      </c>
      <c r="K5728">
        <v>66</v>
      </c>
      <c r="L5728">
        <v>63.3</v>
      </c>
      <c r="M5728">
        <v>289</v>
      </c>
      <c r="N5728">
        <v>-5.0000000000000001E-3</v>
      </c>
      <c r="O5728">
        <v>176</v>
      </c>
      <c r="P5728">
        <v>-5.32</v>
      </c>
      <c r="Q5728">
        <v>256</v>
      </c>
      <c r="R5728">
        <v>99.3</v>
      </c>
      <c r="S5728">
        <v>248</v>
      </c>
      <c r="T5728">
        <v>104.7</v>
      </c>
      <c r="U5728">
        <v>258</v>
      </c>
      <c r="V5728">
        <v>-3.51</v>
      </c>
      <c r="W5728">
        <v>239</v>
      </c>
    </row>
    <row r="5729" spans="1:23" x14ac:dyDescent="0.25">
      <c r="A5729">
        <f>COUNTIF('Value Matchup'!$D$356:$D$423,D5729)</f>
        <v>0</v>
      </c>
      <c r="B5729" t="s">
        <v>2226</v>
      </c>
      <c r="C5729">
        <v>221</v>
      </c>
      <c r="D5729" t="s">
        <v>333</v>
      </c>
      <c r="E5729" t="s">
        <v>161</v>
      </c>
      <c r="F5729" s="79" t="s">
        <v>1860</v>
      </c>
      <c r="G5729">
        <v>-5.79</v>
      </c>
      <c r="H5729">
        <v>99.2</v>
      </c>
      <c r="I5729">
        <v>221</v>
      </c>
      <c r="J5729">
        <v>104.9</v>
      </c>
      <c r="K5729">
        <v>220</v>
      </c>
      <c r="L5729">
        <v>63.2</v>
      </c>
      <c r="M5729">
        <v>295</v>
      </c>
      <c r="N5729">
        <v>-1.2999999999999999E-2</v>
      </c>
      <c r="O5729">
        <v>200</v>
      </c>
      <c r="P5729">
        <v>-4.05</v>
      </c>
      <c r="Q5729">
        <v>238</v>
      </c>
      <c r="R5729">
        <v>100</v>
      </c>
      <c r="S5729">
        <v>231</v>
      </c>
      <c r="T5729">
        <v>104</v>
      </c>
      <c r="U5729">
        <v>226</v>
      </c>
      <c r="V5729">
        <v>-5.43</v>
      </c>
      <c r="W5729">
        <v>284</v>
      </c>
    </row>
    <row r="5730" spans="1:23" x14ac:dyDescent="0.25">
      <c r="A5730">
        <f>COUNTIF('Value Matchup'!$D$356:$D$423,D5730)</f>
        <v>0</v>
      </c>
      <c r="B5730" t="s">
        <v>2226</v>
      </c>
      <c r="C5730">
        <v>222</v>
      </c>
      <c r="D5730" t="s">
        <v>420</v>
      </c>
      <c r="E5730" t="s">
        <v>159</v>
      </c>
      <c r="F5730" s="79" t="s">
        <v>811</v>
      </c>
      <c r="G5730">
        <v>-5.81</v>
      </c>
      <c r="H5730">
        <v>97.1</v>
      </c>
      <c r="I5730">
        <v>255</v>
      </c>
      <c r="J5730">
        <v>102.9</v>
      </c>
      <c r="K5730">
        <v>176</v>
      </c>
      <c r="L5730">
        <v>67.400000000000006</v>
      </c>
      <c r="M5730">
        <v>149</v>
      </c>
      <c r="N5730">
        <v>5.5E-2</v>
      </c>
      <c r="O5730">
        <v>48</v>
      </c>
      <c r="P5730">
        <v>-11.23</v>
      </c>
      <c r="Q5730">
        <v>313</v>
      </c>
      <c r="R5730">
        <v>96.3</v>
      </c>
      <c r="S5730">
        <v>312</v>
      </c>
      <c r="T5730">
        <v>107.5</v>
      </c>
      <c r="U5730">
        <v>316</v>
      </c>
      <c r="V5730">
        <v>-4.0199999999999996</v>
      </c>
      <c r="W5730">
        <v>253</v>
      </c>
    </row>
    <row r="5731" spans="1:23" x14ac:dyDescent="0.25">
      <c r="A5731">
        <f>COUNTIF('Value Matchup'!$D$356:$D$423,D5731)</f>
        <v>0</v>
      </c>
      <c r="B5731" t="s">
        <v>2226</v>
      </c>
      <c r="C5731">
        <v>223</v>
      </c>
      <c r="D5731" t="s">
        <v>249</v>
      </c>
      <c r="E5731" t="s">
        <v>121</v>
      </c>
      <c r="F5731" s="79" t="s">
        <v>2209</v>
      </c>
      <c r="G5731">
        <v>-5.94</v>
      </c>
      <c r="H5731">
        <v>98.3</v>
      </c>
      <c r="I5731">
        <v>237</v>
      </c>
      <c r="J5731">
        <v>104.2</v>
      </c>
      <c r="K5731">
        <v>201</v>
      </c>
      <c r="L5731">
        <v>65.2</v>
      </c>
      <c r="M5731">
        <v>246</v>
      </c>
      <c r="N5731">
        <v>0.03</v>
      </c>
      <c r="O5731">
        <v>91</v>
      </c>
      <c r="P5731">
        <v>-7.43</v>
      </c>
      <c r="Q5731">
        <v>281</v>
      </c>
      <c r="R5731">
        <v>96.4</v>
      </c>
      <c r="S5731">
        <v>309</v>
      </c>
      <c r="T5731">
        <v>103.8</v>
      </c>
      <c r="U5731">
        <v>214</v>
      </c>
      <c r="V5731">
        <v>-7.08</v>
      </c>
      <c r="W5731">
        <v>299</v>
      </c>
    </row>
    <row r="5732" spans="1:23" x14ac:dyDescent="0.25">
      <c r="A5732">
        <f>COUNTIF('Value Matchup'!$D$356:$D$423,D5732)</f>
        <v>1</v>
      </c>
      <c r="B5732" t="s">
        <v>2226</v>
      </c>
      <c r="C5732">
        <v>224</v>
      </c>
      <c r="D5732" t="s">
        <v>216</v>
      </c>
      <c r="E5732" t="s">
        <v>207</v>
      </c>
      <c r="F5732" s="79" t="s">
        <v>1188</v>
      </c>
      <c r="G5732">
        <v>-6.14</v>
      </c>
      <c r="H5732">
        <v>101.5</v>
      </c>
      <c r="I5732">
        <v>178</v>
      </c>
      <c r="J5732">
        <v>107.6</v>
      </c>
      <c r="K5732">
        <v>265</v>
      </c>
      <c r="L5732">
        <v>66.7</v>
      </c>
      <c r="M5732">
        <v>180</v>
      </c>
      <c r="N5732">
        <v>-3.3000000000000002E-2</v>
      </c>
      <c r="O5732">
        <v>258</v>
      </c>
      <c r="P5732">
        <v>-6.33</v>
      </c>
      <c r="Q5732">
        <v>270</v>
      </c>
      <c r="R5732">
        <v>98.8</v>
      </c>
      <c r="S5732">
        <v>264</v>
      </c>
      <c r="T5732">
        <v>105.1</v>
      </c>
      <c r="U5732">
        <v>277</v>
      </c>
      <c r="V5732">
        <v>-3.36</v>
      </c>
      <c r="W5732">
        <v>234</v>
      </c>
    </row>
    <row r="5733" spans="1:23" x14ac:dyDescent="0.25">
      <c r="A5733">
        <f>COUNTIF('Value Matchup'!$D$356:$D$423,D5733)</f>
        <v>0</v>
      </c>
      <c r="B5733" t="s">
        <v>2226</v>
      </c>
      <c r="C5733">
        <v>225</v>
      </c>
      <c r="D5733" t="s">
        <v>189</v>
      </c>
      <c r="E5733" t="s">
        <v>144</v>
      </c>
      <c r="F5733" s="79" t="s">
        <v>1932</v>
      </c>
      <c r="G5733">
        <v>-6.22</v>
      </c>
      <c r="H5733">
        <v>101.7</v>
      </c>
      <c r="I5733">
        <v>172</v>
      </c>
      <c r="J5733">
        <v>107.9</v>
      </c>
      <c r="K5733">
        <v>269</v>
      </c>
      <c r="L5733">
        <v>62.3</v>
      </c>
      <c r="M5733">
        <v>302</v>
      </c>
      <c r="N5733">
        <v>-2.4E-2</v>
      </c>
      <c r="O5733">
        <v>227</v>
      </c>
      <c r="P5733">
        <v>1.66</v>
      </c>
      <c r="Q5733">
        <v>126</v>
      </c>
      <c r="R5733">
        <v>103.1</v>
      </c>
      <c r="S5733">
        <v>142</v>
      </c>
      <c r="T5733">
        <v>101.5</v>
      </c>
      <c r="U5733">
        <v>117</v>
      </c>
      <c r="V5733">
        <v>2.36</v>
      </c>
      <c r="W5733">
        <v>101</v>
      </c>
    </row>
    <row r="5734" spans="1:23" x14ac:dyDescent="0.25">
      <c r="A5734">
        <f>COUNTIF('Value Matchup'!$D$356:$D$423,D5734)</f>
        <v>0</v>
      </c>
      <c r="B5734" t="s">
        <v>2226</v>
      </c>
      <c r="C5734">
        <v>226</v>
      </c>
      <c r="D5734" t="s">
        <v>348</v>
      </c>
      <c r="E5734" t="s">
        <v>151</v>
      </c>
      <c r="F5734" s="79" t="s">
        <v>2049</v>
      </c>
      <c r="G5734">
        <v>-6.25</v>
      </c>
      <c r="H5734">
        <v>96.9</v>
      </c>
      <c r="I5734">
        <v>256</v>
      </c>
      <c r="J5734">
        <v>103.2</v>
      </c>
      <c r="K5734">
        <v>184</v>
      </c>
      <c r="L5734">
        <v>65.099999999999994</v>
      </c>
      <c r="M5734">
        <v>251</v>
      </c>
      <c r="N5734">
        <v>8.3000000000000004E-2</v>
      </c>
      <c r="O5734">
        <v>15</v>
      </c>
      <c r="P5734">
        <v>-0.77</v>
      </c>
      <c r="Q5734">
        <v>164</v>
      </c>
      <c r="R5734">
        <v>102.4</v>
      </c>
      <c r="S5734">
        <v>164</v>
      </c>
      <c r="T5734">
        <v>103.2</v>
      </c>
      <c r="U5734">
        <v>192</v>
      </c>
      <c r="V5734">
        <v>-5.27</v>
      </c>
      <c r="W5734">
        <v>279</v>
      </c>
    </row>
    <row r="5735" spans="1:23" x14ac:dyDescent="0.25">
      <c r="A5735">
        <f>COUNTIF('Value Matchup'!$D$356:$D$423,D5735)</f>
        <v>0</v>
      </c>
      <c r="B5735" t="s">
        <v>2226</v>
      </c>
      <c r="C5735">
        <v>227</v>
      </c>
      <c r="D5735" t="s">
        <v>203</v>
      </c>
      <c r="E5735" t="s">
        <v>123</v>
      </c>
      <c r="F5735" s="79" t="s">
        <v>1772</v>
      </c>
      <c r="G5735">
        <v>-6.29</v>
      </c>
      <c r="H5735">
        <v>95</v>
      </c>
      <c r="I5735">
        <v>272</v>
      </c>
      <c r="J5735">
        <v>101.3</v>
      </c>
      <c r="K5735">
        <v>148</v>
      </c>
      <c r="L5735">
        <v>61.6</v>
      </c>
      <c r="M5735">
        <v>313</v>
      </c>
      <c r="N5735">
        <v>-0.10100000000000001</v>
      </c>
      <c r="O5735">
        <v>315</v>
      </c>
      <c r="P5735">
        <v>0.88</v>
      </c>
      <c r="Q5735">
        <v>141</v>
      </c>
      <c r="R5735">
        <v>103</v>
      </c>
      <c r="S5735">
        <v>145</v>
      </c>
      <c r="T5735">
        <v>102.1</v>
      </c>
      <c r="U5735">
        <v>145</v>
      </c>
      <c r="V5735">
        <v>-2.96</v>
      </c>
      <c r="W5735">
        <v>225</v>
      </c>
    </row>
    <row r="5736" spans="1:23" x14ac:dyDescent="0.25">
      <c r="A5736">
        <f>COUNTIF('Value Matchup'!$D$356:$D$423,D5736)</f>
        <v>0</v>
      </c>
      <c r="B5736" t="s">
        <v>2226</v>
      </c>
      <c r="C5736">
        <v>228</v>
      </c>
      <c r="D5736" t="s">
        <v>2072</v>
      </c>
      <c r="E5736" t="s">
        <v>159</v>
      </c>
      <c r="F5736" s="79" t="s">
        <v>2201</v>
      </c>
      <c r="G5736">
        <v>-6.59</v>
      </c>
      <c r="H5736">
        <v>100.5</v>
      </c>
      <c r="I5736">
        <v>201</v>
      </c>
      <c r="J5736">
        <v>107.1</v>
      </c>
      <c r="K5736">
        <v>253</v>
      </c>
      <c r="L5736">
        <v>63.4</v>
      </c>
      <c r="M5736">
        <v>288</v>
      </c>
      <c r="N5736">
        <v>3.5000000000000003E-2</v>
      </c>
      <c r="O5736">
        <v>79</v>
      </c>
      <c r="P5736">
        <v>-12.1</v>
      </c>
      <c r="Q5736">
        <v>316</v>
      </c>
      <c r="R5736">
        <v>94.7</v>
      </c>
      <c r="S5736">
        <v>321</v>
      </c>
      <c r="T5736">
        <v>106.8</v>
      </c>
      <c r="U5736">
        <v>304</v>
      </c>
      <c r="V5736">
        <v>-8.06</v>
      </c>
      <c r="W5736">
        <v>307</v>
      </c>
    </row>
    <row r="5737" spans="1:23" x14ac:dyDescent="0.25">
      <c r="A5737">
        <f>COUNTIF('Value Matchup'!$D$356:$D$423,D5737)</f>
        <v>0</v>
      </c>
      <c r="B5737" t="s">
        <v>2226</v>
      </c>
      <c r="C5737">
        <v>229</v>
      </c>
      <c r="D5737" t="s">
        <v>329</v>
      </c>
      <c r="E5737" t="s">
        <v>148</v>
      </c>
      <c r="F5737" s="79" t="s">
        <v>765</v>
      </c>
      <c r="G5737">
        <v>-6.72</v>
      </c>
      <c r="H5737">
        <v>99.1</v>
      </c>
      <c r="I5737">
        <v>222</v>
      </c>
      <c r="J5737">
        <v>105.8</v>
      </c>
      <c r="K5737">
        <v>236</v>
      </c>
      <c r="L5737">
        <v>71</v>
      </c>
      <c r="M5737">
        <v>33</v>
      </c>
      <c r="N5737">
        <v>4.3999999999999997E-2</v>
      </c>
      <c r="O5737">
        <v>66</v>
      </c>
      <c r="P5737">
        <v>-8.8699999999999992</v>
      </c>
      <c r="Q5737">
        <v>297</v>
      </c>
      <c r="R5737">
        <v>97.7</v>
      </c>
      <c r="S5737">
        <v>288</v>
      </c>
      <c r="T5737">
        <v>106.6</v>
      </c>
      <c r="U5737">
        <v>299</v>
      </c>
      <c r="V5737">
        <v>-2.19</v>
      </c>
      <c r="W5737">
        <v>209</v>
      </c>
    </row>
    <row r="5738" spans="1:23" x14ac:dyDescent="0.25">
      <c r="A5738">
        <f>COUNTIF('Value Matchup'!$D$356:$D$423,D5738)</f>
        <v>0</v>
      </c>
      <c r="B5738" t="s">
        <v>2226</v>
      </c>
      <c r="C5738">
        <v>230</v>
      </c>
      <c r="D5738" t="s">
        <v>376</v>
      </c>
      <c r="E5738" t="s">
        <v>132</v>
      </c>
      <c r="F5738" s="79" t="s">
        <v>2210</v>
      </c>
      <c r="G5738">
        <v>-6.88</v>
      </c>
      <c r="H5738">
        <v>100.5</v>
      </c>
      <c r="I5738">
        <v>202</v>
      </c>
      <c r="J5738">
        <v>107.3</v>
      </c>
      <c r="K5738">
        <v>260</v>
      </c>
      <c r="L5738">
        <v>69.5</v>
      </c>
      <c r="M5738">
        <v>66</v>
      </c>
      <c r="N5738">
        <v>4.2000000000000003E-2</v>
      </c>
      <c r="O5738">
        <v>71</v>
      </c>
      <c r="P5738">
        <v>-0.98</v>
      </c>
      <c r="Q5738">
        <v>172</v>
      </c>
      <c r="R5738">
        <v>103.5</v>
      </c>
      <c r="S5738">
        <v>128</v>
      </c>
      <c r="T5738">
        <v>104.5</v>
      </c>
      <c r="U5738">
        <v>247</v>
      </c>
      <c r="V5738">
        <v>5.77</v>
      </c>
      <c r="W5738">
        <v>44</v>
      </c>
    </row>
    <row r="5739" spans="1:23" x14ac:dyDescent="0.25">
      <c r="A5739">
        <f>COUNTIF('Value Matchup'!$D$356:$D$423,D5739)</f>
        <v>0</v>
      </c>
      <c r="B5739" t="s">
        <v>2226</v>
      </c>
      <c r="C5739">
        <v>231</v>
      </c>
      <c r="D5739" t="s">
        <v>215</v>
      </c>
      <c r="E5739" t="s">
        <v>169</v>
      </c>
      <c r="F5739" s="79" t="s">
        <v>2075</v>
      </c>
      <c r="G5739">
        <v>-6.97</v>
      </c>
      <c r="H5739">
        <v>102.2</v>
      </c>
      <c r="I5739">
        <v>164</v>
      </c>
      <c r="J5739">
        <v>109.2</v>
      </c>
      <c r="K5739">
        <v>291</v>
      </c>
      <c r="L5739">
        <v>71.599999999999994</v>
      </c>
      <c r="M5739">
        <v>22</v>
      </c>
      <c r="N5739">
        <v>8.1000000000000003E-2</v>
      </c>
      <c r="O5739">
        <v>20</v>
      </c>
      <c r="P5739">
        <v>-4.67</v>
      </c>
      <c r="Q5739">
        <v>243</v>
      </c>
      <c r="R5739">
        <v>99.7</v>
      </c>
      <c r="S5739">
        <v>235</v>
      </c>
      <c r="T5739">
        <v>104.4</v>
      </c>
      <c r="U5739">
        <v>241</v>
      </c>
      <c r="V5739">
        <v>-4.8</v>
      </c>
      <c r="W5739">
        <v>268</v>
      </c>
    </row>
    <row r="5740" spans="1:23" x14ac:dyDescent="0.25">
      <c r="A5740">
        <f>COUNTIF('Value Matchup'!$D$356:$D$423,D5740)</f>
        <v>0</v>
      </c>
      <c r="B5740" t="s">
        <v>2226</v>
      </c>
      <c r="C5740">
        <v>232</v>
      </c>
      <c r="D5740" t="s">
        <v>306</v>
      </c>
      <c r="E5740" t="s">
        <v>123</v>
      </c>
      <c r="F5740" s="79" t="s">
        <v>2211</v>
      </c>
      <c r="G5740">
        <v>-7.31</v>
      </c>
      <c r="H5740">
        <v>99.3</v>
      </c>
      <c r="I5740">
        <v>217</v>
      </c>
      <c r="J5740">
        <v>106.6</v>
      </c>
      <c r="K5740">
        <v>246</v>
      </c>
      <c r="L5740">
        <v>70.2</v>
      </c>
      <c r="M5740">
        <v>50</v>
      </c>
      <c r="N5740">
        <v>6.0000000000000001E-3</v>
      </c>
      <c r="O5740">
        <v>147</v>
      </c>
      <c r="P5740">
        <v>5.18</v>
      </c>
      <c r="Q5740">
        <v>78</v>
      </c>
      <c r="R5740">
        <v>105.3</v>
      </c>
      <c r="S5740">
        <v>68</v>
      </c>
      <c r="T5740">
        <v>100.1</v>
      </c>
      <c r="U5740">
        <v>88</v>
      </c>
      <c r="V5740">
        <v>9.82</v>
      </c>
      <c r="W5740">
        <v>19</v>
      </c>
    </row>
    <row r="5741" spans="1:23" x14ac:dyDescent="0.25">
      <c r="A5741">
        <f>COUNTIF('Value Matchup'!$D$356:$D$423,D5741)</f>
        <v>0</v>
      </c>
      <c r="B5741" t="s">
        <v>2226</v>
      </c>
      <c r="C5741">
        <v>233</v>
      </c>
      <c r="D5741" t="s">
        <v>211</v>
      </c>
      <c r="E5741" t="s">
        <v>169</v>
      </c>
      <c r="F5741" s="79" t="s">
        <v>1754</v>
      </c>
      <c r="G5741">
        <v>-7.37</v>
      </c>
      <c r="H5741">
        <v>97.9</v>
      </c>
      <c r="I5741">
        <v>244</v>
      </c>
      <c r="J5741">
        <v>105.2</v>
      </c>
      <c r="K5741">
        <v>227</v>
      </c>
      <c r="L5741">
        <v>62.9</v>
      </c>
      <c r="M5741">
        <v>296</v>
      </c>
      <c r="N5741">
        <v>0.01</v>
      </c>
      <c r="O5741">
        <v>138</v>
      </c>
      <c r="P5741">
        <v>-3.18</v>
      </c>
      <c r="Q5741">
        <v>221</v>
      </c>
      <c r="R5741">
        <v>101.3</v>
      </c>
      <c r="S5741">
        <v>190</v>
      </c>
      <c r="T5741">
        <v>104.5</v>
      </c>
      <c r="U5741">
        <v>250</v>
      </c>
      <c r="V5741">
        <v>-0.24</v>
      </c>
      <c r="W5741">
        <v>159</v>
      </c>
    </row>
    <row r="5742" spans="1:23" x14ac:dyDescent="0.25">
      <c r="A5742">
        <f>COUNTIF('Value Matchup'!$D$356:$D$423,D5742)</f>
        <v>0</v>
      </c>
      <c r="B5742" t="s">
        <v>2226</v>
      </c>
      <c r="C5742">
        <v>234</v>
      </c>
      <c r="D5742" t="s">
        <v>156</v>
      </c>
      <c r="E5742" t="s">
        <v>153</v>
      </c>
      <c r="F5742" s="79" t="s">
        <v>1662</v>
      </c>
      <c r="G5742">
        <v>-7.48</v>
      </c>
      <c r="H5742">
        <v>101.4</v>
      </c>
      <c r="I5742">
        <v>181</v>
      </c>
      <c r="J5742">
        <v>108.9</v>
      </c>
      <c r="K5742">
        <v>284</v>
      </c>
      <c r="L5742">
        <v>59.9</v>
      </c>
      <c r="M5742">
        <v>320</v>
      </c>
      <c r="N5742">
        <v>-8.0000000000000002E-3</v>
      </c>
      <c r="O5742">
        <v>184</v>
      </c>
      <c r="P5742">
        <v>-2.38</v>
      </c>
      <c r="Q5742">
        <v>206</v>
      </c>
      <c r="R5742">
        <v>100.9</v>
      </c>
      <c r="S5742">
        <v>206</v>
      </c>
      <c r="T5742">
        <v>103.3</v>
      </c>
      <c r="U5742">
        <v>196</v>
      </c>
      <c r="V5742">
        <v>-2.61</v>
      </c>
      <c r="W5742">
        <v>217</v>
      </c>
    </row>
    <row r="5743" spans="1:23" x14ac:dyDescent="0.25">
      <c r="A5743">
        <f>COUNTIF('Value Matchup'!$D$356:$D$423,D5743)</f>
        <v>1</v>
      </c>
      <c r="B5743" t="s">
        <v>2226</v>
      </c>
      <c r="C5743">
        <v>235</v>
      </c>
      <c r="D5743" t="s">
        <v>175</v>
      </c>
      <c r="E5743" t="s">
        <v>121</v>
      </c>
      <c r="F5743" s="79" t="s">
        <v>1998</v>
      </c>
      <c r="G5743">
        <v>-7.72</v>
      </c>
      <c r="H5743">
        <v>97.4</v>
      </c>
      <c r="I5743">
        <v>251</v>
      </c>
      <c r="J5743">
        <v>105.2</v>
      </c>
      <c r="K5743">
        <v>223</v>
      </c>
      <c r="L5743">
        <v>66.2</v>
      </c>
      <c r="M5743">
        <v>198</v>
      </c>
      <c r="N5743">
        <v>3.0000000000000001E-3</v>
      </c>
      <c r="O5743">
        <v>156</v>
      </c>
      <c r="P5743">
        <v>-7.11</v>
      </c>
      <c r="Q5743">
        <v>278</v>
      </c>
      <c r="R5743">
        <v>97.9</v>
      </c>
      <c r="S5743">
        <v>283</v>
      </c>
      <c r="T5743">
        <v>105</v>
      </c>
      <c r="U5743">
        <v>273</v>
      </c>
      <c r="V5743">
        <v>-6.33</v>
      </c>
      <c r="W5743">
        <v>291</v>
      </c>
    </row>
    <row r="5744" spans="1:23" x14ac:dyDescent="0.25">
      <c r="A5744">
        <f>COUNTIF('Value Matchup'!$D$356:$D$423,D5744)</f>
        <v>0</v>
      </c>
      <c r="B5744" t="s">
        <v>2226</v>
      </c>
      <c r="C5744">
        <v>236</v>
      </c>
      <c r="D5744" t="s">
        <v>277</v>
      </c>
      <c r="E5744" t="s">
        <v>116</v>
      </c>
      <c r="F5744" s="79" t="s">
        <v>2075</v>
      </c>
      <c r="G5744">
        <v>-7.83</v>
      </c>
      <c r="H5744">
        <v>104.2</v>
      </c>
      <c r="I5744">
        <v>130</v>
      </c>
      <c r="J5744">
        <v>112</v>
      </c>
      <c r="K5744">
        <v>312</v>
      </c>
      <c r="L5744">
        <v>67.599999999999994</v>
      </c>
      <c r="M5744">
        <v>139</v>
      </c>
      <c r="N5744">
        <v>-4.1000000000000002E-2</v>
      </c>
      <c r="O5744">
        <v>271</v>
      </c>
      <c r="P5744">
        <v>-10.52</v>
      </c>
      <c r="Q5744">
        <v>311</v>
      </c>
      <c r="R5744">
        <v>95</v>
      </c>
      <c r="S5744">
        <v>318</v>
      </c>
      <c r="T5744">
        <v>105.5</v>
      </c>
      <c r="U5744">
        <v>282</v>
      </c>
      <c r="V5744">
        <v>2.99</v>
      </c>
      <c r="W5744">
        <v>86</v>
      </c>
    </row>
    <row r="5745" spans="1:23" x14ac:dyDescent="0.25">
      <c r="A5745">
        <f>COUNTIF('Value Matchup'!$D$356:$D$423,D5745)</f>
        <v>0</v>
      </c>
      <c r="B5745" t="s">
        <v>2226</v>
      </c>
      <c r="C5745">
        <v>237</v>
      </c>
      <c r="D5745" t="s">
        <v>341</v>
      </c>
      <c r="E5745" t="s">
        <v>161</v>
      </c>
      <c r="F5745" s="79" t="s">
        <v>1662</v>
      </c>
      <c r="G5745">
        <v>-8.0299999999999994</v>
      </c>
      <c r="H5745">
        <v>100.3</v>
      </c>
      <c r="I5745">
        <v>204</v>
      </c>
      <c r="J5745">
        <v>108.3</v>
      </c>
      <c r="K5745">
        <v>277</v>
      </c>
      <c r="L5745">
        <v>71.2</v>
      </c>
      <c r="M5745">
        <v>30</v>
      </c>
      <c r="N5745">
        <v>-3.1E-2</v>
      </c>
      <c r="O5745">
        <v>251</v>
      </c>
      <c r="P5745">
        <v>-3.58</v>
      </c>
      <c r="Q5745">
        <v>226</v>
      </c>
      <c r="R5745">
        <v>100.4</v>
      </c>
      <c r="S5745">
        <v>223</v>
      </c>
      <c r="T5745">
        <v>103.9</v>
      </c>
      <c r="U5745">
        <v>220</v>
      </c>
      <c r="V5745">
        <v>-3.65</v>
      </c>
      <c r="W5745">
        <v>243</v>
      </c>
    </row>
    <row r="5746" spans="1:23" x14ac:dyDescent="0.25">
      <c r="A5746">
        <f>COUNTIF('Value Matchup'!$D$356:$D$423,D5746)</f>
        <v>0</v>
      </c>
      <c r="B5746" t="s">
        <v>2226</v>
      </c>
      <c r="C5746">
        <v>238</v>
      </c>
      <c r="D5746" t="s">
        <v>163</v>
      </c>
      <c r="E5746" t="s">
        <v>148</v>
      </c>
      <c r="F5746" s="79" t="s">
        <v>1581</v>
      </c>
      <c r="G5746">
        <v>-8.0399999999999991</v>
      </c>
      <c r="H5746">
        <v>101.1</v>
      </c>
      <c r="I5746">
        <v>189</v>
      </c>
      <c r="J5746">
        <v>109.2</v>
      </c>
      <c r="K5746">
        <v>290</v>
      </c>
      <c r="L5746">
        <v>61.6</v>
      </c>
      <c r="M5746">
        <v>312</v>
      </c>
      <c r="N5746">
        <v>2.4E-2</v>
      </c>
      <c r="O5746">
        <v>102</v>
      </c>
      <c r="P5746">
        <v>-9.67</v>
      </c>
      <c r="Q5746">
        <v>308</v>
      </c>
      <c r="R5746">
        <v>97.3</v>
      </c>
      <c r="S5746">
        <v>292</v>
      </c>
      <c r="T5746">
        <v>107</v>
      </c>
      <c r="U5746">
        <v>308</v>
      </c>
      <c r="V5746">
        <v>-4.92</v>
      </c>
      <c r="W5746">
        <v>270</v>
      </c>
    </row>
    <row r="5747" spans="1:23" x14ac:dyDescent="0.25">
      <c r="A5747">
        <f>COUNTIF('Value Matchup'!$D$356:$D$423,D5747)</f>
        <v>0</v>
      </c>
      <c r="B5747" t="s">
        <v>2226</v>
      </c>
      <c r="C5747">
        <v>239</v>
      </c>
      <c r="D5747" t="s">
        <v>367</v>
      </c>
      <c r="E5747" t="s">
        <v>148</v>
      </c>
      <c r="F5747" s="79" t="s">
        <v>447</v>
      </c>
      <c r="G5747">
        <v>-8.1</v>
      </c>
      <c r="H5747">
        <v>100.5</v>
      </c>
      <c r="I5747">
        <v>200</v>
      </c>
      <c r="J5747">
        <v>108.6</v>
      </c>
      <c r="K5747">
        <v>280</v>
      </c>
      <c r="L5747">
        <v>70.7</v>
      </c>
      <c r="M5747">
        <v>37</v>
      </c>
      <c r="N5747">
        <v>-2.7E-2</v>
      </c>
      <c r="O5747">
        <v>234</v>
      </c>
      <c r="P5747">
        <v>-8.75</v>
      </c>
      <c r="Q5747">
        <v>295</v>
      </c>
      <c r="R5747">
        <v>97.5</v>
      </c>
      <c r="S5747">
        <v>291</v>
      </c>
      <c r="T5747">
        <v>106.2</v>
      </c>
      <c r="U5747">
        <v>291</v>
      </c>
      <c r="V5747">
        <v>-2.68</v>
      </c>
      <c r="W5747">
        <v>220</v>
      </c>
    </row>
    <row r="5748" spans="1:23" x14ac:dyDescent="0.25">
      <c r="A5748">
        <f>COUNTIF('Value Matchup'!$D$356:$D$423,D5748)</f>
        <v>0</v>
      </c>
      <c r="B5748" t="s">
        <v>2226</v>
      </c>
      <c r="C5748">
        <v>240</v>
      </c>
      <c r="D5748" t="s">
        <v>172</v>
      </c>
      <c r="E5748" t="s">
        <v>173</v>
      </c>
      <c r="F5748" s="79" t="s">
        <v>1742</v>
      </c>
      <c r="G5748">
        <v>-8.1199999999999992</v>
      </c>
      <c r="H5748">
        <v>97.7</v>
      </c>
      <c r="I5748">
        <v>248</v>
      </c>
      <c r="J5748">
        <v>105.8</v>
      </c>
      <c r="K5748">
        <v>235</v>
      </c>
      <c r="L5748">
        <v>66.099999999999994</v>
      </c>
      <c r="M5748">
        <v>200</v>
      </c>
      <c r="N5748">
        <v>-1.0999999999999999E-2</v>
      </c>
      <c r="O5748">
        <v>192</v>
      </c>
      <c r="P5748">
        <v>2.17</v>
      </c>
      <c r="Q5748">
        <v>119</v>
      </c>
      <c r="R5748">
        <v>104.9</v>
      </c>
      <c r="S5748">
        <v>77</v>
      </c>
      <c r="T5748">
        <v>102.7</v>
      </c>
      <c r="U5748">
        <v>169</v>
      </c>
      <c r="V5748">
        <v>-0.56000000000000005</v>
      </c>
      <c r="W5748">
        <v>166</v>
      </c>
    </row>
    <row r="5749" spans="1:23" x14ac:dyDescent="0.25">
      <c r="A5749">
        <f>COUNTIF('Value Matchup'!$D$356:$D$423,D5749)</f>
        <v>0</v>
      </c>
      <c r="B5749" t="s">
        <v>2226</v>
      </c>
      <c r="C5749">
        <v>241</v>
      </c>
      <c r="D5749" t="s">
        <v>27</v>
      </c>
      <c r="E5749" t="s">
        <v>136</v>
      </c>
      <c r="F5749" s="79" t="s">
        <v>446</v>
      </c>
      <c r="G5749">
        <v>-8.14</v>
      </c>
      <c r="H5749">
        <v>94.8</v>
      </c>
      <c r="I5749">
        <v>275</v>
      </c>
      <c r="J5749">
        <v>102.9</v>
      </c>
      <c r="K5749">
        <v>177</v>
      </c>
      <c r="L5749">
        <v>69.900000000000006</v>
      </c>
      <c r="M5749">
        <v>58</v>
      </c>
      <c r="N5749">
        <v>3.6999999999999998E-2</v>
      </c>
      <c r="O5749">
        <v>74</v>
      </c>
      <c r="P5749">
        <v>-13.88</v>
      </c>
      <c r="Q5749">
        <v>323</v>
      </c>
      <c r="R5749">
        <v>94.8</v>
      </c>
      <c r="S5749">
        <v>320</v>
      </c>
      <c r="T5749">
        <v>108.7</v>
      </c>
      <c r="U5749">
        <v>326</v>
      </c>
      <c r="V5749">
        <v>-1.79</v>
      </c>
      <c r="W5749">
        <v>198</v>
      </c>
    </row>
    <row r="5750" spans="1:23" x14ac:dyDescent="0.25">
      <c r="A5750">
        <f>COUNTIF('Value Matchup'!$D$356:$D$423,D5750)</f>
        <v>0</v>
      </c>
      <c r="B5750" t="s">
        <v>2226</v>
      </c>
      <c r="C5750">
        <v>242</v>
      </c>
      <c r="D5750" t="s">
        <v>280</v>
      </c>
      <c r="E5750" t="s">
        <v>148</v>
      </c>
      <c r="F5750" s="79" t="s">
        <v>1581</v>
      </c>
      <c r="G5750">
        <v>-8.15</v>
      </c>
      <c r="H5750">
        <v>91.9</v>
      </c>
      <c r="I5750">
        <v>298</v>
      </c>
      <c r="J5750">
        <v>100.1</v>
      </c>
      <c r="K5750">
        <v>127</v>
      </c>
      <c r="L5750">
        <v>66.8</v>
      </c>
      <c r="M5750">
        <v>174</v>
      </c>
      <c r="N5750">
        <v>7.0000000000000007E-2</v>
      </c>
      <c r="O5750">
        <v>31</v>
      </c>
      <c r="P5750">
        <v>-7.89</v>
      </c>
      <c r="Q5750">
        <v>289</v>
      </c>
      <c r="R5750">
        <v>99.4</v>
      </c>
      <c r="S5750">
        <v>247</v>
      </c>
      <c r="T5750">
        <v>107.3</v>
      </c>
      <c r="U5750">
        <v>312</v>
      </c>
      <c r="V5750">
        <v>1.35</v>
      </c>
      <c r="W5750">
        <v>123</v>
      </c>
    </row>
    <row r="5751" spans="1:23" x14ac:dyDescent="0.25">
      <c r="A5751">
        <f>COUNTIF('Value Matchup'!$D$356:$D$423,D5751)</f>
        <v>0</v>
      </c>
      <c r="B5751" t="s">
        <v>2226</v>
      </c>
      <c r="C5751">
        <v>243</v>
      </c>
      <c r="D5751" t="s">
        <v>248</v>
      </c>
      <c r="E5751" t="s">
        <v>108</v>
      </c>
      <c r="F5751" s="79" t="s">
        <v>1998</v>
      </c>
      <c r="G5751">
        <v>-8.57</v>
      </c>
      <c r="H5751">
        <v>92.7</v>
      </c>
      <c r="I5751">
        <v>292</v>
      </c>
      <c r="J5751">
        <v>101.3</v>
      </c>
      <c r="K5751">
        <v>147</v>
      </c>
      <c r="L5751">
        <v>66.099999999999994</v>
      </c>
      <c r="M5751">
        <v>199</v>
      </c>
      <c r="N5751">
        <v>-5.0000000000000001E-3</v>
      </c>
      <c r="O5751">
        <v>175</v>
      </c>
      <c r="P5751">
        <v>-7.64</v>
      </c>
      <c r="Q5751">
        <v>286</v>
      </c>
      <c r="R5751">
        <v>97.2</v>
      </c>
      <c r="S5751">
        <v>295</v>
      </c>
      <c r="T5751">
        <v>104.8</v>
      </c>
      <c r="U5751">
        <v>266</v>
      </c>
      <c r="V5751">
        <v>-3.27</v>
      </c>
      <c r="W5751">
        <v>232</v>
      </c>
    </row>
    <row r="5752" spans="1:23" x14ac:dyDescent="0.25">
      <c r="A5752">
        <f>COUNTIF('Value Matchup'!$D$356:$D$423,D5752)</f>
        <v>0</v>
      </c>
      <c r="B5752" t="s">
        <v>2226</v>
      </c>
      <c r="C5752">
        <v>244</v>
      </c>
      <c r="D5752" t="s">
        <v>2212</v>
      </c>
      <c r="E5752" t="s">
        <v>136</v>
      </c>
      <c r="F5752" s="79" t="s">
        <v>456</v>
      </c>
      <c r="G5752">
        <v>-8.59</v>
      </c>
      <c r="H5752">
        <v>96.4</v>
      </c>
      <c r="I5752">
        <v>260</v>
      </c>
      <c r="J5752">
        <v>105</v>
      </c>
      <c r="K5752">
        <v>221</v>
      </c>
      <c r="L5752">
        <v>71.7</v>
      </c>
      <c r="M5752">
        <v>21</v>
      </c>
      <c r="N5752">
        <v>0.115</v>
      </c>
      <c r="O5752">
        <v>6</v>
      </c>
      <c r="P5752">
        <v>-12.27</v>
      </c>
      <c r="Q5752">
        <v>318</v>
      </c>
      <c r="R5752">
        <v>95.2</v>
      </c>
      <c r="S5752">
        <v>317</v>
      </c>
      <c r="T5752">
        <v>107.5</v>
      </c>
      <c r="U5752">
        <v>315</v>
      </c>
      <c r="V5752">
        <v>-0.55000000000000004</v>
      </c>
      <c r="W5752">
        <v>165</v>
      </c>
    </row>
    <row r="5753" spans="1:23" x14ac:dyDescent="0.25">
      <c r="A5753">
        <f>COUNTIF('Value Matchup'!$D$356:$D$423,D5753)</f>
        <v>0</v>
      </c>
      <c r="B5753" t="s">
        <v>2226</v>
      </c>
      <c r="C5753">
        <v>245</v>
      </c>
      <c r="D5753" t="s">
        <v>1761</v>
      </c>
      <c r="E5753" t="s">
        <v>1399</v>
      </c>
      <c r="F5753" s="79" t="s">
        <v>2210</v>
      </c>
      <c r="G5753">
        <v>-8.6</v>
      </c>
      <c r="H5753">
        <v>103.1</v>
      </c>
      <c r="I5753">
        <v>151</v>
      </c>
      <c r="J5753">
        <v>111.7</v>
      </c>
      <c r="K5753">
        <v>306</v>
      </c>
      <c r="L5753">
        <v>68.900000000000006</v>
      </c>
      <c r="M5753">
        <v>84</v>
      </c>
      <c r="N5753">
        <v>3.1E-2</v>
      </c>
      <c r="O5753">
        <v>90</v>
      </c>
      <c r="P5753">
        <v>-3.93</v>
      </c>
      <c r="Q5753">
        <v>236</v>
      </c>
      <c r="R5753">
        <v>99</v>
      </c>
      <c r="S5753">
        <v>258</v>
      </c>
      <c r="T5753">
        <v>102.9</v>
      </c>
      <c r="U5753">
        <v>179</v>
      </c>
      <c r="V5753">
        <v>2.11</v>
      </c>
      <c r="W5753">
        <v>105</v>
      </c>
    </row>
    <row r="5754" spans="1:23" x14ac:dyDescent="0.25">
      <c r="A5754">
        <f>COUNTIF('Value Matchup'!$D$356:$D$423,D5754)</f>
        <v>0</v>
      </c>
      <c r="B5754" t="s">
        <v>2226</v>
      </c>
      <c r="C5754">
        <v>246</v>
      </c>
      <c r="D5754" t="s">
        <v>336</v>
      </c>
      <c r="E5754" t="s">
        <v>198</v>
      </c>
      <c r="F5754" s="79" t="s">
        <v>1754</v>
      </c>
      <c r="G5754">
        <v>-8.89</v>
      </c>
      <c r="H5754">
        <v>94.1</v>
      </c>
      <c r="I5754">
        <v>280</v>
      </c>
      <c r="J5754">
        <v>103</v>
      </c>
      <c r="K5754">
        <v>181</v>
      </c>
      <c r="L5754">
        <v>69.2</v>
      </c>
      <c r="M5754">
        <v>76</v>
      </c>
      <c r="N5754">
        <v>7.0000000000000007E-2</v>
      </c>
      <c r="O5754">
        <v>29</v>
      </c>
      <c r="P5754">
        <v>-1.43</v>
      </c>
      <c r="Q5754">
        <v>180</v>
      </c>
      <c r="R5754">
        <v>101.8</v>
      </c>
      <c r="S5754">
        <v>181</v>
      </c>
      <c r="T5754">
        <v>103.2</v>
      </c>
      <c r="U5754">
        <v>194</v>
      </c>
      <c r="V5754">
        <v>-2.19</v>
      </c>
      <c r="W5754">
        <v>210</v>
      </c>
    </row>
    <row r="5755" spans="1:23" x14ac:dyDescent="0.25">
      <c r="A5755">
        <f>COUNTIF('Value Matchup'!$D$356:$D$423,D5755)</f>
        <v>0</v>
      </c>
      <c r="B5755" t="s">
        <v>2226</v>
      </c>
      <c r="C5755">
        <v>247</v>
      </c>
      <c r="D5755" t="s">
        <v>51</v>
      </c>
      <c r="E5755" t="s">
        <v>121</v>
      </c>
      <c r="F5755" s="79" t="s">
        <v>1766</v>
      </c>
      <c r="G5755">
        <v>-8.98</v>
      </c>
      <c r="H5755">
        <v>101.3</v>
      </c>
      <c r="I5755">
        <v>185</v>
      </c>
      <c r="J5755">
        <v>110.3</v>
      </c>
      <c r="K5755">
        <v>294</v>
      </c>
      <c r="L5755">
        <v>66.400000000000006</v>
      </c>
      <c r="M5755">
        <v>189</v>
      </c>
      <c r="N5755">
        <v>-4.0000000000000001E-3</v>
      </c>
      <c r="O5755">
        <v>172</v>
      </c>
      <c r="P5755">
        <v>-5.12</v>
      </c>
      <c r="Q5755">
        <v>250</v>
      </c>
      <c r="R5755">
        <v>98</v>
      </c>
      <c r="S5755">
        <v>280</v>
      </c>
      <c r="T5755">
        <v>103.1</v>
      </c>
      <c r="U5755">
        <v>191</v>
      </c>
      <c r="V5755">
        <v>-2.66</v>
      </c>
      <c r="W5755">
        <v>219</v>
      </c>
    </row>
    <row r="5756" spans="1:23" x14ac:dyDescent="0.25">
      <c r="A5756">
        <f>COUNTIF('Value Matchup'!$D$356:$D$423,D5756)</f>
        <v>0</v>
      </c>
      <c r="B5756" t="s">
        <v>2226</v>
      </c>
      <c r="C5756">
        <v>248</v>
      </c>
      <c r="D5756" t="s">
        <v>395</v>
      </c>
      <c r="E5756" t="s">
        <v>169</v>
      </c>
      <c r="F5756" s="79" t="s">
        <v>1759</v>
      </c>
      <c r="G5756">
        <v>-9.0299999999999994</v>
      </c>
      <c r="H5756">
        <v>97.7</v>
      </c>
      <c r="I5756">
        <v>247</v>
      </c>
      <c r="J5756">
        <v>106.8</v>
      </c>
      <c r="K5756">
        <v>249</v>
      </c>
      <c r="L5756">
        <v>67.5</v>
      </c>
      <c r="M5756">
        <v>142</v>
      </c>
      <c r="N5756">
        <v>-0.11799999999999999</v>
      </c>
      <c r="O5756">
        <v>323</v>
      </c>
      <c r="P5756">
        <v>-3.04</v>
      </c>
      <c r="Q5756">
        <v>218</v>
      </c>
      <c r="R5756">
        <v>100.9</v>
      </c>
      <c r="S5756">
        <v>207</v>
      </c>
      <c r="T5756">
        <v>103.9</v>
      </c>
      <c r="U5756">
        <v>218</v>
      </c>
      <c r="V5756">
        <v>2.2000000000000002</v>
      </c>
      <c r="W5756">
        <v>103</v>
      </c>
    </row>
    <row r="5757" spans="1:23" x14ac:dyDescent="0.25">
      <c r="A5757">
        <f>COUNTIF('Value Matchup'!$D$356:$D$423,D5757)</f>
        <v>1</v>
      </c>
      <c r="B5757" t="s">
        <v>2226</v>
      </c>
      <c r="C5757">
        <v>249</v>
      </c>
      <c r="D5757" t="s">
        <v>327</v>
      </c>
      <c r="E5757" t="s">
        <v>116</v>
      </c>
      <c r="F5757" s="79" t="s">
        <v>1296</v>
      </c>
      <c r="G5757">
        <v>-9.08</v>
      </c>
      <c r="H5757">
        <v>97.4</v>
      </c>
      <c r="I5757">
        <v>250</v>
      </c>
      <c r="J5757">
        <v>106.5</v>
      </c>
      <c r="K5757">
        <v>244</v>
      </c>
      <c r="L5757">
        <v>67.3</v>
      </c>
      <c r="M5757">
        <v>152</v>
      </c>
      <c r="N5757">
        <v>0.127</v>
      </c>
      <c r="O5757">
        <v>4</v>
      </c>
      <c r="P5757">
        <v>-9.2100000000000009</v>
      </c>
      <c r="Q5757">
        <v>301</v>
      </c>
      <c r="R5757">
        <v>95.8</v>
      </c>
      <c r="S5757">
        <v>314</v>
      </c>
      <c r="T5757">
        <v>105</v>
      </c>
      <c r="U5757">
        <v>271</v>
      </c>
      <c r="V5757">
        <v>8.58</v>
      </c>
      <c r="W5757">
        <v>23</v>
      </c>
    </row>
    <row r="5758" spans="1:23" x14ac:dyDescent="0.25">
      <c r="A5758">
        <f>COUNTIF('Value Matchup'!$D$356:$D$423,D5758)</f>
        <v>0</v>
      </c>
      <c r="B5758" t="s">
        <v>2226</v>
      </c>
      <c r="C5758">
        <v>250</v>
      </c>
      <c r="D5758" t="s">
        <v>165</v>
      </c>
      <c r="E5758" t="s">
        <v>159</v>
      </c>
      <c r="F5758" s="79" t="s">
        <v>1998</v>
      </c>
      <c r="G5758">
        <v>-9.1</v>
      </c>
      <c r="H5758">
        <v>94.2</v>
      </c>
      <c r="I5758">
        <v>278</v>
      </c>
      <c r="J5758">
        <v>103.3</v>
      </c>
      <c r="K5758">
        <v>186</v>
      </c>
      <c r="L5758">
        <v>65</v>
      </c>
      <c r="M5758">
        <v>255</v>
      </c>
      <c r="N5758">
        <v>-0.02</v>
      </c>
      <c r="O5758">
        <v>216</v>
      </c>
      <c r="P5758">
        <v>-9.57</v>
      </c>
      <c r="Q5758">
        <v>306</v>
      </c>
      <c r="R5758">
        <v>97.2</v>
      </c>
      <c r="S5758">
        <v>293</v>
      </c>
      <c r="T5758">
        <v>106.8</v>
      </c>
      <c r="U5758">
        <v>303</v>
      </c>
      <c r="V5758">
        <v>1.1100000000000001</v>
      </c>
      <c r="W5758">
        <v>128</v>
      </c>
    </row>
    <row r="5759" spans="1:23" x14ac:dyDescent="0.25">
      <c r="A5759">
        <f>COUNTIF('Value Matchup'!$D$356:$D$423,D5759)</f>
        <v>0</v>
      </c>
      <c r="B5759" t="s">
        <v>2226</v>
      </c>
      <c r="C5759">
        <v>251</v>
      </c>
      <c r="D5759" t="s">
        <v>360</v>
      </c>
      <c r="E5759" t="s">
        <v>132</v>
      </c>
      <c r="F5759" s="79" t="s">
        <v>1785</v>
      </c>
      <c r="G5759">
        <v>-9.2200000000000006</v>
      </c>
      <c r="H5759">
        <v>102.1</v>
      </c>
      <c r="I5759">
        <v>168</v>
      </c>
      <c r="J5759">
        <v>111.3</v>
      </c>
      <c r="K5759">
        <v>304</v>
      </c>
      <c r="L5759">
        <v>65.3</v>
      </c>
      <c r="M5759">
        <v>244</v>
      </c>
      <c r="N5759">
        <v>-1.2E-2</v>
      </c>
      <c r="O5759">
        <v>193</v>
      </c>
      <c r="P5759">
        <v>-1.76</v>
      </c>
      <c r="Q5759">
        <v>186</v>
      </c>
      <c r="R5759">
        <v>103</v>
      </c>
      <c r="S5759">
        <v>144</v>
      </c>
      <c r="T5759">
        <v>104.8</v>
      </c>
      <c r="U5759">
        <v>264</v>
      </c>
      <c r="V5759">
        <v>1.51</v>
      </c>
      <c r="W5759">
        <v>119</v>
      </c>
    </row>
    <row r="5760" spans="1:23" x14ac:dyDescent="0.25">
      <c r="A5760">
        <f>COUNTIF('Value Matchup'!$D$356:$D$423,D5760)</f>
        <v>0</v>
      </c>
      <c r="B5760" t="s">
        <v>2226</v>
      </c>
      <c r="C5760">
        <v>252</v>
      </c>
      <c r="D5760" t="s">
        <v>379</v>
      </c>
      <c r="E5760" t="s">
        <v>1399</v>
      </c>
      <c r="F5760" s="79" t="s">
        <v>1758</v>
      </c>
      <c r="G5760">
        <v>-9.2799999999999994</v>
      </c>
      <c r="H5760">
        <v>99</v>
      </c>
      <c r="I5760">
        <v>223</v>
      </c>
      <c r="J5760">
        <v>108.3</v>
      </c>
      <c r="K5760">
        <v>276</v>
      </c>
      <c r="L5760">
        <v>72.8</v>
      </c>
      <c r="M5760">
        <v>9</v>
      </c>
      <c r="N5760">
        <v>2.1000000000000001E-2</v>
      </c>
      <c r="O5760">
        <v>117</v>
      </c>
      <c r="P5760">
        <v>-4.88</v>
      </c>
      <c r="Q5760">
        <v>246</v>
      </c>
      <c r="R5760">
        <v>98.9</v>
      </c>
      <c r="S5760">
        <v>262</v>
      </c>
      <c r="T5760">
        <v>103.7</v>
      </c>
      <c r="U5760">
        <v>210</v>
      </c>
      <c r="V5760">
        <v>0.16</v>
      </c>
      <c r="W5760">
        <v>153</v>
      </c>
    </row>
    <row r="5761" spans="1:23" x14ac:dyDescent="0.25">
      <c r="A5761">
        <f>COUNTIF('Value Matchup'!$D$356:$D$423,D5761)</f>
        <v>0</v>
      </c>
      <c r="B5761" t="s">
        <v>2226</v>
      </c>
      <c r="C5761">
        <v>253</v>
      </c>
      <c r="D5761" t="s">
        <v>422</v>
      </c>
      <c r="E5761" t="s">
        <v>173</v>
      </c>
      <c r="F5761" s="79" t="s">
        <v>1993</v>
      </c>
      <c r="G5761">
        <v>-9.31</v>
      </c>
      <c r="H5761">
        <v>93.1</v>
      </c>
      <c r="I5761">
        <v>290</v>
      </c>
      <c r="J5761">
        <v>102.4</v>
      </c>
      <c r="K5761">
        <v>170</v>
      </c>
      <c r="L5761">
        <v>65.8</v>
      </c>
      <c r="M5761">
        <v>216</v>
      </c>
      <c r="N5761">
        <v>2.4E-2</v>
      </c>
      <c r="O5761">
        <v>106</v>
      </c>
      <c r="P5761">
        <v>0.86</v>
      </c>
      <c r="Q5761">
        <v>142</v>
      </c>
      <c r="R5761">
        <v>104.4</v>
      </c>
      <c r="S5761">
        <v>102</v>
      </c>
      <c r="T5761">
        <v>103.5</v>
      </c>
      <c r="U5761">
        <v>206</v>
      </c>
      <c r="V5761">
        <v>-5.0599999999999996</v>
      </c>
      <c r="W5761">
        <v>273</v>
      </c>
    </row>
    <row r="5762" spans="1:23" x14ac:dyDescent="0.25">
      <c r="A5762">
        <f>COUNTIF('Value Matchup'!$D$356:$D$423,D5762)</f>
        <v>0</v>
      </c>
      <c r="B5762" t="s">
        <v>2226</v>
      </c>
      <c r="C5762">
        <v>254</v>
      </c>
      <c r="D5762" t="s">
        <v>256</v>
      </c>
      <c r="E5762" t="s">
        <v>108</v>
      </c>
      <c r="F5762" s="79" t="s">
        <v>1766</v>
      </c>
      <c r="G5762">
        <v>-9.61</v>
      </c>
      <c r="H5762">
        <v>94.4</v>
      </c>
      <c r="I5762">
        <v>276</v>
      </c>
      <c r="J5762">
        <v>104</v>
      </c>
      <c r="K5762">
        <v>196</v>
      </c>
      <c r="L5762">
        <v>72.7</v>
      </c>
      <c r="M5762">
        <v>10</v>
      </c>
      <c r="N5762">
        <v>1.2999999999999999E-2</v>
      </c>
      <c r="O5762">
        <v>132</v>
      </c>
      <c r="P5762">
        <v>-5.57</v>
      </c>
      <c r="Q5762">
        <v>259</v>
      </c>
      <c r="R5762">
        <v>98.8</v>
      </c>
      <c r="S5762">
        <v>266</v>
      </c>
      <c r="T5762">
        <v>104.3</v>
      </c>
      <c r="U5762">
        <v>238</v>
      </c>
      <c r="V5762">
        <v>4.09</v>
      </c>
      <c r="W5762">
        <v>63</v>
      </c>
    </row>
    <row r="5763" spans="1:23" x14ac:dyDescent="0.25">
      <c r="A5763">
        <f>COUNTIF('Value Matchup'!$D$356:$D$423,D5763)</f>
        <v>0</v>
      </c>
      <c r="B5763" t="s">
        <v>2226</v>
      </c>
      <c r="C5763">
        <v>255</v>
      </c>
      <c r="D5763" t="s">
        <v>224</v>
      </c>
      <c r="E5763" t="s">
        <v>176</v>
      </c>
      <c r="F5763" s="79" t="s">
        <v>1755</v>
      </c>
      <c r="G5763">
        <v>-9.69</v>
      </c>
      <c r="H5763">
        <v>95</v>
      </c>
      <c r="I5763">
        <v>273</v>
      </c>
      <c r="J5763">
        <v>104.7</v>
      </c>
      <c r="K5763">
        <v>211</v>
      </c>
      <c r="L5763">
        <v>68.3</v>
      </c>
      <c r="M5763">
        <v>107</v>
      </c>
      <c r="N5763">
        <v>-3.1E-2</v>
      </c>
      <c r="O5763">
        <v>249</v>
      </c>
      <c r="P5763">
        <v>-1.97</v>
      </c>
      <c r="Q5763">
        <v>191</v>
      </c>
      <c r="R5763">
        <v>100.1</v>
      </c>
      <c r="S5763">
        <v>229</v>
      </c>
      <c r="T5763">
        <v>102.1</v>
      </c>
      <c r="U5763">
        <v>142</v>
      </c>
      <c r="V5763">
        <v>-3.23</v>
      </c>
      <c r="W5763">
        <v>229</v>
      </c>
    </row>
    <row r="5764" spans="1:23" x14ac:dyDescent="0.25">
      <c r="A5764">
        <f>COUNTIF('Value Matchup'!$D$356:$D$423,D5764)</f>
        <v>0</v>
      </c>
      <c r="B5764" t="s">
        <v>2226</v>
      </c>
      <c r="C5764">
        <v>256</v>
      </c>
      <c r="D5764" t="s">
        <v>368</v>
      </c>
      <c r="E5764" t="s">
        <v>148</v>
      </c>
      <c r="F5764" s="79" t="s">
        <v>1741</v>
      </c>
      <c r="G5764">
        <v>-9.84</v>
      </c>
      <c r="H5764">
        <v>94.3</v>
      </c>
      <c r="I5764">
        <v>277</v>
      </c>
      <c r="J5764">
        <v>104.1</v>
      </c>
      <c r="K5764">
        <v>198</v>
      </c>
      <c r="L5764">
        <v>69.3</v>
      </c>
      <c r="M5764">
        <v>70</v>
      </c>
      <c r="N5764">
        <v>4.9000000000000002E-2</v>
      </c>
      <c r="O5764">
        <v>62</v>
      </c>
      <c r="P5764">
        <v>-9.67</v>
      </c>
      <c r="Q5764">
        <v>307</v>
      </c>
      <c r="R5764">
        <v>96.9</v>
      </c>
      <c r="S5764">
        <v>299</v>
      </c>
      <c r="T5764">
        <v>106.6</v>
      </c>
      <c r="U5764">
        <v>300</v>
      </c>
      <c r="V5764">
        <v>-3.7</v>
      </c>
      <c r="W5764">
        <v>245</v>
      </c>
    </row>
    <row r="5765" spans="1:23" x14ac:dyDescent="0.25">
      <c r="A5765">
        <f>COUNTIF('Value Matchup'!$D$356:$D$423,D5765)</f>
        <v>0</v>
      </c>
      <c r="B5765" t="s">
        <v>2226</v>
      </c>
      <c r="C5765">
        <v>257</v>
      </c>
      <c r="D5765" t="s">
        <v>117</v>
      </c>
      <c r="E5765" t="s">
        <v>116</v>
      </c>
      <c r="F5765" s="79" t="s">
        <v>1194</v>
      </c>
      <c r="G5765">
        <v>-9.9499999999999993</v>
      </c>
      <c r="H5765">
        <v>90.9</v>
      </c>
      <c r="I5765">
        <v>303</v>
      </c>
      <c r="J5765">
        <v>100.9</v>
      </c>
      <c r="K5765">
        <v>141</v>
      </c>
      <c r="L5765">
        <v>64.2</v>
      </c>
      <c r="M5765">
        <v>275</v>
      </c>
      <c r="N5765">
        <v>-2.5000000000000001E-2</v>
      </c>
      <c r="O5765">
        <v>229</v>
      </c>
      <c r="P5765">
        <v>-10.38</v>
      </c>
      <c r="Q5765">
        <v>310</v>
      </c>
      <c r="R5765">
        <v>96.2</v>
      </c>
      <c r="S5765">
        <v>313</v>
      </c>
      <c r="T5765">
        <v>106.5</v>
      </c>
      <c r="U5765">
        <v>298</v>
      </c>
      <c r="V5765">
        <v>1.53</v>
      </c>
      <c r="W5765">
        <v>118</v>
      </c>
    </row>
    <row r="5766" spans="1:23" x14ac:dyDescent="0.25">
      <c r="A5766">
        <f>COUNTIF('Value Matchup'!$D$356:$D$423,D5766)</f>
        <v>0</v>
      </c>
      <c r="B5766" t="s">
        <v>2226</v>
      </c>
      <c r="C5766">
        <v>258</v>
      </c>
      <c r="D5766" t="s">
        <v>209</v>
      </c>
      <c r="E5766" t="s">
        <v>182</v>
      </c>
      <c r="F5766" s="79" t="s">
        <v>1757</v>
      </c>
      <c r="G5766">
        <v>-10.220000000000001</v>
      </c>
      <c r="H5766">
        <v>97.2</v>
      </c>
      <c r="I5766">
        <v>253</v>
      </c>
      <c r="J5766">
        <v>107.4</v>
      </c>
      <c r="K5766">
        <v>262</v>
      </c>
      <c r="L5766">
        <v>69.7</v>
      </c>
      <c r="M5766">
        <v>64</v>
      </c>
      <c r="N5766">
        <v>-0.10100000000000001</v>
      </c>
      <c r="O5766">
        <v>316</v>
      </c>
      <c r="P5766">
        <v>4.6900000000000004</v>
      </c>
      <c r="Q5766">
        <v>87</v>
      </c>
      <c r="R5766">
        <v>104.3</v>
      </c>
      <c r="S5766">
        <v>103</v>
      </c>
      <c r="T5766">
        <v>99.6</v>
      </c>
      <c r="U5766">
        <v>80</v>
      </c>
      <c r="V5766">
        <v>1.79</v>
      </c>
      <c r="W5766">
        <v>113</v>
      </c>
    </row>
    <row r="5767" spans="1:23" x14ac:dyDescent="0.25">
      <c r="A5767">
        <f>COUNTIF('Value Matchup'!$D$356:$D$423,D5767)</f>
        <v>1</v>
      </c>
      <c r="B5767" t="s">
        <v>2226</v>
      </c>
      <c r="C5767">
        <v>259</v>
      </c>
      <c r="D5767" t="s">
        <v>30</v>
      </c>
      <c r="E5767" t="s">
        <v>112</v>
      </c>
      <c r="F5767" s="79" t="s">
        <v>1771</v>
      </c>
      <c r="G5767">
        <v>-10.33</v>
      </c>
      <c r="H5767">
        <v>95.4</v>
      </c>
      <c r="I5767">
        <v>271</v>
      </c>
      <c r="J5767">
        <v>105.8</v>
      </c>
      <c r="K5767">
        <v>232</v>
      </c>
      <c r="L5767">
        <v>66.8</v>
      </c>
      <c r="M5767">
        <v>175</v>
      </c>
      <c r="N5767">
        <v>-0.127</v>
      </c>
      <c r="O5767">
        <v>326</v>
      </c>
      <c r="P5767">
        <v>-0.38</v>
      </c>
      <c r="Q5767">
        <v>157</v>
      </c>
      <c r="R5767">
        <v>103.5</v>
      </c>
      <c r="S5767">
        <v>126</v>
      </c>
      <c r="T5767">
        <v>103.9</v>
      </c>
      <c r="U5767">
        <v>216</v>
      </c>
      <c r="V5767">
        <v>-3.82</v>
      </c>
      <c r="W5767">
        <v>250</v>
      </c>
    </row>
    <row r="5768" spans="1:23" x14ac:dyDescent="0.25">
      <c r="A5768">
        <f>COUNTIF('Value Matchup'!$D$356:$D$423,D5768)</f>
        <v>0</v>
      </c>
      <c r="B5768" t="s">
        <v>2226</v>
      </c>
      <c r="C5768">
        <v>260</v>
      </c>
      <c r="D5768" t="s">
        <v>1081</v>
      </c>
      <c r="E5768" t="s">
        <v>116</v>
      </c>
      <c r="F5768" s="79" t="s">
        <v>450</v>
      </c>
      <c r="G5768">
        <v>-10.45</v>
      </c>
      <c r="H5768">
        <v>98.3</v>
      </c>
      <c r="I5768">
        <v>238</v>
      </c>
      <c r="J5768">
        <v>108.7</v>
      </c>
      <c r="K5768">
        <v>281</v>
      </c>
      <c r="L5768">
        <v>68.400000000000006</v>
      </c>
      <c r="M5768">
        <v>104</v>
      </c>
      <c r="N5768">
        <v>3.6999999999999998E-2</v>
      </c>
      <c r="O5768">
        <v>75</v>
      </c>
      <c r="P5768">
        <v>-12.97</v>
      </c>
      <c r="Q5768">
        <v>321</v>
      </c>
      <c r="R5768">
        <v>94.4</v>
      </c>
      <c r="S5768">
        <v>322</v>
      </c>
      <c r="T5768">
        <v>107.4</v>
      </c>
      <c r="U5768">
        <v>314</v>
      </c>
      <c r="V5768">
        <v>-8.09</v>
      </c>
      <c r="W5768">
        <v>308</v>
      </c>
    </row>
    <row r="5769" spans="1:23" x14ac:dyDescent="0.25">
      <c r="A5769">
        <f>COUNTIF('Value Matchup'!$D$356:$D$423,D5769)</f>
        <v>0</v>
      </c>
      <c r="B5769" t="s">
        <v>2226</v>
      </c>
      <c r="C5769">
        <v>261</v>
      </c>
      <c r="D5769" t="s">
        <v>174</v>
      </c>
      <c r="E5769" t="s">
        <v>159</v>
      </c>
      <c r="F5769" s="79" t="s">
        <v>1758</v>
      </c>
      <c r="G5769">
        <v>-10.47</v>
      </c>
      <c r="H5769">
        <v>98.4</v>
      </c>
      <c r="I5769">
        <v>235</v>
      </c>
      <c r="J5769">
        <v>108.8</v>
      </c>
      <c r="K5769">
        <v>283</v>
      </c>
      <c r="L5769">
        <v>65.3</v>
      </c>
      <c r="M5769">
        <v>241</v>
      </c>
      <c r="N5769">
        <v>-1.9E-2</v>
      </c>
      <c r="O5769">
        <v>214</v>
      </c>
      <c r="P5769">
        <v>-9.24</v>
      </c>
      <c r="Q5769">
        <v>303</v>
      </c>
      <c r="R5769">
        <v>96.7</v>
      </c>
      <c r="S5769">
        <v>303</v>
      </c>
      <c r="T5769">
        <v>106</v>
      </c>
      <c r="U5769">
        <v>290</v>
      </c>
      <c r="V5769">
        <v>0.46</v>
      </c>
      <c r="W5769">
        <v>144</v>
      </c>
    </row>
    <row r="5770" spans="1:23" x14ac:dyDescent="0.25">
      <c r="A5770">
        <f>COUNTIF('Value Matchup'!$D$356:$D$423,D5770)</f>
        <v>0</v>
      </c>
      <c r="B5770" t="s">
        <v>2226</v>
      </c>
      <c r="C5770">
        <v>262</v>
      </c>
      <c r="D5770" t="s">
        <v>361</v>
      </c>
      <c r="E5770" t="s">
        <v>108</v>
      </c>
      <c r="F5770" s="79" t="s">
        <v>2208</v>
      </c>
      <c r="G5770">
        <v>-10.54</v>
      </c>
      <c r="H5770">
        <v>95.7</v>
      </c>
      <c r="I5770">
        <v>266</v>
      </c>
      <c r="J5770">
        <v>106.2</v>
      </c>
      <c r="K5770">
        <v>242</v>
      </c>
      <c r="L5770">
        <v>65.900000000000006</v>
      </c>
      <c r="M5770">
        <v>210</v>
      </c>
      <c r="N5770">
        <v>2.4E-2</v>
      </c>
      <c r="O5770">
        <v>103</v>
      </c>
      <c r="P5770">
        <v>-4.7699999999999996</v>
      </c>
      <c r="Q5770">
        <v>245</v>
      </c>
      <c r="R5770">
        <v>98.1</v>
      </c>
      <c r="S5770">
        <v>277</v>
      </c>
      <c r="T5770">
        <v>102.8</v>
      </c>
      <c r="U5770">
        <v>174</v>
      </c>
      <c r="V5770">
        <v>13.01</v>
      </c>
      <c r="W5770">
        <v>5</v>
      </c>
    </row>
    <row r="5771" spans="1:23" x14ac:dyDescent="0.25">
      <c r="A5771">
        <f>COUNTIF('Value Matchup'!$D$356:$D$423,D5771)</f>
        <v>0</v>
      </c>
      <c r="B5771" t="s">
        <v>2226</v>
      </c>
      <c r="C5771">
        <v>263</v>
      </c>
      <c r="D5771" t="s">
        <v>241</v>
      </c>
      <c r="E5771" t="s">
        <v>207</v>
      </c>
      <c r="F5771" s="79" t="s">
        <v>1860</v>
      </c>
      <c r="G5771">
        <v>-10.57</v>
      </c>
      <c r="H5771">
        <v>93.4</v>
      </c>
      <c r="I5771">
        <v>286</v>
      </c>
      <c r="J5771">
        <v>104</v>
      </c>
      <c r="K5771">
        <v>193</v>
      </c>
      <c r="L5771">
        <v>66.3</v>
      </c>
      <c r="M5771">
        <v>194</v>
      </c>
      <c r="N5771">
        <v>3.1E-2</v>
      </c>
      <c r="O5771">
        <v>89</v>
      </c>
      <c r="P5771">
        <v>-5.85</v>
      </c>
      <c r="Q5771">
        <v>264</v>
      </c>
      <c r="R5771">
        <v>98.8</v>
      </c>
      <c r="S5771">
        <v>263</v>
      </c>
      <c r="T5771">
        <v>104.7</v>
      </c>
      <c r="U5771">
        <v>259</v>
      </c>
      <c r="V5771">
        <v>-5.86</v>
      </c>
      <c r="W5771">
        <v>289</v>
      </c>
    </row>
    <row r="5772" spans="1:23" x14ac:dyDescent="0.25">
      <c r="A5772">
        <f>COUNTIF('Value Matchup'!$D$356:$D$423,D5772)</f>
        <v>0</v>
      </c>
      <c r="B5772" t="s">
        <v>2226</v>
      </c>
      <c r="C5772">
        <v>264</v>
      </c>
      <c r="D5772" t="s">
        <v>184</v>
      </c>
      <c r="E5772" t="s">
        <v>136</v>
      </c>
      <c r="F5772" s="79" t="s">
        <v>2197</v>
      </c>
      <c r="G5772">
        <v>-10.69</v>
      </c>
      <c r="H5772">
        <v>98.1</v>
      </c>
      <c r="I5772">
        <v>242</v>
      </c>
      <c r="J5772">
        <v>108.7</v>
      </c>
      <c r="K5772">
        <v>282</v>
      </c>
      <c r="L5772">
        <v>59.2</v>
      </c>
      <c r="M5772">
        <v>322</v>
      </c>
      <c r="N5772">
        <v>6.8000000000000005E-2</v>
      </c>
      <c r="O5772">
        <v>33</v>
      </c>
      <c r="P5772">
        <v>-11.54</v>
      </c>
      <c r="Q5772">
        <v>314</v>
      </c>
      <c r="R5772">
        <v>96.6</v>
      </c>
      <c r="S5772">
        <v>307</v>
      </c>
      <c r="T5772">
        <v>108.1</v>
      </c>
      <c r="U5772">
        <v>322</v>
      </c>
      <c r="V5772">
        <v>8.9</v>
      </c>
      <c r="W5772">
        <v>21</v>
      </c>
    </row>
    <row r="5773" spans="1:23" x14ac:dyDescent="0.25">
      <c r="A5773">
        <f>COUNTIF('Value Matchup'!$D$356:$D$423,D5773)</f>
        <v>0</v>
      </c>
      <c r="B5773" t="s">
        <v>2226</v>
      </c>
      <c r="C5773">
        <v>265</v>
      </c>
      <c r="D5773" t="s">
        <v>365</v>
      </c>
      <c r="E5773" t="s">
        <v>1974</v>
      </c>
      <c r="F5773" s="79" t="s">
        <v>1926</v>
      </c>
      <c r="G5773">
        <v>-10.77</v>
      </c>
      <c r="H5773">
        <v>101.2</v>
      </c>
      <c r="I5773">
        <v>188</v>
      </c>
      <c r="J5773">
        <v>111.9</v>
      </c>
      <c r="K5773">
        <v>311</v>
      </c>
      <c r="L5773">
        <v>64.2</v>
      </c>
      <c r="M5773">
        <v>278</v>
      </c>
      <c r="N5773">
        <v>5.0000000000000001E-3</v>
      </c>
      <c r="O5773">
        <v>149</v>
      </c>
      <c r="P5773">
        <v>-3.86</v>
      </c>
      <c r="Q5773">
        <v>235</v>
      </c>
      <c r="R5773">
        <v>101.1</v>
      </c>
      <c r="S5773">
        <v>199</v>
      </c>
      <c r="T5773">
        <v>104.9</v>
      </c>
      <c r="U5773">
        <v>268</v>
      </c>
      <c r="V5773">
        <v>-0.77</v>
      </c>
      <c r="W5773">
        <v>172</v>
      </c>
    </row>
    <row r="5774" spans="1:23" x14ac:dyDescent="0.25">
      <c r="A5774">
        <f>COUNTIF('Value Matchup'!$D$356:$D$423,D5774)</f>
        <v>0</v>
      </c>
      <c r="B5774" t="s">
        <v>2226</v>
      </c>
      <c r="C5774">
        <v>266</v>
      </c>
      <c r="D5774" t="s">
        <v>236</v>
      </c>
      <c r="E5774" t="s">
        <v>144</v>
      </c>
      <c r="F5774" s="79" t="s">
        <v>1748</v>
      </c>
      <c r="G5774">
        <v>-10.79</v>
      </c>
      <c r="H5774">
        <v>90.9</v>
      </c>
      <c r="I5774">
        <v>304</v>
      </c>
      <c r="J5774">
        <v>101.7</v>
      </c>
      <c r="K5774">
        <v>155</v>
      </c>
      <c r="L5774">
        <v>62.1</v>
      </c>
      <c r="M5774">
        <v>305</v>
      </c>
      <c r="N5774">
        <v>-2.8000000000000001E-2</v>
      </c>
      <c r="O5774">
        <v>238</v>
      </c>
      <c r="P5774">
        <v>2.4900000000000002</v>
      </c>
      <c r="Q5774">
        <v>115</v>
      </c>
      <c r="R5774">
        <v>105</v>
      </c>
      <c r="S5774">
        <v>75</v>
      </c>
      <c r="T5774">
        <v>102.5</v>
      </c>
      <c r="U5774">
        <v>154</v>
      </c>
      <c r="V5774">
        <v>2.1</v>
      </c>
      <c r="W5774">
        <v>106</v>
      </c>
    </row>
    <row r="5775" spans="1:23" x14ac:dyDescent="0.25">
      <c r="A5775">
        <f>COUNTIF('Value Matchup'!$D$356:$D$423,D5775)</f>
        <v>0</v>
      </c>
      <c r="B5775" t="s">
        <v>2226</v>
      </c>
      <c r="C5775">
        <v>267</v>
      </c>
      <c r="D5775" t="s">
        <v>240</v>
      </c>
      <c r="E5775" t="s">
        <v>116</v>
      </c>
      <c r="F5775" s="79" t="s">
        <v>1844</v>
      </c>
      <c r="G5775">
        <v>-10.84</v>
      </c>
      <c r="H5775">
        <v>94</v>
      </c>
      <c r="I5775">
        <v>281</v>
      </c>
      <c r="J5775">
        <v>104.9</v>
      </c>
      <c r="K5775">
        <v>216</v>
      </c>
      <c r="L5775">
        <v>71.900000000000006</v>
      </c>
      <c r="M5775">
        <v>18</v>
      </c>
      <c r="N5775">
        <v>-3.4000000000000002E-2</v>
      </c>
      <c r="O5775">
        <v>260</v>
      </c>
      <c r="P5775">
        <v>-7.69</v>
      </c>
      <c r="Q5775">
        <v>288</v>
      </c>
      <c r="R5775">
        <v>96.8</v>
      </c>
      <c r="S5775">
        <v>302</v>
      </c>
      <c r="T5775">
        <v>104.4</v>
      </c>
      <c r="U5775">
        <v>244</v>
      </c>
      <c r="V5775">
        <v>8.36</v>
      </c>
      <c r="W5775">
        <v>24</v>
      </c>
    </row>
    <row r="5776" spans="1:23" x14ac:dyDescent="0.25">
      <c r="A5776">
        <f>COUNTIF('Value Matchup'!$D$356:$D$423,D5776)</f>
        <v>0</v>
      </c>
      <c r="B5776" t="s">
        <v>2226</v>
      </c>
      <c r="C5776">
        <v>268</v>
      </c>
      <c r="D5776" t="s">
        <v>388</v>
      </c>
      <c r="E5776" t="s">
        <v>153</v>
      </c>
      <c r="F5776" s="79" t="s">
        <v>2213</v>
      </c>
      <c r="G5776">
        <v>-10.94</v>
      </c>
      <c r="H5776">
        <v>98.8</v>
      </c>
      <c r="I5776">
        <v>227</v>
      </c>
      <c r="J5776">
        <v>109.8</v>
      </c>
      <c r="K5776">
        <v>292</v>
      </c>
      <c r="L5776">
        <v>67.5</v>
      </c>
      <c r="M5776">
        <v>146</v>
      </c>
      <c r="N5776">
        <v>2.3E-2</v>
      </c>
      <c r="O5776">
        <v>109</v>
      </c>
      <c r="P5776">
        <v>0.75</v>
      </c>
      <c r="Q5776">
        <v>143</v>
      </c>
      <c r="R5776">
        <v>102</v>
      </c>
      <c r="S5776">
        <v>175</v>
      </c>
      <c r="T5776">
        <v>101.3</v>
      </c>
      <c r="U5776">
        <v>111</v>
      </c>
      <c r="V5776">
        <v>10.55</v>
      </c>
      <c r="W5776">
        <v>16</v>
      </c>
    </row>
    <row r="5777" spans="1:23" x14ac:dyDescent="0.25">
      <c r="A5777">
        <f>COUNTIF('Value Matchup'!$D$356:$D$423,D5777)</f>
        <v>0</v>
      </c>
      <c r="B5777" t="s">
        <v>2226</v>
      </c>
      <c r="C5777">
        <v>269</v>
      </c>
      <c r="D5777" t="s">
        <v>195</v>
      </c>
      <c r="E5777" t="s">
        <v>132</v>
      </c>
      <c r="F5777" s="79" t="s">
        <v>2214</v>
      </c>
      <c r="G5777">
        <v>-10.97</v>
      </c>
      <c r="H5777">
        <v>99.5</v>
      </c>
      <c r="I5777">
        <v>213</v>
      </c>
      <c r="J5777">
        <v>110.4</v>
      </c>
      <c r="K5777">
        <v>297</v>
      </c>
      <c r="L5777">
        <v>71.3</v>
      </c>
      <c r="M5777">
        <v>26</v>
      </c>
      <c r="N5777">
        <v>-3.3000000000000002E-2</v>
      </c>
      <c r="O5777">
        <v>259</v>
      </c>
      <c r="P5777">
        <v>-3.62</v>
      </c>
      <c r="Q5777">
        <v>228</v>
      </c>
      <c r="R5777">
        <v>102</v>
      </c>
      <c r="S5777">
        <v>177</v>
      </c>
      <c r="T5777">
        <v>105.6</v>
      </c>
      <c r="U5777">
        <v>285</v>
      </c>
      <c r="V5777">
        <v>-4.87</v>
      </c>
      <c r="W5777">
        <v>269</v>
      </c>
    </row>
    <row r="5778" spans="1:23" x14ac:dyDescent="0.25">
      <c r="A5778">
        <f>COUNTIF('Value Matchup'!$D$356:$D$423,D5778)</f>
        <v>0</v>
      </c>
      <c r="B5778" t="s">
        <v>2226</v>
      </c>
      <c r="C5778">
        <v>270</v>
      </c>
      <c r="D5778" t="s">
        <v>204</v>
      </c>
      <c r="E5778" t="s">
        <v>136</v>
      </c>
      <c r="F5778" s="79" t="s">
        <v>1296</v>
      </c>
      <c r="G5778">
        <v>-10.99</v>
      </c>
      <c r="H5778">
        <v>98.1</v>
      </c>
      <c r="I5778">
        <v>240</v>
      </c>
      <c r="J5778">
        <v>109.1</v>
      </c>
      <c r="K5778">
        <v>288</v>
      </c>
      <c r="L5778">
        <v>67.5</v>
      </c>
      <c r="M5778">
        <v>145</v>
      </c>
      <c r="N5778">
        <v>8.1000000000000003E-2</v>
      </c>
      <c r="O5778">
        <v>18</v>
      </c>
      <c r="P5778">
        <v>-13.95</v>
      </c>
      <c r="Q5778">
        <v>324</v>
      </c>
      <c r="R5778">
        <v>94.3</v>
      </c>
      <c r="S5778">
        <v>323</v>
      </c>
      <c r="T5778">
        <v>108.3</v>
      </c>
      <c r="U5778">
        <v>324</v>
      </c>
      <c r="V5778">
        <v>-0.9</v>
      </c>
      <c r="W5778">
        <v>175</v>
      </c>
    </row>
    <row r="5779" spans="1:23" x14ac:dyDescent="0.25">
      <c r="A5779">
        <f>COUNTIF('Value Matchup'!$D$356:$D$423,D5779)</f>
        <v>0</v>
      </c>
      <c r="B5779" t="s">
        <v>2226</v>
      </c>
      <c r="C5779">
        <v>271</v>
      </c>
      <c r="D5779" t="s">
        <v>90</v>
      </c>
      <c r="E5779" t="s">
        <v>118</v>
      </c>
      <c r="F5779" s="79" t="s">
        <v>1758</v>
      </c>
      <c r="G5779">
        <v>-11.06</v>
      </c>
      <c r="H5779">
        <v>95.5</v>
      </c>
      <c r="I5779">
        <v>269</v>
      </c>
      <c r="J5779">
        <v>106.6</v>
      </c>
      <c r="K5779">
        <v>245</v>
      </c>
      <c r="L5779">
        <v>65.2</v>
      </c>
      <c r="M5779">
        <v>248</v>
      </c>
      <c r="N5779">
        <v>4.3999999999999997E-2</v>
      </c>
      <c r="O5779">
        <v>67</v>
      </c>
      <c r="P5779">
        <v>-6.94</v>
      </c>
      <c r="Q5779">
        <v>275</v>
      </c>
      <c r="R5779">
        <v>97.6</v>
      </c>
      <c r="S5779">
        <v>289</v>
      </c>
      <c r="T5779">
        <v>104.6</v>
      </c>
      <c r="U5779">
        <v>254</v>
      </c>
      <c r="V5779">
        <v>-8.11</v>
      </c>
      <c r="W5779">
        <v>309</v>
      </c>
    </row>
    <row r="5780" spans="1:23" x14ac:dyDescent="0.25">
      <c r="A5780">
        <f>COUNTIF('Value Matchup'!$D$356:$D$423,D5780)</f>
        <v>0</v>
      </c>
      <c r="B5780" t="s">
        <v>2226</v>
      </c>
      <c r="C5780">
        <v>272</v>
      </c>
      <c r="D5780" t="s">
        <v>1398</v>
      </c>
      <c r="E5780" t="s">
        <v>1399</v>
      </c>
      <c r="F5780" s="79" t="s">
        <v>1862</v>
      </c>
      <c r="G5780">
        <v>-11.14</v>
      </c>
      <c r="H5780">
        <v>95.8</v>
      </c>
      <c r="I5780">
        <v>264</v>
      </c>
      <c r="J5780">
        <v>106.9</v>
      </c>
      <c r="K5780">
        <v>252</v>
      </c>
      <c r="L5780">
        <v>68.599999999999994</v>
      </c>
      <c r="M5780">
        <v>94</v>
      </c>
      <c r="N5780">
        <v>5.7000000000000002E-2</v>
      </c>
      <c r="O5780">
        <v>46</v>
      </c>
      <c r="P5780">
        <v>-1.2</v>
      </c>
      <c r="Q5780">
        <v>177</v>
      </c>
      <c r="R5780">
        <v>102.9</v>
      </c>
      <c r="S5780">
        <v>149</v>
      </c>
      <c r="T5780">
        <v>104.1</v>
      </c>
      <c r="U5780">
        <v>230</v>
      </c>
      <c r="V5780">
        <v>0.83</v>
      </c>
      <c r="W5780">
        <v>134</v>
      </c>
    </row>
    <row r="5781" spans="1:23" x14ac:dyDescent="0.25">
      <c r="A5781">
        <f>COUNTIF('Value Matchup'!$D$356:$D$423,D5781)</f>
        <v>0</v>
      </c>
      <c r="B5781" t="s">
        <v>2226</v>
      </c>
      <c r="C5781">
        <v>273</v>
      </c>
      <c r="D5781" t="s">
        <v>419</v>
      </c>
      <c r="E5781" t="s">
        <v>176</v>
      </c>
      <c r="F5781" s="79" t="s">
        <v>1860</v>
      </c>
      <c r="G5781">
        <v>-11.16</v>
      </c>
      <c r="H5781">
        <v>100.7</v>
      </c>
      <c r="I5781">
        <v>195</v>
      </c>
      <c r="J5781">
        <v>111.9</v>
      </c>
      <c r="K5781">
        <v>310</v>
      </c>
      <c r="L5781">
        <v>62</v>
      </c>
      <c r="M5781">
        <v>309</v>
      </c>
      <c r="N5781">
        <v>0.06</v>
      </c>
      <c r="O5781">
        <v>44</v>
      </c>
      <c r="P5781">
        <v>-5.86</v>
      </c>
      <c r="Q5781">
        <v>265</v>
      </c>
      <c r="R5781">
        <v>97.2</v>
      </c>
      <c r="S5781">
        <v>294</v>
      </c>
      <c r="T5781">
        <v>103.1</v>
      </c>
      <c r="U5781">
        <v>186</v>
      </c>
      <c r="V5781">
        <v>-13.67</v>
      </c>
      <c r="W5781">
        <v>326</v>
      </c>
    </row>
    <row r="5782" spans="1:23" x14ac:dyDescent="0.25">
      <c r="A5782">
        <f>COUNTIF('Value Matchup'!$D$356:$D$423,D5782)</f>
        <v>0</v>
      </c>
      <c r="B5782" t="s">
        <v>2226</v>
      </c>
      <c r="C5782">
        <v>274</v>
      </c>
      <c r="D5782" t="s">
        <v>393</v>
      </c>
      <c r="E5782" t="s">
        <v>1974</v>
      </c>
      <c r="F5782" s="79" t="s">
        <v>1862</v>
      </c>
      <c r="G5782">
        <v>-11.32</v>
      </c>
      <c r="H5782">
        <v>101.8</v>
      </c>
      <c r="I5782">
        <v>170</v>
      </c>
      <c r="J5782">
        <v>113.1</v>
      </c>
      <c r="K5782">
        <v>316</v>
      </c>
      <c r="L5782">
        <v>64.7</v>
      </c>
      <c r="M5782">
        <v>267</v>
      </c>
      <c r="N5782">
        <v>5.0000000000000001E-3</v>
      </c>
      <c r="O5782">
        <v>153</v>
      </c>
      <c r="P5782">
        <v>-2.9</v>
      </c>
      <c r="Q5782">
        <v>215</v>
      </c>
      <c r="R5782">
        <v>100.9</v>
      </c>
      <c r="S5782">
        <v>205</v>
      </c>
      <c r="T5782">
        <v>103.8</v>
      </c>
      <c r="U5782">
        <v>212</v>
      </c>
      <c r="V5782">
        <v>0.59</v>
      </c>
      <c r="W5782">
        <v>140</v>
      </c>
    </row>
    <row r="5783" spans="1:23" x14ac:dyDescent="0.25">
      <c r="A5783">
        <f>COUNTIF('Value Matchup'!$D$356:$D$423,D5783)</f>
        <v>0</v>
      </c>
      <c r="B5783" t="s">
        <v>2226</v>
      </c>
      <c r="C5783">
        <v>275</v>
      </c>
      <c r="D5783" t="s">
        <v>326</v>
      </c>
      <c r="E5783" t="s">
        <v>198</v>
      </c>
      <c r="F5783" s="79" t="s">
        <v>2215</v>
      </c>
      <c r="G5783">
        <v>-11.46</v>
      </c>
      <c r="H5783">
        <v>87.2</v>
      </c>
      <c r="I5783">
        <v>319</v>
      </c>
      <c r="J5783">
        <v>98.7</v>
      </c>
      <c r="K5783">
        <v>98</v>
      </c>
      <c r="L5783">
        <v>65.5</v>
      </c>
      <c r="M5783">
        <v>238</v>
      </c>
      <c r="N5783">
        <v>-4.7E-2</v>
      </c>
      <c r="O5783">
        <v>277</v>
      </c>
      <c r="P5783">
        <v>0.5</v>
      </c>
      <c r="Q5783">
        <v>145</v>
      </c>
      <c r="R5783">
        <v>102.4</v>
      </c>
      <c r="S5783">
        <v>163</v>
      </c>
      <c r="T5783">
        <v>101.9</v>
      </c>
      <c r="U5783">
        <v>131</v>
      </c>
      <c r="V5783">
        <v>3.46</v>
      </c>
      <c r="W5783">
        <v>74</v>
      </c>
    </row>
    <row r="5784" spans="1:23" x14ac:dyDescent="0.25">
      <c r="A5784">
        <f>COUNTIF('Value Matchup'!$D$356:$D$423,D5784)</f>
        <v>0</v>
      </c>
      <c r="B5784" t="s">
        <v>2226</v>
      </c>
      <c r="C5784">
        <v>276</v>
      </c>
      <c r="D5784" t="s">
        <v>228</v>
      </c>
      <c r="E5784" t="s">
        <v>136</v>
      </c>
      <c r="F5784" s="79" t="s">
        <v>442</v>
      </c>
      <c r="G5784">
        <v>-11.57</v>
      </c>
      <c r="H5784">
        <v>97.6</v>
      </c>
      <c r="I5784">
        <v>249</v>
      </c>
      <c r="J5784">
        <v>109.2</v>
      </c>
      <c r="K5784">
        <v>289</v>
      </c>
      <c r="L5784">
        <v>69.8</v>
      </c>
      <c r="M5784">
        <v>61</v>
      </c>
      <c r="N5784">
        <v>-0.08</v>
      </c>
      <c r="O5784">
        <v>305</v>
      </c>
      <c r="P5784">
        <v>-12.24</v>
      </c>
      <c r="Q5784">
        <v>317</v>
      </c>
      <c r="R5784">
        <v>95.4</v>
      </c>
      <c r="S5784">
        <v>315</v>
      </c>
      <c r="T5784">
        <v>107.6</v>
      </c>
      <c r="U5784">
        <v>317</v>
      </c>
      <c r="V5784">
        <v>2.38</v>
      </c>
      <c r="W5784">
        <v>99</v>
      </c>
    </row>
    <row r="5785" spans="1:23" x14ac:dyDescent="0.25">
      <c r="A5785">
        <f>COUNTIF('Value Matchup'!$D$356:$D$423,D5785)</f>
        <v>1</v>
      </c>
      <c r="B5785" t="s">
        <v>2226</v>
      </c>
      <c r="C5785">
        <v>277</v>
      </c>
      <c r="D5785" t="s">
        <v>212</v>
      </c>
      <c r="E5785" t="s">
        <v>207</v>
      </c>
      <c r="F5785" s="79" t="s">
        <v>1933</v>
      </c>
      <c r="G5785">
        <v>-11.64</v>
      </c>
      <c r="H5785">
        <v>90.7</v>
      </c>
      <c r="I5785">
        <v>305</v>
      </c>
      <c r="J5785">
        <v>102.3</v>
      </c>
      <c r="K5785">
        <v>169</v>
      </c>
      <c r="L5785">
        <v>70.8</v>
      </c>
      <c r="M5785">
        <v>36</v>
      </c>
      <c r="N5785">
        <v>-6.5000000000000002E-2</v>
      </c>
      <c r="O5785">
        <v>295</v>
      </c>
      <c r="P5785">
        <v>-2.04</v>
      </c>
      <c r="Q5785">
        <v>197</v>
      </c>
      <c r="R5785">
        <v>102.4</v>
      </c>
      <c r="S5785">
        <v>166</v>
      </c>
      <c r="T5785">
        <v>104.4</v>
      </c>
      <c r="U5785">
        <v>242</v>
      </c>
      <c r="V5785">
        <v>4.3600000000000003</v>
      </c>
      <c r="W5785">
        <v>59</v>
      </c>
    </row>
    <row r="5786" spans="1:23" x14ac:dyDescent="0.25">
      <c r="A5786">
        <f>COUNTIF('Value Matchup'!$D$356:$D$423,D5786)</f>
        <v>0</v>
      </c>
      <c r="B5786" t="s">
        <v>2226</v>
      </c>
      <c r="C5786">
        <v>278</v>
      </c>
      <c r="D5786" t="s">
        <v>119</v>
      </c>
      <c r="E5786" t="s">
        <v>116</v>
      </c>
      <c r="F5786" s="79" t="s">
        <v>552</v>
      </c>
      <c r="G5786">
        <v>-11.79</v>
      </c>
      <c r="H5786">
        <v>92.5</v>
      </c>
      <c r="I5786">
        <v>294</v>
      </c>
      <c r="J5786">
        <v>104.3</v>
      </c>
      <c r="K5786">
        <v>202</v>
      </c>
      <c r="L5786">
        <v>70.5</v>
      </c>
      <c r="M5786">
        <v>43</v>
      </c>
      <c r="N5786">
        <v>2.5999999999999999E-2</v>
      </c>
      <c r="O5786">
        <v>95</v>
      </c>
      <c r="P5786">
        <v>-8.2200000000000006</v>
      </c>
      <c r="Q5786">
        <v>292</v>
      </c>
      <c r="R5786">
        <v>96.7</v>
      </c>
      <c r="S5786">
        <v>305</v>
      </c>
      <c r="T5786">
        <v>104.9</v>
      </c>
      <c r="U5786">
        <v>269</v>
      </c>
      <c r="V5786">
        <v>3.48</v>
      </c>
      <c r="W5786">
        <v>72</v>
      </c>
    </row>
    <row r="5787" spans="1:23" x14ac:dyDescent="0.25">
      <c r="A5787">
        <f>COUNTIF('Value Matchup'!$D$356:$D$423,D5787)</f>
        <v>1</v>
      </c>
      <c r="B5787" t="s">
        <v>2226</v>
      </c>
      <c r="C5787">
        <v>279</v>
      </c>
      <c r="D5787" t="s">
        <v>202</v>
      </c>
      <c r="E5787" t="s">
        <v>148</v>
      </c>
      <c r="F5787" s="79" t="s">
        <v>1405</v>
      </c>
      <c r="G5787">
        <v>-11.82</v>
      </c>
      <c r="H5787">
        <v>97.2</v>
      </c>
      <c r="I5787">
        <v>254</v>
      </c>
      <c r="J5787">
        <v>109</v>
      </c>
      <c r="K5787">
        <v>286</v>
      </c>
      <c r="L5787">
        <v>68</v>
      </c>
      <c r="M5787">
        <v>120</v>
      </c>
      <c r="N5787">
        <v>6.5000000000000002E-2</v>
      </c>
      <c r="O5787">
        <v>36</v>
      </c>
      <c r="P5787">
        <v>-11.17</v>
      </c>
      <c r="Q5787">
        <v>312</v>
      </c>
      <c r="R5787">
        <v>96.7</v>
      </c>
      <c r="S5787">
        <v>304</v>
      </c>
      <c r="T5787">
        <v>107.9</v>
      </c>
      <c r="U5787">
        <v>320</v>
      </c>
      <c r="V5787">
        <v>-12.15</v>
      </c>
      <c r="W5787">
        <v>322</v>
      </c>
    </row>
    <row r="5788" spans="1:23" x14ac:dyDescent="0.25">
      <c r="A5788">
        <f>COUNTIF('Value Matchup'!$D$356:$D$423,D5788)</f>
        <v>0</v>
      </c>
      <c r="B5788" t="s">
        <v>2226</v>
      </c>
      <c r="C5788">
        <v>280</v>
      </c>
      <c r="D5788" t="s">
        <v>347</v>
      </c>
      <c r="E5788" t="s">
        <v>155</v>
      </c>
      <c r="F5788" s="79" t="s">
        <v>2211</v>
      </c>
      <c r="G5788">
        <v>-11.83</v>
      </c>
      <c r="H5788">
        <v>96.1</v>
      </c>
      <c r="I5788">
        <v>262</v>
      </c>
      <c r="J5788">
        <v>107.9</v>
      </c>
      <c r="K5788">
        <v>268</v>
      </c>
      <c r="L5788">
        <v>65.2</v>
      </c>
      <c r="M5788">
        <v>245</v>
      </c>
      <c r="N5788">
        <v>1.2999999999999999E-2</v>
      </c>
      <c r="O5788">
        <v>130</v>
      </c>
      <c r="P5788">
        <v>0.23</v>
      </c>
      <c r="Q5788">
        <v>148</v>
      </c>
      <c r="R5788">
        <v>101.7</v>
      </c>
      <c r="S5788">
        <v>183</v>
      </c>
      <c r="T5788">
        <v>101.4</v>
      </c>
      <c r="U5788">
        <v>115</v>
      </c>
      <c r="V5788">
        <v>-1.1100000000000001</v>
      </c>
      <c r="W5788">
        <v>182</v>
      </c>
    </row>
    <row r="5789" spans="1:23" x14ac:dyDescent="0.25">
      <c r="A5789">
        <f>COUNTIF('Value Matchup'!$D$356:$D$423,D5789)</f>
        <v>0</v>
      </c>
      <c r="B5789" t="s">
        <v>2226</v>
      </c>
      <c r="C5789">
        <v>281</v>
      </c>
      <c r="D5789" t="s">
        <v>414</v>
      </c>
      <c r="E5789" t="s">
        <v>169</v>
      </c>
      <c r="F5789" s="79" t="s">
        <v>2216</v>
      </c>
      <c r="G5789">
        <v>-11.94</v>
      </c>
      <c r="H5789">
        <v>98.8</v>
      </c>
      <c r="I5789">
        <v>228</v>
      </c>
      <c r="J5789">
        <v>110.7</v>
      </c>
      <c r="K5789">
        <v>300</v>
      </c>
      <c r="L5789">
        <v>67.3</v>
      </c>
      <c r="M5789">
        <v>151</v>
      </c>
      <c r="N5789">
        <v>-2.1999999999999999E-2</v>
      </c>
      <c r="O5789">
        <v>221</v>
      </c>
      <c r="P5789">
        <v>-3.18</v>
      </c>
      <c r="Q5789">
        <v>220</v>
      </c>
      <c r="R5789">
        <v>100.8</v>
      </c>
      <c r="S5789">
        <v>210</v>
      </c>
      <c r="T5789">
        <v>104</v>
      </c>
      <c r="U5789">
        <v>222</v>
      </c>
      <c r="V5789">
        <v>1.45</v>
      </c>
      <c r="W5789">
        <v>120</v>
      </c>
    </row>
    <row r="5790" spans="1:23" x14ac:dyDescent="0.25">
      <c r="A5790">
        <f>COUNTIF('Value Matchup'!$D$356:$D$423,D5790)</f>
        <v>0</v>
      </c>
      <c r="B5790" t="s">
        <v>2226</v>
      </c>
      <c r="C5790">
        <v>282</v>
      </c>
      <c r="D5790" t="s">
        <v>404</v>
      </c>
      <c r="E5790" t="s">
        <v>108</v>
      </c>
      <c r="F5790" s="79" t="s">
        <v>1926</v>
      </c>
      <c r="G5790">
        <v>-12.02</v>
      </c>
      <c r="H5790">
        <v>93.8</v>
      </c>
      <c r="I5790">
        <v>284</v>
      </c>
      <c r="J5790">
        <v>105.8</v>
      </c>
      <c r="K5790">
        <v>234</v>
      </c>
      <c r="L5790">
        <v>69.7</v>
      </c>
      <c r="M5790">
        <v>63</v>
      </c>
      <c r="N5790">
        <v>3.2000000000000001E-2</v>
      </c>
      <c r="O5790">
        <v>86</v>
      </c>
      <c r="P5790">
        <v>-4.17</v>
      </c>
      <c r="Q5790">
        <v>239</v>
      </c>
      <c r="R5790">
        <v>98.6</v>
      </c>
      <c r="S5790">
        <v>269</v>
      </c>
      <c r="T5790">
        <v>102.8</v>
      </c>
      <c r="U5790">
        <v>171</v>
      </c>
      <c r="V5790">
        <v>11.43</v>
      </c>
      <c r="W5790">
        <v>12</v>
      </c>
    </row>
    <row r="5791" spans="1:23" x14ac:dyDescent="0.25">
      <c r="A5791">
        <f>COUNTIF('Value Matchup'!$D$356:$D$423,D5791)</f>
        <v>0</v>
      </c>
      <c r="B5791" t="s">
        <v>2226</v>
      </c>
      <c r="C5791">
        <v>283</v>
      </c>
      <c r="D5791" t="s">
        <v>1649</v>
      </c>
      <c r="E5791" t="s">
        <v>159</v>
      </c>
      <c r="F5791" s="79" t="s">
        <v>449</v>
      </c>
      <c r="G5791">
        <v>-12.35</v>
      </c>
      <c r="H5791">
        <v>101.2</v>
      </c>
      <c r="I5791">
        <v>187</v>
      </c>
      <c r="J5791">
        <v>113.5</v>
      </c>
      <c r="K5791">
        <v>319</v>
      </c>
      <c r="L5791">
        <v>68</v>
      </c>
      <c r="M5791">
        <v>118</v>
      </c>
      <c r="N5791">
        <v>0.11899999999999999</v>
      </c>
      <c r="O5791">
        <v>5</v>
      </c>
      <c r="P5791">
        <v>-6.45</v>
      </c>
      <c r="Q5791">
        <v>272</v>
      </c>
      <c r="R5791">
        <v>98.3</v>
      </c>
      <c r="S5791">
        <v>272</v>
      </c>
      <c r="T5791">
        <v>104.7</v>
      </c>
      <c r="U5791">
        <v>263</v>
      </c>
      <c r="V5791">
        <v>11.61</v>
      </c>
      <c r="W5791">
        <v>11</v>
      </c>
    </row>
    <row r="5792" spans="1:23" x14ac:dyDescent="0.25">
      <c r="A5792">
        <f>COUNTIF('Value Matchup'!$D$356:$D$423,D5792)</f>
        <v>0</v>
      </c>
      <c r="B5792" t="s">
        <v>2226</v>
      </c>
      <c r="C5792">
        <v>284</v>
      </c>
      <c r="D5792" t="s">
        <v>181</v>
      </c>
      <c r="E5792" t="s">
        <v>146</v>
      </c>
      <c r="F5792" s="79" t="s">
        <v>1784</v>
      </c>
      <c r="G5792">
        <v>-12.45</v>
      </c>
      <c r="H5792">
        <v>95.6</v>
      </c>
      <c r="I5792">
        <v>267</v>
      </c>
      <c r="J5792">
        <v>108.1</v>
      </c>
      <c r="K5792">
        <v>271</v>
      </c>
      <c r="L5792">
        <v>60.5</v>
      </c>
      <c r="M5792">
        <v>316</v>
      </c>
      <c r="N5792">
        <v>-5.8000000000000003E-2</v>
      </c>
      <c r="O5792">
        <v>288</v>
      </c>
      <c r="P5792">
        <v>-5.25</v>
      </c>
      <c r="Q5792">
        <v>255</v>
      </c>
      <c r="R5792">
        <v>99</v>
      </c>
      <c r="S5792">
        <v>255</v>
      </c>
      <c r="T5792">
        <v>104.3</v>
      </c>
      <c r="U5792">
        <v>236</v>
      </c>
      <c r="V5792">
        <v>-6.57</v>
      </c>
      <c r="W5792">
        <v>296</v>
      </c>
    </row>
    <row r="5793" spans="1:23" x14ac:dyDescent="0.25">
      <c r="A5793">
        <f>COUNTIF('Value Matchup'!$D$356:$D$423,D5793)</f>
        <v>0</v>
      </c>
      <c r="B5793" t="s">
        <v>2226</v>
      </c>
      <c r="C5793">
        <v>285</v>
      </c>
      <c r="D5793" t="s">
        <v>334</v>
      </c>
      <c r="E5793" t="s">
        <v>148</v>
      </c>
      <c r="F5793" s="79" t="s">
        <v>1926</v>
      </c>
      <c r="G5793">
        <v>-12.74</v>
      </c>
      <c r="H5793">
        <v>103.6</v>
      </c>
      <c r="I5793">
        <v>138</v>
      </c>
      <c r="J5793">
        <v>116.3</v>
      </c>
      <c r="K5793">
        <v>323</v>
      </c>
      <c r="L5793">
        <v>65</v>
      </c>
      <c r="M5793">
        <v>254</v>
      </c>
      <c r="N5793">
        <v>-4.3999999999999997E-2</v>
      </c>
      <c r="O5793">
        <v>273</v>
      </c>
      <c r="P5793">
        <v>-9.44</v>
      </c>
      <c r="Q5793">
        <v>304</v>
      </c>
      <c r="R5793">
        <v>97</v>
      </c>
      <c r="S5793">
        <v>297</v>
      </c>
      <c r="T5793">
        <v>106.5</v>
      </c>
      <c r="U5793">
        <v>297</v>
      </c>
      <c r="V5793">
        <v>-3.74</v>
      </c>
      <c r="W5793">
        <v>247</v>
      </c>
    </row>
    <row r="5794" spans="1:23" x14ac:dyDescent="0.25">
      <c r="A5794">
        <f>COUNTIF('Value Matchup'!$D$356:$D$423,D5794)</f>
        <v>0</v>
      </c>
      <c r="B5794" t="s">
        <v>2226</v>
      </c>
      <c r="C5794">
        <v>286</v>
      </c>
      <c r="D5794" t="s">
        <v>252</v>
      </c>
      <c r="E5794" t="s">
        <v>148</v>
      </c>
      <c r="F5794" s="79" t="s">
        <v>1785</v>
      </c>
      <c r="G5794">
        <v>-12.85</v>
      </c>
      <c r="H5794">
        <v>97.8</v>
      </c>
      <c r="I5794">
        <v>245</v>
      </c>
      <c r="J5794">
        <v>110.7</v>
      </c>
      <c r="K5794">
        <v>298</v>
      </c>
      <c r="L5794">
        <v>73.2</v>
      </c>
      <c r="M5794">
        <v>6</v>
      </c>
      <c r="N5794">
        <v>-0.04</v>
      </c>
      <c r="O5794">
        <v>268</v>
      </c>
      <c r="P5794">
        <v>-7.08</v>
      </c>
      <c r="Q5794">
        <v>277</v>
      </c>
      <c r="R5794">
        <v>98.5</v>
      </c>
      <c r="S5794">
        <v>271</v>
      </c>
      <c r="T5794">
        <v>105.6</v>
      </c>
      <c r="U5794">
        <v>284</v>
      </c>
      <c r="V5794">
        <v>0.61</v>
      </c>
      <c r="W5794">
        <v>139</v>
      </c>
    </row>
    <row r="5795" spans="1:23" x14ac:dyDescent="0.25">
      <c r="A5795">
        <f>COUNTIF('Value Matchup'!$D$356:$D$423,D5795)</f>
        <v>0</v>
      </c>
      <c r="B5795" t="s">
        <v>2226</v>
      </c>
      <c r="C5795">
        <v>287</v>
      </c>
      <c r="D5795" t="s">
        <v>179</v>
      </c>
      <c r="E5795" t="s">
        <v>136</v>
      </c>
      <c r="F5795" s="79" t="s">
        <v>1754</v>
      </c>
      <c r="G5795">
        <v>-13.18</v>
      </c>
      <c r="H5795">
        <v>94.2</v>
      </c>
      <c r="I5795">
        <v>279</v>
      </c>
      <c r="J5795">
        <v>107.4</v>
      </c>
      <c r="K5795">
        <v>261</v>
      </c>
      <c r="L5795">
        <v>59.5</v>
      </c>
      <c r="M5795">
        <v>321</v>
      </c>
      <c r="N5795">
        <v>2E-3</v>
      </c>
      <c r="O5795">
        <v>161</v>
      </c>
      <c r="P5795">
        <v>-8.16</v>
      </c>
      <c r="Q5795">
        <v>291</v>
      </c>
      <c r="R5795">
        <v>97.5</v>
      </c>
      <c r="S5795">
        <v>290</v>
      </c>
      <c r="T5795">
        <v>105.7</v>
      </c>
      <c r="U5795">
        <v>289</v>
      </c>
      <c r="V5795">
        <v>13.7</v>
      </c>
      <c r="W5795">
        <v>3</v>
      </c>
    </row>
    <row r="5796" spans="1:23" x14ac:dyDescent="0.25">
      <c r="A5796">
        <f>COUNTIF('Value Matchup'!$D$356:$D$423,D5796)</f>
        <v>0</v>
      </c>
      <c r="B5796" t="s">
        <v>2226</v>
      </c>
      <c r="C5796">
        <v>288</v>
      </c>
      <c r="D5796" t="s">
        <v>205</v>
      </c>
      <c r="E5796" t="s">
        <v>207</v>
      </c>
      <c r="F5796" s="79" t="s">
        <v>2077</v>
      </c>
      <c r="G5796">
        <v>-13.37</v>
      </c>
      <c r="H5796">
        <v>92.1</v>
      </c>
      <c r="I5796">
        <v>297</v>
      </c>
      <c r="J5796">
        <v>105.4</v>
      </c>
      <c r="K5796">
        <v>228</v>
      </c>
      <c r="L5796">
        <v>72.099999999999994</v>
      </c>
      <c r="M5796">
        <v>15</v>
      </c>
      <c r="N5796">
        <v>-3.2000000000000001E-2</v>
      </c>
      <c r="O5796">
        <v>252</v>
      </c>
      <c r="P5796">
        <v>-2.67</v>
      </c>
      <c r="Q5796">
        <v>212</v>
      </c>
      <c r="R5796">
        <v>101.3</v>
      </c>
      <c r="S5796">
        <v>188</v>
      </c>
      <c r="T5796">
        <v>104</v>
      </c>
      <c r="U5796">
        <v>225</v>
      </c>
      <c r="V5796">
        <v>1.75</v>
      </c>
      <c r="W5796">
        <v>116</v>
      </c>
    </row>
    <row r="5797" spans="1:23" x14ac:dyDescent="0.25">
      <c r="A5797">
        <f>COUNTIF('Value Matchup'!$D$356:$D$423,D5797)</f>
        <v>0</v>
      </c>
      <c r="B5797" t="s">
        <v>2226</v>
      </c>
      <c r="C5797">
        <v>289</v>
      </c>
      <c r="D5797" t="s">
        <v>407</v>
      </c>
      <c r="E5797" t="s">
        <v>169</v>
      </c>
      <c r="F5797" s="79" t="s">
        <v>1784</v>
      </c>
      <c r="G5797">
        <v>-14.1</v>
      </c>
      <c r="H5797">
        <v>91.5</v>
      </c>
      <c r="I5797">
        <v>299</v>
      </c>
      <c r="J5797">
        <v>105.6</v>
      </c>
      <c r="K5797">
        <v>229</v>
      </c>
      <c r="L5797">
        <v>65.599999999999994</v>
      </c>
      <c r="M5797">
        <v>231</v>
      </c>
      <c r="N5797">
        <v>2.8000000000000001E-2</v>
      </c>
      <c r="O5797">
        <v>93</v>
      </c>
      <c r="P5797">
        <v>-3.6</v>
      </c>
      <c r="Q5797">
        <v>227</v>
      </c>
      <c r="R5797">
        <v>100.4</v>
      </c>
      <c r="S5797">
        <v>222</v>
      </c>
      <c r="T5797">
        <v>104</v>
      </c>
      <c r="U5797">
        <v>223</v>
      </c>
      <c r="V5797">
        <v>-3.06</v>
      </c>
      <c r="W5797">
        <v>227</v>
      </c>
    </row>
    <row r="5798" spans="1:23" x14ac:dyDescent="0.25">
      <c r="A5798">
        <f>COUNTIF('Value Matchup'!$D$356:$D$423,D5798)</f>
        <v>0</v>
      </c>
      <c r="B5798" t="s">
        <v>2226</v>
      </c>
      <c r="C5798">
        <v>290</v>
      </c>
      <c r="D5798" t="s">
        <v>287</v>
      </c>
      <c r="E5798" t="s">
        <v>121</v>
      </c>
      <c r="F5798" s="79" t="s">
        <v>1783</v>
      </c>
      <c r="G5798">
        <v>-14.11</v>
      </c>
      <c r="H5798">
        <v>90.5</v>
      </c>
      <c r="I5798">
        <v>307</v>
      </c>
      <c r="J5798">
        <v>104.7</v>
      </c>
      <c r="K5798">
        <v>208</v>
      </c>
      <c r="L5798">
        <v>65.599999999999994</v>
      </c>
      <c r="M5798">
        <v>232</v>
      </c>
      <c r="N5798">
        <v>-0.03</v>
      </c>
      <c r="O5798">
        <v>244</v>
      </c>
      <c r="P5798">
        <v>-5.04</v>
      </c>
      <c r="Q5798">
        <v>249</v>
      </c>
      <c r="R5798">
        <v>99.1</v>
      </c>
      <c r="S5798">
        <v>254</v>
      </c>
      <c r="T5798">
        <v>104.1</v>
      </c>
      <c r="U5798">
        <v>233</v>
      </c>
      <c r="V5798">
        <v>-4.0199999999999996</v>
      </c>
      <c r="W5798">
        <v>254</v>
      </c>
    </row>
    <row r="5799" spans="1:23" x14ac:dyDescent="0.25">
      <c r="A5799">
        <f>COUNTIF('Value Matchup'!$D$356:$D$423,D5799)</f>
        <v>0</v>
      </c>
      <c r="B5799" t="s">
        <v>2226</v>
      </c>
      <c r="C5799">
        <v>291</v>
      </c>
      <c r="D5799" t="s">
        <v>382</v>
      </c>
      <c r="E5799" t="s">
        <v>169</v>
      </c>
      <c r="F5799" s="79" t="s">
        <v>2217</v>
      </c>
      <c r="G5799">
        <v>-14.22</v>
      </c>
      <c r="H5799">
        <v>89.8</v>
      </c>
      <c r="I5799">
        <v>311</v>
      </c>
      <c r="J5799">
        <v>104</v>
      </c>
      <c r="K5799">
        <v>195</v>
      </c>
      <c r="L5799">
        <v>66.099999999999994</v>
      </c>
      <c r="M5799">
        <v>201</v>
      </c>
      <c r="N5799">
        <v>-7.9000000000000001E-2</v>
      </c>
      <c r="O5799">
        <v>303</v>
      </c>
      <c r="P5799">
        <v>-3.52</v>
      </c>
      <c r="Q5799">
        <v>225</v>
      </c>
      <c r="R5799">
        <v>101</v>
      </c>
      <c r="S5799">
        <v>202</v>
      </c>
      <c r="T5799">
        <v>104.5</v>
      </c>
      <c r="U5799">
        <v>249</v>
      </c>
      <c r="V5799">
        <v>-3.26</v>
      </c>
      <c r="W5799">
        <v>231</v>
      </c>
    </row>
    <row r="5800" spans="1:23" x14ac:dyDescent="0.25">
      <c r="A5800">
        <f>COUNTIF('Value Matchup'!$D$356:$D$423,D5800)</f>
        <v>0</v>
      </c>
      <c r="B5800" t="s">
        <v>2226</v>
      </c>
      <c r="C5800">
        <v>292</v>
      </c>
      <c r="D5800" t="s">
        <v>199</v>
      </c>
      <c r="E5800" t="s">
        <v>159</v>
      </c>
      <c r="F5800" s="79" t="s">
        <v>2204</v>
      </c>
      <c r="G5800">
        <v>-14.35</v>
      </c>
      <c r="H5800">
        <v>93</v>
      </c>
      <c r="I5800">
        <v>291</v>
      </c>
      <c r="J5800">
        <v>107.3</v>
      </c>
      <c r="K5800">
        <v>259</v>
      </c>
      <c r="L5800">
        <v>63.2</v>
      </c>
      <c r="M5800">
        <v>294</v>
      </c>
      <c r="N5800">
        <v>6.0999999999999999E-2</v>
      </c>
      <c r="O5800">
        <v>41</v>
      </c>
      <c r="P5800">
        <v>-8.0399999999999991</v>
      </c>
      <c r="Q5800">
        <v>290</v>
      </c>
      <c r="R5800">
        <v>98.9</v>
      </c>
      <c r="S5800">
        <v>260</v>
      </c>
      <c r="T5800">
        <v>106.9</v>
      </c>
      <c r="U5800">
        <v>307</v>
      </c>
      <c r="V5800">
        <v>7.16</v>
      </c>
      <c r="W5800">
        <v>30</v>
      </c>
    </row>
    <row r="5801" spans="1:23" x14ac:dyDescent="0.25">
      <c r="A5801">
        <f>COUNTIF('Value Matchup'!$D$356:$D$423,D5801)</f>
        <v>0</v>
      </c>
      <c r="B5801" t="s">
        <v>2226</v>
      </c>
      <c r="C5801">
        <v>293</v>
      </c>
      <c r="D5801" t="s">
        <v>180</v>
      </c>
      <c r="E5801" t="s">
        <v>146</v>
      </c>
      <c r="F5801" s="79" t="s">
        <v>2218</v>
      </c>
      <c r="G5801">
        <v>-15.11</v>
      </c>
      <c r="H5801">
        <v>92.5</v>
      </c>
      <c r="I5801">
        <v>293</v>
      </c>
      <c r="J5801">
        <v>107.6</v>
      </c>
      <c r="K5801">
        <v>264</v>
      </c>
      <c r="L5801">
        <v>64.900000000000006</v>
      </c>
      <c r="M5801">
        <v>261</v>
      </c>
      <c r="N5801">
        <v>4.2000000000000003E-2</v>
      </c>
      <c r="O5801">
        <v>72</v>
      </c>
      <c r="P5801">
        <v>-3.78</v>
      </c>
      <c r="Q5801">
        <v>233</v>
      </c>
      <c r="R5801">
        <v>99.7</v>
      </c>
      <c r="S5801">
        <v>238</v>
      </c>
      <c r="T5801">
        <v>103.4</v>
      </c>
      <c r="U5801">
        <v>204</v>
      </c>
      <c r="V5801">
        <v>-4</v>
      </c>
      <c r="W5801">
        <v>252</v>
      </c>
    </row>
    <row r="5802" spans="1:23" x14ac:dyDescent="0.25">
      <c r="A5802">
        <f>COUNTIF('Value Matchup'!$D$356:$D$423,D5802)</f>
        <v>0</v>
      </c>
      <c r="B5802" t="s">
        <v>2226</v>
      </c>
      <c r="C5802">
        <v>294</v>
      </c>
      <c r="D5802" t="s">
        <v>298</v>
      </c>
      <c r="E5802" t="s">
        <v>136</v>
      </c>
      <c r="F5802" s="79" t="s">
        <v>1194</v>
      </c>
      <c r="G5802">
        <v>-15.22</v>
      </c>
      <c r="H5802">
        <v>88.1</v>
      </c>
      <c r="I5802">
        <v>316</v>
      </c>
      <c r="J5802">
        <v>103.4</v>
      </c>
      <c r="K5802">
        <v>187</v>
      </c>
      <c r="L5802">
        <v>65.7</v>
      </c>
      <c r="M5802">
        <v>218</v>
      </c>
      <c r="N5802">
        <v>2.1999999999999999E-2</v>
      </c>
      <c r="O5802">
        <v>114</v>
      </c>
      <c r="P5802">
        <v>-15.27</v>
      </c>
      <c r="Q5802">
        <v>327</v>
      </c>
      <c r="R5802">
        <v>94</v>
      </c>
      <c r="S5802">
        <v>324</v>
      </c>
      <c r="T5802">
        <v>109.3</v>
      </c>
      <c r="U5802">
        <v>327</v>
      </c>
      <c r="V5802">
        <v>-5.64</v>
      </c>
      <c r="W5802">
        <v>287</v>
      </c>
    </row>
    <row r="5803" spans="1:23" x14ac:dyDescent="0.25">
      <c r="A5803">
        <f>COUNTIF('Value Matchup'!$D$356:$D$423,D5803)</f>
        <v>0</v>
      </c>
      <c r="B5803" t="s">
        <v>2226</v>
      </c>
      <c r="C5803">
        <v>295</v>
      </c>
      <c r="D5803" t="s">
        <v>253</v>
      </c>
      <c r="E5803" t="s">
        <v>153</v>
      </c>
      <c r="F5803" s="79" t="s">
        <v>2219</v>
      </c>
      <c r="G5803">
        <v>-15.41</v>
      </c>
      <c r="H5803">
        <v>96.9</v>
      </c>
      <c r="I5803">
        <v>257</v>
      </c>
      <c r="J5803">
        <v>112.3</v>
      </c>
      <c r="K5803">
        <v>313</v>
      </c>
      <c r="L5803">
        <v>65.599999999999994</v>
      </c>
      <c r="M5803">
        <v>227</v>
      </c>
      <c r="N5803">
        <v>-2.1000000000000001E-2</v>
      </c>
      <c r="O5803">
        <v>218</v>
      </c>
      <c r="P5803">
        <v>-0.49</v>
      </c>
      <c r="Q5803">
        <v>159</v>
      </c>
      <c r="R5803">
        <v>102.3</v>
      </c>
      <c r="S5803">
        <v>167</v>
      </c>
      <c r="T5803">
        <v>102.8</v>
      </c>
      <c r="U5803">
        <v>173</v>
      </c>
      <c r="V5803">
        <v>2.57</v>
      </c>
      <c r="W5803">
        <v>92</v>
      </c>
    </row>
    <row r="5804" spans="1:23" x14ac:dyDescent="0.25">
      <c r="A5804">
        <f>COUNTIF('Value Matchup'!$D$356:$D$423,D5804)</f>
        <v>0</v>
      </c>
      <c r="B5804" t="s">
        <v>2226</v>
      </c>
      <c r="C5804">
        <v>296</v>
      </c>
      <c r="D5804" t="s">
        <v>403</v>
      </c>
      <c r="E5804" t="s">
        <v>155</v>
      </c>
      <c r="F5804" s="79" t="s">
        <v>2000</v>
      </c>
      <c r="G5804">
        <v>-15.62</v>
      </c>
      <c r="H5804">
        <v>93.4</v>
      </c>
      <c r="I5804">
        <v>287</v>
      </c>
      <c r="J5804">
        <v>109</v>
      </c>
      <c r="K5804">
        <v>285</v>
      </c>
      <c r="L5804">
        <v>66.3</v>
      </c>
      <c r="M5804">
        <v>195</v>
      </c>
      <c r="N5804">
        <v>-3.2000000000000001E-2</v>
      </c>
      <c r="O5804">
        <v>254</v>
      </c>
      <c r="P5804">
        <v>-0.68</v>
      </c>
      <c r="Q5804">
        <v>163</v>
      </c>
      <c r="R5804">
        <v>101.3</v>
      </c>
      <c r="S5804">
        <v>189</v>
      </c>
      <c r="T5804">
        <v>102</v>
      </c>
      <c r="U5804">
        <v>135</v>
      </c>
      <c r="V5804">
        <v>-8.65</v>
      </c>
      <c r="W5804">
        <v>313</v>
      </c>
    </row>
    <row r="5805" spans="1:23" x14ac:dyDescent="0.25">
      <c r="A5805">
        <f>COUNTIF('Value Matchup'!$D$356:$D$423,D5805)</f>
        <v>1</v>
      </c>
      <c r="B5805" t="s">
        <v>2226</v>
      </c>
      <c r="C5805">
        <v>297</v>
      </c>
      <c r="D5805" t="s">
        <v>250</v>
      </c>
      <c r="E5805" t="s">
        <v>159</v>
      </c>
      <c r="F5805" s="79" t="s">
        <v>1194</v>
      </c>
      <c r="G5805">
        <v>-15.63</v>
      </c>
      <c r="H5805">
        <v>89</v>
      </c>
      <c r="I5805">
        <v>314</v>
      </c>
      <c r="J5805">
        <v>104.6</v>
      </c>
      <c r="K5805">
        <v>206</v>
      </c>
      <c r="L5805">
        <v>68.5</v>
      </c>
      <c r="M5805">
        <v>99</v>
      </c>
      <c r="N5805">
        <v>0.107</v>
      </c>
      <c r="O5805">
        <v>8</v>
      </c>
      <c r="P5805">
        <v>-11.73</v>
      </c>
      <c r="Q5805">
        <v>315</v>
      </c>
      <c r="R5805">
        <v>96.4</v>
      </c>
      <c r="S5805">
        <v>311</v>
      </c>
      <c r="T5805">
        <v>108.1</v>
      </c>
      <c r="U5805">
        <v>323</v>
      </c>
      <c r="V5805">
        <v>-7.94</v>
      </c>
      <c r="W5805">
        <v>305</v>
      </c>
    </row>
    <row r="5806" spans="1:23" x14ac:dyDescent="0.25">
      <c r="A5806">
        <f>COUNTIF('Value Matchup'!$D$356:$D$423,D5806)</f>
        <v>0</v>
      </c>
      <c r="B5806" t="s">
        <v>2226</v>
      </c>
      <c r="C5806">
        <v>298</v>
      </c>
      <c r="D5806" t="s">
        <v>218</v>
      </c>
      <c r="E5806" t="s">
        <v>116</v>
      </c>
      <c r="F5806" s="79" t="s">
        <v>1844</v>
      </c>
      <c r="G5806">
        <v>-16.05</v>
      </c>
      <c r="H5806">
        <v>95.7</v>
      </c>
      <c r="I5806">
        <v>265</v>
      </c>
      <c r="J5806">
        <v>111.8</v>
      </c>
      <c r="K5806">
        <v>308</v>
      </c>
      <c r="L5806">
        <v>71.900000000000006</v>
      </c>
      <c r="M5806">
        <v>17</v>
      </c>
      <c r="N5806">
        <v>0.04</v>
      </c>
      <c r="O5806">
        <v>73</v>
      </c>
      <c r="P5806">
        <v>-7.58</v>
      </c>
      <c r="Q5806">
        <v>285</v>
      </c>
      <c r="R5806">
        <v>97</v>
      </c>
      <c r="S5806">
        <v>298</v>
      </c>
      <c r="T5806">
        <v>104.6</v>
      </c>
      <c r="U5806">
        <v>255</v>
      </c>
      <c r="V5806">
        <v>10.37</v>
      </c>
      <c r="W5806">
        <v>18</v>
      </c>
    </row>
    <row r="5807" spans="1:23" x14ac:dyDescent="0.25">
      <c r="A5807">
        <f>COUNTIF('Value Matchup'!$D$356:$D$423,D5807)</f>
        <v>0</v>
      </c>
      <c r="B5807" t="s">
        <v>2226</v>
      </c>
      <c r="C5807">
        <v>299</v>
      </c>
      <c r="D5807" t="s">
        <v>285</v>
      </c>
      <c r="E5807" t="s">
        <v>148</v>
      </c>
      <c r="F5807" s="79" t="s">
        <v>1766</v>
      </c>
      <c r="G5807">
        <v>-16.16</v>
      </c>
      <c r="H5807">
        <v>90.5</v>
      </c>
      <c r="I5807">
        <v>306</v>
      </c>
      <c r="J5807">
        <v>106.7</v>
      </c>
      <c r="K5807">
        <v>248</v>
      </c>
      <c r="L5807">
        <v>64.2</v>
      </c>
      <c r="M5807">
        <v>276</v>
      </c>
      <c r="N5807">
        <v>0.10299999999999999</v>
      </c>
      <c r="O5807">
        <v>10</v>
      </c>
      <c r="P5807">
        <v>-8.9700000000000006</v>
      </c>
      <c r="Q5807">
        <v>298</v>
      </c>
      <c r="R5807">
        <v>98.2</v>
      </c>
      <c r="S5807">
        <v>274</v>
      </c>
      <c r="T5807">
        <v>107.2</v>
      </c>
      <c r="U5807">
        <v>311</v>
      </c>
      <c r="V5807">
        <v>-1.93</v>
      </c>
      <c r="W5807">
        <v>203</v>
      </c>
    </row>
    <row r="5808" spans="1:23" x14ac:dyDescent="0.25">
      <c r="A5808">
        <f>COUNTIF('Value Matchup'!$D$356:$D$423,D5808)</f>
        <v>0</v>
      </c>
      <c r="B5808" t="s">
        <v>2226</v>
      </c>
      <c r="C5808">
        <v>300</v>
      </c>
      <c r="D5808" t="s">
        <v>251</v>
      </c>
      <c r="E5808" t="s">
        <v>1399</v>
      </c>
      <c r="F5808" s="79" t="s">
        <v>1782</v>
      </c>
      <c r="G5808">
        <v>-16.28</v>
      </c>
      <c r="H5808">
        <v>98.8</v>
      </c>
      <c r="I5808">
        <v>226</v>
      </c>
      <c r="J5808">
        <v>115.1</v>
      </c>
      <c r="K5808">
        <v>321</v>
      </c>
      <c r="L5808">
        <v>69.900000000000006</v>
      </c>
      <c r="M5808">
        <v>57</v>
      </c>
      <c r="N5808">
        <v>-0.11600000000000001</v>
      </c>
      <c r="O5808">
        <v>322</v>
      </c>
      <c r="P5808">
        <v>-9.16</v>
      </c>
      <c r="Q5808">
        <v>300</v>
      </c>
      <c r="R5808">
        <v>98.1</v>
      </c>
      <c r="S5808">
        <v>275</v>
      </c>
      <c r="T5808">
        <v>107.3</v>
      </c>
      <c r="U5808">
        <v>313</v>
      </c>
      <c r="V5808">
        <v>-5.21</v>
      </c>
      <c r="W5808">
        <v>276</v>
      </c>
    </row>
    <row r="5809" spans="1:23" x14ac:dyDescent="0.25">
      <c r="A5809">
        <f>COUNTIF('Value Matchup'!$D$356:$D$423,D5809)</f>
        <v>0</v>
      </c>
      <c r="B5809" t="s">
        <v>2226</v>
      </c>
      <c r="C5809">
        <v>301</v>
      </c>
      <c r="D5809" t="s">
        <v>372</v>
      </c>
      <c r="E5809" t="s">
        <v>207</v>
      </c>
      <c r="F5809" s="79" t="s">
        <v>2120</v>
      </c>
      <c r="G5809">
        <v>-16.3</v>
      </c>
      <c r="H5809">
        <v>95.5</v>
      </c>
      <c r="I5809">
        <v>270</v>
      </c>
      <c r="J5809">
        <v>111.8</v>
      </c>
      <c r="K5809">
        <v>307</v>
      </c>
      <c r="L5809">
        <v>71.900000000000006</v>
      </c>
      <c r="M5809">
        <v>16</v>
      </c>
      <c r="N5809">
        <v>-1.2999999999999999E-2</v>
      </c>
      <c r="O5809">
        <v>197</v>
      </c>
      <c r="P5809">
        <v>-5.36</v>
      </c>
      <c r="Q5809">
        <v>257</v>
      </c>
      <c r="R5809">
        <v>99.7</v>
      </c>
      <c r="S5809">
        <v>236</v>
      </c>
      <c r="T5809">
        <v>105.1</v>
      </c>
      <c r="U5809">
        <v>276</v>
      </c>
      <c r="V5809">
        <v>-5.43</v>
      </c>
      <c r="W5809">
        <v>285</v>
      </c>
    </row>
    <row r="5810" spans="1:23" x14ac:dyDescent="0.25">
      <c r="A5810">
        <f>COUNTIF('Value Matchup'!$D$356:$D$423,D5810)</f>
        <v>0</v>
      </c>
      <c r="B5810" t="s">
        <v>2226</v>
      </c>
      <c r="C5810">
        <v>302</v>
      </c>
      <c r="D5810" t="s">
        <v>1407</v>
      </c>
      <c r="E5810" t="s">
        <v>1399</v>
      </c>
      <c r="F5810" s="79" t="s">
        <v>2120</v>
      </c>
      <c r="G5810">
        <v>-16.39</v>
      </c>
      <c r="H5810">
        <v>89.5</v>
      </c>
      <c r="I5810">
        <v>312</v>
      </c>
      <c r="J5810">
        <v>105.9</v>
      </c>
      <c r="K5810">
        <v>239</v>
      </c>
      <c r="L5810">
        <v>64.8</v>
      </c>
      <c r="M5810">
        <v>265</v>
      </c>
      <c r="N5810">
        <v>-2.9000000000000001E-2</v>
      </c>
      <c r="O5810">
        <v>240</v>
      </c>
      <c r="P5810">
        <v>-6.04</v>
      </c>
      <c r="Q5810">
        <v>267</v>
      </c>
      <c r="R5810">
        <v>99</v>
      </c>
      <c r="S5810">
        <v>256</v>
      </c>
      <c r="T5810">
        <v>105.1</v>
      </c>
      <c r="U5810">
        <v>274</v>
      </c>
      <c r="V5810">
        <v>-0.72</v>
      </c>
      <c r="W5810">
        <v>171</v>
      </c>
    </row>
    <row r="5811" spans="1:23" x14ac:dyDescent="0.25">
      <c r="A5811">
        <f>COUNTIF('Value Matchup'!$D$356:$D$423,D5811)</f>
        <v>0</v>
      </c>
      <c r="B5811" t="s">
        <v>2226</v>
      </c>
      <c r="C5811">
        <v>303</v>
      </c>
      <c r="D5811" t="s">
        <v>337</v>
      </c>
      <c r="E5811" t="s">
        <v>148</v>
      </c>
      <c r="F5811" s="79" t="s">
        <v>1772</v>
      </c>
      <c r="G5811">
        <v>-16.77</v>
      </c>
      <c r="H5811">
        <v>93.9</v>
      </c>
      <c r="I5811">
        <v>283</v>
      </c>
      <c r="J5811">
        <v>110.7</v>
      </c>
      <c r="K5811">
        <v>299</v>
      </c>
      <c r="L5811">
        <v>69.900000000000006</v>
      </c>
      <c r="M5811">
        <v>55</v>
      </c>
      <c r="N5811">
        <v>-3.0000000000000001E-3</v>
      </c>
      <c r="O5811">
        <v>168</v>
      </c>
      <c r="P5811">
        <v>-7.57</v>
      </c>
      <c r="Q5811">
        <v>284</v>
      </c>
      <c r="R5811">
        <v>98.1</v>
      </c>
      <c r="S5811">
        <v>276</v>
      </c>
      <c r="T5811">
        <v>105.7</v>
      </c>
      <c r="U5811">
        <v>287</v>
      </c>
      <c r="V5811">
        <v>-1.83</v>
      </c>
      <c r="W5811">
        <v>199</v>
      </c>
    </row>
    <row r="5812" spans="1:23" x14ac:dyDescent="0.25">
      <c r="A5812">
        <f>COUNTIF('Value Matchup'!$D$356:$D$423,D5812)</f>
        <v>0</v>
      </c>
      <c r="B5812" t="s">
        <v>2226</v>
      </c>
      <c r="C5812">
        <v>304</v>
      </c>
      <c r="D5812" t="s">
        <v>392</v>
      </c>
      <c r="E5812" t="s">
        <v>148</v>
      </c>
      <c r="F5812" s="79" t="s">
        <v>1993</v>
      </c>
      <c r="G5812">
        <v>-16.78</v>
      </c>
      <c r="H5812">
        <v>90</v>
      </c>
      <c r="I5812">
        <v>309</v>
      </c>
      <c r="J5812">
        <v>106.8</v>
      </c>
      <c r="K5812">
        <v>250</v>
      </c>
      <c r="L5812">
        <v>64.900000000000006</v>
      </c>
      <c r="M5812">
        <v>260</v>
      </c>
      <c r="N5812">
        <v>-5.7000000000000002E-2</v>
      </c>
      <c r="O5812">
        <v>286</v>
      </c>
      <c r="P5812">
        <v>-8.7799999999999994</v>
      </c>
      <c r="Q5812">
        <v>296</v>
      </c>
      <c r="R5812">
        <v>98</v>
      </c>
      <c r="S5812">
        <v>278</v>
      </c>
      <c r="T5812">
        <v>106.8</v>
      </c>
      <c r="U5812">
        <v>305</v>
      </c>
      <c r="V5812">
        <v>-1.84</v>
      </c>
      <c r="W5812">
        <v>200</v>
      </c>
    </row>
    <row r="5813" spans="1:23" x14ac:dyDescent="0.25">
      <c r="A5813">
        <f>COUNTIF('Value Matchup'!$D$356:$D$423,D5813)</f>
        <v>0</v>
      </c>
      <c r="B5813" t="s">
        <v>2226</v>
      </c>
      <c r="C5813">
        <v>305</v>
      </c>
      <c r="D5813" t="s">
        <v>313</v>
      </c>
      <c r="E5813" t="s">
        <v>108</v>
      </c>
      <c r="F5813" s="79" t="s">
        <v>2077</v>
      </c>
      <c r="G5813">
        <v>-16.93</v>
      </c>
      <c r="H5813">
        <v>85.2</v>
      </c>
      <c r="I5813">
        <v>322</v>
      </c>
      <c r="J5813">
        <v>102.1</v>
      </c>
      <c r="K5813">
        <v>166</v>
      </c>
      <c r="L5813">
        <v>70.599999999999994</v>
      </c>
      <c r="M5813">
        <v>42</v>
      </c>
      <c r="N5813">
        <v>1E-3</v>
      </c>
      <c r="O5813">
        <v>164</v>
      </c>
      <c r="P5813">
        <v>-6.04</v>
      </c>
      <c r="Q5813">
        <v>266</v>
      </c>
      <c r="R5813">
        <v>98.9</v>
      </c>
      <c r="S5813">
        <v>259</v>
      </c>
      <c r="T5813">
        <v>105</v>
      </c>
      <c r="U5813">
        <v>270</v>
      </c>
      <c r="V5813">
        <v>0.44</v>
      </c>
      <c r="W5813">
        <v>145</v>
      </c>
    </row>
    <row r="5814" spans="1:23" x14ac:dyDescent="0.25">
      <c r="A5814">
        <f>COUNTIF('Value Matchup'!$D$356:$D$423,D5814)</f>
        <v>0</v>
      </c>
      <c r="B5814" t="s">
        <v>2226</v>
      </c>
      <c r="C5814">
        <v>306</v>
      </c>
      <c r="D5814" t="s">
        <v>415</v>
      </c>
      <c r="E5814" t="s">
        <v>1974</v>
      </c>
      <c r="F5814" s="79" t="s">
        <v>2211</v>
      </c>
      <c r="G5814">
        <v>-17.260000000000002</v>
      </c>
      <c r="H5814">
        <v>93.5</v>
      </c>
      <c r="I5814">
        <v>285</v>
      </c>
      <c r="J5814">
        <v>110.7</v>
      </c>
      <c r="K5814">
        <v>301</v>
      </c>
      <c r="L5814">
        <v>67</v>
      </c>
      <c r="M5814">
        <v>167</v>
      </c>
      <c r="N5814">
        <v>0.05</v>
      </c>
      <c r="O5814">
        <v>56</v>
      </c>
      <c r="P5814">
        <v>-2.08</v>
      </c>
      <c r="Q5814">
        <v>200</v>
      </c>
      <c r="R5814">
        <v>102.6</v>
      </c>
      <c r="S5814">
        <v>157</v>
      </c>
      <c r="T5814">
        <v>104.7</v>
      </c>
      <c r="U5814">
        <v>261</v>
      </c>
      <c r="V5814">
        <v>2.0499999999999998</v>
      </c>
      <c r="W5814">
        <v>109</v>
      </c>
    </row>
    <row r="5815" spans="1:23" x14ac:dyDescent="0.25">
      <c r="A5815">
        <f>COUNTIF('Value Matchup'!$D$356:$D$423,D5815)</f>
        <v>0</v>
      </c>
      <c r="B5815" t="s">
        <v>2226</v>
      </c>
      <c r="C5815">
        <v>307</v>
      </c>
      <c r="D5815" t="s">
        <v>223</v>
      </c>
      <c r="E5815" t="s">
        <v>159</v>
      </c>
      <c r="F5815" s="79" t="s">
        <v>1993</v>
      </c>
      <c r="G5815">
        <v>-17.75</v>
      </c>
      <c r="H5815">
        <v>95.6</v>
      </c>
      <c r="I5815">
        <v>268</v>
      </c>
      <c r="J5815">
        <v>113.4</v>
      </c>
      <c r="K5815">
        <v>318</v>
      </c>
      <c r="L5815">
        <v>68.2</v>
      </c>
      <c r="M5815">
        <v>111</v>
      </c>
      <c r="N5815">
        <v>-0.03</v>
      </c>
      <c r="O5815">
        <v>245</v>
      </c>
      <c r="P5815">
        <v>-9.4700000000000006</v>
      </c>
      <c r="Q5815">
        <v>305</v>
      </c>
      <c r="R5815">
        <v>96.9</v>
      </c>
      <c r="S5815">
        <v>300</v>
      </c>
      <c r="T5815">
        <v>106.4</v>
      </c>
      <c r="U5815">
        <v>296</v>
      </c>
      <c r="V5815">
        <v>-4.59</v>
      </c>
      <c r="W5815">
        <v>265</v>
      </c>
    </row>
    <row r="5816" spans="1:23" x14ac:dyDescent="0.25">
      <c r="A5816">
        <f>COUNTIF('Value Matchup'!$D$356:$D$423,D5816)</f>
        <v>0</v>
      </c>
      <c r="B5816" t="s">
        <v>2226</v>
      </c>
      <c r="C5816">
        <v>308</v>
      </c>
      <c r="D5816" t="s">
        <v>170</v>
      </c>
      <c r="E5816" t="s">
        <v>1974</v>
      </c>
      <c r="F5816" s="79" t="s">
        <v>1870</v>
      </c>
      <c r="G5816">
        <v>-18.22</v>
      </c>
      <c r="H5816">
        <v>93.2</v>
      </c>
      <c r="I5816">
        <v>288</v>
      </c>
      <c r="J5816">
        <v>111.4</v>
      </c>
      <c r="K5816">
        <v>305</v>
      </c>
      <c r="L5816">
        <v>65.7</v>
      </c>
      <c r="M5816">
        <v>220</v>
      </c>
      <c r="N5816">
        <v>-3.6999999999999998E-2</v>
      </c>
      <c r="O5816">
        <v>265</v>
      </c>
      <c r="P5816">
        <v>-2.2000000000000002</v>
      </c>
      <c r="Q5816">
        <v>202</v>
      </c>
      <c r="R5816">
        <v>102</v>
      </c>
      <c r="S5816">
        <v>176</v>
      </c>
      <c r="T5816">
        <v>104.2</v>
      </c>
      <c r="U5816">
        <v>235</v>
      </c>
      <c r="V5816">
        <v>0.27</v>
      </c>
      <c r="W5816">
        <v>149</v>
      </c>
    </row>
    <row r="5817" spans="1:23" x14ac:dyDescent="0.25">
      <c r="A5817">
        <f>COUNTIF('Value Matchup'!$D$356:$D$423,D5817)</f>
        <v>0</v>
      </c>
      <c r="B5817" t="s">
        <v>2226</v>
      </c>
      <c r="C5817">
        <v>309</v>
      </c>
      <c r="D5817" t="s">
        <v>115</v>
      </c>
      <c r="E5817" t="s">
        <v>116</v>
      </c>
      <c r="F5817" s="79" t="s">
        <v>2220</v>
      </c>
      <c r="G5817">
        <v>-18.25</v>
      </c>
      <c r="H5817">
        <v>90</v>
      </c>
      <c r="I5817">
        <v>310</v>
      </c>
      <c r="J5817">
        <v>108.2</v>
      </c>
      <c r="K5817">
        <v>275</v>
      </c>
      <c r="L5817">
        <v>72.3</v>
      </c>
      <c r="M5817">
        <v>13</v>
      </c>
      <c r="N5817">
        <v>-8.6999999999999994E-2</v>
      </c>
      <c r="O5817">
        <v>308</v>
      </c>
      <c r="P5817">
        <v>-13.35</v>
      </c>
      <c r="Q5817">
        <v>322</v>
      </c>
      <c r="R5817">
        <v>92.9</v>
      </c>
      <c r="S5817">
        <v>327</v>
      </c>
      <c r="T5817">
        <v>106.3</v>
      </c>
      <c r="U5817">
        <v>293</v>
      </c>
      <c r="V5817">
        <v>-8.3800000000000008</v>
      </c>
      <c r="W5817">
        <v>312</v>
      </c>
    </row>
    <row r="5818" spans="1:23" x14ac:dyDescent="0.25">
      <c r="A5818">
        <f>COUNTIF('Value Matchup'!$D$356:$D$423,D5818)</f>
        <v>0</v>
      </c>
      <c r="B5818" t="s">
        <v>2226</v>
      </c>
      <c r="C5818">
        <v>310</v>
      </c>
      <c r="D5818" t="s">
        <v>291</v>
      </c>
      <c r="E5818" t="s">
        <v>118</v>
      </c>
      <c r="F5818" s="79" t="s">
        <v>1771</v>
      </c>
      <c r="G5818">
        <v>-18.5</v>
      </c>
      <c r="H5818">
        <v>94</v>
      </c>
      <c r="I5818">
        <v>282</v>
      </c>
      <c r="J5818">
        <v>112.5</v>
      </c>
      <c r="K5818">
        <v>314</v>
      </c>
      <c r="L5818">
        <v>70.400000000000006</v>
      </c>
      <c r="M5818">
        <v>45</v>
      </c>
      <c r="N5818">
        <v>-3.6999999999999998E-2</v>
      </c>
      <c r="O5818">
        <v>263</v>
      </c>
      <c r="P5818">
        <v>-5.14</v>
      </c>
      <c r="Q5818">
        <v>252</v>
      </c>
      <c r="R5818">
        <v>98.7</v>
      </c>
      <c r="S5818">
        <v>268</v>
      </c>
      <c r="T5818">
        <v>103.8</v>
      </c>
      <c r="U5818">
        <v>213</v>
      </c>
      <c r="V5818">
        <v>-4.24</v>
      </c>
      <c r="W5818">
        <v>258</v>
      </c>
    </row>
    <row r="5819" spans="1:23" x14ac:dyDescent="0.25">
      <c r="A5819">
        <f>COUNTIF('Value Matchup'!$D$356:$D$423,D5819)</f>
        <v>0</v>
      </c>
      <c r="B5819" t="s">
        <v>2226</v>
      </c>
      <c r="C5819">
        <v>311</v>
      </c>
      <c r="D5819" t="s">
        <v>59</v>
      </c>
      <c r="E5819" t="s">
        <v>118</v>
      </c>
      <c r="F5819" s="79" t="s">
        <v>1772</v>
      </c>
      <c r="G5819">
        <v>-18.510000000000002</v>
      </c>
      <c r="H5819">
        <v>94.8</v>
      </c>
      <c r="I5819">
        <v>274</v>
      </c>
      <c r="J5819">
        <v>113.3</v>
      </c>
      <c r="K5819">
        <v>317</v>
      </c>
      <c r="L5819">
        <v>65.900000000000006</v>
      </c>
      <c r="M5819">
        <v>209</v>
      </c>
      <c r="N5819">
        <v>0.05</v>
      </c>
      <c r="O5819">
        <v>59</v>
      </c>
      <c r="P5819">
        <v>-6.11</v>
      </c>
      <c r="Q5819">
        <v>268</v>
      </c>
      <c r="R5819">
        <v>98.6</v>
      </c>
      <c r="S5819">
        <v>270</v>
      </c>
      <c r="T5819">
        <v>104.7</v>
      </c>
      <c r="U5819">
        <v>260</v>
      </c>
      <c r="V5819">
        <v>-7.64</v>
      </c>
      <c r="W5819">
        <v>303</v>
      </c>
    </row>
    <row r="5820" spans="1:23" x14ac:dyDescent="0.25">
      <c r="A5820">
        <f>COUNTIF('Value Matchup'!$D$356:$D$423,D5820)</f>
        <v>0</v>
      </c>
      <c r="B5820" t="s">
        <v>2226</v>
      </c>
      <c r="C5820">
        <v>312</v>
      </c>
      <c r="D5820" t="s">
        <v>362</v>
      </c>
      <c r="E5820" t="s">
        <v>116</v>
      </c>
      <c r="F5820" s="79" t="s">
        <v>1783</v>
      </c>
      <c r="G5820">
        <v>-18.97</v>
      </c>
      <c r="H5820">
        <v>90.1</v>
      </c>
      <c r="I5820">
        <v>308</v>
      </c>
      <c r="J5820">
        <v>109</v>
      </c>
      <c r="K5820">
        <v>287</v>
      </c>
      <c r="L5820">
        <v>69</v>
      </c>
      <c r="M5820">
        <v>81</v>
      </c>
      <c r="N5820">
        <v>-0.108</v>
      </c>
      <c r="O5820">
        <v>319</v>
      </c>
      <c r="P5820">
        <v>-14.06</v>
      </c>
      <c r="Q5820">
        <v>325</v>
      </c>
      <c r="R5820">
        <v>93.8</v>
      </c>
      <c r="S5820">
        <v>326</v>
      </c>
      <c r="T5820">
        <v>107.8</v>
      </c>
      <c r="U5820">
        <v>318</v>
      </c>
      <c r="V5820">
        <v>-16.21</v>
      </c>
      <c r="W5820">
        <v>327</v>
      </c>
    </row>
    <row r="5821" spans="1:23" x14ac:dyDescent="0.25">
      <c r="A5821">
        <f>COUNTIF('Value Matchup'!$D$356:$D$423,D5821)</f>
        <v>0</v>
      </c>
      <c r="B5821" t="s">
        <v>2226</v>
      </c>
      <c r="C5821">
        <v>313</v>
      </c>
      <c r="D5821" t="s">
        <v>330</v>
      </c>
      <c r="E5821" t="s">
        <v>159</v>
      </c>
      <c r="F5821" s="79" t="s">
        <v>1746</v>
      </c>
      <c r="G5821">
        <v>-19.59</v>
      </c>
      <c r="H5821">
        <v>88.6</v>
      </c>
      <c r="I5821">
        <v>315</v>
      </c>
      <c r="J5821">
        <v>108.2</v>
      </c>
      <c r="K5821">
        <v>274</v>
      </c>
      <c r="L5821">
        <v>68.5</v>
      </c>
      <c r="M5821">
        <v>98</v>
      </c>
      <c r="N5821">
        <v>6.7000000000000004E-2</v>
      </c>
      <c r="O5821">
        <v>34</v>
      </c>
      <c r="P5821">
        <v>-8.5500000000000007</v>
      </c>
      <c r="Q5821">
        <v>294</v>
      </c>
      <c r="R5821">
        <v>97.8</v>
      </c>
      <c r="S5821">
        <v>285</v>
      </c>
      <c r="T5821">
        <v>106.3</v>
      </c>
      <c r="U5821">
        <v>295</v>
      </c>
      <c r="V5821">
        <v>-1.71</v>
      </c>
      <c r="W5821">
        <v>195</v>
      </c>
    </row>
    <row r="5822" spans="1:23" x14ac:dyDescent="0.25">
      <c r="A5822">
        <f>COUNTIF('Value Matchup'!$D$356:$D$423,D5822)</f>
        <v>0</v>
      </c>
      <c r="B5822" t="s">
        <v>2226</v>
      </c>
      <c r="C5822">
        <v>314</v>
      </c>
      <c r="D5822" t="s">
        <v>135</v>
      </c>
      <c r="E5822" t="s">
        <v>136</v>
      </c>
      <c r="F5822" s="79" t="s">
        <v>1742</v>
      </c>
      <c r="G5822">
        <v>-22.4</v>
      </c>
      <c r="H5822">
        <v>89.4</v>
      </c>
      <c r="I5822">
        <v>313</v>
      </c>
      <c r="J5822">
        <v>111.8</v>
      </c>
      <c r="K5822">
        <v>309</v>
      </c>
      <c r="L5822">
        <v>67.099999999999994</v>
      </c>
      <c r="M5822">
        <v>163</v>
      </c>
      <c r="N5822">
        <v>-1.7999999999999999E-2</v>
      </c>
      <c r="O5822">
        <v>211</v>
      </c>
      <c r="P5822">
        <v>-12.93</v>
      </c>
      <c r="Q5822">
        <v>320</v>
      </c>
      <c r="R5822">
        <v>94.9</v>
      </c>
      <c r="S5822">
        <v>319</v>
      </c>
      <c r="T5822">
        <v>107.9</v>
      </c>
      <c r="U5822">
        <v>319</v>
      </c>
      <c r="V5822">
        <v>-0.97</v>
      </c>
      <c r="W5822">
        <v>178</v>
      </c>
    </row>
    <row r="5823" spans="1:23" x14ac:dyDescent="0.25">
      <c r="A5823">
        <f>COUNTIF('Value Matchup'!$D$356:$D$423,D5823)</f>
        <v>0</v>
      </c>
      <c r="B5823" t="s">
        <v>2226</v>
      </c>
      <c r="C5823">
        <v>315</v>
      </c>
      <c r="D5823" t="s">
        <v>260</v>
      </c>
      <c r="E5823" t="s">
        <v>161</v>
      </c>
      <c r="F5823" s="79" t="s">
        <v>1933</v>
      </c>
      <c r="G5823">
        <v>-22.7</v>
      </c>
      <c r="H5823">
        <v>87.7</v>
      </c>
      <c r="I5823">
        <v>317</v>
      </c>
      <c r="J5823">
        <v>110.4</v>
      </c>
      <c r="K5823">
        <v>295</v>
      </c>
      <c r="L5823">
        <v>63.9</v>
      </c>
      <c r="M5823">
        <v>283</v>
      </c>
      <c r="N5823">
        <v>1E-3</v>
      </c>
      <c r="O5823">
        <v>163</v>
      </c>
      <c r="P5823">
        <v>-4.92</v>
      </c>
      <c r="Q5823">
        <v>248</v>
      </c>
      <c r="R5823">
        <v>99.9</v>
      </c>
      <c r="S5823">
        <v>233</v>
      </c>
      <c r="T5823">
        <v>104.8</v>
      </c>
      <c r="U5823">
        <v>267</v>
      </c>
      <c r="V5823">
        <v>-13.59</v>
      </c>
      <c r="W5823">
        <v>325</v>
      </c>
    </row>
    <row r="5824" spans="1:23" x14ac:dyDescent="0.25">
      <c r="A5824">
        <f>COUNTIF('Value Matchup'!$D$356:$D$423,D5824)</f>
        <v>0</v>
      </c>
      <c r="B5824" t="s">
        <v>2226</v>
      </c>
      <c r="C5824">
        <v>316</v>
      </c>
      <c r="D5824" t="s">
        <v>178</v>
      </c>
      <c r="E5824" t="s">
        <v>146</v>
      </c>
      <c r="F5824" s="79" t="s">
        <v>2121</v>
      </c>
      <c r="G5824">
        <v>-22.93</v>
      </c>
      <c r="H5824">
        <v>82.7</v>
      </c>
      <c r="I5824">
        <v>325</v>
      </c>
      <c r="J5824">
        <v>105.7</v>
      </c>
      <c r="K5824">
        <v>230</v>
      </c>
      <c r="L5824">
        <v>60</v>
      </c>
      <c r="M5824">
        <v>318</v>
      </c>
      <c r="N5824">
        <v>-3.2000000000000001E-2</v>
      </c>
      <c r="O5824">
        <v>256</v>
      </c>
      <c r="P5824">
        <v>-4.01</v>
      </c>
      <c r="Q5824">
        <v>237</v>
      </c>
      <c r="R5824">
        <v>99.5</v>
      </c>
      <c r="S5824">
        <v>244</v>
      </c>
      <c r="T5824">
        <v>103.5</v>
      </c>
      <c r="U5824">
        <v>205</v>
      </c>
      <c r="V5824">
        <v>-5.28</v>
      </c>
      <c r="W5824">
        <v>281</v>
      </c>
    </row>
    <row r="5825" spans="1:23" x14ac:dyDescent="0.25">
      <c r="A5825">
        <f>COUNTIF('Value Matchup'!$D$356:$D$423,D5825)</f>
        <v>0</v>
      </c>
      <c r="B5825" t="s">
        <v>2226</v>
      </c>
      <c r="C5825">
        <v>317</v>
      </c>
      <c r="D5825" t="s">
        <v>384</v>
      </c>
      <c r="E5825" t="s">
        <v>176</v>
      </c>
      <c r="F5825" s="79" t="s">
        <v>1933</v>
      </c>
      <c r="G5825">
        <v>-23.81</v>
      </c>
      <c r="H5825">
        <v>84.6</v>
      </c>
      <c r="I5825">
        <v>323</v>
      </c>
      <c r="J5825">
        <v>108.4</v>
      </c>
      <c r="K5825">
        <v>278</v>
      </c>
      <c r="L5825">
        <v>66.400000000000006</v>
      </c>
      <c r="M5825">
        <v>190</v>
      </c>
      <c r="N5825">
        <v>-1.4999999999999999E-2</v>
      </c>
      <c r="O5825">
        <v>206</v>
      </c>
      <c r="P5825">
        <v>-3.46</v>
      </c>
      <c r="Q5825">
        <v>223</v>
      </c>
      <c r="R5825">
        <v>99.6</v>
      </c>
      <c r="S5825">
        <v>241</v>
      </c>
      <c r="T5825">
        <v>103</v>
      </c>
      <c r="U5825">
        <v>185</v>
      </c>
      <c r="V5825">
        <v>-10.4</v>
      </c>
      <c r="W5825">
        <v>316</v>
      </c>
    </row>
    <row r="5826" spans="1:23" x14ac:dyDescent="0.25">
      <c r="A5826">
        <f>COUNTIF('Value Matchup'!$D$356:$D$423,D5826)</f>
        <v>0</v>
      </c>
      <c r="B5826" t="s">
        <v>2226</v>
      </c>
      <c r="C5826">
        <v>318</v>
      </c>
      <c r="D5826" t="s">
        <v>158</v>
      </c>
      <c r="E5826" t="s">
        <v>207</v>
      </c>
      <c r="F5826" s="79" t="s">
        <v>2219</v>
      </c>
      <c r="G5826">
        <v>-24.53</v>
      </c>
      <c r="H5826">
        <v>92.2</v>
      </c>
      <c r="I5826">
        <v>295</v>
      </c>
      <c r="J5826">
        <v>116.7</v>
      </c>
      <c r="K5826">
        <v>324</v>
      </c>
      <c r="L5826">
        <v>66.400000000000006</v>
      </c>
      <c r="M5826">
        <v>187</v>
      </c>
      <c r="N5826">
        <v>-1.2E-2</v>
      </c>
      <c r="O5826">
        <v>195</v>
      </c>
      <c r="P5826">
        <v>-7.22</v>
      </c>
      <c r="Q5826">
        <v>279</v>
      </c>
      <c r="R5826">
        <v>99.5</v>
      </c>
      <c r="S5826">
        <v>243</v>
      </c>
      <c r="T5826">
        <v>106.7</v>
      </c>
      <c r="U5826">
        <v>302</v>
      </c>
      <c r="V5826">
        <v>-9.8699999999999992</v>
      </c>
      <c r="W5826">
        <v>315</v>
      </c>
    </row>
    <row r="5827" spans="1:23" x14ac:dyDescent="0.25">
      <c r="A5827">
        <f>COUNTIF('Value Matchup'!$D$356:$D$423,D5827)</f>
        <v>0</v>
      </c>
      <c r="B5827" t="s">
        <v>2226</v>
      </c>
      <c r="C5827">
        <v>319</v>
      </c>
      <c r="D5827" t="s">
        <v>265</v>
      </c>
      <c r="E5827" t="s">
        <v>136</v>
      </c>
      <c r="F5827" s="79" t="s">
        <v>1771</v>
      </c>
      <c r="G5827">
        <v>-24.66</v>
      </c>
      <c r="H5827">
        <v>91.4</v>
      </c>
      <c r="I5827">
        <v>300</v>
      </c>
      <c r="J5827">
        <v>116.1</v>
      </c>
      <c r="K5827">
        <v>322</v>
      </c>
      <c r="L5827">
        <v>64</v>
      </c>
      <c r="M5827">
        <v>282</v>
      </c>
      <c r="N5827">
        <v>-5.5E-2</v>
      </c>
      <c r="O5827">
        <v>285</v>
      </c>
      <c r="P5827">
        <v>-12.78</v>
      </c>
      <c r="Q5827">
        <v>319</v>
      </c>
      <c r="R5827">
        <v>95.2</v>
      </c>
      <c r="S5827">
        <v>316</v>
      </c>
      <c r="T5827">
        <v>108</v>
      </c>
      <c r="U5827">
        <v>321</v>
      </c>
      <c r="V5827">
        <v>-5.18</v>
      </c>
      <c r="W5827">
        <v>275</v>
      </c>
    </row>
    <row r="5828" spans="1:23" x14ac:dyDescent="0.25">
      <c r="A5828">
        <f>COUNTIF('Value Matchup'!$D$356:$D$423,D5828)</f>
        <v>0</v>
      </c>
      <c r="B5828" t="s">
        <v>2226</v>
      </c>
      <c r="C5828">
        <v>320</v>
      </c>
      <c r="D5828" t="s">
        <v>284</v>
      </c>
      <c r="E5828" t="s">
        <v>136</v>
      </c>
      <c r="F5828" s="79" t="s">
        <v>1752</v>
      </c>
      <c r="G5828">
        <v>-25.36</v>
      </c>
      <c r="H5828">
        <v>92.1</v>
      </c>
      <c r="I5828">
        <v>296</v>
      </c>
      <c r="J5828">
        <v>117.4</v>
      </c>
      <c r="K5828">
        <v>325</v>
      </c>
      <c r="L5828">
        <v>68.7</v>
      </c>
      <c r="M5828">
        <v>88</v>
      </c>
      <c r="N5828">
        <v>-1.7999999999999999E-2</v>
      </c>
      <c r="O5828">
        <v>212</v>
      </c>
      <c r="P5828">
        <v>-14.73</v>
      </c>
      <c r="Q5828">
        <v>326</v>
      </c>
      <c r="R5828">
        <v>93.9</v>
      </c>
      <c r="S5828">
        <v>325</v>
      </c>
      <c r="T5828">
        <v>108.7</v>
      </c>
      <c r="U5828">
        <v>325</v>
      </c>
      <c r="V5828">
        <v>-10.98</v>
      </c>
      <c r="W5828">
        <v>318</v>
      </c>
    </row>
    <row r="5829" spans="1:23" x14ac:dyDescent="0.25">
      <c r="A5829">
        <f>COUNTIF('Value Matchup'!$D$356:$D$423,D5829)</f>
        <v>0</v>
      </c>
      <c r="B5829" t="s">
        <v>2226</v>
      </c>
      <c r="C5829">
        <v>321</v>
      </c>
      <c r="D5829" t="s">
        <v>296</v>
      </c>
      <c r="E5829" t="s">
        <v>108</v>
      </c>
      <c r="F5829" s="79" t="s">
        <v>2221</v>
      </c>
      <c r="G5829">
        <v>-25.55</v>
      </c>
      <c r="H5829">
        <v>87.5</v>
      </c>
      <c r="I5829">
        <v>318</v>
      </c>
      <c r="J5829">
        <v>113</v>
      </c>
      <c r="K5829">
        <v>315</v>
      </c>
      <c r="L5829">
        <v>62.1</v>
      </c>
      <c r="M5829">
        <v>307</v>
      </c>
      <c r="N5829">
        <v>-8.2000000000000003E-2</v>
      </c>
      <c r="O5829">
        <v>307</v>
      </c>
      <c r="P5829">
        <v>-3.85</v>
      </c>
      <c r="Q5829">
        <v>234</v>
      </c>
      <c r="R5829">
        <v>98.8</v>
      </c>
      <c r="S5829">
        <v>265</v>
      </c>
      <c r="T5829">
        <v>102.6</v>
      </c>
      <c r="U5829">
        <v>163</v>
      </c>
      <c r="V5829">
        <v>11.15</v>
      </c>
      <c r="W5829">
        <v>13</v>
      </c>
    </row>
    <row r="5830" spans="1:23" x14ac:dyDescent="0.25">
      <c r="A5830">
        <f>COUNTIF('Value Matchup'!$D$356:$D$423,D5830)</f>
        <v>0</v>
      </c>
      <c r="B5830" t="s">
        <v>2226</v>
      </c>
      <c r="C5830">
        <v>322</v>
      </c>
      <c r="D5830" t="s">
        <v>127</v>
      </c>
      <c r="E5830" t="s">
        <v>116</v>
      </c>
      <c r="F5830" s="79" t="s">
        <v>1933</v>
      </c>
      <c r="G5830">
        <v>-25.62</v>
      </c>
      <c r="H5830">
        <v>77.2</v>
      </c>
      <c r="I5830">
        <v>327</v>
      </c>
      <c r="J5830">
        <v>102.9</v>
      </c>
      <c r="K5830">
        <v>174</v>
      </c>
      <c r="L5830">
        <v>67.7</v>
      </c>
      <c r="M5830">
        <v>128</v>
      </c>
      <c r="N5830">
        <v>1.4E-2</v>
      </c>
      <c r="O5830">
        <v>128</v>
      </c>
      <c r="P5830">
        <v>-4.4400000000000004</v>
      </c>
      <c r="Q5830">
        <v>242</v>
      </c>
      <c r="R5830">
        <v>99.4</v>
      </c>
      <c r="S5830">
        <v>245</v>
      </c>
      <c r="T5830">
        <v>103.9</v>
      </c>
      <c r="U5830">
        <v>215</v>
      </c>
      <c r="V5830">
        <v>16.45</v>
      </c>
      <c r="W5830">
        <v>1</v>
      </c>
    </row>
    <row r="5831" spans="1:23" x14ac:dyDescent="0.25">
      <c r="A5831">
        <f>COUNTIF('Value Matchup'!$D$356:$D$423,D5831)</f>
        <v>0</v>
      </c>
      <c r="B5831" t="s">
        <v>2226</v>
      </c>
      <c r="C5831">
        <v>323</v>
      </c>
      <c r="D5831" t="s">
        <v>129</v>
      </c>
      <c r="E5831" t="s">
        <v>121</v>
      </c>
      <c r="F5831" s="79" t="s">
        <v>2222</v>
      </c>
      <c r="G5831">
        <v>-25.67</v>
      </c>
      <c r="H5831">
        <v>85.6</v>
      </c>
      <c r="I5831">
        <v>321</v>
      </c>
      <c r="J5831">
        <v>111.3</v>
      </c>
      <c r="K5831">
        <v>303</v>
      </c>
      <c r="L5831">
        <v>62.2</v>
      </c>
      <c r="M5831">
        <v>303</v>
      </c>
      <c r="N5831">
        <v>2.5999999999999999E-2</v>
      </c>
      <c r="O5831">
        <v>97</v>
      </c>
      <c r="P5831">
        <v>-6.28</v>
      </c>
      <c r="Q5831">
        <v>269</v>
      </c>
      <c r="R5831">
        <v>97.8</v>
      </c>
      <c r="S5831">
        <v>286</v>
      </c>
      <c r="T5831">
        <v>104.1</v>
      </c>
      <c r="U5831">
        <v>229</v>
      </c>
      <c r="V5831">
        <v>-9.59</v>
      </c>
      <c r="W5831">
        <v>314</v>
      </c>
    </row>
    <row r="5832" spans="1:23" x14ac:dyDescent="0.25">
      <c r="A5832">
        <f>COUNTIF('Value Matchup'!$D$356:$D$423,D5832)</f>
        <v>0</v>
      </c>
      <c r="B5832" t="s">
        <v>2226</v>
      </c>
      <c r="C5832">
        <v>324</v>
      </c>
      <c r="D5832" t="s">
        <v>349</v>
      </c>
      <c r="E5832" t="s">
        <v>1399</v>
      </c>
      <c r="F5832" s="79" t="s">
        <v>2223</v>
      </c>
      <c r="G5832">
        <v>-26.95</v>
      </c>
      <c r="H5832">
        <v>78.2</v>
      </c>
      <c r="I5832">
        <v>326</v>
      </c>
      <c r="J5832">
        <v>105.2</v>
      </c>
      <c r="K5832">
        <v>224</v>
      </c>
      <c r="L5832">
        <v>73.2</v>
      </c>
      <c r="M5832">
        <v>7</v>
      </c>
      <c r="N5832">
        <v>-3.0000000000000001E-3</v>
      </c>
      <c r="O5832">
        <v>167</v>
      </c>
      <c r="P5832">
        <v>-7.01</v>
      </c>
      <c r="Q5832">
        <v>276</v>
      </c>
      <c r="R5832">
        <v>99.3</v>
      </c>
      <c r="S5832">
        <v>253</v>
      </c>
      <c r="T5832">
        <v>106.3</v>
      </c>
      <c r="U5832">
        <v>292</v>
      </c>
      <c r="V5832">
        <v>-2.94</v>
      </c>
      <c r="W5832">
        <v>224</v>
      </c>
    </row>
    <row r="5833" spans="1:23" x14ac:dyDescent="0.25">
      <c r="A5833">
        <f>COUNTIF('Value Matchup'!$D$356:$D$423,D5833)</f>
        <v>0</v>
      </c>
      <c r="B5833" t="s">
        <v>2226</v>
      </c>
      <c r="C5833">
        <v>325</v>
      </c>
      <c r="D5833" t="s">
        <v>2224</v>
      </c>
      <c r="E5833" t="s">
        <v>1399</v>
      </c>
      <c r="F5833" s="79" t="s">
        <v>2217</v>
      </c>
      <c r="G5833">
        <v>-27.55</v>
      </c>
      <c r="H5833">
        <v>86.9</v>
      </c>
      <c r="I5833">
        <v>320</v>
      </c>
      <c r="J5833">
        <v>114.4</v>
      </c>
      <c r="K5833">
        <v>320</v>
      </c>
      <c r="L5833">
        <v>65.400000000000006</v>
      </c>
      <c r="M5833">
        <v>240</v>
      </c>
      <c r="N5833">
        <v>3.0000000000000001E-3</v>
      </c>
      <c r="O5833">
        <v>158</v>
      </c>
      <c r="P5833">
        <v>-9.23</v>
      </c>
      <c r="Q5833">
        <v>302</v>
      </c>
      <c r="R5833">
        <v>97.8</v>
      </c>
      <c r="S5833">
        <v>287</v>
      </c>
      <c r="T5833">
        <v>107</v>
      </c>
      <c r="U5833">
        <v>309</v>
      </c>
      <c r="V5833">
        <v>-7.52</v>
      </c>
      <c r="W5833">
        <v>301</v>
      </c>
    </row>
    <row r="5834" spans="1:23" x14ac:dyDescent="0.25">
      <c r="A5834">
        <f>COUNTIF('Value Matchup'!$D$356:$D$423,D5834)</f>
        <v>0</v>
      </c>
      <c r="B5834" t="s">
        <v>2226</v>
      </c>
      <c r="C5834">
        <v>326</v>
      </c>
      <c r="D5834" t="s">
        <v>377</v>
      </c>
      <c r="E5834" t="s">
        <v>132</v>
      </c>
      <c r="F5834" s="79" t="s">
        <v>2225</v>
      </c>
      <c r="G5834">
        <v>-27.8</v>
      </c>
      <c r="H5834">
        <v>91</v>
      </c>
      <c r="I5834">
        <v>302</v>
      </c>
      <c r="J5834">
        <v>118.8</v>
      </c>
      <c r="K5834">
        <v>326</v>
      </c>
      <c r="L5834">
        <v>75.7</v>
      </c>
      <c r="M5834">
        <v>2</v>
      </c>
      <c r="N5834">
        <v>-8.0000000000000002E-3</v>
      </c>
      <c r="O5834">
        <v>183</v>
      </c>
      <c r="P5834">
        <v>-2.94</v>
      </c>
      <c r="Q5834">
        <v>217</v>
      </c>
      <c r="R5834">
        <v>102.4</v>
      </c>
      <c r="S5834">
        <v>165</v>
      </c>
      <c r="T5834">
        <v>105.3</v>
      </c>
      <c r="U5834">
        <v>281</v>
      </c>
      <c r="V5834">
        <v>-3.95</v>
      </c>
      <c r="W5834">
        <v>251</v>
      </c>
    </row>
    <row r="5835" spans="1:23" x14ac:dyDescent="0.25">
      <c r="A5835">
        <f>COUNTIF('Value Matchup'!$D$356:$D$423,D5835)</f>
        <v>0</v>
      </c>
      <c r="B5835" t="s">
        <v>2226</v>
      </c>
      <c r="C5835">
        <v>327</v>
      </c>
      <c r="D5835" t="s">
        <v>300</v>
      </c>
      <c r="E5835" t="s">
        <v>136</v>
      </c>
      <c r="F5835" s="79" t="s">
        <v>2221</v>
      </c>
      <c r="G5835">
        <v>-35.369999999999997</v>
      </c>
      <c r="H5835">
        <v>84.1</v>
      </c>
      <c r="I5835">
        <v>324</v>
      </c>
      <c r="J5835">
        <v>119.4</v>
      </c>
      <c r="K5835">
        <v>327</v>
      </c>
      <c r="L5835">
        <v>68.7</v>
      </c>
      <c r="M5835">
        <v>92</v>
      </c>
      <c r="N5835">
        <v>-1.2999999999999999E-2</v>
      </c>
      <c r="O5835">
        <v>198</v>
      </c>
      <c r="P5835">
        <v>-9.84</v>
      </c>
      <c r="Q5835">
        <v>309</v>
      </c>
      <c r="R5835">
        <v>96.8</v>
      </c>
      <c r="S5835">
        <v>301</v>
      </c>
      <c r="T5835">
        <v>106.6</v>
      </c>
      <c r="U5835">
        <v>301</v>
      </c>
      <c r="V5835">
        <v>11.86</v>
      </c>
      <c r="W5835">
        <v>10</v>
      </c>
    </row>
    <row r="5836" spans="1:23" x14ac:dyDescent="0.25">
      <c r="A5836">
        <f>COUNTIF('Value Matchup'!$D$356:$D$423,D5836)</f>
        <v>0</v>
      </c>
      <c r="B5836" t="s">
        <v>2273</v>
      </c>
      <c r="C5836">
        <v>1</v>
      </c>
      <c r="D5836" t="s">
        <v>1305</v>
      </c>
      <c r="E5836" t="s">
        <v>140</v>
      </c>
      <c r="F5836" s="79" t="s">
        <v>1323</v>
      </c>
      <c r="G5836">
        <v>34.19</v>
      </c>
      <c r="H5836">
        <v>121</v>
      </c>
      <c r="I5836">
        <v>1</v>
      </c>
      <c r="J5836">
        <v>86.8</v>
      </c>
      <c r="K5836">
        <v>1</v>
      </c>
      <c r="L5836">
        <v>74.5</v>
      </c>
      <c r="M5836">
        <v>8</v>
      </c>
      <c r="N5836">
        <v>-2.7E-2</v>
      </c>
      <c r="O5836">
        <v>223</v>
      </c>
      <c r="P5836">
        <v>9.8699999999999992</v>
      </c>
      <c r="Q5836">
        <v>18</v>
      </c>
      <c r="R5836">
        <v>109.3</v>
      </c>
      <c r="S5836">
        <v>13</v>
      </c>
      <c r="T5836">
        <v>99.5</v>
      </c>
      <c r="U5836">
        <v>31</v>
      </c>
      <c r="V5836">
        <v>6.66</v>
      </c>
      <c r="W5836">
        <v>34</v>
      </c>
    </row>
    <row r="5837" spans="1:23" x14ac:dyDescent="0.25">
      <c r="A5837">
        <f>COUNTIF('Value Matchup'!$D$356:$D$423,D5837)</f>
        <v>0</v>
      </c>
      <c r="B5837" t="s">
        <v>2273</v>
      </c>
      <c r="C5837">
        <v>2</v>
      </c>
      <c r="D5837" t="s">
        <v>2025</v>
      </c>
      <c r="E5837" t="s">
        <v>167</v>
      </c>
      <c r="F5837" s="79" t="s">
        <v>1323</v>
      </c>
      <c r="G5837">
        <v>30.19</v>
      </c>
      <c r="H5837">
        <v>118.1</v>
      </c>
      <c r="I5837">
        <v>7</v>
      </c>
      <c r="J5837">
        <v>87.9</v>
      </c>
      <c r="K5837">
        <v>3</v>
      </c>
      <c r="L5837">
        <v>67.400000000000006</v>
      </c>
      <c r="M5837">
        <v>194</v>
      </c>
      <c r="N5837">
        <v>2E-3</v>
      </c>
      <c r="O5837">
        <v>165</v>
      </c>
      <c r="P5837">
        <v>6.58</v>
      </c>
      <c r="Q5837">
        <v>57</v>
      </c>
      <c r="R5837">
        <v>106.5</v>
      </c>
      <c r="S5837">
        <v>66</v>
      </c>
      <c r="T5837">
        <v>100</v>
      </c>
      <c r="U5837">
        <v>44</v>
      </c>
      <c r="V5837">
        <v>3.48</v>
      </c>
      <c r="W5837">
        <v>80</v>
      </c>
    </row>
    <row r="5838" spans="1:23" x14ac:dyDescent="0.25">
      <c r="A5838">
        <f>COUNTIF('Value Matchup'!$D$356:$D$423,D5838)</f>
        <v>0</v>
      </c>
      <c r="B5838" t="s">
        <v>2273</v>
      </c>
      <c r="C5838">
        <v>3</v>
      </c>
      <c r="D5838" t="s">
        <v>2033</v>
      </c>
      <c r="E5838" t="s">
        <v>140</v>
      </c>
      <c r="F5838" s="79" t="s">
        <v>1089</v>
      </c>
      <c r="G5838">
        <v>29.25</v>
      </c>
      <c r="H5838">
        <v>119.2</v>
      </c>
      <c r="I5838">
        <v>4</v>
      </c>
      <c r="J5838">
        <v>89.9</v>
      </c>
      <c r="K5838">
        <v>7</v>
      </c>
      <c r="L5838">
        <v>73.7</v>
      </c>
      <c r="M5838">
        <v>15</v>
      </c>
      <c r="N5838">
        <v>2.5000000000000001E-2</v>
      </c>
      <c r="O5838">
        <v>104</v>
      </c>
      <c r="P5838">
        <v>9.8800000000000008</v>
      </c>
      <c r="Q5838">
        <v>16</v>
      </c>
      <c r="R5838">
        <v>109.4</v>
      </c>
      <c r="S5838">
        <v>11</v>
      </c>
      <c r="T5838">
        <v>99.5</v>
      </c>
      <c r="U5838">
        <v>32</v>
      </c>
      <c r="V5838">
        <v>1.62</v>
      </c>
      <c r="W5838">
        <v>120</v>
      </c>
    </row>
    <row r="5839" spans="1:23" x14ac:dyDescent="0.25">
      <c r="A5839">
        <f>COUNTIF('Value Matchup'!$D$356:$D$423,D5839)</f>
        <v>0</v>
      </c>
      <c r="B5839" t="s">
        <v>2273</v>
      </c>
      <c r="C5839">
        <v>4</v>
      </c>
      <c r="D5839" t="s">
        <v>960</v>
      </c>
      <c r="E5839" t="s">
        <v>134</v>
      </c>
      <c r="F5839" s="79" t="s">
        <v>1789</v>
      </c>
      <c r="G5839">
        <v>28.99</v>
      </c>
      <c r="H5839">
        <v>118.7</v>
      </c>
      <c r="I5839">
        <v>5</v>
      </c>
      <c r="J5839">
        <v>89.7</v>
      </c>
      <c r="K5839">
        <v>6</v>
      </c>
      <c r="L5839">
        <v>77.3</v>
      </c>
      <c r="M5839">
        <v>3</v>
      </c>
      <c r="N5839">
        <v>2.1999999999999999E-2</v>
      </c>
      <c r="O5839">
        <v>109</v>
      </c>
      <c r="P5839">
        <v>10.67</v>
      </c>
      <c r="Q5839">
        <v>10</v>
      </c>
      <c r="R5839">
        <v>110.5</v>
      </c>
      <c r="S5839">
        <v>4</v>
      </c>
      <c r="T5839">
        <v>99.9</v>
      </c>
      <c r="U5839">
        <v>40</v>
      </c>
      <c r="V5839">
        <v>8.32</v>
      </c>
      <c r="W5839">
        <v>23</v>
      </c>
    </row>
    <row r="5840" spans="1:23" x14ac:dyDescent="0.25">
      <c r="A5840">
        <f>COUNTIF('Value Matchup'!$D$356:$D$423,D5840)</f>
        <v>0</v>
      </c>
      <c r="B5840" t="s">
        <v>2273</v>
      </c>
      <c r="C5840">
        <v>5</v>
      </c>
      <c r="D5840" t="s">
        <v>1206</v>
      </c>
      <c r="E5840" t="s">
        <v>134</v>
      </c>
      <c r="F5840" s="79" t="s">
        <v>952</v>
      </c>
      <c r="G5840">
        <v>26.04</v>
      </c>
      <c r="H5840">
        <v>114.9</v>
      </c>
      <c r="I5840">
        <v>20</v>
      </c>
      <c r="J5840">
        <v>88.9</v>
      </c>
      <c r="K5840">
        <v>4</v>
      </c>
      <c r="L5840">
        <v>66.5</v>
      </c>
      <c r="M5840">
        <v>228</v>
      </c>
      <c r="N5840">
        <v>4.2999999999999997E-2</v>
      </c>
      <c r="O5840">
        <v>69</v>
      </c>
      <c r="P5840">
        <v>8.77</v>
      </c>
      <c r="Q5840">
        <v>26</v>
      </c>
      <c r="R5840">
        <v>109.2</v>
      </c>
      <c r="S5840">
        <v>15</v>
      </c>
      <c r="T5840">
        <v>100.4</v>
      </c>
      <c r="U5840">
        <v>62</v>
      </c>
      <c r="V5840">
        <v>-0.44</v>
      </c>
      <c r="W5840">
        <v>169</v>
      </c>
    </row>
    <row r="5841" spans="1:23" x14ac:dyDescent="0.25">
      <c r="A5841">
        <f>COUNTIF('Value Matchup'!$D$356:$D$423,D5841)</f>
        <v>0</v>
      </c>
      <c r="B5841" t="s">
        <v>2273</v>
      </c>
      <c r="C5841">
        <v>6</v>
      </c>
      <c r="D5841" t="s">
        <v>1207</v>
      </c>
      <c r="E5841" t="s">
        <v>232</v>
      </c>
      <c r="F5841" s="79" t="s">
        <v>1007</v>
      </c>
      <c r="G5841">
        <v>24.8</v>
      </c>
      <c r="H5841">
        <v>114</v>
      </c>
      <c r="I5841">
        <v>26</v>
      </c>
      <c r="J5841">
        <v>89.2</v>
      </c>
      <c r="K5841">
        <v>5</v>
      </c>
      <c r="L5841">
        <v>65.599999999999994</v>
      </c>
      <c r="M5841">
        <v>255</v>
      </c>
      <c r="N5841">
        <v>-4.9000000000000002E-2</v>
      </c>
      <c r="O5841">
        <v>270</v>
      </c>
      <c r="P5841">
        <v>14.12</v>
      </c>
      <c r="Q5841">
        <v>2</v>
      </c>
      <c r="R5841">
        <v>111.1</v>
      </c>
      <c r="S5841">
        <v>2</v>
      </c>
      <c r="T5841">
        <v>96.9</v>
      </c>
      <c r="U5841">
        <v>2</v>
      </c>
      <c r="V5841">
        <v>13.54</v>
      </c>
      <c r="W5841">
        <v>4</v>
      </c>
    </row>
    <row r="5842" spans="1:23" x14ac:dyDescent="0.25">
      <c r="A5842">
        <f>COUNTIF('Value Matchup'!$D$356:$D$423,D5842)</f>
        <v>0</v>
      </c>
      <c r="B5842" t="s">
        <v>2273</v>
      </c>
      <c r="C5842">
        <v>7</v>
      </c>
      <c r="D5842" t="s">
        <v>2134</v>
      </c>
      <c r="E5842" t="s">
        <v>114</v>
      </c>
      <c r="F5842" s="79" t="s">
        <v>1059</v>
      </c>
      <c r="G5842">
        <v>24.72</v>
      </c>
      <c r="H5842">
        <v>115.1</v>
      </c>
      <c r="I5842">
        <v>19</v>
      </c>
      <c r="J5842">
        <v>90.4</v>
      </c>
      <c r="K5842">
        <v>8</v>
      </c>
      <c r="L5842">
        <v>69.599999999999994</v>
      </c>
      <c r="M5842">
        <v>103</v>
      </c>
      <c r="N5842">
        <v>-7.2999999999999995E-2</v>
      </c>
      <c r="O5842">
        <v>300</v>
      </c>
      <c r="P5842">
        <v>9.11</v>
      </c>
      <c r="Q5842">
        <v>23</v>
      </c>
      <c r="R5842">
        <v>108.3</v>
      </c>
      <c r="S5842">
        <v>29</v>
      </c>
      <c r="T5842">
        <v>99.2</v>
      </c>
      <c r="U5842">
        <v>25</v>
      </c>
      <c r="V5842">
        <v>-0.56000000000000005</v>
      </c>
      <c r="W5842">
        <v>173</v>
      </c>
    </row>
    <row r="5843" spans="1:23" x14ac:dyDescent="0.25">
      <c r="A5843">
        <f>COUNTIF('Value Matchup'!$D$356:$D$423,D5843)</f>
        <v>0</v>
      </c>
      <c r="B5843" t="s">
        <v>2273</v>
      </c>
      <c r="C5843">
        <v>8</v>
      </c>
      <c r="D5843" t="s">
        <v>2003</v>
      </c>
      <c r="E5843" t="s">
        <v>232</v>
      </c>
      <c r="F5843" s="79" t="s">
        <v>968</v>
      </c>
      <c r="G5843">
        <v>23.21</v>
      </c>
      <c r="H5843">
        <v>115.7</v>
      </c>
      <c r="I5843">
        <v>17</v>
      </c>
      <c r="J5843">
        <v>92.5</v>
      </c>
      <c r="K5843">
        <v>16</v>
      </c>
      <c r="L5843">
        <v>68.5</v>
      </c>
      <c r="M5843">
        <v>153</v>
      </c>
      <c r="N5843">
        <v>1.6E-2</v>
      </c>
      <c r="O5843">
        <v>123</v>
      </c>
      <c r="P5843">
        <v>10.6</v>
      </c>
      <c r="Q5843">
        <v>11</v>
      </c>
      <c r="R5843">
        <v>110</v>
      </c>
      <c r="S5843">
        <v>9</v>
      </c>
      <c r="T5843">
        <v>99.4</v>
      </c>
      <c r="U5843">
        <v>29</v>
      </c>
      <c r="V5843">
        <v>6.79</v>
      </c>
      <c r="W5843">
        <v>32</v>
      </c>
    </row>
    <row r="5844" spans="1:23" x14ac:dyDescent="0.25">
      <c r="A5844">
        <f>COUNTIF('Value Matchup'!$D$356:$D$423,D5844)</f>
        <v>0</v>
      </c>
      <c r="B5844" t="s">
        <v>2273</v>
      </c>
      <c r="C5844">
        <v>9</v>
      </c>
      <c r="D5844" t="s">
        <v>2227</v>
      </c>
      <c r="E5844" t="s">
        <v>1668</v>
      </c>
      <c r="F5844" s="79" t="s">
        <v>968</v>
      </c>
      <c r="G5844">
        <v>22.97</v>
      </c>
      <c r="H5844">
        <v>119.2</v>
      </c>
      <c r="I5844">
        <v>3</v>
      </c>
      <c r="J5844">
        <v>96.3</v>
      </c>
      <c r="K5844">
        <v>40</v>
      </c>
      <c r="L5844">
        <v>71.099999999999994</v>
      </c>
      <c r="M5844">
        <v>61</v>
      </c>
      <c r="N5844">
        <v>-4.1000000000000002E-2</v>
      </c>
      <c r="O5844">
        <v>255</v>
      </c>
      <c r="P5844">
        <v>8.15</v>
      </c>
      <c r="Q5844">
        <v>36</v>
      </c>
      <c r="R5844">
        <v>108.3</v>
      </c>
      <c r="S5844">
        <v>31</v>
      </c>
      <c r="T5844">
        <v>100.2</v>
      </c>
      <c r="U5844">
        <v>51</v>
      </c>
      <c r="V5844">
        <v>-3.3</v>
      </c>
      <c r="W5844">
        <v>245</v>
      </c>
    </row>
    <row r="5845" spans="1:23" x14ac:dyDescent="0.25">
      <c r="A5845">
        <f>COUNTIF('Value Matchup'!$D$356:$D$423,D5845)</f>
        <v>0</v>
      </c>
      <c r="B5845" t="s">
        <v>2273</v>
      </c>
      <c r="C5845">
        <v>10</v>
      </c>
      <c r="D5845" t="s">
        <v>1203</v>
      </c>
      <c r="E5845" t="s">
        <v>114</v>
      </c>
      <c r="F5845" s="79" t="s">
        <v>571</v>
      </c>
      <c r="G5845">
        <v>22.21</v>
      </c>
      <c r="H5845">
        <v>113.4</v>
      </c>
      <c r="I5845">
        <v>29</v>
      </c>
      <c r="J5845">
        <v>91.2</v>
      </c>
      <c r="K5845">
        <v>9</v>
      </c>
      <c r="L5845">
        <v>68</v>
      </c>
      <c r="M5845">
        <v>169</v>
      </c>
      <c r="N5845">
        <v>-2.9000000000000001E-2</v>
      </c>
      <c r="O5845">
        <v>230</v>
      </c>
      <c r="P5845">
        <v>12.97</v>
      </c>
      <c r="Q5845">
        <v>3</v>
      </c>
      <c r="R5845">
        <v>110.3</v>
      </c>
      <c r="S5845">
        <v>7</v>
      </c>
      <c r="T5845">
        <v>97.4</v>
      </c>
      <c r="U5845">
        <v>5</v>
      </c>
      <c r="V5845">
        <v>6.75</v>
      </c>
      <c r="W5845">
        <v>33</v>
      </c>
    </row>
    <row r="5846" spans="1:23" x14ac:dyDescent="0.25">
      <c r="A5846">
        <f>COUNTIF('Value Matchup'!$D$356:$D$423,D5846)</f>
        <v>0</v>
      </c>
      <c r="B5846" t="s">
        <v>2273</v>
      </c>
      <c r="C5846">
        <v>11</v>
      </c>
      <c r="D5846" t="s">
        <v>2228</v>
      </c>
      <c r="E5846" t="s">
        <v>167</v>
      </c>
      <c r="F5846" s="79" t="s">
        <v>1177</v>
      </c>
      <c r="G5846">
        <v>21.47</v>
      </c>
      <c r="H5846">
        <v>113.4</v>
      </c>
      <c r="I5846">
        <v>30</v>
      </c>
      <c r="J5846">
        <v>91.9</v>
      </c>
      <c r="K5846">
        <v>11</v>
      </c>
      <c r="L5846">
        <v>64.599999999999994</v>
      </c>
      <c r="M5846">
        <v>281</v>
      </c>
      <c r="N5846">
        <v>6.0000000000000001E-3</v>
      </c>
      <c r="O5846">
        <v>155</v>
      </c>
      <c r="P5846">
        <v>5.41</v>
      </c>
      <c r="Q5846">
        <v>72</v>
      </c>
      <c r="R5846">
        <v>105.7</v>
      </c>
      <c r="S5846">
        <v>95</v>
      </c>
      <c r="T5846">
        <v>100.3</v>
      </c>
      <c r="U5846">
        <v>59</v>
      </c>
      <c r="V5846">
        <v>-2.87</v>
      </c>
      <c r="W5846">
        <v>233</v>
      </c>
    </row>
    <row r="5847" spans="1:23" x14ac:dyDescent="0.25">
      <c r="A5847">
        <f>COUNTIF('Value Matchup'!$D$356:$D$423,D5847)</f>
        <v>0</v>
      </c>
      <c r="B5847" t="s">
        <v>2273</v>
      </c>
      <c r="C5847">
        <v>12</v>
      </c>
      <c r="D5847" t="s">
        <v>2229</v>
      </c>
      <c r="E5847" t="s">
        <v>1668</v>
      </c>
      <c r="F5847" s="79" t="s">
        <v>571</v>
      </c>
      <c r="G5847">
        <v>20.67</v>
      </c>
      <c r="H5847">
        <v>112.8</v>
      </c>
      <c r="I5847">
        <v>36</v>
      </c>
      <c r="J5847">
        <v>92.1</v>
      </c>
      <c r="K5847">
        <v>14</v>
      </c>
      <c r="L5847">
        <v>70.099999999999994</v>
      </c>
      <c r="M5847">
        <v>88</v>
      </c>
      <c r="N5847">
        <v>-5.0999999999999997E-2</v>
      </c>
      <c r="O5847">
        <v>275</v>
      </c>
      <c r="P5847">
        <v>9.31</v>
      </c>
      <c r="Q5847">
        <v>21</v>
      </c>
      <c r="R5847">
        <v>109.4</v>
      </c>
      <c r="S5847">
        <v>10</v>
      </c>
      <c r="T5847">
        <v>100.1</v>
      </c>
      <c r="U5847">
        <v>50</v>
      </c>
      <c r="V5847">
        <v>1.9</v>
      </c>
      <c r="W5847">
        <v>113</v>
      </c>
    </row>
    <row r="5848" spans="1:23" x14ac:dyDescent="0.25">
      <c r="A5848">
        <f>COUNTIF('Value Matchup'!$D$356:$D$423,D5848)</f>
        <v>0</v>
      </c>
      <c r="B5848" t="s">
        <v>2273</v>
      </c>
      <c r="C5848">
        <v>13</v>
      </c>
      <c r="D5848" t="s">
        <v>2084</v>
      </c>
      <c r="E5848" t="s">
        <v>1668</v>
      </c>
      <c r="F5848" s="79" t="s">
        <v>652</v>
      </c>
      <c r="G5848">
        <v>20.54</v>
      </c>
      <c r="H5848">
        <v>119.3</v>
      </c>
      <c r="I5848">
        <v>2</v>
      </c>
      <c r="J5848">
        <v>98.8</v>
      </c>
      <c r="K5848">
        <v>82</v>
      </c>
      <c r="L5848">
        <v>71.099999999999994</v>
      </c>
      <c r="M5848">
        <v>59</v>
      </c>
      <c r="N5848">
        <v>7.9000000000000001E-2</v>
      </c>
      <c r="O5848">
        <v>15</v>
      </c>
      <c r="P5848">
        <v>14.22</v>
      </c>
      <c r="Q5848">
        <v>1</v>
      </c>
      <c r="R5848">
        <v>111.5</v>
      </c>
      <c r="S5848">
        <v>1</v>
      </c>
      <c r="T5848">
        <v>97.3</v>
      </c>
      <c r="U5848">
        <v>3</v>
      </c>
      <c r="V5848">
        <v>17.559999999999999</v>
      </c>
      <c r="W5848">
        <v>1</v>
      </c>
    </row>
    <row r="5849" spans="1:23" x14ac:dyDescent="0.25">
      <c r="A5849">
        <f>COUNTIF('Value Matchup'!$D$356:$D$423,D5849)</f>
        <v>0</v>
      </c>
      <c r="B5849" t="s">
        <v>2273</v>
      </c>
      <c r="C5849">
        <v>14</v>
      </c>
      <c r="D5849" t="s">
        <v>2230</v>
      </c>
      <c r="E5849" t="s">
        <v>112</v>
      </c>
      <c r="F5849" s="79" t="s">
        <v>972</v>
      </c>
      <c r="G5849">
        <v>20.39</v>
      </c>
      <c r="H5849">
        <v>116.7</v>
      </c>
      <c r="I5849">
        <v>8</v>
      </c>
      <c r="J5849">
        <v>96.4</v>
      </c>
      <c r="K5849">
        <v>42</v>
      </c>
      <c r="L5849">
        <v>64.7</v>
      </c>
      <c r="M5849">
        <v>278</v>
      </c>
      <c r="N5849">
        <v>8.0000000000000002E-3</v>
      </c>
      <c r="O5849">
        <v>150</v>
      </c>
      <c r="P5849">
        <v>3.11</v>
      </c>
      <c r="Q5849">
        <v>104</v>
      </c>
      <c r="R5849">
        <v>106.3</v>
      </c>
      <c r="S5849">
        <v>77</v>
      </c>
      <c r="T5849">
        <v>103.2</v>
      </c>
      <c r="U5849">
        <v>142</v>
      </c>
      <c r="V5849">
        <v>2.99</v>
      </c>
      <c r="W5849">
        <v>90</v>
      </c>
    </row>
    <row r="5850" spans="1:23" x14ac:dyDescent="0.25">
      <c r="A5850">
        <f>COUNTIF('Value Matchup'!$D$356:$D$423,D5850)</f>
        <v>0</v>
      </c>
      <c r="B5850" t="s">
        <v>2273</v>
      </c>
      <c r="C5850">
        <v>15</v>
      </c>
      <c r="D5850" t="s">
        <v>2106</v>
      </c>
      <c r="E5850" t="s">
        <v>1668</v>
      </c>
      <c r="F5850" s="79" t="s">
        <v>1540</v>
      </c>
      <c r="G5850">
        <v>20.32</v>
      </c>
      <c r="H5850">
        <v>116.6</v>
      </c>
      <c r="I5850">
        <v>10</v>
      </c>
      <c r="J5850">
        <v>96.3</v>
      </c>
      <c r="K5850">
        <v>41</v>
      </c>
      <c r="L5850">
        <v>69.5</v>
      </c>
      <c r="M5850">
        <v>106</v>
      </c>
      <c r="N5850">
        <v>-0.02</v>
      </c>
      <c r="O5850">
        <v>205</v>
      </c>
      <c r="P5850">
        <v>10.33</v>
      </c>
      <c r="Q5850">
        <v>13</v>
      </c>
      <c r="R5850">
        <v>110.4</v>
      </c>
      <c r="S5850">
        <v>5</v>
      </c>
      <c r="T5850">
        <v>100.1</v>
      </c>
      <c r="U5850">
        <v>48</v>
      </c>
      <c r="V5850">
        <v>2.1</v>
      </c>
      <c r="W5850">
        <v>108</v>
      </c>
    </row>
    <row r="5851" spans="1:23" x14ac:dyDescent="0.25">
      <c r="A5851">
        <f>COUNTIF('Value Matchup'!$D$356:$D$423,D5851)</f>
        <v>0</v>
      </c>
      <c r="B5851" t="s">
        <v>2273</v>
      </c>
      <c r="C5851">
        <v>16</v>
      </c>
      <c r="D5851" t="s">
        <v>1678</v>
      </c>
      <c r="E5851" t="s">
        <v>150</v>
      </c>
      <c r="F5851" s="79" t="s">
        <v>972</v>
      </c>
      <c r="G5851">
        <v>19.940000000000001</v>
      </c>
      <c r="H5851">
        <v>112.1</v>
      </c>
      <c r="I5851">
        <v>39</v>
      </c>
      <c r="J5851">
        <v>92.2</v>
      </c>
      <c r="K5851">
        <v>15</v>
      </c>
      <c r="L5851">
        <v>63.8</v>
      </c>
      <c r="M5851">
        <v>293</v>
      </c>
      <c r="N5851">
        <v>0</v>
      </c>
      <c r="O5851">
        <v>172</v>
      </c>
      <c r="P5851">
        <v>3.12</v>
      </c>
      <c r="Q5851">
        <v>103</v>
      </c>
      <c r="R5851">
        <v>103.9</v>
      </c>
      <c r="S5851">
        <v>151</v>
      </c>
      <c r="T5851">
        <v>100.8</v>
      </c>
      <c r="U5851">
        <v>70</v>
      </c>
      <c r="V5851">
        <v>-12.07</v>
      </c>
      <c r="W5851">
        <v>325</v>
      </c>
    </row>
    <row r="5852" spans="1:23" x14ac:dyDescent="0.25">
      <c r="A5852">
        <f>COUNTIF('Value Matchup'!$D$356:$D$423,D5852)</f>
        <v>0</v>
      </c>
      <c r="B5852" t="s">
        <v>2273</v>
      </c>
      <c r="C5852">
        <v>17</v>
      </c>
      <c r="D5852" t="s">
        <v>2231</v>
      </c>
      <c r="E5852" t="s">
        <v>232</v>
      </c>
      <c r="F5852" s="79" t="s">
        <v>533</v>
      </c>
      <c r="G5852">
        <v>19.760000000000002</v>
      </c>
      <c r="H5852">
        <v>116.4</v>
      </c>
      <c r="I5852">
        <v>11</v>
      </c>
      <c r="J5852">
        <v>96.6</v>
      </c>
      <c r="K5852">
        <v>47</v>
      </c>
      <c r="L5852">
        <v>66.8</v>
      </c>
      <c r="M5852">
        <v>215</v>
      </c>
      <c r="N5852">
        <v>5.0000000000000001E-3</v>
      </c>
      <c r="O5852">
        <v>159</v>
      </c>
      <c r="P5852">
        <v>7.51</v>
      </c>
      <c r="Q5852">
        <v>46</v>
      </c>
      <c r="R5852">
        <v>106.8</v>
      </c>
      <c r="S5852">
        <v>58</v>
      </c>
      <c r="T5852">
        <v>99.3</v>
      </c>
      <c r="U5852">
        <v>27</v>
      </c>
      <c r="V5852">
        <v>-1.26</v>
      </c>
      <c r="W5852">
        <v>196</v>
      </c>
    </row>
    <row r="5853" spans="1:23" x14ac:dyDescent="0.25">
      <c r="A5853">
        <f>COUNTIF('Value Matchup'!$D$356:$D$423,D5853)</f>
        <v>0</v>
      </c>
      <c r="B5853" t="s">
        <v>2273</v>
      </c>
      <c r="C5853">
        <v>18</v>
      </c>
      <c r="D5853" t="s">
        <v>2085</v>
      </c>
      <c r="E5853" t="s">
        <v>150</v>
      </c>
      <c r="F5853" s="79" t="s">
        <v>650</v>
      </c>
      <c r="G5853">
        <v>19.36</v>
      </c>
      <c r="H5853">
        <v>112.2</v>
      </c>
      <c r="I5853">
        <v>38</v>
      </c>
      <c r="J5853">
        <v>92.8</v>
      </c>
      <c r="K5853">
        <v>18</v>
      </c>
      <c r="L5853">
        <v>68.7</v>
      </c>
      <c r="M5853">
        <v>143</v>
      </c>
      <c r="N5853">
        <v>6.3E-2</v>
      </c>
      <c r="O5853">
        <v>31</v>
      </c>
      <c r="P5853">
        <v>8.19</v>
      </c>
      <c r="Q5853">
        <v>34</v>
      </c>
      <c r="R5853">
        <v>107.5</v>
      </c>
      <c r="S5853">
        <v>44</v>
      </c>
      <c r="T5853">
        <v>99.3</v>
      </c>
      <c r="U5853">
        <v>26</v>
      </c>
      <c r="V5853">
        <v>1.73</v>
      </c>
      <c r="W5853">
        <v>118</v>
      </c>
    </row>
    <row r="5854" spans="1:23" x14ac:dyDescent="0.25">
      <c r="A5854">
        <f>COUNTIF('Value Matchup'!$D$356:$D$423,D5854)</f>
        <v>0</v>
      </c>
      <c r="B5854" t="s">
        <v>2273</v>
      </c>
      <c r="C5854">
        <v>19</v>
      </c>
      <c r="D5854" t="s">
        <v>2232</v>
      </c>
      <c r="E5854" t="s">
        <v>150</v>
      </c>
      <c r="F5854" s="79" t="s">
        <v>516</v>
      </c>
      <c r="G5854">
        <v>19.27</v>
      </c>
      <c r="H5854">
        <v>116.1</v>
      </c>
      <c r="I5854">
        <v>14</v>
      </c>
      <c r="J5854">
        <v>96.8</v>
      </c>
      <c r="K5854">
        <v>52</v>
      </c>
      <c r="L5854">
        <v>68.599999999999994</v>
      </c>
      <c r="M5854">
        <v>149</v>
      </c>
      <c r="N5854">
        <v>-8.6999999999999994E-2</v>
      </c>
      <c r="O5854">
        <v>307</v>
      </c>
      <c r="P5854">
        <v>7.34</v>
      </c>
      <c r="Q5854">
        <v>47</v>
      </c>
      <c r="R5854">
        <v>105.6</v>
      </c>
      <c r="S5854">
        <v>98</v>
      </c>
      <c r="T5854">
        <v>98.3</v>
      </c>
      <c r="U5854">
        <v>8</v>
      </c>
      <c r="V5854">
        <v>-1.55</v>
      </c>
      <c r="W5854">
        <v>205</v>
      </c>
    </row>
    <row r="5855" spans="1:23" x14ac:dyDescent="0.25">
      <c r="A5855">
        <f>COUNTIF('Value Matchup'!$D$356:$D$423,D5855)</f>
        <v>0</v>
      </c>
      <c r="B5855" t="s">
        <v>2273</v>
      </c>
      <c r="C5855">
        <v>20</v>
      </c>
      <c r="D5855" t="s">
        <v>355</v>
      </c>
      <c r="E5855" t="s">
        <v>114</v>
      </c>
      <c r="F5855" s="79" t="s">
        <v>998</v>
      </c>
      <c r="G5855">
        <v>19.18</v>
      </c>
      <c r="H5855">
        <v>107</v>
      </c>
      <c r="I5855">
        <v>102</v>
      </c>
      <c r="J5855">
        <v>87.9</v>
      </c>
      <c r="K5855">
        <v>2</v>
      </c>
      <c r="L5855">
        <v>65.3</v>
      </c>
      <c r="M5855">
        <v>263</v>
      </c>
      <c r="N5855">
        <v>-7.3999999999999996E-2</v>
      </c>
      <c r="O5855">
        <v>301</v>
      </c>
      <c r="P5855">
        <v>10.28</v>
      </c>
      <c r="Q5855">
        <v>14</v>
      </c>
      <c r="R5855">
        <v>108.7</v>
      </c>
      <c r="S5855">
        <v>23</v>
      </c>
      <c r="T5855">
        <v>98.4</v>
      </c>
      <c r="U5855">
        <v>11</v>
      </c>
      <c r="V5855">
        <v>-0.78</v>
      </c>
      <c r="W5855">
        <v>180</v>
      </c>
    </row>
    <row r="5856" spans="1:23" x14ac:dyDescent="0.25">
      <c r="A5856">
        <f>COUNTIF('Value Matchup'!$D$356:$D$423,D5856)</f>
        <v>0</v>
      </c>
      <c r="B5856" t="s">
        <v>2273</v>
      </c>
      <c r="C5856">
        <v>21</v>
      </c>
      <c r="D5856" t="s">
        <v>2233</v>
      </c>
      <c r="E5856" t="s">
        <v>140</v>
      </c>
      <c r="F5856" s="79" t="s">
        <v>545</v>
      </c>
      <c r="G5856">
        <v>19.149999999999999</v>
      </c>
      <c r="H5856">
        <v>113.2</v>
      </c>
      <c r="I5856">
        <v>33</v>
      </c>
      <c r="J5856">
        <v>94</v>
      </c>
      <c r="K5856">
        <v>26</v>
      </c>
      <c r="L5856">
        <v>67.5</v>
      </c>
      <c r="M5856">
        <v>193</v>
      </c>
      <c r="N5856">
        <v>1.2E-2</v>
      </c>
      <c r="O5856">
        <v>136</v>
      </c>
      <c r="P5856">
        <v>8.2799999999999994</v>
      </c>
      <c r="Q5856">
        <v>31</v>
      </c>
      <c r="R5856">
        <v>108.8</v>
      </c>
      <c r="S5856">
        <v>20</v>
      </c>
      <c r="T5856">
        <v>100.6</v>
      </c>
      <c r="U5856">
        <v>64</v>
      </c>
      <c r="V5856">
        <v>-5.56</v>
      </c>
      <c r="W5856">
        <v>283</v>
      </c>
    </row>
    <row r="5857" spans="1:23" x14ac:dyDescent="0.25">
      <c r="A5857">
        <f>COUNTIF('Value Matchup'!$D$356:$D$423,D5857)</f>
        <v>0</v>
      </c>
      <c r="B5857" t="s">
        <v>2273</v>
      </c>
      <c r="C5857">
        <v>22</v>
      </c>
      <c r="D5857" t="s">
        <v>2234</v>
      </c>
      <c r="E5857" t="s">
        <v>114</v>
      </c>
      <c r="F5857" s="79" t="s">
        <v>976</v>
      </c>
      <c r="G5857">
        <v>18.73</v>
      </c>
      <c r="H5857">
        <v>114</v>
      </c>
      <c r="I5857">
        <v>24</v>
      </c>
      <c r="J5857">
        <v>95.3</v>
      </c>
      <c r="K5857">
        <v>32</v>
      </c>
      <c r="L5857">
        <v>68</v>
      </c>
      <c r="M5857">
        <v>170</v>
      </c>
      <c r="N5857">
        <v>7.5999999999999998E-2</v>
      </c>
      <c r="O5857">
        <v>21</v>
      </c>
      <c r="P5857">
        <v>8.59</v>
      </c>
      <c r="Q5857">
        <v>29</v>
      </c>
      <c r="R5857">
        <v>107.4</v>
      </c>
      <c r="S5857">
        <v>46</v>
      </c>
      <c r="T5857">
        <v>98.8</v>
      </c>
      <c r="U5857">
        <v>15</v>
      </c>
      <c r="V5857">
        <v>-1.56</v>
      </c>
      <c r="W5857">
        <v>206</v>
      </c>
    </row>
    <row r="5858" spans="1:23" x14ac:dyDescent="0.25">
      <c r="A5858">
        <f>COUNTIF('Value Matchup'!$D$356:$D$423,D5858)</f>
        <v>0</v>
      </c>
      <c r="B5858" t="s">
        <v>2273</v>
      </c>
      <c r="C5858">
        <v>23</v>
      </c>
      <c r="D5858" t="s">
        <v>2170</v>
      </c>
      <c r="E5858" t="s">
        <v>182</v>
      </c>
      <c r="F5858" s="79" t="s">
        <v>513</v>
      </c>
      <c r="G5858">
        <v>18.600000000000001</v>
      </c>
      <c r="H5858">
        <v>111.2</v>
      </c>
      <c r="I5858">
        <v>48</v>
      </c>
      <c r="J5858">
        <v>92.6</v>
      </c>
      <c r="K5858">
        <v>17</v>
      </c>
      <c r="L5858">
        <v>67</v>
      </c>
      <c r="M5858">
        <v>206</v>
      </c>
      <c r="N5858">
        <v>5.0999999999999997E-2</v>
      </c>
      <c r="O5858">
        <v>54</v>
      </c>
      <c r="P5858">
        <v>5.0999999999999996</v>
      </c>
      <c r="Q5858">
        <v>76</v>
      </c>
      <c r="R5858">
        <v>106.9</v>
      </c>
      <c r="S5858">
        <v>55</v>
      </c>
      <c r="T5858">
        <v>101.8</v>
      </c>
      <c r="U5858">
        <v>95</v>
      </c>
      <c r="V5858">
        <v>5.37</v>
      </c>
      <c r="W5858">
        <v>47</v>
      </c>
    </row>
    <row r="5859" spans="1:23" x14ac:dyDescent="0.25">
      <c r="A5859">
        <f>COUNTIF('Value Matchup'!$D$356:$D$423,D5859)</f>
        <v>0</v>
      </c>
      <c r="B5859" t="s">
        <v>2273</v>
      </c>
      <c r="C5859">
        <v>24</v>
      </c>
      <c r="D5859" t="s">
        <v>2235</v>
      </c>
      <c r="E5859" t="s">
        <v>151</v>
      </c>
      <c r="F5859" s="79" t="s">
        <v>2173</v>
      </c>
      <c r="G5859">
        <v>18.510000000000002</v>
      </c>
      <c r="H5859">
        <v>115.6</v>
      </c>
      <c r="I5859">
        <v>18</v>
      </c>
      <c r="J5859">
        <v>97.1</v>
      </c>
      <c r="K5859">
        <v>53</v>
      </c>
      <c r="L5859">
        <v>68.5</v>
      </c>
      <c r="M5859">
        <v>155</v>
      </c>
      <c r="N5859">
        <v>4.9000000000000002E-2</v>
      </c>
      <c r="O5859">
        <v>61</v>
      </c>
      <c r="P5859">
        <v>1.1299999999999999</v>
      </c>
      <c r="Q5859">
        <v>133</v>
      </c>
      <c r="R5859">
        <v>104</v>
      </c>
      <c r="S5859">
        <v>146</v>
      </c>
      <c r="T5859">
        <v>102.8</v>
      </c>
      <c r="U5859">
        <v>131</v>
      </c>
      <c r="V5859">
        <v>4.04</v>
      </c>
      <c r="W5859">
        <v>75</v>
      </c>
    </row>
    <row r="5860" spans="1:23" x14ac:dyDescent="0.25">
      <c r="A5860">
        <f>COUNTIF('Value Matchup'!$D$356:$D$423,D5860)</f>
        <v>0</v>
      </c>
      <c r="B5860" t="s">
        <v>2273</v>
      </c>
      <c r="C5860">
        <v>25</v>
      </c>
      <c r="D5860" t="s">
        <v>1261</v>
      </c>
      <c r="E5860" t="s">
        <v>114</v>
      </c>
      <c r="F5860" s="79" t="s">
        <v>1059</v>
      </c>
      <c r="G5860">
        <v>18.440000000000001</v>
      </c>
      <c r="H5860">
        <v>116.7</v>
      </c>
      <c r="I5860">
        <v>9</v>
      </c>
      <c r="J5860">
        <v>98.3</v>
      </c>
      <c r="K5860">
        <v>73</v>
      </c>
      <c r="L5860">
        <v>69.2</v>
      </c>
      <c r="M5860">
        <v>121</v>
      </c>
      <c r="N5860">
        <v>-2.1000000000000001E-2</v>
      </c>
      <c r="O5860">
        <v>206</v>
      </c>
      <c r="P5860">
        <v>9.8800000000000008</v>
      </c>
      <c r="Q5860">
        <v>17</v>
      </c>
      <c r="R5860">
        <v>108.3</v>
      </c>
      <c r="S5860">
        <v>30</v>
      </c>
      <c r="T5860">
        <v>98.4</v>
      </c>
      <c r="U5860">
        <v>12</v>
      </c>
      <c r="V5860">
        <v>3.3</v>
      </c>
      <c r="W5860">
        <v>83</v>
      </c>
    </row>
    <row r="5861" spans="1:23" x14ac:dyDescent="0.25">
      <c r="A5861">
        <f>COUNTIF('Value Matchup'!$D$356:$D$423,D5861)</f>
        <v>0</v>
      </c>
      <c r="B5861" t="s">
        <v>2273</v>
      </c>
      <c r="C5861">
        <v>26</v>
      </c>
      <c r="D5861" t="s">
        <v>2236</v>
      </c>
      <c r="E5861" t="s">
        <v>114</v>
      </c>
      <c r="F5861" s="79" t="s">
        <v>976</v>
      </c>
      <c r="G5861">
        <v>18.25</v>
      </c>
      <c r="H5861">
        <v>111.4</v>
      </c>
      <c r="I5861">
        <v>43</v>
      </c>
      <c r="J5861">
        <v>93.1</v>
      </c>
      <c r="K5861">
        <v>20</v>
      </c>
      <c r="L5861">
        <v>67.900000000000006</v>
      </c>
      <c r="M5861">
        <v>174</v>
      </c>
      <c r="N5861">
        <v>0.107</v>
      </c>
      <c r="O5861">
        <v>6</v>
      </c>
      <c r="P5861">
        <v>8.93</v>
      </c>
      <c r="Q5861">
        <v>25</v>
      </c>
      <c r="R5861">
        <v>106.9</v>
      </c>
      <c r="S5861">
        <v>56</v>
      </c>
      <c r="T5861">
        <v>98</v>
      </c>
      <c r="U5861">
        <v>6</v>
      </c>
      <c r="V5861">
        <v>-0.96</v>
      </c>
      <c r="W5861">
        <v>187</v>
      </c>
    </row>
    <row r="5862" spans="1:23" x14ac:dyDescent="0.25">
      <c r="A5862">
        <f>COUNTIF('Value Matchup'!$D$356:$D$423,D5862)</f>
        <v>0</v>
      </c>
      <c r="B5862" t="s">
        <v>2273</v>
      </c>
      <c r="C5862">
        <v>27</v>
      </c>
      <c r="D5862" t="s">
        <v>1235</v>
      </c>
      <c r="E5862" t="s">
        <v>134</v>
      </c>
      <c r="F5862" s="79" t="s">
        <v>761</v>
      </c>
      <c r="G5862">
        <v>17.690000000000001</v>
      </c>
      <c r="H5862">
        <v>116</v>
      </c>
      <c r="I5862">
        <v>15</v>
      </c>
      <c r="J5862">
        <v>98.3</v>
      </c>
      <c r="K5862">
        <v>74</v>
      </c>
      <c r="L5862">
        <v>68.5</v>
      </c>
      <c r="M5862">
        <v>150</v>
      </c>
      <c r="N5862">
        <v>-2.1000000000000001E-2</v>
      </c>
      <c r="O5862">
        <v>208</v>
      </c>
      <c r="P5862">
        <v>10.18</v>
      </c>
      <c r="Q5862">
        <v>15</v>
      </c>
      <c r="R5862">
        <v>109.3</v>
      </c>
      <c r="S5862">
        <v>14</v>
      </c>
      <c r="T5862">
        <v>99.1</v>
      </c>
      <c r="U5862">
        <v>23</v>
      </c>
      <c r="V5862">
        <v>5.3</v>
      </c>
      <c r="W5862">
        <v>50</v>
      </c>
    </row>
    <row r="5863" spans="1:23" x14ac:dyDescent="0.25">
      <c r="A5863">
        <f>COUNTIF('Value Matchup'!$D$356:$D$423,D5863)</f>
        <v>0</v>
      </c>
      <c r="B5863" t="s">
        <v>2273</v>
      </c>
      <c r="C5863">
        <v>28</v>
      </c>
      <c r="D5863" t="s">
        <v>33</v>
      </c>
      <c r="E5863" t="s">
        <v>173</v>
      </c>
      <c r="F5863" s="79" t="s">
        <v>513</v>
      </c>
      <c r="G5863">
        <v>17.63</v>
      </c>
      <c r="H5863">
        <v>111.9</v>
      </c>
      <c r="I5863">
        <v>41</v>
      </c>
      <c r="J5863">
        <v>94.3</v>
      </c>
      <c r="K5863">
        <v>27</v>
      </c>
      <c r="L5863">
        <v>62.1</v>
      </c>
      <c r="M5863">
        <v>316</v>
      </c>
      <c r="N5863">
        <v>-5.0999999999999997E-2</v>
      </c>
      <c r="O5863">
        <v>276</v>
      </c>
      <c r="P5863">
        <v>-1.43</v>
      </c>
      <c r="Q5863">
        <v>192</v>
      </c>
      <c r="R5863">
        <v>103.3</v>
      </c>
      <c r="S5863">
        <v>179</v>
      </c>
      <c r="T5863">
        <v>104.7</v>
      </c>
      <c r="U5863">
        <v>212</v>
      </c>
      <c r="V5863">
        <v>-4.63</v>
      </c>
      <c r="W5863">
        <v>268</v>
      </c>
    </row>
    <row r="5864" spans="1:23" x14ac:dyDescent="0.25">
      <c r="A5864">
        <f>COUNTIF('Value Matchup'!$D$356:$D$423,D5864)</f>
        <v>0</v>
      </c>
      <c r="B5864" t="s">
        <v>2273</v>
      </c>
      <c r="C5864">
        <v>29</v>
      </c>
      <c r="D5864" t="s">
        <v>2237</v>
      </c>
      <c r="E5864" t="s">
        <v>134</v>
      </c>
      <c r="F5864" s="79" t="s">
        <v>1018</v>
      </c>
      <c r="G5864">
        <v>17.489999999999998</v>
      </c>
      <c r="H5864">
        <v>116.2</v>
      </c>
      <c r="I5864">
        <v>12</v>
      </c>
      <c r="J5864">
        <v>98.7</v>
      </c>
      <c r="K5864">
        <v>81</v>
      </c>
      <c r="L5864">
        <v>70.099999999999994</v>
      </c>
      <c r="M5864">
        <v>89</v>
      </c>
      <c r="N5864">
        <v>-0.01</v>
      </c>
      <c r="O5864">
        <v>189</v>
      </c>
      <c r="P5864">
        <v>7.92</v>
      </c>
      <c r="Q5864">
        <v>41</v>
      </c>
      <c r="R5864">
        <v>108.2</v>
      </c>
      <c r="S5864">
        <v>34</v>
      </c>
      <c r="T5864">
        <v>100.3</v>
      </c>
      <c r="U5864">
        <v>56</v>
      </c>
      <c r="V5864">
        <v>-0.39</v>
      </c>
      <c r="W5864">
        <v>166</v>
      </c>
    </row>
    <row r="5865" spans="1:23" x14ac:dyDescent="0.25">
      <c r="A5865">
        <f>COUNTIF('Value Matchup'!$D$356:$D$423,D5865)</f>
        <v>0</v>
      </c>
      <c r="B5865" t="s">
        <v>2273</v>
      </c>
      <c r="C5865">
        <v>30</v>
      </c>
      <c r="D5865" t="s">
        <v>2238</v>
      </c>
      <c r="E5865" t="s">
        <v>140</v>
      </c>
      <c r="F5865" s="79" t="s">
        <v>534</v>
      </c>
      <c r="G5865">
        <v>17.350000000000001</v>
      </c>
      <c r="H5865">
        <v>118.6</v>
      </c>
      <c r="I5865">
        <v>6</v>
      </c>
      <c r="J5865">
        <v>101.3</v>
      </c>
      <c r="K5865">
        <v>126</v>
      </c>
      <c r="L5865">
        <v>69.5</v>
      </c>
      <c r="M5865">
        <v>108</v>
      </c>
      <c r="N5865">
        <v>6.0000000000000001E-3</v>
      </c>
      <c r="O5865">
        <v>156</v>
      </c>
      <c r="P5865">
        <v>11.24</v>
      </c>
      <c r="Q5865">
        <v>9</v>
      </c>
      <c r="R5865">
        <v>109.3</v>
      </c>
      <c r="S5865">
        <v>12</v>
      </c>
      <c r="T5865">
        <v>98.1</v>
      </c>
      <c r="U5865">
        <v>7</v>
      </c>
      <c r="V5865">
        <v>5.85</v>
      </c>
      <c r="W5865">
        <v>44</v>
      </c>
    </row>
    <row r="5866" spans="1:23" x14ac:dyDescent="0.25">
      <c r="A5866">
        <f>COUNTIF('Value Matchup'!$D$356:$D$423,D5866)</f>
        <v>0</v>
      </c>
      <c r="B5866" t="s">
        <v>2273</v>
      </c>
      <c r="C5866">
        <v>31</v>
      </c>
      <c r="D5866" t="s">
        <v>2094</v>
      </c>
      <c r="E5866" t="s">
        <v>134</v>
      </c>
      <c r="F5866" s="79" t="s">
        <v>644</v>
      </c>
      <c r="G5866">
        <v>17.239999999999998</v>
      </c>
      <c r="H5866">
        <v>114.6</v>
      </c>
      <c r="I5866">
        <v>21</v>
      </c>
      <c r="J5866">
        <v>97.4</v>
      </c>
      <c r="K5866">
        <v>59</v>
      </c>
      <c r="L5866">
        <v>69.8</v>
      </c>
      <c r="M5866">
        <v>96</v>
      </c>
      <c r="N5866">
        <v>6.0999999999999999E-2</v>
      </c>
      <c r="O5866">
        <v>36</v>
      </c>
      <c r="P5866">
        <v>6.69</v>
      </c>
      <c r="Q5866">
        <v>55</v>
      </c>
      <c r="R5866">
        <v>107.1</v>
      </c>
      <c r="S5866">
        <v>50</v>
      </c>
      <c r="T5866">
        <v>100.4</v>
      </c>
      <c r="U5866">
        <v>61</v>
      </c>
      <c r="V5866">
        <v>-0.13</v>
      </c>
      <c r="W5866">
        <v>159</v>
      </c>
    </row>
    <row r="5867" spans="1:23" x14ac:dyDescent="0.25">
      <c r="A5867">
        <f>COUNTIF('Value Matchup'!$D$356:$D$423,D5867)</f>
        <v>0</v>
      </c>
      <c r="B5867" t="s">
        <v>2273</v>
      </c>
      <c r="C5867">
        <v>32</v>
      </c>
      <c r="D5867" t="s">
        <v>2239</v>
      </c>
      <c r="E5867" t="s">
        <v>232</v>
      </c>
      <c r="F5867" s="79" t="s">
        <v>455</v>
      </c>
      <c r="G5867">
        <v>16.86</v>
      </c>
      <c r="H5867">
        <v>113</v>
      </c>
      <c r="I5867">
        <v>34</v>
      </c>
      <c r="J5867">
        <v>96.2</v>
      </c>
      <c r="K5867">
        <v>38</v>
      </c>
      <c r="L5867">
        <v>63.3</v>
      </c>
      <c r="M5867">
        <v>297</v>
      </c>
      <c r="N5867">
        <v>-2.5999999999999999E-2</v>
      </c>
      <c r="O5867">
        <v>219</v>
      </c>
      <c r="P5867">
        <v>9.76</v>
      </c>
      <c r="Q5867">
        <v>19</v>
      </c>
      <c r="R5867">
        <v>108.7</v>
      </c>
      <c r="S5867">
        <v>21</v>
      </c>
      <c r="T5867">
        <v>99</v>
      </c>
      <c r="U5867">
        <v>19</v>
      </c>
      <c r="V5867">
        <v>1.5</v>
      </c>
      <c r="W5867">
        <v>126</v>
      </c>
    </row>
    <row r="5868" spans="1:23" x14ac:dyDescent="0.25">
      <c r="A5868">
        <f>COUNTIF('Value Matchup'!$D$356:$D$423,D5868)</f>
        <v>0</v>
      </c>
      <c r="B5868" t="s">
        <v>2273</v>
      </c>
      <c r="C5868">
        <v>33</v>
      </c>
      <c r="D5868" t="s">
        <v>268</v>
      </c>
      <c r="E5868" t="s">
        <v>167</v>
      </c>
      <c r="F5868" s="79" t="s">
        <v>1034</v>
      </c>
      <c r="G5868">
        <v>16.690000000000001</v>
      </c>
      <c r="H5868">
        <v>112.5</v>
      </c>
      <c r="I5868">
        <v>37</v>
      </c>
      <c r="J5868">
        <v>95.8</v>
      </c>
      <c r="K5868">
        <v>35</v>
      </c>
      <c r="L5868">
        <v>70.8</v>
      </c>
      <c r="M5868">
        <v>65</v>
      </c>
      <c r="N5868">
        <v>-8.0000000000000002E-3</v>
      </c>
      <c r="O5868">
        <v>186</v>
      </c>
      <c r="P5868">
        <v>3.63</v>
      </c>
      <c r="Q5868">
        <v>99</v>
      </c>
      <c r="R5868">
        <v>105.1</v>
      </c>
      <c r="S5868">
        <v>111</v>
      </c>
      <c r="T5868">
        <v>101.5</v>
      </c>
      <c r="U5868">
        <v>86</v>
      </c>
      <c r="V5868">
        <v>-1.69</v>
      </c>
      <c r="W5868">
        <v>208</v>
      </c>
    </row>
    <row r="5869" spans="1:23" x14ac:dyDescent="0.25">
      <c r="A5869">
        <f>COUNTIF('Value Matchup'!$D$356:$D$423,D5869)</f>
        <v>0</v>
      </c>
      <c r="B5869" t="s">
        <v>2273</v>
      </c>
      <c r="C5869">
        <v>34</v>
      </c>
      <c r="D5869" t="s">
        <v>2240</v>
      </c>
      <c r="E5869" t="s">
        <v>114</v>
      </c>
      <c r="F5869" s="79" t="s">
        <v>446</v>
      </c>
      <c r="G5869">
        <v>16.68</v>
      </c>
      <c r="H5869">
        <v>113.3</v>
      </c>
      <c r="I5869">
        <v>31</v>
      </c>
      <c r="J5869">
        <v>96.7</v>
      </c>
      <c r="K5869">
        <v>48</v>
      </c>
      <c r="L5869">
        <v>64.7</v>
      </c>
      <c r="M5869">
        <v>279</v>
      </c>
      <c r="N5869">
        <v>-0.04</v>
      </c>
      <c r="O5869">
        <v>253</v>
      </c>
      <c r="P5869">
        <v>7.32</v>
      </c>
      <c r="Q5869">
        <v>48</v>
      </c>
      <c r="R5869">
        <v>106.1</v>
      </c>
      <c r="S5869">
        <v>80</v>
      </c>
      <c r="T5869">
        <v>98.8</v>
      </c>
      <c r="U5869">
        <v>16</v>
      </c>
      <c r="V5869">
        <v>-6.24</v>
      </c>
      <c r="W5869">
        <v>292</v>
      </c>
    </row>
    <row r="5870" spans="1:23" x14ac:dyDescent="0.25">
      <c r="A5870">
        <f>COUNTIF('Value Matchup'!$D$356:$D$423,D5870)</f>
        <v>0</v>
      </c>
      <c r="B5870" t="s">
        <v>2273</v>
      </c>
      <c r="C5870">
        <v>35</v>
      </c>
      <c r="D5870" t="s">
        <v>2241</v>
      </c>
      <c r="E5870" t="s">
        <v>1668</v>
      </c>
      <c r="F5870" s="79" t="s">
        <v>547</v>
      </c>
      <c r="G5870">
        <v>16.34</v>
      </c>
      <c r="H5870">
        <v>113.7</v>
      </c>
      <c r="I5870">
        <v>27</v>
      </c>
      <c r="J5870">
        <v>97.3</v>
      </c>
      <c r="K5870">
        <v>58</v>
      </c>
      <c r="L5870">
        <v>68.099999999999994</v>
      </c>
      <c r="M5870">
        <v>167</v>
      </c>
      <c r="N5870">
        <v>4.8000000000000001E-2</v>
      </c>
      <c r="O5870">
        <v>62</v>
      </c>
      <c r="P5870">
        <v>12</v>
      </c>
      <c r="Q5870">
        <v>6</v>
      </c>
      <c r="R5870">
        <v>110.3</v>
      </c>
      <c r="S5870">
        <v>6</v>
      </c>
      <c r="T5870">
        <v>98.3</v>
      </c>
      <c r="U5870">
        <v>10</v>
      </c>
      <c r="V5870">
        <v>8.58</v>
      </c>
      <c r="W5870">
        <v>20</v>
      </c>
    </row>
    <row r="5871" spans="1:23" x14ac:dyDescent="0.25">
      <c r="A5871">
        <f>COUNTIF('Value Matchup'!$D$356:$D$423,D5871)</f>
        <v>0</v>
      </c>
      <c r="B5871" t="s">
        <v>2273</v>
      </c>
      <c r="C5871">
        <v>36</v>
      </c>
      <c r="D5871" t="s">
        <v>66</v>
      </c>
      <c r="E5871" t="s">
        <v>150</v>
      </c>
      <c r="F5871" s="79" t="s">
        <v>762</v>
      </c>
      <c r="G5871">
        <v>16.13</v>
      </c>
      <c r="H5871">
        <v>110.6</v>
      </c>
      <c r="I5871">
        <v>54</v>
      </c>
      <c r="J5871">
        <v>94.5</v>
      </c>
      <c r="K5871">
        <v>29</v>
      </c>
      <c r="L5871">
        <v>71.099999999999994</v>
      </c>
      <c r="M5871">
        <v>60</v>
      </c>
      <c r="N5871">
        <v>-9.4E-2</v>
      </c>
      <c r="O5871">
        <v>314</v>
      </c>
      <c r="P5871">
        <v>5.31</v>
      </c>
      <c r="Q5871">
        <v>74</v>
      </c>
      <c r="R5871">
        <v>105.2</v>
      </c>
      <c r="S5871">
        <v>107</v>
      </c>
      <c r="T5871">
        <v>99.9</v>
      </c>
      <c r="U5871">
        <v>42</v>
      </c>
      <c r="V5871">
        <v>-10.199999999999999</v>
      </c>
      <c r="W5871">
        <v>323</v>
      </c>
    </row>
    <row r="5872" spans="1:23" x14ac:dyDescent="0.25">
      <c r="A5872">
        <f>COUNTIF('Value Matchup'!$D$356:$D$423,D5872)</f>
        <v>0</v>
      </c>
      <c r="B5872" t="s">
        <v>2273</v>
      </c>
      <c r="C5872">
        <v>37</v>
      </c>
      <c r="D5872" t="s">
        <v>2242</v>
      </c>
      <c r="E5872" t="s">
        <v>1668</v>
      </c>
      <c r="F5872" s="79" t="s">
        <v>644</v>
      </c>
      <c r="G5872">
        <v>16.03</v>
      </c>
      <c r="H5872">
        <v>109.8</v>
      </c>
      <c r="I5872">
        <v>66</v>
      </c>
      <c r="J5872">
        <v>93.7</v>
      </c>
      <c r="K5872">
        <v>25</v>
      </c>
      <c r="L5872">
        <v>66.599999999999994</v>
      </c>
      <c r="M5872">
        <v>220</v>
      </c>
      <c r="N5872">
        <v>8.7999999999999995E-2</v>
      </c>
      <c r="O5872">
        <v>12</v>
      </c>
      <c r="P5872">
        <v>7.89</v>
      </c>
      <c r="Q5872">
        <v>42</v>
      </c>
      <c r="R5872">
        <v>108.1</v>
      </c>
      <c r="S5872">
        <v>35</v>
      </c>
      <c r="T5872">
        <v>100.2</v>
      </c>
      <c r="U5872">
        <v>53</v>
      </c>
      <c r="V5872">
        <v>-5.85</v>
      </c>
      <c r="W5872">
        <v>285</v>
      </c>
    </row>
    <row r="5873" spans="1:23" x14ac:dyDescent="0.25">
      <c r="A5873">
        <f>COUNTIF('Value Matchup'!$D$356:$D$423,D5873)</f>
        <v>0</v>
      </c>
      <c r="B5873" t="s">
        <v>2273</v>
      </c>
      <c r="C5873">
        <v>38</v>
      </c>
      <c r="D5873" t="s">
        <v>1686</v>
      </c>
      <c r="E5873" t="s">
        <v>134</v>
      </c>
      <c r="F5873" s="79" t="s">
        <v>644</v>
      </c>
      <c r="G5873">
        <v>15.8</v>
      </c>
      <c r="H5873">
        <v>107.9</v>
      </c>
      <c r="I5873">
        <v>88</v>
      </c>
      <c r="J5873">
        <v>92.1</v>
      </c>
      <c r="K5873">
        <v>13</v>
      </c>
      <c r="L5873">
        <v>66</v>
      </c>
      <c r="M5873">
        <v>241</v>
      </c>
      <c r="N5873">
        <v>4.7E-2</v>
      </c>
      <c r="O5873">
        <v>64</v>
      </c>
      <c r="P5873">
        <v>7.11</v>
      </c>
      <c r="Q5873">
        <v>51</v>
      </c>
      <c r="R5873">
        <v>108.1</v>
      </c>
      <c r="S5873">
        <v>38</v>
      </c>
      <c r="T5873">
        <v>101</v>
      </c>
      <c r="U5873">
        <v>73</v>
      </c>
      <c r="V5873">
        <v>0.53</v>
      </c>
      <c r="W5873">
        <v>149</v>
      </c>
    </row>
    <row r="5874" spans="1:23" x14ac:dyDescent="0.25">
      <c r="A5874">
        <f>COUNTIF('Value Matchup'!$D$356:$D$423,D5874)</f>
        <v>0</v>
      </c>
      <c r="B5874" t="s">
        <v>2273</v>
      </c>
      <c r="C5874">
        <v>39</v>
      </c>
      <c r="D5874" t="s">
        <v>2243</v>
      </c>
      <c r="E5874" t="s">
        <v>150</v>
      </c>
      <c r="F5874" s="79" t="s">
        <v>533</v>
      </c>
      <c r="G5874">
        <v>15.77</v>
      </c>
      <c r="H5874">
        <v>110.5</v>
      </c>
      <c r="I5874">
        <v>56</v>
      </c>
      <c r="J5874">
        <v>94.7</v>
      </c>
      <c r="K5874">
        <v>30</v>
      </c>
      <c r="L5874">
        <v>69.099999999999994</v>
      </c>
      <c r="M5874">
        <v>129</v>
      </c>
      <c r="N5874">
        <v>1.7000000000000001E-2</v>
      </c>
      <c r="O5874">
        <v>118</v>
      </c>
      <c r="P5874">
        <v>5.75</v>
      </c>
      <c r="Q5874">
        <v>67</v>
      </c>
      <c r="R5874">
        <v>105.2</v>
      </c>
      <c r="S5874">
        <v>108</v>
      </c>
      <c r="T5874">
        <v>99.5</v>
      </c>
      <c r="U5874">
        <v>33</v>
      </c>
      <c r="V5874">
        <v>-5.04</v>
      </c>
      <c r="W5874">
        <v>273</v>
      </c>
    </row>
    <row r="5875" spans="1:23" x14ac:dyDescent="0.25">
      <c r="A5875">
        <f>COUNTIF('Value Matchup'!$D$356:$D$423,D5875)</f>
        <v>0</v>
      </c>
      <c r="B5875" t="s">
        <v>2273</v>
      </c>
      <c r="C5875">
        <v>40</v>
      </c>
      <c r="D5875" t="s">
        <v>2059</v>
      </c>
      <c r="E5875" t="s">
        <v>167</v>
      </c>
      <c r="F5875" s="79" t="s">
        <v>465</v>
      </c>
      <c r="G5875">
        <v>15.73</v>
      </c>
      <c r="H5875">
        <v>114.2</v>
      </c>
      <c r="I5875">
        <v>23</v>
      </c>
      <c r="J5875">
        <v>98.5</v>
      </c>
      <c r="K5875">
        <v>77</v>
      </c>
      <c r="L5875">
        <v>66.8</v>
      </c>
      <c r="M5875">
        <v>214</v>
      </c>
      <c r="N5875">
        <v>-8.0000000000000002E-3</v>
      </c>
      <c r="O5875">
        <v>185</v>
      </c>
      <c r="P5875">
        <v>9.24</v>
      </c>
      <c r="Q5875">
        <v>22</v>
      </c>
      <c r="R5875">
        <v>107.5</v>
      </c>
      <c r="S5875">
        <v>43</v>
      </c>
      <c r="T5875">
        <v>98.3</v>
      </c>
      <c r="U5875">
        <v>9</v>
      </c>
      <c r="V5875">
        <v>6.49</v>
      </c>
      <c r="W5875">
        <v>36</v>
      </c>
    </row>
    <row r="5876" spans="1:23" x14ac:dyDescent="0.25">
      <c r="A5876">
        <f>COUNTIF('Value Matchup'!$D$356:$D$423,D5876)</f>
        <v>0</v>
      </c>
      <c r="B5876" t="s">
        <v>2273</v>
      </c>
      <c r="C5876">
        <v>41</v>
      </c>
      <c r="D5876" t="s">
        <v>2244</v>
      </c>
      <c r="E5876" t="s">
        <v>155</v>
      </c>
      <c r="F5876" s="79" t="s">
        <v>1177</v>
      </c>
      <c r="G5876">
        <v>15.59</v>
      </c>
      <c r="H5876">
        <v>116</v>
      </c>
      <c r="I5876">
        <v>16</v>
      </c>
      <c r="J5876">
        <v>100.4</v>
      </c>
      <c r="K5876">
        <v>107</v>
      </c>
      <c r="L5876">
        <v>69.5</v>
      </c>
      <c r="M5876">
        <v>110</v>
      </c>
      <c r="N5876">
        <v>1E-3</v>
      </c>
      <c r="O5876">
        <v>169</v>
      </c>
      <c r="P5876">
        <v>2.0299999999999998</v>
      </c>
      <c r="Q5876">
        <v>122</v>
      </c>
      <c r="R5876">
        <v>103.9</v>
      </c>
      <c r="S5876">
        <v>150</v>
      </c>
      <c r="T5876">
        <v>101.9</v>
      </c>
      <c r="U5876">
        <v>100</v>
      </c>
      <c r="V5876">
        <v>-1.44</v>
      </c>
      <c r="W5876">
        <v>202</v>
      </c>
    </row>
    <row r="5877" spans="1:23" x14ac:dyDescent="0.25">
      <c r="A5877">
        <f>COUNTIF('Value Matchup'!$D$356:$D$423,D5877)</f>
        <v>0</v>
      </c>
      <c r="B5877" t="s">
        <v>2273</v>
      </c>
      <c r="C5877">
        <v>42</v>
      </c>
      <c r="D5877" t="s">
        <v>57</v>
      </c>
      <c r="E5877" t="s">
        <v>182</v>
      </c>
      <c r="F5877" s="79" t="s">
        <v>516</v>
      </c>
      <c r="G5877">
        <v>15.53</v>
      </c>
      <c r="H5877">
        <v>112.9</v>
      </c>
      <c r="I5877">
        <v>35</v>
      </c>
      <c r="J5877">
        <v>97.4</v>
      </c>
      <c r="K5877">
        <v>60</v>
      </c>
      <c r="L5877">
        <v>66.599999999999994</v>
      </c>
      <c r="M5877">
        <v>222</v>
      </c>
      <c r="N5877">
        <v>-4.2000000000000003E-2</v>
      </c>
      <c r="O5877">
        <v>259</v>
      </c>
      <c r="P5877">
        <v>2.83</v>
      </c>
      <c r="Q5877">
        <v>107</v>
      </c>
      <c r="R5877">
        <v>104.7</v>
      </c>
      <c r="S5877">
        <v>121</v>
      </c>
      <c r="T5877">
        <v>101.9</v>
      </c>
      <c r="U5877">
        <v>99</v>
      </c>
      <c r="V5877">
        <v>1.31</v>
      </c>
      <c r="W5877">
        <v>130</v>
      </c>
    </row>
    <row r="5878" spans="1:23" x14ac:dyDescent="0.25">
      <c r="A5878">
        <f>COUNTIF('Value Matchup'!$D$356:$D$423,D5878)</f>
        <v>1</v>
      </c>
      <c r="B5878" t="s">
        <v>2273</v>
      </c>
      <c r="C5878">
        <v>43</v>
      </c>
      <c r="D5878" t="s">
        <v>275</v>
      </c>
      <c r="E5878" t="s">
        <v>232</v>
      </c>
      <c r="F5878" s="79" t="s">
        <v>450</v>
      </c>
      <c r="G5878">
        <v>14.54</v>
      </c>
      <c r="H5878">
        <v>113.5</v>
      </c>
      <c r="I5878">
        <v>28</v>
      </c>
      <c r="J5878">
        <v>99</v>
      </c>
      <c r="K5878">
        <v>85</v>
      </c>
      <c r="L5878">
        <v>68.900000000000006</v>
      </c>
      <c r="M5878">
        <v>137</v>
      </c>
      <c r="N5878">
        <v>-4.4999999999999998E-2</v>
      </c>
      <c r="O5878">
        <v>264</v>
      </c>
      <c r="P5878">
        <v>7.29</v>
      </c>
      <c r="Q5878">
        <v>49</v>
      </c>
      <c r="R5878">
        <v>107.6</v>
      </c>
      <c r="S5878">
        <v>42</v>
      </c>
      <c r="T5878">
        <v>100.3</v>
      </c>
      <c r="U5878">
        <v>54</v>
      </c>
      <c r="V5878">
        <v>1.34</v>
      </c>
      <c r="W5878">
        <v>129</v>
      </c>
    </row>
    <row r="5879" spans="1:23" x14ac:dyDescent="0.25">
      <c r="A5879">
        <f>COUNTIF('Value Matchup'!$D$356:$D$423,D5879)</f>
        <v>0</v>
      </c>
      <c r="B5879" t="s">
        <v>2273</v>
      </c>
      <c r="C5879">
        <v>44</v>
      </c>
      <c r="D5879" t="s">
        <v>2245</v>
      </c>
      <c r="E5879" t="s">
        <v>123</v>
      </c>
      <c r="F5879" s="79" t="s">
        <v>2143</v>
      </c>
      <c r="G5879">
        <v>14.51</v>
      </c>
      <c r="H5879">
        <v>110.5</v>
      </c>
      <c r="I5879">
        <v>55</v>
      </c>
      <c r="J5879">
        <v>96</v>
      </c>
      <c r="K5879">
        <v>36</v>
      </c>
      <c r="L5879">
        <v>67.5</v>
      </c>
      <c r="M5879">
        <v>192</v>
      </c>
      <c r="N5879">
        <v>0.06</v>
      </c>
      <c r="O5879">
        <v>40</v>
      </c>
      <c r="P5879">
        <v>0.23</v>
      </c>
      <c r="Q5879">
        <v>150</v>
      </c>
      <c r="R5879">
        <v>103.3</v>
      </c>
      <c r="S5879">
        <v>178</v>
      </c>
      <c r="T5879">
        <v>103</v>
      </c>
      <c r="U5879">
        <v>138</v>
      </c>
      <c r="V5879">
        <v>0.28999999999999998</v>
      </c>
      <c r="W5879">
        <v>153</v>
      </c>
    </row>
    <row r="5880" spans="1:23" x14ac:dyDescent="0.25">
      <c r="A5880">
        <f>COUNTIF('Value Matchup'!$D$356:$D$423,D5880)</f>
        <v>0</v>
      </c>
      <c r="B5880" t="s">
        <v>2273</v>
      </c>
      <c r="C5880">
        <v>45</v>
      </c>
      <c r="D5880" t="s">
        <v>2246</v>
      </c>
      <c r="E5880" t="s">
        <v>110</v>
      </c>
      <c r="F5880" s="79" t="s">
        <v>2073</v>
      </c>
      <c r="G5880">
        <v>14.08</v>
      </c>
      <c r="H5880">
        <v>111.4</v>
      </c>
      <c r="I5880">
        <v>44</v>
      </c>
      <c r="J5880">
        <v>97.3</v>
      </c>
      <c r="K5880">
        <v>57</v>
      </c>
      <c r="L5880">
        <v>62.1</v>
      </c>
      <c r="M5880">
        <v>314</v>
      </c>
      <c r="N5880">
        <v>0.01</v>
      </c>
      <c r="O5880">
        <v>140</v>
      </c>
      <c r="P5880">
        <v>5.38</v>
      </c>
      <c r="Q5880">
        <v>73</v>
      </c>
      <c r="R5880">
        <v>106.4</v>
      </c>
      <c r="S5880">
        <v>74</v>
      </c>
      <c r="T5880">
        <v>101</v>
      </c>
      <c r="U5880">
        <v>75</v>
      </c>
      <c r="V5880">
        <v>1.57</v>
      </c>
      <c r="W5880">
        <v>123</v>
      </c>
    </row>
    <row r="5881" spans="1:23" x14ac:dyDescent="0.25">
      <c r="A5881">
        <f>COUNTIF('Value Matchup'!$D$356:$D$423,D5881)</f>
        <v>1</v>
      </c>
      <c r="B5881" t="s">
        <v>2273</v>
      </c>
      <c r="C5881">
        <v>46</v>
      </c>
      <c r="D5881" t="s">
        <v>69</v>
      </c>
      <c r="E5881" t="s">
        <v>232</v>
      </c>
      <c r="F5881" s="79" t="s">
        <v>764</v>
      </c>
      <c r="G5881">
        <v>13.66</v>
      </c>
      <c r="H5881">
        <v>110.4</v>
      </c>
      <c r="I5881">
        <v>57</v>
      </c>
      <c r="J5881">
        <v>96.8</v>
      </c>
      <c r="K5881">
        <v>51</v>
      </c>
      <c r="L5881">
        <v>69</v>
      </c>
      <c r="M5881">
        <v>134</v>
      </c>
      <c r="N5881">
        <v>-0.06</v>
      </c>
      <c r="O5881">
        <v>288</v>
      </c>
      <c r="P5881">
        <v>8.6199999999999992</v>
      </c>
      <c r="Q5881">
        <v>28</v>
      </c>
      <c r="R5881">
        <v>108.5</v>
      </c>
      <c r="S5881">
        <v>26</v>
      </c>
      <c r="T5881">
        <v>99.9</v>
      </c>
      <c r="U5881">
        <v>41</v>
      </c>
      <c r="V5881">
        <v>1.48</v>
      </c>
      <c r="W5881">
        <v>127</v>
      </c>
    </row>
    <row r="5882" spans="1:23" x14ac:dyDescent="0.25">
      <c r="A5882">
        <f>COUNTIF('Value Matchup'!$D$356:$D$423,D5882)</f>
        <v>0</v>
      </c>
      <c r="B5882" t="s">
        <v>2273</v>
      </c>
      <c r="C5882">
        <v>47</v>
      </c>
      <c r="D5882" t="s">
        <v>1361</v>
      </c>
      <c r="E5882" t="s">
        <v>1974</v>
      </c>
      <c r="F5882" s="79" t="s">
        <v>533</v>
      </c>
      <c r="G5882">
        <v>13.63</v>
      </c>
      <c r="H5882">
        <v>111.5</v>
      </c>
      <c r="I5882">
        <v>42</v>
      </c>
      <c r="J5882">
        <v>97.8</v>
      </c>
      <c r="K5882">
        <v>65</v>
      </c>
      <c r="L5882">
        <v>68.7</v>
      </c>
      <c r="M5882">
        <v>144</v>
      </c>
      <c r="N5882">
        <v>-3.2000000000000001E-2</v>
      </c>
      <c r="O5882">
        <v>239</v>
      </c>
      <c r="P5882">
        <v>-1.66</v>
      </c>
      <c r="Q5882">
        <v>195</v>
      </c>
      <c r="R5882">
        <v>103.2</v>
      </c>
      <c r="S5882">
        <v>183</v>
      </c>
      <c r="T5882">
        <v>104.8</v>
      </c>
      <c r="U5882">
        <v>216</v>
      </c>
      <c r="V5882">
        <v>2.06</v>
      </c>
      <c r="W5882">
        <v>110</v>
      </c>
    </row>
    <row r="5883" spans="1:23" x14ac:dyDescent="0.25">
      <c r="A5883">
        <f>COUNTIF('Value Matchup'!$D$356:$D$423,D5883)</f>
        <v>1</v>
      </c>
      <c r="B5883" t="s">
        <v>2273</v>
      </c>
      <c r="C5883">
        <v>48</v>
      </c>
      <c r="D5883" t="s">
        <v>374</v>
      </c>
      <c r="E5883" t="s">
        <v>182</v>
      </c>
      <c r="F5883" s="79" t="s">
        <v>753</v>
      </c>
      <c r="G5883">
        <v>13.57</v>
      </c>
      <c r="H5883">
        <v>114</v>
      </c>
      <c r="I5883">
        <v>25</v>
      </c>
      <c r="J5883">
        <v>100.4</v>
      </c>
      <c r="K5883">
        <v>112</v>
      </c>
      <c r="L5883">
        <v>62.2</v>
      </c>
      <c r="M5883">
        <v>312</v>
      </c>
      <c r="N5883">
        <v>-3.7999999999999999E-2</v>
      </c>
      <c r="O5883">
        <v>250</v>
      </c>
      <c r="P5883">
        <v>8.0399999999999991</v>
      </c>
      <c r="Q5883">
        <v>37</v>
      </c>
      <c r="R5883">
        <v>107.7</v>
      </c>
      <c r="S5883">
        <v>41</v>
      </c>
      <c r="T5883">
        <v>99.7</v>
      </c>
      <c r="U5883">
        <v>37</v>
      </c>
      <c r="V5883">
        <v>14.74</v>
      </c>
      <c r="W5883">
        <v>2</v>
      </c>
    </row>
    <row r="5884" spans="1:23" x14ac:dyDescent="0.25">
      <c r="A5884">
        <f>COUNTIF('Value Matchup'!$D$356:$D$423,D5884)</f>
        <v>0</v>
      </c>
      <c r="B5884" t="s">
        <v>2273</v>
      </c>
      <c r="C5884">
        <v>49</v>
      </c>
      <c r="D5884" t="s">
        <v>2027</v>
      </c>
      <c r="E5884" t="s">
        <v>144</v>
      </c>
      <c r="F5884" s="79" t="s">
        <v>1219</v>
      </c>
      <c r="G5884">
        <v>13.45</v>
      </c>
      <c r="H5884">
        <v>109.2</v>
      </c>
      <c r="I5884">
        <v>73</v>
      </c>
      <c r="J5884">
        <v>95.7</v>
      </c>
      <c r="K5884">
        <v>33</v>
      </c>
      <c r="L5884">
        <v>70.599999999999994</v>
      </c>
      <c r="M5884">
        <v>71</v>
      </c>
      <c r="N5884">
        <v>3.4000000000000002E-2</v>
      </c>
      <c r="O5884">
        <v>86</v>
      </c>
      <c r="P5884">
        <v>2.12</v>
      </c>
      <c r="Q5884">
        <v>119</v>
      </c>
      <c r="R5884">
        <v>105.4</v>
      </c>
      <c r="S5884">
        <v>105</v>
      </c>
      <c r="T5884">
        <v>103.3</v>
      </c>
      <c r="U5884">
        <v>148</v>
      </c>
      <c r="V5884">
        <v>3.16</v>
      </c>
      <c r="W5884">
        <v>86</v>
      </c>
    </row>
    <row r="5885" spans="1:23" x14ac:dyDescent="0.25">
      <c r="A5885">
        <f>COUNTIF('Value Matchup'!$D$356:$D$423,D5885)</f>
        <v>0</v>
      </c>
      <c r="B5885" t="s">
        <v>2273</v>
      </c>
      <c r="C5885">
        <v>50</v>
      </c>
      <c r="D5885" t="s">
        <v>1107</v>
      </c>
      <c r="E5885" t="s">
        <v>232</v>
      </c>
      <c r="F5885" s="79" t="s">
        <v>450</v>
      </c>
      <c r="G5885">
        <v>13.22</v>
      </c>
      <c r="H5885">
        <v>110.7</v>
      </c>
      <c r="I5885">
        <v>53</v>
      </c>
      <c r="J5885">
        <v>97.5</v>
      </c>
      <c r="K5885">
        <v>61</v>
      </c>
      <c r="L5885">
        <v>63.3</v>
      </c>
      <c r="M5885">
        <v>299</v>
      </c>
      <c r="N5885">
        <v>4.9000000000000002E-2</v>
      </c>
      <c r="O5885">
        <v>60</v>
      </c>
      <c r="P5885">
        <v>10.57</v>
      </c>
      <c r="Q5885">
        <v>12</v>
      </c>
      <c r="R5885">
        <v>109.1</v>
      </c>
      <c r="S5885">
        <v>16</v>
      </c>
      <c r="T5885">
        <v>98.6</v>
      </c>
      <c r="U5885">
        <v>14</v>
      </c>
      <c r="V5885">
        <v>8.49</v>
      </c>
      <c r="W5885">
        <v>22</v>
      </c>
    </row>
    <row r="5886" spans="1:23" x14ac:dyDescent="0.25">
      <c r="A5886">
        <f>COUNTIF('Value Matchup'!$D$356:$D$423,D5886)</f>
        <v>0</v>
      </c>
      <c r="B5886" t="s">
        <v>2273</v>
      </c>
      <c r="C5886">
        <v>51</v>
      </c>
      <c r="D5886" t="s">
        <v>2247</v>
      </c>
      <c r="E5886" t="s">
        <v>155</v>
      </c>
      <c r="F5886" s="79" t="s">
        <v>513</v>
      </c>
      <c r="G5886">
        <v>13.15</v>
      </c>
      <c r="H5886">
        <v>110.3</v>
      </c>
      <c r="I5886">
        <v>58</v>
      </c>
      <c r="J5886">
        <v>97.2</v>
      </c>
      <c r="K5886">
        <v>55</v>
      </c>
      <c r="L5886">
        <v>65.599999999999994</v>
      </c>
      <c r="M5886">
        <v>253</v>
      </c>
      <c r="N5886">
        <v>7.0000000000000001E-3</v>
      </c>
      <c r="O5886">
        <v>154</v>
      </c>
      <c r="P5886">
        <v>-0.72</v>
      </c>
      <c r="Q5886">
        <v>178</v>
      </c>
      <c r="R5886">
        <v>103.1</v>
      </c>
      <c r="S5886">
        <v>186</v>
      </c>
      <c r="T5886">
        <v>103.8</v>
      </c>
      <c r="U5886">
        <v>174</v>
      </c>
      <c r="V5886">
        <v>-9.6999999999999993</v>
      </c>
      <c r="W5886">
        <v>319</v>
      </c>
    </row>
    <row r="5887" spans="1:23" x14ac:dyDescent="0.25">
      <c r="A5887">
        <f>COUNTIF('Value Matchup'!$D$356:$D$423,D5887)</f>
        <v>1</v>
      </c>
      <c r="B5887" t="s">
        <v>2273</v>
      </c>
      <c r="C5887">
        <v>52</v>
      </c>
      <c r="D5887" t="s">
        <v>50</v>
      </c>
      <c r="E5887" t="s">
        <v>150</v>
      </c>
      <c r="F5887" s="79" t="s">
        <v>535</v>
      </c>
      <c r="G5887">
        <v>13.14</v>
      </c>
      <c r="H5887">
        <v>106.7</v>
      </c>
      <c r="I5887">
        <v>108</v>
      </c>
      <c r="J5887">
        <v>93.5</v>
      </c>
      <c r="K5887">
        <v>23</v>
      </c>
      <c r="L5887">
        <v>67.3</v>
      </c>
      <c r="M5887">
        <v>201</v>
      </c>
      <c r="N5887">
        <v>-5.5E-2</v>
      </c>
      <c r="O5887">
        <v>281</v>
      </c>
      <c r="P5887">
        <v>6.67</v>
      </c>
      <c r="Q5887">
        <v>56</v>
      </c>
      <c r="R5887">
        <v>106.7</v>
      </c>
      <c r="S5887">
        <v>60</v>
      </c>
      <c r="T5887">
        <v>100.1</v>
      </c>
      <c r="U5887">
        <v>47</v>
      </c>
      <c r="V5887">
        <v>-4.5</v>
      </c>
      <c r="W5887">
        <v>266</v>
      </c>
    </row>
    <row r="5888" spans="1:23" x14ac:dyDescent="0.25">
      <c r="A5888">
        <f>COUNTIF('Value Matchup'!$D$356:$D$423,D5888)</f>
        <v>1</v>
      </c>
      <c r="B5888" t="s">
        <v>2273</v>
      </c>
      <c r="C5888">
        <v>53</v>
      </c>
      <c r="D5888" t="s">
        <v>61</v>
      </c>
      <c r="E5888" t="s">
        <v>140</v>
      </c>
      <c r="F5888" s="79" t="s">
        <v>1296</v>
      </c>
      <c r="G5888">
        <v>12.92</v>
      </c>
      <c r="H5888">
        <v>112</v>
      </c>
      <c r="I5888">
        <v>40</v>
      </c>
      <c r="J5888">
        <v>99.1</v>
      </c>
      <c r="K5888">
        <v>87</v>
      </c>
      <c r="L5888">
        <v>69.400000000000006</v>
      </c>
      <c r="M5888">
        <v>113</v>
      </c>
      <c r="N5888">
        <v>-1.7000000000000001E-2</v>
      </c>
      <c r="O5888">
        <v>197</v>
      </c>
      <c r="P5888">
        <v>8</v>
      </c>
      <c r="Q5888">
        <v>39</v>
      </c>
      <c r="R5888">
        <v>108.1</v>
      </c>
      <c r="S5888">
        <v>37</v>
      </c>
      <c r="T5888">
        <v>100.1</v>
      </c>
      <c r="U5888">
        <v>49</v>
      </c>
      <c r="V5888">
        <v>-3.62</v>
      </c>
      <c r="W5888">
        <v>251</v>
      </c>
    </row>
    <row r="5889" spans="1:23" x14ac:dyDescent="0.25">
      <c r="A5889">
        <f>COUNTIF('Value Matchup'!$D$356:$D$423,D5889)</f>
        <v>1</v>
      </c>
      <c r="B5889" t="s">
        <v>2273</v>
      </c>
      <c r="C5889">
        <v>54</v>
      </c>
      <c r="D5889" t="s">
        <v>375</v>
      </c>
      <c r="E5889" t="s">
        <v>114</v>
      </c>
      <c r="F5889" s="79" t="s">
        <v>452</v>
      </c>
      <c r="G5889">
        <v>12.67</v>
      </c>
      <c r="H5889">
        <v>110.9</v>
      </c>
      <c r="I5889">
        <v>52</v>
      </c>
      <c r="J5889">
        <v>98.2</v>
      </c>
      <c r="K5889">
        <v>72</v>
      </c>
      <c r="L5889">
        <v>66.7</v>
      </c>
      <c r="M5889">
        <v>219</v>
      </c>
      <c r="N5889">
        <v>-4.3999999999999997E-2</v>
      </c>
      <c r="O5889">
        <v>262</v>
      </c>
      <c r="P5889">
        <v>12.03</v>
      </c>
      <c r="Q5889">
        <v>5</v>
      </c>
      <c r="R5889">
        <v>108.9</v>
      </c>
      <c r="S5889">
        <v>19</v>
      </c>
      <c r="T5889">
        <v>96.8</v>
      </c>
      <c r="U5889">
        <v>1</v>
      </c>
      <c r="V5889">
        <v>5.36</v>
      </c>
      <c r="W5889">
        <v>48</v>
      </c>
    </row>
    <row r="5890" spans="1:23" x14ac:dyDescent="0.25">
      <c r="A5890">
        <f>COUNTIF('Value Matchup'!$D$356:$D$423,D5890)</f>
        <v>0</v>
      </c>
      <c r="B5890" t="s">
        <v>2273</v>
      </c>
      <c r="C5890">
        <v>55</v>
      </c>
      <c r="D5890" t="s">
        <v>133</v>
      </c>
      <c r="E5890" t="s">
        <v>112</v>
      </c>
      <c r="F5890" s="79" t="s">
        <v>755</v>
      </c>
      <c r="G5890">
        <v>12.66</v>
      </c>
      <c r="H5890">
        <v>113.3</v>
      </c>
      <c r="I5890">
        <v>32</v>
      </c>
      <c r="J5890">
        <v>100.6</v>
      </c>
      <c r="K5890">
        <v>117</v>
      </c>
      <c r="L5890">
        <v>69.099999999999994</v>
      </c>
      <c r="M5890">
        <v>130</v>
      </c>
      <c r="N5890">
        <v>1.2E-2</v>
      </c>
      <c r="O5890">
        <v>135</v>
      </c>
      <c r="P5890">
        <v>3.72</v>
      </c>
      <c r="Q5890">
        <v>98</v>
      </c>
      <c r="R5890">
        <v>106</v>
      </c>
      <c r="S5890">
        <v>82</v>
      </c>
      <c r="T5890">
        <v>102.3</v>
      </c>
      <c r="U5890">
        <v>112</v>
      </c>
      <c r="V5890">
        <v>8.9600000000000009</v>
      </c>
      <c r="W5890">
        <v>15</v>
      </c>
    </row>
    <row r="5891" spans="1:23" x14ac:dyDescent="0.25">
      <c r="A5891">
        <f>COUNTIF('Value Matchup'!$D$356:$D$423,D5891)</f>
        <v>1</v>
      </c>
      <c r="B5891" t="s">
        <v>2273</v>
      </c>
      <c r="C5891">
        <v>56</v>
      </c>
      <c r="D5891" t="s">
        <v>86</v>
      </c>
      <c r="E5891" t="s">
        <v>150</v>
      </c>
      <c r="F5891" s="79" t="s">
        <v>1041</v>
      </c>
      <c r="G5891">
        <v>12.61</v>
      </c>
      <c r="H5891">
        <v>106.1</v>
      </c>
      <c r="I5891">
        <v>114</v>
      </c>
      <c r="J5891">
        <v>93.5</v>
      </c>
      <c r="K5891">
        <v>22</v>
      </c>
      <c r="L5891">
        <v>69.400000000000006</v>
      </c>
      <c r="M5891">
        <v>114</v>
      </c>
      <c r="N5891">
        <v>-5.0000000000000001E-3</v>
      </c>
      <c r="O5891">
        <v>178</v>
      </c>
      <c r="P5891">
        <v>6.13</v>
      </c>
      <c r="Q5891">
        <v>62</v>
      </c>
      <c r="R5891">
        <v>105.8</v>
      </c>
      <c r="S5891">
        <v>91</v>
      </c>
      <c r="T5891">
        <v>99.7</v>
      </c>
      <c r="U5891">
        <v>36</v>
      </c>
      <c r="V5891">
        <v>-1.37</v>
      </c>
      <c r="W5891">
        <v>199</v>
      </c>
    </row>
    <row r="5892" spans="1:23" x14ac:dyDescent="0.25">
      <c r="A5892">
        <f>COUNTIF('Value Matchup'!$D$356:$D$423,D5892)</f>
        <v>0</v>
      </c>
      <c r="B5892" t="s">
        <v>2273</v>
      </c>
      <c r="C5892">
        <v>57</v>
      </c>
      <c r="D5892" t="s">
        <v>41</v>
      </c>
      <c r="E5892" t="s">
        <v>114</v>
      </c>
      <c r="F5892" s="79" t="s">
        <v>1194</v>
      </c>
      <c r="G5892">
        <v>12.56</v>
      </c>
      <c r="H5892">
        <v>108.8</v>
      </c>
      <c r="I5892">
        <v>76</v>
      </c>
      <c r="J5892">
        <v>96.2</v>
      </c>
      <c r="K5892">
        <v>39</v>
      </c>
      <c r="L5892">
        <v>71.900000000000006</v>
      </c>
      <c r="M5892">
        <v>44</v>
      </c>
      <c r="N5892">
        <v>-6.2E-2</v>
      </c>
      <c r="O5892">
        <v>290</v>
      </c>
      <c r="P5892">
        <v>11.24</v>
      </c>
      <c r="Q5892">
        <v>8</v>
      </c>
      <c r="R5892">
        <v>108.6</v>
      </c>
      <c r="S5892">
        <v>24</v>
      </c>
      <c r="T5892">
        <v>97.3</v>
      </c>
      <c r="U5892">
        <v>4</v>
      </c>
      <c r="V5892">
        <v>4.82</v>
      </c>
      <c r="W5892">
        <v>60</v>
      </c>
    </row>
    <row r="5893" spans="1:23" x14ac:dyDescent="0.25">
      <c r="A5893">
        <f>COUNTIF('Value Matchup'!$D$356:$D$423,D5893)</f>
        <v>0</v>
      </c>
      <c r="B5893" t="s">
        <v>2273</v>
      </c>
      <c r="C5893">
        <v>58</v>
      </c>
      <c r="D5893" t="s">
        <v>2188</v>
      </c>
      <c r="E5893" t="s">
        <v>146</v>
      </c>
      <c r="F5893" s="79" t="s">
        <v>647</v>
      </c>
      <c r="G5893">
        <v>12.23</v>
      </c>
      <c r="H5893">
        <v>110.2</v>
      </c>
      <c r="I5893">
        <v>60</v>
      </c>
      <c r="J5893">
        <v>98</v>
      </c>
      <c r="K5893">
        <v>68</v>
      </c>
      <c r="L5893">
        <v>65.599999999999994</v>
      </c>
      <c r="M5893">
        <v>252</v>
      </c>
      <c r="N5893">
        <v>-1.9E-2</v>
      </c>
      <c r="O5893">
        <v>200</v>
      </c>
      <c r="P5893">
        <v>-2.38</v>
      </c>
      <c r="Q5893">
        <v>210</v>
      </c>
      <c r="R5893">
        <v>102.2</v>
      </c>
      <c r="S5893">
        <v>212</v>
      </c>
      <c r="T5893">
        <v>104.5</v>
      </c>
      <c r="U5893">
        <v>202</v>
      </c>
      <c r="V5893">
        <v>0.98</v>
      </c>
      <c r="W5893">
        <v>136</v>
      </c>
    </row>
    <row r="5894" spans="1:23" x14ac:dyDescent="0.25">
      <c r="A5894">
        <f>COUNTIF('Value Matchup'!$D$356:$D$423,D5894)</f>
        <v>0</v>
      </c>
      <c r="B5894" t="s">
        <v>2273</v>
      </c>
      <c r="C5894">
        <v>59</v>
      </c>
      <c r="D5894" t="s">
        <v>2248</v>
      </c>
      <c r="E5894" t="s">
        <v>144</v>
      </c>
      <c r="F5894" s="79" t="s">
        <v>644</v>
      </c>
      <c r="G5894">
        <v>11.82</v>
      </c>
      <c r="H5894">
        <v>111.3</v>
      </c>
      <c r="I5894">
        <v>47</v>
      </c>
      <c r="J5894">
        <v>99.5</v>
      </c>
      <c r="K5894">
        <v>92</v>
      </c>
      <c r="L5894">
        <v>66.900000000000006</v>
      </c>
      <c r="M5894">
        <v>213</v>
      </c>
      <c r="N5894">
        <v>2.9000000000000001E-2</v>
      </c>
      <c r="O5894">
        <v>99</v>
      </c>
      <c r="P5894">
        <v>1.39</v>
      </c>
      <c r="Q5894">
        <v>129</v>
      </c>
      <c r="R5894">
        <v>105</v>
      </c>
      <c r="S5894">
        <v>113</v>
      </c>
      <c r="T5894">
        <v>103.7</v>
      </c>
      <c r="U5894">
        <v>166</v>
      </c>
      <c r="V5894">
        <v>0.93</v>
      </c>
      <c r="W5894">
        <v>138</v>
      </c>
    </row>
    <row r="5895" spans="1:23" x14ac:dyDescent="0.25">
      <c r="A5895">
        <f>COUNTIF('Value Matchup'!$D$356:$D$423,D5895)</f>
        <v>0</v>
      </c>
      <c r="B5895" t="s">
        <v>2273</v>
      </c>
      <c r="C5895">
        <v>60</v>
      </c>
      <c r="D5895" t="s">
        <v>142</v>
      </c>
      <c r="E5895" t="s">
        <v>112</v>
      </c>
      <c r="F5895" s="79" t="s">
        <v>644</v>
      </c>
      <c r="G5895">
        <v>11.76</v>
      </c>
      <c r="H5895">
        <v>111.3</v>
      </c>
      <c r="I5895">
        <v>46</v>
      </c>
      <c r="J5895">
        <v>99.6</v>
      </c>
      <c r="K5895">
        <v>94</v>
      </c>
      <c r="L5895">
        <v>66.599999999999994</v>
      </c>
      <c r="M5895">
        <v>221</v>
      </c>
      <c r="N5895">
        <v>2.1000000000000001E-2</v>
      </c>
      <c r="O5895">
        <v>111</v>
      </c>
      <c r="P5895">
        <v>2.13</v>
      </c>
      <c r="Q5895">
        <v>118</v>
      </c>
      <c r="R5895">
        <v>105.9</v>
      </c>
      <c r="S5895">
        <v>90</v>
      </c>
      <c r="T5895">
        <v>103.7</v>
      </c>
      <c r="U5895">
        <v>170</v>
      </c>
      <c r="V5895">
        <v>0.85</v>
      </c>
      <c r="W5895">
        <v>142</v>
      </c>
    </row>
    <row r="5896" spans="1:23" x14ac:dyDescent="0.25">
      <c r="A5896">
        <f>COUNTIF('Value Matchup'!$D$356:$D$423,D5896)</f>
        <v>1</v>
      </c>
      <c r="B5896" t="s">
        <v>2273</v>
      </c>
      <c r="C5896">
        <v>61</v>
      </c>
      <c r="D5896" t="s">
        <v>54</v>
      </c>
      <c r="E5896" t="s">
        <v>167</v>
      </c>
      <c r="F5896" s="79" t="s">
        <v>535</v>
      </c>
      <c r="G5896">
        <v>11.74</v>
      </c>
      <c r="H5896">
        <v>108.1</v>
      </c>
      <c r="I5896">
        <v>84</v>
      </c>
      <c r="J5896">
        <v>96.4</v>
      </c>
      <c r="K5896">
        <v>44</v>
      </c>
      <c r="L5896">
        <v>72.599999999999994</v>
      </c>
      <c r="M5896">
        <v>29</v>
      </c>
      <c r="N5896">
        <v>8.0000000000000002E-3</v>
      </c>
      <c r="O5896">
        <v>149</v>
      </c>
      <c r="P5896">
        <v>6.99</v>
      </c>
      <c r="Q5896">
        <v>52</v>
      </c>
      <c r="R5896">
        <v>107</v>
      </c>
      <c r="S5896">
        <v>52</v>
      </c>
      <c r="T5896">
        <v>100</v>
      </c>
      <c r="U5896">
        <v>45</v>
      </c>
      <c r="V5896">
        <v>1.75</v>
      </c>
      <c r="W5896">
        <v>117</v>
      </c>
    </row>
    <row r="5897" spans="1:23" x14ac:dyDescent="0.25">
      <c r="A5897">
        <f>COUNTIF('Value Matchup'!$D$356:$D$423,D5897)</f>
        <v>0</v>
      </c>
      <c r="B5897" t="s">
        <v>2273</v>
      </c>
      <c r="C5897">
        <v>62</v>
      </c>
      <c r="D5897" t="s">
        <v>2249</v>
      </c>
      <c r="E5897" t="s">
        <v>151</v>
      </c>
      <c r="F5897" s="79" t="s">
        <v>1479</v>
      </c>
      <c r="G5897">
        <v>11.72</v>
      </c>
      <c r="H5897">
        <v>111.1</v>
      </c>
      <c r="I5897">
        <v>49</v>
      </c>
      <c r="J5897">
        <v>99.3</v>
      </c>
      <c r="K5897">
        <v>89</v>
      </c>
      <c r="L5897">
        <v>72.400000000000006</v>
      </c>
      <c r="M5897">
        <v>33</v>
      </c>
      <c r="N5897">
        <v>6.0999999999999999E-2</v>
      </c>
      <c r="O5897">
        <v>35</v>
      </c>
      <c r="P5897">
        <v>3.97</v>
      </c>
      <c r="Q5897">
        <v>95</v>
      </c>
      <c r="R5897">
        <v>105.9</v>
      </c>
      <c r="S5897">
        <v>86</v>
      </c>
      <c r="T5897">
        <v>101.9</v>
      </c>
      <c r="U5897">
        <v>102</v>
      </c>
      <c r="V5897">
        <v>11.94</v>
      </c>
      <c r="W5897">
        <v>8</v>
      </c>
    </row>
    <row r="5898" spans="1:23" x14ac:dyDescent="0.25">
      <c r="A5898">
        <f>COUNTIF('Value Matchup'!$D$356:$D$423,D5898)</f>
        <v>0</v>
      </c>
      <c r="B5898" t="s">
        <v>2273</v>
      </c>
      <c r="C5898">
        <v>63</v>
      </c>
      <c r="D5898" t="s">
        <v>72</v>
      </c>
      <c r="E5898" t="s">
        <v>110</v>
      </c>
      <c r="F5898" s="79" t="s">
        <v>1296</v>
      </c>
      <c r="G5898">
        <v>11.55</v>
      </c>
      <c r="H5898">
        <v>109.2</v>
      </c>
      <c r="I5898">
        <v>72</v>
      </c>
      <c r="J5898">
        <v>97.7</v>
      </c>
      <c r="K5898">
        <v>63</v>
      </c>
      <c r="L5898">
        <v>65.400000000000006</v>
      </c>
      <c r="M5898">
        <v>261</v>
      </c>
      <c r="N5898">
        <v>-4.4999999999999998E-2</v>
      </c>
      <c r="O5898">
        <v>263</v>
      </c>
      <c r="P5898">
        <v>5.74</v>
      </c>
      <c r="Q5898">
        <v>68</v>
      </c>
      <c r="R5898">
        <v>107</v>
      </c>
      <c r="S5898">
        <v>51</v>
      </c>
      <c r="T5898">
        <v>101.2</v>
      </c>
      <c r="U5898">
        <v>80</v>
      </c>
      <c r="V5898">
        <v>3.23</v>
      </c>
      <c r="W5898">
        <v>84</v>
      </c>
    </row>
    <row r="5899" spans="1:23" x14ac:dyDescent="0.25">
      <c r="A5899">
        <f>COUNTIF('Value Matchup'!$D$356:$D$423,D5899)</f>
        <v>0</v>
      </c>
      <c r="B5899" t="s">
        <v>2273</v>
      </c>
      <c r="C5899">
        <v>64</v>
      </c>
      <c r="D5899" t="s">
        <v>257</v>
      </c>
      <c r="E5899" t="s">
        <v>155</v>
      </c>
      <c r="F5899" s="79" t="s">
        <v>1540</v>
      </c>
      <c r="G5899">
        <v>11.43</v>
      </c>
      <c r="H5899">
        <v>110</v>
      </c>
      <c r="I5899">
        <v>61</v>
      </c>
      <c r="J5899">
        <v>98.6</v>
      </c>
      <c r="K5899">
        <v>79</v>
      </c>
      <c r="L5899">
        <v>66.3</v>
      </c>
      <c r="M5899">
        <v>231</v>
      </c>
      <c r="N5899">
        <v>2E-3</v>
      </c>
      <c r="O5899">
        <v>167</v>
      </c>
      <c r="P5899">
        <v>3.23</v>
      </c>
      <c r="Q5899">
        <v>102</v>
      </c>
      <c r="R5899">
        <v>104.2</v>
      </c>
      <c r="S5899">
        <v>139</v>
      </c>
      <c r="T5899">
        <v>101</v>
      </c>
      <c r="U5899">
        <v>74</v>
      </c>
      <c r="V5899">
        <v>3.66</v>
      </c>
      <c r="W5899">
        <v>77</v>
      </c>
    </row>
    <row r="5900" spans="1:23" x14ac:dyDescent="0.25">
      <c r="A5900">
        <f>COUNTIF('Value Matchup'!$D$356:$D$423,D5900)</f>
        <v>0</v>
      </c>
      <c r="B5900" t="s">
        <v>2273</v>
      </c>
      <c r="C5900">
        <v>65</v>
      </c>
      <c r="D5900" t="s">
        <v>1263</v>
      </c>
      <c r="E5900" t="s">
        <v>176</v>
      </c>
      <c r="F5900" s="79" t="s">
        <v>540</v>
      </c>
      <c r="G5900">
        <v>11.32</v>
      </c>
      <c r="H5900">
        <v>107.4</v>
      </c>
      <c r="I5900">
        <v>98</v>
      </c>
      <c r="J5900">
        <v>96.1</v>
      </c>
      <c r="K5900">
        <v>37</v>
      </c>
      <c r="L5900">
        <v>63.9</v>
      </c>
      <c r="M5900">
        <v>292</v>
      </c>
      <c r="N5900">
        <v>-3.0000000000000001E-3</v>
      </c>
      <c r="O5900">
        <v>173</v>
      </c>
      <c r="P5900">
        <v>0.83</v>
      </c>
      <c r="Q5900">
        <v>141</v>
      </c>
      <c r="R5900">
        <v>103.4</v>
      </c>
      <c r="S5900">
        <v>168</v>
      </c>
      <c r="T5900">
        <v>102.6</v>
      </c>
      <c r="U5900">
        <v>120</v>
      </c>
      <c r="V5900">
        <v>4.57</v>
      </c>
      <c r="W5900">
        <v>65</v>
      </c>
    </row>
    <row r="5901" spans="1:23" x14ac:dyDescent="0.25">
      <c r="A5901">
        <f>COUNTIF('Value Matchup'!$D$356:$D$423,D5901)</f>
        <v>1</v>
      </c>
      <c r="B5901" t="s">
        <v>2273</v>
      </c>
      <c r="C5901">
        <v>66</v>
      </c>
      <c r="D5901" t="s">
        <v>52</v>
      </c>
      <c r="E5901" t="s">
        <v>114</v>
      </c>
      <c r="F5901" s="79" t="s">
        <v>546</v>
      </c>
      <c r="G5901">
        <v>11.1</v>
      </c>
      <c r="H5901">
        <v>105.4</v>
      </c>
      <c r="I5901">
        <v>123</v>
      </c>
      <c r="J5901">
        <v>94.3</v>
      </c>
      <c r="K5901">
        <v>28</v>
      </c>
      <c r="L5901">
        <v>64.900000000000006</v>
      </c>
      <c r="M5901">
        <v>275</v>
      </c>
      <c r="N5901">
        <v>-4.8000000000000001E-2</v>
      </c>
      <c r="O5901">
        <v>267</v>
      </c>
      <c r="P5901">
        <v>6.88</v>
      </c>
      <c r="Q5901">
        <v>54</v>
      </c>
      <c r="R5901">
        <v>106.6</v>
      </c>
      <c r="S5901">
        <v>65</v>
      </c>
      <c r="T5901">
        <v>99.7</v>
      </c>
      <c r="U5901">
        <v>38</v>
      </c>
      <c r="V5901">
        <v>-9.98</v>
      </c>
      <c r="W5901">
        <v>321</v>
      </c>
    </row>
    <row r="5902" spans="1:23" x14ac:dyDescent="0.25">
      <c r="A5902">
        <f>COUNTIF('Value Matchup'!$D$356:$D$423,D5902)</f>
        <v>0</v>
      </c>
      <c r="B5902" t="s">
        <v>2273</v>
      </c>
      <c r="C5902">
        <v>67</v>
      </c>
      <c r="D5902" t="s">
        <v>2250</v>
      </c>
      <c r="E5902" t="s">
        <v>110</v>
      </c>
      <c r="F5902" s="79" t="s">
        <v>1059</v>
      </c>
      <c r="G5902">
        <v>11.01</v>
      </c>
      <c r="H5902">
        <v>107.8</v>
      </c>
      <c r="I5902">
        <v>91</v>
      </c>
      <c r="J5902">
        <v>96.7</v>
      </c>
      <c r="K5902">
        <v>50</v>
      </c>
      <c r="L5902">
        <v>69</v>
      </c>
      <c r="M5902">
        <v>136</v>
      </c>
      <c r="N5902">
        <v>3.2000000000000001E-2</v>
      </c>
      <c r="O5902">
        <v>92</v>
      </c>
      <c r="P5902">
        <v>3.51</v>
      </c>
      <c r="Q5902">
        <v>100</v>
      </c>
      <c r="R5902">
        <v>105.8</v>
      </c>
      <c r="S5902">
        <v>92</v>
      </c>
      <c r="T5902">
        <v>102.3</v>
      </c>
      <c r="U5902">
        <v>111</v>
      </c>
      <c r="V5902">
        <v>-5.47</v>
      </c>
      <c r="W5902">
        <v>282</v>
      </c>
    </row>
    <row r="5903" spans="1:23" x14ac:dyDescent="0.25">
      <c r="A5903">
        <f>COUNTIF('Value Matchup'!$D$356:$D$423,D5903)</f>
        <v>0</v>
      </c>
      <c r="B5903" t="s">
        <v>2273</v>
      </c>
      <c r="C5903">
        <v>68</v>
      </c>
      <c r="D5903" t="s">
        <v>338</v>
      </c>
      <c r="E5903" t="s">
        <v>182</v>
      </c>
      <c r="F5903" s="79" t="s">
        <v>455</v>
      </c>
      <c r="G5903">
        <v>10.81</v>
      </c>
      <c r="H5903">
        <v>114.4</v>
      </c>
      <c r="I5903">
        <v>22</v>
      </c>
      <c r="J5903">
        <v>103.6</v>
      </c>
      <c r="K5903">
        <v>180</v>
      </c>
      <c r="L5903">
        <v>67.7</v>
      </c>
      <c r="M5903">
        <v>184</v>
      </c>
      <c r="N5903">
        <v>-8.9999999999999993E-3</v>
      </c>
      <c r="O5903">
        <v>187</v>
      </c>
      <c r="P5903">
        <v>4.7300000000000004</v>
      </c>
      <c r="Q5903">
        <v>84</v>
      </c>
      <c r="R5903">
        <v>106.6</v>
      </c>
      <c r="S5903">
        <v>63</v>
      </c>
      <c r="T5903">
        <v>101.9</v>
      </c>
      <c r="U5903">
        <v>101</v>
      </c>
      <c r="V5903">
        <v>5.0199999999999996</v>
      </c>
      <c r="W5903">
        <v>56</v>
      </c>
    </row>
    <row r="5904" spans="1:23" x14ac:dyDescent="0.25">
      <c r="A5904">
        <f>COUNTIF('Value Matchup'!$D$356:$D$423,D5904)</f>
        <v>1</v>
      </c>
      <c r="B5904" t="s">
        <v>2273</v>
      </c>
      <c r="C5904">
        <v>69</v>
      </c>
      <c r="D5904" t="s">
        <v>125</v>
      </c>
      <c r="E5904" t="s">
        <v>1668</v>
      </c>
      <c r="F5904" s="79" t="s">
        <v>1194</v>
      </c>
      <c r="G5904">
        <v>10.54</v>
      </c>
      <c r="H5904">
        <v>108.6</v>
      </c>
      <c r="I5904">
        <v>78</v>
      </c>
      <c r="J5904">
        <v>98.1</v>
      </c>
      <c r="K5904">
        <v>69</v>
      </c>
      <c r="L5904">
        <v>71.7</v>
      </c>
      <c r="M5904">
        <v>47</v>
      </c>
      <c r="N5904">
        <v>-0.09</v>
      </c>
      <c r="O5904">
        <v>312</v>
      </c>
      <c r="P5904">
        <v>7.95</v>
      </c>
      <c r="Q5904">
        <v>40</v>
      </c>
      <c r="R5904">
        <v>108.7</v>
      </c>
      <c r="S5904">
        <v>22</v>
      </c>
      <c r="T5904">
        <v>100.7</v>
      </c>
      <c r="U5904">
        <v>69</v>
      </c>
      <c r="V5904">
        <v>-8.1199999999999992</v>
      </c>
      <c r="W5904">
        <v>308</v>
      </c>
    </row>
    <row r="5905" spans="1:23" x14ac:dyDescent="0.25">
      <c r="A5905">
        <f>COUNTIF('Value Matchup'!$D$356:$D$423,D5905)</f>
        <v>0</v>
      </c>
      <c r="B5905" t="s">
        <v>2273</v>
      </c>
      <c r="C5905">
        <v>70</v>
      </c>
      <c r="D5905" t="s">
        <v>217</v>
      </c>
      <c r="E5905" t="s">
        <v>140</v>
      </c>
      <c r="F5905" s="79" t="s">
        <v>452</v>
      </c>
      <c r="G5905">
        <v>10.5</v>
      </c>
      <c r="H5905">
        <v>111.1</v>
      </c>
      <c r="I5905">
        <v>50</v>
      </c>
      <c r="J5905">
        <v>100.6</v>
      </c>
      <c r="K5905">
        <v>116</v>
      </c>
      <c r="L5905">
        <v>70.5</v>
      </c>
      <c r="M5905">
        <v>74</v>
      </c>
      <c r="N5905">
        <v>-2.1999999999999999E-2</v>
      </c>
      <c r="O5905">
        <v>212</v>
      </c>
      <c r="P5905">
        <v>8.64</v>
      </c>
      <c r="Q5905">
        <v>27</v>
      </c>
      <c r="R5905">
        <v>108.2</v>
      </c>
      <c r="S5905">
        <v>33</v>
      </c>
      <c r="T5905">
        <v>99.6</v>
      </c>
      <c r="U5905">
        <v>35</v>
      </c>
      <c r="V5905">
        <v>0.93</v>
      </c>
      <c r="W5905">
        <v>139</v>
      </c>
    </row>
    <row r="5906" spans="1:23" x14ac:dyDescent="0.25">
      <c r="A5906">
        <f>COUNTIF('Value Matchup'!$D$356:$D$423,D5906)</f>
        <v>0</v>
      </c>
      <c r="B5906" t="s">
        <v>2273</v>
      </c>
      <c r="C5906">
        <v>71</v>
      </c>
      <c r="D5906" t="s">
        <v>2251</v>
      </c>
      <c r="E5906" t="s">
        <v>150</v>
      </c>
      <c r="F5906" s="79" t="s">
        <v>538</v>
      </c>
      <c r="G5906">
        <v>9.9700000000000006</v>
      </c>
      <c r="H5906">
        <v>109.4</v>
      </c>
      <c r="I5906">
        <v>70</v>
      </c>
      <c r="J5906">
        <v>99.4</v>
      </c>
      <c r="K5906">
        <v>91</v>
      </c>
      <c r="L5906">
        <v>69.099999999999994</v>
      </c>
      <c r="M5906">
        <v>128</v>
      </c>
      <c r="N5906">
        <v>0.04</v>
      </c>
      <c r="O5906">
        <v>75</v>
      </c>
      <c r="P5906">
        <v>6.41</v>
      </c>
      <c r="Q5906">
        <v>58</v>
      </c>
      <c r="R5906">
        <v>105.5</v>
      </c>
      <c r="S5906">
        <v>102</v>
      </c>
      <c r="T5906">
        <v>99.1</v>
      </c>
      <c r="U5906">
        <v>22</v>
      </c>
      <c r="V5906">
        <v>-2.78</v>
      </c>
      <c r="W5906">
        <v>230</v>
      </c>
    </row>
    <row r="5907" spans="1:23" x14ac:dyDescent="0.25">
      <c r="A5907">
        <f>COUNTIF('Value Matchup'!$D$356:$D$423,D5907)</f>
        <v>0</v>
      </c>
      <c r="B5907" t="s">
        <v>2273</v>
      </c>
      <c r="C5907">
        <v>72</v>
      </c>
      <c r="D5907" t="s">
        <v>378</v>
      </c>
      <c r="E5907" t="s">
        <v>132</v>
      </c>
      <c r="F5907" s="79" t="s">
        <v>1470</v>
      </c>
      <c r="G5907">
        <v>9.44</v>
      </c>
      <c r="H5907">
        <v>109.9</v>
      </c>
      <c r="I5907">
        <v>65</v>
      </c>
      <c r="J5907">
        <v>100.4</v>
      </c>
      <c r="K5907">
        <v>109</v>
      </c>
      <c r="L5907">
        <v>67.2</v>
      </c>
      <c r="M5907">
        <v>204</v>
      </c>
      <c r="N5907">
        <v>3.0000000000000001E-3</v>
      </c>
      <c r="O5907">
        <v>162</v>
      </c>
      <c r="P5907">
        <v>-2.73</v>
      </c>
      <c r="Q5907">
        <v>216</v>
      </c>
      <c r="R5907">
        <v>103.6</v>
      </c>
      <c r="S5907">
        <v>164</v>
      </c>
      <c r="T5907">
        <v>106.4</v>
      </c>
      <c r="U5907">
        <v>269</v>
      </c>
      <c r="V5907">
        <v>3.01</v>
      </c>
      <c r="W5907">
        <v>89</v>
      </c>
    </row>
    <row r="5908" spans="1:23" x14ac:dyDescent="0.25">
      <c r="A5908">
        <f>COUNTIF('Value Matchup'!$D$356:$D$423,D5908)</f>
        <v>0</v>
      </c>
      <c r="B5908" t="s">
        <v>2273</v>
      </c>
      <c r="C5908">
        <v>73</v>
      </c>
      <c r="D5908" t="s">
        <v>359</v>
      </c>
      <c r="E5908" t="s">
        <v>167</v>
      </c>
      <c r="F5908" s="79" t="s">
        <v>535</v>
      </c>
      <c r="G5908">
        <v>9.43</v>
      </c>
      <c r="H5908">
        <v>107.9</v>
      </c>
      <c r="I5908">
        <v>87</v>
      </c>
      <c r="J5908">
        <v>98.4</v>
      </c>
      <c r="K5908">
        <v>76</v>
      </c>
      <c r="L5908">
        <v>71.8</v>
      </c>
      <c r="M5908">
        <v>46</v>
      </c>
      <c r="N5908">
        <v>1.7999999999999999E-2</v>
      </c>
      <c r="O5908">
        <v>114</v>
      </c>
      <c r="P5908">
        <v>5.41</v>
      </c>
      <c r="Q5908">
        <v>71</v>
      </c>
      <c r="R5908">
        <v>106</v>
      </c>
      <c r="S5908">
        <v>83</v>
      </c>
      <c r="T5908">
        <v>100.6</v>
      </c>
      <c r="U5908">
        <v>67</v>
      </c>
      <c r="V5908">
        <v>-0.09</v>
      </c>
      <c r="W5908">
        <v>157</v>
      </c>
    </row>
    <row r="5909" spans="1:23" x14ac:dyDescent="0.25">
      <c r="A5909">
        <f>COUNTIF('Value Matchup'!$D$356:$D$423,D5909)</f>
        <v>0</v>
      </c>
      <c r="B5909" t="s">
        <v>2273</v>
      </c>
      <c r="C5909">
        <v>74</v>
      </c>
      <c r="D5909" t="s">
        <v>2252</v>
      </c>
      <c r="E5909" t="s">
        <v>110</v>
      </c>
      <c r="F5909" s="79" t="s">
        <v>547</v>
      </c>
      <c r="G5909">
        <v>9.2899999999999991</v>
      </c>
      <c r="H5909">
        <v>106.9</v>
      </c>
      <c r="I5909">
        <v>104</v>
      </c>
      <c r="J5909">
        <v>97.6</v>
      </c>
      <c r="K5909">
        <v>62</v>
      </c>
      <c r="L5909">
        <v>70</v>
      </c>
      <c r="M5909">
        <v>93</v>
      </c>
      <c r="N5909">
        <v>5.5E-2</v>
      </c>
      <c r="O5909">
        <v>46</v>
      </c>
      <c r="P5909">
        <v>5.64</v>
      </c>
      <c r="Q5909">
        <v>70</v>
      </c>
      <c r="R5909">
        <v>106.9</v>
      </c>
      <c r="S5909">
        <v>53</v>
      </c>
      <c r="T5909">
        <v>101.3</v>
      </c>
      <c r="U5909">
        <v>82</v>
      </c>
      <c r="V5909">
        <v>0.67</v>
      </c>
      <c r="W5909">
        <v>144</v>
      </c>
    </row>
    <row r="5910" spans="1:23" x14ac:dyDescent="0.25">
      <c r="A5910">
        <f>COUNTIF('Value Matchup'!$D$356:$D$423,D5910)</f>
        <v>1</v>
      </c>
      <c r="B5910" t="s">
        <v>2273</v>
      </c>
      <c r="C5910">
        <v>75</v>
      </c>
      <c r="D5910" t="s">
        <v>401</v>
      </c>
      <c r="E5910" t="s">
        <v>153</v>
      </c>
      <c r="F5910" s="79" t="s">
        <v>1372</v>
      </c>
      <c r="G5910">
        <v>9.17</v>
      </c>
      <c r="H5910">
        <v>106.3</v>
      </c>
      <c r="I5910">
        <v>111</v>
      </c>
      <c r="J5910">
        <v>97.2</v>
      </c>
      <c r="K5910">
        <v>56</v>
      </c>
      <c r="L5910">
        <v>63.3</v>
      </c>
      <c r="M5910">
        <v>301</v>
      </c>
      <c r="N5910">
        <v>-2.5000000000000001E-2</v>
      </c>
      <c r="O5910">
        <v>215</v>
      </c>
      <c r="P5910">
        <v>-2.19</v>
      </c>
      <c r="Q5910">
        <v>207</v>
      </c>
      <c r="R5910">
        <v>102.6</v>
      </c>
      <c r="S5910">
        <v>203</v>
      </c>
      <c r="T5910">
        <v>104.8</v>
      </c>
      <c r="U5910">
        <v>213</v>
      </c>
      <c r="V5910">
        <v>-1.62</v>
      </c>
      <c r="W5910">
        <v>207</v>
      </c>
    </row>
    <row r="5911" spans="1:23" x14ac:dyDescent="0.25">
      <c r="A5911">
        <f>COUNTIF('Value Matchup'!$D$356:$D$423,D5911)</f>
        <v>0</v>
      </c>
      <c r="B5911" t="s">
        <v>2273</v>
      </c>
      <c r="C5911">
        <v>76</v>
      </c>
      <c r="D5911" t="s">
        <v>1351</v>
      </c>
      <c r="E5911" t="s">
        <v>150</v>
      </c>
      <c r="F5911" s="79" t="s">
        <v>538</v>
      </c>
      <c r="G5911">
        <v>9.06</v>
      </c>
      <c r="H5911">
        <v>102.7</v>
      </c>
      <c r="I5911">
        <v>170</v>
      </c>
      <c r="J5911">
        <v>93.6</v>
      </c>
      <c r="K5911">
        <v>24</v>
      </c>
      <c r="L5911">
        <v>69.099999999999994</v>
      </c>
      <c r="M5911">
        <v>125</v>
      </c>
      <c r="N5911">
        <v>8.8999999999999996E-2</v>
      </c>
      <c r="O5911">
        <v>11</v>
      </c>
      <c r="P5911">
        <v>6.4</v>
      </c>
      <c r="Q5911">
        <v>59</v>
      </c>
      <c r="R5911">
        <v>106.7</v>
      </c>
      <c r="S5911">
        <v>61</v>
      </c>
      <c r="T5911">
        <v>100.3</v>
      </c>
      <c r="U5911">
        <v>57</v>
      </c>
      <c r="V5911">
        <v>-0.79</v>
      </c>
      <c r="W5911">
        <v>182</v>
      </c>
    </row>
    <row r="5912" spans="1:23" x14ac:dyDescent="0.25">
      <c r="A5912">
        <f>COUNTIF('Value Matchup'!$D$356:$D$423,D5912)</f>
        <v>0</v>
      </c>
      <c r="B5912" t="s">
        <v>2273</v>
      </c>
      <c r="C5912">
        <v>77</v>
      </c>
      <c r="D5912" t="s">
        <v>2253</v>
      </c>
      <c r="E5912" t="s">
        <v>153</v>
      </c>
      <c r="F5912" s="79" t="s">
        <v>446</v>
      </c>
      <c r="G5912">
        <v>8.8699999999999992</v>
      </c>
      <c r="H5912">
        <v>108.2</v>
      </c>
      <c r="I5912">
        <v>81</v>
      </c>
      <c r="J5912">
        <v>99.3</v>
      </c>
      <c r="K5912">
        <v>90</v>
      </c>
      <c r="L5912">
        <v>63.4</v>
      </c>
      <c r="M5912">
        <v>296</v>
      </c>
      <c r="N5912">
        <v>-5.8000000000000003E-2</v>
      </c>
      <c r="O5912">
        <v>284</v>
      </c>
      <c r="P5912">
        <v>0.45</v>
      </c>
      <c r="Q5912">
        <v>146</v>
      </c>
      <c r="R5912">
        <v>103.3</v>
      </c>
      <c r="S5912">
        <v>173</v>
      </c>
      <c r="T5912">
        <v>102.9</v>
      </c>
      <c r="U5912">
        <v>135</v>
      </c>
      <c r="V5912">
        <v>3.37</v>
      </c>
      <c r="W5912">
        <v>82</v>
      </c>
    </row>
    <row r="5913" spans="1:23" x14ac:dyDescent="0.25">
      <c r="A5913">
        <f>COUNTIF('Value Matchup'!$D$356:$D$423,D5913)</f>
        <v>0</v>
      </c>
      <c r="B5913" t="s">
        <v>2273</v>
      </c>
      <c r="C5913">
        <v>78</v>
      </c>
      <c r="D5913" t="s">
        <v>366</v>
      </c>
      <c r="E5913" t="s">
        <v>182</v>
      </c>
      <c r="F5913" s="79" t="s">
        <v>1080</v>
      </c>
      <c r="G5913">
        <v>8.59</v>
      </c>
      <c r="H5913">
        <v>116.1</v>
      </c>
      <c r="I5913">
        <v>13</v>
      </c>
      <c r="J5913">
        <v>107.5</v>
      </c>
      <c r="K5913">
        <v>249</v>
      </c>
      <c r="L5913">
        <v>71.5</v>
      </c>
      <c r="M5913">
        <v>53</v>
      </c>
      <c r="N5913">
        <v>-0.03</v>
      </c>
      <c r="O5913">
        <v>235</v>
      </c>
      <c r="P5913">
        <v>4.47</v>
      </c>
      <c r="Q5913">
        <v>87</v>
      </c>
      <c r="R5913">
        <v>105.7</v>
      </c>
      <c r="S5913">
        <v>97</v>
      </c>
      <c r="T5913">
        <v>101.2</v>
      </c>
      <c r="U5913">
        <v>79</v>
      </c>
      <c r="V5913">
        <v>5.86</v>
      </c>
      <c r="W5913">
        <v>43</v>
      </c>
    </row>
    <row r="5914" spans="1:23" x14ac:dyDescent="0.25">
      <c r="A5914">
        <f>COUNTIF('Value Matchup'!$D$356:$D$423,D5914)</f>
        <v>0</v>
      </c>
      <c r="B5914" t="s">
        <v>2273</v>
      </c>
      <c r="C5914">
        <v>79</v>
      </c>
      <c r="D5914" t="s">
        <v>1281</v>
      </c>
      <c r="E5914" t="s">
        <v>169</v>
      </c>
      <c r="F5914" s="79" t="s">
        <v>1981</v>
      </c>
      <c r="G5914">
        <v>8.41</v>
      </c>
      <c r="H5914">
        <v>105</v>
      </c>
      <c r="I5914">
        <v>132</v>
      </c>
      <c r="J5914">
        <v>96.6</v>
      </c>
      <c r="K5914">
        <v>46</v>
      </c>
      <c r="L5914">
        <v>62.1</v>
      </c>
      <c r="M5914">
        <v>315</v>
      </c>
      <c r="N5914">
        <v>-4.1000000000000002E-2</v>
      </c>
      <c r="O5914">
        <v>256</v>
      </c>
      <c r="P5914">
        <v>-3.2</v>
      </c>
      <c r="Q5914">
        <v>224</v>
      </c>
      <c r="R5914">
        <v>101.2</v>
      </c>
      <c r="S5914">
        <v>231</v>
      </c>
      <c r="T5914">
        <v>104.4</v>
      </c>
      <c r="U5914">
        <v>199</v>
      </c>
      <c r="V5914">
        <v>-6.61</v>
      </c>
      <c r="W5914">
        <v>296</v>
      </c>
    </row>
    <row r="5915" spans="1:23" x14ac:dyDescent="0.25">
      <c r="A5915">
        <f>COUNTIF('Value Matchup'!$D$356:$D$423,D5915)</f>
        <v>0</v>
      </c>
      <c r="B5915" t="s">
        <v>2273</v>
      </c>
      <c r="C5915">
        <v>80</v>
      </c>
      <c r="D5915" t="s">
        <v>332</v>
      </c>
      <c r="E5915" t="s">
        <v>182</v>
      </c>
      <c r="F5915" s="79" t="s">
        <v>1002</v>
      </c>
      <c r="G5915">
        <v>8.31</v>
      </c>
      <c r="H5915">
        <v>104.1</v>
      </c>
      <c r="I5915">
        <v>144</v>
      </c>
      <c r="J5915">
        <v>95.8</v>
      </c>
      <c r="K5915">
        <v>34</v>
      </c>
      <c r="L5915">
        <v>60.8</v>
      </c>
      <c r="M5915">
        <v>319</v>
      </c>
      <c r="N5915">
        <v>6.9000000000000006E-2</v>
      </c>
      <c r="O5915">
        <v>24</v>
      </c>
      <c r="P5915">
        <v>4.71</v>
      </c>
      <c r="Q5915">
        <v>86</v>
      </c>
      <c r="R5915">
        <v>106.4</v>
      </c>
      <c r="S5915">
        <v>70</v>
      </c>
      <c r="T5915">
        <v>101.7</v>
      </c>
      <c r="U5915">
        <v>92</v>
      </c>
      <c r="V5915">
        <v>5.0999999999999996</v>
      </c>
      <c r="W5915">
        <v>53</v>
      </c>
    </row>
    <row r="5916" spans="1:23" x14ac:dyDescent="0.25">
      <c r="A5916">
        <f>COUNTIF('Value Matchup'!$D$356:$D$423,D5916)</f>
        <v>0</v>
      </c>
      <c r="B5916" t="s">
        <v>2273</v>
      </c>
      <c r="C5916">
        <v>81</v>
      </c>
      <c r="D5916" t="s">
        <v>397</v>
      </c>
      <c r="E5916" t="s">
        <v>110</v>
      </c>
      <c r="F5916" s="79" t="s">
        <v>516</v>
      </c>
      <c r="G5916">
        <v>8.26</v>
      </c>
      <c r="H5916">
        <v>109.7</v>
      </c>
      <c r="I5916">
        <v>68</v>
      </c>
      <c r="J5916">
        <v>101.5</v>
      </c>
      <c r="K5916">
        <v>131</v>
      </c>
      <c r="L5916">
        <v>72.400000000000006</v>
      </c>
      <c r="M5916">
        <v>31</v>
      </c>
      <c r="N5916">
        <v>6.8000000000000005E-2</v>
      </c>
      <c r="O5916">
        <v>27</v>
      </c>
      <c r="P5916">
        <v>4.2300000000000004</v>
      </c>
      <c r="Q5916">
        <v>92</v>
      </c>
      <c r="R5916">
        <v>105.8</v>
      </c>
      <c r="S5916">
        <v>93</v>
      </c>
      <c r="T5916">
        <v>101.5</v>
      </c>
      <c r="U5916">
        <v>87</v>
      </c>
      <c r="V5916">
        <v>-1.04</v>
      </c>
      <c r="W5916">
        <v>192</v>
      </c>
    </row>
    <row r="5917" spans="1:23" x14ac:dyDescent="0.25">
      <c r="A5917">
        <f>COUNTIF('Value Matchup'!$D$356:$D$423,D5917)</f>
        <v>0</v>
      </c>
      <c r="B5917" t="s">
        <v>2273</v>
      </c>
      <c r="C5917">
        <v>82</v>
      </c>
      <c r="D5917" t="s">
        <v>210</v>
      </c>
      <c r="E5917" t="s">
        <v>155</v>
      </c>
      <c r="F5917" s="79" t="s">
        <v>753</v>
      </c>
      <c r="G5917">
        <v>7.82</v>
      </c>
      <c r="H5917">
        <v>104.4</v>
      </c>
      <c r="I5917">
        <v>140</v>
      </c>
      <c r="J5917">
        <v>96.5</v>
      </c>
      <c r="K5917">
        <v>45</v>
      </c>
      <c r="L5917">
        <v>72.400000000000006</v>
      </c>
      <c r="M5917">
        <v>32</v>
      </c>
      <c r="N5917">
        <v>-2.5000000000000001E-2</v>
      </c>
      <c r="O5917">
        <v>218</v>
      </c>
      <c r="P5917">
        <v>4.84</v>
      </c>
      <c r="Q5917">
        <v>80</v>
      </c>
      <c r="R5917">
        <v>106.4</v>
      </c>
      <c r="S5917">
        <v>75</v>
      </c>
      <c r="T5917">
        <v>101.5</v>
      </c>
      <c r="U5917">
        <v>85</v>
      </c>
      <c r="V5917">
        <v>5.93</v>
      </c>
      <c r="W5917">
        <v>40</v>
      </c>
    </row>
    <row r="5918" spans="1:23" x14ac:dyDescent="0.25">
      <c r="A5918">
        <f>COUNTIF('Value Matchup'!$D$356:$D$423,D5918)</f>
        <v>1</v>
      </c>
      <c r="B5918" t="s">
        <v>2273</v>
      </c>
      <c r="C5918">
        <v>83</v>
      </c>
      <c r="D5918" t="s">
        <v>29</v>
      </c>
      <c r="E5918" t="s">
        <v>232</v>
      </c>
      <c r="F5918" s="79" t="s">
        <v>451</v>
      </c>
      <c r="G5918">
        <v>7.6</v>
      </c>
      <c r="H5918">
        <v>109.8</v>
      </c>
      <c r="I5918">
        <v>67</v>
      </c>
      <c r="J5918">
        <v>102.2</v>
      </c>
      <c r="K5918">
        <v>144</v>
      </c>
      <c r="L5918">
        <v>68</v>
      </c>
      <c r="M5918">
        <v>171</v>
      </c>
      <c r="N5918">
        <v>-5.8999999999999997E-2</v>
      </c>
      <c r="O5918">
        <v>287</v>
      </c>
      <c r="P5918">
        <v>8.98</v>
      </c>
      <c r="Q5918">
        <v>24</v>
      </c>
      <c r="R5918">
        <v>108.4</v>
      </c>
      <c r="S5918">
        <v>28</v>
      </c>
      <c r="T5918">
        <v>99.4</v>
      </c>
      <c r="U5918">
        <v>30</v>
      </c>
      <c r="V5918">
        <v>5.0599999999999996</v>
      </c>
      <c r="W5918">
        <v>54</v>
      </c>
    </row>
    <row r="5919" spans="1:23" x14ac:dyDescent="0.25">
      <c r="A5919">
        <f>COUNTIF('Value Matchup'!$D$356:$D$423,D5919)</f>
        <v>1</v>
      </c>
      <c r="B5919" t="s">
        <v>2273</v>
      </c>
      <c r="C5919">
        <v>84</v>
      </c>
      <c r="D5919" t="s">
        <v>87</v>
      </c>
      <c r="E5919" t="s">
        <v>150</v>
      </c>
      <c r="F5919" s="79" t="s">
        <v>1747</v>
      </c>
      <c r="G5919">
        <v>7.18</v>
      </c>
      <c r="H5919">
        <v>105</v>
      </c>
      <c r="I5919">
        <v>131</v>
      </c>
      <c r="J5919">
        <v>97.9</v>
      </c>
      <c r="K5919">
        <v>67</v>
      </c>
      <c r="L5919">
        <v>68.599999999999994</v>
      </c>
      <c r="M5919">
        <v>148</v>
      </c>
      <c r="N5919">
        <v>-0.1</v>
      </c>
      <c r="O5919">
        <v>316</v>
      </c>
      <c r="P5919">
        <v>7.89</v>
      </c>
      <c r="Q5919">
        <v>43</v>
      </c>
      <c r="R5919">
        <v>106.4</v>
      </c>
      <c r="S5919">
        <v>73</v>
      </c>
      <c r="T5919">
        <v>98.5</v>
      </c>
      <c r="U5919">
        <v>13</v>
      </c>
      <c r="V5919">
        <v>2.0299999999999998</v>
      </c>
      <c r="W5919">
        <v>111</v>
      </c>
    </row>
    <row r="5920" spans="1:23" x14ac:dyDescent="0.25">
      <c r="A5920">
        <f>COUNTIF('Value Matchup'!$D$356:$D$423,D5920)</f>
        <v>0</v>
      </c>
      <c r="B5920" t="s">
        <v>2273</v>
      </c>
      <c r="C5920">
        <v>85</v>
      </c>
      <c r="D5920" t="s">
        <v>78</v>
      </c>
      <c r="E5920" t="s">
        <v>114</v>
      </c>
      <c r="F5920" s="79" t="s">
        <v>542</v>
      </c>
      <c r="G5920">
        <v>7.14</v>
      </c>
      <c r="H5920">
        <v>107.6</v>
      </c>
      <c r="I5920">
        <v>93</v>
      </c>
      <c r="J5920">
        <v>100.5</v>
      </c>
      <c r="K5920">
        <v>114</v>
      </c>
      <c r="L5920">
        <v>69.099999999999994</v>
      </c>
      <c r="M5920">
        <v>132</v>
      </c>
      <c r="N5920">
        <v>0.06</v>
      </c>
      <c r="O5920">
        <v>37</v>
      </c>
      <c r="P5920">
        <v>8.44</v>
      </c>
      <c r="Q5920">
        <v>30</v>
      </c>
      <c r="R5920">
        <v>107.5</v>
      </c>
      <c r="S5920">
        <v>45</v>
      </c>
      <c r="T5920">
        <v>99</v>
      </c>
      <c r="U5920">
        <v>20</v>
      </c>
      <c r="V5920">
        <v>-3.4</v>
      </c>
      <c r="W5920">
        <v>247</v>
      </c>
    </row>
    <row r="5921" spans="1:23" x14ac:dyDescent="0.25">
      <c r="A5921">
        <f>COUNTIF('Value Matchup'!$D$356:$D$423,D5921)</f>
        <v>1</v>
      </c>
      <c r="B5921" t="s">
        <v>2273</v>
      </c>
      <c r="C5921">
        <v>86</v>
      </c>
      <c r="D5921" t="s">
        <v>339</v>
      </c>
      <c r="E5921" t="s">
        <v>167</v>
      </c>
      <c r="F5921" s="79" t="s">
        <v>452</v>
      </c>
      <c r="G5921">
        <v>6.91</v>
      </c>
      <c r="H5921">
        <v>98.1</v>
      </c>
      <c r="I5921">
        <v>244</v>
      </c>
      <c r="J5921">
        <v>91.2</v>
      </c>
      <c r="K5921">
        <v>10</v>
      </c>
      <c r="L5921">
        <v>65.3</v>
      </c>
      <c r="M5921">
        <v>262</v>
      </c>
      <c r="N5921">
        <v>-2.3E-2</v>
      </c>
      <c r="O5921">
        <v>214</v>
      </c>
      <c r="P5921">
        <v>5.9</v>
      </c>
      <c r="Q5921">
        <v>65</v>
      </c>
      <c r="R5921">
        <v>106.6</v>
      </c>
      <c r="S5921">
        <v>64</v>
      </c>
      <c r="T5921">
        <v>100.7</v>
      </c>
      <c r="U5921">
        <v>68</v>
      </c>
      <c r="V5921">
        <v>2.38</v>
      </c>
      <c r="W5921">
        <v>105</v>
      </c>
    </row>
    <row r="5922" spans="1:23" x14ac:dyDescent="0.25">
      <c r="A5922">
        <f>COUNTIF('Value Matchup'!$D$356:$D$423,D5922)</f>
        <v>0</v>
      </c>
      <c r="B5922" t="s">
        <v>2273</v>
      </c>
      <c r="C5922">
        <v>87</v>
      </c>
      <c r="D5922" t="s">
        <v>95</v>
      </c>
      <c r="E5922" t="s">
        <v>134</v>
      </c>
      <c r="F5922" s="79" t="s">
        <v>1741</v>
      </c>
      <c r="G5922">
        <v>6.78</v>
      </c>
      <c r="H5922">
        <v>111.3</v>
      </c>
      <c r="I5922">
        <v>45</v>
      </c>
      <c r="J5922">
        <v>104.6</v>
      </c>
      <c r="K5922">
        <v>201</v>
      </c>
      <c r="L5922">
        <v>71.900000000000006</v>
      </c>
      <c r="M5922">
        <v>43</v>
      </c>
      <c r="N5922">
        <v>-2.7E-2</v>
      </c>
      <c r="O5922">
        <v>226</v>
      </c>
      <c r="P5922">
        <v>6.35</v>
      </c>
      <c r="Q5922">
        <v>60</v>
      </c>
      <c r="R5922">
        <v>106.9</v>
      </c>
      <c r="S5922">
        <v>54</v>
      </c>
      <c r="T5922">
        <v>100.6</v>
      </c>
      <c r="U5922">
        <v>65</v>
      </c>
      <c r="V5922">
        <v>-8.44</v>
      </c>
      <c r="W5922">
        <v>310</v>
      </c>
    </row>
    <row r="5923" spans="1:23" x14ac:dyDescent="0.25">
      <c r="A5923">
        <f>COUNTIF('Value Matchup'!$D$356:$D$423,D5923)</f>
        <v>1</v>
      </c>
      <c r="B5923" t="s">
        <v>2273</v>
      </c>
      <c r="C5923">
        <v>88</v>
      </c>
      <c r="D5923" t="s">
        <v>130</v>
      </c>
      <c r="E5923" t="s">
        <v>114</v>
      </c>
      <c r="F5923" s="79" t="s">
        <v>1860</v>
      </c>
      <c r="G5923">
        <v>6.61</v>
      </c>
      <c r="H5923">
        <v>98.6</v>
      </c>
      <c r="I5923">
        <v>238</v>
      </c>
      <c r="J5923">
        <v>92</v>
      </c>
      <c r="K5923">
        <v>12</v>
      </c>
      <c r="L5923">
        <v>70.099999999999994</v>
      </c>
      <c r="M5923">
        <v>90</v>
      </c>
      <c r="N5923">
        <v>-4.9000000000000002E-2</v>
      </c>
      <c r="O5923">
        <v>269</v>
      </c>
      <c r="P5923">
        <v>8.17</v>
      </c>
      <c r="Q5923">
        <v>35</v>
      </c>
      <c r="R5923">
        <v>107.3</v>
      </c>
      <c r="S5923">
        <v>49</v>
      </c>
      <c r="T5923">
        <v>99.1</v>
      </c>
      <c r="U5923">
        <v>21</v>
      </c>
      <c r="V5923">
        <v>-6.32</v>
      </c>
      <c r="W5923">
        <v>293</v>
      </c>
    </row>
    <row r="5924" spans="1:23" x14ac:dyDescent="0.25">
      <c r="A5924">
        <f>COUNTIF('Value Matchup'!$D$356:$D$423,D5924)</f>
        <v>0</v>
      </c>
      <c r="B5924" t="s">
        <v>2273</v>
      </c>
      <c r="C5924">
        <v>89</v>
      </c>
      <c r="D5924" t="s">
        <v>193</v>
      </c>
      <c r="E5924" t="s">
        <v>169</v>
      </c>
      <c r="F5924" s="79" t="s">
        <v>2254</v>
      </c>
      <c r="G5924">
        <v>6.6</v>
      </c>
      <c r="H5924">
        <v>106.2</v>
      </c>
      <c r="I5924">
        <v>112</v>
      </c>
      <c r="J5924">
        <v>99.6</v>
      </c>
      <c r="K5924">
        <v>95</v>
      </c>
      <c r="L5924">
        <v>73.7</v>
      </c>
      <c r="M5924">
        <v>14</v>
      </c>
      <c r="N5924">
        <v>-2.1999999999999999E-2</v>
      </c>
      <c r="O5924">
        <v>211</v>
      </c>
      <c r="P5924">
        <v>-0.28000000000000003</v>
      </c>
      <c r="Q5924">
        <v>169</v>
      </c>
      <c r="R5924">
        <v>102.6</v>
      </c>
      <c r="S5924">
        <v>198</v>
      </c>
      <c r="T5924">
        <v>102.9</v>
      </c>
      <c r="U5924">
        <v>136</v>
      </c>
      <c r="V5924">
        <v>2.71</v>
      </c>
      <c r="W5924">
        <v>96</v>
      </c>
    </row>
    <row r="5925" spans="1:23" x14ac:dyDescent="0.25">
      <c r="A5925">
        <f>COUNTIF('Value Matchup'!$D$356:$D$423,D5925)</f>
        <v>0</v>
      </c>
      <c r="B5925" t="s">
        <v>2273</v>
      </c>
      <c r="C5925">
        <v>90</v>
      </c>
      <c r="D5925" t="s">
        <v>97</v>
      </c>
      <c r="E5925" t="s">
        <v>232</v>
      </c>
      <c r="F5925" s="79" t="s">
        <v>1586</v>
      </c>
      <c r="G5925">
        <v>6.55</v>
      </c>
      <c r="H5925">
        <v>99.9</v>
      </c>
      <c r="I5925">
        <v>215</v>
      </c>
      <c r="J5925">
        <v>93.4</v>
      </c>
      <c r="K5925">
        <v>21</v>
      </c>
      <c r="L5925">
        <v>61.6</v>
      </c>
      <c r="M5925">
        <v>317</v>
      </c>
      <c r="N5925">
        <v>3.5999999999999997E-2</v>
      </c>
      <c r="O5925">
        <v>85</v>
      </c>
      <c r="P5925">
        <v>5.74</v>
      </c>
      <c r="Q5925">
        <v>69</v>
      </c>
      <c r="R5925">
        <v>106.3</v>
      </c>
      <c r="S5925">
        <v>76</v>
      </c>
      <c r="T5925">
        <v>100.6</v>
      </c>
      <c r="U5925">
        <v>66</v>
      </c>
      <c r="V5925">
        <v>-5.39</v>
      </c>
      <c r="W5925">
        <v>280</v>
      </c>
    </row>
    <row r="5926" spans="1:23" x14ac:dyDescent="0.25">
      <c r="A5926">
        <f>COUNTIF('Value Matchup'!$D$356:$D$423,D5926)</f>
        <v>1</v>
      </c>
      <c r="B5926" t="s">
        <v>2273</v>
      </c>
      <c r="C5926">
        <v>91</v>
      </c>
      <c r="D5926" t="s">
        <v>55</v>
      </c>
      <c r="E5926" t="s">
        <v>153</v>
      </c>
      <c r="F5926" s="79" t="s">
        <v>456</v>
      </c>
      <c r="G5926">
        <v>6.47</v>
      </c>
      <c r="H5926">
        <v>108</v>
      </c>
      <c r="I5926">
        <v>86</v>
      </c>
      <c r="J5926">
        <v>101.5</v>
      </c>
      <c r="K5926">
        <v>133</v>
      </c>
      <c r="L5926">
        <v>64.900000000000006</v>
      </c>
      <c r="M5926">
        <v>276</v>
      </c>
      <c r="N5926">
        <v>1.4999999999999999E-2</v>
      </c>
      <c r="O5926">
        <v>131</v>
      </c>
      <c r="P5926">
        <v>-0.11</v>
      </c>
      <c r="Q5926">
        <v>161</v>
      </c>
      <c r="R5926">
        <v>103.2</v>
      </c>
      <c r="S5926">
        <v>180</v>
      </c>
      <c r="T5926">
        <v>103.4</v>
      </c>
      <c r="U5926">
        <v>153</v>
      </c>
      <c r="V5926">
        <v>1.86</v>
      </c>
      <c r="W5926">
        <v>114</v>
      </c>
    </row>
    <row r="5927" spans="1:23" x14ac:dyDescent="0.25">
      <c r="A5927">
        <f>COUNTIF('Value Matchup'!$D$356:$D$423,D5927)</f>
        <v>0</v>
      </c>
      <c r="B5927" t="s">
        <v>2273</v>
      </c>
      <c r="C5927">
        <v>92</v>
      </c>
      <c r="D5927" t="s">
        <v>292</v>
      </c>
      <c r="E5927" t="s">
        <v>110</v>
      </c>
      <c r="F5927" s="79" t="s">
        <v>441</v>
      </c>
      <c r="G5927">
        <v>6.36</v>
      </c>
      <c r="H5927">
        <v>110.3</v>
      </c>
      <c r="I5927">
        <v>59</v>
      </c>
      <c r="J5927">
        <v>103.9</v>
      </c>
      <c r="K5927">
        <v>184</v>
      </c>
      <c r="L5927">
        <v>66.5</v>
      </c>
      <c r="M5927">
        <v>226</v>
      </c>
      <c r="N5927">
        <v>-2.3E-2</v>
      </c>
      <c r="O5927">
        <v>213</v>
      </c>
      <c r="P5927">
        <v>3.76</v>
      </c>
      <c r="Q5927">
        <v>97</v>
      </c>
      <c r="R5927">
        <v>106.1</v>
      </c>
      <c r="S5927">
        <v>79</v>
      </c>
      <c r="T5927">
        <v>102.4</v>
      </c>
      <c r="U5927">
        <v>115</v>
      </c>
      <c r="V5927">
        <v>-2.87</v>
      </c>
      <c r="W5927">
        <v>232</v>
      </c>
    </row>
    <row r="5928" spans="1:23" x14ac:dyDescent="0.25">
      <c r="A5928">
        <f>COUNTIF('Value Matchup'!$D$356:$D$423,D5928)</f>
        <v>0</v>
      </c>
      <c r="B5928" t="s">
        <v>2273</v>
      </c>
      <c r="C5928">
        <v>93</v>
      </c>
      <c r="D5928" t="s">
        <v>274</v>
      </c>
      <c r="E5928" t="s">
        <v>173</v>
      </c>
      <c r="F5928" s="79" t="s">
        <v>2075</v>
      </c>
      <c r="G5928">
        <v>6.28</v>
      </c>
      <c r="H5928">
        <v>104.8</v>
      </c>
      <c r="I5928">
        <v>133</v>
      </c>
      <c r="J5928">
        <v>98.5</v>
      </c>
      <c r="K5928">
        <v>78</v>
      </c>
      <c r="L5928">
        <v>71.5</v>
      </c>
      <c r="M5928">
        <v>52</v>
      </c>
      <c r="N5928">
        <v>-8.7999999999999995E-2</v>
      </c>
      <c r="O5928">
        <v>309</v>
      </c>
      <c r="P5928">
        <v>1.98</v>
      </c>
      <c r="Q5928">
        <v>123</v>
      </c>
      <c r="R5928">
        <v>105.7</v>
      </c>
      <c r="S5928">
        <v>96</v>
      </c>
      <c r="T5928">
        <v>103.8</v>
      </c>
      <c r="U5928">
        <v>172</v>
      </c>
      <c r="V5928">
        <v>5.89</v>
      </c>
      <c r="W5928">
        <v>41</v>
      </c>
    </row>
    <row r="5929" spans="1:23" x14ac:dyDescent="0.25">
      <c r="A5929">
        <f>COUNTIF('Value Matchup'!$D$356:$D$423,D5929)</f>
        <v>0</v>
      </c>
      <c r="B5929" t="s">
        <v>2273</v>
      </c>
      <c r="C5929">
        <v>94</v>
      </c>
      <c r="D5929" t="s">
        <v>56</v>
      </c>
      <c r="E5929" t="s">
        <v>150</v>
      </c>
      <c r="F5929" s="79" t="s">
        <v>452</v>
      </c>
      <c r="G5929">
        <v>6.19</v>
      </c>
      <c r="H5929">
        <v>102.9</v>
      </c>
      <c r="I5929">
        <v>165</v>
      </c>
      <c r="J5929">
        <v>96.7</v>
      </c>
      <c r="K5929">
        <v>49</v>
      </c>
      <c r="L5929">
        <v>71.099999999999994</v>
      </c>
      <c r="M5929">
        <v>58</v>
      </c>
      <c r="N5929">
        <v>-0.05</v>
      </c>
      <c r="O5929">
        <v>271</v>
      </c>
      <c r="P5929">
        <v>4.43</v>
      </c>
      <c r="Q5929">
        <v>88</v>
      </c>
      <c r="R5929">
        <v>104.4</v>
      </c>
      <c r="S5929">
        <v>133</v>
      </c>
      <c r="T5929">
        <v>99.9</v>
      </c>
      <c r="U5929">
        <v>43</v>
      </c>
      <c r="V5929">
        <v>-4.67</v>
      </c>
      <c r="W5929">
        <v>269</v>
      </c>
    </row>
    <row r="5930" spans="1:23" x14ac:dyDescent="0.25">
      <c r="A5930">
        <f>COUNTIF('Value Matchup'!$D$356:$D$423,D5930)</f>
        <v>0</v>
      </c>
      <c r="B5930" t="s">
        <v>2273</v>
      </c>
      <c r="C5930">
        <v>95</v>
      </c>
      <c r="D5930" t="s">
        <v>68</v>
      </c>
      <c r="E5930" t="s">
        <v>167</v>
      </c>
      <c r="F5930" s="79" t="s">
        <v>442</v>
      </c>
      <c r="G5930">
        <v>6.18</v>
      </c>
      <c r="H5930">
        <v>102.5</v>
      </c>
      <c r="I5930">
        <v>171</v>
      </c>
      <c r="J5930">
        <v>96.4</v>
      </c>
      <c r="K5930">
        <v>43</v>
      </c>
      <c r="L5930">
        <v>67.7</v>
      </c>
      <c r="M5930">
        <v>185</v>
      </c>
      <c r="N5930">
        <v>-0.14299999999999999</v>
      </c>
      <c r="O5930">
        <v>327</v>
      </c>
      <c r="P5930">
        <v>2.74</v>
      </c>
      <c r="Q5930">
        <v>110</v>
      </c>
      <c r="R5930">
        <v>104.7</v>
      </c>
      <c r="S5930">
        <v>119</v>
      </c>
      <c r="T5930">
        <v>102</v>
      </c>
      <c r="U5930">
        <v>104</v>
      </c>
      <c r="V5930">
        <v>-2.9</v>
      </c>
      <c r="W5930">
        <v>234</v>
      </c>
    </row>
    <row r="5931" spans="1:23" x14ac:dyDescent="0.25">
      <c r="A5931">
        <f>COUNTIF('Value Matchup'!$D$356:$D$423,D5931)</f>
        <v>1</v>
      </c>
      <c r="B5931" t="s">
        <v>2273</v>
      </c>
      <c r="C5931">
        <v>96</v>
      </c>
      <c r="D5931" t="s">
        <v>293</v>
      </c>
      <c r="E5931" t="s">
        <v>123</v>
      </c>
      <c r="F5931" s="79" t="s">
        <v>762</v>
      </c>
      <c r="G5931">
        <v>5.87</v>
      </c>
      <c r="H5931">
        <v>109.3</v>
      </c>
      <c r="I5931">
        <v>71</v>
      </c>
      <c r="J5931">
        <v>103.4</v>
      </c>
      <c r="K5931">
        <v>176</v>
      </c>
      <c r="L5931">
        <v>68.3</v>
      </c>
      <c r="M5931">
        <v>159</v>
      </c>
      <c r="N5931">
        <v>-2.9000000000000001E-2</v>
      </c>
      <c r="O5931">
        <v>231</v>
      </c>
      <c r="P5931">
        <v>-0.48</v>
      </c>
      <c r="Q5931">
        <v>175</v>
      </c>
      <c r="R5931">
        <v>102.9</v>
      </c>
      <c r="S5931">
        <v>191</v>
      </c>
      <c r="T5931">
        <v>103.3</v>
      </c>
      <c r="U5931">
        <v>152</v>
      </c>
      <c r="V5931">
        <v>0.97</v>
      </c>
      <c r="W5931">
        <v>137</v>
      </c>
    </row>
    <row r="5932" spans="1:23" x14ac:dyDescent="0.25">
      <c r="A5932">
        <f>COUNTIF('Value Matchup'!$D$356:$D$423,D5932)</f>
        <v>0</v>
      </c>
      <c r="B5932" t="s">
        <v>2273</v>
      </c>
      <c r="C5932">
        <v>97</v>
      </c>
      <c r="D5932" t="s">
        <v>126</v>
      </c>
      <c r="E5932" t="s">
        <v>123</v>
      </c>
      <c r="F5932" s="79" t="s">
        <v>2255</v>
      </c>
      <c r="G5932">
        <v>5.75</v>
      </c>
      <c r="H5932">
        <v>106.8</v>
      </c>
      <c r="I5932">
        <v>105</v>
      </c>
      <c r="J5932">
        <v>101.1</v>
      </c>
      <c r="K5932">
        <v>124</v>
      </c>
      <c r="L5932">
        <v>69.099999999999994</v>
      </c>
      <c r="M5932">
        <v>126</v>
      </c>
      <c r="N5932">
        <v>-6.3E-2</v>
      </c>
      <c r="O5932">
        <v>292</v>
      </c>
      <c r="P5932">
        <v>-1.3</v>
      </c>
      <c r="Q5932">
        <v>190</v>
      </c>
      <c r="R5932">
        <v>100.9</v>
      </c>
      <c r="S5932">
        <v>236</v>
      </c>
      <c r="T5932">
        <v>102.2</v>
      </c>
      <c r="U5932">
        <v>108</v>
      </c>
      <c r="V5932">
        <v>-4.07</v>
      </c>
      <c r="W5932">
        <v>256</v>
      </c>
    </row>
    <row r="5933" spans="1:23" x14ac:dyDescent="0.25">
      <c r="A5933">
        <f>COUNTIF('Value Matchup'!$D$356:$D$423,D5933)</f>
        <v>0</v>
      </c>
      <c r="B5933" t="s">
        <v>2273</v>
      </c>
      <c r="C5933">
        <v>98</v>
      </c>
      <c r="D5933" t="s">
        <v>321</v>
      </c>
      <c r="E5933" t="s">
        <v>153</v>
      </c>
      <c r="F5933" s="79" t="s">
        <v>811</v>
      </c>
      <c r="G5933">
        <v>5.74</v>
      </c>
      <c r="H5933">
        <v>109.6</v>
      </c>
      <c r="I5933">
        <v>69</v>
      </c>
      <c r="J5933">
        <v>103.8</v>
      </c>
      <c r="K5933">
        <v>183</v>
      </c>
      <c r="L5933">
        <v>65.2</v>
      </c>
      <c r="M5933">
        <v>265</v>
      </c>
      <c r="N5933">
        <v>2E-3</v>
      </c>
      <c r="O5933">
        <v>163</v>
      </c>
      <c r="P5933">
        <v>-1.1299999999999999</v>
      </c>
      <c r="Q5933">
        <v>185</v>
      </c>
      <c r="R5933">
        <v>102.1</v>
      </c>
      <c r="S5933">
        <v>214</v>
      </c>
      <c r="T5933">
        <v>103.3</v>
      </c>
      <c r="U5933">
        <v>146</v>
      </c>
      <c r="V5933">
        <v>0.42</v>
      </c>
      <c r="W5933">
        <v>151</v>
      </c>
    </row>
    <row r="5934" spans="1:23" x14ac:dyDescent="0.25">
      <c r="A5934">
        <f>COUNTIF('Value Matchup'!$D$356:$D$423,D5934)</f>
        <v>1</v>
      </c>
      <c r="B5934" t="s">
        <v>2273</v>
      </c>
      <c r="C5934">
        <v>99</v>
      </c>
      <c r="D5934" t="s">
        <v>410</v>
      </c>
      <c r="E5934" t="s">
        <v>1668</v>
      </c>
      <c r="F5934" s="79" t="s">
        <v>1844</v>
      </c>
      <c r="G5934">
        <v>5.44</v>
      </c>
      <c r="H5934">
        <v>105.3</v>
      </c>
      <c r="I5934">
        <v>128</v>
      </c>
      <c r="J5934">
        <v>99.8</v>
      </c>
      <c r="K5934">
        <v>97</v>
      </c>
      <c r="L5934">
        <v>71.3</v>
      </c>
      <c r="M5934">
        <v>56</v>
      </c>
      <c r="N5934">
        <v>0.01</v>
      </c>
      <c r="O5934">
        <v>141</v>
      </c>
      <c r="P5934">
        <v>12.08</v>
      </c>
      <c r="Q5934">
        <v>4</v>
      </c>
      <c r="R5934">
        <v>111</v>
      </c>
      <c r="S5934">
        <v>3</v>
      </c>
      <c r="T5934">
        <v>98.9</v>
      </c>
      <c r="U5934">
        <v>18</v>
      </c>
      <c r="V5934">
        <v>7.6</v>
      </c>
      <c r="W5934">
        <v>25</v>
      </c>
    </row>
    <row r="5935" spans="1:23" x14ac:dyDescent="0.25">
      <c r="A5935">
        <f>COUNTIF('Value Matchup'!$D$356:$D$423,D5935)</f>
        <v>0</v>
      </c>
      <c r="B5935" t="s">
        <v>2273</v>
      </c>
      <c r="C5935">
        <v>100</v>
      </c>
      <c r="D5935" t="s">
        <v>2256</v>
      </c>
      <c r="E5935" t="s">
        <v>108</v>
      </c>
      <c r="F5935" s="79" t="s">
        <v>2026</v>
      </c>
      <c r="G5935">
        <v>5.39</v>
      </c>
      <c r="H5935">
        <v>103.2</v>
      </c>
      <c r="I5935">
        <v>157</v>
      </c>
      <c r="J5935">
        <v>97.8</v>
      </c>
      <c r="K5935">
        <v>66</v>
      </c>
      <c r="L5935">
        <v>66.2</v>
      </c>
      <c r="M5935">
        <v>235</v>
      </c>
      <c r="N5935">
        <v>2.3E-2</v>
      </c>
      <c r="O5935">
        <v>108</v>
      </c>
      <c r="P5935">
        <v>-4.5999999999999996</v>
      </c>
      <c r="Q5935">
        <v>244</v>
      </c>
      <c r="R5935">
        <v>99.8</v>
      </c>
      <c r="S5935">
        <v>257</v>
      </c>
      <c r="T5935">
        <v>104.4</v>
      </c>
      <c r="U5935">
        <v>198</v>
      </c>
      <c r="V5935">
        <v>12.81</v>
      </c>
      <c r="W5935">
        <v>5</v>
      </c>
    </row>
    <row r="5936" spans="1:23" x14ac:dyDescent="0.25">
      <c r="A5936">
        <f>COUNTIF('Value Matchup'!$D$356:$D$423,D5936)</f>
        <v>0</v>
      </c>
      <c r="B5936" t="s">
        <v>2273</v>
      </c>
      <c r="C5936">
        <v>101</v>
      </c>
      <c r="D5936" t="s">
        <v>344</v>
      </c>
      <c r="E5936" t="s">
        <v>151</v>
      </c>
      <c r="F5936" s="79" t="s">
        <v>1988</v>
      </c>
      <c r="G5936">
        <v>5.21</v>
      </c>
      <c r="H5936">
        <v>107.7</v>
      </c>
      <c r="I5936">
        <v>92</v>
      </c>
      <c r="J5936">
        <v>102.5</v>
      </c>
      <c r="K5936">
        <v>154</v>
      </c>
      <c r="L5936">
        <v>68.900000000000006</v>
      </c>
      <c r="M5936">
        <v>140</v>
      </c>
      <c r="N5936">
        <v>-7.0999999999999994E-2</v>
      </c>
      <c r="O5936">
        <v>297</v>
      </c>
      <c r="P5936">
        <v>0.91</v>
      </c>
      <c r="Q5936">
        <v>137</v>
      </c>
      <c r="R5936">
        <v>103.8</v>
      </c>
      <c r="S5936">
        <v>160</v>
      </c>
      <c r="T5936">
        <v>102.8</v>
      </c>
      <c r="U5936">
        <v>132</v>
      </c>
      <c r="V5936">
        <v>2.61</v>
      </c>
      <c r="W5936">
        <v>99</v>
      </c>
    </row>
    <row r="5937" spans="1:23" x14ac:dyDescent="0.25">
      <c r="A5937">
        <f>COUNTIF('Value Matchup'!$D$356:$D$423,D5937)</f>
        <v>0</v>
      </c>
      <c r="B5937" t="s">
        <v>2273</v>
      </c>
      <c r="C5937">
        <v>102</v>
      </c>
      <c r="D5937" t="s">
        <v>188</v>
      </c>
      <c r="E5937" t="s">
        <v>173</v>
      </c>
      <c r="F5937" s="79" t="s">
        <v>450</v>
      </c>
      <c r="G5937">
        <v>5.01</v>
      </c>
      <c r="H5937">
        <v>104</v>
      </c>
      <c r="I5937">
        <v>145</v>
      </c>
      <c r="J5937">
        <v>99</v>
      </c>
      <c r="K5937">
        <v>86</v>
      </c>
      <c r="L5937">
        <v>63.3</v>
      </c>
      <c r="M5937">
        <v>300</v>
      </c>
      <c r="N5937">
        <v>5.0999999999999997E-2</v>
      </c>
      <c r="O5937">
        <v>56</v>
      </c>
      <c r="P5937">
        <v>2.37</v>
      </c>
      <c r="Q5937">
        <v>114</v>
      </c>
      <c r="R5937">
        <v>105.2</v>
      </c>
      <c r="S5937">
        <v>109</v>
      </c>
      <c r="T5937">
        <v>102.9</v>
      </c>
      <c r="U5937">
        <v>133</v>
      </c>
      <c r="V5937">
        <v>3.03</v>
      </c>
      <c r="W5937">
        <v>88</v>
      </c>
    </row>
    <row r="5938" spans="1:23" x14ac:dyDescent="0.25">
      <c r="A5938">
        <f>COUNTIF('Value Matchup'!$D$356:$D$423,D5938)</f>
        <v>0</v>
      </c>
      <c r="B5938" t="s">
        <v>2273</v>
      </c>
      <c r="C5938">
        <v>103</v>
      </c>
      <c r="D5938" t="s">
        <v>288</v>
      </c>
      <c r="E5938" t="s">
        <v>134</v>
      </c>
      <c r="F5938" s="79" t="s">
        <v>1188</v>
      </c>
      <c r="G5938">
        <v>5</v>
      </c>
      <c r="H5938">
        <v>105.8</v>
      </c>
      <c r="I5938">
        <v>118</v>
      </c>
      <c r="J5938">
        <v>100.8</v>
      </c>
      <c r="K5938">
        <v>119</v>
      </c>
      <c r="L5938">
        <v>66.5</v>
      </c>
      <c r="M5938">
        <v>225</v>
      </c>
      <c r="N5938">
        <v>-1.9E-2</v>
      </c>
      <c r="O5938">
        <v>201</v>
      </c>
      <c r="P5938">
        <v>5.16</v>
      </c>
      <c r="Q5938">
        <v>75</v>
      </c>
      <c r="R5938">
        <v>106.8</v>
      </c>
      <c r="S5938">
        <v>59</v>
      </c>
      <c r="T5938">
        <v>101.6</v>
      </c>
      <c r="U5938">
        <v>90</v>
      </c>
      <c r="V5938">
        <v>-6.48</v>
      </c>
      <c r="W5938">
        <v>295</v>
      </c>
    </row>
    <row r="5939" spans="1:23" x14ac:dyDescent="0.25">
      <c r="A5939">
        <f>COUNTIF('Value Matchup'!$D$356:$D$423,D5939)</f>
        <v>1</v>
      </c>
      <c r="B5939" t="s">
        <v>2273</v>
      </c>
      <c r="C5939">
        <v>104</v>
      </c>
      <c r="D5939" t="s">
        <v>226</v>
      </c>
      <c r="E5939" t="s">
        <v>167</v>
      </c>
      <c r="F5939" s="79" t="s">
        <v>542</v>
      </c>
      <c r="G5939">
        <v>4.99</v>
      </c>
      <c r="H5939">
        <v>108.7</v>
      </c>
      <c r="I5939">
        <v>77</v>
      </c>
      <c r="J5939">
        <v>103.7</v>
      </c>
      <c r="K5939">
        <v>182</v>
      </c>
      <c r="L5939">
        <v>66</v>
      </c>
      <c r="M5939">
        <v>239</v>
      </c>
      <c r="N5939">
        <v>6.4000000000000001E-2</v>
      </c>
      <c r="O5939">
        <v>28</v>
      </c>
      <c r="P5939">
        <v>6.12</v>
      </c>
      <c r="Q5939">
        <v>63</v>
      </c>
      <c r="R5939">
        <v>106.5</v>
      </c>
      <c r="S5939">
        <v>68</v>
      </c>
      <c r="T5939">
        <v>100.3</v>
      </c>
      <c r="U5939">
        <v>60</v>
      </c>
      <c r="V5939">
        <v>1.53</v>
      </c>
      <c r="W5939">
        <v>125</v>
      </c>
    </row>
    <row r="5940" spans="1:23" x14ac:dyDescent="0.25">
      <c r="A5940">
        <f>COUNTIF('Value Matchup'!$D$356:$D$423,D5940)</f>
        <v>0</v>
      </c>
      <c r="B5940" t="s">
        <v>2273</v>
      </c>
      <c r="C5940">
        <v>105</v>
      </c>
      <c r="D5940" t="s">
        <v>335</v>
      </c>
      <c r="E5940" t="s">
        <v>150</v>
      </c>
      <c r="F5940" s="79" t="s">
        <v>450</v>
      </c>
      <c r="G5940">
        <v>4.87</v>
      </c>
      <c r="H5940">
        <v>98</v>
      </c>
      <c r="I5940">
        <v>251</v>
      </c>
      <c r="J5940">
        <v>93.1</v>
      </c>
      <c r="K5940">
        <v>19</v>
      </c>
      <c r="L5940">
        <v>69.599999999999994</v>
      </c>
      <c r="M5940">
        <v>101</v>
      </c>
      <c r="N5940">
        <v>3.7999999999999999E-2</v>
      </c>
      <c r="O5940">
        <v>80</v>
      </c>
      <c r="P5940">
        <v>2.78</v>
      </c>
      <c r="Q5940">
        <v>108</v>
      </c>
      <c r="R5940">
        <v>104</v>
      </c>
      <c r="S5940">
        <v>147</v>
      </c>
      <c r="T5940">
        <v>101.2</v>
      </c>
      <c r="U5940">
        <v>78</v>
      </c>
      <c r="V5940">
        <v>-9.89</v>
      </c>
      <c r="W5940">
        <v>320</v>
      </c>
    </row>
    <row r="5941" spans="1:23" x14ac:dyDescent="0.25">
      <c r="A5941">
        <f>COUNTIF('Value Matchup'!$D$356:$D$423,D5941)</f>
        <v>1</v>
      </c>
      <c r="B5941" t="s">
        <v>2273</v>
      </c>
      <c r="C5941">
        <v>106</v>
      </c>
      <c r="D5941" t="s">
        <v>46</v>
      </c>
      <c r="E5941" t="s">
        <v>134</v>
      </c>
      <c r="F5941" s="79" t="s">
        <v>1860</v>
      </c>
      <c r="G5941">
        <v>4.6900000000000004</v>
      </c>
      <c r="H5941">
        <v>108.2</v>
      </c>
      <c r="I5941">
        <v>80</v>
      </c>
      <c r="J5941">
        <v>103.5</v>
      </c>
      <c r="K5941">
        <v>178</v>
      </c>
      <c r="L5941">
        <v>68.3</v>
      </c>
      <c r="M5941">
        <v>160</v>
      </c>
      <c r="N5941">
        <v>-0.09</v>
      </c>
      <c r="O5941">
        <v>313</v>
      </c>
      <c r="P5941">
        <v>4.2300000000000004</v>
      </c>
      <c r="Q5941">
        <v>93</v>
      </c>
      <c r="R5941">
        <v>106.2</v>
      </c>
      <c r="S5941">
        <v>78</v>
      </c>
      <c r="T5941">
        <v>102</v>
      </c>
      <c r="U5941">
        <v>103</v>
      </c>
      <c r="V5941">
        <v>-6.93</v>
      </c>
      <c r="W5941">
        <v>297</v>
      </c>
    </row>
    <row r="5942" spans="1:23" x14ac:dyDescent="0.25">
      <c r="A5942">
        <f>COUNTIF('Value Matchup'!$D$356:$D$423,D5942)</f>
        <v>0</v>
      </c>
      <c r="B5942" t="s">
        <v>2273</v>
      </c>
      <c r="C5942">
        <v>107</v>
      </c>
      <c r="D5942" t="s">
        <v>255</v>
      </c>
      <c r="E5942" t="s">
        <v>123</v>
      </c>
      <c r="F5942" s="79" t="s">
        <v>446</v>
      </c>
      <c r="G5942">
        <v>4.63</v>
      </c>
      <c r="H5942">
        <v>99.7</v>
      </c>
      <c r="I5942">
        <v>217</v>
      </c>
      <c r="J5942">
        <v>95</v>
      </c>
      <c r="K5942">
        <v>31</v>
      </c>
      <c r="L5942">
        <v>70.599999999999994</v>
      </c>
      <c r="M5942">
        <v>69</v>
      </c>
      <c r="N5942">
        <v>5.3999999999999999E-2</v>
      </c>
      <c r="O5942">
        <v>48</v>
      </c>
      <c r="P5942">
        <v>0.18</v>
      </c>
      <c r="Q5942">
        <v>151</v>
      </c>
      <c r="R5942">
        <v>102.8</v>
      </c>
      <c r="S5942">
        <v>195</v>
      </c>
      <c r="T5942">
        <v>102.6</v>
      </c>
      <c r="U5942">
        <v>121</v>
      </c>
      <c r="V5942">
        <v>-1.04</v>
      </c>
      <c r="W5942">
        <v>193</v>
      </c>
    </row>
    <row r="5943" spans="1:23" x14ac:dyDescent="0.25">
      <c r="A5943">
        <f>COUNTIF('Value Matchup'!$D$356:$D$423,D5943)</f>
        <v>0</v>
      </c>
      <c r="B5943" t="s">
        <v>2273</v>
      </c>
      <c r="C5943">
        <v>108</v>
      </c>
      <c r="D5943" t="s">
        <v>353</v>
      </c>
      <c r="E5943" t="s">
        <v>155</v>
      </c>
      <c r="F5943" s="79" t="s">
        <v>1405</v>
      </c>
      <c r="G5943">
        <v>4.4400000000000004</v>
      </c>
      <c r="H5943">
        <v>107.6</v>
      </c>
      <c r="I5943">
        <v>94</v>
      </c>
      <c r="J5943">
        <v>103.2</v>
      </c>
      <c r="K5943">
        <v>167</v>
      </c>
      <c r="L5943">
        <v>67.7</v>
      </c>
      <c r="M5943">
        <v>182</v>
      </c>
      <c r="N5943">
        <v>-2.5000000000000001E-2</v>
      </c>
      <c r="O5943">
        <v>217</v>
      </c>
      <c r="P5943">
        <v>2.92</v>
      </c>
      <c r="Q5943">
        <v>105</v>
      </c>
      <c r="R5943">
        <v>104.8</v>
      </c>
      <c r="S5943">
        <v>118</v>
      </c>
      <c r="T5943">
        <v>101.8</v>
      </c>
      <c r="U5943">
        <v>96</v>
      </c>
      <c r="V5943">
        <v>2.29</v>
      </c>
      <c r="W5943">
        <v>106</v>
      </c>
    </row>
    <row r="5944" spans="1:23" x14ac:dyDescent="0.25">
      <c r="A5944">
        <f>COUNTIF('Value Matchup'!$D$356:$D$423,D5944)</f>
        <v>0</v>
      </c>
      <c r="B5944" t="s">
        <v>2273</v>
      </c>
      <c r="C5944">
        <v>109</v>
      </c>
      <c r="D5944" t="s">
        <v>319</v>
      </c>
      <c r="E5944" t="s">
        <v>1974</v>
      </c>
      <c r="F5944" s="79" t="s">
        <v>1080</v>
      </c>
      <c r="G5944">
        <v>4.33</v>
      </c>
      <c r="H5944">
        <v>105.4</v>
      </c>
      <c r="I5944">
        <v>125</v>
      </c>
      <c r="J5944">
        <v>101</v>
      </c>
      <c r="K5944">
        <v>122</v>
      </c>
      <c r="L5944">
        <v>69.400000000000006</v>
      </c>
      <c r="M5944">
        <v>111</v>
      </c>
      <c r="N5944">
        <v>-7.5999999999999998E-2</v>
      </c>
      <c r="O5944">
        <v>304</v>
      </c>
      <c r="P5944">
        <v>-3.4</v>
      </c>
      <c r="Q5944">
        <v>228</v>
      </c>
      <c r="R5944">
        <v>102.5</v>
      </c>
      <c r="S5944">
        <v>204</v>
      </c>
      <c r="T5944">
        <v>105.9</v>
      </c>
      <c r="U5944">
        <v>253</v>
      </c>
      <c r="V5944">
        <v>-2.4900000000000002</v>
      </c>
      <c r="W5944">
        <v>223</v>
      </c>
    </row>
    <row r="5945" spans="1:23" x14ac:dyDescent="0.25">
      <c r="A5945">
        <f>COUNTIF('Value Matchup'!$D$356:$D$423,D5945)</f>
        <v>0</v>
      </c>
      <c r="B5945" t="s">
        <v>2273</v>
      </c>
      <c r="C5945">
        <v>110</v>
      </c>
      <c r="D5945" t="s">
        <v>373</v>
      </c>
      <c r="E5945" t="s">
        <v>167</v>
      </c>
      <c r="F5945" s="79" t="s">
        <v>1194</v>
      </c>
      <c r="G5945">
        <v>4.2300000000000004</v>
      </c>
      <c r="H5945">
        <v>110</v>
      </c>
      <c r="I5945">
        <v>62</v>
      </c>
      <c r="J5945">
        <v>105.8</v>
      </c>
      <c r="K5945">
        <v>222</v>
      </c>
      <c r="L5945">
        <v>76.5</v>
      </c>
      <c r="M5945">
        <v>4</v>
      </c>
      <c r="N5945">
        <v>-2.9000000000000001E-2</v>
      </c>
      <c r="O5945">
        <v>232</v>
      </c>
      <c r="P5945">
        <v>2.85</v>
      </c>
      <c r="Q5945">
        <v>106</v>
      </c>
      <c r="R5945">
        <v>104.9</v>
      </c>
      <c r="S5945">
        <v>116</v>
      </c>
      <c r="T5945">
        <v>102</v>
      </c>
      <c r="U5945">
        <v>105</v>
      </c>
      <c r="V5945">
        <v>-2.37</v>
      </c>
      <c r="W5945">
        <v>221</v>
      </c>
    </row>
    <row r="5946" spans="1:23" x14ac:dyDescent="0.25">
      <c r="A5946">
        <f>COUNTIF('Value Matchup'!$D$356:$D$423,D5946)</f>
        <v>0</v>
      </c>
      <c r="B5946" t="s">
        <v>2273</v>
      </c>
      <c r="C5946">
        <v>111</v>
      </c>
      <c r="D5946" t="s">
        <v>395</v>
      </c>
      <c r="E5946" t="s">
        <v>169</v>
      </c>
      <c r="F5946" s="79" t="s">
        <v>456</v>
      </c>
      <c r="G5946">
        <v>4.21</v>
      </c>
      <c r="H5946">
        <v>103.1</v>
      </c>
      <c r="I5946">
        <v>160</v>
      </c>
      <c r="J5946">
        <v>98.8</v>
      </c>
      <c r="K5946">
        <v>84</v>
      </c>
      <c r="L5946">
        <v>68.599999999999994</v>
      </c>
      <c r="M5946">
        <v>147</v>
      </c>
      <c r="N5946">
        <v>5.3999999999999999E-2</v>
      </c>
      <c r="O5946">
        <v>49</v>
      </c>
      <c r="P5946">
        <v>-1.66</v>
      </c>
      <c r="Q5946">
        <v>196</v>
      </c>
      <c r="R5946">
        <v>101.7</v>
      </c>
      <c r="S5946">
        <v>223</v>
      </c>
      <c r="T5946">
        <v>103.4</v>
      </c>
      <c r="U5946">
        <v>155</v>
      </c>
      <c r="V5946">
        <v>-3.79</v>
      </c>
      <c r="W5946">
        <v>253</v>
      </c>
    </row>
    <row r="5947" spans="1:23" x14ac:dyDescent="0.25">
      <c r="A5947">
        <f>COUNTIF('Value Matchup'!$D$356:$D$423,D5947)</f>
        <v>0</v>
      </c>
      <c r="B5947" t="s">
        <v>2273</v>
      </c>
      <c r="C5947">
        <v>112</v>
      </c>
      <c r="D5947" t="s">
        <v>73</v>
      </c>
      <c r="E5947" t="s">
        <v>161</v>
      </c>
      <c r="F5947" s="79" t="s">
        <v>2026</v>
      </c>
      <c r="G5947">
        <v>4.18</v>
      </c>
      <c r="H5947">
        <v>104.6</v>
      </c>
      <c r="I5947">
        <v>137</v>
      </c>
      <c r="J5947">
        <v>100.4</v>
      </c>
      <c r="K5947">
        <v>111</v>
      </c>
      <c r="L5947">
        <v>68.900000000000006</v>
      </c>
      <c r="M5947">
        <v>141</v>
      </c>
      <c r="N5947">
        <v>-1.7999999999999999E-2</v>
      </c>
      <c r="O5947">
        <v>198</v>
      </c>
      <c r="P5947">
        <v>-6.27</v>
      </c>
      <c r="Q5947">
        <v>260</v>
      </c>
      <c r="R5947">
        <v>98.7</v>
      </c>
      <c r="S5947">
        <v>280</v>
      </c>
      <c r="T5947">
        <v>104.9</v>
      </c>
      <c r="U5947">
        <v>219</v>
      </c>
      <c r="V5947">
        <v>-7.83</v>
      </c>
      <c r="W5947">
        <v>306</v>
      </c>
    </row>
    <row r="5948" spans="1:23" x14ac:dyDescent="0.25">
      <c r="A5948">
        <f>COUNTIF('Value Matchup'!$D$356:$D$423,D5948)</f>
        <v>1</v>
      </c>
      <c r="B5948" t="s">
        <v>2273</v>
      </c>
      <c r="C5948">
        <v>113</v>
      </c>
      <c r="D5948" t="s">
        <v>238</v>
      </c>
      <c r="E5948" t="s">
        <v>134</v>
      </c>
      <c r="F5948" s="79" t="s">
        <v>1660</v>
      </c>
      <c r="G5948">
        <v>4.16</v>
      </c>
      <c r="H5948">
        <v>108.1</v>
      </c>
      <c r="I5948">
        <v>85</v>
      </c>
      <c r="J5948">
        <v>103.9</v>
      </c>
      <c r="K5948">
        <v>185</v>
      </c>
      <c r="L5948">
        <v>65.2</v>
      </c>
      <c r="M5948">
        <v>267</v>
      </c>
      <c r="N5948">
        <v>-0.115</v>
      </c>
      <c r="O5948">
        <v>321</v>
      </c>
      <c r="P5948">
        <v>4.72</v>
      </c>
      <c r="Q5948">
        <v>85</v>
      </c>
      <c r="R5948">
        <v>106.1</v>
      </c>
      <c r="S5948">
        <v>81</v>
      </c>
      <c r="T5948">
        <v>101.4</v>
      </c>
      <c r="U5948">
        <v>83</v>
      </c>
      <c r="V5948">
        <v>-7.22</v>
      </c>
      <c r="W5948">
        <v>302</v>
      </c>
    </row>
    <row r="5949" spans="1:23" x14ac:dyDescent="0.25">
      <c r="A5949">
        <f>COUNTIF('Value Matchup'!$D$356:$D$423,D5949)</f>
        <v>0</v>
      </c>
      <c r="B5949" t="s">
        <v>2273</v>
      </c>
      <c r="C5949">
        <v>114</v>
      </c>
      <c r="D5949" t="s">
        <v>2105</v>
      </c>
      <c r="E5949" t="s">
        <v>144</v>
      </c>
      <c r="F5949" s="79" t="s">
        <v>542</v>
      </c>
      <c r="G5949">
        <v>4.1500000000000004</v>
      </c>
      <c r="H5949">
        <v>107.2</v>
      </c>
      <c r="I5949">
        <v>100</v>
      </c>
      <c r="J5949">
        <v>103</v>
      </c>
      <c r="K5949">
        <v>164</v>
      </c>
      <c r="L5949">
        <v>65.099999999999994</v>
      </c>
      <c r="M5949">
        <v>272</v>
      </c>
      <c r="N5949">
        <v>-6.4000000000000001E-2</v>
      </c>
      <c r="O5949">
        <v>293</v>
      </c>
      <c r="P5949">
        <v>-0.34</v>
      </c>
      <c r="Q5949">
        <v>171</v>
      </c>
      <c r="R5949">
        <v>104</v>
      </c>
      <c r="S5949">
        <v>145</v>
      </c>
      <c r="T5949">
        <v>104.3</v>
      </c>
      <c r="U5949">
        <v>194</v>
      </c>
      <c r="V5949">
        <v>-1.82</v>
      </c>
      <c r="W5949">
        <v>211</v>
      </c>
    </row>
    <row r="5950" spans="1:23" x14ac:dyDescent="0.25">
      <c r="A5950">
        <f>COUNTIF('Value Matchup'!$D$356:$D$423,D5950)</f>
        <v>0</v>
      </c>
      <c r="B5950" t="s">
        <v>2273</v>
      </c>
      <c r="C5950">
        <v>115</v>
      </c>
      <c r="D5950" t="s">
        <v>315</v>
      </c>
      <c r="E5950" t="s">
        <v>112</v>
      </c>
      <c r="F5950" s="79" t="s">
        <v>1564</v>
      </c>
      <c r="G5950">
        <v>4.09</v>
      </c>
      <c r="H5950">
        <v>108.2</v>
      </c>
      <c r="I5950">
        <v>79</v>
      </c>
      <c r="J5950">
        <v>104.2</v>
      </c>
      <c r="K5950">
        <v>192</v>
      </c>
      <c r="L5950">
        <v>67.8</v>
      </c>
      <c r="M5950">
        <v>176</v>
      </c>
      <c r="N5950">
        <v>3.3000000000000002E-2</v>
      </c>
      <c r="O5950">
        <v>89</v>
      </c>
      <c r="P5950">
        <v>7.0000000000000007E-2</v>
      </c>
      <c r="Q5950">
        <v>153</v>
      </c>
      <c r="R5950">
        <v>105.9</v>
      </c>
      <c r="S5950">
        <v>87</v>
      </c>
      <c r="T5950">
        <v>105.8</v>
      </c>
      <c r="U5950">
        <v>252</v>
      </c>
      <c r="V5950">
        <v>-2</v>
      </c>
      <c r="W5950">
        <v>216</v>
      </c>
    </row>
    <row r="5951" spans="1:23" x14ac:dyDescent="0.25">
      <c r="A5951">
        <f>COUNTIF('Value Matchup'!$D$356:$D$423,D5951)</f>
        <v>0</v>
      </c>
      <c r="B5951" t="s">
        <v>2273</v>
      </c>
      <c r="C5951">
        <v>116</v>
      </c>
      <c r="D5951" t="s">
        <v>2257</v>
      </c>
      <c r="E5951" t="s">
        <v>136</v>
      </c>
      <c r="F5951" s="79" t="s">
        <v>647</v>
      </c>
      <c r="G5951">
        <v>3.99</v>
      </c>
      <c r="H5951">
        <v>109.9</v>
      </c>
      <c r="I5951">
        <v>64</v>
      </c>
      <c r="J5951">
        <v>105.9</v>
      </c>
      <c r="K5951">
        <v>227</v>
      </c>
      <c r="L5951">
        <v>69.099999999999994</v>
      </c>
      <c r="M5951">
        <v>127</v>
      </c>
      <c r="N5951">
        <v>1.2999999999999999E-2</v>
      </c>
      <c r="O5951">
        <v>133</v>
      </c>
      <c r="P5951">
        <v>-8.67</v>
      </c>
      <c r="Q5951">
        <v>291</v>
      </c>
      <c r="R5951">
        <v>98.5</v>
      </c>
      <c r="S5951">
        <v>284</v>
      </c>
      <c r="T5951">
        <v>107.2</v>
      </c>
      <c r="U5951">
        <v>292</v>
      </c>
      <c r="V5951">
        <v>0.87</v>
      </c>
      <c r="W5951">
        <v>141</v>
      </c>
    </row>
    <row r="5952" spans="1:23" x14ac:dyDescent="0.25">
      <c r="A5952">
        <f>COUNTIF('Value Matchup'!$D$356:$D$423,D5952)</f>
        <v>0</v>
      </c>
      <c r="B5952" t="s">
        <v>2273</v>
      </c>
      <c r="C5952">
        <v>117</v>
      </c>
      <c r="D5952" t="s">
        <v>262</v>
      </c>
      <c r="E5952" t="s">
        <v>161</v>
      </c>
      <c r="F5952" s="79" t="s">
        <v>2073</v>
      </c>
      <c r="G5952">
        <v>3.98</v>
      </c>
      <c r="H5952">
        <v>106.7</v>
      </c>
      <c r="I5952">
        <v>107</v>
      </c>
      <c r="J5952">
        <v>102.8</v>
      </c>
      <c r="K5952">
        <v>160</v>
      </c>
      <c r="L5952">
        <v>68.400000000000006</v>
      </c>
      <c r="M5952">
        <v>157</v>
      </c>
      <c r="N5952">
        <v>-5.8999999999999997E-2</v>
      </c>
      <c r="O5952">
        <v>285</v>
      </c>
      <c r="P5952">
        <v>-5.53</v>
      </c>
      <c r="Q5952">
        <v>253</v>
      </c>
      <c r="R5952">
        <v>99.4</v>
      </c>
      <c r="S5952">
        <v>267</v>
      </c>
      <c r="T5952">
        <v>105</v>
      </c>
      <c r="U5952">
        <v>221</v>
      </c>
      <c r="V5952">
        <v>-4.28</v>
      </c>
      <c r="W5952">
        <v>261</v>
      </c>
    </row>
    <row r="5953" spans="1:23" x14ac:dyDescent="0.25">
      <c r="A5953">
        <f>COUNTIF('Value Matchup'!$D$356:$D$423,D5953)</f>
        <v>0</v>
      </c>
      <c r="B5953" t="s">
        <v>2273</v>
      </c>
      <c r="C5953">
        <v>118</v>
      </c>
      <c r="D5953" t="s">
        <v>2258</v>
      </c>
      <c r="E5953" t="s">
        <v>173</v>
      </c>
      <c r="F5953" s="79" t="s">
        <v>515</v>
      </c>
      <c r="G5953">
        <v>3.85</v>
      </c>
      <c r="H5953">
        <v>108.9</v>
      </c>
      <c r="I5953">
        <v>74</v>
      </c>
      <c r="J5953">
        <v>105</v>
      </c>
      <c r="K5953">
        <v>208</v>
      </c>
      <c r="L5953">
        <v>67.5</v>
      </c>
      <c r="M5953">
        <v>191</v>
      </c>
      <c r="N5953">
        <v>0.04</v>
      </c>
      <c r="O5953">
        <v>74</v>
      </c>
      <c r="P5953">
        <v>1.84</v>
      </c>
      <c r="Q5953">
        <v>124</v>
      </c>
      <c r="R5953">
        <v>104.3</v>
      </c>
      <c r="S5953">
        <v>137</v>
      </c>
      <c r="T5953">
        <v>102.4</v>
      </c>
      <c r="U5953">
        <v>118</v>
      </c>
      <c r="V5953">
        <v>0.67</v>
      </c>
      <c r="W5953">
        <v>145</v>
      </c>
    </row>
    <row r="5954" spans="1:23" x14ac:dyDescent="0.25">
      <c r="A5954">
        <f>COUNTIF('Value Matchup'!$D$356:$D$423,D5954)</f>
        <v>0</v>
      </c>
      <c r="B5954" t="s">
        <v>2273</v>
      </c>
      <c r="C5954">
        <v>119</v>
      </c>
      <c r="D5954" t="s">
        <v>1632</v>
      </c>
      <c r="E5954" t="s">
        <v>169</v>
      </c>
      <c r="F5954" s="79" t="s">
        <v>811</v>
      </c>
      <c r="G5954">
        <v>3.7</v>
      </c>
      <c r="H5954">
        <v>101.5</v>
      </c>
      <c r="I5954">
        <v>187</v>
      </c>
      <c r="J5954">
        <v>97.8</v>
      </c>
      <c r="K5954">
        <v>64</v>
      </c>
      <c r="L5954">
        <v>65.099999999999994</v>
      </c>
      <c r="M5954">
        <v>271</v>
      </c>
      <c r="N5954">
        <v>0.14199999999999999</v>
      </c>
      <c r="O5954">
        <v>1</v>
      </c>
      <c r="P5954">
        <v>1.79</v>
      </c>
      <c r="Q5954">
        <v>125</v>
      </c>
      <c r="R5954">
        <v>104.5</v>
      </c>
      <c r="S5954">
        <v>131</v>
      </c>
      <c r="T5954">
        <v>102.7</v>
      </c>
      <c r="U5954">
        <v>123</v>
      </c>
      <c r="V5954">
        <v>9.43</v>
      </c>
      <c r="W5954">
        <v>13</v>
      </c>
    </row>
    <row r="5955" spans="1:23" x14ac:dyDescent="0.25">
      <c r="A5955">
        <f>COUNTIF('Value Matchup'!$D$356:$D$423,D5955)</f>
        <v>1</v>
      </c>
      <c r="B5955" t="s">
        <v>2273</v>
      </c>
      <c r="C5955">
        <v>120</v>
      </c>
      <c r="D5955" t="s">
        <v>244</v>
      </c>
      <c r="E5955" t="s">
        <v>134</v>
      </c>
      <c r="F5955" s="79" t="s">
        <v>1078</v>
      </c>
      <c r="G5955">
        <v>3.67</v>
      </c>
      <c r="H5955">
        <v>104</v>
      </c>
      <c r="I5955">
        <v>146</v>
      </c>
      <c r="J5955">
        <v>100.3</v>
      </c>
      <c r="K5955">
        <v>105</v>
      </c>
      <c r="L5955">
        <v>65.900000000000006</v>
      </c>
      <c r="M5955">
        <v>244</v>
      </c>
      <c r="N5955">
        <v>-5.0000000000000001E-3</v>
      </c>
      <c r="O5955">
        <v>179</v>
      </c>
      <c r="P5955">
        <v>5.86</v>
      </c>
      <c r="Q5955">
        <v>66</v>
      </c>
      <c r="R5955">
        <v>108</v>
      </c>
      <c r="S5955">
        <v>39</v>
      </c>
      <c r="T5955">
        <v>102.1</v>
      </c>
      <c r="U5955">
        <v>107</v>
      </c>
      <c r="V5955">
        <v>-5.38</v>
      </c>
      <c r="W5955">
        <v>279</v>
      </c>
    </row>
    <row r="5956" spans="1:23" x14ac:dyDescent="0.25">
      <c r="A5956">
        <f>COUNTIF('Value Matchup'!$D$356:$D$423,D5956)</f>
        <v>1</v>
      </c>
      <c r="B5956" t="s">
        <v>2273</v>
      </c>
      <c r="C5956">
        <v>121</v>
      </c>
      <c r="D5956" t="s">
        <v>208</v>
      </c>
      <c r="E5956" t="s">
        <v>140</v>
      </c>
      <c r="F5956" s="79" t="s">
        <v>1744</v>
      </c>
      <c r="G5956">
        <v>3.54</v>
      </c>
      <c r="H5956">
        <v>105.8</v>
      </c>
      <c r="I5956">
        <v>116</v>
      </c>
      <c r="J5956">
        <v>102.3</v>
      </c>
      <c r="K5956">
        <v>149</v>
      </c>
      <c r="L5956">
        <v>68.3</v>
      </c>
      <c r="M5956">
        <v>162</v>
      </c>
      <c r="N5956">
        <v>-5.3999999999999999E-2</v>
      </c>
      <c r="O5956">
        <v>279</v>
      </c>
      <c r="P5956">
        <v>7.79</v>
      </c>
      <c r="Q5956">
        <v>44</v>
      </c>
      <c r="R5956">
        <v>108.1</v>
      </c>
      <c r="S5956">
        <v>36</v>
      </c>
      <c r="T5956">
        <v>100.3</v>
      </c>
      <c r="U5956">
        <v>58</v>
      </c>
      <c r="V5956">
        <v>-9.0500000000000007</v>
      </c>
      <c r="W5956">
        <v>314</v>
      </c>
    </row>
    <row r="5957" spans="1:23" x14ac:dyDescent="0.25">
      <c r="A5957">
        <f>COUNTIF('Value Matchup'!$D$356:$D$423,D5957)</f>
        <v>1</v>
      </c>
      <c r="B5957" t="s">
        <v>2273</v>
      </c>
      <c r="C5957">
        <v>122</v>
      </c>
      <c r="D5957" t="s">
        <v>47</v>
      </c>
      <c r="E5957" t="s">
        <v>176</v>
      </c>
      <c r="F5957" s="79" t="s">
        <v>516</v>
      </c>
      <c r="G5957">
        <v>3.53</v>
      </c>
      <c r="H5957">
        <v>102.9</v>
      </c>
      <c r="I5957">
        <v>166</v>
      </c>
      <c r="J5957">
        <v>99.3</v>
      </c>
      <c r="K5957">
        <v>88</v>
      </c>
      <c r="L5957">
        <v>70.900000000000006</v>
      </c>
      <c r="M5957">
        <v>62</v>
      </c>
      <c r="N5957">
        <v>0.01</v>
      </c>
      <c r="O5957">
        <v>143</v>
      </c>
      <c r="P5957">
        <v>-2.17</v>
      </c>
      <c r="Q5957">
        <v>205</v>
      </c>
      <c r="R5957">
        <v>100.5</v>
      </c>
      <c r="S5957">
        <v>244</v>
      </c>
      <c r="T5957">
        <v>102.7</v>
      </c>
      <c r="U5957">
        <v>125</v>
      </c>
      <c r="V5957">
        <v>-2.1</v>
      </c>
      <c r="W5957">
        <v>218</v>
      </c>
    </row>
    <row r="5958" spans="1:23" x14ac:dyDescent="0.25">
      <c r="A5958">
        <f>COUNTIF('Value Matchup'!$D$356:$D$423,D5958)</f>
        <v>1</v>
      </c>
      <c r="B5958" t="s">
        <v>2273</v>
      </c>
      <c r="C5958">
        <v>123</v>
      </c>
      <c r="D5958" t="s">
        <v>290</v>
      </c>
      <c r="E5958" t="s">
        <v>155</v>
      </c>
      <c r="F5958" s="79" t="s">
        <v>1586</v>
      </c>
      <c r="G5958">
        <v>3.41</v>
      </c>
      <c r="H5958">
        <v>103.9</v>
      </c>
      <c r="I5958">
        <v>148</v>
      </c>
      <c r="J5958">
        <v>100.5</v>
      </c>
      <c r="K5958">
        <v>115</v>
      </c>
      <c r="L5958">
        <v>71.599999999999994</v>
      </c>
      <c r="M5958">
        <v>50</v>
      </c>
      <c r="N5958">
        <v>3.4000000000000002E-2</v>
      </c>
      <c r="O5958">
        <v>88</v>
      </c>
      <c r="P5958">
        <v>2.04</v>
      </c>
      <c r="Q5958">
        <v>120</v>
      </c>
      <c r="R5958">
        <v>104.3</v>
      </c>
      <c r="S5958">
        <v>136</v>
      </c>
      <c r="T5958">
        <v>102.3</v>
      </c>
      <c r="U5958">
        <v>110</v>
      </c>
      <c r="V5958">
        <v>-1.94</v>
      </c>
      <c r="W5958">
        <v>215</v>
      </c>
    </row>
    <row r="5959" spans="1:23" x14ac:dyDescent="0.25">
      <c r="A5959">
        <f>COUNTIF('Value Matchup'!$D$356:$D$423,D5959)</f>
        <v>0</v>
      </c>
      <c r="B5959" t="s">
        <v>2273</v>
      </c>
      <c r="C5959">
        <v>124</v>
      </c>
      <c r="D5959" t="s">
        <v>320</v>
      </c>
      <c r="E5959" t="s">
        <v>1668</v>
      </c>
      <c r="F5959" s="79" t="s">
        <v>1867</v>
      </c>
      <c r="G5959">
        <v>3.36</v>
      </c>
      <c r="H5959">
        <v>103.4</v>
      </c>
      <c r="I5959">
        <v>155</v>
      </c>
      <c r="J5959">
        <v>100</v>
      </c>
      <c r="K5959">
        <v>100</v>
      </c>
      <c r="L5959">
        <v>61.3</v>
      </c>
      <c r="M5959">
        <v>318</v>
      </c>
      <c r="N5959">
        <v>-0.05</v>
      </c>
      <c r="O5959">
        <v>273</v>
      </c>
      <c r="P5959">
        <v>8</v>
      </c>
      <c r="Q5959">
        <v>38</v>
      </c>
      <c r="R5959">
        <v>108.9</v>
      </c>
      <c r="S5959">
        <v>17</v>
      </c>
      <c r="T5959">
        <v>100.9</v>
      </c>
      <c r="U5959">
        <v>72</v>
      </c>
      <c r="V5959">
        <v>-5.43</v>
      </c>
      <c r="W5959">
        <v>281</v>
      </c>
    </row>
    <row r="5960" spans="1:23" x14ac:dyDescent="0.25">
      <c r="A5960">
        <f>COUNTIF('Value Matchup'!$D$356:$D$423,D5960)</f>
        <v>0</v>
      </c>
      <c r="B5960" t="s">
        <v>2273</v>
      </c>
      <c r="C5960">
        <v>125</v>
      </c>
      <c r="D5960" t="s">
        <v>177</v>
      </c>
      <c r="E5960" t="s">
        <v>110</v>
      </c>
      <c r="F5960" s="79" t="s">
        <v>1747</v>
      </c>
      <c r="G5960">
        <v>3.34</v>
      </c>
      <c r="H5960">
        <v>103.8</v>
      </c>
      <c r="I5960">
        <v>150</v>
      </c>
      <c r="J5960">
        <v>100.5</v>
      </c>
      <c r="K5960">
        <v>113</v>
      </c>
      <c r="L5960">
        <v>66.5</v>
      </c>
      <c r="M5960">
        <v>224</v>
      </c>
      <c r="N5960">
        <v>-0.11</v>
      </c>
      <c r="O5960">
        <v>319</v>
      </c>
      <c r="P5960">
        <v>4.28</v>
      </c>
      <c r="Q5960">
        <v>91</v>
      </c>
      <c r="R5960">
        <v>106.4</v>
      </c>
      <c r="S5960">
        <v>72</v>
      </c>
      <c r="T5960">
        <v>102.1</v>
      </c>
      <c r="U5960">
        <v>106</v>
      </c>
      <c r="V5960">
        <v>-0.49</v>
      </c>
      <c r="W5960">
        <v>172</v>
      </c>
    </row>
    <row r="5961" spans="1:23" x14ac:dyDescent="0.25">
      <c r="A5961">
        <f>COUNTIF('Value Matchup'!$D$356:$D$423,D5961)</f>
        <v>0</v>
      </c>
      <c r="B5961" t="s">
        <v>2273</v>
      </c>
      <c r="C5961">
        <v>126</v>
      </c>
      <c r="D5961" t="s">
        <v>258</v>
      </c>
      <c r="E5961" t="s">
        <v>173</v>
      </c>
      <c r="F5961" s="79" t="s">
        <v>1080</v>
      </c>
      <c r="G5961">
        <v>3.2</v>
      </c>
      <c r="H5961">
        <v>103.5</v>
      </c>
      <c r="I5961">
        <v>153</v>
      </c>
      <c r="J5961">
        <v>100.3</v>
      </c>
      <c r="K5961">
        <v>106</v>
      </c>
      <c r="L5961">
        <v>69.5</v>
      </c>
      <c r="M5961">
        <v>107</v>
      </c>
      <c r="N5961">
        <v>0.01</v>
      </c>
      <c r="O5961">
        <v>146</v>
      </c>
      <c r="P5961">
        <v>-0.59</v>
      </c>
      <c r="Q5961">
        <v>176</v>
      </c>
      <c r="R5961">
        <v>104.3</v>
      </c>
      <c r="S5961">
        <v>134</v>
      </c>
      <c r="T5961">
        <v>104.9</v>
      </c>
      <c r="U5961">
        <v>220</v>
      </c>
      <c r="V5961">
        <v>-3.87</v>
      </c>
      <c r="W5961">
        <v>254</v>
      </c>
    </row>
    <row r="5962" spans="1:23" x14ac:dyDescent="0.25">
      <c r="A5962">
        <f>COUNTIF('Value Matchup'!$D$356:$D$423,D5962)</f>
        <v>0</v>
      </c>
      <c r="B5962" t="s">
        <v>2273</v>
      </c>
      <c r="C5962">
        <v>127</v>
      </c>
      <c r="D5962" t="s">
        <v>266</v>
      </c>
      <c r="E5962" t="s">
        <v>182</v>
      </c>
      <c r="F5962" s="79" t="s">
        <v>1078</v>
      </c>
      <c r="G5962">
        <v>3.17</v>
      </c>
      <c r="H5962">
        <v>102</v>
      </c>
      <c r="I5962">
        <v>182</v>
      </c>
      <c r="J5962">
        <v>98.8</v>
      </c>
      <c r="K5962">
        <v>83</v>
      </c>
      <c r="L5962">
        <v>64.3</v>
      </c>
      <c r="M5962">
        <v>288</v>
      </c>
      <c r="N5962">
        <v>2E-3</v>
      </c>
      <c r="O5962">
        <v>164</v>
      </c>
      <c r="P5962">
        <v>5.05</v>
      </c>
      <c r="Q5962">
        <v>77</v>
      </c>
      <c r="R5962">
        <v>107.3</v>
      </c>
      <c r="S5962">
        <v>48</v>
      </c>
      <c r="T5962">
        <v>102.2</v>
      </c>
      <c r="U5962">
        <v>109</v>
      </c>
      <c r="V5962">
        <v>6.49</v>
      </c>
      <c r="W5962">
        <v>35</v>
      </c>
    </row>
    <row r="5963" spans="1:23" x14ac:dyDescent="0.25">
      <c r="A5963">
        <f>COUNTIF('Value Matchup'!$D$356:$D$423,D5963)</f>
        <v>1</v>
      </c>
      <c r="B5963" t="s">
        <v>2273</v>
      </c>
      <c r="C5963">
        <v>128</v>
      </c>
      <c r="D5963" t="s">
        <v>82</v>
      </c>
      <c r="E5963" t="s">
        <v>232</v>
      </c>
      <c r="F5963" s="79" t="s">
        <v>1747</v>
      </c>
      <c r="G5963">
        <v>3.15</v>
      </c>
      <c r="H5963">
        <v>105.4</v>
      </c>
      <c r="I5963">
        <v>122</v>
      </c>
      <c r="J5963">
        <v>102.3</v>
      </c>
      <c r="K5963">
        <v>150</v>
      </c>
      <c r="L5963">
        <v>65.599999999999994</v>
      </c>
      <c r="M5963">
        <v>256</v>
      </c>
      <c r="N5963">
        <v>-3.7999999999999999E-2</v>
      </c>
      <c r="O5963">
        <v>249</v>
      </c>
      <c r="P5963">
        <v>8.27</v>
      </c>
      <c r="Q5963">
        <v>32</v>
      </c>
      <c r="R5963">
        <v>108.5</v>
      </c>
      <c r="S5963">
        <v>27</v>
      </c>
      <c r="T5963">
        <v>100.2</v>
      </c>
      <c r="U5963">
        <v>52</v>
      </c>
      <c r="V5963">
        <v>-0.43</v>
      </c>
      <c r="W5963">
        <v>168</v>
      </c>
    </row>
    <row r="5964" spans="1:23" x14ac:dyDescent="0.25">
      <c r="A5964">
        <f>COUNTIF('Value Matchup'!$D$356:$D$423,D5964)</f>
        <v>0</v>
      </c>
      <c r="B5964" t="s">
        <v>2273</v>
      </c>
      <c r="C5964">
        <v>129</v>
      </c>
      <c r="D5964" t="s">
        <v>386</v>
      </c>
      <c r="E5964" t="s">
        <v>167</v>
      </c>
      <c r="F5964" s="79" t="s">
        <v>1188</v>
      </c>
      <c r="G5964">
        <v>3.07</v>
      </c>
      <c r="H5964">
        <v>104.8</v>
      </c>
      <c r="I5964">
        <v>134</v>
      </c>
      <c r="J5964">
        <v>101.7</v>
      </c>
      <c r="K5964">
        <v>134</v>
      </c>
      <c r="L5964">
        <v>69.2</v>
      </c>
      <c r="M5964">
        <v>120</v>
      </c>
      <c r="N5964">
        <v>4.1000000000000002E-2</v>
      </c>
      <c r="O5964">
        <v>72</v>
      </c>
      <c r="P5964">
        <v>6.18</v>
      </c>
      <c r="Q5964">
        <v>61</v>
      </c>
      <c r="R5964">
        <v>105.9</v>
      </c>
      <c r="S5964">
        <v>85</v>
      </c>
      <c r="T5964">
        <v>99.7</v>
      </c>
      <c r="U5964">
        <v>39</v>
      </c>
      <c r="V5964">
        <v>2.95</v>
      </c>
      <c r="W5964">
        <v>91</v>
      </c>
    </row>
    <row r="5965" spans="1:23" x14ac:dyDescent="0.25">
      <c r="A5965">
        <f>COUNTIF('Value Matchup'!$D$356:$D$423,D5965)</f>
        <v>0</v>
      </c>
      <c r="B5965" t="s">
        <v>2273</v>
      </c>
      <c r="C5965">
        <v>130</v>
      </c>
      <c r="D5965" t="s">
        <v>417</v>
      </c>
      <c r="E5965" t="s">
        <v>112</v>
      </c>
      <c r="F5965" s="79" t="s">
        <v>1080</v>
      </c>
      <c r="G5965">
        <v>3</v>
      </c>
      <c r="H5965">
        <v>107.6</v>
      </c>
      <c r="I5965">
        <v>96</v>
      </c>
      <c r="J5965">
        <v>104.6</v>
      </c>
      <c r="K5965">
        <v>202</v>
      </c>
      <c r="L5965">
        <v>66.900000000000006</v>
      </c>
      <c r="M5965">
        <v>211</v>
      </c>
      <c r="N5965">
        <v>0.03</v>
      </c>
      <c r="O5965">
        <v>95</v>
      </c>
      <c r="P5965">
        <v>-0.17</v>
      </c>
      <c r="Q5965">
        <v>163</v>
      </c>
      <c r="R5965">
        <v>104.6</v>
      </c>
      <c r="S5965">
        <v>127</v>
      </c>
      <c r="T5965">
        <v>104.8</v>
      </c>
      <c r="U5965">
        <v>214</v>
      </c>
      <c r="V5965">
        <v>1.1000000000000001</v>
      </c>
      <c r="W5965">
        <v>132</v>
      </c>
    </row>
    <row r="5966" spans="1:23" x14ac:dyDescent="0.25">
      <c r="A5966">
        <f>COUNTIF('Value Matchup'!$D$356:$D$423,D5966)</f>
        <v>0</v>
      </c>
      <c r="B5966" t="s">
        <v>2273</v>
      </c>
      <c r="C5966">
        <v>131</v>
      </c>
      <c r="D5966" t="s">
        <v>282</v>
      </c>
      <c r="E5966" t="s">
        <v>198</v>
      </c>
      <c r="F5966" s="79" t="s">
        <v>811</v>
      </c>
      <c r="G5966">
        <v>2.97</v>
      </c>
      <c r="H5966">
        <v>107.4</v>
      </c>
      <c r="I5966">
        <v>97</v>
      </c>
      <c r="J5966">
        <v>104.4</v>
      </c>
      <c r="K5966">
        <v>198</v>
      </c>
      <c r="L5966">
        <v>63.5</v>
      </c>
      <c r="M5966">
        <v>295</v>
      </c>
      <c r="N5966">
        <v>5.3999999999999999E-2</v>
      </c>
      <c r="O5966">
        <v>50</v>
      </c>
      <c r="P5966">
        <v>-2.2999999999999998</v>
      </c>
      <c r="Q5966">
        <v>208</v>
      </c>
      <c r="R5966">
        <v>102.4</v>
      </c>
      <c r="S5966">
        <v>206</v>
      </c>
      <c r="T5966">
        <v>104.7</v>
      </c>
      <c r="U5966">
        <v>211</v>
      </c>
      <c r="V5966">
        <v>1.71</v>
      </c>
      <c r="W5966">
        <v>119</v>
      </c>
    </row>
    <row r="5967" spans="1:23" x14ac:dyDescent="0.25">
      <c r="A5967">
        <f>COUNTIF('Value Matchup'!$D$356:$D$423,D5967)</f>
        <v>0</v>
      </c>
      <c r="B5967" t="s">
        <v>2273</v>
      </c>
      <c r="C5967">
        <v>132</v>
      </c>
      <c r="D5967" t="s">
        <v>89</v>
      </c>
      <c r="E5967" t="s">
        <v>140</v>
      </c>
      <c r="F5967" s="79" t="s">
        <v>442</v>
      </c>
      <c r="G5967">
        <v>2.94</v>
      </c>
      <c r="H5967">
        <v>107.3</v>
      </c>
      <c r="I5967">
        <v>99</v>
      </c>
      <c r="J5967">
        <v>104.4</v>
      </c>
      <c r="K5967">
        <v>196</v>
      </c>
      <c r="L5967">
        <v>69.400000000000006</v>
      </c>
      <c r="M5967">
        <v>115</v>
      </c>
      <c r="N5967">
        <v>-3.7999999999999999E-2</v>
      </c>
      <c r="O5967">
        <v>251</v>
      </c>
      <c r="P5967">
        <v>4.8</v>
      </c>
      <c r="Q5967">
        <v>82</v>
      </c>
      <c r="R5967">
        <v>106</v>
      </c>
      <c r="S5967">
        <v>84</v>
      </c>
      <c r="T5967">
        <v>101.2</v>
      </c>
      <c r="U5967">
        <v>77</v>
      </c>
      <c r="V5967">
        <v>-9.3000000000000007</v>
      </c>
      <c r="W5967">
        <v>315</v>
      </c>
    </row>
    <row r="5968" spans="1:23" x14ac:dyDescent="0.25">
      <c r="A5968">
        <f>COUNTIF('Value Matchup'!$D$356:$D$423,D5968)</f>
        <v>0</v>
      </c>
      <c r="B5968" t="s">
        <v>2273</v>
      </c>
      <c r="C5968">
        <v>133</v>
      </c>
      <c r="D5968" t="s">
        <v>213</v>
      </c>
      <c r="E5968" t="s">
        <v>176</v>
      </c>
      <c r="F5968" s="79" t="s">
        <v>1406</v>
      </c>
      <c r="G5968">
        <v>2.67</v>
      </c>
      <c r="H5968">
        <v>104.7</v>
      </c>
      <c r="I5968">
        <v>135</v>
      </c>
      <c r="J5968">
        <v>102.1</v>
      </c>
      <c r="K5968">
        <v>143</v>
      </c>
      <c r="L5968">
        <v>67.8</v>
      </c>
      <c r="M5968">
        <v>178</v>
      </c>
      <c r="N5968">
        <v>7.8E-2</v>
      </c>
      <c r="O5968">
        <v>17</v>
      </c>
      <c r="P5968">
        <v>-1.69</v>
      </c>
      <c r="Q5968">
        <v>197</v>
      </c>
      <c r="R5968">
        <v>101.5</v>
      </c>
      <c r="S5968">
        <v>229</v>
      </c>
      <c r="T5968">
        <v>103.2</v>
      </c>
      <c r="U5968">
        <v>141</v>
      </c>
      <c r="V5968">
        <v>-0.92</v>
      </c>
      <c r="W5968">
        <v>185</v>
      </c>
    </row>
    <row r="5969" spans="1:23" x14ac:dyDescent="0.25">
      <c r="A5969">
        <f>COUNTIF('Value Matchup'!$D$356:$D$423,D5969)</f>
        <v>0</v>
      </c>
      <c r="B5969" t="s">
        <v>2273</v>
      </c>
      <c r="C5969">
        <v>134</v>
      </c>
      <c r="D5969" t="s">
        <v>421</v>
      </c>
      <c r="E5969" t="s">
        <v>173</v>
      </c>
      <c r="F5969" s="79" t="s">
        <v>1564</v>
      </c>
      <c r="G5969">
        <v>2.67</v>
      </c>
      <c r="H5969">
        <v>110.9</v>
      </c>
      <c r="I5969">
        <v>51</v>
      </c>
      <c r="J5969">
        <v>108.3</v>
      </c>
      <c r="K5969">
        <v>261</v>
      </c>
      <c r="L5969">
        <v>65.2</v>
      </c>
      <c r="M5969">
        <v>266</v>
      </c>
      <c r="N5969">
        <v>3.3000000000000002E-2</v>
      </c>
      <c r="O5969">
        <v>90</v>
      </c>
      <c r="P5969">
        <v>-2.09</v>
      </c>
      <c r="Q5969">
        <v>203</v>
      </c>
      <c r="R5969">
        <v>102.6</v>
      </c>
      <c r="S5969">
        <v>202</v>
      </c>
      <c r="T5969">
        <v>104.7</v>
      </c>
      <c r="U5969">
        <v>208</v>
      </c>
      <c r="V5969">
        <v>-7.7</v>
      </c>
      <c r="W5969">
        <v>305</v>
      </c>
    </row>
    <row r="5970" spans="1:23" x14ac:dyDescent="0.25">
      <c r="A5970">
        <f>COUNTIF('Value Matchup'!$D$356:$D$423,D5970)</f>
        <v>1</v>
      </c>
      <c r="B5970" t="s">
        <v>2273</v>
      </c>
      <c r="C5970">
        <v>135</v>
      </c>
      <c r="D5970" t="s">
        <v>216</v>
      </c>
      <c r="E5970" t="s">
        <v>207</v>
      </c>
      <c r="F5970" s="79" t="s">
        <v>446</v>
      </c>
      <c r="G5970">
        <v>2.6</v>
      </c>
      <c r="H5970">
        <v>107.8</v>
      </c>
      <c r="I5970">
        <v>90</v>
      </c>
      <c r="J5970">
        <v>105.2</v>
      </c>
      <c r="K5970">
        <v>212</v>
      </c>
      <c r="L5970">
        <v>69.599999999999994</v>
      </c>
      <c r="M5970">
        <v>100</v>
      </c>
      <c r="N5970">
        <v>8.9999999999999993E-3</v>
      </c>
      <c r="O5970">
        <v>147</v>
      </c>
      <c r="P5970">
        <v>-3.4</v>
      </c>
      <c r="Q5970">
        <v>227</v>
      </c>
      <c r="R5970">
        <v>103.1</v>
      </c>
      <c r="S5970">
        <v>188</v>
      </c>
      <c r="T5970">
        <v>106.5</v>
      </c>
      <c r="U5970">
        <v>274</v>
      </c>
      <c r="V5970">
        <v>5.05</v>
      </c>
      <c r="W5970">
        <v>55</v>
      </c>
    </row>
    <row r="5971" spans="1:23" x14ac:dyDescent="0.25">
      <c r="A5971">
        <f>COUNTIF('Value Matchup'!$D$356:$D$423,D5971)</f>
        <v>0</v>
      </c>
      <c r="B5971" t="s">
        <v>2273</v>
      </c>
      <c r="C5971">
        <v>136</v>
      </c>
      <c r="D5971" t="s">
        <v>215</v>
      </c>
      <c r="E5971" t="s">
        <v>169</v>
      </c>
      <c r="F5971" s="79" t="s">
        <v>2209</v>
      </c>
      <c r="G5971">
        <v>2.5499999999999998</v>
      </c>
      <c r="H5971">
        <v>107</v>
      </c>
      <c r="I5971">
        <v>103</v>
      </c>
      <c r="J5971">
        <v>104.5</v>
      </c>
      <c r="K5971">
        <v>199</v>
      </c>
      <c r="L5971">
        <v>74.400000000000006</v>
      </c>
      <c r="M5971">
        <v>9</v>
      </c>
      <c r="N5971">
        <v>-5.0999999999999997E-2</v>
      </c>
      <c r="O5971">
        <v>274</v>
      </c>
      <c r="P5971">
        <v>-2.19</v>
      </c>
      <c r="Q5971">
        <v>206</v>
      </c>
      <c r="R5971">
        <v>101.1</v>
      </c>
      <c r="S5971">
        <v>232</v>
      </c>
      <c r="T5971">
        <v>103.3</v>
      </c>
      <c r="U5971">
        <v>151</v>
      </c>
      <c r="V5971">
        <v>-5.58</v>
      </c>
      <c r="W5971">
        <v>284</v>
      </c>
    </row>
    <row r="5972" spans="1:23" x14ac:dyDescent="0.25">
      <c r="A5972">
        <f>COUNTIF('Value Matchup'!$D$356:$D$423,D5972)</f>
        <v>1</v>
      </c>
      <c r="B5972" t="s">
        <v>2273</v>
      </c>
      <c r="C5972">
        <v>137</v>
      </c>
      <c r="D5972" t="s">
        <v>299</v>
      </c>
      <c r="E5972" t="s">
        <v>140</v>
      </c>
      <c r="F5972" s="79" t="s">
        <v>1932</v>
      </c>
      <c r="G5972">
        <v>2.5299999999999998</v>
      </c>
      <c r="H5972">
        <v>105.8</v>
      </c>
      <c r="I5972">
        <v>119</v>
      </c>
      <c r="J5972">
        <v>103.2</v>
      </c>
      <c r="K5972">
        <v>168</v>
      </c>
      <c r="L5972">
        <v>70</v>
      </c>
      <c r="M5972">
        <v>92</v>
      </c>
      <c r="N5972">
        <v>-6.5000000000000002E-2</v>
      </c>
      <c r="O5972">
        <v>294</v>
      </c>
      <c r="P5972">
        <v>11.37</v>
      </c>
      <c r="Q5972">
        <v>7</v>
      </c>
      <c r="R5972">
        <v>110.3</v>
      </c>
      <c r="S5972">
        <v>8</v>
      </c>
      <c r="T5972">
        <v>98.9</v>
      </c>
      <c r="U5972">
        <v>17</v>
      </c>
      <c r="V5972">
        <v>1.78</v>
      </c>
      <c r="W5972">
        <v>116</v>
      </c>
    </row>
    <row r="5973" spans="1:23" x14ac:dyDescent="0.25">
      <c r="A5973">
        <f>COUNTIF('Value Matchup'!$D$356:$D$423,D5973)</f>
        <v>0</v>
      </c>
      <c r="B5973" t="s">
        <v>2273</v>
      </c>
      <c r="C5973">
        <v>138</v>
      </c>
      <c r="D5973" t="s">
        <v>168</v>
      </c>
      <c r="E5973" t="s">
        <v>169</v>
      </c>
      <c r="F5973" s="79" t="s">
        <v>1741</v>
      </c>
      <c r="G5973">
        <v>2.36</v>
      </c>
      <c r="H5973">
        <v>103.7</v>
      </c>
      <c r="I5973">
        <v>151</v>
      </c>
      <c r="J5973">
        <v>101.3</v>
      </c>
      <c r="K5973">
        <v>127</v>
      </c>
      <c r="L5973">
        <v>69.2</v>
      </c>
      <c r="M5973">
        <v>119</v>
      </c>
      <c r="N5973">
        <v>-1.2E-2</v>
      </c>
      <c r="O5973">
        <v>193</v>
      </c>
      <c r="P5973">
        <v>1.23</v>
      </c>
      <c r="Q5973">
        <v>131</v>
      </c>
      <c r="R5973">
        <v>103.8</v>
      </c>
      <c r="S5973">
        <v>157</v>
      </c>
      <c r="T5973">
        <v>102.6</v>
      </c>
      <c r="U5973">
        <v>119</v>
      </c>
      <c r="V5973">
        <v>4.6900000000000004</v>
      </c>
      <c r="W5973">
        <v>63</v>
      </c>
    </row>
    <row r="5974" spans="1:23" x14ac:dyDescent="0.25">
      <c r="A5974">
        <f>COUNTIF('Value Matchup'!$D$356:$D$423,D5974)</f>
        <v>0</v>
      </c>
      <c r="B5974" t="s">
        <v>2273</v>
      </c>
      <c r="C5974">
        <v>139</v>
      </c>
      <c r="D5974" t="s">
        <v>271</v>
      </c>
      <c r="E5974" t="s">
        <v>112</v>
      </c>
      <c r="F5974" s="79" t="s">
        <v>451</v>
      </c>
      <c r="G5974">
        <v>2.15</v>
      </c>
      <c r="H5974">
        <v>105.4</v>
      </c>
      <c r="I5974">
        <v>124</v>
      </c>
      <c r="J5974">
        <v>103.3</v>
      </c>
      <c r="K5974">
        <v>169</v>
      </c>
      <c r="L5974">
        <v>60.5</v>
      </c>
      <c r="M5974">
        <v>321</v>
      </c>
      <c r="N5974">
        <v>-4.0000000000000001E-3</v>
      </c>
      <c r="O5974">
        <v>176</v>
      </c>
      <c r="P5974">
        <v>4.99</v>
      </c>
      <c r="Q5974">
        <v>79</v>
      </c>
      <c r="R5974">
        <v>107.9</v>
      </c>
      <c r="S5974">
        <v>40</v>
      </c>
      <c r="T5974">
        <v>102.9</v>
      </c>
      <c r="U5974">
        <v>134</v>
      </c>
      <c r="V5974">
        <v>8.77</v>
      </c>
      <c r="W5974">
        <v>16</v>
      </c>
    </row>
    <row r="5975" spans="1:23" x14ac:dyDescent="0.25">
      <c r="A5975">
        <f>COUNTIF('Value Matchup'!$D$356:$D$423,D5975)</f>
        <v>0</v>
      </c>
      <c r="B5975" t="s">
        <v>2273</v>
      </c>
      <c r="C5975">
        <v>140</v>
      </c>
      <c r="D5975" t="s">
        <v>234</v>
      </c>
      <c r="E5975" t="s">
        <v>144</v>
      </c>
      <c r="F5975" s="79" t="s">
        <v>454</v>
      </c>
      <c r="G5975">
        <v>2.14</v>
      </c>
      <c r="H5975">
        <v>103.1</v>
      </c>
      <c r="I5975">
        <v>159</v>
      </c>
      <c r="J5975">
        <v>100.9</v>
      </c>
      <c r="K5975">
        <v>121</v>
      </c>
      <c r="L5975">
        <v>66.099999999999994</v>
      </c>
      <c r="M5975">
        <v>237</v>
      </c>
      <c r="N5975">
        <v>7.1999999999999995E-2</v>
      </c>
      <c r="O5975">
        <v>22</v>
      </c>
      <c r="P5975">
        <v>2.0299999999999998</v>
      </c>
      <c r="Q5975">
        <v>121</v>
      </c>
      <c r="R5975">
        <v>105.6</v>
      </c>
      <c r="S5975">
        <v>100</v>
      </c>
      <c r="T5975">
        <v>103.5</v>
      </c>
      <c r="U5975">
        <v>160</v>
      </c>
      <c r="V5975">
        <v>5</v>
      </c>
      <c r="W5975">
        <v>58</v>
      </c>
    </row>
    <row r="5976" spans="1:23" x14ac:dyDescent="0.25">
      <c r="A5976">
        <f>COUNTIF('Value Matchup'!$D$356:$D$423,D5976)</f>
        <v>0</v>
      </c>
      <c r="B5976" t="s">
        <v>2273</v>
      </c>
      <c r="C5976">
        <v>141</v>
      </c>
      <c r="D5976" t="s">
        <v>128</v>
      </c>
      <c r="E5976" t="s">
        <v>123</v>
      </c>
      <c r="F5976" s="79" t="s">
        <v>1078</v>
      </c>
      <c r="G5976">
        <v>2.13</v>
      </c>
      <c r="H5976">
        <v>105.2</v>
      </c>
      <c r="I5976">
        <v>129</v>
      </c>
      <c r="J5976">
        <v>103.1</v>
      </c>
      <c r="K5976">
        <v>165</v>
      </c>
      <c r="L5976">
        <v>64.2</v>
      </c>
      <c r="M5976">
        <v>289</v>
      </c>
      <c r="N5976">
        <v>-0.13500000000000001</v>
      </c>
      <c r="O5976">
        <v>326</v>
      </c>
      <c r="P5976">
        <v>-1.64</v>
      </c>
      <c r="Q5976">
        <v>194</v>
      </c>
      <c r="R5976">
        <v>102</v>
      </c>
      <c r="S5976">
        <v>217</v>
      </c>
      <c r="T5976">
        <v>103.6</v>
      </c>
      <c r="U5976">
        <v>165</v>
      </c>
      <c r="V5976">
        <v>-3.55</v>
      </c>
      <c r="W5976">
        <v>249</v>
      </c>
    </row>
    <row r="5977" spans="1:23" x14ac:dyDescent="0.25">
      <c r="A5977">
        <f>COUNTIF('Value Matchup'!$D$356:$D$423,D5977)</f>
        <v>1</v>
      </c>
      <c r="B5977" t="s">
        <v>2273</v>
      </c>
      <c r="C5977">
        <v>142</v>
      </c>
      <c r="D5977" t="s">
        <v>406</v>
      </c>
      <c r="E5977" t="s">
        <v>150</v>
      </c>
      <c r="F5977" s="79" t="s">
        <v>1844</v>
      </c>
      <c r="G5977">
        <v>2.1</v>
      </c>
      <c r="H5977">
        <v>104.3</v>
      </c>
      <c r="I5977">
        <v>142</v>
      </c>
      <c r="J5977">
        <v>102.2</v>
      </c>
      <c r="K5977">
        <v>146</v>
      </c>
      <c r="L5977">
        <v>67.3</v>
      </c>
      <c r="M5977">
        <v>202</v>
      </c>
      <c r="N5977">
        <v>-9.8000000000000004E-2</v>
      </c>
      <c r="O5977">
        <v>315</v>
      </c>
      <c r="P5977">
        <v>4</v>
      </c>
      <c r="Q5977">
        <v>94</v>
      </c>
      <c r="R5977">
        <v>104.3</v>
      </c>
      <c r="S5977">
        <v>138</v>
      </c>
      <c r="T5977">
        <v>100.3</v>
      </c>
      <c r="U5977">
        <v>55</v>
      </c>
      <c r="V5977">
        <v>-5.08</v>
      </c>
      <c r="W5977">
        <v>275</v>
      </c>
    </row>
    <row r="5978" spans="1:23" x14ac:dyDescent="0.25">
      <c r="A5978">
        <f>COUNTIF('Value Matchup'!$D$356:$D$423,D5978)</f>
        <v>0</v>
      </c>
      <c r="B5978" t="s">
        <v>2273</v>
      </c>
      <c r="C5978">
        <v>143</v>
      </c>
      <c r="D5978" t="s">
        <v>314</v>
      </c>
      <c r="E5978" t="s">
        <v>1974</v>
      </c>
      <c r="F5978" s="79" t="s">
        <v>1586</v>
      </c>
      <c r="G5978">
        <v>1.91</v>
      </c>
      <c r="H5978">
        <v>107.6</v>
      </c>
      <c r="I5978">
        <v>95</v>
      </c>
      <c r="J5978">
        <v>105.7</v>
      </c>
      <c r="K5978">
        <v>219</v>
      </c>
      <c r="L5978">
        <v>70.3</v>
      </c>
      <c r="M5978">
        <v>80</v>
      </c>
      <c r="N5978">
        <v>3.3000000000000002E-2</v>
      </c>
      <c r="O5978">
        <v>91</v>
      </c>
      <c r="P5978">
        <v>-0.1</v>
      </c>
      <c r="Q5978">
        <v>160</v>
      </c>
      <c r="R5978">
        <v>104.4</v>
      </c>
      <c r="S5978">
        <v>132</v>
      </c>
      <c r="T5978">
        <v>104.5</v>
      </c>
      <c r="U5978">
        <v>201</v>
      </c>
      <c r="V5978">
        <v>3.38</v>
      </c>
      <c r="W5978">
        <v>81</v>
      </c>
    </row>
    <row r="5979" spans="1:23" x14ac:dyDescent="0.25">
      <c r="A5979">
        <f>COUNTIF('Value Matchup'!$D$356:$D$423,D5979)</f>
        <v>0</v>
      </c>
      <c r="B5979" t="s">
        <v>2273</v>
      </c>
      <c r="C5979">
        <v>144</v>
      </c>
      <c r="D5979" t="s">
        <v>412</v>
      </c>
      <c r="E5979" t="s">
        <v>198</v>
      </c>
      <c r="F5979" s="79" t="s">
        <v>2255</v>
      </c>
      <c r="G5979">
        <v>1.76</v>
      </c>
      <c r="H5979">
        <v>106.1</v>
      </c>
      <c r="I5979">
        <v>113</v>
      </c>
      <c r="J5979">
        <v>104.4</v>
      </c>
      <c r="K5979">
        <v>195</v>
      </c>
      <c r="L5979">
        <v>68.099999999999994</v>
      </c>
      <c r="M5979">
        <v>164</v>
      </c>
      <c r="N5979">
        <v>-1.0999999999999999E-2</v>
      </c>
      <c r="O5979">
        <v>192</v>
      </c>
      <c r="P5979">
        <v>-2.95</v>
      </c>
      <c r="Q5979">
        <v>223</v>
      </c>
      <c r="R5979">
        <v>101.5</v>
      </c>
      <c r="S5979">
        <v>228</v>
      </c>
      <c r="T5979">
        <v>104.4</v>
      </c>
      <c r="U5979">
        <v>197</v>
      </c>
      <c r="V5979">
        <v>2.81</v>
      </c>
      <c r="W5979">
        <v>93</v>
      </c>
    </row>
    <row r="5980" spans="1:23" x14ac:dyDescent="0.25">
      <c r="A5980">
        <f>COUNTIF('Value Matchup'!$D$356:$D$423,D5980)</f>
        <v>0</v>
      </c>
      <c r="B5980" t="s">
        <v>2273</v>
      </c>
      <c r="C5980">
        <v>145</v>
      </c>
      <c r="D5980" t="s">
        <v>91</v>
      </c>
      <c r="E5980" t="s">
        <v>146</v>
      </c>
      <c r="F5980" s="79" t="s">
        <v>2197</v>
      </c>
      <c r="G5980">
        <v>1.47</v>
      </c>
      <c r="H5980">
        <v>103.7</v>
      </c>
      <c r="I5980">
        <v>152</v>
      </c>
      <c r="J5980">
        <v>102.2</v>
      </c>
      <c r="K5980">
        <v>147</v>
      </c>
      <c r="L5980">
        <v>57.7</v>
      </c>
      <c r="M5980">
        <v>325</v>
      </c>
      <c r="N5980">
        <v>2.3E-2</v>
      </c>
      <c r="O5980">
        <v>107</v>
      </c>
      <c r="P5980">
        <v>-0.74</v>
      </c>
      <c r="Q5980">
        <v>179</v>
      </c>
      <c r="R5980">
        <v>102</v>
      </c>
      <c r="S5980">
        <v>216</v>
      </c>
      <c r="T5980">
        <v>102.7</v>
      </c>
      <c r="U5980">
        <v>126</v>
      </c>
      <c r="V5980">
        <v>4.72</v>
      </c>
      <c r="W5980">
        <v>62</v>
      </c>
    </row>
    <row r="5981" spans="1:23" x14ac:dyDescent="0.25">
      <c r="A5981">
        <f>COUNTIF('Value Matchup'!$D$356:$D$423,D5981)</f>
        <v>0</v>
      </c>
      <c r="B5981" t="s">
        <v>2273</v>
      </c>
      <c r="C5981">
        <v>146</v>
      </c>
      <c r="D5981" t="s">
        <v>2057</v>
      </c>
      <c r="E5981" t="s">
        <v>132</v>
      </c>
      <c r="F5981" s="79" t="s">
        <v>1080</v>
      </c>
      <c r="G5981">
        <v>1.35</v>
      </c>
      <c r="H5981">
        <v>106.8</v>
      </c>
      <c r="I5981">
        <v>106</v>
      </c>
      <c r="J5981">
        <v>105.5</v>
      </c>
      <c r="K5981">
        <v>215</v>
      </c>
      <c r="L5981">
        <v>69.2</v>
      </c>
      <c r="M5981">
        <v>122</v>
      </c>
      <c r="N5981">
        <v>1.7000000000000001E-2</v>
      </c>
      <c r="O5981">
        <v>115</v>
      </c>
      <c r="P5981">
        <v>-1.74</v>
      </c>
      <c r="Q5981">
        <v>198</v>
      </c>
      <c r="R5981">
        <v>103.4</v>
      </c>
      <c r="S5981">
        <v>170</v>
      </c>
      <c r="T5981">
        <v>105.1</v>
      </c>
      <c r="U5981">
        <v>228</v>
      </c>
      <c r="V5981">
        <v>3.98</v>
      </c>
      <c r="W5981">
        <v>76</v>
      </c>
    </row>
    <row r="5982" spans="1:23" x14ac:dyDescent="0.25">
      <c r="A5982">
        <f>COUNTIF('Value Matchup'!$D$356:$D$423,D5982)</f>
        <v>0</v>
      </c>
      <c r="B5982" t="s">
        <v>2273</v>
      </c>
      <c r="C5982">
        <v>147</v>
      </c>
      <c r="D5982" t="s">
        <v>247</v>
      </c>
      <c r="E5982" t="s">
        <v>182</v>
      </c>
      <c r="F5982" s="79" t="s">
        <v>550</v>
      </c>
      <c r="G5982">
        <v>1.32</v>
      </c>
      <c r="H5982">
        <v>103.9</v>
      </c>
      <c r="I5982">
        <v>147</v>
      </c>
      <c r="J5982">
        <v>102.6</v>
      </c>
      <c r="K5982">
        <v>157</v>
      </c>
      <c r="L5982">
        <v>66</v>
      </c>
      <c r="M5982">
        <v>242</v>
      </c>
      <c r="N5982">
        <v>3.4000000000000002E-2</v>
      </c>
      <c r="O5982">
        <v>87</v>
      </c>
      <c r="P5982">
        <v>3.26</v>
      </c>
      <c r="Q5982">
        <v>101</v>
      </c>
      <c r="R5982">
        <v>104.7</v>
      </c>
      <c r="S5982">
        <v>122</v>
      </c>
      <c r="T5982">
        <v>101.5</v>
      </c>
      <c r="U5982">
        <v>84</v>
      </c>
      <c r="V5982">
        <v>1.96</v>
      </c>
      <c r="W5982">
        <v>112</v>
      </c>
    </row>
    <row r="5983" spans="1:23" x14ac:dyDescent="0.25">
      <c r="A5983">
        <f>COUNTIF('Value Matchup'!$D$356:$D$423,D5983)</f>
        <v>1</v>
      </c>
      <c r="B5983" t="s">
        <v>2273</v>
      </c>
      <c r="C5983">
        <v>148</v>
      </c>
      <c r="D5983" t="s">
        <v>93</v>
      </c>
      <c r="E5983" t="s">
        <v>146</v>
      </c>
      <c r="F5983" s="79" t="s">
        <v>510</v>
      </c>
      <c r="G5983">
        <v>1.0900000000000001</v>
      </c>
      <c r="H5983">
        <v>102.9</v>
      </c>
      <c r="I5983">
        <v>163</v>
      </c>
      <c r="J5983">
        <v>101.8</v>
      </c>
      <c r="K5983">
        <v>139</v>
      </c>
      <c r="L5983">
        <v>73.099999999999994</v>
      </c>
      <c r="M5983">
        <v>21</v>
      </c>
      <c r="N5983">
        <v>0.04</v>
      </c>
      <c r="O5983">
        <v>76</v>
      </c>
      <c r="P5983">
        <v>-6.19</v>
      </c>
      <c r="Q5983">
        <v>259</v>
      </c>
      <c r="R5983">
        <v>99.8</v>
      </c>
      <c r="S5983">
        <v>258</v>
      </c>
      <c r="T5983">
        <v>106</v>
      </c>
      <c r="U5983">
        <v>257</v>
      </c>
      <c r="V5983">
        <v>-10.050000000000001</v>
      </c>
      <c r="W5983">
        <v>322</v>
      </c>
    </row>
    <row r="5984" spans="1:23" x14ac:dyDescent="0.25">
      <c r="A5984">
        <f>COUNTIF('Value Matchup'!$D$356:$D$423,D5984)</f>
        <v>1</v>
      </c>
      <c r="B5984" t="s">
        <v>2273</v>
      </c>
      <c r="C5984">
        <v>149</v>
      </c>
      <c r="D5984" t="s">
        <v>390</v>
      </c>
      <c r="E5984" t="s">
        <v>207</v>
      </c>
      <c r="F5984" s="79" t="s">
        <v>765</v>
      </c>
      <c r="G5984">
        <v>0.98</v>
      </c>
      <c r="H5984">
        <v>104.4</v>
      </c>
      <c r="I5984">
        <v>139</v>
      </c>
      <c r="J5984">
        <v>103.4</v>
      </c>
      <c r="K5984">
        <v>174</v>
      </c>
      <c r="L5984">
        <v>69.7</v>
      </c>
      <c r="M5984">
        <v>99</v>
      </c>
      <c r="N5984">
        <v>-0.08</v>
      </c>
      <c r="O5984">
        <v>305</v>
      </c>
      <c r="P5984">
        <v>-5.92</v>
      </c>
      <c r="Q5984">
        <v>256</v>
      </c>
      <c r="R5984">
        <v>101.9</v>
      </c>
      <c r="S5984">
        <v>220</v>
      </c>
      <c r="T5984">
        <v>107.9</v>
      </c>
      <c r="U5984">
        <v>303</v>
      </c>
      <c r="V5984">
        <v>-2.68</v>
      </c>
      <c r="W5984">
        <v>228</v>
      </c>
    </row>
    <row r="5985" spans="1:23" x14ac:dyDescent="0.25">
      <c r="A5985">
        <f>COUNTIF('Value Matchup'!$D$356:$D$423,D5985)</f>
        <v>0</v>
      </c>
      <c r="B5985" t="s">
        <v>2273</v>
      </c>
      <c r="C5985">
        <v>150</v>
      </c>
      <c r="D5985" t="s">
        <v>2259</v>
      </c>
      <c r="E5985" t="s">
        <v>148</v>
      </c>
      <c r="F5985" s="79" t="s">
        <v>1443</v>
      </c>
      <c r="G5985">
        <v>0.93</v>
      </c>
      <c r="H5985">
        <v>100.6</v>
      </c>
      <c r="I5985">
        <v>202</v>
      </c>
      <c r="J5985">
        <v>99.7</v>
      </c>
      <c r="K5985">
        <v>96</v>
      </c>
      <c r="L5985">
        <v>64</v>
      </c>
      <c r="M5985">
        <v>291</v>
      </c>
      <c r="N5985">
        <v>0.13700000000000001</v>
      </c>
      <c r="O5985">
        <v>3</v>
      </c>
      <c r="P5985">
        <v>-11.95</v>
      </c>
      <c r="Q5985">
        <v>318</v>
      </c>
      <c r="R5985">
        <v>97.6</v>
      </c>
      <c r="S5985">
        <v>307</v>
      </c>
      <c r="T5985">
        <v>109.5</v>
      </c>
      <c r="U5985">
        <v>323</v>
      </c>
      <c r="V5985">
        <v>-4.9800000000000004</v>
      </c>
      <c r="W5985">
        <v>271</v>
      </c>
    </row>
    <row r="5986" spans="1:23" x14ac:dyDescent="0.25">
      <c r="A5986">
        <f>COUNTIF('Value Matchup'!$D$356:$D$423,D5986)</f>
        <v>0</v>
      </c>
      <c r="B5986" t="s">
        <v>2273</v>
      </c>
      <c r="C5986">
        <v>151</v>
      </c>
      <c r="D5986" t="s">
        <v>382</v>
      </c>
      <c r="E5986" t="s">
        <v>169</v>
      </c>
      <c r="F5986" s="79" t="s">
        <v>2260</v>
      </c>
      <c r="G5986">
        <v>0.66</v>
      </c>
      <c r="H5986">
        <v>105.3</v>
      </c>
      <c r="I5986">
        <v>127</v>
      </c>
      <c r="J5986">
        <v>104.6</v>
      </c>
      <c r="K5986">
        <v>203</v>
      </c>
      <c r="L5986">
        <v>67</v>
      </c>
      <c r="M5986">
        <v>208</v>
      </c>
      <c r="N5986">
        <v>-2.7E-2</v>
      </c>
      <c r="O5986">
        <v>224</v>
      </c>
      <c r="P5986">
        <v>-2.0299999999999998</v>
      </c>
      <c r="Q5986">
        <v>202</v>
      </c>
      <c r="R5986">
        <v>100.8</v>
      </c>
      <c r="S5986">
        <v>238</v>
      </c>
      <c r="T5986">
        <v>102.8</v>
      </c>
      <c r="U5986">
        <v>130</v>
      </c>
      <c r="V5986">
        <v>-6.4</v>
      </c>
      <c r="W5986">
        <v>294</v>
      </c>
    </row>
    <row r="5987" spans="1:23" x14ac:dyDescent="0.25">
      <c r="A5987">
        <f>COUNTIF('Value Matchup'!$D$356:$D$423,D5987)</f>
        <v>0</v>
      </c>
      <c r="B5987" t="s">
        <v>2273</v>
      </c>
      <c r="C5987">
        <v>152</v>
      </c>
      <c r="D5987" t="s">
        <v>418</v>
      </c>
      <c r="E5987" t="s">
        <v>144</v>
      </c>
      <c r="F5987" s="79" t="s">
        <v>444</v>
      </c>
      <c r="G5987">
        <v>0.61</v>
      </c>
      <c r="H5987">
        <v>107.8</v>
      </c>
      <c r="I5987">
        <v>89</v>
      </c>
      <c r="J5987">
        <v>107.2</v>
      </c>
      <c r="K5987">
        <v>242</v>
      </c>
      <c r="L5987">
        <v>66.900000000000006</v>
      </c>
      <c r="M5987">
        <v>209</v>
      </c>
      <c r="N5987">
        <v>-7.0000000000000001E-3</v>
      </c>
      <c r="O5987">
        <v>183</v>
      </c>
      <c r="P5987">
        <v>-0.19</v>
      </c>
      <c r="Q5987">
        <v>165</v>
      </c>
      <c r="R5987">
        <v>103.8</v>
      </c>
      <c r="S5987">
        <v>156</v>
      </c>
      <c r="T5987">
        <v>104</v>
      </c>
      <c r="U5987">
        <v>187</v>
      </c>
      <c r="V5987">
        <v>-1.21</v>
      </c>
      <c r="W5987">
        <v>195</v>
      </c>
    </row>
    <row r="5988" spans="1:23" x14ac:dyDescent="0.25">
      <c r="A5988">
        <f>COUNTIF('Value Matchup'!$D$356:$D$423,D5988)</f>
        <v>0</v>
      </c>
      <c r="B5988" t="s">
        <v>2273</v>
      </c>
      <c r="C5988">
        <v>153</v>
      </c>
      <c r="D5988" t="s">
        <v>383</v>
      </c>
      <c r="E5988" t="s">
        <v>112</v>
      </c>
      <c r="F5988" s="79" t="s">
        <v>441</v>
      </c>
      <c r="G5988">
        <v>0.4</v>
      </c>
      <c r="H5988">
        <v>99.1</v>
      </c>
      <c r="I5988">
        <v>229</v>
      </c>
      <c r="J5988">
        <v>98.7</v>
      </c>
      <c r="K5988">
        <v>80</v>
      </c>
      <c r="L5988">
        <v>66.2</v>
      </c>
      <c r="M5988">
        <v>233</v>
      </c>
      <c r="N5988">
        <v>6.8000000000000005E-2</v>
      </c>
      <c r="O5988">
        <v>26</v>
      </c>
      <c r="P5988">
        <v>1.51</v>
      </c>
      <c r="Q5988">
        <v>127</v>
      </c>
      <c r="R5988">
        <v>106.5</v>
      </c>
      <c r="S5988">
        <v>67</v>
      </c>
      <c r="T5988">
        <v>105</v>
      </c>
      <c r="U5988">
        <v>224</v>
      </c>
      <c r="V5988">
        <v>5.12</v>
      </c>
      <c r="W5988">
        <v>52</v>
      </c>
    </row>
    <row r="5989" spans="1:23" x14ac:dyDescent="0.25">
      <c r="A5989">
        <f>COUNTIF('Value Matchup'!$D$356:$D$423,D5989)</f>
        <v>0</v>
      </c>
      <c r="B5989" t="s">
        <v>2273</v>
      </c>
      <c r="C5989">
        <v>154</v>
      </c>
      <c r="D5989" t="s">
        <v>333</v>
      </c>
      <c r="E5989" t="s">
        <v>161</v>
      </c>
      <c r="F5989" s="79" t="s">
        <v>1564</v>
      </c>
      <c r="G5989">
        <v>0.35</v>
      </c>
      <c r="H5989">
        <v>100.2</v>
      </c>
      <c r="I5989">
        <v>207</v>
      </c>
      <c r="J5989">
        <v>99.9</v>
      </c>
      <c r="K5989">
        <v>98</v>
      </c>
      <c r="L5989">
        <v>68.5</v>
      </c>
      <c r="M5989">
        <v>154</v>
      </c>
      <c r="N5989">
        <v>-3.3000000000000002E-2</v>
      </c>
      <c r="O5989">
        <v>241</v>
      </c>
      <c r="P5989">
        <v>-6</v>
      </c>
      <c r="Q5989">
        <v>257</v>
      </c>
      <c r="R5989">
        <v>99.4</v>
      </c>
      <c r="S5989">
        <v>268</v>
      </c>
      <c r="T5989">
        <v>105.4</v>
      </c>
      <c r="U5989">
        <v>237</v>
      </c>
      <c r="V5989">
        <v>-5.01</v>
      </c>
      <c r="W5989">
        <v>272</v>
      </c>
    </row>
    <row r="5990" spans="1:23" x14ac:dyDescent="0.25">
      <c r="A5990">
        <f>COUNTIF('Value Matchup'!$D$356:$D$423,D5990)</f>
        <v>0</v>
      </c>
      <c r="B5990" t="s">
        <v>2273</v>
      </c>
      <c r="C5990">
        <v>155</v>
      </c>
      <c r="D5990" t="s">
        <v>183</v>
      </c>
      <c r="E5990" t="s">
        <v>176</v>
      </c>
      <c r="F5990" s="79" t="s">
        <v>447</v>
      </c>
      <c r="G5990">
        <v>0.32</v>
      </c>
      <c r="H5990">
        <v>102.7</v>
      </c>
      <c r="I5990">
        <v>167</v>
      </c>
      <c r="J5990">
        <v>102.4</v>
      </c>
      <c r="K5990">
        <v>152</v>
      </c>
      <c r="L5990">
        <v>66.400000000000006</v>
      </c>
      <c r="M5990">
        <v>229</v>
      </c>
      <c r="N5990">
        <v>-2.7E-2</v>
      </c>
      <c r="O5990">
        <v>222</v>
      </c>
      <c r="P5990">
        <v>-0.02</v>
      </c>
      <c r="Q5990">
        <v>156</v>
      </c>
      <c r="R5990">
        <v>102.7</v>
      </c>
      <c r="S5990">
        <v>196</v>
      </c>
      <c r="T5990">
        <v>102.8</v>
      </c>
      <c r="U5990">
        <v>127</v>
      </c>
      <c r="V5990">
        <v>2.77</v>
      </c>
      <c r="W5990">
        <v>95</v>
      </c>
    </row>
    <row r="5991" spans="1:23" x14ac:dyDescent="0.25">
      <c r="A5991">
        <f>COUNTIF('Value Matchup'!$D$356:$D$423,D5991)</f>
        <v>0</v>
      </c>
      <c r="B5991" t="s">
        <v>2273</v>
      </c>
      <c r="C5991">
        <v>156</v>
      </c>
      <c r="D5991" t="s">
        <v>346</v>
      </c>
      <c r="E5991" t="s">
        <v>151</v>
      </c>
      <c r="F5991" s="79" t="s">
        <v>2049</v>
      </c>
      <c r="G5991">
        <v>0.21</v>
      </c>
      <c r="H5991">
        <v>102.9</v>
      </c>
      <c r="I5991">
        <v>164</v>
      </c>
      <c r="J5991">
        <v>102.7</v>
      </c>
      <c r="K5991">
        <v>158</v>
      </c>
      <c r="L5991">
        <v>67.8</v>
      </c>
      <c r="M5991">
        <v>179</v>
      </c>
      <c r="N5991">
        <v>-2.7E-2</v>
      </c>
      <c r="O5991">
        <v>221</v>
      </c>
      <c r="P5991">
        <v>0.62</v>
      </c>
      <c r="Q5991">
        <v>145</v>
      </c>
      <c r="R5991">
        <v>103.9</v>
      </c>
      <c r="S5991">
        <v>153</v>
      </c>
      <c r="T5991">
        <v>103.3</v>
      </c>
      <c r="U5991">
        <v>147</v>
      </c>
      <c r="V5991">
        <v>0.56000000000000005</v>
      </c>
      <c r="W5991">
        <v>148</v>
      </c>
    </row>
    <row r="5992" spans="1:23" x14ac:dyDescent="0.25">
      <c r="A5992">
        <f>COUNTIF('Value Matchup'!$D$356:$D$423,D5992)</f>
        <v>0</v>
      </c>
      <c r="B5992" t="s">
        <v>2273</v>
      </c>
      <c r="C5992">
        <v>157</v>
      </c>
      <c r="D5992" t="s">
        <v>2159</v>
      </c>
      <c r="E5992" t="s">
        <v>207</v>
      </c>
      <c r="F5992" s="79" t="s">
        <v>811</v>
      </c>
      <c r="G5992">
        <v>0.15</v>
      </c>
      <c r="H5992">
        <v>104.2</v>
      </c>
      <c r="I5992">
        <v>143</v>
      </c>
      <c r="J5992">
        <v>104.1</v>
      </c>
      <c r="K5992">
        <v>188</v>
      </c>
      <c r="L5992">
        <v>69.099999999999994</v>
      </c>
      <c r="M5992">
        <v>133</v>
      </c>
      <c r="N5992">
        <v>4.3999999999999997E-2</v>
      </c>
      <c r="O5992">
        <v>66</v>
      </c>
      <c r="P5992">
        <v>-4.96</v>
      </c>
      <c r="Q5992">
        <v>248</v>
      </c>
      <c r="R5992">
        <v>102.6</v>
      </c>
      <c r="S5992">
        <v>199</v>
      </c>
      <c r="T5992">
        <v>107.6</v>
      </c>
      <c r="U5992">
        <v>299</v>
      </c>
      <c r="V5992">
        <v>1.4</v>
      </c>
      <c r="W5992">
        <v>128</v>
      </c>
    </row>
    <row r="5993" spans="1:23" x14ac:dyDescent="0.25">
      <c r="A5993">
        <f>COUNTIF('Value Matchup'!$D$356:$D$423,D5993)</f>
        <v>0</v>
      </c>
      <c r="B5993" t="s">
        <v>2273</v>
      </c>
      <c r="C5993">
        <v>158</v>
      </c>
      <c r="D5993" t="s">
        <v>197</v>
      </c>
      <c r="E5993" t="s">
        <v>198</v>
      </c>
      <c r="F5993" s="79" t="s">
        <v>1581</v>
      </c>
      <c r="G5993">
        <v>-0.02</v>
      </c>
      <c r="H5993">
        <v>100.2</v>
      </c>
      <c r="I5993">
        <v>209</v>
      </c>
      <c r="J5993">
        <v>100.2</v>
      </c>
      <c r="K5993">
        <v>102</v>
      </c>
      <c r="L5993">
        <v>68.900000000000006</v>
      </c>
      <c r="M5993">
        <v>139</v>
      </c>
      <c r="N5993">
        <v>5.2999999999999999E-2</v>
      </c>
      <c r="O5993">
        <v>52</v>
      </c>
      <c r="P5993">
        <v>-0.92</v>
      </c>
      <c r="Q5993">
        <v>182</v>
      </c>
      <c r="R5993">
        <v>103.3</v>
      </c>
      <c r="S5993">
        <v>177</v>
      </c>
      <c r="T5993">
        <v>104.2</v>
      </c>
      <c r="U5993">
        <v>192</v>
      </c>
      <c r="V5993">
        <v>6.97</v>
      </c>
      <c r="W5993">
        <v>29</v>
      </c>
    </row>
    <row r="5994" spans="1:23" x14ac:dyDescent="0.25">
      <c r="A5994">
        <f>COUNTIF('Value Matchup'!$D$356:$D$423,D5994)</f>
        <v>0</v>
      </c>
      <c r="B5994" t="s">
        <v>2273</v>
      </c>
      <c r="C5994">
        <v>159</v>
      </c>
      <c r="D5994" t="s">
        <v>152</v>
      </c>
      <c r="E5994" t="s">
        <v>153</v>
      </c>
      <c r="F5994" s="79" t="s">
        <v>2209</v>
      </c>
      <c r="G5994">
        <v>-0.06</v>
      </c>
      <c r="H5994">
        <v>102.5</v>
      </c>
      <c r="I5994">
        <v>173</v>
      </c>
      <c r="J5994">
        <v>102.6</v>
      </c>
      <c r="K5994">
        <v>156</v>
      </c>
      <c r="L5994">
        <v>68.3</v>
      </c>
      <c r="M5994">
        <v>161</v>
      </c>
      <c r="N5994">
        <v>6.0000000000000001E-3</v>
      </c>
      <c r="O5994">
        <v>158</v>
      </c>
      <c r="P5994">
        <v>-1.98</v>
      </c>
      <c r="Q5994">
        <v>200</v>
      </c>
      <c r="R5994">
        <v>101.8</v>
      </c>
      <c r="S5994">
        <v>222</v>
      </c>
      <c r="T5994">
        <v>103.8</v>
      </c>
      <c r="U5994">
        <v>177</v>
      </c>
      <c r="V5994">
        <v>-4.26</v>
      </c>
      <c r="W5994">
        <v>260</v>
      </c>
    </row>
    <row r="5995" spans="1:23" x14ac:dyDescent="0.25">
      <c r="A5995">
        <f>COUNTIF('Value Matchup'!$D$356:$D$423,D5995)</f>
        <v>0</v>
      </c>
      <c r="B5995" t="s">
        <v>2273</v>
      </c>
      <c r="C5995">
        <v>160</v>
      </c>
      <c r="D5995" t="s">
        <v>404</v>
      </c>
      <c r="E5995" t="s">
        <v>108</v>
      </c>
      <c r="F5995" s="79" t="s">
        <v>1406</v>
      </c>
      <c r="G5995">
        <v>-0.18</v>
      </c>
      <c r="H5995">
        <v>103</v>
      </c>
      <c r="I5995">
        <v>161</v>
      </c>
      <c r="J5995">
        <v>103.2</v>
      </c>
      <c r="K5995">
        <v>166</v>
      </c>
      <c r="L5995">
        <v>72.2</v>
      </c>
      <c r="M5995">
        <v>36</v>
      </c>
      <c r="N5995">
        <v>1E-3</v>
      </c>
      <c r="O5995">
        <v>171</v>
      </c>
      <c r="P5995">
        <v>-6.45</v>
      </c>
      <c r="Q5995">
        <v>265</v>
      </c>
      <c r="R5995">
        <v>99.1</v>
      </c>
      <c r="S5995">
        <v>275</v>
      </c>
      <c r="T5995">
        <v>105.5</v>
      </c>
      <c r="U5995">
        <v>242</v>
      </c>
      <c r="V5995">
        <v>-0.45</v>
      </c>
      <c r="W5995">
        <v>170</v>
      </c>
    </row>
    <row r="5996" spans="1:23" x14ac:dyDescent="0.25">
      <c r="A5996">
        <f>COUNTIF('Value Matchup'!$D$356:$D$423,D5996)</f>
        <v>0</v>
      </c>
      <c r="B5996" t="s">
        <v>2273</v>
      </c>
      <c r="C5996">
        <v>161</v>
      </c>
      <c r="D5996" t="s">
        <v>306</v>
      </c>
      <c r="E5996" t="s">
        <v>123</v>
      </c>
      <c r="F5996" s="79" t="s">
        <v>1859</v>
      </c>
      <c r="G5996">
        <v>-0.21</v>
      </c>
      <c r="H5996">
        <v>108.1</v>
      </c>
      <c r="I5996">
        <v>83</v>
      </c>
      <c r="J5996">
        <v>108.3</v>
      </c>
      <c r="K5996">
        <v>262</v>
      </c>
      <c r="L5996">
        <v>72</v>
      </c>
      <c r="M5996">
        <v>42</v>
      </c>
      <c r="N5996">
        <v>1.2E-2</v>
      </c>
      <c r="O5996">
        <v>134</v>
      </c>
      <c r="P5996">
        <v>0.69</v>
      </c>
      <c r="Q5996">
        <v>144</v>
      </c>
      <c r="R5996">
        <v>103.3</v>
      </c>
      <c r="S5996">
        <v>176</v>
      </c>
      <c r="T5996">
        <v>102.6</v>
      </c>
      <c r="U5996">
        <v>122</v>
      </c>
      <c r="V5996">
        <v>2.42</v>
      </c>
      <c r="W5996">
        <v>104</v>
      </c>
    </row>
    <row r="5997" spans="1:23" x14ac:dyDescent="0.25">
      <c r="A5997">
        <f>COUNTIF('Value Matchup'!$D$356:$D$423,D5997)</f>
        <v>0</v>
      </c>
      <c r="B5997" t="s">
        <v>2273</v>
      </c>
      <c r="C5997">
        <v>162</v>
      </c>
      <c r="D5997" t="s">
        <v>1299</v>
      </c>
      <c r="E5997" t="s">
        <v>121</v>
      </c>
      <c r="F5997" s="79" t="s">
        <v>546</v>
      </c>
      <c r="G5997">
        <v>-0.24</v>
      </c>
      <c r="H5997">
        <v>98.1</v>
      </c>
      <c r="I5997">
        <v>245</v>
      </c>
      <c r="J5997">
        <v>98.4</v>
      </c>
      <c r="K5997">
        <v>75</v>
      </c>
      <c r="L5997">
        <v>62.2</v>
      </c>
      <c r="M5997">
        <v>313</v>
      </c>
      <c r="N5997">
        <v>-4.8000000000000001E-2</v>
      </c>
      <c r="O5997">
        <v>268</v>
      </c>
      <c r="P5997">
        <v>-6.4</v>
      </c>
      <c r="Q5997">
        <v>264</v>
      </c>
      <c r="R5997">
        <v>99.7</v>
      </c>
      <c r="S5997">
        <v>261</v>
      </c>
      <c r="T5997">
        <v>106.1</v>
      </c>
      <c r="U5997">
        <v>262</v>
      </c>
      <c r="V5997">
        <v>-3.38</v>
      </c>
      <c r="W5997">
        <v>246</v>
      </c>
    </row>
    <row r="5998" spans="1:23" x14ac:dyDescent="0.25">
      <c r="A5998">
        <f>COUNTIF('Value Matchup'!$D$356:$D$423,D5998)</f>
        <v>0</v>
      </c>
      <c r="B5998" t="s">
        <v>2273</v>
      </c>
      <c r="C5998">
        <v>163</v>
      </c>
      <c r="D5998" t="s">
        <v>393</v>
      </c>
      <c r="E5998" t="s">
        <v>1974</v>
      </c>
      <c r="F5998" s="79" t="s">
        <v>1564</v>
      </c>
      <c r="G5998">
        <v>-0.33</v>
      </c>
      <c r="H5998">
        <v>101.2</v>
      </c>
      <c r="I5998">
        <v>194</v>
      </c>
      <c r="J5998">
        <v>101.5</v>
      </c>
      <c r="K5998">
        <v>132</v>
      </c>
      <c r="L5998">
        <v>60.7</v>
      </c>
      <c r="M5998">
        <v>320</v>
      </c>
      <c r="N5998">
        <v>0.04</v>
      </c>
      <c r="O5998">
        <v>77</v>
      </c>
      <c r="P5998">
        <v>-4.3099999999999996</v>
      </c>
      <c r="Q5998">
        <v>241</v>
      </c>
      <c r="R5998">
        <v>102.8</v>
      </c>
      <c r="S5998">
        <v>193</v>
      </c>
      <c r="T5998">
        <v>107.1</v>
      </c>
      <c r="U5998">
        <v>290</v>
      </c>
      <c r="V5998">
        <v>-7.23</v>
      </c>
      <c r="W5998">
        <v>303</v>
      </c>
    </row>
    <row r="5999" spans="1:23" x14ac:dyDescent="0.25">
      <c r="A5999">
        <f>COUNTIF('Value Matchup'!$D$356:$D$423,D5999)</f>
        <v>1</v>
      </c>
      <c r="B5999" t="s">
        <v>2273</v>
      </c>
      <c r="C5999">
        <v>164</v>
      </c>
      <c r="D5999" t="s">
        <v>318</v>
      </c>
      <c r="E5999" t="s">
        <v>176</v>
      </c>
      <c r="F5999" s="79" t="s">
        <v>1078</v>
      </c>
      <c r="G5999">
        <v>-0.43</v>
      </c>
      <c r="H5999">
        <v>102.5</v>
      </c>
      <c r="I5999">
        <v>175</v>
      </c>
      <c r="J5999">
        <v>102.9</v>
      </c>
      <c r="K5999">
        <v>161</v>
      </c>
      <c r="L5999">
        <v>64.8</v>
      </c>
      <c r="M5999">
        <v>277</v>
      </c>
      <c r="N5999">
        <v>-7.1999999999999995E-2</v>
      </c>
      <c r="O5999">
        <v>298</v>
      </c>
      <c r="P5999">
        <v>-2.11</v>
      </c>
      <c r="Q5999">
        <v>204</v>
      </c>
      <c r="R5999">
        <v>102</v>
      </c>
      <c r="S5999">
        <v>218</v>
      </c>
      <c r="T5999">
        <v>104.1</v>
      </c>
      <c r="U5999">
        <v>188</v>
      </c>
      <c r="V5999">
        <v>-3.79</v>
      </c>
      <c r="W5999">
        <v>252</v>
      </c>
    </row>
    <row r="6000" spans="1:23" x14ac:dyDescent="0.25">
      <c r="A6000">
        <f>COUNTIF('Value Matchup'!$D$356:$D$423,D6000)</f>
        <v>0</v>
      </c>
      <c r="B6000" t="s">
        <v>2273</v>
      </c>
      <c r="C6000">
        <v>165</v>
      </c>
      <c r="D6000" t="s">
        <v>364</v>
      </c>
      <c r="E6000" t="s">
        <v>167</v>
      </c>
      <c r="F6000" s="79" t="s">
        <v>1926</v>
      </c>
      <c r="G6000">
        <v>-0.45</v>
      </c>
      <c r="H6000">
        <v>97.7</v>
      </c>
      <c r="I6000">
        <v>252</v>
      </c>
      <c r="J6000">
        <v>98.1</v>
      </c>
      <c r="K6000">
        <v>71</v>
      </c>
      <c r="L6000">
        <v>64.3</v>
      </c>
      <c r="M6000">
        <v>287</v>
      </c>
      <c r="N6000">
        <v>-5.1999999999999998E-2</v>
      </c>
      <c r="O6000">
        <v>278</v>
      </c>
      <c r="P6000">
        <v>4.29</v>
      </c>
      <c r="Q6000">
        <v>90</v>
      </c>
      <c r="R6000">
        <v>105.6</v>
      </c>
      <c r="S6000">
        <v>99</v>
      </c>
      <c r="T6000">
        <v>101.3</v>
      </c>
      <c r="U6000">
        <v>81</v>
      </c>
      <c r="V6000">
        <v>-2.52</v>
      </c>
      <c r="W6000">
        <v>225</v>
      </c>
    </row>
    <row r="6001" spans="1:23" x14ac:dyDescent="0.25">
      <c r="A6001">
        <f>COUNTIF('Value Matchup'!$D$356:$D$423,D6001)</f>
        <v>0</v>
      </c>
      <c r="B6001" t="s">
        <v>2273</v>
      </c>
      <c r="C6001">
        <v>166</v>
      </c>
      <c r="D6001" t="s">
        <v>264</v>
      </c>
      <c r="E6001" t="s">
        <v>112</v>
      </c>
      <c r="F6001" s="79" t="s">
        <v>444</v>
      </c>
      <c r="G6001">
        <v>-0.55000000000000004</v>
      </c>
      <c r="H6001">
        <v>110</v>
      </c>
      <c r="I6001">
        <v>63</v>
      </c>
      <c r="J6001">
        <v>110.5</v>
      </c>
      <c r="K6001">
        <v>290</v>
      </c>
      <c r="L6001">
        <v>69.599999999999994</v>
      </c>
      <c r="M6001">
        <v>102</v>
      </c>
      <c r="N6001">
        <v>3.6999999999999998E-2</v>
      </c>
      <c r="O6001">
        <v>84</v>
      </c>
      <c r="P6001">
        <v>1.7</v>
      </c>
      <c r="Q6001">
        <v>126</v>
      </c>
      <c r="R6001">
        <v>105.2</v>
      </c>
      <c r="S6001">
        <v>110</v>
      </c>
      <c r="T6001">
        <v>103.5</v>
      </c>
      <c r="U6001">
        <v>158</v>
      </c>
      <c r="V6001">
        <v>1.6</v>
      </c>
      <c r="W6001">
        <v>122</v>
      </c>
    </row>
    <row r="6002" spans="1:23" x14ac:dyDescent="0.25">
      <c r="A6002">
        <f>COUNTIF('Value Matchup'!$D$356:$D$423,D6002)</f>
        <v>0</v>
      </c>
      <c r="B6002" t="s">
        <v>2273</v>
      </c>
      <c r="C6002">
        <v>167</v>
      </c>
      <c r="D6002" t="s">
        <v>1407</v>
      </c>
      <c r="E6002" t="s">
        <v>1399</v>
      </c>
      <c r="F6002" s="79" t="s">
        <v>2205</v>
      </c>
      <c r="G6002">
        <v>-0.62</v>
      </c>
      <c r="H6002">
        <v>101.1</v>
      </c>
      <c r="I6002">
        <v>197</v>
      </c>
      <c r="J6002">
        <v>101.7</v>
      </c>
      <c r="K6002">
        <v>137</v>
      </c>
      <c r="L6002">
        <v>71.7</v>
      </c>
      <c r="M6002">
        <v>48</v>
      </c>
      <c r="N6002">
        <v>5.0999999999999997E-2</v>
      </c>
      <c r="O6002">
        <v>57</v>
      </c>
      <c r="P6002">
        <v>-3.7</v>
      </c>
      <c r="Q6002">
        <v>232</v>
      </c>
      <c r="R6002">
        <v>102.7</v>
      </c>
      <c r="S6002">
        <v>197</v>
      </c>
      <c r="T6002">
        <v>106.4</v>
      </c>
      <c r="U6002">
        <v>271</v>
      </c>
      <c r="V6002">
        <v>-1.04</v>
      </c>
      <c r="W6002">
        <v>194</v>
      </c>
    </row>
    <row r="6003" spans="1:23" x14ac:dyDescent="0.25">
      <c r="A6003">
        <f>COUNTIF('Value Matchup'!$D$356:$D$423,D6003)</f>
        <v>0</v>
      </c>
      <c r="B6003" t="s">
        <v>2273</v>
      </c>
      <c r="C6003">
        <v>168</v>
      </c>
      <c r="D6003" t="s">
        <v>283</v>
      </c>
      <c r="E6003" t="s">
        <v>132</v>
      </c>
      <c r="F6003" s="79" t="s">
        <v>2158</v>
      </c>
      <c r="G6003">
        <v>-0.91</v>
      </c>
      <c r="H6003">
        <v>105.5</v>
      </c>
      <c r="I6003">
        <v>121</v>
      </c>
      <c r="J6003">
        <v>106.4</v>
      </c>
      <c r="K6003">
        <v>233</v>
      </c>
      <c r="L6003">
        <v>68.099999999999994</v>
      </c>
      <c r="M6003">
        <v>168</v>
      </c>
      <c r="N6003">
        <v>7.1999999999999995E-2</v>
      </c>
      <c r="O6003">
        <v>23</v>
      </c>
      <c r="P6003">
        <v>-3.35</v>
      </c>
      <c r="Q6003">
        <v>226</v>
      </c>
      <c r="R6003">
        <v>103.3</v>
      </c>
      <c r="S6003">
        <v>175</v>
      </c>
      <c r="T6003">
        <v>106.7</v>
      </c>
      <c r="U6003">
        <v>281</v>
      </c>
      <c r="V6003">
        <v>4.3499999999999996</v>
      </c>
      <c r="W6003">
        <v>72</v>
      </c>
    </row>
    <row r="6004" spans="1:23" x14ac:dyDescent="0.25">
      <c r="A6004">
        <f>COUNTIF('Value Matchup'!$D$356:$D$423,D6004)</f>
        <v>0</v>
      </c>
      <c r="B6004" t="s">
        <v>2273</v>
      </c>
      <c r="C6004">
        <v>169</v>
      </c>
      <c r="D6004" t="s">
        <v>239</v>
      </c>
      <c r="E6004" t="s">
        <v>1974</v>
      </c>
      <c r="F6004" s="79" t="s">
        <v>1188</v>
      </c>
      <c r="G6004">
        <v>-0.96</v>
      </c>
      <c r="H6004">
        <v>102.3</v>
      </c>
      <c r="I6004">
        <v>177</v>
      </c>
      <c r="J6004">
        <v>103.3</v>
      </c>
      <c r="K6004">
        <v>171</v>
      </c>
      <c r="L6004">
        <v>69.400000000000006</v>
      </c>
      <c r="M6004">
        <v>117</v>
      </c>
      <c r="N6004">
        <v>-1.4E-2</v>
      </c>
      <c r="O6004">
        <v>194</v>
      </c>
      <c r="P6004">
        <v>-0.16</v>
      </c>
      <c r="Q6004">
        <v>162</v>
      </c>
      <c r="R6004">
        <v>104.5</v>
      </c>
      <c r="S6004">
        <v>130</v>
      </c>
      <c r="T6004">
        <v>104.6</v>
      </c>
      <c r="U6004">
        <v>207</v>
      </c>
      <c r="V6004">
        <v>1.61</v>
      </c>
      <c r="W6004">
        <v>121</v>
      </c>
    </row>
    <row r="6005" spans="1:23" x14ac:dyDescent="0.25">
      <c r="A6005">
        <f>COUNTIF('Value Matchup'!$D$356:$D$423,D6005)</f>
        <v>0</v>
      </c>
      <c r="B6005" t="s">
        <v>2273</v>
      </c>
      <c r="C6005">
        <v>170</v>
      </c>
      <c r="D6005" t="s">
        <v>187</v>
      </c>
      <c r="E6005" t="s">
        <v>167</v>
      </c>
      <c r="F6005" s="79" t="s">
        <v>1785</v>
      </c>
      <c r="G6005">
        <v>-0.96</v>
      </c>
      <c r="H6005">
        <v>100.4</v>
      </c>
      <c r="I6005">
        <v>206</v>
      </c>
      <c r="J6005">
        <v>101.4</v>
      </c>
      <c r="K6005">
        <v>128</v>
      </c>
      <c r="L6005">
        <v>71.3</v>
      </c>
      <c r="M6005">
        <v>54</v>
      </c>
      <c r="N6005">
        <v>-4.2999999999999997E-2</v>
      </c>
      <c r="O6005">
        <v>260</v>
      </c>
      <c r="P6005">
        <v>6.9</v>
      </c>
      <c r="Q6005">
        <v>53</v>
      </c>
      <c r="R6005">
        <v>107.3</v>
      </c>
      <c r="S6005">
        <v>47</v>
      </c>
      <c r="T6005">
        <v>100.4</v>
      </c>
      <c r="U6005">
        <v>63</v>
      </c>
      <c r="V6005">
        <v>-0.92</v>
      </c>
      <c r="W6005">
        <v>186</v>
      </c>
    </row>
    <row r="6006" spans="1:23" x14ac:dyDescent="0.25">
      <c r="A6006">
        <f>COUNTIF('Value Matchup'!$D$356:$D$423,D6006)</f>
        <v>0</v>
      </c>
      <c r="B6006" t="s">
        <v>2273</v>
      </c>
      <c r="C6006">
        <v>171</v>
      </c>
      <c r="D6006" t="s">
        <v>211</v>
      </c>
      <c r="E6006" t="s">
        <v>169</v>
      </c>
      <c r="F6006" s="79" t="s">
        <v>1859</v>
      </c>
      <c r="G6006">
        <v>-1.01</v>
      </c>
      <c r="H6006">
        <v>100.2</v>
      </c>
      <c r="I6006">
        <v>211</v>
      </c>
      <c r="J6006">
        <v>101.2</v>
      </c>
      <c r="K6006">
        <v>125</v>
      </c>
      <c r="L6006">
        <v>65.8</v>
      </c>
      <c r="M6006">
        <v>247</v>
      </c>
      <c r="N6006">
        <v>2.1000000000000001E-2</v>
      </c>
      <c r="O6006">
        <v>112</v>
      </c>
      <c r="P6006">
        <v>-0.35</v>
      </c>
      <c r="Q6006">
        <v>172</v>
      </c>
      <c r="R6006">
        <v>103.1</v>
      </c>
      <c r="S6006">
        <v>184</v>
      </c>
      <c r="T6006">
        <v>103.5</v>
      </c>
      <c r="U6006">
        <v>157</v>
      </c>
      <c r="V6006">
        <v>-1.9</v>
      </c>
      <c r="W6006">
        <v>213</v>
      </c>
    </row>
    <row r="6007" spans="1:23" x14ac:dyDescent="0.25">
      <c r="A6007">
        <f>COUNTIF('Value Matchup'!$D$356:$D$423,D6007)</f>
        <v>0</v>
      </c>
      <c r="B6007" t="s">
        <v>2273</v>
      </c>
      <c r="C6007">
        <v>172</v>
      </c>
      <c r="D6007" t="s">
        <v>294</v>
      </c>
      <c r="E6007" t="s">
        <v>123</v>
      </c>
      <c r="F6007" s="79" t="s">
        <v>1741</v>
      </c>
      <c r="G6007">
        <v>-1.1499999999999999</v>
      </c>
      <c r="H6007">
        <v>98.4</v>
      </c>
      <c r="I6007">
        <v>240</v>
      </c>
      <c r="J6007">
        <v>99.5</v>
      </c>
      <c r="K6007">
        <v>93</v>
      </c>
      <c r="L6007">
        <v>68</v>
      </c>
      <c r="M6007">
        <v>173</v>
      </c>
      <c r="N6007">
        <v>4.2000000000000003E-2</v>
      </c>
      <c r="O6007">
        <v>71</v>
      </c>
      <c r="P6007">
        <v>-0.93</v>
      </c>
      <c r="Q6007">
        <v>183</v>
      </c>
      <c r="R6007">
        <v>102.4</v>
      </c>
      <c r="S6007">
        <v>207</v>
      </c>
      <c r="T6007">
        <v>103.3</v>
      </c>
      <c r="U6007">
        <v>149</v>
      </c>
      <c r="V6007">
        <v>-0.64</v>
      </c>
      <c r="W6007">
        <v>176</v>
      </c>
    </row>
    <row r="6008" spans="1:23" x14ac:dyDescent="0.25">
      <c r="A6008">
        <f>COUNTIF('Value Matchup'!$D$356:$D$423,D6008)</f>
        <v>0</v>
      </c>
      <c r="B6008" t="s">
        <v>2273</v>
      </c>
      <c r="C6008">
        <v>173</v>
      </c>
      <c r="D6008" t="s">
        <v>243</v>
      </c>
      <c r="E6008" t="s">
        <v>176</v>
      </c>
      <c r="F6008" s="79" t="s">
        <v>1194</v>
      </c>
      <c r="G6008">
        <v>-1.21</v>
      </c>
      <c r="H6008">
        <v>106.4</v>
      </c>
      <c r="I6008">
        <v>110</v>
      </c>
      <c r="J6008">
        <v>107.6</v>
      </c>
      <c r="K6008">
        <v>253</v>
      </c>
      <c r="L6008">
        <v>65.8</v>
      </c>
      <c r="M6008">
        <v>245</v>
      </c>
      <c r="N6008">
        <v>-3.5999999999999997E-2</v>
      </c>
      <c r="O6008">
        <v>246</v>
      </c>
      <c r="P6008">
        <v>-2.91</v>
      </c>
      <c r="Q6008">
        <v>221</v>
      </c>
      <c r="R6008">
        <v>100.2</v>
      </c>
      <c r="S6008">
        <v>248</v>
      </c>
      <c r="T6008">
        <v>103.1</v>
      </c>
      <c r="U6008">
        <v>139</v>
      </c>
      <c r="V6008">
        <v>-7.07</v>
      </c>
      <c r="W6008">
        <v>300</v>
      </c>
    </row>
    <row r="6009" spans="1:23" x14ac:dyDescent="0.25">
      <c r="A6009">
        <f>COUNTIF('Value Matchup'!$D$356:$D$423,D6009)</f>
        <v>0</v>
      </c>
      <c r="B6009" t="s">
        <v>2273</v>
      </c>
      <c r="C6009">
        <v>174</v>
      </c>
      <c r="D6009" t="s">
        <v>2261</v>
      </c>
      <c r="E6009" t="s">
        <v>161</v>
      </c>
      <c r="F6009" s="79" t="s">
        <v>1195</v>
      </c>
      <c r="G6009">
        <v>-1.21</v>
      </c>
      <c r="H6009">
        <v>100.8</v>
      </c>
      <c r="I6009">
        <v>201</v>
      </c>
      <c r="J6009">
        <v>102</v>
      </c>
      <c r="K6009">
        <v>141</v>
      </c>
      <c r="L6009">
        <v>66.5</v>
      </c>
      <c r="M6009">
        <v>223</v>
      </c>
      <c r="N6009">
        <v>-7.0000000000000007E-2</v>
      </c>
      <c r="O6009">
        <v>296</v>
      </c>
      <c r="P6009">
        <v>-4.1399999999999997</v>
      </c>
      <c r="Q6009">
        <v>237</v>
      </c>
      <c r="R6009">
        <v>100.3</v>
      </c>
      <c r="S6009">
        <v>245</v>
      </c>
      <c r="T6009">
        <v>104.4</v>
      </c>
      <c r="U6009">
        <v>200</v>
      </c>
      <c r="V6009">
        <v>-0.42</v>
      </c>
      <c r="W6009">
        <v>167</v>
      </c>
    </row>
    <row r="6010" spans="1:23" x14ac:dyDescent="0.25">
      <c r="A6010">
        <f>COUNTIF('Value Matchup'!$D$356:$D$423,D6010)</f>
        <v>0</v>
      </c>
      <c r="B6010" t="s">
        <v>2273</v>
      </c>
      <c r="C6010">
        <v>175</v>
      </c>
      <c r="D6010" t="s">
        <v>189</v>
      </c>
      <c r="E6010" t="s">
        <v>144</v>
      </c>
      <c r="F6010" s="79" t="s">
        <v>1194</v>
      </c>
      <c r="G6010">
        <v>-1.41</v>
      </c>
      <c r="H6010">
        <v>107.1</v>
      </c>
      <c r="I6010">
        <v>101</v>
      </c>
      <c r="J6010">
        <v>108.5</v>
      </c>
      <c r="K6010">
        <v>264</v>
      </c>
      <c r="L6010">
        <v>64.5</v>
      </c>
      <c r="M6010">
        <v>283</v>
      </c>
      <c r="N6010">
        <v>0.03</v>
      </c>
      <c r="O6010">
        <v>94</v>
      </c>
      <c r="P6010">
        <v>-0.17</v>
      </c>
      <c r="Q6010">
        <v>164</v>
      </c>
      <c r="R6010">
        <v>103.8</v>
      </c>
      <c r="S6010">
        <v>159</v>
      </c>
      <c r="T6010">
        <v>103.9</v>
      </c>
      <c r="U6010">
        <v>183</v>
      </c>
      <c r="V6010">
        <v>-1.52</v>
      </c>
      <c r="W6010">
        <v>204</v>
      </c>
    </row>
    <row r="6011" spans="1:23" x14ac:dyDescent="0.25">
      <c r="A6011">
        <f>COUNTIF('Value Matchup'!$D$356:$D$423,D6011)</f>
        <v>0</v>
      </c>
      <c r="B6011" t="s">
        <v>2273</v>
      </c>
      <c r="C6011">
        <v>176</v>
      </c>
      <c r="D6011" t="s">
        <v>190</v>
      </c>
      <c r="E6011" t="s">
        <v>176</v>
      </c>
      <c r="F6011" s="79" t="s">
        <v>1741</v>
      </c>
      <c r="G6011">
        <v>-1.45</v>
      </c>
      <c r="H6011">
        <v>104.4</v>
      </c>
      <c r="I6011">
        <v>138</v>
      </c>
      <c r="J6011">
        <v>105.9</v>
      </c>
      <c r="K6011">
        <v>224</v>
      </c>
      <c r="L6011">
        <v>70.400000000000006</v>
      </c>
      <c r="M6011">
        <v>78</v>
      </c>
      <c r="N6011">
        <v>1.6E-2</v>
      </c>
      <c r="O6011">
        <v>124</v>
      </c>
      <c r="P6011">
        <v>-1.4</v>
      </c>
      <c r="Q6011">
        <v>191</v>
      </c>
      <c r="R6011">
        <v>102.2</v>
      </c>
      <c r="S6011">
        <v>211</v>
      </c>
      <c r="T6011">
        <v>103.6</v>
      </c>
      <c r="U6011">
        <v>164</v>
      </c>
      <c r="V6011">
        <v>-1.04</v>
      </c>
      <c r="W6011">
        <v>191</v>
      </c>
    </row>
    <row r="6012" spans="1:23" x14ac:dyDescent="0.25">
      <c r="A6012">
        <f>COUNTIF('Value Matchup'!$D$356:$D$423,D6012)</f>
        <v>0</v>
      </c>
      <c r="B6012" t="s">
        <v>2273</v>
      </c>
      <c r="C6012">
        <v>177</v>
      </c>
      <c r="D6012" t="s">
        <v>253</v>
      </c>
      <c r="E6012" t="s">
        <v>153</v>
      </c>
      <c r="F6012" s="79" t="s">
        <v>1744</v>
      </c>
      <c r="G6012">
        <v>-1.48</v>
      </c>
      <c r="H6012">
        <v>102.9</v>
      </c>
      <c r="I6012">
        <v>162</v>
      </c>
      <c r="J6012">
        <v>104.4</v>
      </c>
      <c r="K6012">
        <v>197</v>
      </c>
      <c r="L6012">
        <v>70.2</v>
      </c>
      <c r="M6012">
        <v>83</v>
      </c>
      <c r="N6012">
        <v>-2.1000000000000001E-2</v>
      </c>
      <c r="O6012">
        <v>210</v>
      </c>
      <c r="P6012">
        <v>0.75</v>
      </c>
      <c r="Q6012">
        <v>142</v>
      </c>
      <c r="R6012">
        <v>103.9</v>
      </c>
      <c r="S6012">
        <v>152</v>
      </c>
      <c r="T6012">
        <v>103.1</v>
      </c>
      <c r="U6012">
        <v>140</v>
      </c>
      <c r="V6012">
        <v>5.14</v>
      </c>
      <c r="W6012">
        <v>51</v>
      </c>
    </row>
    <row r="6013" spans="1:23" x14ac:dyDescent="0.25">
      <c r="A6013">
        <f>COUNTIF('Value Matchup'!$D$356:$D$423,D6013)</f>
        <v>0</v>
      </c>
      <c r="B6013" t="s">
        <v>2273</v>
      </c>
      <c r="C6013">
        <v>178</v>
      </c>
      <c r="D6013" t="s">
        <v>311</v>
      </c>
      <c r="E6013" t="s">
        <v>144</v>
      </c>
      <c r="F6013" s="79" t="s">
        <v>1194</v>
      </c>
      <c r="G6013">
        <v>-1.49</v>
      </c>
      <c r="H6013">
        <v>108.2</v>
      </c>
      <c r="I6013">
        <v>82</v>
      </c>
      <c r="J6013">
        <v>109.7</v>
      </c>
      <c r="K6013">
        <v>285</v>
      </c>
      <c r="L6013">
        <v>66.900000000000006</v>
      </c>
      <c r="M6013">
        <v>212</v>
      </c>
      <c r="N6013">
        <v>5.5E-2</v>
      </c>
      <c r="O6013">
        <v>45</v>
      </c>
      <c r="P6013">
        <v>1.23</v>
      </c>
      <c r="Q6013">
        <v>132</v>
      </c>
      <c r="R6013">
        <v>104.5</v>
      </c>
      <c r="S6013">
        <v>129</v>
      </c>
      <c r="T6013">
        <v>103.2</v>
      </c>
      <c r="U6013">
        <v>145</v>
      </c>
      <c r="V6013">
        <v>3.1</v>
      </c>
      <c r="W6013">
        <v>87</v>
      </c>
    </row>
    <row r="6014" spans="1:23" x14ac:dyDescent="0.25">
      <c r="A6014">
        <f>COUNTIF('Value Matchup'!$D$356:$D$423,D6014)</f>
        <v>0</v>
      </c>
      <c r="B6014" t="s">
        <v>2273</v>
      </c>
      <c r="C6014">
        <v>179</v>
      </c>
      <c r="D6014" t="s">
        <v>343</v>
      </c>
      <c r="E6014" t="s">
        <v>207</v>
      </c>
      <c r="F6014" s="79" t="s">
        <v>1405</v>
      </c>
      <c r="G6014">
        <v>-1.49</v>
      </c>
      <c r="H6014">
        <v>102.5</v>
      </c>
      <c r="I6014">
        <v>172</v>
      </c>
      <c r="J6014">
        <v>104</v>
      </c>
      <c r="K6014">
        <v>186</v>
      </c>
      <c r="L6014">
        <v>56.8</v>
      </c>
      <c r="M6014">
        <v>326</v>
      </c>
      <c r="N6014">
        <v>1.0999999999999999E-2</v>
      </c>
      <c r="O6014">
        <v>139</v>
      </c>
      <c r="P6014">
        <v>-2.89</v>
      </c>
      <c r="Q6014">
        <v>220</v>
      </c>
      <c r="R6014">
        <v>103.4</v>
      </c>
      <c r="S6014">
        <v>171</v>
      </c>
      <c r="T6014">
        <v>106.3</v>
      </c>
      <c r="U6014">
        <v>265</v>
      </c>
      <c r="V6014">
        <v>6.03</v>
      </c>
      <c r="W6014">
        <v>39</v>
      </c>
    </row>
    <row r="6015" spans="1:23" x14ac:dyDescent="0.25">
      <c r="A6015">
        <f>COUNTIF('Value Matchup'!$D$356:$D$423,D6015)</f>
        <v>0</v>
      </c>
      <c r="B6015" t="s">
        <v>2273</v>
      </c>
      <c r="C6015">
        <v>180</v>
      </c>
      <c r="D6015" t="s">
        <v>295</v>
      </c>
      <c r="E6015" t="s">
        <v>161</v>
      </c>
      <c r="F6015" s="79" t="s">
        <v>515</v>
      </c>
      <c r="G6015">
        <v>-1.64</v>
      </c>
      <c r="H6015">
        <v>106.6</v>
      </c>
      <c r="I6015">
        <v>109</v>
      </c>
      <c r="J6015">
        <v>108.2</v>
      </c>
      <c r="K6015">
        <v>260</v>
      </c>
      <c r="L6015">
        <v>69.5</v>
      </c>
      <c r="M6015">
        <v>109</v>
      </c>
      <c r="N6015">
        <v>2.4E-2</v>
      </c>
      <c r="O6015">
        <v>106</v>
      </c>
      <c r="P6015">
        <v>-4.33</v>
      </c>
      <c r="Q6015">
        <v>242</v>
      </c>
      <c r="R6015">
        <v>99.8</v>
      </c>
      <c r="S6015">
        <v>256</v>
      </c>
      <c r="T6015">
        <v>104.2</v>
      </c>
      <c r="U6015">
        <v>190</v>
      </c>
      <c r="V6015">
        <v>-1.71</v>
      </c>
      <c r="W6015">
        <v>209</v>
      </c>
    </row>
    <row r="6016" spans="1:23" x14ac:dyDescent="0.25">
      <c r="A6016">
        <f>COUNTIF('Value Matchup'!$D$356:$D$423,D6016)</f>
        <v>0</v>
      </c>
      <c r="B6016" t="s">
        <v>2273</v>
      </c>
      <c r="C6016">
        <v>181</v>
      </c>
      <c r="D6016" t="s">
        <v>109</v>
      </c>
      <c r="E6016" t="s">
        <v>110</v>
      </c>
      <c r="F6016" s="79" t="s">
        <v>1785</v>
      </c>
      <c r="G6016">
        <v>-1.64</v>
      </c>
      <c r="H6016">
        <v>103.8</v>
      </c>
      <c r="I6016">
        <v>149</v>
      </c>
      <c r="J6016">
        <v>105.5</v>
      </c>
      <c r="K6016">
        <v>214</v>
      </c>
      <c r="L6016">
        <v>54.2</v>
      </c>
      <c r="M6016">
        <v>327</v>
      </c>
      <c r="N6016">
        <v>-1.4999999999999999E-2</v>
      </c>
      <c r="O6016">
        <v>196</v>
      </c>
      <c r="P6016">
        <v>4.3</v>
      </c>
      <c r="Q6016">
        <v>89</v>
      </c>
      <c r="R6016">
        <v>105.9</v>
      </c>
      <c r="S6016">
        <v>89</v>
      </c>
      <c r="T6016">
        <v>101.6</v>
      </c>
      <c r="U6016">
        <v>89</v>
      </c>
      <c r="V6016">
        <v>-0.75</v>
      </c>
      <c r="W6016">
        <v>178</v>
      </c>
    </row>
    <row r="6017" spans="1:23" x14ac:dyDescent="0.25">
      <c r="A6017">
        <f>COUNTIF('Value Matchup'!$D$356:$D$423,D6017)</f>
        <v>0</v>
      </c>
      <c r="B6017" t="s">
        <v>2273</v>
      </c>
      <c r="C6017">
        <v>182</v>
      </c>
      <c r="D6017" t="s">
        <v>157</v>
      </c>
      <c r="E6017" t="s">
        <v>153</v>
      </c>
      <c r="F6017" s="79" t="s">
        <v>1766</v>
      </c>
      <c r="G6017">
        <v>-1.66</v>
      </c>
      <c r="H6017">
        <v>98.7</v>
      </c>
      <c r="I6017">
        <v>235</v>
      </c>
      <c r="J6017">
        <v>100.4</v>
      </c>
      <c r="K6017">
        <v>108</v>
      </c>
      <c r="L6017">
        <v>69.8</v>
      </c>
      <c r="M6017">
        <v>94</v>
      </c>
      <c r="N6017">
        <v>-1.0999999999999999E-2</v>
      </c>
      <c r="O6017">
        <v>190</v>
      </c>
      <c r="P6017">
        <v>1.5</v>
      </c>
      <c r="Q6017">
        <v>128</v>
      </c>
      <c r="R6017">
        <v>104.3</v>
      </c>
      <c r="S6017">
        <v>135</v>
      </c>
      <c r="T6017">
        <v>102.8</v>
      </c>
      <c r="U6017">
        <v>128</v>
      </c>
      <c r="V6017">
        <v>7.01</v>
      </c>
      <c r="W6017">
        <v>27</v>
      </c>
    </row>
    <row r="6018" spans="1:23" x14ac:dyDescent="0.25">
      <c r="A6018">
        <f>COUNTIF('Value Matchup'!$D$356:$D$423,D6018)</f>
        <v>0</v>
      </c>
      <c r="B6018" t="s">
        <v>2273</v>
      </c>
      <c r="C6018">
        <v>183</v>
      </c>
      <c r="D6018" t="s">
        <v>192</v>
      </c>
      <c r="E6018" t="s">
        <v>167</v>
      </c>
      <c r="F6018" s="79" t="s">
        <v>1844</v>
      </c>
      <c r="G6018">
        <v>-1.78</v>
      </c>
      <c r="H6018">
        <v>102.3</v>
      </c>
      <c r="I6018">
        <v>178</v>
      </c>
      <c r="J6018">
        <v>104.1</v>
      </c>
      <c r="K6018">
        <v>189</v>
      </c>
      <c r="L6018">
        <v>65</v>
      </c>
      <c r="M6018">
        <v>274</v>
      </c>
      <c r="N6018">
        <v>3.6999999999999998E-2</v>
      </c>
      <c r="O6018">
        <v>82</v>
      </c>
      <c r="P6018">
        <v>5.93</v>
      </c>
      <c r="Q6018">
        <v>64</v>
      </c>
      <c r="R6018">
        <v>105.1</v>
      </c>
      <c r="S6018">
        <v>112</v>
      </c>
      <c r="T6018">
        <v>99.2</v>
      </c>
      <c r="U6018">
        <v>24</v>
      </c>
      <c r="V6018">
        <v>-0.66</v>
      </c>
      <c r="W6018">
        <v>177</v>
      </c>
    </row>
    <row r="6019" spans="1:23" x14ac:dyDescent="0.25">
      <c r="A6019">
        <f>COUNTIF('Value Matchup'!$D$356:$D$423,D6019)</f>
        <v>1</v>
      </c>
      <c r="B6019" t="s">
        <v>2273</v>
      </c>
      <c r="C6019">
        <v>184</v>
      </c>
      <c r="D6019" t="s">
        <v>30</v>
      </c>
      <c r="E6019" t="s">
        <v>112</v>
      </c>
      <c r="F6019" s="79" t="s">
        <v>1728</v>
      </c>
      <c r="G6019">
        <v>-1.84</v>
      </c>
      <c r="H6019">
        <v>99.6</v>
      </c>
      <c r="I6019">
        <v>219</v>
      </c>
      <c r="J6019">
        <v>101.4</v>
      </c>
      <c r="K6019">
        <v>129</v>
      </c>
      <c r="L6019">
        <v>67.7</v>
      </c>
      <c r="M6019">
        <v>187</v>
      </c>
      <c r="N6019">
        <v>-3.4000000000000002E-2</v>
      </c>
      <c r="O6019">
        <v>243</v>
      </c>
      <c r="P6019">
        <v>0.14000000000000001</v>
      </c>
      <c r="Q6019">
        <v>152</v>
      </c>
      <c r="R6019">
        <v>105</v>
      </c>
      <c r="S6019">
        <v>115</v>
      </c>
      <c r="T6019">
        <v>104.9</v>
      </c>
      <c r="U6019">
        <v>217</v>
      </c>
      <c r="V6019">
        <v>-3.46</v>
      </c>
      <c r="W6019">
        <v>248</v>
      </c>
    </row>
    <row r="6020" spans="1:23" x14ac:dyDescent="0.25">
      <c r="A6020">
        <f>COUNTIF('Value Matchup'!$D$356:$D$423,D6020)</f>
        <v>0</v>
      </c>
      <c r="B6020" t="s">
        <v>2273</v>
      </c>
      <c r="C6020">
        <v>185</v>
      </c>
      <c r="D6020" t="s">
        <v>241</v>
      </c>
      <c r="E6020" t="s">
        <v>207</v>
      </c>
      <c r="F6020" s="79" t="s">
        <v>765</v>
      </c>
      <c r="G6020">
        <v>-1.98</v>
      </c>
      <c r="H6020">
        <v>98.7</v>
      </c>
      <c r="I6020">
        <v>236</v>
      </c>
      <c r="J6020">
        <v>100.7</v>
      </c>
      <c r="K6020">
        <v>118</v>
      </c>
      <c r="L6020">
        <v>66.7</v>
      </c>
      <c r="M6020">
        <v>217</v>
      </c>
      <c r="N6020">
        <v>-2.1000000000000001E-2</v>
      </c>
      <c r="O6020">
        <v>209</v>
      </c>
      <c r="P6020">
        <v>-5.92</v>
      </c>
      <c r="Q6020">
        <v>255</v>
      </c>
      <c r="R6020">
        <v>101.6</v>
      </c>
      <c r="S6020">
        <v>226</v>
      </c>
      <c r="T6020">
        <v>107.5</v>
      </c>
      <c r="U6020">
        <v>297</v>
      </c>
      <c r="V6020">
        <v>-4.75</v>
      </c>
      <c r="W6020">
        <v>270</v>
      </c>
    </row>
    <row r="6021" spans="1:23" x14ac:dyDescent="0.25">
      <c r="A6021">
        <f>COUNTIF('Value Matchup'!$D$356:$D$423,D6021)</f>
        <v>0</v>
      </c>
      <c r="B6021" t="s">
        <v>2273</v>
      </c>
      <c r="C6021">
        <v>186</v>
      </c>
      <c r="D6021" t="s">
        <v>310</v>
      </c>
      <c r="E6021" t="s">
        <v>112</v>
      </c>
      <c r="F6021" s="79" t="s">
        <v>1860</v>
      </c>
      <c r="G6021">
        <v>-2</v>
      </c>
      <c r="H6021">
        <v>105.6</v>
      </c>
      <c r="I6021">
        <v>120</v>
      </c>
      <c r="J6021">
        <v>107.6</v>
      </c>
      <c r="K6021">
        <v>251</v>
      </c>
      <c r="L6021">
        <v>72.099999999999994</v>
      </c>
      <c r="M6021">
        <v>38</v>
      </c>
      <c r="N6021">
        <v>-7.0000000000000001E-3</v>
      </c>
      <c r="O6021">
        <v>184</v>
      </c>
      <c r="P6021">
        <v>-0.24</v>
      </c>
      <c r="Q6021">
        <v>167</v>
      </c>
      <c r="R6021">
        <v>105</v>
      </c>
      <c r="S6021">
        <v>114</v>
      </c>
      <c r="T6021">
        <v>105.3</v>
      </c>
      <c r="U6021">
        <v>232</v>
      </c>
      <c r="V6021">
        <v>-1.93</v>
      </c>
      <c r="W6021">
        <v>214</v>
      </c>
    </row>
    <row r="6022" spans="1:23" x14ac:dyDescent="0.25">
      <c r="A6022">
        <f>COUNTIF('Value Matchup'!$D$356:$D$423,D6022)</f>
        <v>0</v>
      </c>
      <c r="B6022" t="s">
        <v>2273</v>
      </c>
      <c r="C6022">
        <v>187</v>
      </c>
      <c r="D6022" t="s">
        <v>256</v>
      </c>
      <c r="E6022" t="s">
        <v>108</v>
      </c>
      <c r="F6022" s="79" t="s">
        <v>455</v>
      </c>
      <c r="G6022">
        <v>-2</v>
      </c>
      <c r="H6022">
        <v>99.9</v>
      </c>
      <c r="I6022">
        <v>216</v>
      </c>
      <c r="J6022">
        <v>101.9</v>
      </c>
      <c r="K6022">
        <v>140</v>
      </c>
      <c r="L6022">
        <v>70.099999999999994</v>
      </c>
      <c r="M6022">
        <v>87</v>
      </c>
      <c r="N6022">
        <v>0.13800000000000001</v>
      </c>
      <c r="O6022">
        <v>2</v>
      </c>
      <c r="P6022">
        <v>-2.89</v>
      </c>
      <c r="Q6022">
        <v>219</v>
      </c>
      <c r="R6022">
        <v>100.8</v>
      </c>
      <c r="S6022">
        <v>237</v>
      </c>
      <c r="T6022">
        <v>103.7</v>
      </c>
      <c r="U6022">
        <v>169</v>
      </c>
      <c r="V6022">
        <v>10.95</v>
      </c>
      <c r="W6022">
        <v>10</v>
      </c>
    </row>
    <row r="6023" spans="1:23" x14ac:dyDescent="0.25">
      <c r="A6023">
        <f>COUNTIF('Value Matchup'!$D$356:$D$423,D6023)</f>
        <v>0</v>
      </c>
      <c r="B6023" t="s">
        <v>2273</v>
      </c>
      <c r="C6023">
        <v>188</v>
      </c>
      <c r="D6023" t="s">
        <v>138</v>
      </c>
      <c r="E6023" t="s">
        <v>155</v>
      </c>
      <c r="F6023" s="79" t="s">
        <v>1744</v>
      </c>
      <c r="G6023">
        <v>-2.21</v>
      </c>
      <c r="H6023">
        <v>98.2</v>
      </c>
      <c r="I6023">
        <v>243</v>
      </c>
      <c r="J6023">
        <v>100.4</v>
      </c>
      <c r="K6023">
        <v>110</v>
      </c>
      <c r="L6023">
        <v>65.2</v>
      </c>
      <c r="M6023">
        <v>270</v>
      </c>
      <c r="N6023">
        <v>1.6E-2</v>
      </c>
      <c r="O6023">
        <v>121</v>
      </c>
      <c r="P6023">
        <v>2.2999999999999998</v>
      </c>
      <c r="Q6023">
        <v>115</v>
      </c>
      <c r="R6023">
        <v>104.6</v>
      </c>
      <c r="S6023">
        <v>125</v>
      </c>
      <c r="T6023">
        <v>102.3</v>
      </c>
      <c r="U6023">
        <v>113</v>
      </c>
      <c r="V6023">
        <v>-3.11</v>
      </c>
      <c r="W6023">
        <v>238</v>
      </c>
    </row>
    <row r="6024" spans="1:23" x14ac:dyDescent="0.25">
      <c r="A6024">
        <f>COUNTIF('Value Matchup'!$D$356:$D$423,D6024)</f>
        <v>0</v>
      </c>
      <c r="B6024" t="s">
        <v>2273</v>
      </c>
      <c r="C6024">
        <v>189</v>
      </c>
      <c r="D6024" t="s">
        <v>403</v>
      </c>
      <c r="E6024" t="s">
        <v>155</v>
      </c>
      <c r="F6024" s="79" t="s">
        <v>1739</v>
      </c>
      <c r="G6024">
        <v>-2.36</v>
      </c>
      <c r="H6024">
        <v>101.3</v>
      </c>
      <c r="I6024">
        <v>191</v>
      </c>
      <c r="J6024">
        <v>103.7</v>
      </c>
      <c r="K6024">
        <v>181</v>
      </c>
      <c r="L6024">
        <v>67.7</v>
      </c>
      <c r="M6024">
        <v>186</v>
      </c>
      <c r="N6024">
        <v>-8.6999999999999994E-2</v>
      </c>
      <c r="O6024">
        <v>308</v>
      </c>
      <c r="P6024">
        <v>2.72</v>
      </c>
      <c r="Q6024">
        <v>111</v>
      </c>
      <c r="R6024">
        <v>105.4</v>
      </c>
      <c r="S6024">
        <v>106</v>
      </c>
      <c r="T6024">
        <v>102.7</v>
      </c>
      <c r="U6024">
        <v>124</v>
      </c>
      <c r="V6024">
        <v>1.06</v>
      </c>
      <c r="W6024">
        <v>134</v>
      </c>
    </row>
    <row r="6025" spans="1:23" x14ac:dyDescent="0.25">
      <c r="A6025">
        <f>COUNTIF('Value Matchup'!$D$356:$D$423,D6025)</f>
        <v>1</v>
      </c>
      <c r="B6025" t="s">
        <v>2273</v>
      </c>
      <c r="C6025">
        <v>190</v>
      </c>
      <c r="D6025" t="s">
        <v>405</v>
      </c>
      <c r="E6025" t="s">
        <v>118</v>
      </c>
      <c r="F6025" s="79" t="s">
        <v>1721</v>
      </c>
      <c r="G6025">
        <v>-2.41</v>
      </c>
      <c r="H6025">
        <v>105.8</v>
      </c>
      <c r="I6025">
        <v>117</v>
      </c>
      <c r="J6025">
        <v>108.2</v>
      </c>
      <c r="K6025">
        <v>259</v>
      </c>
      <c r="L6025">
        <v>68.099999999999994</v>
      </c>
      <c r="M6025">
        <v>166</v>
      </c>
      <c r="N6025">
        <v>2.5999999999999999E-2</v>
      </c>
      <c r="O6025">
        <v>103</v>
      </c>
      <c r="P6025">
        <v>-12.2</v>
      </c>
      <c r="Q6025">
        <v>319</v>
      </c>
      <c r="R6025">
        <v>96.1</v>
      </c>
      <c r="S6025">
        <v>323</v>
      </c>
      <c r="T6025">
        <v>108.3</v>
      </c>
      <c r="U6025">
        <v>312</v>
      </c>
      <c r="V6025">
        <v>-7</v>
      </c>
      <c r="W6025">
        <v>299</v>
      </c>
    </row>
    <row r="6026" spans="1:23" x14ac:dyDescent="0.25">
      <c r="A6026">
        <f>COUNTIF('Value Matchup'!$D$356:$D$423,D6026)</f>
        <v>0</v>
      </c>
      <c r="B6026" t="s">
        <v>2273</v>
      </c>
      <c r="C6026">
        <v>191</v>
      </c>
      <c r="D6026" t="s">
        <v>2262</v>
      </c>
      <c r="E6026" t="s">
        <v>207</v>
      </c>
      <c r="F6026" s="79" t="s">
        <v>465</v>
      </c>
      <c r="G6026">
        <v>-2.5</v>
      </c>
      <c r="H6026">
        <v>99.6</v>
      </c>
      <c r="I6026">
        <v>220</v>
      </c>
      <c r="J6026">
        <v>102.1</v>
      </c>
      <c r="K6026">
        <v>142</v>
      </c>
      <c r="L6026">
        <v>70.2</v>
      </c>
      <c r="M6026">
        <v>82</v>
      </c>
      <c r="N6026">
        <v>0.06</v>
      </c>
      <c r="O6026">
        <v>38</v>
      </c>
      <c r="P6026">
        <v>-4.9400000000000004</v>
      </c>
      <c r="Q6026">
        <v>247</v>
      </c>
      <c r="R6026">
        <v>102.2</v>
      </c>
      <c r="S6026">
        <v>213</v>
      </c>
      <c r="T6026">
        <v>107.1</v>
      </c>
      <c r="U6026">
        <v>289</v>
      </c>
      <c r="V6026">
        <v>-4.5199999999999996</v>
      </c>
      <c r="W6026">
        <v>267</v>
      </c>
    </row>
    <row r="6027" spans="1:23" x14ac:dyDescent="0.25">
      <c r="A6027">
        <f>COUNTIF('Value Matchup'!$D$356:$D$423,D6027)</f>
        <v>0</v>
      </c>
      <c r="B6027" t="s">
        <v>2273</v>
      </c>
      <c r="C6027">
        <v>192</v>
      </c>
      <c r="D6027" t="s">
        <v>413</v>
      </c>
      <c r="E6027" t="s">
        <v>150</v>
      </c>
      <c r="F6027" s="79" t="s">
        <v>1993</v>
      </c>
      <c r="G6027">
        <v>-2.62</v>
      </c>
      <c r="H6027">
        <v>103.4</v>
      </c>
      <c r="I6027">
        <v>154</v>
      </c>
      <c r="J6027">
        <v>106.1</v>
      </c>
      <c r="K6027">
        <v>228</v>
      </c>
      <c r="L6027">
        <v>72</v>
      </c>
      <c r="M6027">
        <v>41</v>
      </c>
      <c r="N6027">
        <v>-2.9000000000000001E-2</v>
      </c>
      <c r="O6027">
        <v>234</v>
      </c>
      <c r="P6027">
        <v>7.12</v>
      </c>
      <c r="Q6027">
        <v>50</v>
      </c>
      <c r="R6027">
        <v>106.5</v>
      </c>
      <c r="S6027">
        <v>69</v>
      </c>
      <c r="T6027">
        <v>99.3</v>
      </c>
      <c r="U6027">
        <v>28</v>
      </c>
      <c r="V6027">
        <v>-0.46</v>
      </c>
      <c r="W6027">
        <v>171</v>
      </c>
    </row>
    <row r="6028" spans="1:23" x14ac:dyDescent="0.25">
      <c r="A6028">
        <f>COUNTIF('Value Matchup'!$D$356:$D$423,D6028)</f>
        <v>0</v>
      </c>
      <c r="B6028" t="s">
        <v>2273</v>
      </c>
      <c r="C6028">
        <v>193</v>
      </c>
      <c r="D6028" t="s">
        <v>172</v>
      </c>
      <c r="E6028" t="s">
        <v>173</v>
      </c>
      <c r="F6028" s="79" t="s">
        <v>1860</v>
      </c>
      <c r="G6028">
        <v>-2.66</v>
      </c>
      <c r="H6028">
        <v>97.6</v>
      </c>
      <c r="I6028">
        <v>253</v>
      </c>
      <c r="J6028">
        <v>100.3</v>
      </c>
      <c r="K6028">
        <v>103</v>
      </c>
      <c r="L6028">
        <v>68.7</v>
      </c>
      <c r="M6028">
        <v>145</v>
      </c>
      <c r="N6028">
        <v>-3.5000000000000003E-2</v>
      </c>
      <c r="O6028">
        <v>244</v>
      </c>
      <c r="P6028">
        <v>-1.2</v>
      </c>
      <c r="Q6028">
        <v>186</v>
      </c>
      <c r="R6028">
        <v>104</v>
      </c>
      <c r="S6028">
        <v>144</v>
      </c>
      <c r="T6028">
        <v>105.2</v>
      </c>
      <c r="U6028">
        <v>230</v>
      </c>
      <c r="V6028">
        <v>-5.91</v>
      </c>
      <c r="W6028">
        <v>286</v>
      </c>
    </row>
    <row r="6029" spans="1:23" x14ac:dyDescent="0.25">
      <c r="A6029">
        <f>COUNTIF('Value Matchup'!$D$356:$D$423,D6029)</f>
        <v>0</v>
      </c>
      <c r="B6029" t="s">
        <v>2273</v>
      </c>
      <c r="C6029">
        <v>194</v>
      </c>
      <c r="D6029" t="s">
        <v>2263</v>
      </c>
      <c r="E6029" t="s">
        <v>118</v>
      </c>
      <c r="F6029" s="79" t="s">
        <v>571</v>
      </c>
      <c r="G6029">
        <v>-2.74</v>
      </c>
      <c r="H6029">
        <v>101.3</v>
      </c>
      <c r="I6029">
        <v>192</v>
      </c>
      <c r="J6029">
        <v>104</v>
      </c>
      <c r="K6029">
        <v>187</v>
      </c>
      <c r="L6029">
        <v>64.5</v>
      </c>
      <c r="M6029">
        <v>282</v>
      </c>
      <c r="N6029">
        <v>0.10199999999999999</v>
      </c>
      <c r="O6029">
        <v>7</v>
      </c>
      <c r="P6029">
        <v>-9.18</v>
      </c>
      <c r="Q6029">
        <v>299</v>
      </c>
      <c r="R6029">
        <v>97.7</v>
      </c>
      <c r="S6029">
        <v>305</v>
      </c>
      <c r="T6029">
        <v>106.9</v>
      </c>
      <c r="U6029">
        <v>284</v>
      </c>
      <c r="V6029">
        <v>0.25</v>
      </c>
      <c r="W6029">
        <v>154</v>
      </c>
    </row>
    <row r="6030" spans="1:23" x14ac:dyDescent="0.25">
      <c r="A6030">
        <f>COUNTIF('Value Matchup'!$D$356:$D$423,D6030)</f>
        <v>1</v>
      </c>
      <c r="B6030" t="s">
        <v>2273</v>
      </c>
      <c r="C6030">
        <v>195</v>
      </c>
      <c r="D6030" t="s">
        <v>212</v>
      </c>
      <c r="E6030" t="s">
        <v>1399</v>
      </c>
      <c r="F6030" s="79" t="s">
        <v>2264</v>
      </c>
      <c r="G6030">
        <v>-2.84</v>
      </c>
      <c r="H6030">
        <v>101.4</v>
      </c>
      <c r="I6030">
        <v>188</v>
      </c>
      <c r="J6030">
        <v>104.3</v>
      </c>
      <c r="K6030">
        <v>193</v>
      </c>
      <c r="L6030">
        <v>73.599999999999994</v>
      </c>
      <c r="M6030">
        <v>17</v>
      </c>
      <c r="N6030">
        <v>7.6999999999999999E-2</v>
      </c>
      <c r="O6030">
        <v>18</v>
      </c>
      <c r="P6030">
        <v>-4.2</v>
      </c>
      <c r="Q6030">
        <v>238</v>
      </c>
      <c r="R6030">
        <v>100.8</v>
      </c>
      <c r="S6030">
        <v>240</v>
      </c>
      <c r="T6030">
        <v>105</v>
      </c>
      <c r="U6030">
        <v>222</v>
      </c>
      <c r="V6030">
        <v>2.08</v>
      </c>
      <c r="W6030">
        <v>109</v>
      </c>
    </row>
    <row r="6031" spans="1:23" x14ac:dyDescent="0.25">
      <c r="A6031">
        <f>COUNTIF('Value Matchup'!$D$356:$D$423,D6031)</f>
        <v>0</v>
      </c>
      <c r="B6031" t="s">
        <v>2273</v>
      </c>
      <c r="C6031">
        <v>196</v>
      </c>
      <c r="D6031" t="s">
        <v>330</v>
      </c>
      <c r="E6031" t="s">
        <v>159</v>
      </c>
      <c r="F6031" s="79" t="s">
        <v>447</v>
      </c>
      <c r="G6031">
        <v>-2.88</v>
      </c>
      <c r="H6031">
        <v>98</v>
      </c>
      <c r="I6031">
        <v>249</v>
      </c>
      <c r="J6031">
        <v>100.9</v>
      </c>
      <c r="K6031">
        <v>120</v>
      </c>
      <c r="L6031">
        <v>69.8</v>
      </c>
      <c r="M6031">
        <v>97</v>
      </c>
      <c r="N6031">
        <v>-0.104</v>
      </c>
      <c r="O6031">
        <v>318</v>
      </c>
      <c r="P6031">
        <v>-6.96</v>
      </c>
      <c r="Q6031">
        <v>272</v>
      </c>
      <c r="R6031">
        <v>99.1</v>
      </c>
      <c r="S6031">
        <v>274</v>
      </c>
      <c r="T6031">
        <v>106.1</v>
      </c>
      <c r="U6031">
        <v>260</v>
      </c>
      <c r="V6031">
        <v>4.34</v>
      </c>
      <c r="W6031">
        <v>73</v>
      </c>
    </row>
    <row r="6032" spans="1:23" x14ac:dyDescent="0.25">
      <c r="A6032">
        <f>COUNTIF('Value Matchup'!$D$356:$D$423,D6032)</f>
        <v>0</v>
      </c>
      <c r="B6032" t="s">
        <v>2273</v>
      </c>
      <c r="C6032">
        <v>197</v>
      </c>
      <c r="D6032" t="s">
        <v>131</v>
      </c>
      <c r="E6032" t="s">
        <v>132</v>
      </c>
      <c r="F6032" s="79" t="s">
        <v>1747</v>
      </c>
      <c r="G6032">
        <v>-2.98</v>
      </c>
      <c r="H6032">
        <v>99.4</v>
      </c>
      <c r="I6032">
        <v>221</v>
      </c>
      <c r="J6032">
        <v>102.4</v>
      </c>
      <c r="K6032">
        <v>151</v>
      </c>
      <c r="L6032">
        <v>67.3</v>
      </c>
      <c r="M6032">
        <v>198</v>
      </c>
      <c r="N6032">
        <v>-3.6999999999999998E-2</v>
      </c>
      <c r="O6032">
        <v>247</v>
      </c>
      <c r="P6032">
        <v>0.02</v>
      </c>
      <c r="Q6032">
        <v>154</v>
      </c>
      <c r="R6032">
        <v>104.6</v>
      </c>
      <c r="S6032">
        <v>124</v>
      </c>
      <c r="T6032">
        <v>104.6</v>
      </c>
      <c r="U6032">
        <v>206</v>
      </c>
      <c r="V6032">
        <v>10.17</v>
      </c>
      <c r="W6032">
        <v>11</v>
      </c>
    </row>
    <row r="6033" spans="1:23" x14ac:dyDescent="0.25">
      <c r="A6033">
        <f>COUNTIF('Value Matchup'!$D$356:$D$423,D6033)</f>
        <v>0</v>
      </c>
      <c r="B6033" t="s">
        <v>2273</v>
      </c>
      <c r="C6033">
        <v>198</v>
      </c>
      <c r="D6033" t="s">
        <v>323</v>
      </c>
      <c r="E6033" t="s">
        <v>232</v>
      </c>
      <c r="F6033" s="79" t="s">
        <v>1772</v>
      </c>
      <c r="G6033">
        <v>-3.16</v>
      </c>
      <c r="H6033">
        <v>99.3</v>
      </c>
      <c r="I6033">
        <v>225</v>
      </c>
      <c r="J6033">
        <v>102.4</v>
      </c>
      <c r="K6033">
        <v>153</v>
      </c>
      <c r="L6033">
        <v>67.7</v>
      </c>
      <c r="M6033">
        <v>180</v>
      </c>
      <c r="N6033">
        <v>-3.2000000000000001E-2</v>
      </c>
      <c r="O6033">
        <v>238</v>
      </c>
      <c r="P6033">
        <v>8.23</v>
      </c>
      <c r="Q6033">
        <v>33</v>
      </c>
      <c r="R6033">
        <v>108.3</v>
      </c>
      <c r="S6033">
        <v>32</v>
      </c>
      <c r="T6033">
        <v>100</v>
      </c>
      <c r="U6033">
        <v>46</v>
      </c>
      <c r="V6033">
        <v>-2.0299999999999998</v>
      </c>
      <c r="W6033">
        <v>217</v>
      </c>
    </row>
    <row r="6034" spans="1:23" x14ac:dyDescent="0.25">
      <c r="A6034">
        <f>COUNTIF('Value Matchup'!$D$356:$D$423,D6034)</f>
        <v>0</v>
      </c>
      <c r="B6034" t="s">
        <v>2273</v>
      </c>
      <c r="C6034">
        <v>199</v>
      </c>
      <c r="D6034" t="s">
        <v>408</v>
      </c>
      <c r="E6034" t="s">
        <v>148</v>
      </c>
      <c r="F6034" s="79" t="s">
        <v>1406</v>
      </c>
      <c r="G6034">
        <v>-3.17</v>
      </c>
      <c r="H6034">
        <v>103.1</v>
      </c>
      <c r="I6034">
        <v>158</v>
      </c>
      <c r="J6034">
        <v>106.2</v>
      </c>
      <c r="K6034">
        <v>229</v>
      </c>
      <c r="L6034">
        <v>73.3</v>
      </c>
      <c r="M6034">
        <v>20</v>
      </c>
      <c r="N6034">
        <v>1.7000000000000001E-2</v>
      </c>
      <c r="O6034">
        <v>119</v>
      </c>
      <c r="P6034">
        <v>-10.18</v>
      </c>
      <c r="Q6034">
        <v>305</v>
      </c>
      <c r="R6034">
        <v>97.9</v>
      </c>
      <c r="S6034">
        <v>297</v>
      </c>
      <c r="T6034">
        <v>108.1</v>
      </c>
      <c r="U6034">
        <v>305</v>
      </c>
      <c r="V6034">
        <v>0.12</v>
      </c>
      <c r="W6034">
        <v>156</v>
      </c>
    </row>
    <row r="6035" spans="1:23" x14ac:dyDescent="0.25">
      <c r="A6035">
        <f>COUNTIF('Value Matchup'!$D$356:$D$423,D6035)</f>
        <v>0</v>
      </c>
      <c r="B6035" t="s">
        <v>2273</v>
      </c>
      <c r="C6035">
        <v>200</v>
      </c>
      <c r="D6035" t="s">
        <v>214</v>
      </c>
      <c r="E6035" t="s">
        <v>182</v>
      </c>
      <c r="F6035" s="79" t="s">
        <v>1860</v>
      </c>
      <c r="G6035">
        <v>-3.19</v>
      </c>
      <c r="H6035">
        <v>102.7</v>
      </c>
      <c r="I6035">
        <v>169</v>
      </c>
      <c r="J6035">
        <v>105.9</v>
      </c>
      <c r="K6035">
        <v>225</v>
      </c>
      <c r="L6035">
        <v>70.7</v>
      </c>
      <c r="M6035">
        <v>67</v>
      </c>
      <c r="N6035">
        <v>8.8999999999999996E-2</v>
      </c>
      <c r="O6035">
        <v>10</v>
      </c>
      <c r="P6035">
        <v>3.96</v>
      </c>
      <c r="Q6035">
        <v>96</v>
      </c>
      <c r="R6035">
        <v>105.5</v>
      </c>
      <c r="S6035">
        <v>101</v>
      </c>
      <c r="T6035">
        <v>101.6</v>
      </c>
      <c r="U6035">
        <v>88</v>
      </c>
      <c r="V6035">
        <v>1.81</v>
      </c>
      <c r="W6035">
        <v>115</v>
      </c>
    </row>
    <row r="6036" spans="1:23" x14ac:dyDescent="0.25">
      <c r="A6036">
        <f>COUNTIF('Value Matchup'!$D$356:$D$423,D6036)</f>
        <v>0</v>
      </c>
      <c r="B6036" t="s">
        <v>2273</v>
      </c>
      <c r="C6036">
        <v>201</v>
      </c>
      <c r="D6036" t="s">
        <v>342</v>
      </c>
      <c r="E6036" t="s">
        <v>108</v>
      </c>
      <c r="F6036" s="79" t="s">
        <v>1741</v>
      </c>
      <c r="G6036">
        <v>-3.21</v>
      </c>
      <c r="H6036">
        <v>100.2</v>
      </c>
      <c r="I6036">
        <v>210</v>
      </c>
      <c r="J6036">
        <v>103.4</v>
      </c>
      <c r="K6036">
        <v>173</v>
      </c>
      <c r="L6036">
        <v>72.7</v>
      </c>
      <c r="M6036">
        <v>26</v>
      </c>
      <c r="N6036">
        <v>-4.2000000000000003E-2</v>
      </c>
      <c r="O6036">
        <v>257</v>
      </c>
      <c r="P6036">
        <v>-5.09</v>
      </c>
      <c r="Q6036">
        <v>251</v>
      </c>
      <c r="R6036">
        <v>100</v>
      </c>
      <c r="S6036">
        <v>250</v>
      </c>
      <c r="T6036">
        <v>105.1</v>
      </c>
      <c r="U6036">
        <v>227</v>
      </c>
      <c r="V6036">
        <v>4.3499999999999996</v>
      </c>
      <c r="W6036">
        <v>71</v>
      </c>
    </row>
    <row r="6037" spans="1:23" x14ac:dyDescent="0.25">
      <c r="A6037">
        <f>COUNTIF('Value Matchup'!$D$356:$D$423,D6037)</f>
        <v>0</v>
      </c>
      <c r="B6037" t="s">
        <v>2273</v>
      </c>
      <c r="C6037">
        <v>202</v>
      </c>
      <c r="D6037" t="s">
        <v>273</v>
      </c>
      <c r="E6037" t="s">
        <v>123</v>
      </c>
      <c r="F6037" s="79" t="s">
        <v>1188</v>
      </c>
      <c r="G6037">
        <v>-3.38</v>
      </c>
      <c r="H6037">
        <v>96.8</v>
      </c>
      <c r="I6037">
        <v>264</v>
      </c>
      <c r="J6037">
        <v>100.2</v>
      </c>
      <c r="K6037">
        <v>101</v>
      </c>
      <c r="L6037">
        <v>66.099999999999994</v>
      </c>
      <c r="M6037">
        <v>238</v>
      </c>
      <c r="N6037">
        <v>0.04</v>
      </c>
      <c r="O6037">
        <v>73</v>
      </c>
      <c r="P6037">
        <v>-0.91</v>
      </c>
      <c r="Q6037">
        <v>181</v>
      </c>
      <c r="R6037">
        <v>102.9</v>
      </c>
      <c r="S6037">
        <v>192</v>
      </c>
      <c r="T6037">
        <v>103.8</v>
      </c>
      <c r="U6037">
        <v>173</v>
      </c>
      <c r="V6037">
        <v>-2.79</v>
      </c>
      <c r="W6037">
        <v>231</v>
      </c>
    </row>
    <row r="6038" spans="1:23" x14ac:dyDescent="0.25">
      <c r="A6038">
        <f>COUNTIF('Value Matchup'!$D$356:$D$423,D6038)</f>
        <v>0</v>
      </c>
      <c r="B6038" t="s">
        <v>2273</v>
      </c>
      <c r="C6038">
        <v>203</v>
      </c>
      <c r="D6038" t="s">
        <v>331</v>
      </c>
      <c r="E6038" t="s">
        <v>155</v>
      </c>
      <c r="F6038" s="79" t="s">
        <v>1662</v>
      </c>
      <c r="G6038">
        <v>-3.43</v>
      </c>
      <c r="H6038">
        <v>98</v>
      </c>
      <c r="I6038">
        <v>250</v>
      </c>
      <c r="J6038">
        <v>101.4</v>
      </c>
      <c r="K6038">
        <v>130</v>
      </c>
      <c r="L6038">
        <v>67.7</v>
      </c>
      <c r="M6038">
        <v>183</v>
      </c>
      <c r="N6038">
        <v>-5.0999999999999997E-2</v>
      </c>
      <c r="O6038">
        <v>277</v>
      </c>
      <c r="P6038">
        <v>0.85</v>
      </c>
      <c r="Q6038">
        <v>140</v>
      </c>
      <c r="R6038">
        <v>103.8</v>
      </c>
      <c r="S6038">
        <v>158</v>
      </c>
      <c r="T6038">
        <v>102.9</v>
      </c>
      <c r="U6038">
        <v>137</v>
      </c>
      <c r="V6038">
        <v>-4.17</v>
      </c>
      <c r="W6038">
        <v>257</v>
      </c>
    </row>
    <row r="6039" spans="1:23" x14ac:dyDescent="0.25">
      <c r="A6039">
        <f>COUNTIF('Value Matchup'!$D$356:$D$423,D6039)</f>
        <v>0</v>
      </c>
      <c r="B6039" t="s">
        <v>2273</v>
      </c>
      <c r="C6039">
        <v>204</v>
      </c>
      <c r="D6039" t="s">
        <v>164</v>
      </c>
      <c r="E6039" t="s">
        <v>112</v>
      </c>
      <c r="F6039" s="79" t="s">
        <v>1784</v>
      </c>
      <c r="G6039">
        <v>-3.52</v>
      </c>
      <c r="H6039">
        <v>101.6</v>
      </c>
      <c r="I6039">
        <v>185</v>
      </c>
      <c r="J6039">
        <v>105.1</v>
      </c>
      <c r="K6039">
        <v>210</v>
      </c>
      <c r="L6039">
        <v>67.900000000000006</v>
      </c>
      <c r="M6039">
        <v>175</v>
      </c>
      <c r="N6039">
        <v>-6.2E-2</v>
      </c>
      <c r="O6039">
        <v>289</v>
      </c>
      <c r="P6039">
        <v>2.61</v>
      </c>
      <c r="Q6039">
        <v>112</v>
      </c>
      <c r="R6039">
        <v>106.4</v>
      </c>
      <c r="S6039">
        <v>71</v>
      </c>
      <c r="T6039">
        <v>103.8</v>
      </c>
      <c r="U6039">
        <v>175</v>
      </c>
      <c r="V6039">
        <v>7.45</v>
      </c>
      <c r="W6039">
        <v>26</v>
      </c>
    </row>
    <row r="6040" spans="1:23" x14ac:dyDescent="0.25">
      <c r="A6040">
        <f>COUNTIF('Value Matchup'!$D$356:$D$423,D6040)</f>
        <v>0</v>
      </c>
      <c r="B6040" t="s">
        <v>2273</v>
      </c>
      <c r="C6040">
        <v>205</v>
      </c>
      <c r="D6040" t="s">
        <v>145</v>
      </c>
      <c r="E6040" t="s">
        <v>146</v>
      </c>
      <c r="F6040" s="79" t="s">
        <v>2205</v>
      </c>
      <c r="G6040">
        <v>-3.69</v>
      </c>
      <c r="H6040">
        <v>105.9</v>
      </c>
      <c r="I6040">
        <v>115</v>
      </c>
      <c r="J6040">
        <v>109.6</v>
      </c>
      <c r="K6040">
        <v>284</v>
      </c>
      <c r="L6040">
        <v>72.7</v>
      </c>
      <c r="M6040">
        <v>25</v>
      </c>
      <c r="N6040">
        <v>5.8000000000000003E-2</v>
      </c>
      <c r="O6040">
        <v>41</v>
      </c>
      <c r="P6040">
        <v>-6.99</v>
      </c>
      <c r="Q6040">
        <v>274</v>
      </c>
      <c r="R6040">
        <v>98.5</v>
      </c>
      <c r="S6040">
        <v>285</v>
      </c>
      <c r="T6040">
        <v>105.5</v>
      </c>
      <c r="U6040">
        <v>241</v>
      </c>
      <c r="V6040">
        <v>-8.5399999999999991</v>
      </c>
      <c r="W6040">
        <v>311</v>
      </c>
    </row>
    <row r="6041" spans="1:23" x14ac:dyDescent="0.25">
      <c r="A6041">
        <f>COUNTIF('Value Matchup'!$D$356:$D$423,D6041)</f>
        <v>0</v>
      </c>
      <c r="B6041" t="s">
        <v>2273</v>
      </c>
      <c r="C6041">
        <v>206</v>
      </c>
      <c r="D6041" t="s">
        <v>120</v>
      </c>
      <c r="E6041" t="s">
        <v>121</v>
      </c>
      <c r="F6041" s="79" t="s">
        <v>465</v>
      </c>
      <c r="G6041">
        <v>-4.01</v>
      </c>
      <c r="H6041">
        <v>101</v>
      </c>
      <c r="I6041">
        <v>198</v>
      </c>
      <c r="J6041">
        <v>105.1</v>
      </c>
      <c r="K6041">
        <v>209</v>
      </c>
      <c r="L6041">
        <v>62.9</v>
      </c>
      <c r="M6041">
        <v>306</v>
      </c>
      <c r="N6041">
        <v>5.7000000000000002E-2</v>
      </c>
      <c r="O6041">
        <v>42</v>
      </c>
      <c r="P6041">
        <v>-7.7</v>
      </c>
      <c r="Q6041">
        <v>282</v>
      </c>
      <c r="R6041">
        <v>98.5</v>
      </c>
      <c r="S6041">
        <v>286</v>
      </c>
      <c r="T6041">
        <v>106.2</v>
      </c>
      <c r="U6041">
        <v>263</v>
      </c>
      <c r="V6041">
        <v>-3.16</v>
      </c>
      <c r="W6041">
        <v>239</v>
      </c>
    </row>
    <row r="6042" spans="1:23" x14ac:dyDescent="0.25">
      <c r="A6042">
        <f>COUNTIF('Value Matchup'!$D$356:$D$423,D6042)</f>
        <v>0</v>
      </c>
      <c r="B6042" t="s">
        <v>2273</v>
      </c>
      <c r="C6042">
        <v>207</v>
      </c>
      <c r="D6042" t="s">
        <v>220</v>
      </c>
      <c r="E6042" t="s">
        <v>173</v>
      </c>
      <c r="F6042" s="79" t="s">
        <v>1740</v>
      </c>
      <c r="G6042">
        <v>-4.25</v>
      </c>
      <c r="H6042">
        <v>105.3</v>
      </c>
      <c r="I6042">
        <v>126</v>
      </c>
      <c r="J6042">
        <v>109.6</v>
      </c>
      <c r="K6042">
        <v>283</v>
      </c>
      <c r="L6042">
        <v>62.3</v>
      </c>
      <c r="M6042">
        <v>311</v>
      </c>
      <c r="N6042">
        <v>-0.11799999999999999</v>
      </c>
      <c r="O6042">
        <v>324</v>
      </c>
      <c r="P6042">
        <v>-0.25</v>
      </c>
      <c r="Q6042">
        <v>168</v>
      </c>
      <c r="R6042">
        <v>103.8</v>
      </c>
      <c r="S6042">
        <v>155</v>
      </c>
      <c r="T6042">
        <v>104.1</v>
      </c>
      <c r="U6042">
        <v>189</v>
      </c>
      <c r="V6042">
        <v>-6.02</v>
      </c>
      <c r="W6042">
        <v>290</v>
      </c>
    </row>
    <row r="6043" spans="1:23" x14ac:dyDescent="0.25">
      <c r="A6043">
        <f>COUNTIF('Value Matchup'!$D$356:$D$423,D6043)</f>
        <v>0</v>
      </c>
      <c r="B6043" t="s">
        <v>2273</v>
      </c>
      <c r="C6043">
        <v>208</v>
      </c>
      <c r="D6043" t="s">
        <v>201</v>
      </c>
      <c r="E6043" t="s">
        <v>161</v>
      </c>
      <c r="F6043" s="79" t="s">
        <v>1744</v>
      </c>
      <c r="G6043">
        <v>-4.3</v>
      </c>
      <c r="H6043">
        <v>99.1</v>
      </c>
      <c r="I6043">
        <v>228</v>
      </c>
      <c r="J6043">
        <v>103.4</v>
      </c>
      <c r="K6043">
        <v>177</v>
      </c>
      <c r="L6043">
        <v>71.900000000000006</v>
      </c>
      <c r="M6043">
        <v>45</v>
      </c>
      <c r="N6043">
        <v>-5.5E-2</v>
      </c>
      <c r="O6043">
        <v>280</v>
      </c>
      <c r="P6043">
        <v>-3.99</v>
      </c>
      <c r="Q6043">
        <v>235</v>
      </c>
      <c r="R6043">
        <v>100</v>
      </c>
      <c r="S6043">
        <v>252</v>
      </c>
      <c r="T6043">
        <v>104</v>
      </c>
      <c r="U6043">
        <v>185</v>
      </c>
      <c r="V6043">
        <v>-2.2799999999999998</v>
      </c>
      <c r="W6043">
        <v>220</v>
      </c>
    </row>
    <row r="6044" spans="1:23" x14ac:dyDescent="0.25">
      <c r="A6044">
        <f>COUNTIF('Value Matchup'!$D$356:$D$423,D6044)</f>
        <v>0</v>
      </c>
      <c r="B6044" t="s">
        <v>2273</v>
      </c>
      <c r="C6044">
        <v>209</v>
      </c>
      <c r="D6044" t="s">
        <v>1761</v>
      </c>
      <c r="E6044" t="s">
        <v>1399</v>
      </c>
      <c r="F6044" s="79" t="s">
        <v>2265</v>
      </c>
      <c r="G6044">
        <v>-4.4000000000000004</v>
      </c>
      <c r="H6044">
        <v>101.4</v>
      </c>
      <c r="I6044">
        <v>189</v>
      </c>
      <c r="J6044">
        <v>105.8</v>
      </c>
      <c r="K6044">
        <v>223</v>
      </c>
      <c r="L6044">
        <v>65.599999999999994</v>
      </c>
      <c r="M6044">
        <v>257</v>
      </c>
      <c r="N6044">
        <v>-3.1E-2</v>
      </c>
      <c r="O6044">
        <v>237</v>
      </c>
      <c r="P6044">
        <v>-3.27</v>
      </c>
      <c r="Q6044">
        <v>225</v>
      </c>
      <c r="R6044">
        <v>101.6</v>
      </c>
      <c r="S6044">
        <v>225</v>
      </c>
      <c r="T6044">
        <v>104.9</v>
      </c>
      <c r="U6044">
        <v>218</v>
      </c>
      <c r="V6044">
        <v>-0.16</v>
      </c>
      <c r="W6044">
        <v>160</v>
      </c>
    </row>
    <row r="6045" spans="1:23" x14ac:dyDescent="0.25">
      <c r="A6045">
        <f>COUNTIF('Value Matchup'!$D$356:$D$423,D6045)</f>
        <v>0</v>
      </c>
      <c r="B6045" t="s">
        <v>2273</v>
      </c>
      <c r="C6045">
        <v>210</v>
      </c>
      <c r="D6045" t="s">
        <v>2266</v>
      </c>
      <c r="E6045" t="s">
        <v>198</v>
      </c>
      <c r="F6045" s="79" t="s">
        <v>1194</v>
      </c>
      <c r="G6045">
        <v>-4.51</v>
      </c>
      <c r="H6045">
        <v>102.4</v>
      </c>
      <c r="I6045">
        <v>176</v>
      </c>
      <c r="J6045">
        <v>106.9</v>
      </c>
      <c r="K6045">
        <v>239</v>
      </c>
      <c r="L6045">
        <v>68.5</v>
      </c>
      <c r="M6045">
        <v>156</v>
      </c>
      <c r="N6045">
        <v>5.2999999999999999E-2</v>
      </c>
      <c r="O6045">
        <v>51</v>
      </c>
      <c r="P6045">
        <v>-1.95</v>
      </c>
      <c r="Q6045">
        <v>199</v>
      </c>
      <c r="R6045">
        <v>103.4</v>
      </c>
      <c r="S6045">
        <v>169</v>
      </c>
      <c r="T6045">
        <v>105.4</v>
      </c>
      <c r="U6045">
        <v>236</v>
      </c>
      <c r="V6045">
        <v>0.44</v>
      </c>
      <c r="W6045">
        <v>150</v>
      </c>
    </row>
    <row r="6046" spans="1:23" x14ac:dyDescent="0.25">
      <c r="A6046">
        <f>COUNTIF('Value Matchup'!$D$356:$D$423,D6046)</f>
        <v>0</v>
      </c>
      <c r="B6046" t="s">
        <v>2273</v>
      </c>
      <c r="C6046">
        <v>211</v>
      </c>
      <c r="D6046" t="s">
        <v>348</v>
      </c>
      <c r="E6046" t="s">
        <v>151</v>
      </c>
      <c r="F6046" s="79" t="s">
        <v>2049</v>
      </c>
      <c r="G6046">
        <v>-4.55</v>
      </c>
      <c r="H6046">
        <v>101.1</v>
      </c>
      <c r="I6046">
        <v>196</v>
      </c>
      <c r="J6046">
        <v>105.6</v>
      </c>
      <c r="K6046">
        <v>218</v>
      </c>
      <c r="L6046">
        <v>66.3</v>
      </c>
      <c r="M6046">
        <v>232</v>
      </c>
      <c r="N6046">
        <v>6.9000000000000006E-2</v>
      </c>
      <c r="O6046">
        <v>25</v>
      </c>
      <c r="P6046">
        <v>-0.04</v>
      </c>
      <c r="Q6046">
        <v>157</v>
      </c>
      <c r="R6046">
        <v>103.5</v>
      </c>
      <c r="S6046">
        <v>166</v>
      </c>
      <c r="T6046">
        <v>103.6</v>
      </c>
      <c r="U6046">
        <v>163</v>
      </c>
      <c r="V6046">
        <v>-0.22</v>
      </c>
      <c r="W6046">
        <v>163</v>
      </c>
    </row>
    <row r="6047" spans="1:23" x14ac:dyDescent="0.25">
      <c r="A6047">
        <f>COUNTIF('Value Matchup'!$D$356:$D$423,D6047)</f>
        <v>1</v>
      </c>
      <c r="B6047" t="s">
        <v>2273</v>
      </c>
      <c r="C6047">
        <v>212</v>
      </c>
      <c r="D6047" t="s">
        <v>143</v>
      </c>
      <c r="E6047" t="s">
        <v>144</v>
      </c>
      <c r="F6047" s="79" t="s">
        <v>1862</v>
      </c>
      <c r="G6047">
        <v>-4.59</v>
      </c>
      <c r="H6047">
        <v>95.3</v>
      </c>
      <c r="I6047">
        <v>281</v>
      </c>
      <c r="J6047">
        <v>99.9</v>
      </c>
      <c r="K6047">
        <v>99</v>
      </c>
      <c r="L6047">
        <v>63.3</v>
      </c>
      <c r="M6047">
        <v>298</v>
      </c>
      <c r="N6047">
        <v>-4.5999999999999999E-2</v>
      </c>
      <c r="O6047">
        <v>266</v>
      </c>
      <c r="P6047">
        <v>0.99</v>
      </c>
      <c r="Q6047">
        <v>135</v>
      </c>
      <c r="R6047">
        <v>104.8</v>
      </c>
      <c r="S6047">
        <v>117</v>
      </c>
      <c r="T6047">
        <v>103.9</v>
      </c>
      <c r="U6047">
        <v>180</v>
      </c>
      <c r="V6047">
        <v>0.92</v>
      </c>
      <c r="W6047">
        <v>140</v>
      </c>
    </row>
    <row r="6048" spans="1:23" x14ac:dyDescent="0.25">
      <c r="A6048">
        <f>COUNTIF('Value Matchup'!$D$356:$D$423,D6048)</f>
        <v>0</v>
      </c>
      <c r="B6048" t="s">
        <v>2273</v>
      </c>
      <c r="C6048">
        <v>213</v>
      </c>
      <c r="D6048" t="s">
        <v>79</v>
      </c>
      <c r="E6048" t="s">
        <v>134</v>
      </c>
      <c r="F6048" s="79" t="s">
        <v>1742</v>
      </c>
      <c r="G6048">
        <v>-4.7300000000000004</v>
      </c>
      <c r="H6048">
        <v>97.4</v>
      </c>
      <c r="I6048">
        <v>256</v>
      </c>
      <c r="J6048">
        <v>102.2</v>
      </c>
      <c r="K6048">
        <v>145</v>
      </c>
      <c r="L6048">
        <v>68.2</v>
      </c>
      <c r="M6048">
        <v>163</v>
      </c>
      <c r="N6048">
        <v>1.0999999999999999E-2</v>
      </c>
      <c r="O6048">
        <v>138</v>
      </c>
      <c r="P6048">
        <v>7.73</v>
      </c>
      <c r="Q6048">
        <v>45</v>
      </c>
      <c r="R6048">
        <v>108.5</v>
      </c>
      <c r="S6048">
        <v>25</v>
      </c>
      <c r="T6048">
        <v>100.8</v>
      </c>
      <c r="U6048">
        <v>71</v>
      </c>
      <c r="V6048">
        <v>-0.61</v>
      </c>
      <c r="W6048">
        <v>174</v>
      </c>
    </row>
    <row r="6049" spans="1:23" x14ac:dyDescent="0.25">
      <c r="A6049">
        <f>COUNTIF('Value Matchup'!$D$356:$D$423,D6049)</f>
        <v>0</v>
      </c>
      <c r="B6049" t="s">
        <v>2273</v>
      </c>
      <c r="C6049">
        <v>214</v>
      </c>
      <c r="D6049" t="s">
        <v>209</v>
      </c>
      <c r="E6049" t="s">
        <v>182</v>
      </c>
      <c r="F6049" s="79" t="s">
        <v>1932</v>
      </c>
      <c r="G6049">
        <v>-4.78</v>
      </c>
      <c r="H6049">
        <v>99.3</v>
      </c>
      <c r="I6049">
        <v>223</v>
      </c>
      <c r="J6049">
        <v>104.1</v>
      </c>
      <c r="K6049">
        <v>190</v>
      </c>
      <c r="L6049">
        <v>74.7</v>
      </c>
      <c r="M6049">
        <v>6</v>
      </c>
      <c r="N6049">
        <v>2.1999999999999999E-2</v>
      </c>
      <c r="O6049">
        <v>110</v>
      </c>
      <c r="P6049">
        <v>4.74</v>
      </c>
      <c r="Q6049">
        <v>83</v>
      </c>
      <c r="R6049">
        <v>105.9</v>
      </c>
      <c r="S6049">
        <v>88</v>
      </c>
      <c r="T6049">
        <v>101.1</v>
      </c>
      <c r="U6049">
        <v>76</v>
      </c>
      <c r="V6049">
        <v>4.37</v>
      </c>
      <c r="W6049">
        <v>70</v>
      </c>
    </row>
    <row r="6050" spans="1:23" x14ac:dyDescent="0.25">
      <c r="A6050">
        <f>COUNTIF('Value Matchup'!$D$356:$D$423,D6050)</f>
        <v>0</v>
      </c>
      <c r="B6050" t="s">
        <v>2273</v>
      </c>
      <c r="C6050">
        <v>215</v>
      </c>
      <c r="D6050" t="s">
        <v>365</v>
      </c>
      <c r="E6050" t="s">
        <v>1974</v>
      </c>
      <c r="F6050" s="79" t="s">
        <v>2208</v>
      </c>
      <c r="G6050">
        <v>-4.82</v>
      </c>
      <c r="H6050">
        <v>100.4</v>
      </c>
      <c r="I6050">
        <v>204</v>
      </c>
      <c r="J6050">
        <v>105.2</v>
      </c>
      <c r="K6050">
        <v>213</v>
      </c>
      <c r="L6050">
        <v>63.5</v>
      </c>
      <c r="M6050">
        <v>294</v>
      </c>
      <c r="N6050">
        <v>-3.6999999999999998E-2</v>
      </c>
      <c r="O6050">
        <v>248</v>
      </c>
      <c r="P6050">
        <v>-0.28999999999999998</v>
      </c>
      <c r="Q6050">
        <v>170</v>
      </c>
      <c r="R6050">
        <v>103.7</v>
      </c>
      <c r="S6050">
        <v>161</v>
      </c>
      <c r="T6050">
        <v>104</v>
      </c>
      <c r="U6050">
        <v>186</v>
      </c>
      <c r="V6050">
        <v>3.18</v>
      </c>
      <c r="W6050">
        <v>85</v>
      </c>
    </row>
    <row r="6051" spans="1:23" x14ac:dyDescent="0.25">
      <c r="A6051">
        <f>COUNTIF('Value Matchup'!$D$356:$D$423,D6051)</f>
        <v>0</v>
      </c>
      <c r="B6051" t="s">
        <v>2273</v>
      </c>
      <c r="C6051">
        <v>216</v>
      </c>
      <c r="D6051" t="s">
        <v>411</v>
      </c>
      <c r="E6051" t="s">
        <v>1668</v>
      </c>
      <c r="F6051" s="79" t="s">
        <v>2077</v>
      </c>
      <c r="G6051">
        <v>-4.9400000000000004</v>
      </c>
      <c r="H6051">
        <v>104.3</v>
      </c>
      <c r="I6051">
        <v>141</v>
      </c>
      <c r="J6051">
        <v>109.3</v>
      </c>
      <c r="K6051">
        <v>275</v>
      </c>
      <c r="L6051">
        <v>69.8</v>
      </c>
      <c r="M6051">
        <v>95</v>
      </c>
      <c r="N6051">
        <v>-8.7999999999999995E-2</v>
      </c>
      <c r="O6051">
        <v>310</v>
      </c>
      <c r="P6051">
        <v>9.36</v>
      </c>
      <c r="Q6051">
        <v>20</v>
      </c>
      <c r="R6051">
        <v>108.9</v>
      </c>
      <c r="S6051">
        <v>18</v>
      </c>
      <c r="T6051">
        <v>99.5</v>
      </c>
      <c r="U6051">
        <v>34</v>
      </c>
      <c r="V6051">
        <v>-7.28</v>
      </c>
      <c r="W6051">
        <v>304</v>
      </c>
    </row>
    <row r="6052" spans="1:23" x14ac:dyDescent="0.25">
      <c r="A6052">
        <f>COUNTIF('Value Matchup'!$D$356:$D$423,D6052)</f>
        <v>1</v>
      </c>
      <c r="B6052" t="s">
        <v>2273</v>
      </c>
      <c r="C6052">
        <v>217</v>
      </c>
      <c r="D6052" t="s">
        <v>62</v>
      </c>
      <c r="E6052" t="s">
        <v>207</v>
      </c>
      <c r="F6052" s="79" t="s">
        <v>1754</v>
      </c>
      <c r="G6052">
        <v>-5</v>
      </c>
      <c r="H6052">
        <v>108.8</v>
      </c>
      <c r="I6052">
        <v>75</v>
      </c>
      <c r="J6052">
        <v>113.8</v>
      </c>
      <c r="K6052">
        <v>311</v>
      </c>
      <c r="L6052">
        <v>65.2</v>
      </c>
      <c r="M6052">
        <v>268</v>
      </c>
      <c r="N6052">
        <v>-2.5000000000000001E-2</v>
      </c>
      <c r="O6052">
        <v>216</v>
      </c>
      <c r="P6052">
        <v>-2.66</v>
      </c>
      <c r="Q6052">
        <v>215</v>
      </c>
      <c r="R6052">
        <v>102.8</v>
      </c>
      <c r="S6052">
        <v>194</v>
      </c>
      <c r="T6052">
        <v>105.4</v>
      </c>
      <c r="U6052">
        <v>239</v>
      </c>
      <c r="V6052">
        <v>8.6999999999999993</v>
      </c>
      <c r="W6052">
        <v>17</v>
      </c>
    </row>
    <row r="6053" spans="1:23" x14ac:dyDescent="0.25">
      <c r="A6053">
        <f>COUNTIF('Value Matchup'!$D$356:$D$423,D6053)</f>
        <v>1</v>
      </c>
      <c r="B6053" t="s">
        <v>2273</v>
      </c>
      <c r="C6053">
        <v>218</v>
      </c>
      <c r="D6053" t="s">
        <v>237</v>
      </c>
      <c r="E6053" t="s">
        <v>161</v>
      </c>
      <c r="F6053" s="79" t="s">
        <v>442</v>
      </c>
      <c r="G6053">
        <v>-5.07</v>
      </c>
      <c r="H6053">
        <v>98.5</v>
      </c>
      <c r="I6053">
        <v>239</v>
      </c>
      <c r="J6053">
        <v>103.6</v>
      </c>
      <c r="K6053">
        <v>179</v>
      </c>
      <c r="L6053">
        <v>70.900000000000006</v>
      </c>
      <c r="M6053">
        <v>63</v>
      </c>
      <c r="N6053">
        <v>-1.7999999999999999E-2</v>
      </c>
      <c r="O6053">
        <v>199</v>
      </c>
      <c r="P6053">
        <v>-3.9</v>
      </c>
      <c r="Q6053">
        <v>233</v>
      </c>
      <c r="R6053">
        <v>100.7</v>
      </c>
      <c r="S6053">
        <v>241</v>
      </c>
      <c r="T6053">
        <v>104.6</v>
      </c>
      <c r="U6053">
        <v>203</v>
      </c>
      <c r="V6053">
        <v>-1.38</v>
      </c>
      <c r="W6053">
        <v>200</v>
      </c>
    </row>
    <row r="6054" spans="1:23" x14ac:dyDescent="0.25">
      <c r="A6054">
        <f>COUNTIF('Value Matchup'!$D$356:$D$423,D6054)</f>
        <v>0</v>
      </c>
      <c r="B6054" t="s">
        <v>2273</v>
      </c>
      <c r="C6054">
        <v>219</v>
      </c>
      <c r="D6054" t="s">
        <v>1743</v>
      </c>
      <c r="E6054" t="s">
        <v>159</v>
      </c>
      <c r="F6054" s="79" t="s">
        <v>1296</v>
      </c>
      <c r="G6054">
        <v>-5.31</v>
      </c>
      <c r="H6054">
        <v>97.3</v>
      </c>
      <c r="I6054">
        <v>258</v>
      </c>
      <c r="J6054">
        <v>102.6</v>
      </c>
      <c r="K6054">
        <v>155</v>
      </c>
      <c r="L6054">
        <v>65.900000000000006</v>
      </c>
      <c r="M6054">
        <v>243</v>
      </c>
      <c r="N6054">
        <v>3.7999999999999999E-2</v>
      </c>
      <c r="O6054">
        <v>79</v>
      </c>
      <c r="P6054">
        <v>-10.73</v>
      </c>
      <c r="Q6054">
        <v>311</v>
      </c>
      <c r="R6054">
        <v>97.2</v>
      </c>
      <c r="S6054">
        <v>313</v>
      </c>
      <c r="T6054">
        <v>107.9</v>
      </c>
      <c r="U6054">
        <v>304</v>
      </c>
      <c r="V6054">
        <v>-0.98</v>
      </c>
      <c r="W6054">
        <v>188</v>
      </c>
    </row>
    <row r="6055" spans="1:23" x14ac:dyDescent="0.25">
      <c r="A6055">
        <f>COUNTIF('Value Matchup'!$D$356:$D$423,D6055)</f>
        <v>0</v>
      </c>
      <c r="B6055" t="s">
        <v>2273</v>
      </c>
      <c r="C6055">
        <v>220</v>
      </c>
      <c r="D6055" t="s">
        <v>308</v>
      </c>
      <c r="E6055" t="s">
        <v>198</v>
      </c>
      <c r="F6055" s="79" t="s">
        <v>1998</v>
      </c>
      <c r="G6055">
        <v>-5.36</v>
      </c>
      <c r="H6055">
        <v>96.3</v>
      </c>
      <c r="I6055">
        <v>273</v>
      </c>
      <c r="J6055">
        <v>101.7</v>
      </c>
      <c r="K6055">
        <v>135</v>
      </c>
      <c r="L6055">
        <v>67.3</v>
      </c>
      <c r="M6055">
        <v>196</v>
      </c>
      <c r="N6055">
        <v>2.5999999999999999E-2</v>
      </c>
      <c r="O6055">
        <v>102</v>
      </c>
      <c r="P6055">
        <v>-3.68</v>
      </c>
      <c r="Q6055">
        <v>231</v>
      </c>
      <c r="R6055">
        <v>102.6</v>
      </c>
      <c r="S6055">
        <v>201</v>
      </c>
      <c r="T6055">
        <v>106.3</v>
      </c>
      <c r="U6055">
        <v>266</v>
      </c>
      <c r="V6055">
        <v>-0.77</v>
      </c>
      <c r="W6055">
        <v>179</v>
      </c>
    </row>
    <row r="6056" spans="1:23" x14ac:dyDescent="0.25">
      <c r="A6056">
        <f>COUNTIF('Value Matchup'!$D$356:$D$423,D6056)</f>
        <v>0</v>
      </c>
      <c r="B6056" t="s">
        <v>2273</v>
      </c>
      <c r="C6056">
        <v>221</v>
      </c>
      <c r="D6056" t="s">
        <v>224</v>
      </c>
      <c r="E6056" t="s">
        <v>176</v>
      </c>
      <c r="F6056" s="79" t="s">
        <v>1729</v>
      </c>
      <c r="G6056">
        <v>-5.44</v>
      </c>
      <c r="H6056">
        <v>94.8</v>
      </c>
      <c r="I6056">
        <v>282</v>
      </c>
      <c r="J6056">
        <v>100.3</v>
      </c>
      <c r="K6056">
        <v>104</v>
      </c>
      <c r="L6056">
        <v>70.8</v>
      </c>
      <c r="M6056">
        <v>66</v>
      </c>
      <c r="N6056">
        <v>2.7E-2</v>
      </c>
      <c r="O6056">
        <v>100</v>
      </c>
      <c r="P6056">
        <v>-0.06</v>
      </c>
      <c r="Q6056">
        <v>158</v>
      </c>
      <c r="R6056">
        <v>102.3</v>
      </c>
      <c r="S6056">
        <v>208</v>
      </c>
      <c r="T6056">
        <v>102.4</v>
      </c>
      <c r="U6056">
        <v>116</v>
      </c>
      <c r="V6056">
        <v>2.5099999999999998</v>
      </c>
      <c r="W6056">
        <v>102</v>
      </c>
    </row>
    <row r="6057" spans="1:23" x14ac:dyDescent="0.25">
      <c r="A6057">
        <f>COUNTIF('Value Matchup'!$D$356:$D$423,D6057)</f>
        <v>0</v>
      </c>
      <c r="B6057" t="s">
        <v>2273</v>
      </c>
      <c r="C6057">
        <v>222</v>
      </c>
      <c r="D6057" t="s">
        <v>419</v>
      </c>
      <c r="E6057" t="s">
        <v>176</v>
      </c>
      <c r="F6057" s="79" t="s">
        <v>1785</v>
      </c>
      <c r="G6057">
        <v>-5.62</v>
      </c>
      <c r="H6057">
        <v>96.6</v>
      </c>
      <c r="I6057">
        <v>268</v>
      </c>
      <c r="J6057">
        <v>102.2</v>
      </c>
      <c r="K6057">
        <v>148</v>
      </c>
      <c r="L6057">
        <v>65.400000000000006</v>
      </c>
      <c r="M6057">
        <v>260</v>
      </c>
      <c r="N6057">
        <v>-2.9000000000000001E-2</v>
      </c>
      <c r="O6057">
        <v>233</v>
      </c>
      <c r="P6057">
        <v>0.44</v>
      </c>
      <c r="Q6057">
        <v>147</v>
      </c>
      <c r="R6057">
        <v>103.9</v>
      </c>
      <c r="S6057">
        <v>154</v>
      </c>
      <c r="T6057">
        <v>103.4</v>
      </c>
      <c r="U6057">
        <v>156</v>
      </c>
      <c r="V6057">
        <v>4.55</v>
      </c>
      <c r="W6057">
        <v>66</v>
      </c>
    </row>
    <row r="6058" spans="1:23" x14ac:dyDescent="0.25">
      <c r="A6058">
        <f>COUNTIF('Value Matchup'!$D$356:$D$423,D6058)</f>
        <v>1</v>
      </c>
      <c r="B6058" t="s">
        <v>2273</v>
      </c>
      <c r="C6058">
        <v>223</v>
      </c>
      <c r="D6058" t="s">
        <v>175</v>
      </c>
      <c r="E6058" t="s">
        <v>121</v>
      </c>
      <c r="F6058" s="79" t="s">
        <v>2158</v>
      </c>
      <c r="G6058">
        <v>-5.62</v>
      </c>
      <c r="H6058">
        <v>101.8</v>
      </c>
      <c r="I6058">
        <v>184</v>
      </c>
      <c r="J6058">
        <v>107.4</v>
      </c>
      <c r="K6058">
        <v>248</v>
      </c>
      <c r="L6058">
        <v>66.900000000000006</v>
      </c>
      <c r="M6058">
        <v>210</v>
      </c>
      <c r="N6058">
        <v>4.2999999999999997E-2</v>
      </c>
      <c r="O6058">
        <v>70</v>
      </c>
      <c r="P6058">
        <v>-8.56</v>
      </c>
      <c r="Q6058">
        <v>290</v>
      </c>
      <c r="R6058">
        <v>98.3</v>
      </c>
      <c r="S6058">
        <v>288</v>
      </c>
      <c r="T6058">
        <v>106.9</v>
      </c>
      <c r="U6058">
        <v>285</v>
      </c>
      <c r="V6058">
        <v>-6.21</v>
      </c>
      <c r="W6058">
        <v>291</v>
      </c>
    </row>
    <row r="6059" spans="1:23" x14ac:dyDescent="0.25">
      <c r="A6059">
        <f>COUNTIF('Value Matchup'!$D$356:$D$423,D6059)</f>
        <v>0</v>
      </c>
      <c r="B6059" t="s">
        <v>2273</v>
      </c>
      <c r="C6059">
        <v>224</v>
      </c>
      <c r="D6059" t="s">
        <v>228</v>
      </c>
      <c r="E6059" t="s">
        <v>136</v>
      </c>
      <c r="F6059" s="79" t="s">
        <v>450</v>
      </c>
      <c r="G6059">
        <v>-5.68</v>
      </c>
      <c r="H6059">
        <v>101.8</v>
      </c>
      <c r="I6059">
        <v>183</v>
      </c>
      <c r="J6059">
        <v>107.5</v>
      </c>
      <c r="K6059">
        <v>250</v>
      </c>
      <c r="L6059">
        <v>70</v>
      </c>
      <c r="M6059">
        <v>91</v>
      </c>
      <c r="N6059">
        <v>0.03</v>
      </c>
      <c r="O6059">
        <v>96</v>
      </c>
      <c r="P6059">
        <v>-10.16</v>
      </c>
      <c r="Q6059">
        <v>304</v>
      </c>
      <c r="R6059">
        <v>97.5</v>
      </c>
      <c r="S6059">
        <v>309</v>
      </c>
      <c r="T6059">
        <v>107.7</v>
      </c>
      <c r="U6059">
        <v>300</v>
      </c>
      <c r="V6059">
        <v>-3.21</v>
      </c>
      <c r="W6059">
        <v>240</v>
      </c>
    </row>
    <row r="6060" spans="1:23" x14ac:dyDescent="0.25">
      <c r="A6060">
        <f>COUNTIF('Value Matchup'!$D$356:$D$423,D6060)</f>
        <v>0</v>
      </c>
      <c r="B6060" t="s">
        <v>2273</v>
      </c>
      <c r="C6060">
        <v>225</v>
      </c>
      <c r="D6060" t="s">
        <v>191</v>
      </c>
      <c r="E6060" t="s">
        <v>182</v>
      </c>
      <c r="F6060" s="79" t="s">
        <v>1785</v>
      </c>
      <c r="G6060">
        <v>-5.85</v>
      </c>
      <c r="H6060">
        <v>99.3</v>
      </c>
      <c r="I6060">
        <v>227</v>
      </c>
      <c r="J6060">
        <v>105.1</v>
      </c>
      <c r="K6060">
        <v>211</v>
      </c>
      <c r="L6060">
        <v>66.5</v>
      </c>
      <c r="M6060">
        <v>227</v>
      </c>
      <c r="N6060">
        <v>1E-3</v>
      </c>
      <c r="O6060">
        <v>170</v>
      </c>
      <c r="P6060">
        <v>4.83</v>
      </c>
      <c r="Q6060">
        <v>81</v>
      </c>
      <c r="R6060">
        <v>106.7</v>
      </c>
      <c r="S6060">
        <v>62</v>
      </c>
      <c r="T6060">
        <v>101.8</v>
      </c>
      <c r="U6060">
        <v>97</v>
      </c>
      <c r="V6060">
        <v>2.78</v>
      </c>
      <c r="W6060">
        <v>94</v>
      </c>
    </row>
    <row r="6061" spans="1:23" x14ac:dyDescent="0.25">
      <c r="A6061">
        <f>COUNTIF('Value Matchup'!$D$356:$D$423,D6061)</f>
        <v>1</v>
      </c>
      <c r="B6061" t="s">
        <v>2273</v>
      </c>
      <c r="C6061">
        <v>226</v>
      </c>
      <c r="D6061" t="s">
        <v>340</v>
      </c>
      <c r="E6061" t="s">
        <v>151</v>
      </c>
      <c r="F6061" s="79" t="s">
        <v>1932</v>
      </c>
      <c r="G6061">
        <v>-5.85</v>
      </c>
      <c r="H6061">
        <v>91.3</v>
      </c>
      <c r="I6061">
        <v>307</v>
      </c>
      <c r="J6061">
        <v>97.1</v>
      </c>
      <c r="K6061">
        <v>54</v>
      </c>
      <c r="L6061">
        <v>65.2</v>
      </c>
      <c r="M6061">
        <v>269</v>
      </c>
      <c r="N6061">
        <v>-4.2999999999999997E-2</v>
      </c>
      <c r="O6061">
        <v>261</v>
      </c>
      <c r="P6061">
        <v>1.0900000000000001</v>
      </c>
      <c r="Q6061">
        <v>134</v>
      </c>
      <c r="R6061">
        <v>104.6</v>
      </c>
      <c r="S6061">
        <v>126</v>
      </c>
      <c r="T6061">
        <v>103.5</v>
      </c>
      <c r="U6061">
        <v>161</v>
      </c>
      <c r="V6061">
        <v>1.02</v>
      </c>
      <c r="W6061">
        <v>135</v>
      </c>
    </row>
    <row r="6062" spans="1:23" x14ac:dyDescent="0.25">
      <c r="A6062">
        <f>COUNTIF('Value Matchup'!$D$356:$D$423,D6062)</f>
        <v>0</v>
      </c>
      <c r="B6062" t="s">
        <v>2273</v>
      </c>
      <c r="C6062">
        <v>227</v>
      </c>
      <c r="D6062" t="s">
        <v>111</v>
      </c>
      <c r="E6062" t="s">
        <v>112</v>
      </c>
      <c r="F6062" s="79" t="s">
        <v>1740</v>
      </c>
      <c r="G6062">
        <v>-5.94</v>
      </c>
      <c r="H6062">
        <v>105.2</v>
      </c>
      <c r="I6062">
        <v>130</v>
      </c>
      <c r="J6062">
        <v>111.2</v>
      </c>
      <c r="K6062">
        <v>295</v>
      </c>
      <c r="L6062">
        <v>65.599999999999994</v>
      </c>
      <c r="M6062">
        <v>251</v>
      </c>
      <c r="N6062">
        <v>-2.5999999999999999E-2</v>
      </c>
      <c r="O6062">
        <v>220</v>
      </c>
      <c r="P6062">
        <v>1.27</v>
      </c>
      <c r="Q6062">
        <v>130</v>
      </c>
      <c r="R6062">
        <v>105.4</v>
      </c>
      <c r="S6062">
        <v>104</v>
      </c>
      <c r="T6062">
        <v>104.2</v>
      </c>
      <c r="U6062">
        <v>191</v>
      </c>
      <c r="V6062">
        <v>-1.37</v>
      </c>
      <c r="W6062">
        <v>198</v>
      </c>
    </row>
    <row r="6063" spans="1:23" x14ac:dyDescent="0.25">
      <c r="A6063">
        <f>COUNTIF('Value Matchup'!$D$356:$D$423,D6063)</f>
        <v>0</v>
      </c>
      <c r="B6063" t="s">
        <v>2273</v>
      </c>
      <c r="C6063">
        <v>228</v>
      </c>
      <c r="D6063" t="s">
        <v>236</v>
      </c>
      <c r="E6063" t="s">
        <v>144</v>
      </c>
      <c r="F6063" s="79" t="s">
        <v>1759</v>
      </c>
      <c r="G6063">
        <v>-6.13</v>
      </c>
      <c r="H6063">
        <v>98.4</v>
      </c>
      <c r="I6063">
        <v>241</v>
      </c>
      <c r="J6063">
        <v>104.5</v>
      </c>
      <c r="K6063">
        <v>200</v>
      </c>
      <c r="L6063">
        <v>64.099999999999994</v>
      </c>
      <c r="M6063">
        <v>290</v>
      </c>
      <c r="N6063">
        <v>-4.2000000000000003E-2</v>
      </c>
      <c r="O6063">
        <v>258</v>
      </c>
      <c r="P6063">
        <v>2.2000000000000002</v>
      </c>
      <c r="Q6063">
        <v>116</v>
      </c>
      <c r="R6063">
        <v>105.8</v>
      </c>
      <c r="S6063">
        <v>94</v>
      </c>
      <c r="T6063">
        <v>103.6</v>
      </c>
      <c r="U6063">
        <v>162</v>
      </c>
      <c r="V6063">
        <v>5.52</v>
      </c>
      <c r="W6063">
        <v>45</v>
      </c>
    </row>
    <row r="6064" spans="1:23" x14ac:dyDescent="0.25">
      <c r="A6064">
        <f>COUNTIF('Value Matchup'!$D$356:$D$423,D6064)</f>
        <v>0</v>
      </c>
      <c r="B6064" t="s">
        <v>2273</v>
      </c>
      <c r="C6064">
        <v>229</v>
      </c>
      <c r="D6064" t="s">
        <v>122</v>
      </c>
      <c r="E6064" t="s">
        <v>169</v>
      </c>
      <c r="F6064" s="79" t="s">
        <v>2218</v>
      </c>
      <c r="G6064">
        <v>-6.25</v>
      </c>
      <c r="H6064">
        <v>102.1</v>
      </c>
      <c r="I6064">
        <v>181</v>
      </c>
      <c r="J6064">
        <v>108.3</v>
      </c>
      <c r="K6064">
        <v>263</v>
      </c>
      <c r="L6064">
        <v>72.599999999999994</v>
      </c>
      <c r="M6064">
        <v>28</v>
      </c>
      <c r="N6064">
        <v>-6.0000000000000001E-3</v>
      </c>
      <c r="O6064">
        <v>182</v>
      </c>
      <c r="P6064">
        <v>0.93</v>
      </c>
      <c r="Q6064">
        <v>136</v>
      </c>
      <c r="R6064">
        <v>103.3</v>
      </c>
      <c r="S6064">
        <v>174</v>
      </c>
      <c r="T6064">
        <v>102.4</v>
      </c>
      <c r="U6064">
        <v>117</v>
      </c>
      <c r="V6064">
        <v>2.6</v>
      </c>
      <c r="W6064">
        <v>100</v>
      </c>
    </row>
    <row r="6065" spans="1:23" x14ac:dyDescent="0.25">
      <c r="A6065">
        <f>COUNTIF('Value Matchup'!$D$356:$D$423,D6065)</f>
        <v>0</v>
      </c>
      <c r="B6065" t="s">
        <v>2273</v>
      </c>
      <c r="C6065">
        <v>230</v>
      </c>
      <c r="D6065" t="s">
        <v>2207</v>
      </c>
      <c r="E6065" t="s">
        <v>108</v>
      </c>
      <c r="F6065" s="79" t="s">
        <v>1766</v>
      </c>
      <c r="G6065">
        <v>-6.26</v>
      </c>
      <c r="H6065">
        <v>100.2</v>
      </c>
      <c r="I6065">
        <v>208</v>
      </c>
      <c r="J6065">
        <v>106.5</v>
      </c>
      <c r="K6065">
        <v>234</v>
      </c>
      <c r="L6065">
        <v>70.5</v>
      </c>
      <c r="M6065">
        <v>76</v>
      </c>
      <c r="N6065">
        <v>-3.7999999999999999E-2</v>
      </c>
      <c r="O6065">
        <v>252</v>
      </c>
      <c r="P6065">
        <v>-4.5599999999999996</v>
      </c>
      <c r="Q6065">
        <v>243</v>
      </c>
      <c r="R6065">
        <v>100.2</v>
      </c>
      <c r="S6065">
        <v>247</v>
      </c>
      <c r="T6065">
        <v>104.8</v>
      </c>
      <c r="U6065">
        <v>215</v>
      </c>
      <c r="V6065">
        <v>4.68</v>
      </c>
      <c r="W6065">
        <v>64</v>
      </c>
    </row>
    <row r="6066" spans="1:23" x14ac:dyDescent="0.25">
      <c r="A6066">
        <f>COUNTIF('Value Matchup'!$D$356:$D$423,D6066)</f>
        <v>0</v>
      </c>
      <c r="B6066" t="s">
        <v>2273</v>
      </c>
      <c r="C6066">
        <v>231</v>
      </c>
      <c r="D6066" t="s">
        <v>280</v>
      </c>
      <c r="E6066" t="s">
        <v>148</v>
      </c>
      <c r="F6066" s="79" t="s">
        <v>465</v>
      </c>
      <c r="G6066">
        <v>-6.33</v>
      </c>
      <c r="H6066">
        <v>96.6</v>
      </c>
      <c r="I6066">
        <v>266</v>
      </c>
      <c r="J6066">
        <v>103</v>
      </c>
      <c r="K6066">
        <v>162</v>
      </c>
      <c r="L6066">
        <v>65.7</v>
      </c>
      <c r="M6066">
        <v>249</v>
      </c>
      <c r="N6066">
        <v>9.7000000000000003E-2</v>
      </c>
      <c r="O6066">
        <v>9</v>
      </c>
      <c r="P6066">
        <v>-8.73</v>
      </c>
      <c r="Q6066">
        <v>292</v>
      </c>
      <c r="R6066">
        <v>99.6</v>
      </c>
      <c r="S6066">
        <v>265</v>
      </c>
      <c r="T6066">
        <v>108.3</v>
      </c>
      <c r="U6066">
        <v>311</v>
      </c>
      <c r="V6066">
        <v>6.88</v>
      </c>
      <c r="W6066">
        <v>31</v>
      </c>
    </row>
    <row r="6067" spans="1:23" x14ac:dyDescent="0.25">
      <c r="A6067">
        <f>COUNTIF('Value Matchup'!$D$356:$D$423,D6067)</f>
        <v>0</v>
      </c>
      <c r="B6067" t="s">
        <v>2273</v>
      </c>
      <c r="C6067">
        <v>232</v>
      </c>
      <c r="D6067" t="s">
        <v>414</v>
      </c>
      <c r="E6067" t="s">
        <v>169</v>
      </c>
      <c r="F6067" s="79" t="s">
        <v>2267</v>
      </c>
      <c r="G6067">
        <v>-6.37</v>
      </c>
      <c r="H6067">
        <v>100</v>
      </c>
      <c r="I6067">
        <v>214</v>
      </c>
      <c r="J6067">
        <v>106.4</v>
      </c>
      <c r="K6067">
        <v>231</v>
      </c>
      <c r="L6067">
        <v>71.599999999999994</v>
      </c>
      <c r="M6067">
        <v>51</v>
      </c>
      <c r="N6067">
        <v>-5.0000000000000001E-3</v>
      </c>
      <c r="O6067">
        <v>180</v>
      </c>
      <c r="P6067">
        <v>-1.52</v>
      </c>
      <c r="Q6067">
        <v>193</v>
      </c>
      <c r="R6067">
        <v>102.4</v>
      </c>
      <c r="S6067">
        <v>205</v>
      </c>
      <c r="T6067">
        <v>104</v>
      </c>
      <c r="U6067">
        <v>184</v>
      </c>
      <c r="V6067">
        <v>-4.3499999999999996</v>
      </c>
      <c r="W6067">
        <v>264</v>
      </c>
    </row>
    <row r="6068" spans="1:23" x14ac:dyDescent="0.25">
      <c r="A6068">
        <f>COUNTIF('Value Matchup'!$D$356:$D$423,D6068)</f>
        <v>0</v>
      </c>
      <c r="B6068" t="s">
        <v>2273</v>
      </c>
      <c r="C6068">
        <v>233</v>
      </c>
      <c r="D6068" t="s">
        <v>194</v>
      </c>
      <c r="E6068" t="s">
        <v>132</v>
      </c>
      <c r="F6068" s="79" t="s">
        <v>1860</v>
      </c>
      <c r="G6068">
        <v>-6.39</v>
      </c>
      <c r="H6068">
        <v>102.2</v>
      </c>
      <c r="I6068">
        <v>180</v>
      </c>
      <c r="J6068">
        <v>108.6</v>
      </c>
      <c r="K6068">
        <v>266</v>
      </c>
      <c r="L6068">
        <v>70.599999999999994</v>
      </c>
      <c r="M6068">
        <v>70</v>
      </c>
      <c r="N6068">
        <v>5.6000000000000001E-2</v>
      </c>
      <c r="O6068">
        <v>44</v>
      </c>
      <c r="P6068">
        <v>-1.26</v>
      </c>
      <c r="Q6068">
        <v>187</v>
      </c>
      <c r="R6068">
        <v>104.1</v>
      </c>
      <c r="S6068">
        <v>143</v>
      </c>
      <c r="T6068">
        <v>105.3</v>
      </c>
      <c r="U6068">
        <v>234</v>
      </c>
      <c r="V6068">
        <v>5.34</v>
      </c>
      <c r="W6068">
        <v>49</v>
      </c>
    </row>
    <row r="6069" spans="1:23" x14ac:dyDescent="0.25">
      <c r="A6069">
        <f>COUNTIF('Value Matchup'!$D$356:$D$423,D6069)</f>
        <v>0</v>
      </c>
      <c r="B6069" t="s">
        <v>2273</v>
      </c>
      <c r="C6069">
        <v>234</v>
      </c>
      <c r="D6069" t="s">
        <v>203</v>
      </c>
      <c r="E6069" t="s">
        <v>123</v>
      </c>
      <c r="F6069" s="79" t="s">
        <v>1862</v>
      </c>
      <c r="G6069">
        <v>-6.56</v>
      </c>
      <c r="H6069">
        <v>96.4</v>
      </c>
      <c r="I6069">
        <v>271</v>
      </c>
      <c r="J6069">
        <v>103</v>
      </c>
      <c r="K6069">
        <v>163</v>
      </c>
      <c r="L6069">
        <v>64.400000000000006</v>
      </c>
      <c r="M6069">
        <v>284</v>
      </c>
      <c r="N6069">
        <v>-1.0999999999999999E-2</v>
      </c>
      <c r="O6069">
        <v>191</v>
      </c>
      <c r="P6069">
        <v>-0.59</v>
      </c>
      <c r="Q6069">
        <v>177</v>
      </c>
      <c r="R6069">
        <v>103.2</v>
      </c>
      <c r="S6069">
        <v>181</v>
      </c>
      <c r="T6069">
        <v>103.8</v>
      </c>
      <c r="U6069">
        <v>178</v>
      </c>
      <c r="V6069">
        <v>-3.02</v>
      </c>
      <c r="W6069">
        <v>235</v>
      </c>
    </row>
    <row r="6070" spans="1:23" x14ac:dyDescent="0.25">
      <c r="A6070">
        <f>COUNTIF('Value Matchup'!$D$356:$D$423,D6070)</f>
        <v>0</v>
      </c>
      <c r="B6070" t="s">
        <v>2273</v>
      </c>
      <c r="C6070">
        <v>235</v>
      </c>
      <c r="D6070" t="s">
        <v>43</v>
      </c>
      <c r="E6070" t="s">
        <v>146</v>
      </c>
      <c r="F6070" s="79" t="s">
        <v>2209</v>
      </c>
      <c r="G6070">
        <v>-6.73</v>
      </c>
      <c r="H6070">
        <v>94.4</v>
      </c>
      <c r="I6070">
        <v>287</v>
      </c>
      <c r="J6070">
        <v>101.1</v>
      </c>
      <c r="K6070">
        <v>123</v>
      </c>
      <c r="L6070">
        <v>67.5</v>
      </c>
      <c r="M6070">
        <v>190</v>
      </c>
      <c r="N6070">
        <v>5.7000000000000002E-2</v>
      </c>
      <c r="O6070">
        <v>43</v>
      </c>
      <c r="P6070">
        <v>-7.11</v>
      </c>
      <c r="Q6070">
        <v>278</v>
      </c>
      <c r="R6070">
        <v>99.4</v>
      </c>
      <c r="S6070">
        <v>269</v>
      </c>
      <c r="T6070">
        <v>106.5</v>
      </c>
      <c r="U6070">
        <v>276</v>
      </c>
      <c r="V6070">
        <v>-9.57</v>
      </c>
      <c r="W6070">
        <v>318</v>
      </c>
    </row>
    <row r="6071" spans="1:23" x14ac:dyDescent="0.25">
      <c r="A6071">
        <f>COUNTIF('Value Matchup'!$D$356:$D$423,D6071)</f>
        <v>0</v>
      </c>
      <c r="B6071" t="s">
        <v>2273</v>
      </c>
      <c r="C6071">
        <v>236</v>
      </c>
      <c r="D6071" t="s">
        <v>377</v>
      </c>
      <c r="E6071" t="s">
        <v>132</v>
      </c>
      <c r="F6071" s="79" t="s">
        <v>1926</v>
      </c>
      <c r="G6071">
        <v>-6.77</v>
      </c>
      <c r="H6071">
        <v>103.2</v>
      </c>
      <c r="I6071">
        <v>156</v>
      </c>
      <c r="J6071">
        <v>110</v>
      </c>
      <c r="K6071">
        <v>286</v>
      </c>
      <c r="L6071">
        <v>72.7</v>
      </c>
      <c r="M6071">
        <v>24</v>
      </c>
      <c r="N6071">
        <v>-3.4000000000000002E-2</v>
      </c>
      <c r="O6071">
        <v>242</v>
      </c>
      <c r="P6071">
        <v>-2.0099999999999998</v>
      </c>
      <c r="Q6071">
        <v>201</v>
      </c>
      <c r="R6071">
        <v>103.7</v>
      </c>
      <c r="S6071">
        <v>163</v>
      </c>
      <c r="T6071">
        <v>105.7</v>
      </c>
      <c r="U6071">
        <v>245</v>
      </c>
      <c r="V6071">
        <v>4.1100000000000003</v>
      </c>
      <c r="W6071">
        <v>74</v>
      </c>
    </row>
    <row r="6072" spans="1:23" x14ac:dyDescent="0.25">
      <c r="A6072">
        <f>COUNTIF('Value Matchup'!$D$356:$D$423,D6072)</f>
        <v>0</v>
      </c>
      <c r="B6072" t="s">
        <v>2273</v>
      </c>
      <c r="C6072">
        <v>237</v>
      </c>
      <c r="D6072" t="s">
        <v>96</v>
      </c>
      <c r="E6072" t="s">
        <v>182</v>
      </c>
      <c r="F6072" s="79" t="s">
        <v>1932</v>
      </c>
      <c r="G6072">
        <v>-6.8</v>
      </c>
      <c r="H6072">
        <v>97.6</v>
      </c>
      <c r="I6072">
        <v>254</v>
      </c>
      <c r="J6072">
        <v>104.4</v>
      </c>
      <c r="K6072">
        <v>194</v>
      </c>
      <c r="L6072">
        <v>64.7</v>
      </c>
      <c r="M6072">
        <v>280</v>
      </c>
      <c r="N6072">
        <v>6.0999999999999999E-2</v>
      </c>
      <c r="O6072">
        <v>34</v>
      </c>
      <c r="P6072">
        <v>5.03</v>
      </c>
      <c r="Q6072">
        <v>78</v>
      </c>
      <c r="R6072">
        <v>106.9</v>
      </c>
      <c r="S6072">
        <v>57</v>
      </c>
      <c r="T6072">
        <v>101.8</v>
      </c>
      <c r="U6072">
        <v>98</v>
      </c>
      <c r="V6072">
        <v>3.63</v>
      </c>
      <c r="W6072">
        <v>79</v>
      </c>
    </row>
    <row r="6073" spans="1:23" x14ac:dyDescent="0.25">
      <c r="A6073">
        <f>COUNTIF('Value Matchup'!$D$356:$D$423,D6073)</f>
        <v>0</v>
      </c>
      <c r="B6073" t="s">
        <v>2273</v>
      </c>
      <c r="C6073">
        <v>238</v>
      </c>
      <c r="D6073" t="s">
        <v>51</v>
      </c>
      <c r="E6073" t="s">
        <v>121</v>
      </c>
      <c r="F6073" s="79" t="s">
        <v>1741</v>
      </c>
      <c r="G6073">
        <v>-6.83</v>
      </c>
      <c r="H6073">
        <v>102.7</v>
      </c>
      <c r="I6073">
        <v>168</v>
      </c>
      <c r="J6073">
        <v>109.6</v>
      </c>
      <c r="K6073">
        <v>281</v>
      </c>
      <c r="L6073">
        <v>70.3</v>
      </c>
      <c r="M6073">
        <v>81</v>
      </c>
      <c r="N6073">
        <v>8.9999999999999993E-3</v>
      </c>
      <c r="O6073">
        <v>148</v>
      </c>
      <c r="P6073">
        <v>-7.05</v>
      </c>
      <c r="Q6073">
        <v>277</v>
      </c>
      <c r="R6073">
        <v>98.4</v>
      </c>
      <c r="S6073">
        <v>287</v>
      </c>
      <c r="T6073">
        <v>105.5</v>
      </c>
      <c r="U6073">
        <v>240</v>
      </c>
      <c r="V6073">
        <v>-3.06</v>
      </c>
      <c r="W6073">
        <v>236</v>
      </c>
    </row>
    <row r="6074" spans="1:23" x14ac:dyDescent="0.25">
      <c r="A6074">
        <f>COUNTIF('Value Matchup'!$D$356:$D$423,D6074)</f>
        <v>0</v>
      </c>
      <c r="B6074" t="s">
        <v>2273</v>
      </c>
      <c r="C6074">
        <v>239</v>
      </c>
      <c r="D6074" t="s">
        <v>178</v>
      </c>
      <c r="E6074" t="s">
        <v>146</v>
      </c>
      <c r="F6074" s="79" t="s">
        <v>2268</v>
      </c>
      <c r="G6074">
        <v>-6.93</v>
      </c>
      <c r="H6074">
        <v>91.2</v>
      </c>
      <c r="I6074">
        <v>308</v>
      </c>
      <c r="J6074">
        <v>98.1</v>
      </c>
      <c r="K6074">
        <v>70</v>
      </c>
      <c r="L6074">
        <v>59.3</v>
      </c>
      <c r="M6074">
        <v>323</v>
      </c>
      <c r="N6074">
        <v>-3.5000000000000003E-2</v>
      </c>
      <c r="O6074">
        <v>245</v>
      </c>
      <c r="P6074">
        <v>-3.96</v>
      </c>
      <c r="Q6074">
        <v>234</v>
      </c>
      <c r="R6074">
        <v>101.3</v>
      </c>
      <c r="S6074">
        <v>230</v>
      </c>
      <c r="T6074">
        <v>105.2</v>
      </c>
      <c r="U6074">
        <v>229</v>
      </c>
      <c r="V6074">
        <v>-2.57</v>
      </c>
      <c r="W6074">
        <v>226</v>
      </c>
    </row>
    <row r="6075" spans="1:23" x14ac:dyDescent="0.25">
      <c r="A6075">
        <f>COUNTIF('Value Matchup'!$D$356:$D$423,D6075)</f>
        <v>0</v>
      </c>
      <c r="B6075" t="s">
        <v>2273</v>
      </c>
      <c r="C6075">
        <v>240</v>
      </c>
      <c r="D6075" t="s">
        <v>313</v>
      </c>
      <c r="E6075" t="s">
        <v>108</v>
      </c>
      <c r="F6075" s="79" t="s">
        <v>1728</v>
      </c>
      <c r="G6075">
        <v>-7.13</v>
      </c>
      <c r="H6075">
        <v>100.5</v>
      </c>
      <c r="I6075">
        <v>203</v>
      </c>
      <c r="J6075">
        <v>107.6</v>
      </c>
      <c r="K6075">
        <v>252</v>
      </c>
      <c r="L6075">
        <v>70.599999999999994</v>
      </c>
      <c r="M6075">
        <v>72</v>
      </c>
      <c r="N6075">
        <v>-6.0000000000000001E-3</v>
      </c>
      <c r="O6075">
        <v>181</v>
      </c>
      <c r="P6075">
        <v>-3.63</v>
      </c>
      <c r="Q6075">
        <v>230</v>
      </c>
      <c r="R6075">
        <v>100.6</v>
      </c>
      <c r="S6075">
        <v>242</v>
      </c>
      <c r="T6075">
        <v>104.3</v>
      </c>
      <c r="U6075">
        <v>193</v>
      </c>
      <c r="V6075">
        <v>5.5</v>
      </c>
      <c r="W6075">
        <v>46</v>
      </c>
    </row>
    <row r="6076" spans="1:23" x14ac:dyDescent="0.25">
      <c r="A6076">
        <f>COUNTIF('Value Matchup'!$D$356:$D$423,D6076)</f>
        <v>0</v>
      </c>
      <c r="B6076" t="s">
        <v>2273</v>
      </c>
      <c r="C6076">
        <v>241</v>
      </c>
      <c r="D6076" t="s">
        <v>407</v>
      </c>
      <c r="E6076" t="s">
        <v>169</v>
      </c>
      <c r="F6076" s="79" t="s">
        <v>2220</v>
      </c>
      <c r="G6076">
        <v>-7.23</v>
      </c>
      <c r="H6076">
        <v>99.3</v>
      </c>
      <c r="I6076">
        <v>226</v>
      </c>
      <c r="J6076">
        <v>106.5</v>
      </c>
      <c r="K6076">
        <v>235</v>
      </c>
      <c r="L6076">
        <v>77.7</v>
      </c>
      <c r="M6076">
        <v>2</v>
      </c>
      <c r="N6076">
        <v>1.4999999999999999E-2</v>
      </c>
      <c r="O6076">
        <v>127</v>
      </c>
      <c r="P6076">
        <v>2.14</v>
      </c>
      <c r="Q6076">
        <v>117</v>
      </c>
      <c r="R6076">
        <v>103.9</v>
      </c>
      <c r="S6076">
        <v>149</v>
      </c>
      <c r="T6076">
        <v>101.8</v>
      </c>
      <c r="U6076">
        <v>94</v>
      </c>
      <c r="V6076">
        <v>8.6300000000000008</v>
      </c>
      <c r="W6076">
        <v>19</v>
      </c>
    </row>
    <row r="6077" spans="1:23" x14ac:dyDescent="0.25">
      <c r="A6077">
        <f>COUNTIF('Value Matchup'!$D$356:$D$423,D6077)</f>
        <v>0</v>
      </c>
      <c r="B6077" t="s">
        <v>2273</v>
      </c>
      <c r="C6077">
        <v>242</v>
      </c>
      <c r="D6077" t="s">
        <v>184</v>
      </c>
      <c r="E6077" t="s">
        <v>136</v>
      </c>
      <c r="F6077" s="79" t="s">
        <v>1581</v>
      </c>
      <c r="G6077">
        <v>-7.34</v>
      </c>
      <c r="H6077">
        <v>99.6</v>
      </c>
      <c r="I6077">
        <v>218</v>
      </c>
      <c r="J6077">
        <v>106.9</v>
      </c>
      <c r="K6077">
        <v>238</v>
      </c>
      <c r="L6077">
        <v>62.8</v>
      </c>
      <c r="M6077">
        <v>307</v>
      </c>
      <c r="N6077">
        <v>0.01</v>
      </c>
      <c r="O6077">
        <v>145</v>
      </c>
      <c r="P6077">
        <v>-9.99</v>
      </c>
      <c r="Q6077">
        <v>302</v>
      </c>
      <c r="R6077">
        <v>97.3</v>
      </c>
      <c r="S6077">
        <v>311</v>
      </c>
      <c r="T6077">
        <v>107.3</v>
      </c>
      <c r="U6077">
        <v>293</v>
      </c>
      <c r="V6077">
        <v>-2.5</v>
      </c>
      <c r="W6077">
        <v>224</v>
      </c>
    </row>
    <row r="6078" spans="1:23" x14ac:dyDescent="0.25">
      <c r="A6078">
        <f>COUNTIF('Value Matchup'!$D$356:$D$423,D6078)</f>
        <v>0</v>
      </c>
      <c r="B6078" t="s">
        <v>2273</v>
      </c>
      <c r="C6078">
        <v>243</v>
      </c>
      <c r="D6078" t="s">
        <v>392</v>
      </c>
      <c r="E6078" t="s">
        <v>148</v>
      </c>
      <c r="F6078" s="79" t="s">
        <v>2026</v>
      </c>
      <c r="G6078">
        <v>-7.37</v>
      </c>
      <c r="H6078">
        <v>96.1</v>
      </c>
      <c r="I6078">
        <v>276</v>
      </c>
      <c r="J6078">
        <v>103.4</v>
      </c>
      <c r="K6078">
        <v>175</v>
      </c>
      <c r="L6078">
        <v>70.599999999999994</v>
      </c>
      <c r="M6078">
        <v>68</v>
      </c>
      <c r="N6078">
        <v>6.2E-2</v>
      </c>
      <c r="O6078">
        <v>33</v>
      </c>
      <c r="P6078">
        <v>-12.91</v>
      </c>
      <c r="Q6078">
        <v>323</v>
      </c>
      <c r="R6078">
        <v>96.4</v>
      </c>
      <c r="S6078">
        <v>322</v>
      </c>
      <c r="T6078">
        <v>109.3</v>
      </c>
      <c r="U6078">
        <v>320</v>
      </c>
      <c r="V6078">
        <v>-5.92</v>
      </c>
      <c r="W6078">
        <v>287</v>
      </c>
    </row>
    <row r="6079" spans="1:23" x14ac:dyDescent="0.25">
      <c r="A6079">
        <f>COUNTIF('Value Matchup'!$D$356:$D$423,D6079)</f>
        <v>1</v>
      </c>
      <c r="B6079" t="s">
        <v>2273</v>
      </c>
      <c r="C6079">
        <v>244</v>
      </c>
      <c r="D6079" t="s">
        <v>42</v>
      </c>
      <c r="E6079" t="s">
        <v>169</v>
      </c>
      <c r="F6079" s="79" t="s">
        <v>2220</v>
      </c>
      <c r="G6079">
        <v>-7.7</v>
      </c>
      <c r="H6079">
        <v>94.1</v>
      </c>
      <c r="I6079">
        <v>290</v>
      </c>
      <c r="J6079">
        <v>101.8</v>
      </c>
      <c r="K6079">
        <v>138</v>
      </c>
      <c r="L6079">
        <v>67.3</v>
      </c>
      <c r="M6079">
        <v>200</v>
      </c>
      <c r="N6079">
        <v>1.4999999999999999E-2</v>
      </c>
      <c r="O6079">
        <v>130</v>
      </c>
      <c r="P6079">
        <v>2.75</v>
      </c>
      <c r="Q6079">
        <v>109</v>
      </c>
      <c r="R6079">
        <v>104.5</v>
      </c>
      <c r="S6079">
        <v>128</v>
      </c>
      <c r="T6079">
        <v>101.7</v>
      </c>
      <c r="U6079">
        <v>93</v>
      </c>
      <c r="V6079">
        <v>8.52</v>
      </c>
      <c r="W6079">
        <v>21</v>
      </c>
    </row>
    <row r="6080" spans="1:23" x14ac:dyDescent="0.25">
      <c r="A6080">
        <f>COUNTIF('Value Matchup'!$D$356:$D$423,D6080)</f>
        <v>0</v>
      </c>
      <c r="B6080" t="s">
        <v>2273</v>
      </c>
      <c r="C6080">
        <v>245</v>
      </c>
      <c r="D6080" t="s">
        <v>242</v>
      </c>
      <c r="E6080" t="s">
        <v>207</v>
      </c>
      <c r="F6080" s="79" t="s">
        <v>1078</v>
      </c>
      <c r="G6080">
        <v>-7.92</v>
      </c>
      <c r="H6080">
        <v>101.5</v>
      </c>
      <c r="I6080">
        <v>186</v>
      </c>
      <c r="J6080">
        <v>109.4</v>
      </c>
      <c r="K6080">
        <v>280</v>
      </c>
      <c r="L6080">
        <v>66.2</v>
      </c>
      <c r="M6080">
        <v>234</v>
      </c>
      <c r="N6080">
        <v>-2.7E-2</v>
      </c>
      <c r="O6080">
        <v>225</v>
      </c>
      <c r="P6080">
        <v>-7.24</v>
      </c>
      <c r="Q6080">
        <v>280</v>
      </c>
      <c r="R6080">
        <v>99.7</v>
      </c>
      <c r="S6080">
        <v>260</v>
      </c>
      <c r="T6080">
        <v>107</v>
      </c>
      <c r="U6080">
        <v>287</v>
      </c>
      <c r="V6080">
        <v>-17.63</v>
      </c>
      <c r="W6080">
        <v>327</v>
      </c>
    </row>
    <row r="6081" spans="1:23" x14ac:dyDescent="0.25">
      <c r="A6081">
        <f>COUNTIF('Value Matchup'!$D$356:$D$423,D6081)</f>
        <v>0</v>
      </c>
      <c r="B6081" t="s">
        <v>2273</v>
      </c>
      <c r="C6081">
        <v>246</v>
      </c>
      <c r="D6081" t="s">
        <v>376</v>
      </c>
      <c r="E6081" t="s">
        <v>132</v>
      </c>
      <c r="F6081" s="79" t="s">
        <v>2119</v>
      </c>
      <c r="G6081">
        <v>-7.93</v>
      </c>
      <c r="H6081">
        <v>99.4</v>
      </c>
      <c r="I6081">
        <v>222</v>
      </c>
      <c r="J6081">
        <v>107.3</v>
      </c>
      <c r="K6081">
        <v>245</v>
      </c>
      <c r="L6081">
        <v>71.3</v>
      </c>
      <c r="M6081">
        <v>55</v>
      </c>
      <c r="N6081">
        <v>7.6999999999999999E-2</v>
      </c>
      <c r="O6081">
        <v>19</v>
      </c>
      <c r="P6081">
        <v>-2.88</v>
      </c>
      <c r="Q6081">
        <v>218</v>
      </c>
      <c r="R6081">
        <v>102.9</v>
      </c>
      <c r="S6081">
        <v>190</v>
      </c>
      <c r="T6081">
        <v>105.8</v>
      </c>
      <c r="U6081">
        <v>247</v>
      </c>
      <c r="V6081">
        <v>2.4900000000000002</v>
      </c>
      <c r="W6081">
        <v>103</v>
      </c>
    </row>
    <row r="6082" spans="1:23" x14ac:dyDescent="0.25">
      <c r="A6082">
        <f>COUNTIF('Value Matchup'!$D$356:$D$423,D6082)</f>
        <v>0</v>
      </c>
      <c r="B6082" t="s">
        <v>2273</v>
      </c>
      <c r="C6082">
        <v>247</v>
      </c>
      <c r="D6082" t="s">
        <v>248</v>
      </c>
      <c r="E6082" t="s">
        <v>108</v>
      </c>
      <c r="F6082" s="79" t="s">
        <v>1405</v>
      </c>
      <c r="G6082">
        <v>-8.02</v>
      </c>
      <c r="H6082">
        <v>98.4</v>
      </c>
      <c r="I6082">
        <v>242</v>
      </c>
      <c r="J6082">
        <v>106.4</v>
      </c>
      <c r="K6082">
        <v>230</v>
      </c>
      <c r="L6082">
        <v>69.599999999999994</v>
      </c>
      <c r="M6082">
        <v>104</v>
      </c>
      <c r="N6082">
        <v>6.3E-2</v>
      </c>
      <c r="O6082">
        <v>29</v>
      </c>
      <c r="P6082">
        <v>-6.68</v>
      </c>
      <c r="Q6082">
        <v>268</v>
      </c>
      <c r="R6082">
        <v>98.7</v>
      </c>
      <c r="S6082">
        <v>278</v>
      </c>
      <c r="T6082">
        <v>105.4</v>
      </c>
      <c r="U6082">
        <v>235</v>
      </c>
      <c r="V6082">
        <v>-4.3499999999999996</v>
      </c>
      <c r="W6082">
        <v>263</v>
      </c>
    </row>
    <row r="6083" spans="1:23" x14ac:dyDescent="0.25">
      <c r="A6083">
        <f>COUNTIF('Value Matchup'!$D$356:$D$423,D6083)</f>
        <v>0</v>
      </c>
      <c r="B6083" t="s">
        <v>2273</v>
      </c>
      <c r="C6083">
        <v>248</v>
      </c>
      <c r="D6083" t="s">
        <v>379</v>
      </c>
      <c r="E6083" t="s">
        <v>1399</v>
      </c>
      <c r="F6083" s="79" t="s">
        <v>2204</v>
      </c>
      <c r="G6083">
        <v>-8.08</v>
      </c>
      <c r="H6083">
        <v>101.3</v>
      </c>
      <c r="I6083">
        <v>193</v>
      </c>
      <c r="J6083">
        <v>109.3</v>
      </c>
      <c r="K6083">
        <v>277</v>
      </c>
      <c r="L6083">
        <v>73.5</v>
      </c>
      <c r="M6083">
        <v>18</v>
      </c>
      <c r="N6083">
        <v>-8.9999999999999993E-3</v>
      </c>
      <c r="O6083">
        <v>188</v>
      </c>
      <c r="P6083">
        <v>-5</v>
      </c>
      <c r="Q6083">
        <v>249</v>
      </c>
      <c r="R6083">
        <v>100</v>
      </c>
      <c r="S6083">
        <v>251</v>
      </c>
      <c r="T6083">
        <v>105</v>
      </c>
      <c r="U6083">
        <v>223</v>
      </c>
      <c r="V6083">
        <v>-0.84</v>
      </c>
      <c r="W6083">
        <v>183</v>
      </c>
    </row>
    <row r="6084" spans="1:23" x14ac:dyDescent="0.25">
      <c r="A6084">
        <f>COUNTIF('Value Matchup'!$D$356:$D$423,D6084)</f>
        <v>0</v>
      </c>
      <c r="B6084" t="s">
        <v>2273</v>
      </c>
      <c r="C6084">
        <v>249</v>
      </c>
      <c r="D6084" t="s">
        <v>326</v>
      </c>
      <c r="E6084" t="s">
        <v>198</v>
      </c>
      <c r="F6084" s="79" t="s">
        <v>1766</v>
      </c>
      <c r="G6084">
        <v>-8.1</v>
      </c>
      <c r="H6084">
        <v>104.6</v>
      </c>
      <c r="I6084">
        <v>136</v>
      </c>
      <c r="J6084">
        <v>112.7</v>
      </c>
      <c r="K6084">
        <v>305</v>
      </c>
      <c r="L6084">
        <v>69.099999999999994</v>
      </c>
      <c r="M6084">
        <v>131</v>
      </c>
      <c r="N6084">
        <v>8.3000000000000004E-2</v>
      </c>
      <c r="O6084">
        <v>13</v>
      </c>
      <c r="P6084">
        <v>-0.79</v>
      </c>
      <c r="Q6084">
        <v>180</v>
      </c>
      <c r="R6084">
        <v>103.1</v>
      </c>
      <c r="S6084">
        <v>187</v>
      </c>
      <c r="T6084">
        <v>103.9</v>
      </c>
      <c r="U6084">
        <v>181</v>
      </c>
      <c r="V6084">
        <v>4.8099999999999996</v>
      </c>
      <c r="W6084">
        <v>61</v>
      </c>
    </row>
    <row r="6085" spans="1:23" x14ac:dyDescent="0.25">
      <c r="A6085">
        <f>COUNTIF('Value Matchup'!$D$356:$D$423,D6085)</f>
        <v>0</v>
      </c>
      <c r="B6085" t="s">
        <v>2273</v>
      </c>
      <c r="C6085">
        <v>250</v>
      </c>
      <c r="D6085" t="s">
        <v>399</v>
      </c>
      <c r="E6085" t="s">
        <v>108</v>
      </c>
      <c r="F6085" s="79" t="s">
        <v>1758</v>
      </c>
      <c r="G6085">
        <v>-8.3699999999999992</v>
      </c>
      <c r="H6085">
        <v>102.2</v>
      </c>
      <c r="I6085">
        <v>179</v>
      </c>
      <c r="J6085">
        <v>110.6</v>
      </c>
      <c r="K6085">
        <v>292</v>
      </c>
      <c r="L6085">
        <v>72.099999999999994</v>
      </c>
      <c r="M6085">
        <v>39</v>
      </c>
      <c r="N6085">
        <v>7.0000000000000001E-3</v>
      </c>
      <c r="O6085">
        <v>152</v>
      </c>
      <c r="P6085">
        <v>-4.92</v>
      </c>
      <c r="Q6085">
        <v>246</v>
      </c>
      <c r="R6085">
        <v>99.8</v>
      </c>
      <c r="S6085">
        <v>259</v>
      </c>
      <c r="T6085">
        <v>104.7</v>
      </c>
      <c r="U6085">
        <v>209</v>
      </c>
      <c r="V6085">
        <v>3.65</v>
      </c>
      <c r="W6085">
        <v>78</v>
      </c>
    </row>
    <row r="6086" spans="1:23" x14ac:dyDescent="0.25">
      <c r="A6086">
        <f>COUNTIF('Value Matchup'!$D$356:$D$423,D6086)</f>
        <v>0</v>
      </c>
      <c r="B6086" t="s">
        <v>2273</v>
      </c>
      <c r="C6086">
        <v>251</v>
      </c>
      <c r="D6086" t="s">
        <v>347</v>
      </c>
      <c r="E6086" t="s">
        <v>155</v>
      </c>
      <c r="F6086" s="79" t="s">
        <v>1862</v>
      </c>
      <c r="G6086">
        <v>-8.43</v>
      </c>
      <c r="H6086">
        <v>98.7</v>
      </c>
      <c r="I6086">
        <v>237</v>
      </c>
      <c r="J6086">
        <v>107.1</v>
      </c>
      <c r="K6086">
        <v>241</v>
      </c>
      <c r="L6086">
        <v>63.2</v>
      </c>
      <c r="M6086">
        <v>302</v>
      </c>
      <c r="N6086">
        <v>0.05</v>
      </c>
      <c r="O6086">
        <v>58</v>
      </c>
      <c r="P6086">
        <v>2.4</v>
      </c>
      <c r="Q6086">
        <v>113</v>
      </c>
      <c r="R6086">
        <v>104.1</v>
      </c>
      <c r="S6086">
        <v>142</v>
      </c>
      <c r="T6086">
        <v>101.7</v>
      </c>
      <c r="U6086">
        <v>91</v>
      </c>
      <c r="V6086">
        <v>-4.3</v>
      </c>
      <c r="W6086">
        <v>262</v>
      </c>
    </row>
    <row r="6087" spans="1:23" x14ac:dyDescent="0.25">
      <c r="A6087">
        <f>COUNTIF('Value Matchup'!$D$356:$D$423,D6087)</f>
        <v>0</v>
      </c>
      <c r="B6087" t="s">
        <v>2273</v>
      </c>
      <c r="C6087">
        <v>252</v>
      </c>
      <c r="D6087" t="s">
        <v>2269</v>
      </c>
      <c r="E6087" t="s">
        <v>116</v>
      </c>
      <c r="F6087" s="79" t="s">
        <v>1540</v>
      </c>
      <c r="G6087">
        <v>-8.7100000000000009</v>
      </c>
      <c r="H6087">
        <v>100.1</v>
      </c>
      <c r="I6087">
        <v>213</v>
      </c>
      <c r="J6087">
        <v>108.8</v>
      </c>
      <c r="K6087">
        <v>268</v>
      </c>
      <c r="L6087">
        <v>73</v>
      </c>
      <c r="M6087">
        <v>23</v>
      </c>
      <c r="N6087">
        <v>9.7000000000000003E-2</v>
      </c>
      <c r="O6087">
        <v>8</v>
      </c>
      <c r="P6087">
        <v>-14.53</v>
      </c>
      <c r="Q6087">
        <v>325</v>
      </c>
      <c r="R6087">
        <v>95.3</v>
      </c>
      <c r="S6087">
        <v>325</v>
      </c>
      <c r="T6087">
        <v>109.8</v>
      </c>
      <c r="U6087">
        <v>325</v>
      </c>
      <c r="V6087">
        <v>2.6</v>
      </c>
      <c r="W6087">
        <v>101</v>
      </c>
    </row>
    <row r="6088" spans="1:23" x14ac:dyDescent="0.25">
      <c r="A6088">
        <f>COUNTIF('Value Matchup'!$D$356:$D$423,D6088)</f>
        <v>0</v>
      </c>
      <c r="B6088" t="s">
        <v>2273</v>
      </c>
      <c r="C6088">
        <v>253</v>
      </c>
      <c r="D6088" t="s">
        <v>388</v>
      </c>
      <c r="E6088" t="s">
        <v>153</v>
      </c>
      <c r="F6088" s="79" t="s">
        <v>2220</v>
      </c>
      <c r="G6088">
        <v>-8.86</v>
      </c>
      <c r="H6088">
        <v>99</v>
      </c>
      <c r="I6088">
        <v>232</v>
      </c>
      <c r="J6088">
        <v>107.9</v>
      </c>
      <c r="K6088">
        <v>254</v>
      </c>
      <c r="L6088">
        <v>67.3</v>
      </c>
      <c r="M6088">
        <v>197</v>
      </c>
      <c r="N6088">
        <v>-0.02</v>
      </c>
      <c r="O6088">
        <v>204</v>
      </c>
      <c r="P6088">
        <v>0.71</v>
      </c>
      <c r="Q6088">
        <v>143</v>
      </c>
      <c r="R6088">
        <v>103.5</v>
      </c>
      <c r="S6088">
        <v>165</v>
      </c>
      <c r="T6088">
        <v>102.8</v>
      </c>
      <c r="U6088">
        <v>129</v>
      </c>
      <c r="V6088">
        <v>4.3899999999999997</v>
      </c>
      <c r="W6088">
        <v>69</v>
      </c>
    </row>
    <row r="6089" spans="1:23" x14ac:dyDescent="0.25">
      <c r="A6089">
        <f>COUNTIF('Value Matchup'!$D$356:$D$423,D6089)</f>
        <v>0</v>
      </c>
      <c r="B6089" t="s">
        <v>2273</v>
      </c>
      <c r="C6089">
        <v>254</v>
      </c>
      <c r="D6089" t="s">
        <v>367</v>
      </c>
      <c r="E6089" t="s">
        <v>148</v>
      </c>
      <c r="F6089" s="79" t="s">
        <v>762</v>
      </c>
      <c r="G6089">
        <v>-8.9600000000000009</v>
      </c>
      <c r="H6089">
        <v>100.4</v>
      </c>
      <c r="I6089">
        <v>205</v>
      </c>
      <c r="J6089">
        <v>109.4</v>
      </c>
      <c r="K6089">
        <v>278</v>
      </c>
      <c r="L6089">
        <v>73.599999999999994</v>
      </c>
      <c r="M6089">
        <v>16</v>
      </c>
      <c r="N6089">
        <v>3.1E-2</v>
      </c>
      <c r="O6089">
        <v>93</v>
      </c>
      <c r="P6089">
        <v>-13.23</v>
      </c>
      <c r="Q6089">
        <v>324</v>
      </c>
      <c r="R6089">
        <v>96.4</v>
      </c>
      <c r="S6089">
        <v>321</v>
      </c>
      <c r="T6089">
        <v>109.7</v>
      </c>
      <c r="U6089">
        <v>324</v>
      </c>
      <c r="V6089">
        <v>-7.89</v>
      </c>
      <c r="W6089">
        <v>307</v>
      </c>
    </row>
    <row r="6090" spans="1:23" x14ac:dyDescent="0.25">
      <c r="A6090">
        <f>COUNTIF('Value Matchup'!$D$356:$D$423,D6090)</f>
        <v>0</v>
      </c>
      <c r="B6090" t="s">
        <v>2273</v>
      </c>
      <c r="C6090">
        <v>255</v>
      </c>
      <c r="D6090" t="s">
        <v>354</v>
      </c>
      <c r="E6090" t="s">
        <v>123</v>
      </c>
      <c r="F6090" s="79" t="s">
        <v>2211</v>
      </c>
      <c r="G6090">
        <v>-9</v>
      </c>
      <c r="H6090">
        <v>96</v>
      </c>
      <c r="I6090">
        <v>277</v>
      </c>
      <c r="J6090">
        <v>105</v>
      </c>
      <c r="K6090">
        <v>207</v>
      </c>
      <c r="L6090">
        <v>66.8</v>
      </c>
      <c r="M6090">
        <v>216</v>
      </c>
      <c r="N6090">
        <v>-0.11700000000000001</v>
      </c>
      <c r="O6090">
        <v>322</v>
      </c>
      <c r="P6090">
        <v>-0.08</v>
      </c>
      <c r="Q6090">
        <v>159</v>
      </c>
      <c r="R6090">
        <v>102.3</v>
      </c>
      <c r="S6090">
        <v>209</v>
      </c>
      <c r="T6090">
        <v>102.4</v>
      </c>
      <c r="U6090">
        <v>114</v>
      </c>
      <c r="V6090">
        <v>0.65</v>
      </c>
      <c r="W6090">
        <v>146</v>
      </c>
    </row>
    <row r="6091" spans="1:23" x14ac:dyDescent="0.25">
      <c r="A6091">
        <f>COUNTIF('Value Matchup'!$D$356:$D$423,D6091)</f>
        <v>0</v>
      </c>
      <c r="B6091" t="s">
        <v>2273</v>
      </c>
      <c r="C6091">
        <v>256</v>
      </c>
      <c r="D6091" t="s">
        <v>185</v>
      </c>
      <c r="E6091" t="s">
        <v>123</v>
      </c>
      <c r="F6091" s="79" t="s">
        <v>1993</v>
      </c>
      <c r="G6091">
        <v>-9.06</v>
      </c>
      <c r="H6091">
        <v>99</v>
      </c>
      <c r="I6091">
        <v>231</v>
      </c>
      <c r="J6091">
        <v>108.1</v>
      </c>
      <c r="K6091">
        <v>257</v>
      </c>
      <c r="L6091">
        <v>66</v>
      </c>
      <c r="M6091">
        <v>240</v>
      </c>
      <c r="N6091">
        <v>-8.5000000000000006E-2</v>
      </c>
      <c r="O6091">
        <v>306</v>
      </c>
      <c r="P6091">
        <v>-1.06</v>
      </c>
      <c r="Q6091">
        <v>184</v>
      </c>
      <c r="R6091">
        <v>102.3</v>
      </c>
      <c r="S6091">
        <v>210</v>
      </c>
      <c r="T6091">
        <v>103.3</v>
      </c>
      <c r="U6091">
        <v>150</v>
      </c>
      <c r="V6091">
        <v>-4.22</v>
      </c>
      <c r="W6091">
        <v>259</v>
      </c>
    </row>
    <row r="6092" spans="1:23" x14ac:dyDescent="0.25">
      <c r="A6092">
        <f>COUNTIF('Value Matchup'!$D$356:$D$423,D6092)</f>
        <v>0</v>
      </c>
      <c r="B6092" t="s">
        <v>2273</v>
      </c>
      <c r="C6092">
        <v>257</v>
      </c>
      <c r="D6092" t="s">
        <v>160</v>
      </c>
      <c r="E6092" t="s">
        <v>161</v>
      </c>
      <c r="F6092" s="79" t="s">
        <v>1746</v>
      </c>
      <c r="G6092">
        <v>-9.09</v>
      </c>
      <c r="H6092">
        <v>96.5</v>
      </c>
      <c r="I6092">
        <v>270</v>
      </c>
      <c r="J6092">
        <v>105.6</v>
      </c>
      <c r="K6092">
        <v>217</v>
      </c>
      <c r="L6092">
        <v>66.2</v>
      </c>
      <c r="M6092">
        <v>236</v>
      </c>
      <c r="N6092">
        <v>-5.8000000000000003E-2</v>
      </c>
      <c r="O6092">
        <v>283</v>
      </c>
      <c r="P6092">
        <v>-4.75</v>
      </c>
      <c r="Q6092">
        <v>245</v>
      </c>
      <c r="R6092">
        <v>99.9</v>
      </c>
      <c r="S6092">
        <v>254</v>
      </c>
      <c r="T6092">
        <v>104.6</v>
      </c>
      <c r="U6092">
        <v>205</v>
      </c>
      <c r="V6092">
        <v>-1.46</v>
      </c>
      <c r="W6092">
        <v>203</v>
      </c>
    </row>
    <row r="6093" spans="1:23" x14ac:dyDescent="0.25">
      <c r="A6093">
        <f>COUNTIF('Value Matchup'!$D$356:$D$423,D6093)</f>
        <v>0</v>
      </c>
      <c r="B6093" t="s">
        <v>2273</v>
      </c>
      <c r="C6093">
        <v>258</v>
      </c>
      <c r="D6093" t="s">
        <v>325</v>
      </c>
      <c r="E6093" t="s">
        <v>151</v>
      </c>
      <c r="F6093" s="79" t="s">
        <v>1869</v>
      </c>
      <c r="G6093">
        <v>-9.16</v>
      </c>
      <c r="H6093">
        <v>97.3</v>
      </c>
      <c r="I6093">
        <v>259</v>
      </c>
      <c r="J6093">
        <v>106.4</v>
      </c>
      <c r="K6093">
        <v>232</v>
      </c>
      <c r="L6093">
        <v>73.099999999999994</v>
      </c>
      <c r="M6093">
        <v>22</v>
      </c>
      <c r="N6093">
        <v>-2.7E-2</v>
      </c>
      <c r="O6093">
        <v>228</v>
      </c>
      <c r="P6093">
        <v>0.26</v>
      </c>
      <c r="Q6093">
        <v>149</v>
      </c>
      <c r="R6093">
        <v>103.5</v>
      </c>
      <c r="S6093">
        <v>167</v>
      </c>
      <c r="T6093">
        <v>103.2</v>
      </c>
      <c r="U6093">
        <v>144</v>
      </c>
      <c r="V6093">
        <v>-1.86</v>
      </c>
      <c r="W6093">
        <v>212</v>
      </c>
    </row>
    <row r="6094" spans="1:23" x14ac:dyDescent="0.25">
      <c r="A6094">
        <f>COUNTIF('Value Matchup'!$D$356:$D$423,D6094)</f>
        <v>0</v>
      </c>
      <c r="B6094" t="s">
        <v>2273</v>
      </c>
      <c r="C6094">
        <v>259</v>
      </c>
      <c r="D6094" t="s">
        <v>329</v>
      </c>
      <c r="E6094" t="s">
        <v>148</v>
      </c>
      <c r="F6094" s="79" t="s">
        <v>447</v>
      </c>
      <c r="G6094">
        <v>-9.27</v>
      </c>
      <c r="H6094">
        <v>100.8</v>
      </c>
      <c r="I6094">
        <v>200</v>
      </c>
      <c r="J6094">
        <v>110.1</v>
      </c>
      <c r="K6094">
        <v>287</v>
      </c>
      <c r="L6094">
        <v>74.5</v>
      </c>
      <c r="M6094">
        <v>7</v>
      </c>
      <c r="N6094">
        <v>-4.4999999999999998E-2</v>
      </c>
      <c r="O6094">
        <v>265</v>
      </c>
      <c r="P6094">
        <v>-11.13</v>
      </c>
      <c r="Q6094">
        <v>314</v>
      </c>
      <c r="R6094">
        <v>97.1</v>
      </c>
      <c r="S6094">
        <v>314</v>
      </c>
      <c r="T6094">
        <v>108.3</v>
      </c>
      <c r="U6094">
        <v>307</v>
      </c>
      <c r="V6094">
        <v>-5.05</v>
      </c>
      <c r="W6094">
        <v>274</v>
      </c>
    </row>
    <row r="6095" spans="1:23" x14ac:dyDescent="0.25">
      <c r="A6095">
        <f>COUNTIF('Value Matchup'!$D$356:$D$423,D6095)</f>
        <v>0</v>
      </c>
      <c r="B6095" t="s">
        <v>2273</v>
      </c>
      <c r="C6095">
        <v>260</v>
      </c>
      <c r="D6095" t="s">
        <v>415</v>
      </c>
      <c r="E6095" t="s">
        <v>1974</v>
      </c>
      <c r="F6095" s="79" t="s">
        <v>2268</v>
      </c>
      <c r="G6095">
        <v>-9.31</v>
      </c>
      <c r="H6095">
        <v>102.5</v>
      </c>
      <c r="I6095">
        <v>174</v>
      </c>
      <c r="J6095">
        <v>111.8</v>
      </c>
      <c r="K6095">
        <v>302</v>
      </c>
      <c r="L6095">
        <v>68.7</v>
      </c>
      <c r="M6095">
        <v>146</v>
      </c>
      <c r="N6095">
        <v>1.4999999999999999E-2</v>
      </c>
      <c r="O6095">
        <v>128</v>
      </c>
      <c r="P6095">
        <v>-4.25</v>
      </c>
      <c r="Q6095">
        <v>239</v>
      </c>
      <c r="R6095">
        <v>101.9</v>
      </c>
      <c r="S6095">
        <v>219</v>
      </c>
      <c r="T6095">
        <v>106.2</v>
      </c>
      <c r="U6095">
        <v>264</v>
      </c>
      <c r="V6095">
        <v>-8.5399999999999991</v>
      </c>
      <c r="W6095">
        <v>312</v>
      </c>
    </row>
    <row r="6096" spans="1:23" x14ac:dyDescent="0.25">
      <c r="A6096">
        <f>COUNTIF('Value Matchup'!$D$356:$D$423,D6096)</f>
        <v>0</v>
      </c>
      <c r="B6096" t="s">
        <v>2273</v>
      </c>
      <c r="C6096">
        <v>261</v>
      </c>
      <c r="D6096" t="s">
        <v>371</v>
      </c>
      <c r="E6096" t="s">
        <v>108</v>
      </c>
      <c r="F6096" s="79" t="s">
        <v>2049</v>
      </c>
      <c r="G6096">
        <v>-9.4</v>
      </c>
      <c r="H6096">
        <v>93.9</v>
      </c>
      <c r="I6096">
        <v>293</v>
      </c>
      <c r="J6096">
        <v>103.3</v>
      </c>
      <c r="K6096">
        <v>170</v>
      </c>
      <c r="L6096">
        <v>63.1</v>
      </c>
      <c r="M6096">
        <v>303</v>
      </c>
      <c r="N6096">
        <v>1.4999999999999999E-2</v>
      </c>
      <c r="O6096">
        <v>125</v>
      </c>
      <c r="P6096">
        <v>-6.55</v>
      </c>
      <c r="Q6096">
        <v>266</v>
      </c>
      <c r="R6096">
        <v>99.4</v>
      </c>
      <c r="S6096">
        <v>271</v>
      </c>
      <c r="T6096">
        <v>105.9</v>
      </c>
      <c r="U6096">
        <v>254</v>
      </c>
      <c r="V6096">
        <v>-3.1</v>
      </c>
      <c r="W6096">
        <v>237</v>
      </c>
    </row>
    <row r="6097" spans="1:23" x14ac:dyDescent="0.25">
      <c r="A6097">
        <f>COUNTIF('Value Matchup'!$D$356:$D$423,D6097)</f>
        <v>0</v>
      </c>
      <c r="B6097" t="s">
        <v>2273</v>
      </c>
      <c r="C6097">
        <v>262</v>
      </c>
      <c r="D6097" t="s">
        <v>115</v>
      </c>
      <c r="E6097" t="s">
        <v>116</v>
      </c>
      <c r="F6097" s="79" t="s">
        <v>2149</v>
      </c>
      <c r="G6097">
        <v>-9.5299999999999994</v>
      </c>
      <c r="H6097">
        <v>92.2</v>
      </c>
      <c r="I6097">
        <v>304</v>
      </c>
      <c r="J6097">
        <v>101.7</v>
      </c>
      <c r="K6097">
        <v>136</v>
      </c>
      <c r="L6097">
        <v>79</v>
      </c>
      <c r="M6097">
        <v>1</v>
      </c>
      <c r="N6097">
        <v>2E-3</v>
      </c>
      <c r="O6097">
        <v>166</v>
      </c>
      <c r="P6097">
        <v>-18.64</v>
      </c>
      <c r="Q6097">
        <v>327</v>
      </c>
      <c r="R6097">
        <v>92.8</v>
      </c>
      <c r="S6097">
        <v>327</v>
      </c>
      <c r="T6097">
        <v>111.5</v>
      </c>
      <c r="U6097">
        <v>327</v>
      </c>
      <c r="V6097">
        <v>-15.03</v>
      </c>
      <c r="W6097">
        <v>326</v>
      </c>
    </row>
    <row r="6098" spans="1:23" x14ac:dyDescent="0.25">
      <c r="A6098">
        <f>COUNTIF('Value Matchup'!$D$356:$D$423,D6098)</f>
        <v>0</v>
      </c>
      <c r="B6098" t="s">
        <v>2273</v>
      </c>
      <c r="C6098">
        <v>263</v>
      </c>
      <c r="D6098" t="s">
        <v>394</v>
      </c>
      <c r="E6098" t="s">
        <v>159</v>
      </c>
      <c r="F6098" s="79" t="s">
        <v>1998</v>
      </c>
      <c r="G6098">
        <v>-9.6999999999999993</v>
      </c>
      <c r="H6098">
        <v>98.9</v>
      </c>
      <c r="I6098">
        <v>233</v>
      </c>
      <c r="J6098">
        <v>108.6</v>
      </c>
      <c r="K6098">
        <v>265</v>
      </c>
      <c r="L6098">
        <v>68.5</v>
      </c>
      <c r="M6098">
        <v>151</v>
      </c>
      <c r="N6098">
        <v>5.0999999999999997E-2</v>
      </c>
      <c r="O6098">
        <v>55</v>
      </c>
      <c r="P6098">
        <v>-7.14</v>
      </c>
      <c r="Q6098">
        <v>279</v>
      </c>
      <c r="R6098">
        <v>98.6</v>
      </c>
      <c r="S6098">
        <v>281</v>
      </c>
      <c r="T6098">
        <v>105.8</v>
      </c>
      <c r="U6098">
        <v>249</v>
      </c>
      <c r="V6098">
        <v>4.5199999999999996</v>
      </c>
      <c r="W6098">
        <v>67</v>
      </c>
    </row>
    <row r="6099" spans="1:23" x14ac:dyDescent="0.25">
      <c r="A6099">
        <f>COUNTIF('Value Matchup'!$D$356:$D$423,D6099)</f>
        <v>0</v>
      </c>
      <c r="B6099" t="s">
        <v>2273</v>
      </c>
      <c r="C6099">
        <v>264</v>
      </c>
      <c r="D6099" t="s">
        <v>259</v>
      </c>
      <c r="E6099" t="s">
        <v>151</v>
      </c>
      <c r="F6099" s="79" t="s">
        <v>1932</v>
      </c>
      <c r="G6099">
        <v>-9.86</v>
      </c>
      <c r="H6099">
        <v>99.1</v>
      </c>
      <c r="I6099">
        <v>230</v>
      </c>
      <c r="J6099">
        <v>109</v>
      </c>
      <c r="K6099">
        <v>269</v>
      </c>
      <c r="L6099">
        <v>68.8</v>
      </c>
      <c r="M6099">
        <v>142</v>
      </c>
      <c r="N6099">
        <v>1.4E-2</v>
      </c>
      <c r="O6099">
        <v>132</v>
      </c>
      <c r="P6099">
        <v>-0.21</v>
      </c>
      <c r="Q6099">
        <v>166</v>
      </c>
      <c r="R6099">
        <v>103.7</v>
      </c>
      <c r="S6099">
        <v>162</v>
      </c>
      <c r="T6099">
        <v>103.9</v>
      </c>
      <c r="U6099">
        <v>182</v>
      </c>
      <c r="V6099">
        <v>-3.25</v>
      </c>
      <c r="W6099">
        <v>242</v>
      </c>
    </row>
    <row r="6100" spans="1:23" x14ac:dyDescent="0.25">
      <c r="A6100">
        <f>COUNTIF('Value Matchup'!$D$356:$D$423,D6100)</f>
        <v>0</v>
      </c>
      <c r="B6100" t="s">
        <v>2273</v>
      </c>
      <c r="C6100">
        <v>265</v>
      </c>
      <c r="D6100" t="s">
        <v>200</v>
      </c>
      <c r="E6100" t="s">
        <v>144</v>
      </c>
      <c r="F6100" s="79" t="s">
        <v>1772</v>
      </c>
      <c r="G6100">
        <v>-9.89</v>
      </c>
      <c r="H6100">
        <v>98</v>
      </c>
      <c r="I6100">
        <v>248</v>
      </c>
      <c r="J6100">
        <v>107.9</v>
      </c>
      <c r="K6100">
        <v>255</v>
      </c>
      <c r="L6100">
        <v>69.2</v>
      </c>
      <c r="M6100">
        <v>124</v>
      </c>
      <c r="N6100">
        <v>4.0000000000000001E-3</v>
      </c>
      <c r="O6100">
        <v>161</v>
      </c>
      <c r="P6100">
        <v>0.88</v>
      </c>
      <c r="Q6100">
        <v>139</v>
      </c>
      <c r="R6100">
        <v>105.5</v>
      </c>
      <c r="S6100">
        <v>103</v>
      </c>
      <c r="T6100">
        <v>104.6</v>
      </c>
      <c r="U6100">
        <v>204</v>
      </c>
      <c r="V6100">
        <v>0.17</v>
      </c>
      <c r="W6100">
        <v>155</v>
      </c>
    </row>
    <row r="6101" spans="1:23" x14ac:dyDescent="0.25">
      <c r="A6101">
        <f>COUNTIF('Value Matchup'!$D$356:$D$423,D6101)</f>
        <v>0</v>
      </c>
      <c r="B6101" t="s">
        <v>2273</v>
      </c>
      <c r="C6101">
        <v>266</v>
      </c>
      <c r="D6101" t="s">
        <v>356</v>
      </c>
      <c r="E6101" t="s">
        <v>136</v>
      </c>
      <c r="F6101" s="79" t="s">
        <v>1194</v>
      </c>
      <c r="G6101">
        <v>-10.49</v>
      </c>
      <c r="H6101">
        <v>96.2</v>
      </c>
      <c r="I6101">
        <v>274</v>
      </c>
      <c r="J6101">
        <v>106.7</v>
      </c>
      <c r="K6101">
        <v>237</v>
      </c>
      <c r="L6101">
        <v>68.099999999999994</v>
      </c>
      <c r="M6101">
        <v>165</v>
      </c>
      <c r="N6101">
        <v>0.109</v>
      </c>
      <c r="O6101">
        <v>5</v>
      </c>
      <c r="P6101">
        <v>-7</v>
      </c>
      <c r="Q6101">
        <v>275</v>
      </c>
      <c r="R6101">
        <v>99.9</v>
      </c>
      <c r="S6101">
        <v>253</v>
      </c>
      <c r="T6101">
        <v>106.9</v>
      </c>
      <c r="U6101">
        <v>286</v>
      </c>
      <c r="V6101">
        <v>6.43</v>
      </c>
      <c r="W6101">
        <v>37</v>
      </c>
    </row>
    <row r="6102" spans="1:23" x14ac:dyDescent="0.25">
      <c r="A6102">
        <f>COUNTIF('Value Matchup'!$D$356:$D$423,D6102)</f>
        <v>0</v>
      </c>
      <c r="B6102" t="s">
        <v>2273</v>
      </c>
      <c r="C6102">
        <v>267</v>
      </c>
      <c r="D6102" t="s">
        <v>230</v>
      </c>
      <c r="E6102" t="s">
        <v>198</v>
      </c>
      <c r="F6102" s="79" t="s">
        <v>2270</v>
      </c>
      <c r="G6102">
        <v>-10.74</v>
      </c>
      <c r="H6102">
        <v>96.6</v>
      </c>
      <c r="I6102">
        <v>267</v>
      </c>
      <c r="J6102">
        <v>107.3</v>
      </c>
      <c r="K6102">
        <v>246</v>
      </c>
      <c r="L6102">
        <v>69</v>
      </c>
      <c r="M6102">
        <v>135</v>
      </c>
      <c r="N6102">
        <v>1.4999999999999999E-2</v>
      </c>
      <c r="O6102">
        <v>129</v>
      </c>
      <c r="P6102">
        <v>-4.08</v>
      </c>
      <c r="Q6102">
        <v>236</v>
      </c>
      <c r="R6102">
        <v>101.7</v>
      </c>
      <c r="S6102">
        <v>224</v>
      </c>
      <c r="T6102">
        <v>105.8</v>
      </c>
      <c r="U6102">
        <v>250</v>
      </c>
      <c r="V6102">
        <v>-3.26</v>
      </c>
      <c r="W6102">
        <v>243</v>
      </c>
    </row>
    <row r="6103" spans="1:23" x14ac:dyDescent="0.25">
      <c r="A6103">
        <f>COUNTIF('Value Matchup'!$D$356:$D$423,D6103)</f>
        <v>0</v>
      </c>
      <c r="B6103" t="s">
        <v>2273</v>
      </c>
      <c r="C6103">
        <v>268</v>
      </c>
      <c r="D6103" t="s">
        <v>372</v>
      </c>
      <c r="E6103" t="s">
        <v>207</v>
      </c>
      <c r="F6103" s="79" t="s">
        <v>2208</v>
      </c>
      <c r="G6103">
        <v>-11.01</v>
      </c>
      <c r="H6103">
        <v>98.1</v>
      </c>
      <c r="I6103">
        <v>246</v>
      </c>
      <c r="J6103">
        <v>109.1</v>
      </c>
      <c r="K6103">
        <v>271</v>
      </c>
      <c r="L6103">
        <v>72.3</v>
      </c>
      <c r="M6103">
        <v>35</v>
      </c>
      <c r="N6103">
        <v>5.5E-2</v>
      </c>
      <c r="O6103">
        <v>47</v>
      </c>
      <c r="P6103">
        <v>-3.42</v>
      </c>
      <c r="Q6103">
        <v>229</v>
      </c>
      <c r="R6103">
        <v>103.1</v>
      </c>
      <c r="S6103">
        <v>185</v>
      </c>
      <c r="T6103">
        <v>106.5</v>
      </c>
      <c r="U6103">
        <v>277</v>
      </c>
      <c r="V6103">
        <v>8.9700000000000006</v>
      </c>
      <c r="W6103">
        <v>14</v>
      </c>
    </row>
    <row r="6104" spans="1:23" x14ac:dyDescent="0.25">
      <c r="A6104">
        <f>COUNTIF('Value Matchup'!$D$356:$D$423,D6104)</f>
        <v>0</v>
      </c>
      <c r="B6104" t="s">
        <v>2273</v>
      </c>
      <c r="C6104">
        <v>269</v>
      </c>
      <c r="D6104" t="s">
        <v>149</v>
      </c>
      <c r="E6104" t="s">
        <v>121</v>
      </c>
      <c r="F6104" s="79" t="s">
        <v>1078</v>
      </c>
      <c r="G6104">
        <v>-11.27</v>
      </c>
      <c r="H6104">
        <v>94.5</v>
      </c>
      <c r="I6104">
        <v>286</v>
      </c>
      <c r="J6104">
        <v>105.8</v>
      </c>
      <c r="K6104">
        <v>221</v>
      </c>
      <c r="L6104">
        <v>65.5</v>
      </c>
      <c r="M6104">
        <v>258</v>
      </c>
      <c r="N6104">
        <v>0.06</v>
      </c>
      <c r="O6104">
        <v>39</v>
      </c>
      <c r="P6104">
        <v>-7.64</v>
      </c>
      <c r="Q6104">
        <v>281</v>
      </c>
      <c r="R6104">
        <v>97.8</v>
      </c>
      <c r="S6104">
        <v>303</v>
      </c>
      <c r="T6104">
        <v>105.4</v>
      </c>
      <c r="U6104">
        <v>238</v>
      </c>
      <c r="V6104">
        <v>-5.12</v>
      </c>
      <c r="W6104">
        <v>276</v>
      </c>
    </row>
    <row r="6105" spans="1:23" x14ac:dyDescent="0.25">
      <c r="A6105">
        <f>COUNTIF('Value Matchup'!$D$356:$D$423,D6105)</f>
        <v>0</v>
      </c>
      <c r="B6105" t="s">
        <v>2273</v>
      </c>
      <c r="C6105">
        <v>270</v>
      </c>
      <c r="D6105" t="s">
        <v>287</v>
      </c>
      <c r="E6105" t="s">
        <v>121</v>
      </c>
      <c r="F6105" s="79" t="s">
        <v>1862</v>
      </c>
      <c r="G6105">
        <v>-11.52</v>
      </c>
      <c r="H6105">
        <v>94.1</v>
      </c>
      <c r="I6105">
        <v>291</v>
      </c>
      <c r="J6105">
        <v>105.6</v>
      </c>
      <c r="K6105">
        <v>216</v>
      </c>
      <c r="L6105">
        <v>70.8</v>
      </c>
      <c r="M6105">
        <v>64</v>
      </c>
      <c r="N6105">
        <v>-8.8999999999999996E-2</v>
      </c>
      <c r="O6105">
        <v>311</v>
      </c>
      <c r="P6105">
        <v>-6.3</v>
      </c>
      <c r="Q6105">
        <v>262</v>
      </c>
      <c r="R6105">
        <v>100.2</v>
      </c>
      <c r="S6105">
        <v>249</v>
      </c>
      <c r="T6105">
        <v>106.4</v>
      </c>
      <c r="U6105">
        <v>273</v>
      </c>
      <c r="V6105">
        <v>-3.27</v>
      </c>
      <c r="W6105">
        <v>244</v>
      </c>
    </row>
    <row r="6106" spans="1:23" x14ac:dyDescent="0.25">
      <c r="A6106">
        <f>COUNTIF('Value Matchup'!$D$356:$D$423,D6106)</f>
        <v>0</v>
      </c>
      <c r="B6106" t="s">
        <v>2273</v>
      </c>
      <c r="C6106">
        <v>271</v>
      </c>
      <c r="D6106" t="s">
        <v>300</v>
      </c>
      <c r="E6106" t="s">
        <v>136</v>
      </c>
      <c r="F6106" s="79" t="s">
        <v>1867</v>
      </c>
      <c r="G6106">
        <v>-11.86</v>
      </c>
      <c r="H6106">
        <v>92.8</v>
      </c>
      <c r="I6106">
        <v>301</v>
      </c>
      <c r="J6106">
        <v>104.7</v>
      </c>
      <c r="K6106">
        <v>204</v>
      </c>
      <c r="L6106">
        <v>70.400000000000006</v>
      </c>
      <c r="M6106">
        <v>77</v>
      </c>
      <c r="N6106">
        <v>2.4E-2</v>
      </c>
      <c r="O6106">
        <v>105</v>
      </c>
      <c r="P6106">
        <v>-7.02</v>
      </c>
      <c r="Q6106">
        <v>276</v>
      </c>
      <c r="R6106">
        <v>99.7</v>
      </c>
      <c r="S6106">
        <v>262</v>
      </c>
      <c r="T6106">
        <v>106.7</v>
      </c>
      <c r="U6106">
        <v>282</v>
      </c>
      <c r="V6106">
        <v>7</v>
      </c>
      <c r="W6106">
        <v>28</v>
      </c>
    </row>
    <row r="6107" spans="1:23" x14ac:dyDescent="0.25">
      <c r="A6107">
        <f>COUNTIF('Value Matchup'!$D$356:$D$423,D6107)</f>
        <v>0</v>
      </c>
      <c r="B6107" t="s">
        <v>2273</v>
      </c>
      <c r="C6107">
        <v>272</v>
      </c>
      <c r="D6107" t="s">
        <v>117</v>
      </c>
      <c r="E6107" t="s">
        <v>116</v>
      </c>
      <c r="F6107" s="79" t="s">
        <v>465</v>
      </c>
      <c r="G6107">
        <v>-12.62</v>
      </c>
      <c r="H6107">
        <v>90.1</v>
      </c>
      <c r="I6107">
        <v>312</v>
      </c>
      <c r="J6107">
        <v>102.7</v>
      </c>
      <c r="K6107">
        <v>159</v>
      </c>
      <c r="L6107">
        <v>63.1</v>
      </c>
      <c r="M6107">
        <v>305</v>
      </c>
      <c r="N6107">
        <v>8.1000000000000003E-2</v>
      </c>
      <c r="O6107">
        <v>14</v>
      </c>
      <c r="P6107">
        <v>-14.95</v>
      </c>
      <c r="Q6107">
        <v>326</v>
      </c>
      <c r="R6107">
        <v>95.8</v>
      </c>
      <c r="S6107">
        <v>324</v>
      </c>
      <c r="T6107">
        <v>110.8</v>
      </c>
      <c r="U6107">
        <v>326</v>
      </c>
      <c r="V6107">
        <v>-5.12</v>
      </c>
      <c r="W6107">
        <v>277</v>
      </c>
    </row>
    <row r="6108" spans="1:23" x14ac:dyDescent="0.25">
      <c r="A6108">
        <f>COUNTIF('Value Matchup'!$D$356:$D$423,D6108)</f>
        <v>0</v>
      </c>
      <c r="B6108" t="s">
        <v>2273</v>
      </c>
      <c r="C6108">
        <v>273</v>
      </c>
      <c r="D6108" t="s">
        <v>360</v>
      </c>
      <c r="E6108" t="s">
        <v>132</v>
      </c>
      <c r="F6108" s="79" t="s">
        <v>2219</v>
      </c>
      <c r="G6108">
        <v>-12.66</v>
      </c>
      <c r="H6108">
        <v>101.4</v>
      </c>
      <c r="I6108">
        <v>190</v>
      </c>
      <c r="J6108">
        <v>114</v>
      </c>
      <c r="K6108">
        <v>312</v>
      </c>
      <c r="L6108">
        <v>67.400000000000006</v>
      </c>
      <c r="M6108">
        <v>195</v>
      </c>
      <c r="N6108">
        <v>-0.11700000000000001</v>
      </c>
      <c r="O6108">
        <v>323</v>
      </c>
      <c r="P6108">
        <v>-2.79</v>
      </c>
      <c r="Q6108">
        <v>217</v>
      </c>
      <c r="R6108">
        <v>103.2</v>
      </c>
      <c r="S6108">
        <v>182</v>
      </c>
      <c r="T6108">
        <v>106</v>
      </c>
      <c r="U6108">
        <v>256</v>
      </c>
      <c r="V6108">
        <v>-0.89</v>
      </c>
      <c r="W6108">
        <v>184</v>
      </c>
    </row>
    <row r="6109" spans="1:23" x14ac:dyDescent="0.25">
      <c r="A6109">
        <f>COUNTIF('Value Matchup'!$D$356:$D$423,D6109)</f>
        <v>0</v>
      </c>
      <c r="B6109" t="s">
        <v>2273</v>
      </c>
      <c r="C6109">
        <v>274</v>
      </c>
      <c r="D6109" t="s">
        <v>221</v>
      </c>
      <c r="E6109" t="s">
        <v>118</v>
      </c>
      <c r="F6109" s="79" t="s">
        <v>518</v>
      </c>
      <c r="G6109">
        <v>-12.84</v>
      </c>
      <c r="H6109">
        <v>91.9</v>
      </c>
      <c r="I6109">
        <v>305</v>
      </c>
      <c r="J6109">
        <v>104.7</v>
      </c>
      <c r="K6109">
        <v>206</v>
      </c>
      <c r="L6109">
        <v>65.5</v>
      </c>
      <c r="M6109">
        <v>259</v>
      </c>
      <c r="N6109">
        <v>0.05</v>
      </c>
      <c r="O6109">
        <v>59</v>
      </c>
      <c r="P6109">
        <v>-8.8800000000000008</v>
      </c>
      <c r="Q6109">
        <v>294</v>
      </c>
      <c r="R6109">
        <v>98.3</v>
      </c>
      <c r="S6109">
        <v>290</v>
      </c>
      <c r="T6109">
        <v>107.1</v>
      </c>
      <c r="U6109">
        <v>291</v>
      </c>
      <c r="V6109">
        <v>-2.44</v>
      </c>
      <c r="W6109">
        <v>222</v>
      </c>
    </row>
    <row r="6110" spans="1:23" x14ac:dyDescent="0.25">
      <c r="A6110">
        <f>COUNTIF('Value Matchup'!$D$356:$D$423,D6110)</f>
        <v>0</v>
      </c>
      <c r="B6110" t="s">
        <v>2273</v>
      </c>
      <c r="C6110">
        <v>275</v>
      </c>
      <c r="D6110" t="s">
        <v>384</v>
      </c>
      <c r="E6110" t="s">
        <v>176</v>
      </c>
      <c r="F6110" s="79" t="s">
        <v>1747</v>
      </c>
      <c r="G6110">
        <v>-12.9</v>
      </c>
      <c r="H6110">
        <v>90.4</v>
      </c>
      <c r="I6110">
        <v>311</v>
      </c>
      <c r="J6110">
        <v>103.3</v>
      </c>
      <c r="K6110">
        <v>172</v>
      </c>
      <c r="L6110">
        <v>66.7</v>
      </c>
      <c r="M6110">
        <v>218</v>
      </c>
      <c r="N6110">
        <v>0.113</v>
      </c>
      <c r="O6110">
        <v>4</v>
      </c>
      <c r="P6110">
        <v>-2.34</v>
      </c>
      <c r="Q6110">
        <v>209</v>
      </c>
      <c r="R6110">
        <v>101.1</v>
      </c>
      <c r="S6110">
        <v>234</v>
      </c>
      <c r="T6110">
        <v>103.4</v>
      </c>
      <c r="U6110">
        <v>154</v>
      </c>
      <c r="V6110">
        <v>-5.99</v>
      </c>
      <c r="W6110">
        <v>288</v>
      </c>
    </row>
    <row r="6111" spans="1:23" x14ac:dyDescent="0.25">
      <c r="A6111">
        <f>COUNTIF('Value Matchup'!$D$356:$D$423,D6111)</f>
        <v>0</v>
      </c>
      <c r="B6111" t="s">
        <v>2273</v>
      </c>
      <c r="C6111">
        <v>276</v>
      </c>
      <c r="D6111" t="s">
        <v>336</v>
      </c>
      <c r="E6111" t="s">
        <v>198</v>
      </c>
      <c r="F6111" s="79" t="s">
        <v>1783</v>
      </c>
      <c r="G6111">
        <v>-13.03</v>
      </c>
      <c r="H6111">
        <v>96.6</v>
      </c>
      <c r="I6111">
        <v>269</v>
      </c>
      <c r="J6111">
        <v>109.6</v>
      </c>
      <c r="K6111">
        <v>282</v>
      </c>
      <c r="L6111">
        <v>73.3</v>
      </c>
      <c r="M6111">
        <v>19</v>
      </c>
      <c r="N6111">
        <v>-7.5999999999999998E-2</v>
      </c>
      <c r="O6111">
        <v>303</v>
      </c>
      <c r="P6111">
        <v>-6.94</v>
      </c>
      <c r="Q6111">
        <v>271</v>
      </c>
      <c r="R6111">
        <v>99.6</v>
      </c>
      <c r="S6111">
        <v>264</v>
      </c>
      <c r="T6111">
        <v>106.6</v>
      </c>
      <c r="U6111">
        <v>278</v>
      </c>
      <c r="V6111">
        <v>-10.199999999999999</v>
      </c>
      <c r="W6111">
        <v>324</v>
      </c>
    </row>
    <row r="6112" spans="1:23" x14ac:dyDescent="0.25">
      <c r="A6112">
        <f>COUNTIF('Value Matchup'!$D$356:$D$423,D6112)</f>
        <v>0</v>
      </c>
      <c r="B6112" t="s">
        <v>2273</v>
      </c>
      <c r="C6112">
        <v>277</v>
      </c>
      <c r="D6112" t="s">
        <v>229</v>
      </c>
      <c r="E6112" t="s">
        <v>153</v>
      </c>
      <c r="F6112" s="79" t="s">
        <v>1784</v>
      </c>
      <c r="G6112">
        <v>-13.4</v>
      </c>
      <c r="H6112">
        <v>92.3</v>
      </c>
      <c r="I6112">
        <v>303</v>
      </c>
      <c r="J6112">
        <v>105.7</v>
      </c>
      <c r="K6112">
        <v>220</v>
      </c>
      <c r="L6112">
        <v>59.3</v>
      </c>
      <c r="M6112">
        <v>324</v>
      </c>
      <c r="N6112">
        <v>6.2E-2</v>
      </c>
      <c r="O6112">
        <v>32</v>
      </c>
      <c r="P6112">
        <v>-1.26</v>
      </c>
      <c r="Q6112">
        <v>188</v>
      </c>
      <c r="R6112">
        <v>102.6</v>
      </c>
      <c r="S6112">
        <v>200</v>
      </c>
      <c r="T6112">
        <v>103.8</v>
      </c>
      <c r="U6112">
        <v>179</v>
      </c>
      <c r="V6112">
        <v>-4.42</v>
      </c>
      <c r="W6112">
        <v>265</v>
      </c>
    </row>
    <row r="6113" spans="1:23" x14ac:dyDescent="0.25">
      <c r="A6113">
        <f>COUNTIF('Value Matchup'!$D$356:$D$423,D6113)</f>
        <v>0</v>
      </c>
      <c r="B6113" t="s">
        <v>2273</v>
      </c>
      <c r="C6113">
        <v>278</v>
      </c>
      <c r="D6113" t="s">
        <v>165</v>
      </c>
      <c r="E6113" t="s">
        <v>159</v>
      </c>
      <c r="F6113" s="79" t="s">
        <v>1867</v>
      </c>
      <c r="G6113">
        <v>-13.46</v>
      </c>
      <c r="H6113">
        <v>90.7</v>
      </c>
      <c r="I6113">
        <v>310</v>
      </c>
      <c r="J6113">
        <v>104.2</v>
      </c>
      <c r="K6113">
        <v>191</v>
      </c>
      <c r="L6113">
        <v>67.3</v>
      </c>
      <c r="M6113">
        <v>199</v>
      </c>
      <c r="N6113">
        <v>1.6E-2</v>
      </c>
      <c r="O6113">
        <v>122</v>
      </c>
      <c r="P6113">
        <v>-6.83</v>
      </c>
      <c r="Q6113">
        <v>270</v>
      </c>
      <c r="R6113">
        <v>98.8</v>
      </c>
      <c r="S6113">
        <v>277</v>
      </c>
      <c r="T6113">
        <v>105.6</v>
      </c>
      <c r="U6113">
        <v>244</v>
      </c>
      <c r="V6113">
        <v>7.77</v>
      </c>
      <c r="W6113">
        <v>24</v>
      </c>
    </row>
    <row r="6114" spans="1:23" x14ac:dyDescent="0.25">
      <c r="A6114">
        <f>COUNTIF('Value Matchup'!$D$356:$D$423,D6114)</f>
        <v>1</v>
      </c>
      <c r="B6114" t="s">
        <v>2273</v>
      </c>
      <c r="C6114">
        <v>279</v>
      </c>
      <c r="D6114" t="s">
        <v>307</v>
      </c>
      <c r="E6114" t="s">
        <v>118</v>
      </c>
      <c r="F6114" s="79" t="s">
        <v>1772</v>
      </c>
      <c r="G6114">
        <v>-13.5</v>
      </c>
      <c r="H6114">
        <v>98.1</v>
      </c>
      <c r="I6114">
        <v>247</v>
      </c>
      <c r="J6114">
        <v>111.6</v>
      </c>
      <c r="K6114">
        <v>298</v>
      </c>
      <c r="L6114">
        <v>72.3</v>
      </c>
      <c r="M6114">
        <v>34</v>
      </c>
      <c r="N6114">
        <v>-0.129</v>
      </c>
      <c r="O6114">
        <v>325</v>
      </c>
      <c r="P6114">
        <v>-9.17</v>
      </c>
      <c r="Q6114">
        <v>298</v>
      </c>
      <c r="R6114">
        <v>97.2</v>
      </c>
      <c r="S6114">
        <v>312</v>
      </c>
      <c r="T6114">
        <v>106.4</v>
      </c>
      <c r="U6114">
        <v>270</v>
      </c>
      <c r="V6114">
        <v>-3.23</v>
      </c>
      <c r="W6114">
        <v>241</v>
      </c>
    </row>
    <row r="6115" spans="1:23" x14ac:dyDescent="0.25">
      <c r="A6115">
        <f>COUNTIF('Value Matchup'!$D$356:$D$423,D6115)</f>
        <v>0</v>
      </c>
      <c r="B6115" t="s">
        <v>2273</v>
      </c>
      <c r="C6115">
        <v>280</v>
      </c>
      <c r="D6115" t="s">
        <v>204</v>
      </c>
      <c r="E6115" t="s">
        <v>136</v>
      </c>
      <c r="F6115" s="79" t="s">
        <v>1785</v>
      </c>
      <c r="G6115">
        <v>-13.5</v>
      </c>
      <c r="H6115">
        <v>93.8</v>
      </c>
      <c r="I6115">
        <v>294</v>
      </c>
      <c r="J6115">
        <v>107.3</v>
      </c>
      <c r="K6115">
        <v>243</v>
      </c>
      <c r="L6115">
        <v>69.400000000000006</v>
      </c>
      <c r="M6115">
        <v>112</v>
      </c>
      <c r="N6115">
        <v>-1.9E-2</v>
      </c>
      <c r="O6115">
        <v>202</v>
      </c>
      <c r="P6115">
        <v>-6.8</v>
      </c>
      <c r="Q6115">
        <v>269</v>
      </c>
      <c r="R6115">
        <v>98.8</v>
      </c>
      <c r="S6115">
        <v>276</v>
      </c>
      <c r="T6115">
        <v>105.6</v>
      </c>
      <c r="U6115">
        <v>243</v>
      </c>
      <c r="V6115">
        <v>11.52</v>
      </c>
      <c r="W6115">
        <v>9</v>
      </c>
    </row>
    <row r="6116" spans="1:23" x14ac:dyDescent="0.25">
      <c r="A6116">
        <f>COUNTIF('Value Matchup'!$D$356:$D$423,D6116)</f>
        <v>0</v>
      </c>
      <c r="B6116" t="s">
        <v>2273</v>
      </c>
      <c r="C6116">
        <v>281</v>
      </c>
      <c r="D6116" t="s">
        <v>199</v>
      </c>
      <c r="E6116" t="s">
        <v>159</v>
      </c>
      <c r="F6116" s="79" t="s">
        <v>1766</v>
      </c>
      <c r="G6116">
        <v>-13.55</v>
      </c>
      <c r="H6116">
        <v>91.1</v>
      </c>
      <c r="I6116">
        <v>309</v>
      </c>
      <c r="J6116">
        <v>104.7</v>
      </c>
      <c r="K6116">
        <v>205</v>
      </c>
      <c r="L6116">
        <v>72.099999999999994</v>
      </c>
      <c r="M6116">
        <v>40</v>
      </c>
      <c r="N6116">
        <v>4.8000000000000001E-2</v>
      </c>
      <c r="O6116">
        <v>63</v>
      </c>
      <c r="P6116">
        <v>-8.35</v>
      </c>
      <c r="Q6116">
        <v>287</v>
      </c>
      <c r="R6116">
        <v>98</v>
      </c>
      <c r="S6116">
        <v>295</v>
      </c>
      <c r="T6116">
        <v>106.3</v>
      </c>
      <c r="U6116">
        <v>268</v>
      </c>
      <c r="V6116">
        <v>5.87</v>
      </c>
      <c r="W6116">
        <v>42</v>
      </c>
    </row>
    <row r="6117" spans="1:23" x14ac:dyDescent="0.25">
      <c r="A6117">
        <f>COUNTIF('Value Matchup'!$D$356:$D$423,D6117)</f>
        <v>0</v>
      </c>
      <c r="B6117" t="s">
        <v>2273</v>
      </c>
      <c r="C6117">
        <v>282</v>
      </c>
      <c r="D6117" t="s">
        <v>277</v>
      </c>
      <c r="E6117" t="s">
        <v>116</v>
      </c>
      <c r="F6117" s="79" t="s">
        <v>1766</v>
      </c>
      <c r="G6117">
        <v>-13.67</v>
      </c>
      <c r="H6117">
        <v>101.1</v>
      </c>
      <c r="I6117">
        <v>195</v>
      </c>
      <c r="J6117">
        <v>114.8</v>
      </c>
      <c r="K6117">
        <v>318</v>
      </c>
      <c r="L6117">
        <v>69.400000000000006</v>
      </c>
      <c r="M6117">
        <v>116</v>
      </c>
      <c r="N6117">
        <v>-4.1000000000000002E-2</v>
      </c>
      <c r="O6117">
        <v>254</v>
      </c>
      <c r="P6117">
        <v>-12.87</v>
      </c>
      <c r="Q6117">
        <v>322</v>
      </c>
      <c r="R6117">
        <v>96.6</v>
      </c>
      <c r="S6117">
        <v>320</v>
      </c>
      <c r="T6117">
        <v>109.5</v>
      </c>
      <c r="U6117">
        <v>322</v>
      </c>
      <c r="V6117">
        <v>2.61</v>
      </c>
      <c r="W6117">
        <v>98</v>
      </c>
    </row>
    <row r="6118" spans="1:23" x14ac:dyDescent="0.25">
      <c r="A6118">
        <f>COUNTIF('Value Matchup'!$D$356:$D$423,D6118)</f>
        <v>0</v>
      </c>
      <c r="B6118" t="s">
        <v>2273</v>
      </c>
      <c r="C6118">
        <v>283</v>
      </c>
      <c r="D6118" t="s">
        <v>261</v>
      </c>
      <c r="E6118" t="s">
        <v>118</v>
      </c>
      <c r="F6118" s="79" t="s">
        <v>1728</v>
      </c>
      <c r="G6118">
        <v>-13.91</v>
      </c>
      <c r="H6118">
        <v>94.2</v>
      </c>
      <c r="I6118">
        <v>289</v>
      </c>
      <c r="J6118">
        <v>108.1</v>
      </c>
      <c r="K6118">
        <v>258</v>
      </c>
      <c r="L6118">
        <v>63.1</v>
      </c>
      <c r="M6118">
        <v>304</v>
      </c>
      <c r="N6118">
        <v>7.0000000000000001E-3</v>
      </c>
      <c r="O6118">
        <v>153</v>
      </c>
      <c r="P6118">
        <v>-10.39</v>
      </c>
      <c r="Q6118">
        <v>308</v>
      </c>
      <c r="R6118">
        <v>97.9</v>
      </c>
      <c r="S6118">
        <v>300</v>
      </c>
      <c r="T6118">
        <v>108.3</v>
      </c>
      <c r="U6118">
        <v>309</v>
      </c>
      <c r="V6118">
        <v>-7.2</v>
      </c>
      <c r="W6118">
        <v>301</v>
      </c>
    </row>
    <row r="6119" spans="1:23" x14ac:dyDescent="0.25">
      <c r="A6119">
        <f>COUNTIF('Value Matchup'!$D$356:$D$423,D6119)</f>
        <v>0</v>
      </c>
      <c r="B6119" t="s">
        <v>2273</v>
      </c>
      <c r="C6119">
        <v>284</v>
      </c>
      <c r="D6119" t="s">
        <v>156</v>
      </c>
      <c r="E6119" t="s">
        <v>153</v>
      </c>
      <c r="F6119" s="79" t="s">
        <v>2219</v>
      </c>
      <c r="G6119">
        <v>-14.32</v>
      </c>
      <c r="H6119">
        <v>94.8</v>
      </c>
      <c r="I6119">
        <v>283</v>
      </c>
      <c r="J6119">
        <v>109.1</v>
      </c>
      <c r="K6119">
        <v>273</v>
      </c>
      <c r="L6119">
        <v>65.599999999999994</v>
      </c>
      <c r="M6119">
        <v>254</v>
      </c>
      <c r="N6119">
        <v>-5.6000000000000001E-2</v>
      </c>
      <c r="O6119">
        <v>282</v>
      </c>
      <c r="P6119">
        <v>-0.45</v>
      </c>
      <c r="Q6119">
        <v>174</v>
      </c>
      <c r="R6119">
        <v>103.1</v>
      </c>
      <c r="S6119">
        <v>189</v>
      </c>
      <c r="T6119">
        <v>103.5</v>
      </c>
      <c r="U6119">
        <v>159</v>
      </c>
      <c r="V6119">
        <v>-1.26</v>
      </c>
      <c r="W6119">
        <v>197</v>
      </c>
    </row>
    <row r="6120" spans="1:23" x14ac:dyDescent="0.25">
      <c r="A6120">
        <f>COUNTIF('Value Matchup'!$D$356:$D$423,D6120)</f>
        <v>0</v>
      </c>
      <c r="B6120" t="s">
        <v>2273</v>
      </c>
      <c r="C6120">
        <v>285</v>
      </c>
      <c r="D6120" t="s">
        <v>135</v>
      </c>
      <c r="E6120" t="s">
        <v>136</v>
      </c>
      <c r="F6120" s="79" t="s">
        <v>1744</v>
      </c>
      <c r="G6120">
        <v>-14.58</v>
      </c>
      <c r="H6120">
        <v>94.8</v>
      </c>
      <c r="I6120">
        <v>284</v>
      </c>
      <c r="J6120">
        <v>109.4</v>
      </c>
      <c r="K6120">
        <v>279</v>
      </c>
      <c r="L6120">
        <v>69.3</v>
      </c>
      <c r="M6120">
        <v>118</v>
      </c>
      <c r="N6120">
        <v>3.7999999999999999E-2</v>
      </c>
      <c r="O6120">
        <v>81</v>
      </c>
      <c r="P6120">
        <v>-10.27</v>
      </c>
      <c r="Q6120">
        <v>306</v>
      </c>
      <c r="R6120">
        <v>97.1</v>
      </c>
      <c r="S6120">
        <v>316</v>
      </c>
      <c r="T6120">
        <v>107.3</v>
      </c>
      <c r="U6120">
        <v>294</v>
      </c>
      <c r="V6120">
        <v>-1.43</v>
      </c>
      <c r="W6120">
        <v>201</v>
      </c>
    </row>
    <row r="6121" spans="1:23" x14ac:dyDescent="0.25">
      <c r="A6121">
        <f>COUNTIF('Value Matchup'!$D$356:$D$423,D6121)</f>
        <v>0</v>
      </c>
      <c r="B6121" t="s">
        <v>2273</v>
      </c>
      <c r="C6121">
        <v>286</v>
      </c>
      <c r="D6121" t="s">
        <v>422</v>
      </c>
      <c r="E6121" t="s">
        <v>173</v>
      </c>
      <c r="F6121" s="79" t="s">
        <v>2078</v>
      </c>
      <c r="G6121">
        <v>-14.67</v>
      </c>
      <c r="H6121">
        <v>95.7</v>
      </c>
      <c r="I6121">
        <v>279</v>
      </c>
      <c r="J6121">
        <v>110.3</v>
      </c>
      <c r="K6121">
        <v>288</v>
      </c>
      <c r="L6121">
        <v>67.5</v>
      </c>
      <c r="M6121">
        <v>189</v>
      </c>
      <c r="N6121">
        <v>-3.0000000000000001E-3</v>
      </c>
      <c r="O6121">
        <v>175</v>
      </c>
      <c r="P6121">
        <v>0.89</v>
      </c>
      <c r="Q6121">
        <v>138</v>
      </c>
      <c r="R6121">
        <v>104.7</v>
      </c>
      <c r="S6121">
        <v>120</v>
      </c>
      <c r="T6121">
        <v>103.8</v>
      </c>
      <c r="U6121">
        <v>176</v>
      </c>
      <c r="V6121">
        <v>-2.58</v>
      </c>
      <c r="W6121">
        <v>227</v>
      </c>
    </row>
    <row r="6122" spans="1:23" x14ac:dyDescent="0.25">
      <c r="A6122">
        <f>COUNTIF('Value Matchup'!$D$356:$D$423,D6122)</f>
        <v>0</v>
      </c>
      <c r="B6122" t="s">
        <v>2273</v>
      </c>
      <c r="C6122">
        <v>287</v>
      </c>
      <c r="D6122" t="s">
        <v>291</v>
      </c>
      <c r="E6122" t="s">
        <v>118</v>
      </c>
      <c r="F6122" s="79" t="s">
        <v>1867</v>
      </c>
      <c r="G6122">
        <v>-14.87</v>
      </c>
      <c r="H6122">
        <v>96.9</v>
      </c>
      <c r="I6122">
        <v>263</v>
      </c>
      <c r="J6122">
        <v>111.8</v>
      </c>
      <c r="K6122">
        <v>300</v>
      </c>
      <c r="L6122">
        <v>70.5</v>
      </c>
      <c r="M6122">
        <v>73</v>
      </c>
      <c r="N6122">
        <v>1.7000000000000001E-2</v>
      </c>
      <c r="O6122">
        <v>116</v>
      </c>
      <c r="P6122">
        <v>-9.6999999999999993</v>
      </c>
      <c r="Q6122">
        <v>301</v>
      </c>
      <c r="R6122">
        <v>97.7</v>
      </c>
      <c r="S6122">
        <v>304</v>
      </c>
      <c r="T6122">
        <v>107.4</v>
      </c>
      <c r="U6122">
        <v>295</v>
      </c>
      <c r="V6122">
        <v>-0.1</v>
      </c>
      <c r="W6122">
        <v>158</v>
      </c>
    </row>
    <row r="6123" spans="1:23" x14ac:dyDescent="0.25">
      <c r="A6123">
        <f>COUNTIF('Value Matchup'!$D$356:$D$423,D6123)</f>
        <v>0</v>
      </c>
      <c r="B6123" t="s">
        <v>2273</v>
      </c>
      <c r="C6123">
        <v>288</v>
      </c>
      <c r="D6123" t="s">
        <v>298</v>
      </c>
      <c r="E6123" t="s">
        <v>136</v>
      </c>
      <c r="F6123" s="79" t="s">
        <v>1662</v>
      </c>
      <c r="G6123">
        <v>-15.02</v>
      </c>
      <c r="H6123">
        <v>93.7</v>
      </c>
      <c r="I6123">
        <v>295</v>
      </c>
      <c r="J6123">
        <v>108.7</v>
      </c>
      <c r="K6123">
        <v>267</v>
      </c>
      <c r="L6123">
        <v>70.5</v>
      </c>
      <c r="M6123">
        <v>75</v>
      </c>
      <c r="N6123">
        <v>6.3E-2</v>
      </c>
      <c r="O6123">
        <v>30</v>
      </c>
      <c r="P6123">
        <v>-6.29</v>
      </c>
      <c r="Q6123">
        <v>261</v>
      </c>
      <c r="R6123">
        <v>99.4</v>
      </c>
      <c r="S6123">
        <v>270</v>
      </c>
      <c r="T6123">
        <v>105.7</v>
      </c>
      <c r="U6123">
        <v>246</v>
      </c>
      <c r="V6123">
        <v>8.68</v>
      </c>
      <c r="W6123">
        <v>18</v>
      </c>
    </row>
    <row r="6124" spans="1:23" x14ac:dyDescent="0.25">
      <c r="A6124">
        <f>COUNTIF('Value Matchup'!$D$356:$D$423,D6124)</f>
        <v>0</v>
      </c>
      <c r="B6124" t="s">
        <v>2273</v>
      </c>
      <c r="C6124">
        <v>289</v>
      </c>
      <c r="D6124" t="s">
        <v>129</v>
      </c>
      <c r="E6124" t="s">
        <v>121</v>
      </c>
      <c r="F6124" s="79" t="s">
        <v>2268</v>
      </c>
      <c r="G6124">
        <v>-15.11</v>
      </c>
      <c r="H6124">
        <v>95.4</v>
      </c>
      <c r="I6124">
        <v>280</v>
      </c>
      <c r="J6124">
        <v>110.5</v>
      </c>
      <c r="K6124">
        <v>289</v>
      </c>
      <c r="L6124">
        <v>68</v>
      </c>
      <c r="M6124">
        <v>172</v>
      </c>
      <c r="N6124">
        <v>4.7E-2</v>
      </c>
      <c r="O6124">
        <v>65</v>
      </c>
      <c r="P6124">
        <v>-8.92</v>
      </c>
      <c r="Q6124">
        <v>295</v>
      </c>
      <c r="R6124">
        <v>97.8</v>
      </c>
      <c r="S6124">
        <v>302</v>
      </c>
      <c r="T6124">
        <v>106.7</v>
      </c>
      <c r="U6124">
        <v>283</v>
      </c>
      <c r="V6124">
        <v>-8.66</v>
      </c>
      <c r="W6124">
        <v>313</v>
      </c>
    </row>
    <row r="6125" spans="1:23" x14ac:dyDescent="0.25">
      <c r="A6125">
        <f>COUNTIF('Value Matchup'!$D$356:$D$423,D6125)</f>
        <v>0</v>
      </c>
      <c r="B6125" t="s">
        <v>2273</v>
      </c>
      <c r="C6125">
        <v>290</v>
      </c>
      <c r="D6125" t="s">
        <v>334</v>
      </c>
      <c r="E6125" t="s">
        <v>148</v>
      </c>
      <c r="F6125" s="79" t="s">
        <v>1728</v>
      </c>
      <c r="G6125">
        <v>-15.17</v>
      </c>
      <c r="H6125">
        <v>99.3</v>
      </c>
      <c r="I6125">
        <v>224</v>
      </c>
      <c r="J6125">
        <v>114.5</v>
      </c>
      <c r="K6125">
        <v>317</v>
      </c>
      <c r="L6125">
        <v>65.8</v>
      </c>
      <c r="M6125">
        <v>248</v>
      </c>
      <c r="N6125">
        <v>2.5999999999999999E-2</v>
      </c>
      <c r="O6125">
        <v>101</v>
      </c>
      <c r="P6125">
        <v>-10.3</v>
      </c>
      <c r="Q6125">
        <v>307</v>
      </c>
      <c r="R6125">
        <v>98.2</v>
      </c>
      <c r="S6125">
        <v>291</v>
      </c>
      <c r="T6125">
        <v>108.5</v>
      </c>
      <c r="U6125">
        <v>315</v>
      </c>
      <c r="V6125">
        <v>1.21</v>
      </c>
      <c r="W6125">
        <v>131</v>
      </c>
    </row>
    <row r="6126" spans="1:23" x14ac:dyDescent="0.25">
      <c r="A6126">
        <f>COUNTIF('Value Matchup'!$D$356:$D$423,D6126)</f>
        <v>0</v>
      </c>
      <c r="B6126" t="s">
        <v>2273</v>
      </c>
      <c r="C6126">
        <v>291</v>
      </c>
      <c r="D6126" t="s">
        <v>1398</v>
      </c>
      <c r="E6126" t="s">
        <v>1399</v>
      </c>
      <c r="F6126" s="79" t="s">
        <v>2271</v>
      </c>
      <c r="G6126">
        <v>-15.26</v>
      </c>
      <c r="H6126">
        <v>97</v>
      </c>
      <c r="I6126">
        <v>261</v>
      </c>
      <c r="J6126">
        <v>112.3</v>
      </c>
      <c r="K6126">
        <v>303</v>
      </c>
      <c r="L6126">
        <v>74.099999999999994</v>
      </c>
      <c r="M6126">
        <v>11</v>
      </c>
      <c r="N6126">
        <v>-3.3000000000000002E-2</v>
      </c>
      <c r="O6126">
        <v>240</v>
      </c>
      <c r="P6126">
        <v>-0.37</v>
      </c>
      <c r="Q6126">
        <v>173</v>
      </c>
      <c r="R6126">
        <v>103.3</v>
      </c>
      <c r="S6126">
        <v>172</v>
      </c>
      <c r="T6126">
        <v>103.7</v>
      </c>
      <c r="U6126">
        <v>168</v>
      </c>
      <c r="V6126">
        <v>0.57999999999999996</v>
      </c>
      <c r="W6126">
        <v>147</v>
      </c>
    </row>
    <row r="6127" spans="1:23" x14ac:dyDescent="0.25">
      <c r="A6127">
        <f>COUNTIF('Value Matchup'!$D$356:$D$423,D6127)</f>
        <v>0</v>
      </c>
      <c r="B6127" t="s">
        <v>2273</v>
      </c>
      <c r="C6127">
        <v>292</v>
      </c>
      <c r="D6127" t="s">
        <v>137</v>
      </c>
      <c r="E6127" t="s">
        <v>118</v>
      </c>
      <c r="F6127" s="79" t="s">
        <v>1785</v>
      </c>
      <c r="G6127">
        <v>-15.37</v>
      </c>
      <c r="H6127">
        <v>92.7</v>
      </c>
      <c r="I6127">
        <v>302</v>
      </c>
      <c r="J6127">
        <v>108.1</v>
      </c>
      <c r="K6127">
        <v>256</v>
      </c>
      <c r="L6127">
        <v>67.2</v>
      </c>
      <c r="M6127">
        <v>203</v>
      </c>
      <c r="N6127">
        <v>-5.8999999999999997E-2</v>
      </c>
      <c r="O6127">
        <v>286</v>
      </c>
      <c r="P6127">
        <v>-10.68</v>
      </c>
      <c r="Q6127">
        <v>310</v>
      </c>
      <c r="R6127">
        <v>97.6</v>
      </c>
      <c r="S6127">
        <v>306</v>
      </c>
      <c r="T6127">
        <v>108.3</v>
      </c>
      <c r="U6127">
        <v>310</v>
      </c>
      <c r="V6127">
        <v>-6.96</v>
      </c>
      <c r="W6127">
        <v>298</v>
      </c>
    </row>
    <row r="6128" spans="1:23" x14ac:dyDescent="0.25">
      <c r="A6128">
        <f>COUNTIF('Value Matchup'!$D$356:$D$423,D6128)</f>
        <v>0</v>
      </c>
      <c r="B6128" t="s">
        <v>2273</v>
      </c>
      <c r="C6128">
        <v>293</v>
      </c>
      <c r="D6128" t="s">
        <v>240</v>
      </c>
      <c r="E6128" t="s">
        <v>116</v>
      </c>
      <c r="F6128" s="79" t="s">
        <v>1785</v>
      </c>
      <c r="G6128">
        <v>-15.44</v>
      </c>
      <c r="H6128">
        <v>96.9</v>
      </c>
      <c r="I6128">
        <v>262</v>
      </c>
      <c r="J6128">
        <v>112.4</v>
      </c>
      <c r="K6128">
        <v>304</v>
      </c>
      <c r="L6128">
        <v>69.8</v>
      </c>
      <c r="M6128">
        <v>98</v>
      </c>
      <c r="N6128">
        <v>-0.05</v>
      </c>
      <c r="O6128">
        <v>272</v>
      </c>
      <c r="P6128">
        <v>-11.11</v>
      </c>
      <c r="Q6128">
        <v>313</v>
      </c>
      <c r="R6128">
        <v>96.7</v>
      </c>
      <c r="S6128">
        <v>318</v>
      </c>
      <c r="T6128">
        <v>107.8</v>
      </c>
      <c r="U6128">
        <v>302</v>
      </c>
      <c r="V6128">
        <v>6.96</v>
      </c>
      <c r="W6128">
        <v>30</v>
      </c>
    </row>
    <row r="6129" spans="1:23" x14ac:dyDescent="0.25">
      <c r="A6129">
        <f>COUNTIF('Value Matchup'!$D$356:$D$423,D6129)</f>
        <v>0</v>
      </c>
      <c r="B6129" t="s">
        <v>2273</v>
      </c>
      <c r="C6129">
        <v>294</v>
      </c>
      <c r="D6129" t="s">
        <v>269</v>
      </c>
      <c r="E6129" t="s">
        <v>207</v>
      </c>
      <c r="F6129" s="79" t="s">
        <v>1771</v>
      </c>
      <c r="G6129">
        <v>-15.61</v>
      </c>
      <c r="H6129">
        <v>96.2</v>
      </c>
      <c r="I6129">
        <v>275</v>
      </c>
      <c r="J6129">
        <v>111.8</v>
      </c>
      <c r="K6129">
        <v>301</v>
      </c>
      <c r="L6129">
        <v>68.5</v>
      </c>
      <c r="M6129">
        <v>152</v>
      </c>
      <c r="N6129">
        <v>-2.8000000000000001E-2</v>
      </c>
      <c r="O6129">
        <v>229</v>
      </c>
      <c r="P6129">
        <v>-1.29</v>
      </c>
      <c r="Q6129">
        <v>189</v>
      </c>
      <c r="R6129">
        <v>104</v>
      </c>
      <c r="S6129">
        <v>148</v>
      </c>
      <c r="T6129">
        <v>105.2</v>
      </c>
      <c r="U6129">
        <v>231</v>
      </c>
      <c r="V6129">
        <v>9.82</v>
      </c>
      <c r="W6129">
        <v>12</v>
      </c>
    </row>
    <row r="6130" spans="1:23" x14ac:dyDescent="0.25">
      <c r="A6130">
        <f>COUNTIF('Value Matchup'!$D$356:$D$423,D6130)</f>
        <v>0</v>
      </c>
      <c r="B6130" t="s">
        <v>2273</v>
      </c>
      <c r="C6130">
        <v>295</v>
      </c>
      <c r="D6130" t="s">
        <v>195</v>
      </c>
      <c r="E6130" t="s">
        <v>132</v>
      </c>
      <c r="F6130" s="79" t="s">
        <v>2217</v>
      </c>
      <c r="G6130">
        <v>-15.71</v>
      </c>
      <c r="H6130">
        <v>93.4</v>
      </c>
      <c r="I6130">
        <v>298</v>
      </c>
      <c r="J6130">
        <v>109.1</v>
      </c>
      <c r="K6130">
        <v>272</v>
      </c>
      <c r="L6130">
        <v>70.2</v>
      </c>
      <c r="M6130">
        <v>84</v>
      </c>
      <c r="N6130">
        <v>1.0999999999999999E-2</v>
      </c>
      <c r="O6130">
        <v>137</v>
      </c>
      <c r="P6130">
        <v>-2.46</v>
      </c>
      <c r="Q6130">
        <v>213</v>
      </c>
      <c r="R6130">
        <v>104.1</v>
      </c>
      <c r="S6130">
        <v>141</v>
      </c>
      <c r="T6130">
        <v>106.6</v>
      </c>
      <c r="U6130">
        <v>280</v>
      </c>
      <c r="V6130">
        <v>2.94</v>
      </c>
      <c r="W6130">
        <v>92</v>
      </c>
    </row>
    <row r="6131" spans="1:23" x14ac:dyDescent="0.25">
      <c r="A6131">
        <f>COUNTIF('Value Matchup'!$D$356:$D$423,D6131)</f>
        <v>0</v>
      </c>
      <c r="B6131" t="s">
        <v>2273</v>
      </c>
      <c r="C6131">
        <v>296</v>
      </c>
      <c r="D6131" t="s">
        <v>265</v>
      </c>
      <c r="E6131" t="s">
        <v>136</v>
      </c>
      <c r="F6131" s="79" t="s">
        <v>1747</v>
      </c>
      <c r="G6131">
        <v>-16.02</v>
      </c>
      <c r="H6131">
        <v>98.8</v>
      </c>
      <c r="I6131">
        <v>234</v>
      </c>
      <c r="J6131">
        <v>114.9</v>
      </c>
      <c r="K6131">
        <v>319</v>
      </c>
      <c r="L6131">
        <v>64.3</v>
      </c>
      <c r="M6131">
        <v>286</v>
      </c>
      <c r="N6131">
        <v>4.2999999999999997E-2</v>
      </c>
      <c r="O6131">
        <v>68</v>
      </c>
      <c r="P6131">
        <v>-8.5</v>
      </c>
      <c r="Q6131">
        <v>289</v>
      </c>
      <c r="R6131">
        <v>98</v>
      </c>
      <c r="S6131">
        <v>296</v>
      </c>
      <c r="T6131">
        <v>106.5</v>
      </c>
      <c r="U6131">
        <v>275</v>
      </c>
      <c r="V6131">
        <v>2.1</v>
      </c>
      <c r="W6131">
        <v>107</v>
      </c>
    </row>
    <row r="6132" spans="1:23" x14ac:dyDescent="0.25">
      <c r="A6132">
        <f>COUNTIF('Value Matchup'!$D$356:$D$423,D6132)</f>
        <v>0</v>
      </c>
      <c r="B6132" t="s">
        <v>2273</v>
      </c>
      <c r="C6132">
        <v>297</v>
      </c>
      <c r="D6132" t="s">
        <v>2072</v>
      </c>
      <c r="E6132" t="s">
        <v>159</v>
      </c>
      <c r="F6132" s="79" t="s">
        <v>2119</v>
      </c>
      <c r="G6132">
        <v>-16.2</v>
      </c>
      <c r="H6132">
        <v>94.4</v>
      </c>
      <c r="I6132">
        <v>288</v>
      </c>
      <c r="J6132">
        <v>110.6</v>
      </c>
      <c r="K6132">
        <v>291</v>
      </c>
      <c r="L6132">
        <v>62.4</v>
      </c>
      <c r="M6132">
        <v>310</v>
      </c>
      <c r="N6132">
        <v>2.9000000000000001E-2</v>
      </c>
      <c r="O6132">
        <v>97</v>
      </c>
      <c r="P6132">
        <v>-12.54</v>
      </c>
      <c r="Q6132">
        <v>320</v>
      </c>
      <c r="R6132">
        <v>94.9</v>
      </c>
      <c r="S6132">
        <v>326</v>
      </c>
      <c r="T6132">
        <v>107.5</v>
      </c>
      <c r="U6132">
        <v>298</v>
      </c>
      <c r="V6132">
        <v>-8.19</v>
      </c>
      <c r="W6132">
        <v>309</v>
      </c>
    </row>
    <row r="6133" spans="1:23" x14ac:dyDescent="0.25">
      <c r="A6133">
        <f>COUNTIF('Value Matchup'!$D$356:$D$423,D6133)</f>
        <v>0</v>
      </c>
      <c r="B6133" t="s">
        <v>2273</v>
      </c>
      <c r="C6133">
        <v>298</v>
      </c>
      <c r="D6133" t="s">
        <v>249</v>
      </c>
      <c r="E6133" t="s">
        <v>121</v>
      </c>
      <c r="F6133" s="79" t="s">
        <v>2078</v>
      </c>
      <c r="G6133">
        <v>-16.21</v>
      </c>
      <c r="H6133">
        <v>93.1</v>
      </c>
      <c r="I6133">
        <v>299</v>
      </c>
      <c r="J6133">
        <v>109.3</v>
      </c>
      <c r="K6133">
        <v>276</v>
      </c>
      <c r="L6133">
        <v>70.2</v>
      </c>
      <c r="M6133">
        <v>85</v>
      </c>
      <c r="N6133">
        <v>-0.113</v>
      </c>
      <c r="O6133">
        <v>320</v>
      </c>
      <c r="P6133">
        <v>-6.98</v>
      </c>
      <c r="Q6133">
        <v>273</v>
      </c>
      <c r="R6133">
        <v>99.1</v>
      </c>
      <c r="S6133">
        <v>273</v>
      </c>
      <c r="T6133">
        <v>106.1</v>
      </c>
      <c r="U6133">
        <v>261</v>
      </c>
      <c r="V6133">
        <v>-5.15</v>
      </c>
      <c r="W6133">
        <v>278</v>
      </c>
    </row>
    <row r="6134" spans="1:23" x14ac:dyDescent="0.25">
      <c r="A6134">
        <f>COUNTIF('Value Matchup'!$D$356:$D$423,D6134)</f>
        <v>0</v>
      </c>
      <c r="B6134" t="s">
        <v>2273</v>
      </c>
      <c r="C6134">
        <v>299</v>
      </c>
      <c r="D6134" t="s">
        <v>337</v>
      </c>
      <c r="E6134" t="s">
        <v>148</v>
      </c>
      <c r="F6134" s="79" t="s">
        <v>1932</v>
      </c>
      <c r="G6134">
        <v>-16.600000000000001</v>
      </c>
      <c r="H6134">
        <v>96.3</v>
      </c>
      <c r="I6134">
        <v>272</v>
      </c>
      <c r="J6134">
        <v>112.9</v>
      </c>
      <c r="K6134">
        <v>306</v>
      </c>
      <c r="L6134">
        <v>71.7</v>
      </c>
      <c r="M6134">
        <v>49</v>
      </c>
      <c r="N6134">
        <v>-7.3999999999999996E-2</v>
      </c>
      <c r="O6134">
        <v>302</v>
      </c>
      <c r="P6134">
        <v>-10.98</v>
      </c>
      <c r="Q6134">
        <v>312</v>
      </c>
      <c r="R6134">
        <v>97.9</v>
      </c>
      <c r="S6134">
        <v>298</v>
      </c>
      <c r="T6134">
        <v>108.9</v>
      </c>
      <c r="U6134">
        <v>318</v>
      </c>
      <c r="V6134">
        <v>-3.55</v>
      </c>
      <c r="W6134">
        <v>250</v>
      </c>
    </row>
    <row r="6135" spans="1:23" x14ac:dyDescent="0.25">
      <c r="A6135">
        <f>COUNTIF('Value Matchup'!$D$356:$D$423,D6135)</f>
        <v>0</v>
      </c>
      <c r="B6135" t="s">
        <v>2273</v>
      </c>
      <c r="C6135">
        <v>300</v>
      </c>
      <c r="D6135" t="s">
        <v>361</v>
      </c>
      <c r="E6135" t="s">
        <v>108</v>
      </c>
      <c r="F6135" s="79" t="s">
        <v>2120</v>
      </c>
      <c r="G6135">
        <v>-16.649999999999999</v>
      </c>
      <c r="H6135">
        <v>89.3</v>
      </c>
      <c r="I6135">
        <v>317</v>
      </c>
      <c r="J6135">
        <v>105.9</v>
      </c>
      <c r="K6135">
        <v>226</v>
      </c>
      <c r="L6135">
        <v>60.5</v>
      </c>
      <c r="M6135">
        <v>322</v>
      </c>
      <c r="N6135">
        <v>-5.0000000000000001E-3</v>
      </c>
      <c r="O6135">
        <v>177</v>
      </c>
      <c r="P6135">
        <v>-6.09</v>
      </c>
      <c r="Q6135">
        <v>258</v>
      </c>
      <c r="R6135">
        <v>99.2</v>
      </c>
      <c r="S6135">
        <v>272</v>
      </c>
      <c r="T6135">
        <v>105.3</v>
      </c>
      <c r="U6135">
        <v>233</v>
      </c>
      <c r="V6135">
        <v>-2.68</v>
      </c>
      <c r="W6135">
        <v>229</v>
      </c>
    </row>
    <row r="6136" spans="1:23" x14ac:dyDescent="0.25">
      <c r="A6136">
        <f>COUNTIF('Value Matchup'!$D$356:$D$423,D6136)</f>
        <v>0</v>
      </c>
      <c r="B6136" t="s">
        <v>2273</v>
      </c>
      <c r="C6136">
        <v>301</v>
      </c>
      <c r="D6136" t="s">
        <v>158</v>
      </c>
      <c r="E6136" t="s">
        <v>207</v>
      </c>
      <c r="F6136" s="79" t="s">
        <v>1783</v>
      </c>
      <c r="G6136">
        <v>-16.73</v>
      </c>
      <c r="H6136">
        <v>100.9</v>
      </c>
      <c r="I6136">
        <v>199</v>
      </c>
      <c r="J6136">
        <v>117.6</v>
      </c>
      <c r="K6136">
        <v>325</v>
      </c>
      <c r="L6136">
        <v>68.400000000000006</v>
      </c>
      <c r="M6136">
        <v>158</v>
      </c>
      <c r="N6136">
        <v>5.2999999999999999E-2</v>
      </c>
      <c r="O6136">
        <v>53</v>
      </c>
      <c r="P6136">
        <v>-4.25</v>
      </c>
      <c r="Q6136">
        <v>240</v>
      </c>
      <c r="R6136">
        <v>102</v>
      </c>
      <c r="S6136">
        <v>215</v>
      </c>
      <c r="T6136">
        <v>106.3</v>
      </c>
      <c r="U6136">
        <v>267</v>
      </c>
      <c r="V6136">
        <v>-1.82</v>
      </c>
      <c r="W6136">
        <v>210</v>
      </c>
    </row>
    <row r="6137" spans="1:23" x14ac:dyDescent="0.25">
      <c r="A6137">
        <f>COUNTIF('Value Matchup'!$D$356:$D$423,D6137)</f>
        <v>0</v>
      </c>
      <c r="B6137" t="s">
        <v>2273</v>
      </c>
      <c r="C6137">
        <v>302</v>
      </c>
      <c r="D6137" t="s">
        <v>223</v>
      </c>
      <c r="E6137" t="s">
        <v>159</v>
      </c>
      <c r="F6137" s="79" t="s">
        <v>1785</v>
      </c>
      <c r="G6137">
        <v>-17.03</v>
      </c>
      <c r="H6137">
        <v>96.7</v>
      </c>
      <c r="I6137">
        <v>265</v>
      </c>
      <c r="J6137">
        <v>113.7</v>
      </c>
      <c r="K6137">
        <v>310</v>
      </c>
      <c r="L6137">
        <v>67.099999999999994</v>
      </c>
      <c r="M6137">
        <v>205</v>
      </c>
      <c r="N6137">
        <v>1.7000000000000001E-2</v>
      </c>
      <c r="O6137">
        <v>117</v>
      </c>
      <c r="P6137">
        <v>-9.0399999999999991</v>
      </c>
      <c r="Q6137">
        <v>296</v>
      </c>
      <c r="R6137">
        <v>97</v>
      </c>
      <c r="S6137">
        <v>317</v>
      </c>
      <c r="T6137">
        <v>106.1</v>
      </c>
      <c r="U6137">
        <v>259</v>
      </c>
      <c r="V6137">
        <v>1.06</v>
      </c>
      <c r="W6137">
        <v>133</v>
      </c>
    </row>
    <row r="6138" spans="1:23" x14ac:dyDescent="0.25">
      <c r="A6138">
        <f>COUNTIF('Value Matchup'!$D$356:$D$423,D6138)</f>
        <v>0</v>
      </c>
      <c r="B6138" t="s">
        <v>2273</v>
      </c>
      <c r="C6138">
        <v>303</v>
      </c>
      <c r="D6138" t="s">
        <v>180</v>
      </c>
      <c r="E6138" t="s">
        <v>146</v>
      </c>
      <c r="F6138" s="79" t="s">
        <v>2219</v>
      </c>
      <c r="G6138">
        <v>-17.45</v>
      </c>
      <c r="H6138">
        <v>89.2</v>
      </c>
      <c r="I6138">
        <v>318</v>
      </c>
      <c r="J6138">
        <v>106.6</v>
      </c>
      <c r="K6138">
        <v>236</v>
      </c>
      <c r="L6138">
        <v>65.099999999999994</v>
      </c>
      <c r="M6138">
        <v>273</v>
      </c>
      <c r="N6138">
        <v>-0.03</v>
      </c>
      <c r="O6138">
        <v>236</v>
      </c>
      <c r="P6138">
        <v>-2.44</v>
      </c>
      <c r="Q6138">
        <v>212</v>
      </c>
      <c r="R6138">
        <v>101.9</v>
      </c>
      <c r="S6138">
        <v>221</v>
      </c>
      <c r="T6138">
        <v>104.4</v>
      </c>
      <c r="U6138">
        <v>195</v>
      </c>
      <c r="V6138">
        <v>-0.98</v>
      </c>
      <c r="W6138">
        <v>189</v>
      </c>
    </row>
    <row r="6139" spans="1:23" x14ac:dyDescent="0.25">
      <c r="A6139">
        <f>COUNTIF('Value Matchup'!$D$356:$D$423,D6139)</f>
        <v>0</v>
      </c>
      <c r="B6139" t="s">
        <v>2273</v>
      </c>
      <c r="C6139">
        <v>304</v>
      </c>
      <c r="D6139" t="s">
        <v>181</v>
      </c>
      <c r="E6139" t="s">
        <v>146</v>
      </c>
      <c r="F6139" s="79" t="s">
        <v>2218</v>
      </c>
      <c r="G6139">
        <v>-17.66</v>
      </c>
      <c r="H6139">
        <v>100.2</v>
      </c>
      <c r="I6139">
        <v>212</v>
      </c>
      <c r="J6139">
        <v>117.8</v>
      </c>
      <c r="K6139">
        <v>326</v>
      </c>
      <c r="L6139">
        <v>62.5</v>
      </c>
      <c r="M6139">
        <v>309</v>
      </c>
      <c r="N6139">
        <v>3.6999999999999998E-2</v>
      </c>
      <c r="O6139">
        <v>83</v>
      </c>
      <c r="P6139">
        <v>-6.32</v>
      </c>
      <c r="Q6139">
        <v>263</v>
      </c>
      <c r="R6139">
        <v>98.7</v>
      </c>
      <c r="S6139">
        <v>279</v>
      </c>
      <c r="T6139">
        <v>105</v>
      </c>
      <c r="U6139">
        <v>225</v>
      </c>
      <c r="V6139">
        <v>-9.51</v>
      </c>
      <c r="W6139">
        <v>317</v>
      </c>
    </row>
    <row r="6140" spans="1:23" x14ac:dyDescent="0.25">
      <c r="A6140">
        <f>COUNTIF('Value Matchup'!$D$356:$D$423,D6140)</f>
        <v>0</v>
      </c>
      <c r="B6140" t="s">
        <v>2273</v>
      </c>
      <c r="C6140">
        <v>305</v>
      </c>
      <c r="D6140" t="s">
        <v>368</v>
      </c>
      <c r="E6140" t="s">
        <v>148</v>
      </c>
      <c r="F6140" s="79" t="s">
        <v>2077</v>
      </c>
      <c r="G6140">
        <v>-17.989999999999998</v>
      </c>
      <c r="H6140">
        <v>89.4</v>
      </c>
      <c r="I6140">
        <v>316</v>
      </c>
      <c r="J6140">
        <v>107.3</v>
      </c>
      <c r="K6140">
        <v>247</v>
      </c>
      <c r="L6140">
        <v>65.3</v>
      </c>
      <c r="M6140">
        <v>264</v>
      </c>
      <c r="N6140">
        <v>-7.2999999999999995E-2</v>
      </c>
      <c r="O6140">
        <v>299</v>
      </c>
      <c r="P6140">
        <v>-9.16</v>
      </c>
      <c r="Q6140">
        <v>297</v>
      </c>
      <c r="R6140">
        <v>99.6</v>
      </c>
      <c r="S6140">
        <v>263</v>
      </c>
      <c r="T6140">
        <v>108.8</v>
      </c>
      <c r="U6140">
        <v>316</v>
      </c>
      <c r="V6140">
        <v>5.01</v>
      </c>
      <c r="W6140">
        <v>57</v>
      </c>
    </row>
    <row r="6141" spans="1:23" x14ac:dyDescent="0.25">
      <c r="A6141">
        <f>COUNTIF('Value Matchup'!$D$356:$D$423,D6141)</f>
        <v>0</v>
      </c>
      <c r="B6141" t="s">
        <v>2273</v>
      </c>
      <c r="C6141">
        <v>306</v>
      </c>
      <c r="D6141" t="s">
        <v>174</v>
      </c>
      <c r="E6141" t="s">
        <v>159</v>
      </c>
      <c r="F6141" s="79" t="s">
        <v>1932</v>
      </c>
      <c r="G6141">
        <v>-18.190000000000001</v>
      </c>
      <c r="H6141">
        <v>95.9</v>
      </c>
      <c r="I6141">
        <v>278</v>
      </c>
      <c r="J6141">
        <v>114.1</v>
      </c>
      <c r="K6141">
        <v>314</v>
      </c>
      <c r="L6141">
        <v>72.2</v>
      </c>
      <c r="M6141">
        <v>37</v>
      </c>
      <c r="N6141">
        <v>2.9000000000000001E-2</v>
      </c>
      <c r="O6141">
        <v>98</v>
      </c>
      <c r="P6141">
        <v>-8.0399999999999991</v>
      </c>
      <c r="Q6141">
        <v>285</v>
      </c>
      <c r="R6141">
        <v>97.9</v>
      </c>
      <c r="S6141">
        <v>301</v>
      </c>
      <c r="T6141">
        <v>105.9</v>
      </c>
      <c r="U6141">
        <v>255</v>
      </c>
      <c r="V6141">
        <v>1.55</v>
      </c>
      <c r="W6141">
        <v>124</v>
      </c>
    </row>
    <row r="6142" spans="1:23" x14ac:dyDescent="0.25">
      <c r="A6142">
        <f>COUNTIF('Value Matchup'!$D$356:$D$423,D6142)</f>
        <v>0</v>
      </c>
      <c r="B6142" t="s">
        <v>2273</v>
      </c>
      <c r="C6142">
        <v>307</v>
      </c>
      <c r="D6142" t="s">
        <v>196</v>
      </c>
      <c r="E6142" t="s">
        <v>112</v>
      </c>
      <c r="F6142" s="79" t="s">
        <v>2000</v>
      </c>
      <c r="G6142">
        <v>-18.22</v>
      </c>
      <c r="H6142">
        <v>97.1</v>
      </c>
      <c r="I6142">
        <v>260</v>
      </c>
      <c r="J6142">
        <v>115.3</v>
      </c>
      <c r="K6142">
        <v>321</v>
      </c>
      <c r="L6142">
        <v>67.7</v>
      </c>
      <c r="M6142">
        <v>181</v>
      </c>
      <c r="N6142">
        <v>1.6E-2</v>
      </c>
      <c r="O6142">
        <v>120</v>
      </c>
      <c r="P6142">
        <v>0.02</v>
      </c>
      <c r="Q6142">
        <v>155</v>
      </c>
      <c r="R6142">
        <v>104.7</v>
      </c>
      <c r="S6142">
        <v>123</v>
      </c>
      <c r="T6142">
        <v>104.7</v>
      </c>
      <c r="U6142">
        <v>210</v>
      </c>
      <c r="V6142">
        <v>-4.22</v>
      </c>
      <c r="W6142">
        <v>258</v>
      </c>
    </row>
    <row r="6143" spans="1:23" x14ac:dyDescent="0.25">
      <c r="A6143">
        <f>COUNTIF('Value Matchup'!$D$356:$D$423,D6143)</f>
        <v>0</v>
      </c>
      <c r="B6143" t="s">
        <v>2273</v>
      </c>
      <c r="C6143">
        <v>308</v>
      </c>
      <c r="D6143" t="s">
        <v>341</v>
      </c>
      <c r="E6143" t="s">
        <v>161</v>
      </c>
      <c r="F6143" s="79" t="s">
        <v>1933</v>
      </c>
      <c r="G6143">
        <v>-18.57</v>
      </c>
      <c r="H6143">
        <v>93</v>
      </c>
      <c r="I6143">
        <v>300</v>
      </c>
      <c r="J6143">
        <v>111.6</v>
      </c>
      <c r="K6143">
        <v>299</v>
      </c>
      <c r="L6143">
        <v>71.2</v>
      </c>
      <c r="M6143">
        <v>57</v>
      </c>
      <c r="N6143">
        <v>8.0000000000000002E-3</v>
      </c>
      <c r="O6143">
        <v>151</v>
      </c>
      <c r="P6143">
        <v>-2.42</v>
      </c>
      <c r="Q6143">
        <v>211</v>
      </c>
      <c r="R6143">
        <v>100.8</v>
      </c>
      <c r="S6143">
        <v>239</v>
      </c>
      <c r="T6143">
        <v>103.2</v>
      </c>
      <c r="U6143">
        <v>143</v>
      </c>
      <c r="V6143">
        <v>-0.28000000000000003</v>
      </c>
      <c r="W6143">
        <v>165</v>
      </c>
    </row>
    <row r="6144" spans="1:23" x14ac:dyDescent="0.25">
      <c r="A6144">
        <f>COUNTIF('Value Matchup'!$D$356:$D$423,D6144)</f>
        <v>0</v>
      </c>
      <c r="B6144" t="s">
        <v>2273</v>
      </c>
      <c r="C6144">
        <v>309</v>
      </c>
      <c r="D6144" t="s">
        <v>218</v>
      </c>
      <c r="E6144" t="s">
        <v>116</v>
      </c>
      <c r="F6144" s="79" t="s">
        <v>1784</v>
      </c>
      <c r="G6144">
        <v>-18.91</v>
      </c>
      <c r="H6144">
        <v>97.3</v>
      </c>
      <c r="I6144">
        <v>257</v>
      </c>
      <c r="J6144">
        <v>116.2</v>
      </c>
      <c r="K6144">
        <v>323</v>
      </c>
      <c r="L6144">
        <v>74</v>
      </c>
      <c r="M6144">
        <v>12</v>
      </c>
      <c r="N6144">
        <v>6.0000000000000001E-3</v>
      </c>
      <c r="O6144">
        <v>157</v>
      </c>
      <c r="P6144">
        <v>-10.16</v>
      </c>
      <c r="Q6144">
        <v>303</v>
      </c>
      <c r="R6144">
        <v>98.1</v>
      </c>
      <c r="S6144">
        <v>293</v>
      </c>
      <c r="T6144">
        <v>108.3</v>
      </c>
      <c r="U6144">
        <v>308</v>
      </c>
      <c r="V6144">
        <v>13.81</v>
      </c>
      <c r="W6144">
        <v>3</v>
      </c>
    </row>
    <row r="6145" spans="1:23" x14ac:dyDescent="0.25">
      <c r="A6145">
        <f>COUNTIF('Value Matchup'!$D$356:$D$423,D6145)</f>
        <v>0</v>
      </c>
      <c r="B6145" t="s">
        <v>2273</v>
      </c>
      <c r="C6145">
        <v>310</v>
      </c>
      <c r="D6145" t="s">
        <v>251</v>
      </c>
      <c r="E6145" t="s">
        <v>1399</v>
      </c>
      <c r="F6145" s="79" t="s">
        <v>2215</v>
      </c>
      <c r="G6145">
        <v>-19.34</v>
      </c>
      <c r="H6145">
        <v>93.6</v>
      </c>
      <c r="I6145">
        <v>296</v>
      </c>
      <c r="J6145">
        <v>112.9</v>
      </c>
      <c r="K6145">
        <v>308</v>
      </c>
      <c r="L6145">
        <v>69.2</v>
      </c>
      <c r="M6145">
        <v>123</v>
      </c>
      <c r="N6145">
        <v>0.01</v>
      </c>
      <c r="O6145">
        <v>142</v>
      </c>
      <c r="P6145">
        <v>-5.0199999999999996</v>
      </c>
      <c r="Q6145">
        <v>250</v>
      </c>
      <c r="R6145">
        <v>101</v>
      </c>
      <c r="S6145">
        <v>235</v>
      </c>
      <c r="T6145">
        <v>106</v>
      </c>
      <c r="U6145">
        <v>258</v>
      </c>
      <c r="V6145">
        <v>-0.21</v>
      </c>
      <c r="W6145">
        <v>162</v>
      </c>
    </row>
    <row r="6146" spans="1:23" x14ac:dyDescent="0.25">
      <c r="A6146">
        <f>COUNTIF('Value Matchup'!$D$356:$D$423,D6146)</f>
        <v>0</v>
      </c>
      <c r="B6146" t="s">
        <v>2273</v>
      </c>
      <c r="C6146">
        <v>311</v>
      </c>
      <c r="D6146" t="s">
        <v>380</v>
      </c>
      <c r="E6146" t="s">
        <v>116</v>
      </c>
      <c r="F6146" s="79" t="s">
        <v>1754</v>
      </c>
      <c r="G6146">
        <v>-19.559999999999999</v>
      </c>
      <c r="H6146">
        <v>94.6</v>
      </c>
      <c r="I6146">
        <v>285</v>
      </c>
      <c r="J6146">
        <v>114.1</v>
      </c>
      <c r="K6146">
        <v>315</v>
      </c>
      <c r="L6146">
        <v>67.8</v>
      </c>
      <c r="M6146">
        <v>177</v>
      </c>
      <c r="N6146">
        <v>7.9000000000000001E-2</v>
      </c>
      <c r="O6146">
        <v>16</v>
      </c>
      <c r="P6146">
        <v>-11.68</v>
      </c>
      <c r="Q6146">
        <v>317</v>
      </c>
      <c r="R6146">
        <v>97.3</v>
      </c>
      <c r="S6146">
        <v>310</v>
      </c>
      <c r="T6146">
        <v>109</v>
      </c>
      <c r="U6146">
        <v>319</v>
      </c>
      <c r="V6146">
        <v>6.25</v>
      </c>
      <c r="W6146">
        <v>38</v>
      </c>
    </row>
    <row r="6147" spans="1:23" x14ac:dyDescent="0.25">
      <c r="A6147">
        <f>COUNTIF('Value Matchup'!$D$356:$D$423,D6147)</f>
        <v>0</v>
      </c>
      <c r="B6147" t="s">
        <v>2273</v>
      </c>
      <c r="C6147">
        <v>312</v>
      </c>
      <c r="D6147" t="s">
        <v>90</v>
      </c>
      <c r="E6147" t="s">
        <v>118</v>
      </c>
      <c r="F6147" s="79" t="s">
        <v>1759</v>
      </c>
      <c r="G6147">
        <v>-20.04</v>
      </c>
      <c r="H6147">
        <v>91.5</v>
      </c>
      <c r="I6147">
        <v>306</v>
      </c>
      <c r="J6147">
        <v>111.5</v>
      </c>
      <c r="K6147">
        <v>297</v>
      </c>
      <c r="L6147">
        <v>65.8</v>
      </c>
      <c r="M6147">
        <v>246</v>
      </c>
      <c r="N6147">
        <v>1E-3</v>
      </c>
      <c r="O6147">
        <v>168</v>
      </c>
      <c r="P6147">
        <v>-7.78</v>
      </c>
      <c r="Q6147">
        <v>283</v>
      </c>
      <c r="R6147">
        <v>98</v>
      </c>
      <c r="S6147">
        <v>294</v>
      </c>
      <c r="T6147">
        <v>105.8</v>
      </c>
      <c r="U6147">
        <v>251</v>
      </c>
      <c r="V6147">
        <v>-0.78</v>
      </c>
      <c r="W6147">
        <v>181</v>
      </c>
    </row>
    <row r="6148" spans="1:23" x14ac:dyDescent="0.25">
      <c r="A6148">
        <f>COUNTIF('Value Matchup'!$D$356:$D$423,D6148)</f>
        <v>0</v>
      </c>
      <c r="B6148" t="s">
        <v>2273</v>
      </c>
      <c r="C6148">
        <v>313</v>
      </c>
      <c r="D6148" t="s">
        <v>260</v>
      </c>
      <c r="E6148" t="s">
        <v>161</v>
      </c>
      <c r="F6148" s="79" t="s">
        <v>1771</v>
      </c>
      <c r="G6148">
        <v>-20.27</v>
      </c>
      <c r="H6148">
        <v>86.7</v>
      </c>
      <c r="I6148">
        <v>322</v>
      </c>
      <c r="J6148">
        <v>106.9</v>
      </c>
      <c r="K6148">
        <v>240</v>
      </c>
      <c r="L6148">
        <v>65.7</v>
      </c>
      <c r="M6148">
        <v>250</v>
      </c>
      <c r="N6148">
        <v>1.4999999999999999E-2</v>
      </c>
      <c r="O6148">
        <v>126</v>
      </c>
      <c r="P6148">
        <v>-5.57</v>
      </c>
      <c r="Q6148">
        <v>254</v>
      </c>
      <c r="R6148">
        <v>99.5</v>
      </c>
      <c r="S6148">
        <v>266</v>
      </c>
      <c r="T6148">
        <v>105</v>
      </c>
      <c r="U6148">
        <v>226</v>
      </c>
      <c r="V6148">
        <v>-9.33</v>
      </c>
      <c r="W6148">
        <v>316</v>
      </c>
    </row>
    <row r="6149" spans="1:23" x14ac:dyDescent="0.25">
      <c r="A6149">
        <f>COUNTIF('Value Matchup'!$D$356:$D$423,D6149)</f>
        <v>0</v>
      </c>
      <c r="B6149" t="s">
        <v>2273</v>
      </c>
      <c r="C6149">
        <v>314</v>
      </c>
      <c r="D6149" t="s">
        <v>59</v>
      </c>
      <c r="E6149" t="s">
        <v>118</v>
      </c>
      <c r="F6149" s="79" t="s">
        <v>1932</v>
      </c>
      <c r="G6149">
        <v>-20.29</v>
      </c>
      <c r="H6149">
        <v>87</v>
      </c>
      <c r="I6149">
        <v>321</v>
      </c>
      <c r="J6149">
        <v>107.3</v>
      </c>
      <c r="K6149">
        <v>244</v>
      </c>
      <c r="L6149">
        <v>62.7</v>
      </c>
      <c r="M6149">
        <v>308</v>
      </c>
      <c r="N6149">
        <v>3.9E-2</v>
      </c>
      <c r="O6149">
        <v>78</v>
      </c>
      <c r="P6149">
        <v>-9.58</v>
      </c>
      <c r="Q6149">
        <v>300</v>
      </c>
      <c r="R6149">
        <v>98.2</v>
      </c>
      <c r="S6149">
        <v>292</v>
      </c>
      <c r="T6149">
        <v>107.8</v>
      </c>
      <c r="U6149">
        <v>301</v>
      </c>
      <c r="V6149">
        <v>-4.05</v>
      </c>
      <c r="W6149">
        <v>255</v>
      </c>
    </row>
    <row r="6150" spans="1:23" x14ac:dyDescent="0.25">
      <c r="A6150">
        <f>COUNTIF('Value Matchup'!$D$356:$D$423,D6150)</f>
        <v>0</v>
      </c>
      <c r="B6150" t="s">
        <v>2273</v>
      </c>
      <c r="C6150">
        <v>315</v>
      </c>
      <c r="D6150" t="s">
        <v>179</v>
      </c>
      <c r="E6150" t="s">
        <v>136</v>
      </c>
      <c r="F6150" s="79" t="s">
        <v>2000</v>
      </c>
      <c r="G6150">
        <v>-21.03</v>
      </c>
      <c r="H6150">
        <v>88</v>
      </c>
      <c r="I6150">
        <v>319</v>
      </c>
      <c r="J6150">
        <v>109</v>
      </c>
      <c r="K6150">
        <v>270</v>
      </c>
      <c r="L6150">
        <v>64.3</v>
      </c>
      <c r="M6150">
        <v>285</v>
      </c>
      <c r="N6150">
        <v>-6.2E-2</v>
      </c>
      <c r="O6150">
        <v>291</v>
      </c>
      <c r="P6150">
        <v>-8.41</v>
      </c>
      <c r="Q6150">
        <v>288</v>
      </c>
      <c r="R6150">
        <v>98.6</v>
      </c>
      <c r="S6150">
        <v>282</v>
      </c>
      <c r="T6150">
        <v>107</v>
      </c>
      <c r="U6150">
        <v>288</v>
      </c>
      <c r="V6150">
        <v>-0.23</v>
      </c>
      <c r="W6150">
        <v>164</v>
      </c>
    </row>
    <row r="6151" spans="1:23" x14ac:dyDescent="0.25">
      <c r="A6151">
        <f>COUNTIF('Value Matchup'!$D$356:$D$423,D6151)</f>
        <v>0</v>
      </c>
      <c r="B6151" t="s">
        <v>2273</v>
      </c>
      <c r="C6151">
        <v>316</v>
      </c>
      <c r="D6151" t="s">
        <v>284</v>
      </c>
      <c r="E6151" t="s">
        <v>136</v>
      </c>
      <c r="F6151" s="79" t="s">
        <v>1866</v>
      </c>
      <c r="G6151">
        <v>-21.23</v>
      </c>
      <c r="H6151">
        <v>90</v>
      </c>
      <c r="I6151">
        <v>313</v>
      </c>
      <c r="J6151">
        <v>111.3</v>
      </c>
      <c r="K6151">
        <v>296</v>
      </c>
      <c r="L6151">
        <v>70.099999999999994</v>
      </c>
      <c r="M6151">
        <v>86</v>
      </c>
      <c r="N6151">
        <v>-1.9E-2</v>
      </c>
      <c r="O6151">
        <v>203</v>
      </c>
      <c r="P6151">
        <v>-6.6</v>
      </c>
      <c r="Q6151">
        <v>267</v>
      </c>
      <c r="R6151">
        <v>99.9</v>
      </c>
      <c r="S6151">
        <v>255</v>
      </c>
      <c r="T6151">
        <v>106.4</v>
      </c>
      <c r="U6151">
        <v>272</v>
      </c>
      <c r="V6151">
        <v>4.43</v>
      </c>
      <c r="W6151">
        <v>68</v>
      </c>
    </row>
    <row r="6152" spans="1:23" x14ac:dyDescent="0.25">
      <c r="A6152">
        <f>COUNTIF('Value Matchup'!$D$356:$D$423,D6152)</f>
        <v>0</v>
      </c>
      <c r="B6152" t="s">
        <v>2273</v>
      </c>
      <c r="C6152">
        <v>317</v>
      </c>
      <c r="D6152" t="s">
        <v>362</v>
      </c>
      <c r="E6152" t="s">
        <v>116</v>
      </c>
      <c r="F6152" s="79" t="s">
        <v>1783</v>
      </c>
      <c r="G6152">
        <v>-21.56</v>
      </c>
      <c r="H6152">
        <v>93.9</v>
      </c>
      <c r="I6152">
        <v>292</v>
      </c>
      <c r="J6152">
        <v>115.5</v>
      </c>
      <c r="K6152">
        <v>322</v>
      </c>
      <c r="L6152">
        <v>72.5</v>
      </c>
      <c r="M6152">
        <v>30</v>
      </c>
      <c r="N6152">
        <v>-3.0000000000000001E-3</v>
      </c>
      <c r="O6152">
        <v>174</v>
      </c>
      <c r="P6152">
        <v>-12.68</v>
      </c>
      <c r="Q6152">
        <v>321</v>
      </c>
      <c r="R6152">
        <v>96.6</v>
      </c>
      <c r="S6152">
        <v>319</v>
      </c>
      <c r="T6152">
        <v>109.3</v>
      </c>
      <c r="U6152">
        <v>321</v>
      </c>
      <c r="V6152">
        <v>2.68</v>
      </c>
      <c r="W6152">
        <v>97</v>
      </c>
    </row>
    <row r="6153" spans="1:23" x14ac:dyDescent="0.25">
      <c r="A6153">
        <f>COUNTIF('Value Matchup'!$D$356:$D$423,D6153)</f>
        <v>1</v>
      </c>
      <c r="B6153" t="s">
        <v>2273</v>
      </c>
      <c r="C6153">
        <v>318</v>
      </c>
      <c r="D6153" t="s">
        <v>202</v>
      </c>
      <c r="E6153" t="s">
        <v>148</v>
      </c>
      <c r="F6153" s="79" t="s">
        <v>1769</v>
      </c>
      <c r="G6153">
        <v>-22.73</v>
      </c>
      <c r="H6153">
        <v>93.5</v>
      </c>
      <c r="I6153">
        <v>297</v>
      </c>
      <c r="J6153">
        <v>116.3</v>
      </c>
      <c r="K6153">
        <v>324</v>
      </c>
      <c r="L6153">
        <v>70.400000000000006</v>
      </c>
      <c r="M6153">
        <v>79</v>
      </c>
      <c r="N6153">
        <v>-0.10299999999999999</v>
      </c>
      <c r="O6153">
        <v>317</v>
      </c>
      <c r="P6153">
        <v>-11.34</v>
      </c>
      <c r="Q6153">
        <v>316</v>
      </c>
      <c r="R6153">
        <v>97.1</v>
      </c>
      <c r="S6153">
        <v>315</v>
      </c>
      <c r="T6153">
        <v>108.4</v>
      </c>
      <c r="U6153">
        <v>314</v>
      </c>
      <c r="V6153">
        <v>-6.01</v>
      </c>
      <c r="W6153">
        <v>289</v>
      </c>
    </row>
    <row r="6154" spans="1:23" x14ac:dyDescent="0.25">
      <c r="A6154">
        <f>COUNTIF('Value Matchup'!$D$356:$D$423,D6154)</f>
        <v>1</v>
      </c>
      <c r="B6154" t="s">
        <v>2273</v>
      </c>
      <c r="C6154">
        <v>319</v>
      </c>
      <c r="D6154" t="s">
        <v>327</v>
      </c>
      <c r="E6154" t="s">
        <v>116</v>
      </c>
      <c r="F6154" s="79" t="s">
        <v>1785</v>
      </c>
      <c r="G6154">
        <v>-23.35</v>
      </c>
      <c r="H6154">
        <v>89.6</v>
      </c>
      <c r="I6154">
        <v>314</v>
      </c>
      <c r="J6154">
        <v>112.9</v>
      </c>
      <c r="K6154">
        <v>307</v>
      </c>
      <c r="L6154">
        <v>73.900000000000006</v>
      </c>
      <c r="M6154">
        <v>13</v>
      </c>
      <c r="N6154">
        <v>7.5999999999999998E-2</v>
      </c>
      <c r="O6154">
        <v>20</v>
      </c>
      <c r="P6154">
        <v>-11.27</v>
      </c>
      <c r="Q6154">
        <v>315</v>
      </c>
      <c r="R6154">
        <v>97.6</v>
      </c>
      <c r="S6154">
        <v>308</v>
      </c>
      <c r="T6154">
        <v>108.9</v>
      </c>
      <c r="U6154">
        <v>317</v>
      </c>
      <c r="V6154">
        <v>4.9800000000000004</v>
      </c>
      <c r="W6154">
        <v>59</v>
      </c>
    </row>
    <row r="6155" spans="1:23" x14ac:dyDescent="0.25">
      <c r="A6155">
        <f>COUNTIF('Value Matchup'!$D$356:$D$423,D6155)</f>
        <v>0</v>
      </c>
      <c r="B6155" t="s">
        <v>2273</v>
      </c>
      <c r="C6155">
        <v>320</v>
      </c>
      <c r="D6155" t="s">
        <v>170</v>
      </c>
      <c r="E6155" t="s">
        <v>1974</v>
      </c>
      <c r="F6155" s="79" t="s">
        <v>2079</v>
      </c>
      <c r="G6155">
        <v>-24.56</v>
      </c>
      <c r="H6155">
        <v>89.5</v>
      </c>
      <c r="I6155">
        <v>315</v>
      </c>
      <c r="J6155">
        <v>114.1</v>
      </c>
      <c r="K6155">
        <v>313</v>
      </c>
      <c r="L6155">
        <v>69.5</v>
      </c>
      <c r="M6155">
        <v>105</v>
      </c>
      <c r="N6155">
        <v>-2.7E-2</v>
      </c>
      <c r="O6155">
        <v>227</v>
      </c>
      <c r="P6155">
        <v>0.41</v>
      </c>
      <c r="Q6155">
        <v>148</v>
      </c>
      <c r="R6155">
        <v>104.2</v>
      </c>
      <c r="S6155">
        <v>140</v>
      </c>
      <c r="T6155">
        <v>103.7</v>
      </c>
      <c r="U6155">
        <v>171</v>
      </c>
      <c r="V6155">
        <v>-0.16</v>
      </c>
      <c r="W6155">
        <v>161</v>
      </c>
    </row>
    <row r="6156" spans="1:23" x14ac:dyDescent="0.25">
      <c r="A6156">
        <f>COUNTIF('Value Matchup'!$D$356:$D$423,D6156)</f>
        <v>0</v>
      </c>
      <c r="B6156" t="s">
        <v>2273</v>
      </c>
      <c r="C6156">
        <v>321</v>
      </c>
      <c r="D6156" t="s">
        <v>252</v>
      </c>
      <c r="E6156" t="s">
        <v>148</v>
      </c>
      <c r="F6156" s="79" t="s">
        <v>2080</v>
      </c>
      <c r="G6156">
        <v>-24.88</v>
      </c>
      <c r="H6156">
        <v>97.5</v>
      </c>
      <c r="I6156">
        <v>255</v>
      </c>
      <c r="J6156">
        <v>122.3</v>
      </c>
      <c r="K6156">
        <v>327</v>
      </c>
      <c r="L6156">
        <v>74.400000000000006</v>
      </c>
      <c r="M6156">
        <v>10</v>
      </c>
      <c r="N6156">
        <v>4.0000000000000001E-3</v>
      </c>
      <c r="O6156">
        <v>160</v>
      </c>
      <c r="P6156">
        <v>-8.83</v>
      </c>
      <c r="Q6156">
        <v>293</v>
      </c>
      <c r="R6156">
        <v>98.6</v>
      </c>
      <c r="S6156">
        <v>283</v>
      </c>
      <c r="T6156">
        <v>107.4</v>
      </c>
      <c r="U6156">
        <v>296</v>
      </c>
      <c r="V6156">
        <v>0.74</v>
      </c>
      <c r="W6156">
        <v>143</v>
      </c>
    </row>
    <row r="6157" spans="1:23" x14ac:dyDescent="0.25">
      <c r="A6157">
        <f>COUNTIF('Value Matchup'!$D$356:$D$423,D6157)</f>
        <v>1</v>
      </c>
      <c r="B6157" t="s">
        <v>2273</v>
      </c>
      <c r="C6157">
        <v>322</v>
      </c>
      <c r="D6157" t="s">
        <v>250</v>
      </c>
      <c r="E6157" t="s">
        <v>159</v>
      </c>
      <c r="F6157" s="79" t="s">
        <v>2076</v>
      </c>
      <c r="G6157">
        <v>-25.14</v>
      </c>
      <c r="H6157">
        <v>85.6</v>
      </c>
      <c r="I6157">
        <v>323</v>
      </c>
      <c r="J6157">
        <v>110.7</v>
      </c>
      <c r="K6157">
        <v>293</v>
      </c>
      <c r="L6157">
        <v>72.7</v>
      </c>
      <c r="M6157">
        <v>27</v>
      </c>
      <c r="N6157">
        <v>0.01</v>
      </c>
      <c r="O6157">
        <v>144</v>
      </c>
      <c r="P6157">
        <v>-8.27</v>
      </c>
      <c r="Q6157">
        <v>286</v>
      </c>
      <c r="R6157">
        <v>98.3</v>
      </c>
      <c r="S6157">
        <v>289</v>
      </c>
      <c r="T6157">
        <v>106.6</v>
      </c>
      <c r="U6157">
        <v>279</v>
      </c>
      <c r="V6157">
        <v>-1</v>
      </c>
      <c r="W6157">
        <v>190</v>
      </c>
    </row>
    <row r="6158" spans="1:23" x14ac:dyDescent="0.25">
      <c r="A6158">
        <f>COUNTIF('Value Matchup'!$D$356:$D$423,D6158)</f>
        <v>0</v>
      </c>
      <c r="B6158" t="s">
        <v>2273</v>
      </c>
      <c r="C6158">
        <v>323</v>
      </c>
      <c r="D6158" t="s">
        <v>296</v>
      </c>
      <c r="E6158" t="s">
        <v>108</v>
      </c>
      <c r="F6158" s="79" t="s">
        <v>2221</v>
      </c>
      <c r="G6158">
        <v>-26.22</v>
      </c>
      <c r="H6158">
        <v>87.1</v>
      </c>
      <c r="I6158">
        <v>320</v>
      </c>
      <c r="J6158">
        <v>113.3</v>
      </c>
      <c r="K6158">
        <v>309</v>
      </c>
      <c r="L6158">
        <v>68.900000000000006</v>
      </c>
      <c r="M6158">
        <v>138</v>
      </c>
      <c r="N6158">
        <v>-7.0000000000000007E-2</v>
      </c>
      <c r="O6158">
        <v>295</v>
      </c>
      <c r="P6158">
        <v>-2.5499999999999998</v>
      </c>
      <c r="Q6158">
        <v>214</v>
      </c>
      <c r="R6158">
        <v>101.1</v>
      </c>
      <c r="S6158">
        <v>233</v>
      </c>
      <c r="T6158">
        <v>103.7</v>
      </c>
      <c r="U6158">
        <v>167</v>
      </c>
      <c r="V6158">
        <v>12.2</v>
      </c>
      <c r="W6158">
        <v>7</v>
      </c>
    </row>
    <row r="6159" spans="1:23" x14ac:dyDescent="0.25">
      <c r="A6159">
        <f>COUNTIF('Value Matchup'!$D$356:$D$423,D6159)</f>
        <v>0</v>
      </c>
      <c r="B6159" t="s">
        <v>2273</v>
      </c>
      <c r="C6159">
        <v>324</v>
      </c>
      <c r="D6159" t="s">
        <v>127</v>
      </c>
      <c r="E6159" t="s">
        <v>116</v>
      </c>
      <c r="F6159" s="79" t="s">
        <v>1757</v>
      </c>
      <c r="G6159">
        <v>-28.85</v>
      </c>
      <c r="H6159">
        <v>82.2</v>
      </c>
      <c r="I6159">
        <v>326</v>
      </c>
      <c r="J6159">
        <v>111.1</v>
      </c>
      <c r="K6159">
        <v>294</v>
      </c>
      <c r="L6159">
        <v>75.5</v>
      </c>
      <c r="M6159">
        <v>5</v>
      </c>
      <c r="N6159">
        <v>-1.4E-2</v>
      </c>
      <c r="O6159">
        <v>195</v>
      </c>
      <c r="P6159">
        <v>-7.85</v>
      </c>
      <c r="Q6159">
        <v>284</v>
      </c>
      <c r="R6159">
        <v>100.3</v>
      </c>
      <c r="S6159">
        <v>246</v>
      </c>
      <c r="T6159">
        <v>108.1</v>
      </c>
      <c r="U6159">
        <v>306</v>
      </c>
      <c r="V6159">
        <v>12.23</v>
      </c>
      <c r="W6159">
        <v>6</v>
      </c>
    </row>
    <row r="6160" spans="1:23" x14ac:dyDescent="0.25">
      <c r="A6160">
        <f>COUNTIF('Value Matchup'!$D$356:$D$423,D6160)</f>
        <v>0</v>
      </c>
      <c r="B6160" t="s">
        <v>2273</v>
      </c>
      <c r="C6160">
        <v>325</v>
      </c>
      <c r="D6160" t="s">
        <v>285</v>
      </c>
      <c r="E6160" t="s">
        <v>148</v>
      </c>
      <c r="F6160" s="79" t="s">
        <v>2076</v>
      </c>
      <c r="G6160">
        <v>-29.36</v>
      </c>
      <c r="H6160">
        <v>85.1</v>
      </c>
      <c r="I6160">
        <v>325</v>
      </c>
      <c r="J6160">
        <v>114.5</v>
      </c>
      <c r="K6160">
        <v>316</v>
      </c>
      <c r="L6160">
        <v>67</v>
      </c>
      <c r="M6160">
        <v>207</v>
      </c>
      <c r="N6160">
        <v>1.9E-2</v>
      </c>
      <c r="O6160">
        <v>113</v>
      </c>
      <c r="P6160">
        <v>-10.49</v>
      </c>
      <c r="Q6160">
        <v>309</v>
      </c>
      <c r="R6160">
        <v>97.9</v>
      </c>
      <c r="S6160">
        <v>299</v>
      </c>
      <c r="T6160">
        <v>108.4</v>
      </c>
      <c r="U6160">
        <v>313</v>
      </c>
      <c r="V6160">
        <v>-2.13</v>
      </c>
      <c r="W6160">
        <v>219</v>
      </c>
    </row>
    <row r="6161" spans="1:23" x14ac:dyDescent="0.25">
      <c r="A6161">
        <f>COUNTIF('Value Matchup'!$D$356:$D$423,D6161)</f>
        <v>0</v>
      </c>
      <c r="B6161" t="s">
        <v>2273</v>
      </c>
      <c r="C6161">
        <v>326</v>
      </c>
      <c r="D6161" t="s">
        <v>2224</v>
      </c>
      <c r="E6161" t="s">
        <v>1399</v>
      </c>
      <c r="F6161" s="79" t="s">
        <v>2078</v>
      </c>
      <c r="G6161">
        <v>-29.95</v>
      </c>
      <c r="H6161">
        <v>85.1</v>
      </c>
      <c r="I6161">
        <v>324</v>
      </c>
      <c r="J6161">
        <v>115.1</v>
      </c>
      <c r="K6161">
        <v>320</v>
      </c>
      <c r="L6161">
        <v>67.599999999999994</v>
      </c>
      <c r="M6161">
        <v>188</v>
      </c>
      <c r="N6161">
        <v>4.3999999999999997E-2</v>
      </c>
      <c r="O6161">
        <v>67</v>
      </c>
      <c r="P6161">
        <v>-2.92</v>
      </c>
      <c r="Q6161">
        <v>222</v>
      </c>
      <c r="R6161">
        <v>101.5</v>
      </c>
      <c r="S6161">
        <v>227</v>
      </c>
      <c r="T6161">
        <v>104.4</v>
      </c>
      <c r="U6161">
        <v>196</v>
      </c>
      <c r="V6161">
        <v>0.32</v>
      </c>
      <c r="W6161">
        <v>152</v>
      </c>
    </row>
    <row r="6162" spans="1:23" x14ac:dyDescent="0.25">
      <c r="A6162">
        <f>COUNTIF('Value Matchup'!$D$356:$D$423,D6162)</f>
        <v>0</v>
      </c>
      <c r="B6162" t="s">
        <v>2273</v>
      </c>
      <c r="C6162">
        <v>327</v>
      </c>
      <c r="D6162" t="s">
        <v>349</v>
      </c>
      <c r="E6162" t="s">
        <v>1399</v>
      </c>
      <c r="F6162" s="79" t="s">
        <v>2272</v>
      </c>
      <c r="G6162">
        <v>-31.15</v>
      </c>
      <c r="H6162">
        <v>78.099999999999994</v>
      </c>
      <c r="I6162">
        <v>327</v>
      </c>
      <c r="J6162">
        <v>109.2</v>
      </c>
      <c r="K6162">
        <v>274</v>
      </c>
      <c r="L6162">
        <v>66.400000000000006</v>
      </c>
      <c r="M6162">
        <v>230</v>
      </c>
      <c r="N6162">
        <v>-2.1000000000000001E-2</v>
      </c>
      <c r="O6162">
        <v>207</v>
      </c>
      <c r="P6162">
        <v>-5.21</v>
      </c>
      <c r="Q6162">
        <v>252</v>
      </c>
      <c r="R6162">
        <v>100.5</v>
      </c>
      <c r="S6162">
        <v>243</v>
      </c>
      <c r="T6162">
        <v>105.8</v>
      </c>
      <c r="U6162">
        <v>248</v>
      </c>
      <c r="V6162">
        <v>-0.64</v>
      </c>
      <c r="W6162">
        <v>175</v>
      </c>
    </row>
  </sheetData>
  <mergeCells count="3">
    <mergeCell ref="D1:H1"/>
    <mergeCell ref="P2:U2"/>
    <mergeCell ref="V2:W2"/>
  </mergeCells>
  <hyperlinks>
    <hyperlink ref="D1" r:id="rId1"/>
  </hyperlinks>
  <pageMargins left="0.7" right="0.7" top="0.75" bottom="0.75" header="0.3" footer="0.3"/>
  <pageSetup orientation="portrait" horizontalDpi="4294967292"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V356"/>
  <sheetViews>
    <sheetView showZeros="0" zoomScale="85" zoomScaleNormal="85" workbookViewId="0">
      <pane ySplit="3" topLeftCell="A202" activePane="bottomLeft" state="frozen"/>
      <selection activeCell="M418" sqref="M418"/>
      <selection pane="bottomLeft" activeCell="M418" sqref="M418"/>
    </sheetView>
  </sheetViews>
  <sheetFormatPr defaultColWidth="7.42578125" defaultRowHeight="15" x14ac:dyDescent="0.25"/>
  <cols>
    <col min="2" max="2" width="23.5703125" bestFit="1" customWidth="1"/>
    <col min="3" max="3" width="6.140625" bestFit="1" customWidth="1"/>
    <col min="4" max="4" width="5.5703125" bestFit="1" customWidth="1"/>
    <col min="7" max="7" width="7.7109375" customWidth="1"/>
    <col min="11" max="11" width="5.42578125" bestFit="1" customWidth="1"/>
    <col min="12" max="12" width="7.85546875" bestFit="1" customWidth="1"/>
    <col min="13" max="13" width="20.28515625" bestFit="1" customWidth="1"/>
    <col min="14" max="14" width="8.5703125" style="79" bestFit="1" customWidth="1"/>
    <col min="15" max="15" width="7.7109375" customWidth="1"/>
    <col min="16" max="16" width="6.5703125" customWidth="1"/>
    <col min="17" max="17" width="5" style="70" bestFit="1" customWidth="1"/>
    <col min="18" max="18" width="7.140625" bestFit="1" customWidth="1"/>
    <col min="19" max="19" width="5" bestFit="1" customWidth="1"/>
  </cols>
  <sheetData>
    <row r="1" spans="1:22" x14ac:dyDescent="0.25">
      <c r="B1" s="12" t="s">
        <v>504</v>
      </c>
    </row>
    <row r="2" spans="1:22" ht="15" customHeight="1" x14ac:dyDescent="0.25">
      <c r="A2" s="1">
        <f>SUM(A4:A356)</f>
        <v>68</v>
      </c>
      <c r="B2" s="11" t="s">
        <v>424</v>
      </c>
      <c r="C2" s="11"/>
      <c r="D2" s="11"/>
      <c r="E2" s="11"/>
      <c r="F2" s="11"/>
      <c r="G2" s="11"/>
      <c r="H2" s="11"/>
      <c r="K2" t="s">
        <v>464</v>
      </c>
      <c r="M2" t="s">
        <v>457</v>
      </c>
      <c r="O2" t="s">
        <v>458</v>
      </c>
    </row>
    <row r="3" spans="1:22" ht="29.25" customHeight="1" x14ac:dyDescent="0.25">
      <c r="A3" s="47" t="s">
        <v>438</v>
      </c>
      <c r="B3" s="56" t="s">
        <v>448</v>
      </c>
      <c r="C3" s="57" t="s">
        <v>425</v>
      </c>
      <c r="D3" s="57" t="s">
        <v>13</v>
      </c>
      <c r="E3" s="57" t="s">
        <v>426</v>
      </c>
      <c r="F3" s="57" t="s">
        <v>14</v>
      </c>
      <c r="G3" s="57" t="s">
        <v>427</v>
      </c>
      <c r="H3" s="57" t="s">
        <v>15</v>
      </c>
      <c r="K3" t="s">
        <v>459</v>
      </c>
      <c r="L3" t="s">
        <v>460</v>
      </c>
      <c r="M3" t="s">
        <v>11</v>
      </c>
      <c r="N3" s="79" t="s">
        <v>461</v>
      </c>
      <c r="O3" t="s">
        <v>462</v>
      </c>
      <c r="P3" t="s">
        <v>463</v>
      </c>
      <c r="Q3" s="70" t="s">
        <v>425</v>
      </c>
      <c r="R3" t="s">
        <v>13</v>
      </c>
      <c r="S3" t="s">
        <v>426</v>
      </c>
      <c r="T3" t="s">
        <v>14</v>
      </c>
      <c r="U3" t="s">
        <v>427</v>
      </c>
      <c r="V3" t="s">
        <v>15</v>
      </c>
    </row>
    <row r="4" spans="1:22" x14ac:dyDescent="0.25">
      <c r="A4">
        <f>COUNTIF('Value Matchup'!$D$356:$D$423,B4)</f>
        <v>1</v>
      </c>
      <c r="B4" s="58" t="s">
        <v>107</v>
      </c>
      <c r="C4" s="59">
        <f t="shared" ref="C4:H4" si="0">Q4</f>
        <v>0.04</v>
      </c>
      <c r="D4" s="59">
        <f t="shared" si="0"/>
        <v>0</v>
      </c>
      <c r="E4" s="59">
        <f t="shared" si="0"/>
        <v>0</v>
      </c>
      <c r="F4" s="59">
        <f t="shared" si="0"/>
        <v>0</v>
      </c>
      <c r="G4" s="59">
        <f t="shared" si="0"/>
        <v>0</v>
      </c>
      <c r="H4" s="59">
        <f t="shared" si="0"/>
        <v>0</v>
      </c>
      <c r="K4">
        <v>15</v>
      </c>
      <c r="L4">
        <v>62</v>
      </c>
      <c r="M4" t="s">
        <v>767</v>
      </c>
      <c r="N4" s="79" t="s">
        <v>747</v>
      </c>
      <c r="O4" s="80">
        <v>1</v>
      </c>
      <c r="P4" s="80">
        <v>1</v>
      </c>
      <c r="Q4" s="81">
        <v>0.04</v>
      </c>
      <c r="R4" s="80">
        <v>0</v>
      </c>
      <c r="S4" s="80">
        <v>0</v>
      </c>
      <c r="T4" s="80">
        <v>0</v>
      </c>
      <c r="U4" s="80">
        <v>0</v>
      </c>
      <c r="V4" s="80">
        <v>0</v>
      </c>
    </row>
    <row r="5" spans="1:22" x14ac:dyDescent="0.25">
      <c r="A5">
        <f>COUNTIF('Value Matchup'!$D$356:$D$423,B5)</f>
        <v>0</v>
      </c>
      <c r="B5" t="s">
        <v>109</v>
      </c>
      <c r="C5" s="59"/>
      <c r="D5" s="59"/>
      <c r="E5" s="59"/>
      <c r="F5" s="59"/>
      <c r="G5" s="59"/>
      <c r="H5" s="59"/>
      <c r="M5" t="s">
        <v>768</v>
      </c>
      <c r="N5" s="79" t="s">
        <v>518</v>
      </c>
      <c r="O5" s="80">
        <v>0</v>
      </c>
      <c r="P5" s="80">
        <v>0</v>
      </c>
      <c r="Q5" s="81">
        <v>0</v>
      </c>
      <c r="R5" s="80">
        <v>0</v>
      </c>
      <c r="S5" s="80">
        <v>0</v>
      </c>
      <c r="T5" s="80">
        <v>0</v>
      </c>
      <c r="U5" s="80">
        <v>0</v>
      </c>
      <c r="V5" s="80">
        <v>0</v>
      </c>
    </row>
    <row r="6" spans="1:22" x14ac:dyDescent="0.25">
      <c r="A6">
        <f>COUNTIF('Value Matchup'!$D$356:$D$423,B6)</f>
        <v>0</v>
      </c>
      <c r="B6" s="55" t="s">
        <v>111</v>
      </c>
      <c r="C6" s="59"/>
      <c r="D6" s="59"/>
      <c r="E6" s="59"/>
      <c r="F6" s="59"/>
      <c r="G6" s="59"/>
      <c r="H6" s="59"/>
      <c r="M6" t="s">
        <v>769</v>
      </c>
      <c r="N6" s="79" t="s">
        <v>541</v>
      </c>
      <c r="O6" s="80">
        <v>0</v>
      </c>
      <c r="P6" s="80">
        <v>0</v>
      </c>
      <c r="Q6" s="81">
        <v>0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</row>
    <row r="7" spans="1:22" x14ac:dyDescent="0.25">
      <c r="A7">
        <f>COUNTIF('Value Matchup'!$D$356:$D$423,B7)</f>
        <v>0</v>
      </c>
      <c r="B7" t="s">
        <v>113</v>
      </c>
      <c r="C7" s="59">
        <f t="shared" ref="C7:H7" si="1">Q9</f>
        <v>0</v>
      </c>
      <c r="D7" s="59">
        <f t="shared" si="1"/>
        <v>0</v>
      </c>
      <c r="E7" s="59">
        <f t="shared" si="1"/>
        <v>0</v>
      </c>
      <c r="F7" s="59">
        <f t="shared" si="1"/>
        <v>0</v>
      </c>
      <c r="G7" s="59">
        <f t="shared" si="1"/>
        <v>0</v>
      </c>
      <c r="H7" s="59">
        <f t="shared" si="1"/>
        <v>0</v>
      </c>
      <c r="M7" t="s">
        <v>553</v>
      </c>
      <c r="N7" s="79">
        <v>43612</v>
      </c>
      <c r="O7" s="80">
        <v>0</v>
      </c>
      <c r="P7" s="80">
        <v>0</v>
      </c>
      <c r="Q7" s="81">
        <v>0</v>
      </c>
      <c r="R7" s="80">
        <v>0</v>
      </c>
      <c r="S7" s="80">
        <v>0</v>
      </c>
      <c r="T7" s="80">
        <v>0</v>
      </c>
      <c r="U7" s="80">
        <v>0</v>
      </c>
      <c r="V7" s="80">
        <v>0</v>
      </c>
    </row>
    <row r="8" spans="1:22" x14ac:dyDescent="0.25">
      <c r="A8">
        <f>COUNTIF('Value Matchup'!$D$356:$D$423,B8)</f>
        <v>0</v>
      </c>
      <c r="B8" s="55" t="s">
        <v>115</v>
      </c>
      <c r="C8" s="59"/>
      <c r="D8" s="59"/>
      <c r="E8" s="59"/>
      <c r="F8" s="59"/>
      <c r="G8" s="59"/>
      <c r="H8" s="59"/>
      <c r="M8" t="s">
        <v>770</v>
      </c>
      <c r="N8" s="79" t="s">
        <v>546</v>
      </c>
      <c r="O8" s="80">
        <v>0.46</v>
      </c>
      <c r="P8" s="80">
        <v>0.36</v>
      </c>
      <c r="Q8" s="81">
        <v>0.11</v>
      </c>
      <c r="R8" s="80">
        <v>0.03</v>
      </c>
      <c r="S8" s="80">
        <v>0.01</v>
      </c>
      <c r="T8" s="80">
        <v>0</v>
      </c>
      <c r="U8" s="80">
        <v>0</v>
      </c>
      <c r="V8" s="80">
        <v>0</v>
      </c>
    </row>
    <row r="9" spans="1:22" x14ac:dyDescent="0.25">
      <c r="A9">
        <f>COUNTIF('Value Matchup'!$D$356:$D$423,B9)</f>
        <v>0</v>
      </c>
      <c r="B9" t="s">
        <v>117</v>
      </c>
      <c r="C9" s="59"/>
      <c r="D9" s="59"/>
      <c r="E9" s="59"/>
      <c r="F9" s="59"/>
      <c r="G9" s="59"/>
      <c r="H9" s="59"/>
      <c r="M9" t="s">
        <v>771</v>
      </c>
      <c r="N9" s="79">
        <v>43818</v>
      </c>
      <c r="O9" s="80">
        <v>0</v>
      </c>
      <c r="P9" s="80">
        <v>0</v>
      </c>
      <c r="Q9" s="81">
        <v>0</v>
      </c>
      <c r="R9" s="80">
        <v>0</v>
      </c>
      <c r="S9" s="80">
        <v>0</v>
      </c>
      <c r="T9" s="80">
        <v>0</v>
      </c>
      <c r="U9" s="80">
        <v>0</v>
      </c>
      <c r="V9" s="80">
        <v>0</v>
      </c>
    </row>
    <row r="10" spans="1:22" x14ac:dyDescent="0.25">
      <c r="A10">
        <f>COUNTIF('Value Matchup'!$D$356:$D$423,B10)</f>
        <v>0</v>
      </c>
      <c r="B10" s="55" t="s">
        <v>59</v>
      </c>
      <c r="C10" s="59"/>
      <c r="D10" s="59"/>
      <c r="E10" s="59"/>
      <c r="F10" s="59"/>
      <c r="G10" s="59"/>
      <c r="H10" s="59"/>
      <c r="M10" t="s">
        <v>554</v>
      </c>
      <c r="N10" s="79">
        <v>43819</v>
      </c>
      <c r="O10" s="80">
        <v>0</v>
      </c>
      <c r="P10" s="80">
        <v>0</v>
      </c>
      <c r="Q10" s="81">
        <v>0</v>
      </c>
      <c r="R10" s="80">
        <v>0</v>
      </c>
      <c r="S10" s="80">
        <v>0</v>
      </c>
      <c r="T10" s="80">
        <v>0</v>
      </c>
      <c r="U10" s="80">
        <v>0</v>
      </c>
      <c r="V10" s="80">
        <v>0</v>
      </c>
    </row>
    <row r="11" spans="1:22" x14ac:dyDescent="0.25">
      <c r="A11">
        <f>COUNTIF('Value Matchup'!$D$356:$D$423,B11)</f>
        <v>0</v>
      </c>
      <c r="B11" t="s">
        <v>119</v>
      </c>
      <c r="C11" s="59"/>
      <c r="D11" s="59"/>
      <c r="E11" s="59"/>
      <c r="F11" s="59"/>
      <c r="G11" s="59"/>
      <c r="H11" s="59"/>
      <c r="M11" t="s">
        <v>654</v>
      </c>
      <c r="N11" s="79">
        <v>43759</v>
      </c>
      <c r="O11" s="80">
        <v>0</v>
      </c>
      <c r="P11" s="80">
        <v>0</v>
      </c>
      <c r="Q11" s="81">
        <v>0</v>
      </c>
      <c r="R11" s="80">
        <v>0</v>
      </c>
      <c r="S11" s="80">
        <v>0</v>
      </c>
      <c r="T11" s="80">
        <v>0</v>
      </c>
      <c r="U11" s="80">
        <v>0</v>
      </c>
      <c r="V11" s="80">
        <v>0</v>
      </c>
    </row>
    <row r="12" spans="1:22" x14ac:dyDescent="0.25">
      <c r="A12">
        <f>COUNTIF('Value Matchup'!$D$356:$D$423,B12)</f>
        <v>0</v>
      </c>
      <c r="B12" s="55" t="s">
        <v>120</v>
      </c>
      <c r="C12" s="59"/>
      <c r="D12" s="59"/>
      <c r="E12" s="59"/>
      <c r="F12" s="59"/>
      <c r="G12" s="59"/>
      <c r="H12" s="59"/>
      <c r="M12" t="s">
        <v>555</v>
      </c>
      <c r="N12" s="79" t="s">
        <v>444</v>
      </c>
      <c r="O12" s="80">
        <v>0</v>
      </c>
      <c r="P12" s="80">
        <v>0</v>
      </c>
      <c r="Q12" s="81">
        <v>0</v>
      </c>
      <c r="R12" s="80">
        <v>0</v>
      </c>
      <c r="S12" s="80">
        <v>0</v>
      </c>
      <c r="T12" s="80">
        <v>0</v>
      </c>
      <c r="U12" s="80">
        <v>0</v>
      </c>
      <c r="V12" s="80">
        <v>0</v>
      </c>
    </row>
    <row r="13" spans="1:22" x14ac:dyDescent="0.25">
      <c r="A13">
        <f>COUNTIF('Value Matchup'!$D$356:$D$423,B13)</f>
        <v>0</v>
      </c>
      <c r="B13" t="s">
        <v>122</v>
      </c>
      <c r="C13" s="59"/>
      <c r="D13" s="59"/>
      <c r="E13" s="59"/>
      <c r="F13" s="59"/>
      <c r="G13" s="59"/>
      <c r="H13" s="59"/>
      <c r="M13" t="s">
        <v>655</v>
      </c>
      <c r="N13" s="79">
        <v>43790</v>
      </c>
      <c r="O13" s="80">
        <v>0</v>
      </c>
      <c r="P13" s="80">
        <v>0</v>
      </c>
      <c r="Q13" s="81">
        <v>0</v>
      </c>
      <c r="R13" s="80">
        <v>0</v>
      </c>
      <c r="S13" s="80">
        <v>0</v>
      </c>
      <c r="T13" s="80">
        <v>0</v>
      </c>
      <c r="U13" s="80">
        <v>0</v>
      </c>
      <c r="V13" s="80">
        <v>0</v>
      </c>
    </row>
    <row r="14" spans="1:22" x14ac:dyDescent="0.25">
      <c r="A14">
        <f>COUNTIF('Value Matchup'!$D$356:$D$423,B14)</f>
        <v>0</v>
      </c>
      <c r="B14" s="55" t="s">
        <v>48</v>
      </c>
      <c r="C14" s="59"/>
      <c r="D14" s="59"/>
      <c r="E14" s="59"/>
      <c r="F14" s="59"/>
      <c r="G14" s="59"/>
      <c r="H14" s="59"/>
      <c r="K14">
        <v>7</v>
      </c>
      <c r="L14">
        <v>26</v>
      </c>
      <c r="M14" t="s">
        <v>772</v>
      </c>
      <c r="N14" s="79" t="s">
        <v>571</v>
      </c>
      <c r="O14" s="80">
        <v>0.99</v>
      </c>
      <c r="P14" s="80">
        <v>0.99</v>
      </c>
      <c r="Q14" s="81">
        <v>0.49</v>
      </c>
      <c r="R14" s="80">
        <v>0.12</v>
      </c>
      <c r="S14" s="80">
        <v>0.03</v>
      </c>
      <c r="T14" s="80">
        <v>0.01</v>
      </c>
      <c r="U14" s="80">
        <v>0</v>
      </c>
      <c r="V14" s="80">
        <v>0</v>
      </c>
    </row>
    <row r="15" spans="1:22" x14ac:dyDescent="0.25">
      <c r="A15">
        <f>COUNTIF('Value Matchup'!$D$356:$D$423,B15)</f>
        <v>1</v>
      </c>
      <c r="B15" t="s">
        <v>125</v>
      </c>
      <c r="C15" s="59">
        <f t="shared" ref="C15:H15" si="2">Q14</f>
        <v>0.49</v>
      </c>
      <c r="D15" s="59">
        <f t="shared" si="2"/>
        <v>0.12</v>
      </c>
      <c r="E15" s="59">
        <f t="shared" si="2"/>
        <v>0.03</v>
      </c>
      <c r="F15" s="59">
        <f t="shared" si="2"/>
        <v>0.01</v>
      </c>
      <c r="G15" s="59">
        <f t="shared" si="2"/>
        <v>0</v>
      </c>
      <c r="H15" s="59">
        <f t="shared" si="2"/>
        <v>0</v>
      </c>
      <c r="M15" t="s">
        <v>656</v>
      </c>
      <c r="N15" s="79" t="s">
        <v>542</v>
      </c>
      <c r="O15" s="80">
        <v>0</v>
      </c>
      <c r="P15" s="80">
        <v>0</v>
      </c>
      <c r="Q15" s="81">
        <v>0</v>
      </c>
      <c r="R15" s="80">
        <v>0</v>
      </c>
      <c r="S15" s="80">
        <v>0</v>
      </c>
      <c r="T15" s="80">
        <v>0</v>
      </c>
      <c r="U15" s="80">
        <v>0</v>
      </c>
      <c r="V15" s="80">
        <v>0</v>
      </c>
    </row>
    <row r="16" spans="1:22" x14ac:dyDescent="0.25">
      <c r="A16">
        <f>COUNTIF('Value Matchup'!$D$356:$D$423,B16)</f>
        <v>0</v>
      </c>
      <c r="B16" s="55" t="s">
        <v>41</v>
      </c>
      <c r="C16" s="59"/>
      <c r="D16" s="59"/>
      <c r="E16" s="59"/>
      <c r="F16" s="59"/>
      <c r="G16" s="59"/>
      <c r="H16" s="59"/>
      <c r="M16" t="s">
        <v>657</v>
      </c>
      <c r="N16" s="79" t="s">
        <v>514</v>
      </c>
      <c r="O16" s="80">
        <v>0</v>
      </c>
      <c r="P16" s="80">
        <v>0</v>
      </c>
      <c r="Q16" s="81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</row>
    <row r="17" spans="1:22" x14ac:dyDescent="0.25">
      <c r="A17">
        <f>COUNTIF('Value Matchup'!$D$356:$D$423,B17)</f>
        <v>0</v>
      </c>
      <c r="B17" t="s">
        <v>127</v>
      </c>
      <c r="C17" s="59"/>
      <c r="D17" s="59"/>
      <c r="E17" s="59"/>
      <c r="F17" s="59"/>
      <c r="G17" s="59"/>
      <c r="H17" s="59"/>
      <c r="M17" t="s">
        <v>773</v>
      </c>
      <c r="N17" s="79" t="s">
        <v>542</v>
      </c>
      <c r="O17" s="80">
        <v>0</v>
      </c>
      <c r="P17" s="80">
        <v>0</v>
      </c>
      <c r="Q17" s="81">
        <v>0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</row>
    <row r="18" spans="1:22" x14ac:dyDescent="0.25">
      <c r="A18">
        <f>COUNTIF('Value Matchup'!$D$356:$D$423,B18)</f>
        <v>0</v>
      </c>
      <c r="B18" s="55" t="s">
        <v>128</v>
      </c>
      <c r="C18" s="59"/>
      <c r="D18" s="59"/>
      <c r="E18" s="59"/>
      <c r="F18" s="59"/>
      <c r="G18" s="59"/>
      <c r="H18" s="59"/>
      <c r="M18" t="s">
        <v>658</v>
      </c>
      <c r="N18" s="79" t="s">
        <v>514</v>
      </c>
      <c r="O18" s="80">
        <v>0</v>
      </c>
      <c r="P18" s="80">
        <v>0</v>
      </c>
      <c r="Q18" s="81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</row>
    <row r="19" spans="1:22" x14ac:dyDescent="0.25">
      <c r="A19">
        <f>COUNTIF('Value Matchup'!$D$356:$D$423,B19)</f>
        <v>0</v>
      </c>
      <c r="B19" t="s">
        <v>129</v>
      </c>
      <c r="C19" s="59"/>
      <c r="D19" s="59"/>
      <c r="E19" s="59"/>
      <c r="F19" s="59"/>
      <c r="G19" s="59"/>
      <c r="H19" s="59"/>
      <c r="M19" t="s">
        <v>557</v>
      </c>
      <c r="N19" s="79" t="s">
        <v>514</v>
      </c>
      <c r="O19" s="80">
        <v>0</v>
      </c>
      <c r="P19" s="80">
        <v>0</v>
      </c>
      <c r="Q19" s="81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</row>
    <row r="20" spans="1:22" x14ac:dyDescent="0.25">
      <c r="A20">
        <f>COUNTIF('Value Matchup'!$D$356:$D$423,B20)</f>
        <v>1</v>
      </c>
      <c r="B20" s="55" t="s">
        <v>130</v>
      </c>
      <c r="C20" s="59">
        <f t="shared" ref="C20:H20" si="3">Q20</f>
        <v>0.79</v>
      </c>
      <c r="D20" s="59">
        <f t="shared" si="3"/>
        <v>0.42</v>
      </c>
      <c r="E20" s="59">
        <f t="shared" si="3"/>
        <v>0.18</v>
      </c>
      <c r="F20" s="59">
        <f t="shared" si="3"/>
        <v>0.08</v>
      </c>
      <c r="G20" s="59">
        <f t="shared" si="3"/>
        <v>0.03</v>
      </c>
      <c r="H20" s="59">
        <f t="shared" si="3"/>
        <v>0.01</v>
      </c>
      <c r="K20">
        <v>5</v>
      </c>
      <c r="L20">
        <v>19</v>
      </c>
      <c r="M20" t="s">
        <v>774</v>
      </c>
      <c r="N20" s="79" t="s">
        <v>750</v>
      </c>
      <c r="O20" s="80">
        <v>1</v>
      </c>
      <c r="P20" s="80">
        <v>1</v>
      </c>
      <c r="Q20" s="81">
        <v>0.79</v>
      </c>
      <c r="R20" s="80">
        <v>0.42</v>
      </c>
      <c r="S20" s="80">
        <v>0.18</v>
      </c>
      <c r="T20" s="80">
        <v>0.08</v>
      </c>
      <c r="U20" s="80">
        <v>0.03</v>
      </c>
      <c r="V20" s="80">
        <v>0.01</v>
      </c>
    </row>
    <row r="21" spans="1:22" x14ac:dyDescent="0.25">
      <c r="A21">
        <f>COUNTIF('Value Matchup'!$D$356:$D$423,B21)</f>
        <v>0</v>
      </c>
      <c r="B21" t="s">
        <v>131</v>
      </c>
      <c r="C21" s="59"/>
      <c r="D21" s="59"/>
      <c r="E21" s="59"/>
      <c r="F21" s="59"/>
      <c r="G21" s="59"/>
      <c r="H21" s="59"/>
      <c r="M21" t="s">
        <v>558</v>
      </c>
      <c r="N21" s="79" t="s">
        <v>537</v>
      </c>
      <c r="O21" s="80">
        <v>0</v>
      </c>
      <c r="P21" s="80">
        <v>0</v>
      </c>
      <c r="Q21" s="81">
        <v>0</v>
      </c>
      <c r="R21" s="80">
        <v>0</v>
      </c>
      <c r="S21" s="80">
        <v>0</v>
      </c>
      <c r="T21" s="80">
        <v>0</v>
      </c>
      <c r="U21" s="80">
        <v>0</v>
      </c>
      <c r="V21" s="80">
        <v>0</v>
      </c>
    </row>
    <row r="22" spans="1:22" x14ac:dyDescent="0.25">
      <c r="A22">
        <f>COUNTIF('Value Matchup'!$D$356:$D$423,B22)</f>
        <v>0</v>
      </c>
      <c r="B22" s="55" t="s">
        <v>133</v>
      </c>
      <c r="C22" s="59"/>
      <c r="D22" s="59"/>
      <c r="E22" s="59"/>
      <c r="F22" s="59"/>
      <c r="G22" s="59"/>
      <c r="H22" s="59"/>
      <c r="M22" t="s">
        <v>775</v>
      </c>
      <c r="N22" s="79" t="s">
        <v>543</v>
      </c>
      <c r="O22" s="80">
        <v>0</v>
      </c>
      <c r="P22" s="80">
        <v>0</v>
      </c>
      <c r="Q22" s="81">
        <v>0</v>
      </c>
      <c r="R22" s="80">
        <v>0</v>
      </c>
      <c r="S22" s="80">
        <v>0</v>
      </c>
      <c r="T22" s="80">
        <v>0</v>
      </c>
      <c r="U22" s="80">
        <v>0</v>
      </c>
      <c r="V22" s="80">
        <v>0</v>
      </c>
    </row>
    <row r="23" spans="1:22" x14ac:dyDescent="0.25">
      <c r="A23">
        <f>COUNTIF('Value Matchup'!$D$356:$D$423,B23)</f>
        <v>1</v>
      </c>
      <c r="B23" t="s">
        <v>46</v>
      </c>
      <c r="C23" s="59">
        <f>Q23</f>
        <v>0.31</v>
      </c>
      <c r="D23" s="59">
        <f t="shared" ref="D23:H24" si="4">R23</f>
        <v>7.0000000000000007E-2</v>
      </c>
      <c r="E23" s="59">
        <f t="shared" si="4"/>
        <v>0.02</v>
      </c>
      <c r="F23" s="59">
        <f t="shared" si="4"/>
        <v>0.01</v>
      </c>
      <c r="G23" s="59">
        <f t="shared" si="4"/>
        <v>0</v>
      </c>
      <c r="H23" s="59">
        <f t="shared" si="4"/>
        <v>0</v>
      </c>
      <c r="K23">
        <v>9</v>
      </c>
      <c r="L23">
        <v>34</v>
      </c>
      <c r="M23" t="s">
        <v>776</v>
      </c>
      <c r="N23" s="79" t="s">
        <v>535</v>
      </c>
      <c r="O23" s="80">
        <v>0.73</v>
      </c>
      <c r="P23" s="80">
        <v>0.72</v>
      </c>
      <c r="Q23" s="81">
        <v>0.31</v>
      </c>
      <c r="R23" s="80">
        <v>7.0000000000000007E-2</v>
      </c>
      <c r="S23" s="80">
        <v>0.02</v>
      </c>
      <c r="T23" s="80">
        <v>0.01</v>
      </c>
      <c r="U23" s="80">
        <v>0</v>
      </c>
      <c r="V23" s="80">
        <v>0</v>
      </c>
    </row>
    <row r="24" spans="1:22" x14ac:dyDescent="0.25">
      <c r="A24">
        <f>COUNTIF('Value Matchup'!$D$356:$D$423,B24)</f>
        <v>1</v>
      </c>
      <c r="B24" s="55" t="s">
        <v>62</v>
      </c>
      <c r="C24" s="59">
        <f>Q24</f>
        <v>0.06</v>
      </c>
      <c r="D24" s="59">
        <f t="shared" si="4"/>
        <v>0.02</v>
      </c>
      <c r="E24" s="59">
        <f t="shared" si="4"/>
        <v>0</v>
      </c>
      <c r="F24" s="59">
        <f t="shared" si="4"/>
        <v>0</v>
      </c>
      <c r="G24" s="59">
        <f t="shared" si="4"/>
        <v>0</v>
      </c>
      <c r="H24" s="59">
        <f t="shared" si="4"/>
        <v>0</v>
      </c>
      <c r="M24" t="s">
        <v>559</v>
      </c>
      <c r="N24" s="79" t="s">
        <v>466</v>
      </c>
      <c r="O24" s="80">
        <v>0.28999999999999998</v>
      </c>
      <c r="P24" s="80">
        <v>0.22</v>
      </c>
      <c r="Q24" s="81">
        <v>0.06</v>
      </c>
      <c r="R24" s="80">
        <v>0.02</v>
      </c>
      <c r="S24" s="80">
        <v>0</v>
      </c>
      <c r="T24" s="80">
        <v>0</v>
      </c>
      <c r="U24" s="80">
        <v>0</v>
      </c>
      <c r="V24" s="80">
        <v>0</v>
      </c>
    </row>
    <row r="25" spans="1:22" x14ac:dyDescent="0.25">
      <c r="A25">
        <f>COUNTIF('Value Matchup'!$D$356:$D$423,B25)</f>
        <v>0</v>
      </c>
      <c r="B25" t="s">
        <v>135</v>
      </c>
      <c r="C25" s="59"/>
      <c r="D25" s="59"/>
      <c r="E25" s="59"/>
      <c r="F25" s="59"/>
      <c r="G25" s="59"/>
      <c r="H25" s="59"/>
      <c r="M25" t="s">
        <v>777</v>
      </c>
      <c r="N25" s="79" t="s">
        <v>449</v>
      </c>
      <c r="O25" s="80">
        <v>0</v>
      </c>
      <c r="P25" s="80">
        <v>0</v>
      </c>
      <c r="Q25" s="81">
        <v>0</v>
      </c>
      <c r="R25" s="80">
        <v>0</v>
      </c>
      <c r="S25" s="80">
        <v>0</v>
      </c>
      <c r="T25" s="80">
        <v>0</v>
      </c>
      <c r="U25" s="80">
        <v>0</v>
      </c>
      <c r="V25" s="80">
        <v>0</v>
      </c>
    </row>
    <row r="26" spans="1:22" x14ac:dyDescent="0.25">
      <c r="A26">
        <f>COUNTIF('Value Matchup'!$D$356:$D$423,B26)</f>
        <v>0</v>
      </c>
      <c r="B26" s="55" t="s">
        <v>137</v>
      </c>
      <c r="C26" s="59"/>
      <c r="D26" s="59"/>
      <c r="E26" s="59"/>
      <c r="F26" s="59"/>
      <c r="G26" s="59"/>
      <c r="H26" s="59"/>
      <c r="M26" t="s">
        <v>659</v>
      </c>
      <c r="N26" s="79">
        <v>43761</v>
      </c>
      <c r="O26" s="80">
        <v>0</v>
      </c>
      <c r="P26" s="80">
        <v>0</v>
      </c>
      <c r="Q26" s="81">
        <v>0</v>
      </c>
      <c r="R26" s="80">
        <v>0</v>
      </c>
      <c r="S26" s="80">
        <v>0</v>
      </c>
      <c r="T26" s="80">
        <v>0</v>
      </c>
      <c r="U26" s="80">
        <v>0</v>
      </c>
      <c r="V26" s="80">
        <v>0</v>
      </c>
    </row>
    <row r="27" spans="1:22" x14ac:dyDescent="0.25">
      <c r="A27">
        <f>COUNTIF('Value Matchup'!$D$356:$D$423,B27)</f>
        <v>0</v>
      </c>
      <c r="B27" t="s">
        <v>138</v>
      </c>
      <c r="C27" s="59"/>
      <c r="D27" s="59"/>
      <c r="E27" s="59"/>
      <c r="F27" s="59"/>
      <c r="G27" s="59"/>
      <c r="H27" s="59"/>
      <c r="M27" t="s">
        <v>778</v>
      </c>
      <c r="N27" s="79" t="s">
        <v>551</v>
      </c>
      <c r="O27" s="80">
        <v>0</v>
      </c>
      <c r="P27" s="80">
        <v>0</v>
      </c>
      <c r="Q27" s="81">
        <v>0</v>
      </c>
      <c r="R27" s="80">
        <v>0</v>
      </c>
      <c r="S27" s="80">
        <v>0</v>
      </c>
      <c r="T27" s="80">
        <v>0</v>
      </c>
      <c r="U27" s="80">
        <v>0</v>
      </c>
      <c r="V27" s="80">
        <v>0</v>
      </c>
    </row>
    <row r="28" spans="1:22" x14ac:dyDescent="0.25">
      <c r="A28">
        <f>COUNTIF('Value Matchup'!$D$356:$D$423,B28)</f>
        <v>0</v>
      </c>
      <c r="B28" s="55" t="s">
        <v>139</v>
      </c>
      <c r="C28" s="59"/>
      <c r="D28" s="59"/>
      <c r="E28" s="59"/>
      <c r="F28" s="59"/>
      <c r="G28" s="59"/>
      <c r="H28" s="59"/>
      <c r="M28" t="s">
        <v>660</v>
      </c>
      <c r="N28" s="79" t="s">
        <v>449</v>
      </c>
      <c r="O28" s="80">
        <v>0</v>
      </c>
      <c r="P28" s="80">
        <v>0</v>
      </c>
      <c r="Q28" s="81">
        <v>0</v>
      </c>
      <c r="R28" s="80">
        <v>0</v>
      </c>
      <c r="S28" s="80">
        <v>0</v>
      </c>
      <c r="T28" s="80">
        <v>0</v>
      </c>
      <c r="U28" s="80">
        <v>0</v>
      </c>
      <c r="V28" s="80">
        <v>0</v>
      </c>
    </row>
    <row r="29" spans="1:22" x14ac:dyDescent="0.25">
      <c r="A29">
        <f>COUNTIF('Value Matchup'!$D$356:$D$423,B29)</f>
        <v>0</v>
      </c>
      <c r="B29" t="s">
        <v>141</v>
      </c>
      <c r="C29" s="59"/>
      <c r="D29" s="59"/>
      <c r="E29" s="59"/>
      <c r="F29" s="59"/>
      <c r="G29" s="59"/>
      <c r="H29" s="59"/>
      <c r="M29" t="s">
        <v>560</v>
      </c>
      <c r="N29" s="79" t="s">
        <v>549</v>
      </c>
      <c r="O29" s="80">
        <v>0</v>
      </c>
      <c r="P29" s="80">
        <v>0</v>
      </c>
      <c r="Q29" s="81">
        <v>0</v>
      </c>
      <c r="R29" s="80">
        <v>0</v>
      </c>
      <c r="S29" s="80">
        <v>0</v>
      </c>
      <c r="T29" s="80">
        <v>0</v>
      </c>
      <c r="U29" s="80">
        <v>0</v>
      </c>
      <c r="V29" s="80">
        <v>0</v>
      </c>
    </row>
    <row r="30" spans="1:22" x14ac:dyDescent="0.25">
      <c r="A30">
        <f>COUNTIF('Value Matchup'!$D$356:$D$423,B30)</f>
        <v>0</v>
      </c>
      <c r="B30" s="55" t="s">
        <v>142</v>
      </c>
      <c r="C30" s="59"/>
      <c r="D30" s="59"/>
      <c r="E30" s="59"/>
      <c r="F30" s="59"/>
      <c r="G30" s="59"/>
      <c r="H30" s="59"/>
      <c r="M30" t="s">
        <v>779</v>
      </c>
      <c r="N30" s="79" t="s">
        <v>761</v>
      </c>
      <c r="O30" s="80">
        <v>0.01</v>
      </c>
      <c r="P30" s="80">
        <v>0.01</v>
      </c>
      <c r="Q30" s="81">
        <v>0</v>
      </c>
      <c r="R30" s="80">
        <v>0</v>
      </c>
      <c r="S30" s="80">
        <v>0</v>
      </c>
      <c r="T30" s="80">
        <v>0</v>
      </c>
      <c r="U30" s="80">
        <v>0</v>
      </c>
      <c r="V30" s="80">
        <v>0</v>
      </c>
    </row>
    <row r="31" spans="1:22" x14ac:dyDescent="0.25">
      <c r="A31">
        <f>COUNTIF('Value Matchup'!$D$356:$D$423,B31)</f>
        <v>1</v>
      </c>
      <c r="B31" t="s">
        <v>143</v>
      </c>
      <c r="C31" s="59">
        <f t="shared" ref="C31:H31" si="5">Q31</f>
        <v>0.04</v>
      </c>
      <c r="D31" s="59">
        <f t="shared" si="5"/>
        <v>0.01</v>
      </c>
      <c r="E31" s="59">
        <f t="shared" si="5"/>
        <v>0</v>
      </c>
      <c r="F31" s="59">
        <f t="shared" si="5"/>
        <v>0</v>
      </c>
      <c r="G31" s="59">
        <f t="shared" si="5"/>
        <v>0</v>
      </c>
      <c r="H31" s="59">
        <f t="shared" si="5"/>
        <v>0</v>
      </c>
      <c r="K31">
        <v>15</v>
      </c>
      <c r="L31">
        <v>61</v>
      </c>
      <c r="M31" t="s">
        <v>661</v>
      </c>
      <c r="N31" s="79" t="s">
        <v>544</v>
      </c>
      <c r="O31" s="80">
        <v>1</v>
      </c>
      <c r="P31" s="80">
        <v>1</v>
      </c>
      <c r="Q31" s="81">
        <v>0.04</v>
      </c>
      <c r="R31" s="80">
        <v>0.01</v>
      </c>
      <c r="S31" s="80">
        <v>0</v>
      </c>
      <c r="T31" s="80">
        <v>0</v>
      </c>
      <c r="U31" s="80">
        <v>0</v>
      </c>
      <c r="V31" s="80">
        <v>0</v>
      </c>
    </row>
    <row r="32" spans="1:22" x14ac:dyDescent="0.25">
      <c r="A32">
        <f>COUNTIF('Value Matchup'!$D$356:$D$423,B32)</f>
        <v>0</v>
      </c>
      <c r="B32" s="55" t="s">
        <v>145</v>
      </c>
      <c r="C32" s="59"/>
      <c r="D32" s="59"/>
      <c r="E32" s="59"/>
      <c r="F32" s="59"/>
      <c r="G32" s="59"/>
      <c r="H32" s="59"/>
      <c r="M32" t="s">
        <v>563</v>
      </c>
      <c r="N32" s="79" t="s">
        <v>535</v>
      </c>
      <c r="O32" s="80">
        <v>0.02</v>
      </c>
      <c r="P32" s="80">
        <v>0.01</v>
      </c>
      <c r="Q32" s="81">
        <v>0</v>
      </c>
      <c r="R32" s="80">
        <v>0</v>
      </c>
      <c r="S32" s="80">
        <v>0</v>
      </c>
      <c r="T32" s="80">
        <v>0</v>
      </c>
      <c r="U32" s="80">
        <v>0</v>
      </c>
      <c r="V32" s="80">
        <v>0</v>
      </c>
    </row>
    <row r="33" spans="1:22" x14ac:dyDescent="0.25">
      <c r="A33">
        <f>COUNTIF('Value Matchup'!$D$356:$D$423,B33)</f>
        <v>0</v>
      </c>
      <c r="B33" t="s">
        <v>147</v>
      </c>
      <c r="C33" s="59"/>
      <c r="D33" s="59"/>
      <c r="E33" s="59"/>
      <c r="F33" s="59"/>
      <c r="G33" s="59"/>
      <c r="H33" s="59"/>
      <c r="M33" t="s">
        <v>561</v>
      </c>
      <c r="N33" s="79" t="s">
        <v>446</v>
      </c>
      <c r="O33" s="80">
        <v>0</v>
      </c>
      <c r="P33" s="80">
        <v>0</v>
      </c>
      <c r="Q33" s="81">
        <v>0</v>
      </c>
      <c r="R33" s="80">
        <v>0</v>
      </c>
      <c r="S33" s="80">
        <v>0</v>
      </c>
      <c r="T33" s="80">
        <v>0</v>
      </c>
      <c r="U33" s="80">
        <v>0</v>
      </c>
      <c r="V33" s="80">
        <v>0</v>
      </c>
    </row>
    <row r="34" spans="1:22" x14ac:dyDescent="0.25">
      <c r="A34">
        <f>COUNTIF('Value Matchup'!$D$356:$D$423,B34)</f>
        <v>0</v>
      </c>
      <c r="B34" s="55" t="s">
        <v>149</v>
      </c>
      <c r="C34" s="59">
        <f>Q35</f>
        <v>0</v>
      </c>
      <c r="D34" s="59">
        <f t="shared" ref="D34:H35" si="6">R35</f>
        <v>0</v>
      </c>
      <c r="E34" s="59">
        <f t="shared" si="6"/>
        <v>0</v>
      </c>
      <c r="F34" s="59">
        <f t="shared" si="6"/>
        <v>0</v>
      </c>
      <c r="G34" s="59">
        <f t="shared" si="6"/>
        <v>0</v>
      </c>
      <c r="H34" s="59">
        <f t="shared" si="6"/>
        <v>0</v>
      </c>
      <c r="M34" t="s">
        <v>562</v>
      </c>
      <c r="N34" s="79">
        <v>43758</v>
      </c>
      <c r="O34" s="80">
        <v>0</v>
      </c>
      <c r="P34" s="80">
        <v>0</v>
      </c>
      <c r="Q34" s="81">
        <v>0</v>
      </c>
      <c r="R34" s="80">
        <v>0</v>
      </c>
      <c r="S34" s="80">
        <v>0</v>
      </c>
      <c r="T34" s="80">
        <v>0</v>
      </c>
      <c r="U34" s="80">
        <v>0</v>
      </c>
      <c r="V34" s="80">
        <v>0</v>
      </c>
    </row>
    <row r="35" spans="1:22" x14ac:dyDescent="0.25">
      <c r="A35">
        <f>COUNTIF('Value Matchup'!$D$356:$D$423,B35)</f>
        <v>1</v>
      </c>
      <c r="B35" t="s">
        <v>30</v>
      </c>
      <c r="C35" s="59">
        <f>Q36</f>
        <v>0.74</v>
      </c>
      <c r="D35" s="59">
        <f t="shared" si="6"/>
        <v>0.38</v>
      </c>
      <c r="E35" s="59">
        <f t="shared" si="6"/>
        <v>0.12</v>
      </c>
      <c r="F35" s="59">
        <f t="shared" si="6"/>
        <v>0.04</v>
      </c>
      <c r="G35" s="59">
        <f t="shared" si="6"/>
        <v>0.01</v>
      </c>
      <c r="H35" s="59">
        <f t="shared" si="6"/>
        <v>0</v>
      </c>
      <c r="M35" t="s">
        <v>662</v>
      </c>
      <c r="N35" s="79" t="s">
        <v>547</v>
      </c>
      <c r="O35" s="80">
        <v>0</v>
      </c>
      <c r="P35" s="80">
        <v>0</v>
      </c>
      <c r="Q35" s="81">
        <v>0</v>
      </c>
      <c r="R35" s="80">
        <v>0</v>
      </c>
      <c r="S35" s="80">
        <v>0</v>
      </c>
      <c r="T35" s="80">
        <v>0</v>
      </c>
      <c r="U35" s="80">
        <v>0</v>
      </c>
      <c r="V35" s="80">
        <v>0</v>
      </c>
    </row>
    <row r="36" spans="1:22" x14ac:dyDescent="0.25">
      <c r="A36">
        <f>COUNTIF('Value Matchup'!$D$356:$D$423,B36)</f>
        <v>0</v>
      </c>
      <c r="B36" s="55" t="s">
        <v>33</v>
      </c>
      <c r="C36" s="59"/>
      <c r="D36" s="59"/>
      <c r="E36" s="59"/>
      <c r="F36" s="59"/>
      <c r="G36" s="59"/>
      <c r="H36" s="59"/>
      <c r="K36">
        <v>4</v>
      </c>
      <c r="L36">
        <v>16</v>
      </c>
      <c r="M36" t="s">
        <v>780</v>
      </c>
      <c r="N36" s="79" t="s">
        <v>751</v>
      </c>
      <c r="O36" s="80">
        <v>1</v>
      </c>
      <c r="P36" s="80">
        <v>1</v>
      </c>
      <c r="Q36" s="81">
        <v>0.74</v>
      </c>
      <c r="R36" s="80">
        <v>0.38</v>
      </c>
      <c r="S36" s="80">
        <v>0.12</v>
      </c>
      <c r="T36" s="80">
        <v>0.04</v>
      </c>
      <c r="U36" s="80">
        <v>0.01</v>
      </c>
      <c r="V36" s="80">
        <v>0</v>
      </c>
    </row>
    <row r="37" spans="1:22" x14ac:dyDescent="0.25">
      <c r="A37">
        <f>COUNTIF('Value Matchup'!$D$356:$D$423,B37)</f>
        <v>0</v>
      </c>
      <c r="B37" t="s">
        <v>72</v>
      </c>
      <c r="C37" s="59"/>
      <c r="D37" s="59"/>
      <c r="E37" s="59"/>
      <c r="F37" s="59"/>
      <c r="G37" s="59"/>
      <c r="H37" s="59"/>
      <c r="M37" t="s">
        <v>663</v>
      </c>
      <c r="N37" s="79" t="s">
        <v>517</v>
      </c>
      <c r="O37" s="80">
        <v>0</v>
      </c>
      <c r="P37" s="80">
        <v>0</v>
      </c>
      <c r="Q37" s="81">
        <v>0</v>
      </c>
      <c r="R37" s="80">
        <v>0</v>
      </c>
      <c r="S37" s="80">
        <v>0</v>
      </c>
      <c r="T37" s="80">
        <v>0</v>
      </c>
      <c r="U37" s="80">
        <v>0</v>
      </c>
      <c r="V37" s="80">
        <v>0</v>
      </c>
    </row>
    <row r="38" spans="1:22" x14ac:dyDescent="0.25">
      <c r="A38">
        <f>COUNTIF('Value Matchup'!$D$356:$D$423,B38)</f>
        <v>0</v>
      </c>
      <c r="B38" s="55" t="s">
        <v>505</v>
      </c>
      <c r="C38" s="59"/>
      <c r="D38" s="59"/>
      <c r="E38" s="59"/>
      <c r="F38" s="59"/>
      <c r="G38" s="59"/>
      <c r="H38" s="59"/>
      <c r="M38" t="s">
        <v>564</v>
      </c>
      <c r="N38" s="79">
        <v>43639</v>
      </c>
      <c r="O38" s="80">
        <v>0</v>
      </c>
      <c r="P38" s="80">
        <v>0</v>
      </c>
      <c r="Q38" s="81">
        <v>0</v>
      </c>
      <c r="R38" s="80">
        <v>0</v>
      </c>
      <c r="S38" s="80">
        <v>0</v>
      </c>
      <c r="T38" s="80">
        <v>0</v>
      </c>
      <c r="U38" s="80">
        <v>0</v>
      </c>
      <c r="V38" s="80">
        <v>0</v>
      </c>
    </row>
    <row r="39" spans="1:22" x14ac:dyDescent="0.25">
      <c r="A39">
        <f>COUNTIF('Value Matchup'!$D$356:$D$423,B39)</f>
        <v>0</v>
      </c>
      <c r="B39" t="s">
        <v>152</v>
      </c>
      <c r="C39" s="59"/>
      <c r="D39" s="59"/>
      <c r="E39" s="59"/>
      <c r="F39" s="59"/>
      <c r="G39" s="59"/>
      <c r="H39" s="59"/>
      <c r="M39" t="s">
        <v>781</v>
      </c>
      <c r="N39" s="79" t="s">
        <v>543</v>
      </c>
      <c r="O39" s="80">
        <v>0</v>
      </c>
      <c r="P39" s="80">
        <v>0</v>
      </c>
      <c r="Q39" s="81">
        <v>0</v>
      </c>
      <c r="R39" s="80">
        <v>0</v>
      </c>
      <c r="S39" s="80">
        <v>0</v>
      </c>
      <c r="T39" s="80">
        <v>0</v>
      </c>
      <c r="U39" s="80">
        <v>0</v>
      </c>
      <c r="V39" s="80">
        <v>0</v>
      </c>
    </row>
    <row r="40" spans="1:22" x14ac:dyDescent="0.25">
      <c r="A40">
        <f>COUNTIF('Value Matchup'!$D$356:$D$423,B40)</f>
        <v>0</v>
      </c>
      <c r="B40" s="55" t="s">
        <v>154</v>
      </c>
      <c r="C40" s="59"/>
      <c r="D40" s="59"/>
      <c r="E40" s="59"/>
      <c r="F40" s="59"/>
      <c r="G40" s="59"/>
      <c r="H40" s="59"/>
      <c r="M40" t="s">
        <v>782</v>
      </c>
      <c r="N40" s="79" t="s">
        <v>445</v>
      </c>
      <c r="O40" s="80">
        <v>0</v>
      </c>
      <c r="P40" s="80">
        <v>0</v>
      </c>
      <c r="Q40" s="81">
        <v>0</v>
      </c>
      <c r="R40" s="80">
        <v>0</v>
      </c>
      <c r="S40" s="80">
        <v>0</v>
      </c>
      <c r="T40" s="80">
        <v>0</v>
      </c>
      <c r="U40" s="80">
        <v>0</v>
      </c>
      <c r="V40" s="80">
        <v>0</v>
      </c>
    </row>
    <row r="41" spans="1:22" x14ac:dyDescent="0.25">
      <c r="A41">
        <f>COUNTIF('Value Matchup'!$D$356:$D$423,B41)</f>
        <v>0</v>
      </c>
      <c r="B41" t="s">
        <v>156</v>
      </c>
      <c r="C41" s="59"/>
      <c r="D41" s="59"/>
      <c r="E41" s="59"/>
      <c r="F41" s="59"/>
      <c r="G41" s="59"/>
      <c r="H41" s="59"/>
      <c r="M41" t="s">
        <v>565</v>
      </c>
      <c r="N41" s="79" t="s">
        <v>441</v>
      </c>
      <c r="O41" s="80">
        <v>0</v>
      </c>
      <c r="P41" s="80">
        <v>0</v>
      </c>
      <c r="Q41" s="81">
        <v>0</v>
      </c>
      <c r="R41" s="80">
        <v>0</v>
      </c>
      <c r="S41" s="80">
        <v>0</v>
      </c>
      <c r="T41" s="80">
        <v>0</v>
      </c>
      <c r="U41" s="80">
        <v>0</v>
      </c>
      <c r="V41" s="80">
        <v>0</v>
      </c>
    </row>
    <row r="42" spans="1:22" x14ac:dyDescent="0.25">
      <c r="A42">
        <f>COUNTIF('Value Matchup'!$D$356:$D$423,B42)</f>
        <v>0</v>
      </c>
      <c r="B42" s="55" t="s">
        <v>157</v>
      </c>
      <c r="C42" s="59"/>
      <c r="D42" s="59"/>
      <c r="E42" s="59"/>
      <c r="F42" s="59"/>
      <c r="G42" s="59"/>
      <c r="H42" s="59"/>
      <c r="M42" t="s">
        <v>664</v>
      </c>
      <c r="N42" s="79">
        <v>43700</v>
      </c>
      <c r="O42" s="80">
        <v>0</v>
      </c>
      <c r="P42" s="80">
        <v>0</v>
      </c>
      <c r="Q42" s="81">
        <v>0</v>
      </c>
      <c r="R42" s="80">
        <v>0</v>
      </c>
      <c r="S42" s="80">
        <v>0</v>
      </c>
      <c r="T42" s="80">
        <v>0</v>
      </c>
      <c r="U42" s="80">
        <v>0</v>
      </c>
      <c r="V42" s="80">
        <v>0</v>
      </c>
    </row>
    <row r="43" spans="1:22" x14ac:dyDescent="0.25">
      <c r="A43">
        <f>COUNTIF('Value Matchup'!$D$356:$D$423,B43)</f>
        <v>0</v>
      </c>
      <c r="B43" t="s">
        <v>84</v>
      </c>
      <c r="C43" s="59"/>
      <c r="D43" s="59"/>
      <c r="E43" s="59"/>
      <c r="F43" s="59"/>
      <c r="G43" s="59"/>
      <c r="H43" s="59"/>
      <c r="M43" t="s">
        <v>566</v>
      </c>
      <c r="N43" s="79" t="s">
        <v>538</v>
      </c>
      <c r="O43" s="80">
        <v>0</v>
      </c>
      <c r="P43" s="80">
        <v>0</v>
      </c>
      <c r="Q43" s="81">
        <v>0</v>
      </c>
      <c r="R43" s="80">
        <v>0</v>
      </c>
      <c r="S43" s="80">
        <v>0</v>
      </c>
      <c r="T43" s="80">
        <v>0</v>
      </c>
      <c r="U43" s="80">
        <v>0</v>
      </c>
      <c r="V43" s="80">
        <v>0</v>
      </c>
    </row>
    <row r="44" spans="1:22" x14ac:dyDescent="0.25">
      <c r="A44">
        <f>COUNTIF('Value Matchup'!$D$356:$D$423,B44)</f>
        <v>0</v>
      </c>
      <c r="B44" s="55" t="s">
        <v>158</v>
      </c>
      <c r="C44" s="59"/>
      <c r="D44" s="59"/>
      <c r="E44" s="59"/>
      <c r="F44" s="59"/>
      <c r="G44" s="59"/>
      <c r="H44" s="59"/>
      <c r="M44" t="s">
        <v>665</v>
      </c>
      <c r="N44" s="79" t="s">
        <v>550</v>
      </c>
      <c r="O44" s="80">
        <v>0</v>
      </c>
      <c r="P44" s="80">
        <v>0</v>
      </c>
      <c r="Q44" s="81">
        <v>0</v>
      </c>
      <c r="R44" s="80">
        <v>0</v>
      </c>
      <c r="S44" s="80">
        <v>0</v>
      </c>
      <c r="T44" s="80">
        <v>0</v>
      </c>
      <c r="U44" s="80">
        <v>0</v>
      </c>
      <c r="V44" s="80">
        <v>0</v>
      </c>
    </row>
    <row r="45" spans="1:22" x14ac:dyDescent="0.25">
      <c r="A45">
        <f>COUNTIF('Value Matchup'!$D$356:$D$423,B45)</f>
        <v>0</v>
      </c>
      <c r="B45" t="s">
        <v>160</v>
      </c>
      <c r="C45" s="59"/>
      <c r="D45" s="59"/>
      <c r="E45" s="59"/>
      <c r="F45" s="59"/>
      <c r="G45" s="59"/>
      <c r="H45" s="59"/>
      <c r="M45" t="s">
        <v>783</v>
      </c>
      <c r="N45" s="79" t="s">
        <v>552</v>
      </c>
      <c r="O45" s="80">
        <v>0</v>
      </c>
      <c r="P45" s="80">
        <v>0</v>
      </c>
      <c r="Q45" s="81">
        <v>0</v>
      </c>
      <c r="R45" s="80">
        <v>0</v>
      </c>
      <c r="S45" s="80">
        <v>0</v>
      </c>
      <c r="T45" s="80">
        <v>0</v>
      </c>
      <c r="U45" s="80">
        <v>0</v>
      </c>
      <c r="V45" s="80">
        <v>0</v>
      </c>
    </row>
    <row r="46" spans="1:22" x14ac:dyDescent="0.25">
      <c r="A46">
        <f>COUNTIF('Value Matchup'!$D$356:$D$423,B46)</f>
        <v>0</v>
      </c>
      <c r="B46" s="55" t="s">
        <v>162</v>
      </c>
      <c r="C46" s="59"/>
      <c r="D46" s="59"/>
      <c r="E46" s="59"/>
      <c r="F46" s="59"/>
      <c r="G46" s="59"/>
      <c r="H46" s="59"/>
      <c r="M46" t="s">
        <v>519</v>
      </c>
      <c r="N46" s="79">
        <v>43789</v>
      </c>
      <c r="O46" s="80">
        <v>0</v>
      </c>
      <c r="P46" s="80">
        <v>0</v>
      </c>
      <c r="Q46" s="81">
        <v>0</v>
      </c>
      <c r="R46" s="80">
        <v>0</v>
      </c>
      <c r="S46" s="80">
        <v>0</v>
      </c>
      <c r="T46" s="80">
        <v>0</v>
      </c>
      <c r="U46" s="80">
        <v>0</v>
      </c>
      <c r="V46" s="80">
        <v>0</v>
      </c>
    </row>
    <row r="47" spans="1:22" x14ac:dyDescent="0.25">
      <c r="A47">
        <f>COUNTIF('Value Matchup'!$D$356:$D$423,B47)</f>
        <v>0</v>
      </c>
      <c r="B47" t="s">
        <v>163</v>
      </c>
      <c r="C47" s="59"/>
      <c r="D47" s="59"/>
      <c r="E47" s="59"/>
      <c r="F47" s="59"/>
      <c r="G47" s="59"/>
      <c r="H47" s="59"/>
      <c r="K47">
        <v>7</v>
      </c>
      <c r="L47">
        <v>25</v>
      </c>
      <c r="M47" t="s">
        <v>784</v>
      </c>
      <c r="N47" s="79" t="s">
        <v>453</v>
      </c>
      <c r="O47" s="80">
        <v>1</v>
      </c>
      <c r="P47" s="80">
        <v>1</v>
      </c>
      <c r="Q47" s="81">
        <v>0.51</v>
      </c>
      <c r="R47" s="80">
        <v>0.13</v>
      </c>
      <c r="S47" s="80">
        <v>0.03</v>
      </c>
      <c r="T47" s="80">
        <v>0.01</v>
      </c>
      <c r="U47" s="80">
        <v>0</v>
      </c>
      <c r="V47" s="80">
        <v>0</v>
      </c>
    </row>
    <row r="48" spans="1:22" x14ac:dyDescent="0.25">
      <c r="A48">
        <f>COUNTIF('Value Matchup'!$D$356:$D$423,B48)</f>
        <v>0</v>
      </c>
      <c r="B48" s="55" t="s">
        <v>164</v>
      </c>
      <c r="C48" s="59"/>
      <c r="D48" s="59"/>
      <c r="E48" s="59"/>
      <c r="F48" s="59"/>
      <c r="G48" s="59"/>
      <c r="H48" s="59"/>
      <c r="M48" t="s">
        <v>785</v>
      </c>
      <c r="N48" s="79" t="s">
        <v>545</v>
      </c>
      <c r="O48" s="80">
        <v>0</v>
      </c>
      <c r="P48" s="80">
        <v>0</v>
      </c>
      <c r="Q48" s="81">
        <v>0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</row>
    <row r="49" spans="1:22" x14ac:dyDescent="0.25">
      <c r="A49">
        <f>COUNTIF('Value Matchup'!$D$356:$D$423,B49)</f>
        <v>0</v>
      </c>
      <c r="B49" t="s">
        <v>506</v>
      </c>
      <c r="C49" s="59"/>
      <c r="D49" s="59"/>
      <c r="E49" s="59"/>
      <c r="F49" s="59"/>
      <c r="G49" s="59"/>
      <c r="H49" s="59"/>
      <c r="M49" t="s">
        <v>666</v>
      </c>
      <c r="N49" s="79" t="s">
        <v>536</v>
      </c>
      <c r="O49" s="80">
        <v>0</v>
      </c>
      <c r="P49" s="80">
        <v>0</v>
      </c>
      <c r="Q49" s="81">
        <v>0</v>
      </c>
      <c r="R49" s="80">
        <v>0</v>
      </c>
      <c r="S49" s="80">
        <v>0</v>
      </c>
      <c r="T49" s="80">
        <v>0</v>
      </c>
      <c r="U49" s="80">
        <v>0</v>
      </c>
      <c r="V49" s="80">
        <v>0</v>
      </c>
    </row>
    <row r="50" spans="1:22" x14ac:dyDescent="0.25">
      <c r="A50">
        <f>COUNTIF('Value Matchup'!$D$356:$D$423,B50)</f>
        <v>0</v>
      </c>
      <c r="B50" s="55" t="s">
        <v>165</v>
      </c>
      <c r="C50" s="59"/>
      <c r="D50" s="59"/>
      <c r="E50" s="59"/>
      <c r="F50" s="59"/>
      <c r="G50" s="59"/>
      <c r="H50" s="59"/>
      <c r="M50" t="s">
        <v>567</v>
      </c>
      <c r="N50" s="79" t="s">
        <v>542</v>
      </c>
      <c r="O50" s="80">
        <v>0</v>
      </c>
      <c r="P50" s="80">
        <v>0</v>
      </c>
      <c r="Q50" s="81">
        <v>0</v>
      </c>
      <c r="R50" s="80">
        <v>0</v>
      </c>
      <c r="S50" s="80">
        <v>0</v>
      </c>
      <c r="T50" s="80">
        <v>0</v>
      </c>
      <c r="U50" s="80">
        <v>0</v>
      </c>
      <c r="V50" s="80">
        <v>0</v>
      </c>
    </row>
    <row r="51" spans="1:22" x14ac:dyDescent="0.25">
      <c r="A51">
        <f>COUNTIF('Value Matchup'!$D$356:$D$423,B51)</f>
        <v>0</v>
      </c>
      <c r="B51" t="s">
        <v>166</v>
      </c>
      <c r="C51" s="59"/>
      <c r="D51" s="59"/>
      <c r="E51" s="59"/>
      <c r="F51" s="59"/>
      <c r="G51" s="59"/>
      <c r="H51" s="59"/>
      <c r="M51" t="s">
        <v>568</v>
      </c>
      <c r="N51" s="79">
        <v>43698</v>
      </c>
      <c r="O51" s="80">
        <v>0</v>
      </c>
      <c r="P51" s="80">
        <v>0</v>
      </c>
      <c r="Q51" s="81">
        <v>0</v>
      </c>
      <c r="R51" s="80">
        <v>0</v>
      </c>
      <c r="S51" s="80">
        <v>0</v>
      </c>
      <c r="T51" s="80">
        <v>0</v>
      </c>
      <c r="U51" s="80">
        <v>0</v>
      </c>
      <c r="V51" s="80">
        <v>0</v>
      </c>
    </row>
    <row r="52" spans="1:22" x14ac:dyDescent="0.25">
      <c r="A52">
        <f>COUNTIF('Value Matchup'!$D$356:$D$423,B52)</f>
        <v>0</v>
      </c>
      <c r="B52" s="55" t="s">
        <v>168</v>
      </c>
      <c r="C52" s="59"/>
      <c r="D52" s="59"/>
      <c r="E52" s="59"/>
      <c r="F52" s="59"/>
      <c r="G52" s="59"/>
      <c r="H52" s="59"/>
      <c r="M52" t="s">
        <v>569</v>
      </c>
      <c r="N52" s="79">
        <v>43819</v>
      </c>
      <c r="O52" s="80">
        <v>0</v>
      </c>
      <c r="P52" s="80">
        <v>0</v>
      </c>
      <c r="Q52" s="81">
        <v>0</v>
      </c>
      <c r="R52" s="80">
        <v>0</v>
      </c>
      <c r="S52" s="80">
        <v>0</v>
      </c>
      <c r="T52" s="80">
        <v>0</v>
      </c>
      <c r="U52" s="80">
        <v>0</v>
      </c>
      <c r="V52" s="80">
        <v>0</v>
      </c>
    </row>
    <row r="53" spans="1:22" x14ac:dyDescent="0.25">
      <c r="A53">
        <f>COUNTIF('Value Matchup'!$D$356:$D$423,B53)</f>
        <v>0</v>
      </c>
      <c r="B53" t="s">
        <v>170</v>
      </c>
      <c r="C53" s="59"/>
      <c r="D53" s="59"/>
      <c r="E53" s="59"/>
      <c r="F53" s="59"/>
      <c r="G53" s="59"/>
      <c r="H53" s="59"/>
      <c r="M53" t="s">
        <v>786</v>
      </c>
      <c r="N53" s="79">
        <v>43553</v>
      </c>
      <c r="O53" s="80">
        <v>0</v>
      </c>
      <c r="P53" s="80">
        <v>0</v>
      </c>
      <c r="Q53" s="81">
        <v>0</v>
      </c>
      <c r="R53" s="80">
        <v>0</v>
      </c>
      <c r="S53" s="80">
        <v>0</v>
      </c>
      <c r="T53" s="80">
        <v>0</v>
      </c>
      <c r="U53" s="80">
        <v>0</v>
      </c>
      <c r="V53" s="80">
        <v>0</v>
      </c>
    </row>
    <row r="54" spans="1:22" x14ac:dyDescent="0.25">
      <c r="A54">
        <f>COUNTIF('Value Matchup'!$D$356:$D$423,B54)</f>
        <v>1</v>
      </c>
      <c r="B54" s="55" t="s">
        <v>28</v>
      </c>
      <c r="C54" s="59">
        <f>Q54</f>
        <v>0.64</v>
      </c>
      <c r="D54" s="59">
        <f t="shared" ref="D54:H55" si="7">R54</f>
        <v>0.25</v>
      </c>
      <c r="E54" s="59">
        <f t="shared" si="7"/>
        <v>7.0000000000000007E-2</v>
      </c>
      <c r="F54" s="59">
        <f t="shared" si="7"/>
        <v>0.02</v>
      </c>
      <c r="G54" s="59">
        <f t="shared" si="7"/>
        <v>0</v>
      </c>
      <c r="H54" s="59">
        <f t="shared" si="7"/>
        <v>0</v>
      </c>
      <c r="K54">
        <v>5</v>
      </c>
      <c r="L54">
        <v>18</v>
      </c>
      <c r="M54" t="s">
        <v>787</v>
      </c>
      <c r="N54" s="79" t="s">
        <v>747</v>
      </c>
      <c r="O54" s="80">
        <v>1</v>
      </c>
      <c r="P54" s="80">
        <v>1</v>
      </c>
      <c r="Q54" s="81">
        <v>0.64</v>
      </c>
      <c r="R54" s="80">
        <v>0.25</v>
      </c>
      <c r="S54" s="80">
        <v>7.0000000000000007E-2</v>
      </c>
      <c r="T54" s="80">
        <v>0.02</v>
      </c>
      <c r="U54" s="80">
        <v>0</v>
      </c>
      <c r="V54" s="80">
        <v>0</v>
      </c>
    </row>
    <row r="55" spans="1:22" x14ac:dyDescent="0.25">
      <c r="A55">
        <f>COUNTIF('Value Matchup'!$D$356:$D$423,B55)</f>
        <v>0</v>
      </c>
      <c r="B55" t="s">
        <v>89</v>
      </c>
      <c r="C55" s="59">
        <f>Q55</f>
        <v>0.04</v>
      </c>
      <c r="D55" s="59">
        <f t="shared" si="7"/>
        <v>0.02</v>
      </c>
      <c r="E55" s="59">
        <f t="shared" si="7"/>
        <v>0.01</v>
      </c>
      <c r="F55" s="59">
        <f t="shared" si="7"/>
        <v>0</v>
      </c>
      <c r="G55" s="59">
        <f t="shared" si="7"/>
        <v>0</v>
      </c>
      <c r="H55" s="59">
        <f t="shared" si="7"/>
        <v>0</v>
      </c>
      <c r="M55" t="s">
        <v>667</v>
      </c>
      <c r="N55" s="79" t="s">
        <v>535</v>
      </c>
      <c r="O55" s="80">
        <v>0.11</v>
      </c>
      <c r="P55" s="80">
        <v>0.09</v>
      </c>
      <c r="Q55" s="81">
        <v>0.04</v>
      </c>
      <c r="R55" s="80">
        <v>0.02</v>
      </c>
      <c r="S55" s="80">
        <v>0.01</v>
      </c>
      <c r="T55" s="80">
        <v>0</v>
      </c>
      <c r="U55" s="80">
        <v>0</v>
      </c>
      <c r="V55" s="80">
        <v>0</v>
      </c>
    </row>
    <row r="56" spans="1:22" x14ac:dyDescent="0.25">
      <c r="A56">
        <f>COUNTIF('Value Matchup'!$D$356:$D$423,B56)</f>
        <v>0</v>
      </c>
      <c r="B56" s="55" t="s">
        <v>172</v>
      </c>
      <c r="C56" s="59"/>
      <c r="D56" s="59"/>
      <c r="E56" s="59"/>
      <c r="F56" s="59"/>
      <c r="G56" s="59"/>
      <c r="H56" s="59"/>
      <c r="M56" t="s">
        <v>520</v>
      </c>
      <c r="N56" s="79">
        <v>43759</v>
      </c>
      <c r="O56" s="80">
        <v>0</v>
      </c>
      <c r="P56" s="80">
        <v>0</v>
      </c>
      <c r="Q56" s="81">
        <v>0</v>
      </c>
      <c r="R56" s="80">
        <v>0</v>
      </c>
      <c r="S56" s="80">
        <v>0</v>
      </c>
      <c r="T56" s="80">
        <v>0</v>
      </c>
      <c r="U56" s="80">
        <v>0</v>
      </c>
      <c r="V56" s="80">
        <v>0</v>
      </c>
    </row>
    <row r="57" spans="1:22" x14ac:dyDescent="0.25">
      <c r="A57">
        <f>COUNTIF('Value Matchup'!$D$356:$D$423,B57)</f>
        <v>0</v>
      </c>
      <c r="B57" t="s">
        <v>174</v>
      </c>
      <c r="C57" s="59"/>
      <c r="D57" s="59"/>
      <c r="E57" s="59"/>
      <c r="F57" s="59"/>
      <c r="G57" s="59"/>
      <c r="H57" s="59"/>
      <c r="M57" t="s">
        <v>788</v>
      </c>
      <c r="N57" s="79" t="s">
        <v>452</v>
      </c>
      <c r="O57" s="80">
        <v>0</v>
      </c>
      <c r="P57" s="80">
        <v>0</v>
      </c>
      <c r="Q57" s="81">
        <v>0</v>
      </c>
      <c r="R57" s="80">
        <v>0</v>
      </c>
      <c r="S57" s="80">
        <v>0</v>
      </c>
      <c r="T57" s="80">
        <v>0</v>
      </c>
      <c r="U57" s="80">
        <v>0</v>
      </c>
      <c r="V57" s="80">
        <v>0</v>
      </c>
    </row>
    <row r="58" spans="1:22" x14ac:dyDescent="0.25">
      <c r="A58">
        <f>COUNTIF('Value Matchup'!$D$356:$D$423,B58)</f>
        <v>1</v>
      </c>
      <c r="B58" s="55" t="s">
        <v>175</v>
      </c>
      <c r="C58" s="59">
        <f t="shared" ref="C58:H58" si="8">Q58</f>
        <v>0.06</v>
      </c>
      <c r="D58" s="59">
        <f t="shared" si="8"/>
        <v>0.01</v>
      </c>
      <c r="E58" s="59">
        <f t="shared" si="8"/>
        <v>0</v>
      </c>
      <c r="F58" s="59">
        <f t="shared" si="8"/>
        <v>0</v>
      </c>
      <c r="G58" s="59">
        <f t="shared" si="8"/>
        <v>0</v>
      </c>
      <c r="H58" s="59">
        <f t="shared" si="8"/>
        <v>0</v>
      </c>
      <c r="K58">
        <v>14</v>
      </c>
      <c r="L58">
        <v>58</v>
      </c>
      <c r="M58" t="s">
        <v>668</v>
      </c>
      <c r="N58" s="79" t="s">
        <v>652</v>
      </c>
      <c r="O58" s="80">
        <v>1</v>
      </c>
      <c r="P58" s="80">
        <v>0.99</v>
      </c>
      <c r="Q58" s="81">
        <v>0.06</v>
      </c>
      <c r="R58" s="80">
        <v>0.01</v>
      </c>
      <c r="S58" s="80">
        <v>0</v>
      </c>
      <c r="T58" s="80">
        <v>0</v>
      </c>
      <c r="U58" s="80">
        <v>0</v>
      </c>
      <c r="V58" s="80">
        <v>0</v>
      </c>
    </row>
    <row r="59" spans="1:22" x14ac:dyDescent="0.25">
      <c r="A59">
        <f>COUNTIF('Value Matchup'!$D$356:$D$423,B59)</f>
        <v>0</v>
      </c>
      <c r="B59" t="s">
        <v>95</v>
      </c>
      <c r="C59" s="59"/>
      <c r="D59" s="59"/>
      <c r="E59" s="59"/>
      <c r="F59" s="59"/>
      <c r="G59" s="59"/>
      <c r="H59" s="59"/>
      <c r="M59" t="s">
        <v>789</v>
      </c>
      <c r="N59" s="79" t="s">
        <v>547</v>
      </c>
      <c r="O59" s="80">
        <v>0.03</v>
      </c>
      <c r="P59" s="80">
        <v>0.03</v>
      </c>
      <c r="Q59" s="81">
        <v>0.01</v>
      </c>
      <c r="R59" s="80">
        <v>0</v>
      </c>
      <c r="S59" s="80">
        <v>0</v>
      </c>
      <c r="T59" s="80">
        <v>0</v>
      </c>
      <c r="U59" s="80">
        <v>0</v>
      </c>
      <c r="V59" s="80">
        <v>0</v>
      </c>
    </row>
    <row r="60" spans="1:22" x14ac:dyDescent="0.25">
      <c r="A60">
        <f>COUNTIF('Value Matchup'!$D$356:$D$423,B60)</f>
        <v>0</v>
      </c>
      <c r="B60" s="55" t="s">
        <v>177</v>
      </c>
      <c r="C60" s="59"/>
      <c r="D60" s="59"/>
      <c r="E60" s="59"/>
      <c r="F60" s="59"/>
      <c r="G60" s="59"/>
      <c r="H60" s="59"/>
      <c r="M60" t="s">
        <v>669</v>
      </c>
      <c r="N60" s="79">
        <v>43819</v>
      </c>
      <c r="O60" s="80">
        <v>0</v>
      </c>
      <c r="P60" s="80">
        <v>0</v>
      </c>
      <c r="Q60" s="81">
        <v>0</v>
      </c>
      <c r="R60" s="80">
        <v>0</v>
      </c>
      <c r="S60" s="80">
        <v>0</v>
      </c>
      <c r="T60" s="80">
        <v>0</v>
      </c>
      <c r="U60" s="80">
        <v>0</v>
      </c>
      <c r="V60" s="80">
        <v>0</v>
      </c>
    </row>
    <row r="61" spans="1:22" x14ac:dyDescent="0.25">
      <c r="A61">
        <f>COUNTIF('Value Matchup'!$D$356:$D$423,B61)</f>
        <v>0</v>
      </c>
      <c r="B61" t="s">
        <v>178</v>
      </c>
      <c r="C61" s="59"/>
      <c r="D61" s="59"/>
      <c r="E61" s="59"/>
      <c r="F61" s="59"/>
      <c r="G61" s="59"/>
      <c r="H61" s="59"/>
      <c r="M61" t="s">
        <v>572</v>
      </c>
      <c r="N61" s="79">
        <v>43756</v>
      </c>
      <c r="O61" s="80">
        <v>0</v>
      </c>
      <c r="P61" s="80">
        <v>0</v>
      </c>
      <c r="Q61" s="81">
        <v>0</v>
      </c>
      <c r="R61" s="80">
        <v>0</v>
      </c>
      <c r="S61" s="80">
        <v>0</v>
      </c>
      <c r="T61" s="80">
        <v>0</v>
      </c>
      <c r="U61" s="80">
        <v>0</v>
      </c>
      <c r="V61" s="80">
        <v>0</v>
      </c>
    </row>
    <row r="62" spans="1:22" x14ac:dyDescent="0.25">
      <c r="A62">
        <f>COUNTIF('Value Matchup'!$D$356:$D$423,B62)</f>
        <v>0</v>
      </c>
      <c r="B62" s="55" t="s">
        <v>80</v>
      </c>
      <c r="C62" s="59"/>
      <c r="D62" s="59"/>
      <c r="E62" s="59"/>
      <c r="F62" s="59"/>
      <c r="G62" s="59"/>
      <c r="H62" s="59"/>
      <c r="M62" t="s">
        <v>790</v>
      </c>
      <c r="N62" s="79" t="s">
        <v>543</v>
      </c>
      <c r="O62" s="80">
        <v>0</v>
      </c>
      <c r="P62" s="80">
        <v>0</v>
      </c>
      <c r="Q62" s="81">
        <v>0</v>
      </c>
      <c r="R62" s="80">
        <v>0</v>
      </c>
      <c r="S62" s="80">
        <v>0</v>
      </c>
      <c r="T62" s="80">
        <v>0</v>
      </c>
      <c r="U62" s="80">
        <v>0</v>
      </c>
      <c r="V62" s="80">
        <v>0</v>
      </c>
    </row>
    <row r="63" spans="1:22" x14ac:dyDescent="0.25">
      <c r="A63">
        <f>COUNTIF('Value Matchup'!$D$356:$D$423,B63)</f>
        <v>0</v>
      </c>
      <c r="B63" t="s">
        <v>179</v>
      </c>
      <c r="C63" s="59"/>
      <c r="D63" s="59"/>
      <c r="E63" s="59"/>
      <c r="F63" s="59"/>
      <c r="G63" s="59"/>
      <c r="H63" s="59"/>
      <c r="M63" t="s">
        <v>670</v>
      </c>
      <c r="N63" s="79">
        <v>43702</v>
      </c>
      <c r="O63" s="80">
        <v>0</v>
      </c>
      <c r="P63" s="80">
        <v>0</v>
      </c>
      <c r="Q63" s="81">
        <v>0</v>
      </c>
      <c r="R63" s="80">
        <v>0</v>
      </c>
      <c r="S63" s="80">
        <v>0</v>
      </c>
      <c r="T63" s="80">
        <v>0</v>
      </c>
      <c r="U63" s="80">
        <v>0</v>
      </c>
      <c r="V63" s="80">
        <v>0</v>
      </c>
    </row>
    <row r="64" spans="1:22" x14ac:dyDescent="0.25">
      <c r="A64">
        <f>COUNTIF('Value Matchup'!$D$356:$D$423,B64)</f>
        <v>0</v>
      </c>
      <c r="B64" s="55" t="s">
        <v>180</v>
      </c>
      <c r="C64" s="59"/>
      <c r="D64" s="59"/>
      <c r="E64" s="59"/>
      <c r="F64" s="59"/>
      <c r="G64" s="59"/>
      <c r="H64" s="59"/>
      <c r="M64" t="s">
        <v>573</v>
      </c>
      <c r="N64" s="79" t="s">
        <v>444</v>
      </c>
      <c r="O64" s="80">
        <v>0</v>
      </c>
      <c r="P64" s="80">
        <v>0</v>
      </c>
      <c r="Q64" s="81">
        <v>0</v>
      </c>
      <c r="R64" s="80">
        <v>0</v>
      </c>
      <c r="S64" s="80">
        <v>0</v>
      </c>
      <c r="T64" s="80">
        <v>0</v>
      </c>
      <c r="U64" s="80">
        <v>0</v>
      </c>
      <c r="V64" s="80">
        <v>0</v>
      </c>
    </row>
    <row r="65" spans="1:22" x14ac:dyDescent="0.25">
      <c r="A65">
        <f>COUNTIF('Value Matchup'!$D$356:$D$423,B65)</f>
        <v>0</v>
      </c>
      <c r="B65" t="s">
        <v>88</v>
      </c>
      <c r="C65" s="59"/>
      <c r="D65" s="59"/>
      <c r="E65" s="59"/>
      <c r="F65" s="59"/>
      <c r="G65" s="59"/>
      <c r="H65" s="59"/>
      <c r="M65" t="s">
        <v>791</v>
      </c>
      <c r="N65" s="79" t="s">
        <v>515</v>
      </c>
      <c r="O65" s="80">
        <v>0.02</v>
      </c>
      <c r="P65" s="80">
        <v>0.01</v>
      </c>
      <c r="Q65" s="81">
        <v>0.01</v>
      </c>
      <c r="R65" s="80">
        <v>0</v>
      </c>
      <c r="S65" s="80">
        <v>0</v>
      </c>
      <c r="T65" s="80">
        <v>0</v>
      </c>
      <c r="U65" s="80">
        <v>0</v>
      </c>
      <c r="V65" s="80">
        <v>0</v>
      </c>
    </row>
    <row r="66" spans="1:22" x14ac:dyDescent="0.25">
      <c r="A66">
        <f>COUNTIF('Value Matchup'!$D$356:$D$423,B66)</f>
        <v>0</v>
      </c>
      <c r="B66" s="55" t="s">
        <v>181</v>
      </c>
      <c r="C66" s="59"/>
      <c r="D66" s="59"/>
      <c r="E66" s="59"/>
      <c r="F66" s="59"/>
      <c r="G66" s="59"/>
      <c r="H66" s="59"/>
      <c r="M66" t="s">
        <v>792</v>
      </c>
      <c r="N66" s="79" t="s">
        <v>551</v>
      </c>
      <c r="O66" s="80">
        <v>0</v>
      </c>
      <c r="P66" s="80">
        <v>0</v>
      </c>
      <c r="Q66" s="81">
        <v>0</v>
      </c>
      <c r="R66" s="80">
        <v>0</v>
      </c>
      <c r="S66" s="80">
        <v>0</v>
      </c>
      <c r="T66" s="80">
        <v>0</v>
      </c>
      <c r="U66" s="80">
        <v>0</v>
      </c>
      <c r="V66" s="80">
        <v>0</v>
      </c>
    </row>
    <row r="67" spans="1:22" x14ac:dyDescent="0.25">
      <c r="A67">
        <f>COUNTIF('Value Matchup'!$D$356:$D$423,B67)</f>
        <v>0</v>
      </c>
      <c r="B67" t="s">
        <v>70</v>
      </c>
      <c r="C67" s="59"/>
      <c r="D67" s="59"/>
      <c r="E67" s="59"/>
      <c r="F67" s="59"/>
      <c r="G67" s="59"/>
      <c r="H67" s="59"/>
      <c r="M67" t="s">
        <v>574</v>
      </c>
      <c r="N67" s="79">
        <v>43788</v>
      </c>
      <c r="O67" s="80">
        <v>0</v>
      </c>
      <c r="P67" s="80">
        <v>0</v>
      </c>
      <c r="Q67" s="81">
        <v>0</v>
      </c>
      <c r="R67" s="80">
        <v>0</v>
      </c>
      <c r="S67" s="80">
        <v>0</v>
      </c>
      <c r="T67" s="80">
        <v>0</v>
      </c>
      <c r="U67" s="80">
        <v>0</v>
      </c>
      <c r="V67" s="80">
        <v>0</v>
      </c>
    </row>
    <row r="68" spans="1:22" x14ac:dyDescent="0.25">
      <c r="A68">
        <f>COUNTIF('Value Matchup'!$D$356:$D$423,B68)</f>
        <v>0</v>
      </c>
      <c r="B68" s="55" t="s">
        <v>57</v>
      </c>
      <c r="C68" s="59"/>
      <c r="D68" s="59"/>
      <c r="E68" s="59"/>
      <c r="F68" s="59"/>
      <c r="G68" s="59"/>
      <c r="H68" s="59"/>
      <c r="K68">
        <v>11</v>
      </c>
      <c r="L68">
        <v>44</v>
      </c>
      <c r="M68" t="s">
        <v>793</v>
      </c>
      <c r="N68" s="79" t="s">
        <v>536</v>
      </c>
      <c r="O68" s="80">
        <v>0.5</v>
      </c>
      <c r="P68" s="80">
        <v>0.43</v>
      </c>
      <c r="Q68" s="81">
        <v>0.11</v>
      </c>
      <c r="R68" s="80">
        <v>0.02</v>
      </c>
      <c r="S68" s="80">
        <v>0</v>
      </c>
      <c r="T68" s="80">
        <v>0</v>
      </c>
      <c r="U68" s="80">
        <v>0</v>
      </c>
      <c r="V68" s="80">
        <v>0</v>
      </c>
    </row>
    <row r="69" spans="1:22" x14ac:dyDescent="0.25">
      <c r="A69">
        <f>COUNTIF('Value Matchup'!$D$356:$D$423,B69)</f>
        <v>0</v>
      </c>
      <c r="B69" t="s">
        <v>183</v>
      </c>
      <c r="C69" s="59"/>
      <c r="D69" s="59"/>
      <c r="E69" s="59"/>
      <c r="F69" s="59"/>
      <c r="G69" s="59"/>
      <c r="H69" s="59"/>
      <c r="M69" t="s">
        <v>794</v>
      </c>
      <c r="N69" s="79" t="s">
        <v>516</v>
      </c>
      <c r="O69" s="80">
        <v>0</v>
      </c>
      <c r="P69" s="80">
        <v>0</v>
      </c>
      <c r="Q69" s="81">
        <v>0</v>
      </c>
      <c r="R69" s="80">
        <v>0</v>
      </c>
      <c r="S69" s="80">
        <v>0</v>
      </c>
      <c r="T69" s="80">
        <v>0</v>
      </c>
      <c r="U69" s="80">
        <v>0</v>
      </c>
      <c r="V69" s="80">
        <v>0</v>
      </c>
    </row>
    <row r="70" spans="1:22" x14ac:dyDescent="0.25">
      <c r="A70">
        <f>COUNTIF('Value Matchup'!$D$356:$D$423,B70)</f>
        <v>0</v>
      </c>
      <c r="B70" s="55" t="s">
        <v>184</v>
      </c>
      <c r="C70" s="59"/>
      <c r="D70" s="59"/>
      <c r="E70" s="59"/>
      <c r="F70" s="59"/>
      <c r="G70" s="59"/>
      <c r="H70" s="59"/>
      <c r="M70" t="s">
        <v>671</v>
      </c>
      <c r="N70" s="79" t="s">
        <v>541</v>
      </c>
      <c r="O70" s="80">
        <v>0</v>
      </c>
      <c r="P70" s="80">
        <v>0</v>
      </c>
      <c r="Q70" s="81">
        <v>0</v>
      </c>
      <c r="R70" s="80">
        <v>0</v>
      </c>
      <c r="S70" s="80">
        <v>0</v>
      </c>
      <c r="T70" s="80">
        <v>0</v>
      </c>
      <c r="U70" s="80">
        <v>0</v>
      </c>
      <c r="V70" s="80">
        <v>0</v>
      </c>
    </row>
    <row r="71" spans="1:22" x14ac:dyDescent="0.25">
      <c r="A71">
        <f>COUNTIF('Value Matchup'!$D$356:$D$423,B71)</f>
        <v>0</v>
      </c>
      <c r="B71" t="s">
        <v>185</v>
      </c>
      <c r="C71" s="59"/>
      <c r="D71" s="59"/>
      <c r="E71" s="59"/>
      <c r="F71" s="59"/>
      <c r="G71" s="59"/>
      <c r="H71" s="59"/>
      <c r="M71" t="s">
        <v>795</v>
      </c>
      <c r="N71" s="79">
        <v>43641</v>
      </c>
      <c r="O71" s="80">
        <v>0</v>
      </c>
      <c r="P71" s="80">
        <v>0</v>
      </c>
      <c r="Q71" s="81">
        <v>0</v>
      </c>
      <c r="R71" s="80">
        <v>0</v>
      </c>
      <c r="S71" s="80">
        <v>0</v>
      </c>
      <c r="T71" s="80">
        <v>0</v>
      </c>
      <c r="U71" s="80">
        <v>0</v>
      </c>
      <c r="V71" s="80">
        <v>0</v>
      </c>
    </row>
    <row r="72" spans="1:22" x14ac:dyDescent="0.25">
      <c r="A72">
        <f>COUNTIF('Value Matchup'!$D$356:$D$423,B72)</f>
        <v>0</v>
      </c>
      <c r="B72" s="55" t="s">
        <v>187</v>
      </c>
      <c r="C72" s="59"/>
      <c r="D72" s="59"/>
      <c r="E72" s="59"/>
      <c r="F72" s="59"/>
      <c r="G72" s="59"/>
      <c r="H72" s="59"/>
      <c r="M72" t="s">
        <v>521</v>
      </c>
      <c r="N72" s="79">
        <v>43699</v>
      </c>
      <c r="O72" s="80">
        <v>0</v>
      </c>
      <c r="P72" s="80">
        <v>0</v>
      </c>
      <c r="Q72" s="81">
        <v>0</v>
      </c>
      <c r="R72" s="80">
        <v>0</v>
      </c>
      <c r="S72" s="80">
        <v>0</v>
      </c>
      <c r="T72" s="80">
        <v>0</v>
      </c>
      <c r="U72" s="80">
        <v>0</v>
      </c>
      <c r="V72" s="80">
        <v>0</v>
      </c>
    </row>
    <row r="73" spans="1:22" x14ac:dyDescent="0.25">
      <c r="A73">
        <f>COUNTIF('Value Matchup'!$D$356:$D$423,B73)</f>
        <v>0</v>
      </c>
      <c r="B73" t="s">
        <v>188</v>
      </c>
      <c r="C73" s="59"/>
      <c r="D73" s="59"/>
      <c r="E73" s="59"/>
      <c r="F73" s="59"/>
      <c r="G73" s="59"/>
      <c r="H73" s="59"/>
      <c r="M73" t="s">
        <v>672</v>
      </c>
      <c r="N73" s="79" t="s">
        <v>444</v>
      </c>
      <c r="O73" s="80">
        <v>0</v>
      </c>
      <c r="P73" s="80">
        <v>0</v>
      </c>
      <c r="Q73" s="81">
        <v>0</v>
      </c>
      <c r="R73" s="80">
        <v>0</v>
      </c>
      <c r="S73" s="80">
        <v>0</v>
      </c>
      <c r="T73" s="80">
        <v>0</v>
      </c>
      <c r="U73" s="80">
        <v>0</v>
      </c>
      <c r="V73" s="80">
        <v>0</v>
      </c>
    </row>
    <row r="74" spans="1:22" x14ac:dyDescent="0.25">
      <c r="A74">
        <f>COUNTIF('Value Matchup'!$D$356:$D$423,B74)</f>
        <v>0</v>
      </c>
      <c r="B74" s="55" t="s">
        <v>189</v>
      </c>
      <c r="C74" s="59"/>
      <c r="D74" s="59"/>
      <c r="E74" s="59"/>
      <c r="F74" s="59"/>
      <c r="G74" s="59"/>
      <c r="H74" s="59"/>
      <c r="M74" t="s">
        <v>575</v>
      </c>
      <c r="N74" s="79">
        <v>43789</v>
      </c>
      <c r="O74" s="80">
        <v>0</v>
      </c>
      <c r="P74" s="80">
        <v>0</v>
      </c>
      <c r="Q74" s="81">
        <v>0</v>
      </c>
      <c r="R74" s="80">
        <v>0</v>
      </c>
      <c r="S74" s="80">
        <v>0</v>
      </c>
      <c r="T74" s="80">
        <v>0</v>
      </c>
      <c r="U74" s="80">
        <v>0</v>
      </c>
      <c r="V74" s="80">
        <v>0</v>
      </c>
    </row>
    <row r="75" spans="1:22" x14ac:dyDescent="0.25">
      <c r="A75">
        <f>COUNTIF('Value Matchup'!$D$356:$D$423,B75)</f>
        <v>0</v>
      </c>
      <c r="B75" t="s">
        <v>190</v>
      </c>
      <c r="C75" s="59"/>
      <c r="D75" s="59"/>
      <c r="E75" s="59"/>
      <c r="F75" s="59"/>
      <c r="G75" s="59"/>
      <c r="H75" s="59"/>
      <c r="M75" t="s">
        <v>576</v>
      </c>
      <c r="N75" s="79" t="s">
        <v>536</v>
      </c>
      <c r="O75" s="80">
        <v>0</v>
      </c>
      <c r="P75" s="80">
        <v>0</v>
      </c>
      <c r="Q75" s="81">
        <v>0</v>
      </c>
      <c r="R75" s="80">
        <v>0</v>
      </c>
      <c r="S75" s="80">
        <v>0</v>
      </c>
      <c r="T75" s="80">
        <v>0</v>
      </c>
      <c r="U75" s="80">
        <v>0</v>
      </c>
      <c r="V75" s="80">
        <v>0</v>
      </c>
    </row>
    <row r="76" spans="1:22" x14ac:dyDescent="0.25">
      <c r="A76">
        <f>COUNTIF('Value Matchup'!$D$356:$D$423,B76)</f>
        <v>1</v>
      </c>
      <c r="B76" s="55" t="s">
        <v>64</v>
      </c>
      <c r="C76" s="59">
        <f t="shared" ref="C76:H76" si="9">Q77</f>
        <v>0.99</v>
      </c>
      <c r="D76" s="59">
        <f t="shared" si="9"/>
        <v>0.85</v>
      </c>
      <c r="E76" s="59">
        <f t="shared" si="9"/>
        <v>0.68</v>
      </c>
      <c r="F76" s="59">
        <f t="shared" si="9"/>
        <v>0.51</v>
      </c>
      <c r="G76" s="59">
        <f t="shared" si="9"/>
        <v>0.36</v>
      </c>
      <c r="H76" s="59">
        <f t="shared" si="9"/>
        <v>0.25</v>
      </c>
      <c r="M76" t="s">
        <v>673</v>
      </c>
      <c r="N76" s="79" t="s">
        <v>514</v>
      </c>
      <c r="O76" s="80">
        <v>0</v>
      </c>
      <c r="P76" s="80">
        <v>0</v>
      </c>
      <c r="Q76" s="81">
        <v>0</v>
      </c>
      <c r="R76" s="80">
        <v>0</v>
      </c>
      <c r="S76" s="80">
        <v>0</v>
      </c>
      <c r="T76" s="80">
        <v>0</v>
      </c>
      <c r="U76" s="80">
        <v>0</v>
      </c>
      <c r="V76" s="80">
        <v>0</v>
      </c>
    </row>
    <row r="77" spans="1:22" x14ac:dyDescent="0.25">
      <c r="A77">
        <f>COUNTIF('Value Matchup'!$D$356:$D$423,B77)</f>
        <v>0</v>
      </c>
      <c r="B77" t="s">
        <v>191</v>
      </c>
      <c r="C77" s="59"/>
      <c r="D77" s="59"/>
      <c r="E77" s="59"/>
      <c r="F77" s="59"/>
      <c r="G77" s="59"/>
      <c r="H77" s="59"/>
      <c r="K77">
        <v>1</v>
      </c>
      <c r="L77">
        <v>4</v>
      </c>
      <c r="M77" t="s">
        <v>796</v>
      </c>
      <c r="N77" s="79" t="s">
        <v>746</v>
      </c>
      <c r="O77" s="80">
        <v>1</v>
      </c>
      <c r="P77" s="80">
        <v>1</v>
      </c>
      <c r="Q77" s="81">
        <v>0.99</v>
      </c>
      <c r="R77" s="80">
        <v>0.85</v>
      </c>
      <c r="S77" s="80">
        <v>0.68</v>
      </c>
      <c r="T77" s="80">
        <v>0.51</v>
      </c>
      <c r="U77" s="80">
        <v>0.36</v>
      </c>
      <c r="V77" s="80">
        <v>0.25</v>
      </c>
    </row>
    <row r="78" spans="1:22" x14ac:dyDescent="0.25">
      <c r="A78">
        <f>COUNTIF('Value Matchup'!$D$356:$D$423,B78)</f>
        <v>0</v>
      </c>
      <c r="B78" s="55" t="s">
        <v>192</v>
      </c>
      <c r="C78" s="59"/>
      <c r="D78" s="59"/>
      <c r="E78" s="59"/>
      <c r="F78" s="59"/>
      <c r="G78" s="59"/>
      <c r="H78" s="59"/>
      <c r="M78" t="s">
        <v>797</v>
      </c>
      <c r="N78" s="79" t="s">
        <v>535</v>
      </c>
      <c r="O78" s="80">
        <v>0</v>
      </c>
      <c r="P78" s="80">
        <v>0</v>
      </c>
      <c r="Q78" s="81">
        <v>0</v>
      </c>
      <c r="R78" s="80">
        <v>0</v>
      </c>
      <c r="S78" s="80">
        <v>0</v>
      </c>
      <c r="T78" s="80">
        <v>0</v>
      </c>
      <c r="U78" s="80">
        <v>0</v>
      </c>
      <c r="V78" s="80">
        <v>0</v>
      </c>
    </row>
    <row r="79" spans="1:22" x14ac:dyDescent="0.25">
      <c r="A79">
        <f>COUNTIF('Value Matchup'!$D$356:$D$423,B79)</f>
        <v>0</v>
      </c>
      <c r="B79" t="s">
        <v>193</v>
      </c>
      <c r="C79" s="59"/>
      <c r="D79" s="59"/>
      <c r="E79" s="59"/>
      <c r="F79" s="59"/>
      <c r="G79" s="59"/>
      <c r="H79" s="59"/>
      <c r="M79" t="s">
        <v>798</v>
      </c>
      <c r="N79" s="79">
        <v>43759</v>
      </c>
      <c r="O79" s="80">
        <v>0</v>
      </c>
      <c r="P79" s="80">
        <v>0</v>
      </c>
      <c r="Q79" s="81">
        <v>0</v>
      </c>
      <c r="R79" s="80">
        <v>0</v>
      </c>
      <c r="S79" s="80">
        <v>0</v>
      </c>
      <c r="T79" s="80">
        <v>0</v>
      </c>
      <c r="U79" s="80">
        <v>0</v>
      </c>
      <c r="V79" s="80">
        <v>0</v>
      </c>
    </row>
    <row r="80" spans="1:22" x14ac:dyDescent="0.25">
      <c r="A80">
        <f>COUNTIF('Value Matchup'!$D$356:$D$423,B80)</f>
        <v>0</v>
      </c>
      <c r="B80" s="55" t="s">
        <v>194</v>
      </c>
      <c r="C80" s="59"/>
      <c r="D80" s="59"/>
      <c r="E80" s="59"/>
      <c r="F80" s="59"/>
      <c r="G80" s="59"/>
      <c r="H80" s="59"/>
      <c r="M80" t="s">
        <v>674</v>
      </c>
      <c r="N80" s="79" t="s">
        <v>536</v>
      </c>
      <c r="O80" s="80">
        <v>0.01</v>
      </c>
      <c r="P80" s="80">
        <v>0</v>
      </c>
      <c r="Q80" s="81">
        <v>0</v>
      </c>
      <c r="R80" s="80">
        <v>0</v>
      </c>
      <c r="S80" s="80">
        <v>0</v>
      </c>
      <c r="T80" s="80">
        <v>0</v>
      </c>
      <c r="U80" s="80">
        <v>0</v>
      </c>
      <c r="V80" s="80">
        <v>0</v>
      </c>
    </row>
    <row r="81" spans="1:22" x14ac:dyDescent="0.25">
      <c r="A81">
        <f>COUNTIF('Value Matchup'!$D$356:$D$423,B81)</f>
        <v>0</v>
      </c>
      <c r="B81" t="s">
        <v>195</v>
      </c>
      <c r="C81" s="59"/>
      <c r="D81" s="59"/>
      <c r="E81" s="59"/>
      <c r="F81" s="59"/>
      <c r="G81" s="59"/>
      <c r="H81" s="59"/>
      <c r="M81" t="s">
        <v>577</v>
      </c>
      <c r="N81" s="79" t="s">
        <v>518</v>
      </c>
      <c r="O81" s="80">
        <v>0</v>
      </c>
      <c r="P81" s="80">
        <v>0</v>
      </c>
      <c r="Q81" s="81">
        <v>0</v>
      </c>
      <c r="R81" s="80">
        <v>0</v>
      </c>
      <c r="S81" s="80">
        <v>0</v>
      </c>
      <c r="T81" s="80">
        <v>0</v>
      </c>
      <c r="U81" s="80">
        <v>0</v>
      </c>
      <c r="V81" s="80">
        <v>0</v>
      </c>
    </row>
    <row r="82" spans="1:22" x14ac:dyDescent="0.25">
      <c r="A82">
        <f>COUNTIF('Value Matchup'!$D$356:$D$423,B82)</f>
        <v>0</v>
      </c>
      <c r="B82" s="55" t="s">
        <v>196</v>
      </c>
      <c r="C82" s="59"/>
      <c r="D82" s="59"/>
      <c r="E82" s="59"/>
      <c r="F82" s="59"/>
      <c r="G82" s="59"/>
      <c r="H82" s="59"/>
      <c r="M82" t="s">
        <v>522</v>
      </c>
      <c r="N82" s="79" t="s">
        <v>451</v>
      </c>
      <c r="O82" s="80">
        <v>0</v>
      </c>
      <c r="P82" s="80">
        <v>0</v>
      </c>
      <c r="Q82" s="81">
        <v>0</v>
      </c>
      <c r="R82" s="80">
        <v>0</v>
      </c>
      <c r="S82" s="80">
        <v>0</v>
      </c>
      <c r="T82" s="80">
        <v>0</v>
      </c>
      <c r="U82" s="80">
        <v>0</v>
      </c>
      <c r="V82" s="80">
        <v>0</v>
      </c>
    </row>
    <row r="83" spans="1:22" x14ac:dyDescent="0.25">
      <c r="A83">
        <f>COUNTIF('Value Matchup'!$D$356:$D$423,B83)</f>
        <v>0</v>
      </c>
      <c r="B83" t="s">
        <v>197</v>
      </c>
      <c r="C83" s="59"/>
      <c r="D83" s="59"/>
      <c r="E83" s="59"/>
      <c r="F83" s="59"/>
      <c r="G83" s="59"/>
      <c r="H83" s="59"/>
      <c r="M83" t="s">
        <v>675</v>
      </c>
      <c r="N83" s="79" t="s">
        <v>550</v>
      </c>
      <c r="O83" s="80">
        <v>0</v>
      </c>
      <c r="P83" s="80">
        <v>0</v>
      </c>
      <c r="Q83" s="81">
        <v>0</v>
      </c>
      <c r="R83" s="80">
        <v>0</v>
      </c>
      <c r="S83" s="80">
        <v>0</v>
      </c>
      <c r="T83" s="80">
        <v>0</v>
      </c>
      <c r="U83" s="80">
        <v>0</v>
      </c>
      <c r="V83" s="80">
        <v>0</v>
      </c>
    </row>
    <row r="84" spans="1:22" x14ac:dyDescent="0.25">
      <c r="A84">
        <f>COUNTIF('Value Matchup'!$D$356:$D$423,B84)</f>
        <v>0</v>
      </c>
      <c r="B84" s="55" t="s">
        <v>199</v>
      </c>
      <c r="C84" s="59"/>
      <c r="D84" s="59"/>
      <c r="E84" s="59"/>
      <c r="F84" s="59"/>
      <c r="G84" s="59"/>
      <c r="H84" s="59"/>
      <c r="M84" t="s">
        <v>799</v>
      </c>
      <c r="N84" s="79" t="s">
        <v>548</v>
      </c>
      <c r="O84" s="80">
        <v>0</v>
      </c>
      <c r="P84" s="80">
        <v>0</v>
      </c>
      <c r="Q84" s="81">
        <v>0</v>
      </c>
      <c r="R84" s="80">
        <v>0</v>
      </c>
      <c r="S84" s="80">
        <v>0</v>
      </c>
      <c r="T84" s="80">
        <v>0</v>
      </c>
      <c r="U84" s="80">
        <v>0</v>
      </c>
      <c r="V84" s="80">
        <v>0</v>
      </c>
    </row>
    <row r="85" spans="1:22" x14ac:dyDescent="0.25">
      <c r="A85">
        <f>COUNTIF('Value Matchup'!$D$356:$D$423,B85)</f>
        <v>0</v>
      </c>
      <c r="B85" t="s">
        <v>200</v>
      </c>
      <c r="C85" s="59"/>
      <c r="D85" s="59"/>
      <c r="E85" s="59"/>
      <c r="F85" s="59"/>
      <c r="G85" s="59"/>
      <c r="H85" s="59"/>
      <c r="M85" t="s">
        <v>578</v>
      </c>
      <c r="N85" s="79">
        <v>43790</v>
      </c>
      <c r="O85" s="80">
        <v>0</v>
      </c>
      <c r="P85" s="80">
        <v>0</v>
      </c>
      <c r="Q85" s="81">
        <v>0</v>
      </c>
      <c r="R85" s="80">
        <v>0</v>
      </c>
      <c r="S85" s="80">
        <v>0</v>
      </c>
      <c r="T85" s="80">
        <v>0</v>
      </c>
      <c r="U85" s="80">
        <v>0</v>
      </c>
      <c r="V85" s="80">
        <v>0</v>
      </c>
    </row>
    <row r="86" spans="1:22" x14ac:dyDescent="0.25">
      <c r="A86">
        <f>COUNTIF('Value Matchup'!$D$356:$D$423,B86)</f>
        <v>0</v>
      </c>
      <c r="B86" s="55" t="s">
        <v>201</v>
      </c>
      <c r="C86" s="59"/>
      <c r="D86" s="59"/>
      <c r="E86" s="59"/>
      <c r="F86" s="59"/>
      <c r="G86" s="59"/>
      <c r="H86" s="59"/>
      <c r="M86" t="s">
        <v>579</v>
      </c>
      <c r="N86" s="79">
        <v>43790</v>
      </c>
      <c r="O86" s="80">
        <v>0</v>
      </c>
      <c r="P86" s="80">
        <v>0</v>
      </c>
      <c r="Q86" s="81">
        <v>0</v>
      </c>
      <c r="R86" s="80">
        <v>0</v>
      </c>
      <c r="S86" s="80">
        <v>0</v>
      </c>
      <c r="T86" s="80">
        <v>0</v>
      </c>
      <c r="U86" s="80">
        <v>0</v>
      </c>
      <c r="V86" s="80">
        <v>0</v>
      </c>
    </row>
    <row r="87" spans="1:22" x14ac:dyDescent="0.25">
      <c r="A87">
        <f>COUNTIF('Value Matchup'!$D$356:$D$423,B87)</f>
        <v>1</v>
      </c>
      <c r="B87" t="s">
        <v>202</v>
      </c>
      <c r="C87" s="59">
        <f>Q88</f>
        <v>0.01</v>
      </c>
      <c r="D87" s="59"/>
      <c r="E87" s="59"/>
      <c r="F87" s="59"/>
      <c r="G87" s="59"/>
      <c r="H87" s="59"/>
      <c r="M87" t="s">
        <v>580</v>
      </c>
      <c r="N87" s="79">
        <v>43730</v>
      </c>
      <c r="O87" s="80">
        <v>0</v>
      </c>
      <c r="P87" s="80">
        <v>0</v>
      </c>
      <c r="Q87" s="81">
        <v>0</v>
      </c>
      <c r="R87" s="80">
        <v>0</v>
      </c>
      <c r="S87" s="80">
        <v>0</v>
      </c>
      <c r="T87" s="80">
        <v>0</v>
      </c>
      <c r="U87" s="80">
        <v>0</v>
      </c>
      <c r="V87" s="80">
        <v>0</v>
      </c>
    </row>
    <row r="88" spans="1:22" x14ac:dyDescent="0.25">
      <c r="A88">
        <f>COUNTIF('Value Matchup'!$D$356:$D$423,B88)</f>
        <v>0</v>
      </c>
      <c r="B88" s="55" t="s">
        <v>203</v>
      </c>
      <c r="C88" s="59"/>
      <c r="D88" s="59"/>
      <c r="E88" s="59"/>
      <c r="F88" s="59"/>
      <c r="G88" s="59"/>
      <c r="H88" s="59"/>
      <c r="K88">
        <v>16</v>
      </c>
      <c r="L88">
        <v>64</v>
      </c>
      <c r="M88" t="s">
        <v>676</v>
      </c>
      <c r="N88" s="79" t="s">
        <v>539</v>
      </c>
      <c r="O88" s="80">
        <v>1</v>
      </c>
      <c r="P88" s="80">
        <v>0.66</v>
      </c>
      <c r="Q88" s="81">
        <v>0.01</v>
      </c>
      <c r="R88" s="80">
        <v>0</v>
      </c>
      <c r="S88" s="80">
        <v>0</v>
      </c>
      <c r="T88" s="80">
        <v>0</v>
      </c>
      <c r="U88" s="80">
        <v>0</v>
      </c>
      <c r="V88" s="80">
        <v>0</v>
      </c>
    </row>
    <row r="89" spans="1:22" x14ac:dyDescent="0.25">
      <c r="A89">
        <f>COUNTIF('Value Matchup'!$D$356:$D$423,B89)</f>
        <v>1</v>
      </c>
      <c r="B89" t="s">
        <v>81</v>
      </c>
      <c r="C89" s="59">
        <f t="shared" ref="C89:H89" si="10">Q91</f>
        <v>0.25</v>
      </c>
      <c r="D89" s="59">
        <f t="shared" si="10"/>
        <v>0.1</v>
      </c>
      <c r="E89" s="59">
        <f t="shared" si="10"/>
        <v>0.04</v>
      </c>
      <c r="F89" s="59">
        <f t="shared" si="10"/>
        <v>0.01</v>
      </c>
      <c r="G89" s="59">
        <f t="shared" si="10"/>
        <v>0</v>
      </c>
      <c r="H89" s="59">
        <f t="shared" si="10"/>
        <v>0</v>
      </c>
      <c r="M89" t="s">
        <v>581</v>
      </c>
      <c r="N89" s="79">
        <v>43818</v>
      </c>
      <c r="O89" s="80">
        <v>0</v>
      </c>
      <c r="P89" s="80">
        <v>0</v>
      </c>
      <c r="Q89" s="81">
        <v>0</v>
      </c>
      <c r="R89" s="80">
        <v>0</v>
      </c>
      <c r="S89" s="80">
        <v>0</v>
      </c>
      <c r="T89" s="80">
        <v>0</v>
      </c>
      <c r="U89" s="80">
        <v>0</v>
      </c>
      <c r="V89" s="80">
        <v>0</v>
      </c>
    </row>
    <row r="90" spans="1:22" x14ac:dyDescent="0.25">
      <c r="A90">
        <f>COUNTIF('Value Matchup'!$D$356:$D$423,B90)</f>
        <v>0</v>
      </c>
      <c r="B90" s="55" t="s">
        <v>204</v>
      </c>
      <c r="C90" s="59"/>
      <c r="D90" s="59"/>
      <c r="E90" s="59"/>
      <c r="F90" s="59"/>
      <c r="G90" s="59"/>
      <c r="H90" s="59"/>
      <c r="M90" t="s">
        <v>677</v>
      </c>
      <c r="N90" s="79" t="s">
        <v>542</v>
      </c>
      <c r="O90" s="80">
        <v>0</v>
      </c>
      <c r="P90" s="80">
        <v>0</v>
      </c>
      <c r="Q90" s="81">
        <v>0</v>
      </c>
      <c r="R90" s="80">
        <v>0</v>
      </c>
      <c r="S90" s="80">
        <v>0</v>
      </c>
      <c r="T90" s="80">
        <v>0</v>
      </c>
      <c r="U90" s="80">
        <v>0</v>
      </c>
      <c r="V90" s="80">
        <v>0</v>
      </c>
    </row>
    <row r="91" spans="1:22" x14ac:dyDescent="0.25">
      <c r="A91">
        <f>COUNTIF('Value Matchup'!$D$356:$D$423,B91)</f>
        <v>0</v>
      </c>
      <c r="B91" t="s">
        <v>205</v>
      </c>
      <c r="C91" s="59"/>
      <c r="D91" s="59"/>
      <c r="E91" s="59"/>
      <c r="F91" s="59"/>
      <c r="G91" s="59"/>
      <c r="H91" s="59"/>
      <c r="K91">
        <v>11</v>
      </c>
      <c r="L91">
        <v>45</v>
      </c>
      <c r="M91" t="s">
        <v>800</v>
      </c>
      <c r="N91" s="79" t="s">
        <v>753</v>
      </c>
      <c r="O91" s="80">
        <v>0.63</v>
      </c>
      <c r="P91" s="80">
        <v>0.55000000000000004</v>
      </c>
      <c r="Q91" s="81">
        <v>0.25</v>
      </c>
      <c r="R91" s="80">
        <v>0.1</v>
      </c>
      <c r="S91" s="80">
        <v>0.04</v>
      </c>
      <c r="T91" s="80">
        <v>0.01</v>
      </c>
      <c r="U91" s="80">
        <v>0</v>
      </c>
      <c r="V91" s="80">
        <v>0</v>
      </c>
    </row>
    <row r="92" spans="1:22" x14ac:dyDescent="0.25">
      <c r="A92">
        <f>COUNTIF('Value Matchup'!$D$356:$D$423,B92)</f>
        <v>0</v>
      </c>
      <c r="B92" s="55" t="s">
        <v>206</v>
      </c>
      <c r="C92" s="59"/>
      <c r="D92" s="59"/>
      <c r="E92" s="59"/>
      <c r="F92" s="59"/>
      <c r="G92" s="59"/>
      <c r="H92" s="59"/>
      <c r="M92" t="s">
        <v>523</v>
      </c>
      <c r="N92" s="79" t="s">
        <v>518</v>
      </c>
      <c r="O92" s="80">
        <v>0</v>
      </c>
      <c r="P92" s="80">
        <v>0</v>
      </c>
      <c r="Q92" s="81">
        <v>0</v>
      </c>
      <c r="R92" s="80">
        <v>0</v>
      </c>
      <c r="S92" s="80">
        <v>0</v>
      </c>
      <c r="T92" s="80">
        <v>0</v>
      </c>
      <c r="U92" s="80">
        <v>0</v>
      </c>
      <c r="V92" s="80">
        <v>0</v>
      </c>
    </row>
    <row r="93" spans="1:22" x14ac:dyDescent="0.25">
      <c r="A93">
        <f>COUNTIF('Value Matchup'!$D$356:$D$423,B93)</f>
        <v>1</v>
      </c>
      <c r="B93" t="s">
        <v>208</v>
      </c>
      <c r="C93" s="59">
        <f t="shared" ref="C93:H93" si="11">Q94</f>
        <v>0.81</v>
      </c>
      <c r="D93" s="59">
        <f t="shared" si="11"/>
        <v>0.5</v>
      </c>
      <c r="E93" s="59">
        <f t="shared" si="11"/>
        <v>0.24</v>
      </c>
      <c r="F93" s="59">
        <f t="shared" si="11"/>
        <v>0.1</v>
      </c>
      <c r="G93" s="59">
        <f t="shared" si="11"/>
        <v>0.04</v>
      </c>
      <c r="H93" s="59">
        <f t="shared" si="11"/>
        <v>0.01</v>
      </c>
      <c r="M93" t="s">
        <v>678</v>
      </c>
      <c r="N93" s="79" t="s">
        <v>535</v>
      </c>
      <c r="O93" s="80">
        <v>0</v>
      </c>
      <c r="P93" s="80">
        <v>0</v>
      </c>
      <c r="Q93" s="81">
        <v>0</v>
      </c>
      <c r="R93" s="80">
        <v>0</v>
      </c>
      <c r="S93" s="80">
        <v>0</v>
      </c>
      <c r="T93" s="80">
        <v>0</v>
      </c>
      <c r="U93" s="80">
        <v>0</v>
      </c>
      <c r="V93" s="80">
        <v>0</v>
      </c>
    </row>
    <row r="94" spans="1:22" x14ac:dyDescent="0.25">
      <c r="A94">
        <f>COUNTIF('Value Matchup'!$D$356:$D$423,B94)</f>
        <v>0</v>
      </c>
      <c r="B94" s="55" t="s">
        <v>209</v>
      </c>
      <c r="C94" s="59"/>
      <c r="D94" s="59"/>
      <c r="E94" s="59"/>
      <c r="F94" s="59"/>
      <c r="G94" s="59"/>
      <c r="H94" s="59"/>
      <c r="K94">
        <v>4</v>
      </c>
      <c r="L94">
        <v>14</v>
      </c>
      <c r="M94" t="s">
        <v>801</v>
      </c>
      <c r="N94" s="79" t="s">
        <v>650</v>
      </c>
      <c r="O94" s="80">
        <v>1</v>
      </c>
      <c r="P94" s="80">
        <v>1</v>
      </c>
      <c r="Q94" s="81">
        <v>0.81</v>
      </c>
      <c r="R94" s="80">
        <v>0.5</v>
      </c>
      <c r="S94" s="80">
        <v>0.24</v>
      </c>
      <c r="T94" s="80">
        <v>0.1</v>
      </c>
      <c r="U94" s="80">
        <v>0.04</v>
      </c>
      <c r="V94" s="80">
        <v>0.01</v>
      </c>
    </row>
    <row r="95" spans="1:22" x14ac:dyDescent="0.25">
      <c r="A95">
        <f>COUNTIF('Value Matchup'!$D$356:$D$423,B95)</f>
        <v>0</v>
      </c>
      <c r="B95" t="s">
        <v>210</v>
      </c>
      <c r="C95" s="59"/>
      <c r="D95" s="59"/>
      <c r="E95" s="59"/>
      <c r="F95" s="59"/>
      <c r="G95" s="59"/>
      <c r="H95" s="59"/>
      <c r="M95" t="s">
        <v>679</v>
      </c>
      <c r="N95" s="79">
        <v>43819</v>
      </c>
      <c r="O95" s="80">
        <v>0</v>
      </c>
      <c r="P95" s="80">
        <v>0</v>
      </c>
      <c r="Q95" s="81">
        <v>0</v>
      </c>
      <c r="R95" s="80">
        <v>0</v>
      </c>
      <c r="S95" s="80">
        <v>0</v>
      </c>
      <c r="T95" s="80">
        <v>0</v>
      </c>
      <c r="U95" s="80">
        <v>0</v>
      </c>
      <c r="V95" s="80">
        <v>0</v>
      </c>
    </row>
    <row r="96" spans="1:22" x14ac:dyDescent="0.25">
      <c r="A96">
        <f>COUNTIF('Value Matchup'!$D$356:$D$423,B96)</f>
        <v>0</v>
      </c>
      <c r="B96" s="55" t="s">
        <v>211</v>
      </c>
      <c r="C96" s="59"/>
      <c r="D96" s="59"/>
      <c r="E96" s="59"/>
      <c r="F96" s="59"/>
      <c r="G96" s="59"/>
      <c r="H96" s="59"/>
      <c r="M96" t="s">
        <v>802</v>
      </c>
      <c r="N96" s="79" t="s">
        <v>644</v>
      </c>
      <c r="O96" s="80">
        <v>0</v>
      </c>
      <c r="P96" s="80">
        <v>0</v>
      </c>
      <c r="Q96" s="81">
        <v>0</v>
      </c>
      <c r="R96" s="80">
        <v>0</v>
      </c>
      <c r="S96" s="80">
        <v>0</v>
      </c>
      <c r="T96" s="80">
        <v>0</v>
      </c>
      <c r="U96" s="80">
        <v>0</v>
      </c>
      <c r="V96" s="80">
        <v>0</v>
      </c>
    </row>
    <row r="97" spans="1:22" x14ac:dyDescent="0.25">
      <c r="A97">
        <f>COUNTIF('Value Matchup'!$D$356:$D$423,B97)</f>
        <v>1</v>
      </c>
      <c r="B97" t="s">
        <v>212</v>
      </c>
      <c r="C97" s="59">
        <f t="shared" ref="C97:H97" si="12">Q98</f>
        <v>0.02</v>
      </c>
      <c r="D97" s="59">
        <f t="shared" si="12"/>
        <v>0</v>
      </c>
      <c r="E97" s="59">
        <f t="shared" si="12"/>
        <v>0</v>
      </c>
      <c r="F97" s="59">
        <f t="shared" si="12"/>
        <v>0</v>
      </c>
      <c r="G97" s="59">
        <f t="shared" si="12"/>
        <v>0</v>
      </c>
      <c r="H97" s="59">
        <f t="shared" si="12"/>
        <v>0</v>
      </c>
      <c r="M97" t="s">
        <v>680</v>
      </c>
      <c r="N97" s="79" t="s">
        <v>647</v>
      </c>
      <c r="O97" s="80">
        <v>0.23</v>
      </c>
      <c r="P97" s="80">
        <v>0.15</v>
      </c>
      <c r="Q97" s="81">
        <v>0.03</v>
      </c>
      <c r="R97" s="80">
        <v>0.01</v>
      </c>
      <c r="S97" s="80">
        <v>0</v>
      </c>
      <c r="T97" s="80">
        <v>0</v>
      </c>
      <c r="U97" s="80">
        <v>0</v>
      </c>
      <c r="V97" s="80">
        <v>0</v>
      </c>
    </row>
    <row r="98" spans="1:22" x14ac:dyDescent="0.25">
      <c r="A98">
        <f>COUNTIF('Value Matchup'!$D$356:$D$423,B98)</f>
        <v>0</v>
      </c>
      <c r="B98" s="55" t="s">
        <v>213</v>
      </c>
      <c r="C98" s="59"/>
      <c r="D98" s="59"/>
      <c r="E98" s="59"/>
      <c r="F98" s="59"/>
      <c r="G98" s="59"/>
      <c r="H98" s="59"/>
      <c r="K98">
        <v>16</v>
      </c>
      <c r="L98">
        <v>63</v>
      </c>
      <c r="M98" t="s">
        <v>681</v>
      </c>
      <c r="N98" s="79" t="s">
        <v>545</v>
      </c>
      <c r="O98" s="80">
        <v>1</v>
      </c>
      <c r="P98" s="80">
        <v>0.96</v>
      </c>
      <c r="Q98" s="81">
        <v>0.02</v>
      </c>
      <c r="R98" s="80">
        <v>0</v>
      </c>
      <c r="S98" s="80">
        <v>0</v>
      </c>
      <c r="T98" s="80">
        <v>0</v>
      </c>
      <c r="U98" s="80">
        <v>0</v>
      </c>
      <c r="V98" s="80">
        <v>0</v>
      </c>
    </row>
    <row r="99" spans="1:22" x14ac:dyDescent="0.25">
      <c r="A99">
        <f>COUNTIF('Value Matchup'!$D$356:$D$423,B99)</f>
        <v>0</v>
      </c>
      <c r="B99" t="s">
        <v>214</v>
      </c>
      <c r="C99" s="59"/>
      <c r="D99" s="59"/>
      <c r="E99" s="59"/>
      <c r="F99" s="59"/>
      <c r="G99" s="59"/>
      <c r="H99" s="59"/>
      <c r="M99" t="s">
        <v>803</v>
      </c>
      <c r="N99" s="79" t="s">
        <v>546</v>
      </c>
      <c r="O99" s="80">
        <v>0</v>
      </c>
      <c r="P99" s="80">
        <v>0</v>
      </c>
      <c r="Q99" s="81">
        <v>0</v>
      </c>
      <c r="R99" s="80">
        <v>0</v>
      </c>
      <c r="S99" s="80">
        <v>0</v>
      </c>
      <c r="T99" s="80">
        <v>0</v>
      </c>
      <c r="U99" s="80">
        <v>0</v>
      </c>
      <c r="V99" s="80">
        <v>0</v>
      </c>
    </row>
    <row r="100" spans="1:22" x14ac:dyDescent="0.25">
      <c r="A100">
        <f>COUNTIF('Value Matchup'!$D$356:$D$423,B100)</f>
        <v>0</v>
      </c>
      <c r="B100" s="55" t="s">
        <v>66</v>
      </c>
      <c r="C100" s="59"/>
      <c r="D100" s="59"/>
      <c r="E100" s="59"/>
      <c r="F100" s="59"/>
      <c r="G100" s="59"/>
      <c r="H100" s="59"/>
      <c r="M100" t="s">
        <v>804</v>
      </c>
      <c r="N100" s="79">
        <v>43732</v>
      </c>
      <c r="O100" s="80">
        <v>0</v>
      </c>
      <c r="P100" s="80">
        <v>0</v>
      </c>
      <c r="Q100" s="81">
        <v>0</v>
      </c>
      <c r="R100" s="80">
        <v>0</v>
      </c>
      <c r="S100" s="80">
        <v>0</v>
      </c>
      <c r="T100" s="80">
        <v>0</v>
      </c>
      <c r="U100" s="80">
        <v>0</v>
      </c>
      <c r="V100" s="80">
        <v>0</v>
      </c>
    </row>
    <row r="101" spans="1:22" x14ac:dyDescent="0.25">
      <c r="A101">
        <f>COUNTIF('Value Matchup'!$D$356:$D$423,B101)</f>
        <v>0</v>
      </c>
      <c r="B101" t="s">
        <v>60</v>
      </c>
      <c r="C101" s="59"/>
      <c r="D101" s="59"/>
      <c r="E101" s="59"/>
      <c r="F101" s="59"/>
      <c r="G101" s="59"/>
      <c r="H101" s="59"/>
      <c r="M101" t="s">
        <v>805</v>
      </c>
      <c r="N101" s="79" t="s">
        <v>535</v>
      </c>
      <c r="O101" s="80">
        <v>0</v>
      </c>
      <c r="P101" s="80">
        <v>0</v>
      </c>
      <c r="Q101" s="81">
        <v>0</v>
      </c>
      <c r="R101" s="80">
        <v>0</v>
      </c>
      <c r="S101" s="80">
        <v>0</v>
      </c>
      <c r="T101" s="80">
        <v>0</v>
      </c>
      <c r="U101" s="80">
        <v>0</v>
      </c>
      <c r="V101" s="80">
        <v>0</v>
      </c>
    </row>
    <row r="102" spans="1:22" x14ac:dyDescent="0.25">
      <c r="A102">
        <f>COUNTIF('Value Matchup'!$D$356:$D$423,B102)</f>
        <v>0</v>
      </c>
      <c r="B102" s="55" t="s">
        <v>215</v>
      </c>
      <c r="C102" s="59"/>
      <c r="D102" s="59"/>
      <c r="E102" s="59"/>
      <c r="F102" s="59"/>
      <c r="G102" s="59"/>
      <c r="H102" s="59"/>
      <c r="M102" t="s">
        <v>682</v>
      </c>
      <c r="N102" s="79">
        <v>43790</v>
      </c>
      <c r="O102" s="80">
        <v>0</v>
      </c>
      <c r="P102" s="80">
        <v>0</v>
      </c>
      <c r="Q102" s="81">
        <v>0</v>
      </c>
      <c r="R102" s="80">
        <v>0</v>
      </c>
      <c r="S102" s="80">
        <v>0</v>
      </c>
      <c r="T102" s="80">
        <v>0</v>
      </c>
      <c r="U102" s="80">
        <v>0</v>
      </c>
      <c r="V102" s="80">
        <v>0</v>
      </c>
    </row>
    <row r="103" spans="1:22" x14ac:dyDescent="0.25">
      <c r="A103">
        <f>COUNTIF('Value Matchup'!$D$356:$D$423,B103)</f>
        <v>1</v>
      </c>
      <c r="B103" t="s">
        <v>216</v>
      </c>
      <c r="C103" s="59">
        <f t="shared" ref="C103:H103" si="13">Q104</f>
        <v>0.09</v>
      </c>
      <c r="D103" s="59">
        <f t="shared" si="13"/>
        <v>0.02</v>
      </c>
      <c r="E103" s="59">
        <f t="shared" si="13"/>
        <v>0</v>
      </c>
      <c r="F103" s="59">
        <f t="shared" si="13"/>
        <v>0</v>
      </c>
      <c r="G103" s="59">
        <f t="shared" si="13"/>
        <v>0</v>
      </c>
      <c r="H103" s="59">
        <f t="shared" si="13"/>
        <v>0</v>
      </c>
      <c r="M103" t="s">
        <v>806</v>
      </c>
      <c r="N103" s="79" t="s">
        <v>547</v>
      </c>
      <c r="O103" s="80">
        <v>0</v>
      </c>
      <c r="P103" s="80">
        <v>0</v>
      </c>
      <c r="Q103" s="81">
        <v>0</v>
      </c>
      <c r="R103" s="80">
        <v>0</v>
      </c>
      <c r="S103" s="80">
        <v>0</v>
      </c>
      <c r="T103" s="80">
        <v>0</v>
      </c>
      <c r="U103" s="80">
        <v>0</v>
      </c>
      <c r="V103" s="80">
        <v>0</v>
      </c>
    </row>
    <row r="104" spans="1:22" x14ac:dyDescent="0.25">
      <c r="A104">
        <f>COUNTIF('Value Matchup'!$D$356:$D$423,B104)</f>
        <v>0</v>
      </c>
      <c r="B104" s="55" t="s">
        <v>217</v>
      </c>
      <c r="C104" s="59"/>
      <c r="D104" s="59"/>
      <c r="E104" s="59"/>
      <c r="F104" s="59"/>
      <c r="G104" s="59"/>
      <c r="H104" s="59"/>
      <c r="K104">
        <v>13</v>
      </c>
      <c r="L104">
        <v>53</v>
      </c>
      <c r="M104" t="s">
        <v>807</v>
      </c>
      <c r="N104" s="79" t="s">
        <v>644</v>
      </c>
      <c r="O104" s="80">
        <v>0.68</v>
      </c>
      <c r="P104" s="80">
        <v>0.63</v>
      </c>
      <c r="Q104" s="81">
        <v>0.09</v>
      </c>
      <c r="R104" s="80">
        <v>0.02</v>
      </c>
      <c r="S104" s="80">
        <v>0</v>
      </c>
      <c r="T104" s="80">
        <v>0</v>
      </c>
      <c r="U104" s="80">
        <v>0</v>
      </c>
      <c r="V104" s="80">
        <v>0</v>
      </c>
    </row>
    <row r="105" spans="1:22" x14ac:dyDescent="0.25">
      <c r="A105">
        <f>COUNTIF('Value Matchup'!$D$356:$D$423,B105)</f>
        <v>1</v>
      </c>
      <c r="B105" t="s">
        <v>71</v>
      </c>
      <c r="C105" s="59">
        <f t="shared" ref="C105:H105" si="14">Q106</f>
        <v>0.98</v>
      </c>
      <c r="D105" s="59">
        <f t="shared" si="14"/>
        <v>0.82</v>
      </c>
      <c r="E105" s="59">
        <f t="shared" si="14"/>
        <v>0.62</v>
      </c>
      <c r="F105" s="59">
        <f t="shared" si="14"/>
        <v>0.42</v>
      </c>
      <c r="G105" s="59">
        <f t="shared" si="14"/>
        <v>0.27</v>
      </c>
      <c r="H105" s="59">
        <f t="shared" si="14"/>
        <v>0.17</v>
      </c>
      <c r="M105" t="s">
        <v>683</v>
      </c>
      <c r="N105" s="79" t="s">
        <v>518</v>
      </c>
      <c r="O105" s="80">
        <v>0</v>
      </c>
      <c r="P105" s="80">
        <v>0</v>
      </c>
      <c r="Q105" s="81">
        <v>0</v>
      </c>
      <c r="R105" s="80">
        <v>0</v>
      </c>
      <c r="S105" s="80">
        <v>0</v>
      </c>
      <c r="T105" s="80">
        <v>0</v>
      </c>
      <c r="U105" s="80">
        <v>0</v>
      </c>
      <c r="V105" s="80">
        <v>0</v>
      </c>
    </row>
    <row r="106" spans="1:22" x14ac:dyDescent="0.25">
      <c r="A106">
        <f>COUNTIF('Value Matchup'!$D$356:$D$423,B106)</f>
        <v>0</v>
      </c>
      <c r="B106" s="55" t="s">
        <v>218</v>
      </c>
      <c r="C106" s="59"/>
      <c r="D106" s="59"/>
      <c r="E106" s="59"/>
      <c r="F106" s="59"/>
      <c r="G106" s="59"/>
      <c r="H106" s="59"/>
      <c r="K106">
        <v>2</v>
      </c>
      <c r="L106">
        <v>6</v>
      </c>
      <c r="M106" t="s">
        <v>684</v>
      </c>
      <c r="N106" s="79" t="s">
        <v>643</v>
      </c>
      <c r="O106" s="80">
        <v>1</v>
      </c>
      <c r="P106" s="80">
        <v>1</v>
      </c>
      <c r="Q106" s="81">
        <v>0.98</v>
      </c>
      <c r="R106" s="80">
        <v>0.82</v>
      </c>
      <c r="S106" s="80">
        <v>0.62</v>
      </c>
      <c r="T106" s="80">
        <v>0.42</v>
      </c>
      <c r="U106" s="80">
        <v>0.27</v>
      </c>
      <c r="V106" s="80">
        <v>0.17</v>
      </c>
    </row>
    <row r="107" spans="1:22" x14ac:dyDescent="0.25">
      <c r="A107">
        <f>COUNTIF('Value Matchup'!$D$356:$D$423,B107)</f>
        <v>0</v>
      </c>
      <c r="B107" t="s">
        <v>219</v>
      </c>
      <c r="C107" s="59"/>
      <c r="D107" s="59"/>
      <c r="E107" s="59"/>
      <c r="F107" s="59"/>
      <c r="G107" s="59"/>
      <c r="H107" s="59"/>
      <c r="M107" t="s">
        <v>808</v>
      </c>
      <c r="N107" s="79" t="s">
        <v>541</v>
      </c>
      <c r="O107" s="80">
        <v>0</v>
      </c>
      <c r="P107" s="80">
        <v>0</v>
      </c>
      <c r="Q107" s="81">
        <v>0</v>
      </c>
      <c r="R107" s="80">
        <v>0</v>
      </c>
      <c r="S107" s="80">
        <v>0</v>
      </c>
      <c r="T107" s="80">
        <v>0</v>
      </c>
      <c r="U107" s="80">
        <v>0</v>
      </c>
      <c r="V107" s="80">
        <v>0</v>
      </c>
    </row>
    <row r="108" spans="1:22" x14ac:dyDescent="0.25">
      <c r="A108">
        <f>COUNTIF('Value Matchup'!$D$356:$D$423,B108)</f>
        <v>0</v>
      </c>
      <c r="B108" s="55" t="s">
        <v>220</v>
      </c>
      <c r="C108" s="59"/>
      <c r="D108" s="59"/>
      <c r="E108" s="59"/>
      <c r="F108" s="59"/>
      <c r="G108" s="59"/>
      <c r="H108" s="59"/>
      <c r="M108" t="s">
        <v>809</v>
      </c>
      <c r="N108" s="79" t="s">
        <v>539</v>
      </c>
      <c r="O108" s="80">
        <v>0</v>
      </c>
      <c r="P108" s="80">
        <v>0</v>
      </c>
      <c r="Q108" s="81">
        <v>0</v>
      </c>
      <c r="R108" s="80">
        <v>0</v>
      </c>
      <c r="S108" s="80">
        <v>0</v>
      </c>
      <c r="T108" s="80">
        <v>0</v>
      </c>
      <c r="U108" s="80">
        <v>0</v>
      </c>
      <c r="V108" s="80">
        <v>0</v>
      </c>
    </row>
    <row r="109" spans="1:22" x14ac:dyDescent="0.25">
      <c r="A109">
        <f>COUNTIF('Value Matchup'!$D$356:$D$423,B109)</f>
        <v>0</v>
      </c>
      <c r="B109" t="s">
        <v>27</v>
      </c>
      <c r="C109" s="59"/>
      <c r="D109" s="59"/>
      <c r="E109" s="59"/>
      <c r="F109" s="59"/>
      <c r="G109" s="59"/>
      <c r="H109" s="59"/>
      <c r="M109" t="s">
        <v>685</v>
      </c>
      <c r="N109" s="79" t="s">
        <v>541</v>
      </c>
      <c r="O109" s="80">
        <v>0</v>
      </c>
      <c r="P109" s="80">
        <v>0</v>
      </c>
      <c r="Q109" s="81">
        <v>0</v>
      </c>
      <c r="R109" s="80">
        <v>0</v>
      </c>
      <c r="S109" s="80">
        <v>0</v>
      </c>
      <c r="T109" s="80">
        <v>0</v>
      </c>
      <c r="U109" s="80">
        <v>0</v>
      </c>
      <c r="V109" s="80">
        <v>0</v>
      </c>
    </row>
    <row r="110" spans="1:22" x14ac:dyDescent="0.25">
      <c r="A110">
        <f>COUNTIF('Value Matchup'!$D$356:$D$423,B110)</f>
        <v>0</v>
      </c>
      <c r="B110" s="55" t="s">
        <v>221</v>
      </c>
      <c r="C110" s="59"/>
      <c r="D110" s="59"/>
      <c r="E110" s="59"/>
      <c r="F110" s="59"/>
      <c r="G110" s="59"/>
      <c r="H110" s="59"/>
      <c r="M110" t="s">
        <v>582</v>
      </c>
      <c r="N110" s="79" t="s">
        <v>452</v>
      </c>
      <c r="O110" s="80">
        <v>0</v>
      </c>
      <c r="P110" s="80">
        <v>0</v>
      </c>
      <c r="Q110" s="81">
        <v>0</v>
      </c>
      <c r="R110" s="80">
        <v>0</v>
      </c>
      <c r="S110" s="80">
        <v>0</v>
      </c>
      <c r="T110" s="80">
        <v>0</v>
      </c>
      <c r="U110" s="80">
        <v>0</v>
      </c>
      <c r="V110" s="80">
        <v>0</v>
      </c>
    </row>
    <row r="111" spans="1:22" x14ac:dyDescent="0.25">
      <c r="A111">
        <f>COUNTIF('Value Matchup'!$D$356:$D$423,B111)</f>
        <v>0</v>
      </c>
      <c r="B111" t="s">
        <v>43</v>
      </c>
      <c r="C111" s="59"/>
      <c r="D111" s="59"/>
      <c r="E111" s="59"/>
      <c r="F111" s="59"/>
      <c r="G111" s="59"/>
      <c r="H111" s="59"/>
      <c r="M111" t="s">
        <v>686</v>
      </c>
      <c r="N111" s="79" t="s">
        <v>546</v>
      </c>
      <c r="O111" s="80">
        <v>0</v>
      </c>
      <c r="P111" s="80">
        <v>0</v>
      </c>
      <c r="Q111" s="81">
        <v>0</v>
      </c>
      <c r="R111" s="80">
        <v>0</v>
      </c>
      <c r="S111" s="80">
        <v>0</v>
      </c>
      <c r="T111" s="80">
        <v>0</v>
      </c>
      <c r="U111" s="80">
        <v>0</v>
      </c>
      <c r="V111" s="80">
        <v>0</v>
      </c>
    </row>
    <row r="112" spans="1:22" x14ac:dyDescent="0.25">
      <c r="A112">
        <f>COUNTIF('Value Matchup'!$D$356:$D$423,B112)</f>
        <v>0</v>
      </c>
      <c r="B112" s="55" t="s">
        <v>222</v>
      </c>
      <c r="C112" s="59"/>
      <c r="D112" s="59"/>
      <c r="E112" s="59"/>
      <c r="F112" s="59"/>
      <c r="G112" s="59"/>
      <c r="H112" s="59"/>
      <c r="M112" t="s">
        <v>810</v>
      </c>
      <c r="N112" s="79" t="s">
        <v>811</v>
      </c>
      <c r="O112" s="80">
        <v>0.55000000000000004</v>
      </c>
      <c r="P112" s="80">
        <v>0.47</v>
      </c>
      <c r="Q112" s="81">
        <v>0.08</v>
      </c>
      <c r="R112" s="80">
        <v>0.01</v>
      </c>
      <c r="S112" s="80">
        <v>0</v>
      </c>
      <c r="T112" s="80">
        <v>0</v>
      </c>
      <c r="U112" s="80">
        <v>0</v>
      </c>
      <c r="V112" s="80">
        <v>0</v>
      </c>
    </row>
    <row r="113" spans="1:22" x14ac:dyDescent="0.25">
      <c r="A113">
        <f>COUNTIF('Value Matchup'!$D$356:$D$423,B113)</f>
        <v>0</v>
      </c>
      <c r="B113" t="s">
        <v>223</v>
      </c>
      <c r="C113" s="59"/>
      <c r="D113" s="59"/>
      <c r="E113" s="59"/>
      <c r="F113" s="59"/>
      <c r="G113" s="59"/>
      <c r="H113" s="59"/>
      <c r="M113" t="s">
        <v>812</v>
      </c>
      <c r="N113" s="79" t="s">
        <v>450</v>
      </c>
      <c r="O113" s="80">
        <v>0</v>
      </c>
      <c r="P113" s="80">
        <v>0</v>
      </c>
      <c r="Q113" s="81">
        <v>0</v>
      </c>
      <c r="R113" s="80">
        <v>0</v>
      </c>
      <c r="S113" s="80">
        <v>0</v>
      </c>
      <c r="T113" s="80">
        <v>0</v>
      </c>
      <c r="U113" s="80">
        <v>0</v>
      </c>
      <c r="V113" s="80">
        <v>0</v>
      </c>
    </row>
    <row r="114" spans="1:22" x14ac:dyDescent="0.25">
      <c r="A114">
        <f>COUNTIF('Value Matchup'!$D$356:$D$423,B114)</f>
        <v>0</v>
      </c>
      <c r="B114" s="55" t="s">
        <v>224</v>
      </c>
      <c r="C114" s="59">
        <f t="shared" ref="C114:H114" si="15">Q115</f>
        <v>0.01</v>
      </c>
      <c r="D114" s="59">
        <f t="shared" si="15"/>
        <v>0</v>
      </c>
      <c r="E114" s="59">
        <f t="shared" si="15"/>
        <v>0</v>
      </c>
      <c r="F114" s="59">
        <f t="shared" si="15"/>
        <v>0</v>
      </c>
      <c r="G114" s="59">
        <f t="shared" si="15"/>
        <v>0</v>
      </c>
      <c r="H114" s="59">
        <f t="shared" si="15"/>
        <v>0</v>
      </c>
      <c r="M114" t="s">
        <v>583</v>
      </c>
      <c r="N114" s="79" t="s">
        <v>445</v>
      </c>
      <c r="O114" s="80">
        <v>0</v>
      </c>
      <c r="P114" s="80">
        <v>0</v>
      </c>
      <c r="Q114" s="81">
        <v>0</v>
      </c>
      <c r="R114" s="80">
        <v>0</v>
      </c>
      <c r="S114" s="80">
        <v>0</v>
      </c>
      <c r="T114" s="80">
        <v>0</v>
      </c>
      <c r="U114" s="80">
        <v>0</v>
      </c>
      <c r="V114" s="80">
        <v>0</v>
      </c>
    </row>
    <row r="115" spans="1:22" x14ac:dyDescent="0.25">
      <c r="A115">
        <f>COUNTIF('Value Matchup'!$D$356:$D$423,B115)</f>
        <v>0</v>
      </c>
      <c r="B115" t="s">
        <v>225</v>
      </c>
      <c r="C115" s="59"/>
      <c r="D115" s="59"/>
      <c r="E115" s="59"/>
      <c r="F115" s="59"/>
      <c r="G115" s="59"/>
      <c r="H115" s="59"/>
      <c r="M115" t="s">
        <v>687</v>
      </c>
      <c r="N115" s="79" t="s">
        <v>650</v>
      </c>
      <c r="O115" s="80">
        <v>0.11</v>
      </c>
      <c r="P115" s="80">
        <v>7.0000000000000007E-2</v>
      </c>
      <c r="Q115" s="81">
        <v>0.01</v>
      </c>
      <c r="R115" s="80">
        <v>0</v>
      </c>
      <c r="S115" s="80">
        <v>0</v>
      </c>
      <c r="T115" s="80">
        <v>0</v>
      </c>
      <c r="U115" s="80">
        <v>0</v>
      </c>
      <c r="V115" s="80">
        <v>0</v>
      </c>
    </row>
    <row r="116" spans="1:22" x14ac:dyDescent="0.25">
      <c r="A116">
        <f>COUNTIF('Value Matchup'!$D$356:$D$423,B116)</f>
        <v>1</v>
      </c>
      <c r="B116" s="55" t="s">
        <v>226</v>
      </c>
      <c r="C116" s="59">
        <f t="shared" ref="C116:H116" si="16">Q118</f>
        <v>0.9</v>
      </c>
      <c r="D116" s="59">
        <f t="shared" si="16"/>
        <v>0.56000000000000005</v>
      </c>
      <c r="E116" s="59">
        <f t="shared" si="16"/>
        <v>0.26</v>
      </c>
      <c r="F116" s="59">
        <f t="shared" si="16"/>
        <v>0.1</v>
      </c>
      <c r="G116" s="59">
        <f t="shared" si="16"/>
        <v>0.04</v>
      </c>
      <c r="H116" s="59">
        <f t="shared" si="16"/>
        <v>0.01</v>
      </c>
      <c r="M116" t="s">
        <v>584</v>
      </c>
      <c r="N116" s="79" t="s">
        <v>543</v>
      </c>
      <c r="O116" s="80">
        <v>0</v>
      </c>
      <c r="P116" s="80">
        <v>0</v>
      </c>
      <c r="Q116" s="81">
        <v>0</v>
      </c>
      <c r="R116" s="80">
        <v>0</v>
      </c>
      <c r="S116" s="80">
        <v>0</v>
      </c>
      <c r="T116" s="80">
        <v>0</v>
      </c>
      <c r="U116" s="80">
        <v>0</v>
      </c>
      <c r="V116" s="80">
        <v>0</v>
      </c>
    </row>
    <row r="117" spans="1:22" x14ac:dyDescent="0.25">
      <c r="A117">
        <f>COUNTIF('Value Matchup'!$D$356:$D$423,B117)</f>
        <v>0</v>
      </c>
      <c r="B117" t="s">
        <v>227</v>
      </c>
      <c r="C117" s="59"/>
      <c r="D117" s="59"/>
      <c r="E117" s="59"/>
      <c r="F117" s="59"/>
      <c r="G117" s="59"/>
      <c r="H117" s="59"/>
      <c r="M117" t="s">
        <v>688</v>
      </c>
      <c r="N117" s="79">
        <v>43817</v>
      </c>
      <c r="O117" s="80">
        <v>0</v>
      </c>
      <c r="P117" s="80">
        <v>0</v>
      </c>
      <c r="Q117" s="81">
        <v>0</v>
      </c>
      <c r="R117" s="80">
        <v>0</v>
      </c>
      <c r="S117" s="80">
        <v>0</v>
      </c>
      <c r="T117" s="80">
        <v>0</v>
      </c>
      <c r="U117" s="80">
        <v>0</v>
      </c>
      <c r="V117" s="80">
        <v>0</v>
      </c>
    </row>
    <row r="118" spans="1:22" x14ac:dyDescent="0.25">
      <c r="A118">
        <f>COUNTIF('Value Matchup'!$D$356:$D$423,B118)</f>
        <v>0</v>
      </c>
      <c r="B118" s="55" t="s">
        <v>228</v>
      </c>
      <c r="C118" s="59"/>
      <c r="D118" s="59"/>
      <c r="E118" s="59"/>
      <c r="F118" s="59"/>
      <c r="G118" s="59"/>
      <c r="H118" s="59"/>
      <c r="K118">
        <v>2</v>
      </c>
      <c r="L118">
        <v>7</v>
      </c>
      <c r="M118" t="s">
        <v>813</v>
      </c>
      <c r="N118" s="79" t="s">
        <v>749</v>
      </c>
      <c r="O118" s="80">
        <v>1</v>
      </c>
      <c r="P118" s="80">
        <v>1</v>
      </c>
      <c r="Q118" s="81">
        <v>0.9</v>
      </c>
      <c r="R118" s="80">
        <v>0.56000000000000005</v>
      </c>
      <c r="S118" s="80">
        <v>0.26</v>
      </c>
      <c r="T118" s="80">
        <v>0.1</v>
      </c>
      <c r="U118" s="80">
        <v>0.04</v>
      </c>
      <c r="V118" s="80">
        <v>0.01</v>
      </c>
    </row>
    <row r="119" spans="1:22" x14ac:dyDescent="0.25">
      <c r="A119">
        <f>COUNTIF('Value Matchup'!$D$356:$D$423,B119)</f>
        <v>0</v>
      </c>
      <c r="B119" t="s">
        <v>229</v>
      </c>
      <c r="C119" s="59"/>
      <c r="D119" s="59"/>
      <c r="E119" s="59"/>
      <c r="F119" s="59"/>
      <c r="G119" s="59"/>
      <c r="H119" s="59"/>
      <c r="M119" t="s">
        <v>814</v>
      </c>
      <c r="N119" s="79" t="s">
        <v>541</v>
      </c>
      <c r="O119" s="80">
        <v>0</v>
      </c>
      <c r="P119" s="80">
        <v>0</v>
      </c>
      <c r="Q119" s="81">
        <v>0</v>
      </c>
      <c r="R119" s="80">
        <v>0</v>
      </c>
      <c r="S119" s="80">
        <v>0</v>
      </c>
      <c r="T119" s="80">
        <v>0</v>
      </c>
      <c r="U119" s="80">
        <v>0</v>
      </c>
      <c r="V119" s="80">
        <v>0</v>
      </c>
    </row>
    <row r="120" spans="1:22" x14ac:dyDescent="0.25">
      <c r="A120">
        <f>COUNTIF('Value Matchup'!$D$356:$D$423,B120)</f>
        <v>0</v>
      </c>
      <c r="B120" s="55" t="s">
        <v>230</v>
      </c>
      <c r="C120" s="59"/>
      <c r="D120" s="59"/>
      <c r="E120" s="59"/>
      <c r="F120" s="59"/>
      <c r="G120" s="59"/>
      <c r="H120" s="59"/>
      <c r="M120" t="s">
        <v>689</v>
      </c>
      <c r="N120" s="79">
        <v>43788</v>
      </c>
      <c r="O120" s="80">
        <v>0</v>
      </c>
      <c r="P120" s="80">
        <v>0</v>
      </c>
      <c r="Q120" s="81">
        <v>0</v>
      </c>
      <c r="R120" s="80">
        <v>0</v>
      </c>
      <c r="S120" s="80">
        <v>0</v>
      </c>
      <c r="T120" s="80">
        <v>0</v>
      </c>
      <c r="U120" s="80">
        <v>0</v>
      </c>
      <c r="V120" s="80">
        <v>0</v>
      </c>
    </row>
    <row r="121" spans="1:22" x14ac:dyDescent="0.25">
      <c r="A121">
        <f>COUNTIF('Value Matchup'!$D$356:$D$423,B121)</f>
        <v>0</v>
      </c>
      <c r="B121" t="s">
        <v>231</v>
      </c>
      <c r="C121" s="59"/>
      <c r="D121" s="59"/>
      <c r="E121" s="59"/>
      <c r="F121" s="59"/>
      <c r="G121" s="59"/>
      <c r="H121" s="59"/>
      <c r="M121" t="s">
        <v>690</v>
      </c>
      <c r="N121" s="79">
        <v>43612</v>
      </c>
      <c r="O121" s="80">
        <v>0</v>
      </c>
      <c r="P121" s="80">
        <v>0</v>
      </c>
      <c r="Q121" s="81">
        <v>0</v>
      </c>
      <c r="R121" s="80">
        <v>0</v>
      </c>
      <c r="S121" s="80">
        <v>0</v>
      </c>
      <c r="T121" s="80">
        <v>0</v>
      </c>
      <c r="U121" s="80">
        <v>0</v>
      </c>
      <c r="V121" s="80">
        <v>0</v>
      </c>
    </row>
    <row r="122" spans="1:22" x14ac:dyDescent="0.25">
      <c r="A122">
        <f>COUNTIF('Value Matchup'!$D$356:$D$423,B122)</f>
        <v>0</v>
      </c>
      <c r="B122" s="55" t="s">
        <v>233</v>
      </c>
      <c r="C122" s="59"/>
      <c r="D122" s="59"/>
      <c r="E122" s="59"/>
      <c r="F122" s="59"/>
      <c r="G122" s="59"/>
      <c r="H122" s="59"/>
      <c r="M122" t="s">
        <v>585</v>
      </c>
      <c r="N122" s="79" t="s">
        <v>517</v>
      </c>
      <c r="O122" s="80">
        <v>0</v>
      </c>
      <c r="P122" s="80">
        <v>0</v>
      </c>
      <c r="Q122" s="81">
        <v>0</v>
      </c>
      <c r="R122" s="80">
        <v>0</v>
      </c>
      <c r="S122" s="80">
        <v>0</v>
      </c>
      <c r="T122" s="80">
        <v>0</v>
      </c>
      <c r="U122" s="80">
        <v>0</v>
      </c>
      <c r="V122" s="80">
        <v>0</v>
      </c>
    </row>
    <row r="123" spans="1:22" x14ac:dyDescent="0.25">
      <c r="A123">
        <f>COUNTIF('Value Matchup'!$D$356:$D$423,B123)</f>
        <v>0</v>
      </c>
      <c r="B123" t="s">
        <v>234</v>
      </c>
      <c r="C123" s="59"/>
      <c r="D123" s="59"/>
      <c r="E123" s="59"/>
      <c r="F123" s="59"/>
      <c r="G123" s="59"/>
      <c r="H123" s="59"/>
      <c r="M123" t="s">
        <v>815</v>
      </c>
      <c r="N123" s="79">
        <v>43820</v>
      </c>
      <c r="O123" s="80">
        <v>0</v>
      </c>
      <c r="P123" s="80">
        <v>0</v>
      </c>
      <c r="Q123" s="81">
        <v>0</v>
      </c>
      <c r="R123" s="80">
        <v>0</v>
      </c>
      <c r="S123" s="80">
        <v>0</v>
      </c>
      <c r="T123" s="80">
        <v>0</v>
      </c>
      <c r="U123" s="80">
        <v>0</v>
      </c>
      <c r="V123" s="80">
        <v>0</v>
      </c>
    </row>
    <row r="124" spans="1:22" x14ac:dyDescent="0.25">
      <c r="A124">
        <f>COUNTIF('Value Matchup'!$D$356:$D$423,B124)</f>
        <v>0</v>
      </c>
      <c r="B124" s="55" t="s">
        <v>235</v>
      </c>
      <c r="C124" s="59"/>
      <c r="D124" s="59"/>
      <c r="E124" s="59"/>
      <c r="F124" s="59"/>
      <c r="G124" s="59"/>
      <c r="H124" s="59"/>
      <c r="M124" t="s">
        <v>586</v>
      </c>
      <c r="N124" s="79" t="s">
        <v>541</v>
      </c>
      <c r="O124" s="80">
        <v>0</v>
      </c>
      <c r="P124" s="80">
        <v>0</v>
      </c>
      <c r="Q124" s="81">
        <v>0</v>
      </c>
      <c r="R124" s="80">
        <v>0</v>
      </c>
      <c r="S124" s="80">
        <v>0</v>
      </c>
      <c r="T124" s="80">
        <v>0</v>
      </c>
      <c r="U124" s="80">
        <v>0</v>
      </c>
      <c r="V124" s="80">
        <v>0</v>
      </c>
    </row>
    <row r="125" spans="1:22" x14ac:dyDescent="0.25">
      <c r="A125">
        <f>COUNTIF('Value Matchup'!$D$356:$D$423,B125)</f>
        <v>0</v>
      </c>
      <c r="B125" t="s">
        <v>36</v>
      </c>
      <c r="C125" s="59"/>
      <c r="D125" s="59"/>
      <c r="E125" s="59"/>
      <c r="F125" s="59"/>
      <c r="G125" s="59"/>
      <c r="H125" s="59"/>
      <c r="M125" t="s">
        <v>587</v>
      </c>
      <c r="N125" s="79">
        <v>43641</v>
      </c>
      <c r="O125" s="80">
        <v>0</v>
      </c>
      <c r="P125" s="80">
        <v>0</v>
      </c>
      <c r="Q125" s="81">
        <v>0</v>
      </c>
      <c r="R125" s="80">
        <v>0</v>
      </c>
      <c r="S125" s="80">
        <v>0</v>
      </c>
      <c r="T125" s="80">
        <v>0</v>
      </c>
      <c r="U125" s="80">
        <v>0</v>
      </c>
      <c r="V125" s="80">
        <v>0</v>
      </c>
    </row>
    <row r="126" spans="1:22" x14ac:dyDescent="0.25">
      <c r="A126">
        <f>COUNTIF('Value Matchup'!$D$356:$D$423,B126)</f>
        <v>0</v>
      </c>
      <c r="B126" s="55" t="s">
        <v>236</v>
      </c>
      <c r="C126" s="59"/>
      <c r="D126" s="59"/>
      <c r="E126" s="59"/>
      <c r="F126" s="59"/>
      <c r="G126" s="59"/>
      <c r="H126" s="59"/>
      <c r="M126" t="s">
        <v>816</v>
      </c>
      <c r="N126" s="79" t="s">
        <v>542</v>
      </c>
      <c r="O126" s="80">
        <v>0</v>
      </c>
      <c r="P126" s="80">
        <v>0</v>
      </c>
      <c r="Q126" s="81">
        <v>0</v>
      </c>
      <c r="R126" s="80">
        <v>0</v>
      </c>
      <c r="S126" s="80">
        <v>0</v>
      </c>
      <c r="T126" s="80">
        <v>0</v>
      </c>
      <c r="U126" s="80">
        <v>0</v>
      </c>
      <c r="V126" s="80">
        <v>0</v>
      </c>
    </row>
    <row r="127" spans="1:22" x14ac:dyDescent="0.25">
      <c r="A127">
        <f>COUNTIF('Value Matchup'!$D$356:$D$423,B127)</f>
        <v>1</v>
      </c>
      <c r="B127" t="s">
        <v>237</v>
      </c>
      <c r="C127" s="59">
        <f t="shared" ref="C127:H129" si="17">Q129</f>
        <v>0.02</v>
      </c>
      <c r="D127" s="59">
        <f t="shared" si="17"/>
        <v>0</v>
      </c>
      <c r="E127" s="59">
        <f t="shared" si="17"/>
        <v>0</v>
      </c>
      <c r="F127" s="59">
        <f t="shared" si="17"/>
        <v>0</v>
      </c>
      <c r="G127" s="59">
        <f t="shared" si="17"/>
        <v>0</v>
      </c>
      <c r="H127" s="59">
        <f t="shared" si="17"/>
        <v>0</v>
      </c>
      <c r="M127" t="s">
        <v>589</v>
      </c>
      <c r="N127" s="79" t="s">
        <v>517</v>
      </c>
      <c r="O127" s="80">
        <v>0</v>
      </c>
      <c r="P127" s="80">
        <v>0</v>
      </c>
      <c r="Q127" s="81">
        <v>0</v>
      </c>
      <c r="R127" s="80">
        <v>0</v>
      </c>
      <c r="S127" s="80">
        <v>0</v>
      </c>
      <c r="T127" s="80">
        <v>0</v>
      </c>
      <c r="U127" s="80">
        <v>0</v>
      </c>
      <c r="V127" s="80">
        <v>0</v>
      </c>
    </row>
    <row r="128" spans="1:22" x14ac:dyDescent="0.25">
      <c r="A128">
        <f>COUNTIF('Value Matchup'!$D$356:$D$423,B128)</f>
        <v>1</v>
      </c>
      <c r="B128" s="55" t="s">
        <v>69</v>
      </c>
      <c r="C128" s="59">
        <f t="shared" si="17"/>
        <v>0.15</v>
      </c>
      <c r="D128" s="59">
        <f t="shared" si="17"/>
        <v>0.04</v>
      </c>
      <c r="E128" s="59">
        <f t="shared" si="17"/>
        <v>0.01</v>
      </c>
      <c r="F128" s="59">
        <f t="shared" si="17"/>
        <v>0</v>
      </c>
      <c r="G128" s="59">
        <f t="shared" si="17"/>
        <v>0</v>
      </c>
      <c r="H128" s="59">
        <f t="shared" si="17"/>
        <v>0</v>
      </c>
      <c r="M128" t="s">
        <v>588</v>
      </c>
      <c r="N128" s="79" t="s">
        <v>452</v>
      </c>
      <c r="O128" s="80">
        <v>0</v>
      </c>
      <c r="P128" s="80">
        <v>0</v>
      </c>
      <c r="Q128" s="81">
        <v>0</v>
      </c>
      <c r="R128" s="80">
        <v>0</v>
      </c>
      <c r="S128" s="80">
        <v>0</v>
      </c>
      <c r="T128" s="80">
        <v>0</v>
      </c>
      <c r="U128" s="80">
        <v>0</v>
      </c>
      <c r="V128" s="80">
        <v>0</v>
      </c>
    </row>
    <row r="129" spans="1:22" x14ac:dyDescent="0.25">
      <c r="A129">
        <f>COUNTIF('Value Matchup'!$D$356:$D$423,B129)</f>
        <v>1</v>
      </c>
      <c r="B129" t="s">
        <v>238</v>
      </c>
      <c r="C129" s="59">
        <f t="shared" si="17"/>
        <v>0.71</v>
      </c>
      <c r="D129" s="59">
        <f t="shared" si="17"/>
        <v>0.31</v>
      </c>
      <c r="E129" s="59">
        <f t="shared" si="17"/>
        <v>0.15</v>
      </c>
      <c r="F129" s="59">
        <f t="shared" si="17"/>
        <v>0.06</v>
      </c>
      <c r="G129" s="59">
        <f t="shared" si="17"/>
        <v>0.02</v>
      </c>
      <c r="H129" s="59">
        <f t="shared" si="17"/>
        <v>0.01</v>
      </c>
      <c r="K129">
        <v>16</v>
      </c>
      <c r="L129">
        <v>67</v>
      </c>
      <c r="M129" t="s">
        <v>691</v>
      </c>
      <c r="N129" s="79" t="s">
        <v>542</v>
      </c>
      <c r="O129" s="80">
        <v>1</v>
      </c>
      <c r="P129" s="80">
        <v>0.8</v>
      </c>
      <c r="Q129" s="81">
        <v>0.02</v>
      </c>
      <c r="R129" s="80">
        <v>0</v>
      </c>
      <c r="S129" s="80">
        <v>0</v>
      </c>
      <c r="T129" s="80">
        <v>0</v>
      </c>
      <c r="U129" s="80">
        <v>0</v>
      </c>
      <c r="V129" s="80">
        <v>0</v>
      </c>
    </row>
    <row r="130" spans="1:22" x14ac:dyDescent="0.25">
      <c r="A130">
        <f>COUNTIF('Value Matchup'!$D$356:$D$423,B130)</f>
        <v>0</v>
      </c>
      <c r="B130" s="55" t="s">
        <v>239</v>
      </c>
      <c r="C130" s="59"/>
      <c r="D130" s="59"/>
      <c r="E130" s="59"/>
      <c r="F130" s="59"/>
      <c r="G130" s="59"/>
      <c r="H130" s="59"/>
      <c r="M130" t="s">
        <v>817</v>
      </c>
      <c r="N130" s="79" t="s">
        <v>537</v>
      </c>
      <c r="O130" s="80">
        <v>0.38</v>
      </c>
      <c r="P130" s="80">
        <v>0.35</v>
      </c>
      <c r="Q130" s="81">
        <v>0.15</v>
      </c>
      <c r="R130" s="80">
        <v>0.04</v>
      </c>
      <c r="S130" s="80">
        <v>0.01</v>
      </c>
      <c r="T130" s="80">
        <v>0</v>
      </c>
      <c r="U130" s="80">
        <v>0</v>
      </c>
      <c r="V130" s="80">
        <v>0</v>
      </c>
    </row>
    <row r="131" spans="1:22" x14ac:dyDescent="0.25">
      <c r="A131">
        <f>COUNTIF('Value Matchup'!$D$356:$D$423,B131)</f>
        <v>0</v>
      </c>
      <c r="B131" t="s">
        <v>240</v>
      </c>
      <c r="C131" s="59"/>
      <c r="D131" s="59"/>
      <c r="E131" s="59"/>
      <c r="F131" s="59"/>
      <c r="G131" s="59"/>
      <c r="H131" s="59"/>
      <c r="K131">
        <v>7</v>
      </c>
      <c r="L131">
        <v>27</v>
      </c>
      <c r="M131" t="s">
        <v>818</v>
      </c>
      <c r="N131" s="79" t="s">
        <v>545</v>
      </c>
      <c r="O131" s="80">
        <v>1</v>
      </c>
      <c r="P131" s="80">
        <v>1</v>
      </c>
      <c r="Q131" s="81">
        <v>0.71</v>
      </c>
      <c r="R131" s="80">
        <v>0.31</v>
      </c>
      <c r="S131" s="80">
        <v>0.15</v>
      </c>
      <c r="T131" s="80">
        <v>0.06</v>
      </c>
      <c r="U131" s="80">
        <v>0.02</v>
      </c>
      <c r="V131" s="80">
        <v>0.01</v>
      </c>
    </row>
    <row r="132" spans="1:22" x14ac:dyDescent="0.25">
      <c r="A132">
        <f>COUNTIF('Value Matchup'!$D$356:$D$423,B132)</f>
        <v>0</v>
      </c>
      <c r="B132" s="55" t="s">
        <v>241</v>
      </c>
      <c r="C132" s="59"/>
      <c r="D132" s="59"/>
      <c r="E132" s="59"/>
      <c r="F132" s="59"/>
      <c r="G132" s="59"/>
      <c r="H132" s="59"/>
      <c r="M132" t="s">
        <v>692</v>
      </c>
      <c r="N132" s="79" t="s">
        <v>514</v>
      </c>
      <c r="O132" s="80">
        <v>0</v>
      </c>
      <c r="P132" s="80">
        <v>0</v>
      </c>
      <c r="Q132" s="81">
        <v>0</v>
      </c>
      <c r="R132" s="80">
        <v>0</v>
      </c>
      <c r="S132" s="80">
        <v>0</v>
      </c>
      <c r="T132" s="80">
        <v>0</v>
      </c>
      <c r="U132" s="80">
        <v>0</v>
      </c>
      <c r="V132" s="80">
        <v>0</v>
      </c>
    </row>
    <row r="133" spans="1:22" x14ac:dyDescent="0.25">
      <c r="A133">
        <f>COUNTIF('Value Matchup'!$D$356:$D$423,B133)</f>
        <v>0</v>
      </c>
      <c r="B133" t="s">
        <v>242</v>
      </c>
      <c r="C133" s="59"/>
      <c r="D133" s="59"/>
      <c r="E133" s="59"/>
      <c r="F133" s="59"/>
      <c r="G133" s="59"/>
      <c r="H133" s="59"/>
      <c r="M133" t="s">
        <v>524</v>
      </c>
      <c r="N133" s="79">
        <v>43819</v>
      </c>
      <c r="O133" s="80">
        <v>0</v>
      </c>
      <c r="P133" s="80">
        <v>0</v>
      </c>
      <c r="Q133" s="81">
        <v>0</v>
      </c>
      <c r="R133" s="80">
        <v>0</v>
      </c>
      <c r="S133" s="80">
        <v>0</v>
      </c>
      <c r="T133" s="80">
        <v>0</v>
      </c>
      <c r="U133" s="80">
        <v>0</v>
      </c>
      <c r="V133" s="80">
        <v>0</v>
      </c>
    </row>
    <row r="134" spans="1:22" x14ac:dyDescent="0.25">
      <c r="A134">
        <f>COUNTIF('Value Matchup'!$D$356:$D$423,B134)</f>
        <v>0</v>
      </c>
      <c r="B134" s="55" t="s">
        <v>243</v>
      </c>
      <c r="C134" s="59"/>
      <c r="D134" s="59"/>
      <c r="E134" s="59"/>
      <c r="F134" s="59"/>
      <c r="G134" s="59"/>
      <c r="H134" s="59"/>
      <c r="M134" t="s">
        <v>590</v>
      </c>
      <c r="N134" s="79" t="s">
        <v>536</v>
      </c>
      <c r="O134" s="80">
        <v>0</v>
      </c>
      <c r="P134" s="80">
        <v>0</v>
      </c>
      <c r="Q134" s="81">
        <v>0</v>
      </c>
      <c r="R134" s="80">
        <v>0</v>
      </c>
      <c r="S134" s="80">
        <v>0</v>
      </c>
      <c r="T134" s="80">
        <v>0</v>
      </c>
      <c r="U134" s="80">
        <v>0</v>
      </c>
      <c r="V134" s="80">
        <v>0</v>
      </c>
    </row>
    <row r="135" spans="1:22" x14ac:dyDescent="0.25">
      <c r="A135">
        <f>COUNTIF('Value Matchup'!$D$356:$D$423,B135)</f>
        <v>1</v>
      </c>
      <c r="B135" t="s">
        <v>37</v>
      </c>
      <c r="C135" s="59">
        <f>Q136</f>
        <v>0.83</v>
      </c>
      <c r="D135" s="59">
        <f t="shared" ref="D135:H136" si="18">R136</f>
        <v>0.49</v>
      </c>
      <c r="E135" s="59">
        <f t="shared" si="18"/>
        <v>0.2</v>
      </c>
      <c r="F135" s="59">
        <f t="shared" si="18"/>
        <v>0.08</v>
      </c>
      <c r="G135" s="59">
        <f t="shared" si="18"/>
        <v>0.03</v>
      </c>
      <c r="H135" s="59">
        <f t="shared" si="18"/>
        <v>0.01</v>
      </c>
      <c r="M135" t="s">
        <v>693</v>
      </c>
      <c r="N135" s="79" t="s">
        <v>552</v>
      </c>
      <c r="O135" s="80">
        <v>0</v>
      </c>
      <c r="P135" s="80">
        <v>0</v>
      </c>
      <c r="Q135" s="81">
        <v>0</v>
      </c>
      <c r="R135" s="80">
        <v>0</v>
      </c>
      <c r="S135" s="80">
        <v>0</v>
      </c>
      <c r="T135" s="80">
        <v>0</v>
      </c>
      <c r="U135" s="80">
        <v>0</v>
      </c>
      <c r="V135" s="80">
        <v>0</v>
      </c>
    </row>
    <row r="136" spans="1:22" x14ac:dyDescent="0.25">
      <c r="A136">
        <f>COUNTIF('Value Matchup'!$D$356:$D$423,B136)</f>
        <v>1</v>
      </c>
      <c r="B136" s="55" t="s">
        <v>244</v>
      </c>
      <c r="C136" s="59">
        <f>Q137</f>
        <v>0.76</v>
      </c>
      <c r="D136" s="59">
        <f t="shared" si="18"/>
        <v>0.4</v>
      </c>
      <c r="E136" s="59">
        <f t="shared" si="18"/>
        <v>0.13</v>
      </c>
      <c r="F136" s="59">
        <f t="shared" si="18"/>
        <v>0.04</v>
      </c>
      <c r="G136" s="59">
        <f t="shared" si="18"/>
        <v>0.01</v>
      </c>
      <c r="H136" s="59">
        <f t="shared" si="18"/>
        <v>0</v>
      </c>
      <c r="K136">
        <v>3</v>
      </c>
      <c r="L136">
        <v>11</v>
      </c>
      <c r="M136" t="s">
        <v>819</v>
      </c>
      <c r="N136" s="79" t="s">
        <v>750</v>
      </c>
      <c r="O136" s="80">
        <v>1</v>
      </c>
      <c r="P136" s="80">
        <v>1</v>
      </c>
      <c r="Q136" s="81">
        <v>0.83</v>
      </c>
      <c r="R136" s="80">
        <v>0.49</v>
      </c>
      <c r="S136" s="80">
        <v>0.2</v>
      </c>
      <c r="T136" s="80">
        <v>0.08</v>
      </c>
      <c r="U136" s="80">
        <v>0.03</v>
      </c>
      <c r="V136" s="80">
        <v>0.01</v>
      </c>
    </row>
    <row r="137" spans="1:22" x14ac:dyDescent="0.25">
      <c r="A137">
        <f>COUNTIF('Value Matchup'!$D$356:$D$423,B137)</f>
        <v>0</v>
      </c>
      <c r="B137" t="s">
        <v>245</v>
      </c>
      <c r="C137" s="59"/>
      <c r="D137" s="59"/>
      <c r="E137" s="59"/>
      <c r="F137" s="59"/>
      <c r="G137" s="59"/>
      <c r="H137" s="59"/>
      <c r="K137">
        <v>4</v>
      </c>
      <c r="L137">
        <v>13</v>
      </c>
      <c r="M137" t="s">
        <v>820</v>
      </c>
      <c r="N137" s="79" t="s">
        <v>752</v>
      </c>
      <c r="O137" s="80">
        <v>1</v>
      </c>
      <c r="P137" s="80">
        <v>1</v>
      </c>
      <c r="Q137" s="81">
        <v>0.76</v>
      </c>
      <c r="R137" s="80">
        <v>0.4</v>
      </c>
      <c r="S137" s="80">
        <v>0.13</v>
      </c>
      <c r="T137" s="80">
        <v>0.04</v>
      </c>
      <c r="U137" s="80">
        <v>0.01</v>
      </c>
      <c r="V137" s="80">
        <v>0</v>
      </c>
    </row>
    <row r="138" spans="1:22" x14ac:dyDescent="0.25">
      <c r="A138">
        <f>COUNTIF('Value Matchup'!$D$356:$D$423,B138)</f>
        <v>0</v>
      </c>
      <c r="B138" s="55" t="s">
        <v>246</v>
      </c>
      <c r="C138" s="59"/>
      <c r="D138" s="59"/>
      <c r="E138" s="59"/>
      <c r="F138" s="59"/>
      <c r="G138" s="59"/>
      <c r="H138" s="59"/>
      <c r="M138" t="s">
        <v>525</v>
      </c>
      <c r="N138" s="79">
        <v>43642</v>
      </c>
      <c r="O138" s="80">
        <v>0</v>
      </c>
      <c r="P138" s="80">
        <v>0</v>
      </c>
      <c r="Q138" s="81">
        <v>0</v>
      </c>
      <c r="R138" s="80">
        <v>0</v>
      </c>
      <c r="S138" s="80">
        <v>0</v>
      </c>
      <c r="T138" s="80">
        <v>0</v>
      </c>
      <c r="U138" s="80">
        <v>0</v>
      </c>
      <c r="V138" s="80">
        <v>0</v>
      </c>
    </row>
    <row r="139" spans="1:22" x14ac:dyDescent="0.25">
      <c r="A139">
        <f>COUNTIF('Value Matchup'!$D$356:$D$423,B139)</f>
        <v>1</v>
      </c>
      <c r="B139" t="s">
        <v>26</v>
      </c>
      <c r="C139" s="59">
        <f t="shared" ref="C139:H139" si="19">Q140</f>
        <v>0.96</v>
      </c>
      <c r="D139" s="59">
        <f t="shared" si="19"/>
        <v>0.7</v>
      </c>
      <c r="E139" s="59">
        <f t="shared" si="19"/>
        <v>0.43</v>
      </c>
      <c r="F139" s="59">
        <f t="shared" si="19"/>
        <v>0.2</v>
      </c>
      <c r="G139" s="59">
        <f t="shared" si="19"/>
        <v>0.09</v>
      </c>
      <c r="H139" s="59">
        <f t="shared" si="19"/>
        <v>0.03</v>
      </c>
      <c r="M139" t="s">
        <v>821</v>
      </c>
      <c r="N139" s="79" t="s">
        <v>571</v>
      </c>
      <c r="O139" s="80">
        <v>0</v>
      </c>
      <c r="P139" s="80">
        <v>0</v>
      </c>
      <c r="Q139" s="81">
        <v>0</v>
      </c>
      <c r="R139" s="80">
        <v>0</v>
      </c>
      <c r="S139" s="80">
        <v>0</v>
      </c>
      <c r="T139" s="80">
        <v>0</v>
      </c>
      <c r="U139" s="80">
        <v>0</v>
      </c>
      <c r="V139" s="80">
        <v>0</v>
      </c>
    </row>
    <row r="140" spans="1:22" x14ac:dyDescent="0.25">
      <c r="A140">
        <f>COUNTIF('Value Matchup'!$D$356:$D$423,B140)</f>
        <v>0</v>
      </c>
      <c r="B140" s="55" t="s">
        <v>247</v>
      </c>
      <c r="C140" s="59"/>
      <c r="D140" s="59"/>
      <c r="E140" s="59"/>
      <c r="F140" s="59"/>
      <c r="G140" s="59"/>
      <c r="H140" s="59"/>
      <c r="K140">
        <v>1</v>
      </c>
      <c r="L140">
        <v>3</v>
      </c>
      <c r="M140" t="s">
        <v>822</v>
      </c>
      <c r="N140" s="79" t="s">
        <v>747</v>
      </c>
      <c r="O140" s="80">
        <v>1</v>
      </c>
      <c r="P140" s="80">
        <v>1</v>
      </c>
      <c r="Q140" s="81">
        <v>0.96</v>
      </c>
      <c r="R140" s="80">
        <v>0.7</v>
      </c>
      <c r="S140" s="80">
        <v>0.43</v>
      </c>
      <c r="T140" s="80">
        <v>0.2</v>
      </c>
      <c r="U140" s="80">
        <v>0.09</v>
      </c>
      <c r="V140" s="80">
        <v>0.03</v>
      </c>
    </row>
    <row r="141" spans="1:22" x14ac:dyDescent="0.25">
      <c r="A141">
        <f>COUNTIF('Value Matchup'!$D$356:$D$423,B141)</f>
        <v>0</v>
      </c>
      <c r="B141" t="s">
        <v>51</v>
      </c>
      <c r="C141" s="59"/>
      <c r="D141" s="59"/>
      <c r="E141" s="59"/>
      <c r="F141" s="59"/>
      <c r="G141" s="59"/>
      <c r="H141" s="59"/>
      <c r="M141" t="s">
        <v>823</v>
      </c>
      <c r="N141" s="79">
        <v>43759</v>
      </c>
      <c r="O141" s="80">
        <v>0</v>
      </c>
      <c r="P141" s="80">
        <v>0</v>
      </c>
      <c r="Q141" s="81">
        <v>0</v>
      </c>
      <c r="R141" s="80">
        <v>0</v>
      </c>
      <c r="S141" s="80">
        <v>0</v>
      </c>
      <c r="T141" s="80">
        <v>0</v>
      </c>
      <c r="U141" s="80">
        <v>0</v>
      </c>
      <c r="V141" s="80">
        <v>0</v>
      </c>
    </row>
    <row r="142" spans="1:22" x14ac:dyDescent="0.25">
      <c r="A142">
        <f>COUNTIF('Value Matchup'!$D$356:$D$423,B142)</f>
        <v>0</v>
      </c>
      <c r="B142" s="55" t="s">
        <v>248</v>
      </c>
      <c r="C142" s="59"/>
      <c r="D142" s="59"/>
      <c r="E142" s="59"/>
      <c r="F142" s="59"/>
      <c r="G142" s="59"/>
      <c r="H142" s="59"/>
      <c r="M142" t="s">
        <v>591</v>
      </c>
      <c r="N142" s="79">
        <v>43758</v>
      </c>
      <c r="O142" s="80">
        <v>0</v>
      </c>
      <c r="P142" s="80">
        <v>0</v>
      </c>
      <c r="Q142" s="81">
        <v>0</v>
      </c>
      <c r="R142" s="80">
        <v>0</v>
      </c>
      <c r="S142" s="80">
        <v>0</v>
      </c>
      <c r="T142" s="80">
        <v>0</v>
      </c>
      <c r="U142" s="80">
        <v>0</v>
      </c>
      <c r="V142" s="80">
        <v>0</v>
      </c>
    </row>
    <row r="143" spans="1:22" x14ac:dyDescent="0.25">
      <c r="A143">
        <f>COUNTIF('Value Matchup'!$D$356:$D$423,B143)</f>
        <v>0</v>
      </c>
      <c r="B143" t="s">
        <v>249</v>
      </c>
      <c r="C143" s="59"/>
      <c r="D143" s="59"/>
      <c r="E143" s="59"/>
      <c r="F143" s="59"/>
      <c r="G143" s="59"/>
      <c r="H143" s="59"/>
      <c r="M143" t="s">
        <v>824</v>
      </c>
      <c r="N143" s="79" t="s">
        <v>539</v>
      </c>
      <c r="O143" s="80">
        <v>0</v>
      </c>
      <c r="P143" s="80">
        <v>0</v>
      </c>
      <c r="Q143" s="81">
        <v>0</v>
      </c>
      <c r="R143" s="80">
        <v>0</v>
      </c>
      <c r="S143" s="80">
        <v>0</v>
      </c>
      <c r="T143" s="80">
        <v>0</v>
      </c>
      <c r="U143" s="80">
        <v>0</v>
      </c>
      <c r="V143" s="80">
        <v>0</v>
      </c>
    </row>
    <row r="144" spans="1:22" x14ac:dyDescent="0.25">
      <c r="A144">
        <f>COUNTIF('Value Matchup'!$D$356:$D$423,B144)</f>
        <v>1</v>
      </c>
      <c r="B144" s="55" t="s">
        <v>250</v>
      </c>
      <c r="C144" s="59">
        <f t="shared" ref="C144:H144" si="20">Q145</f>
        <v>0.12</v>
      </c>
      <c r="D144" s="59">
        <f t="shared" si="20"/>
        <v>0.03</v>
      </c>
      <c r="E144" s="59">
        <f t="shared" si="20"/>
        <v>0</v>
      </c>
      <c r="F144" s="59">
        <f t="shared" si="20"/>
        <v>0</v>
      </c>
      <c r="G144" s="59">
        <f t="shared" si="20"/>
        <v>0</v>
      </c>
      <c r="H144" s="59">
        <f t="shared" si="20"/>
        <v>0</v>
      </c>
      <c r="M144" t="s">
        <v>694</v>
      </c>
      <c r="N144" s="79" t="s">
        <v>456</v>
      </c>
      <c r="O144" s="80">
        <v>0</v>
      </c>
      <c r="P144" s="80">
        <v>0</v>
      </c>
      <c r="Q144" s="81">
        <v>0</v>
      </c>
      <c r="R144" s="80">
        <v>0</v>
      </c>
      <c r="S144" s="80">
        <v>0</v>
      </c>
      <c r="T144" s="80">
        <v>0</v>
      </c>
      <c r="U144" s="80">
        <v>0</v>
      </c>
      <c r="V144" s="80">
        <v>0</v>
      </c>
    </row>
    <row r="145" spans="1:22" x14ac:dyDescent="0.25">
      <c r="A145">
        <f>COUNTIF('Value Matchup'!$D$356:$D$423,B145)</f>
        <v>0</v>
      </c>
      <c r="B145" t="s">
        <v>251</v>
      </c>
      <c r="C145" s="59"/>
      <c r="D145" s="59"/>
      <c r="E145" s="59"/>
      <c r="F145" s="59"/>
      <c r="G145" s="59"/>
      <c r="H145" s="59"/>
      <c r="K145">
        <v>14</v>
      </c>
      <c r="L145">
        <v>57</v>
      </c>
      <c r="M145" t="s">
        <v>695</v>
      </c>
      <c r="N145" s="79" t="s">
        <v>648</v>
      </c>
      <c r="O145" s="80">
        <v>1</v>
      </c>
      <c r="P145" s="80">
        <v>0.95</v>
      </c>
      <c r="Q145" s="81">
        <v>0.12</v>
      </c>
      <c r="R145" s="80">
        <v>0.03</v>
      </c>
      <c r="S145" s="80">
        <v>0</v>
      </c>
      <c r="T145" s="80">
        <v>0</v>
      </c>
      <c r="U145" s="80">
        <v>0</v>
      </c>
      <c r="V145" s="80">
        <v>0</v>
      </c>
    </row>
    <row r="146" spans="1:22" x14ac:dyDescent="0.25">
      <c r="A146">
        <f>COUNTIF('Value Matchup'!$D$356:$D$423,B146)</f>
        <v>0</v>
      </c>
      <c r="B146" s="55" t="s">
        <v>489</v>
      </c>
      <c r="C146" s="59"/>
      <c r="D146" s="59"/>
      <c r="E146" s="59"/>
      <c r="F146" s="59"/>
      <c r="G146" s="59"/>
      <c r="H146" s="59"/>
      <c r="M146" t="s">
        <v>696</v>
      </c>
      <c r="N146" s="79" t="s">
        <v>647</v>
      </c>
      <c r="O146" s="80">
        <v>0</v>
      </c>
      <c r="P146" s="80">
        <v>0</v>
      </c>
      <c r="Q146" s="81">
        <v>0</v>
      </c>
      <c r="R146" s="80">
        <v>0</v>
      </c>
      <c r="S146" s="80">
        <v>0</v>
      </c>
      <c r="T146" s="80">
        <v>0</v>
      </c>
      <c r="U146" s="80">
        <v>0</v>
      </c>
      <c r="V146" s="80">
        <v>0</v>
      </c>
    </row>
    <row r="147" spans="1:22" x14ac:dyDescent="0.25">
      <c r="A147">
        <f>COUNTIF('Value Matchup'!$D$356:$D$423,B147)</f>
        <v>0</v>
      </c>
      <c r="B147" t="s">
        <v>252</v>
      </c>
      <c r="C147" s="59"/>
      <c r="D147" s="59"/>
      <c r="E147" s="59"/>
      <c r="F147" s="59"/>
      <c r="G147" s="59"/>
      <c r="H147" s="59"/>
      <c r="M147" t="s">
        <v>556</v>
      </c>
      <c r="N147" s="79">
        <v>43759</v>
      </c>
      <c r="O147" s="80">
        <v>0</v>
      </c>
      <c r="P147" s="80">
        <v>0</v>
      </c>
      <c r="Q147" s="81">
        <v>0</v>
      </c>
      <c r="R147" s="80">
        <v>0</v>
      </c>
      <c r="S147" s="80">
        <v>0</v>
      </c>
      <c r="T147" s="80">
        <v>0</v>
      </c>
      <c r="U147" s="80">
        <v>0</v>
      </c>
      <c r="V147" s="80">
        <v>0</v>
      </c>
    </row>
    <row r="148" spans="1:22" x14ac:dyDescent="0.25">
      <c r="A148">
        <f>COUNTIF('Value Matchup'!$D$356:$D$423,B148)</f>
        <v>0</v>
      </c>
      <c r="B148" s="55" t="s">
        <v>253</v>
      </c>
      <c r="C148" s="59"/>
      <c r="D148" s="59"/>
      <c r="E148" s="59"/>
      <c r="F148" s="59"/>
      <c r="G148" s="59"/>
      <c r="H148" s="59"/>
      <c r="M148" t="s">
        <v>592</v>
      </c>
      <c r="N148" s="79" t="s">
        <v>517</v>
      </c>
      <c r="O148" s="80">
        <v>0</v>
      </c>
      <c r="P148" s="80">
        <v>0</v>
      </c>
      <c r="Q148" s="81">
        <v>0</v>
      </c>
      <c r="R148" s="80">
        <v>0</v>
      </c>
      <c r="S148" s="80">
        <v>0</v>
      </c>
      <c r="T148" s="80">
        <v>0</v>
      </c>
      <c r="U148" s="80">
        <v>0</v>
      </c>
      <c r="V148" s="80">
        <v>0</v>
      </c>
    </row>
    <row r="149" spans="1:22" x14ac:dyDescent="0.25">
      <c r="A149">
        <f>COUNTIF('Value Matchup'!$D$356:$D$423,B149)</f>
        <v>0</v>
      </c>
      <c r="B149" t="s">
        <v>254</v>
      </c>
      <c r="C149" s="59"/>
      <c r="D149" s="59"/>
      <c r="E149" s="59"/>
      <c r="F149" s="59"/>
      <c r="G149" s="59"/>
      <c r="H149" s="59"/>
      <c r="M149" t="s">
        <v>825</v>
      </c>
      <c r="N149" s="79" t="s">
        <v>766</v>
      </c>
      <c r="O149" s="80">
        <v>0</v>
      </c>
      <c r="P149" s="80">
        <v>0</v>
      </c>
      <c r="Q149" s="81">
        <v>0</v>
      </c>
      <c r="R149" s="80">
        <v>0</v>
      </c>
      <c r="S149" s="80">
        <v>0</v>
      </c>
      <c r="T149" s="80">
        <v>0</v>
      </c>
      <c r="U149" s="80">
        <v>0</v>
      </c>
      <c r="V149" s="80">
        <v>0</v>
      </c>
    </row>
    <row r="150" spans="1:22" x14ac:dyDescent="0.25">
      <c r="A150">
        <f>COUNTIF('Value Matchup'!$D$356:$D$423,B150)</f>
        <v>0</v>
      </c>
      <c r="B150" s="55" t="s">
        <v>507</v>
      </c>
      <c r="C150" s="59"/>
      <c r="D150" s="59"/>
      <c r="E150" s="59"/>
      <c r="F150" s="59"/>
      <c r="G150" s="59"/>
      <c r="H150" s="59"/>
      <c r="M150" t="s">
        <v>593</v>
      </c>
      <c r="N150" s="79" t="s">
        <v>550</v>
      </c>
      <c r="O150" s="80">
        <v>0</v>
      </c>
      <c r="P150" s="80">
        <v>0</v>
      </c>
      <c r="Q150" s="81">
        <v>0</v>
      </c>
      <c r="R150" s="80">
        <v>0</v>
      </c>
      <c r="S150" s="80">
        <v>0</v>
      </c>
      <c r="T150" s="80">
        <v>0</v>
      </c>
      <c r="U150" s="80">
        <v>0</v>
      </c>
      <c r="V150" s="80">
        <v>0</v>
      </c>
    </row>
    <row r="151" spans="1:22" x14ac:dyDescent="0.25">
      <c r="A151">
        <f>COUNTIF('Value Matchup'!$D$356:$D$423,B151)</f>
        <v>0</v>
      </c>
      <c r="B151" t="s">
        <v>256</v>
      </c>
      <c r="C151" s="59"/>
      <c r="D151" s="59"/>
      <c r="E151" s="59"/>
      <c r="F151" s="59"/>
      <c r="G151" s="59"/>
      <c r="H151" s="59"/>
      <c r="M151" t="s">
        <v>826</v>
      </c>
      <c r="N151" s="79" t="s">
        <v>546</v>
      </c>
      <c r="O151" s="80">
        <v>0</v>
      </c>
      <c r="P151" s="80">
        <v>0</v>
      </c>
      <c r="Q151" s="81">
        <v>0</v>
      </c>
      <c r="R151" s="80">
        <v>0</v>
      </c>
      <c r="S151" s="80">
        <v>0</v>
      </c>
      <c r="T151" s="80">
        <v>0</v>
      </c>
      <c r="U151" s="80">
        <v>0</v>
      </c>
      <c r="V151" s="80">
        <v>0</v>
      </c>
    </row>
    <row r="152" spans="1:22" x14ac:dyDescent="0.25">
      <c r="A152">
        <f>COUNTIF('Value Matchup'!$D$356:$D$423,B152)</f>
        <v>0</v>
      </c>
      <c r="B152" s="55" t="s">
        <v>257</v>
      </c>
      <c r="C152" s="59"/>
      <c r="D152" s="59"/>
      <c r="E152" s="59"/>
      <c r="F152" s="59"/>
      <c r="G152" s="59"/>
      <c r="H152" s="59"/>
      <c r="K152">
        <v>3</v>
      </c>
      <c r="L152">
        <v>9</v>
      </c>
      <c r="M152" t="s">
        <v>827</v>
      </c>
      <c r="N152" s="79" t="s">
        <v>513</v>
      </c>
      <c r="O152" s="80">
        <v>1</v>
      </c>
      <c r="P152" s="80">
        <v>1</v>
      </c>
      <c r="Q152" s="81">
        <v>0.86</v>
      </c>
      <c r="R152" s="80">
        <v>0.47</v>
      </c>
      <c r="S152" s="80">
        <v>0.19</v>
      </c>
      <c r="T152" s="80">
        <v>0.06</v>
      </c>
      <c r="U152" s="80">
        <v>0.02</v>
      </c>
      <c r="V152" s="80">
        <v>0</v>
      </c>
    </row>
    <row r="153" spans="1:22" x14ac:dyDescent="0.25">
      <c r="A153">
        <f>COUNTIF('Value Matchup'!$D$356:$D$423,B153)</f>
        <v>1</v>
      </c>
      <c r="B153" t="s">
        <v>54</v>
      </c>
      <c r="C153" s="59">
        <f t="shared" ref="C153:H153" si="21">Q154</f>
        <v>0.62</v>
      </c>
      <c r="D153" s="59">
        <f t="shared" si="21"/>
        <v>0.18</v>
      </c>
      <c r="E153" s="59">
        <f t="shared" si="21"/>
        <v>0.09</v>
      </c>
      <c r="F153" s="59">
        <f t="shared" si="21"/>
        <v>0.03</v>
      </c>
      <c r="G153" s="59">
        <f t="shared" si="21"/>
        <v>0.01</v>
      </c>
      <c r="H153" s="59">
        <f t="shared" si="21"/>
        <v>0</v>
      </c>
      <c r="M153" t="s">
        <v>828</v>
      </c>
      <c r="N153" s="79" t="s">
        <v>539</v>
      </c>
      <c r="O153" s="80">
        <v>0</v>
      </c>
      <c r="P153" s="80">
        <v>0</v>
      </c>
      <c r="Q153" s="81">
        <v>0</v>
      </c>
      <c r="R153" s="80">
        <v>0</v>
      </c>
      <c r="S153" s="80">
        <v>0</v>
      </c>
      <c r="T153" s="80">
        <v>0</v>
      </c>
      <c r="U153" s="80">
        <v>0</v>
      </c>
      <c r="V153" s="80">
        <v>0</v>
      </c>
    </row>
    <row r="154" spans="1:22" x14ac:dyDescent="0.25">
      <c r="A154">
        <f>COUNTIF('Value Matchup'!$D$356:$D$423,B154)</f>
        <v>0</v>
      </c>
      <c r="B154" s="55" t="s">
        <v>258</v>
      </c>
      <c r="C154" s="59">
        <f t="shared" ref="C154:H154" si="22">Q157</f>
        <v>0</v>
      </c>
      <c r="D154" s="59">
        <f t="shared" si="22"/>
        <v>0</v>
      </c>
      <c r="E154" s="59">
        <f t="shared" si="22"/>
        <v>0</v>
      </c>
      <c r="F154" s="59">
        <f t="shared" si="22"/>
        <v>0</v>
      </c>
      <c r="G154" s="59">
        <f t="shared" si="22"/>
        <v>0</v>
      </c>
      <c r="H154" s="59">
        <f t="shared" si="22"/>
        <v>0</v>
      </c>
      <c r="K154">
        <v>8</v>
      </c>
      <c r="L154">
        <v>32</v>
      </c>
      <c r="M154" t="s">
        <v>829</v>
      </c>
      <c r="N154" s="79" t="s">
        <v>539</v>
      </c>
      <c r="O154" s="80">
        <v>0.99</v>
      </c>
      <c r="P154" s="80">
        <v>0.99</v>
      </c>
      <c r="Q154" s="81">
        <v>0.62</v>
      </c>
      <c r="R154" s="80">
        <v>0.18</v>
      </c>
      <c r="S154" s="80">
        <v>0.09</v>
      </c>
      <c r="T154" s="80">
        <v>0.03</v>
      </c>
      <c r="U154" s="80">
        <v>0.01</v>
      </c>
      <c r="V154" s="80">
        <v>0</v>
      </c>
    </row>
    <row r="155" spans="1:22" x14ac:dyDescent="0.25">
      <c r="A155">
        <f>COUNTIF('Value Matchup'!$D$356:$D$423,B155)</f>
        <v>0</v>
      </c>
      <c r="B155" t="s">
        <v>259</v>
      </c>
      <c r="C155" s="59"/>
      <c r="D155" s="59"/>
      <c r="E155" s="59"/>
      <c r="F155" s="59"/>
      <c r="G155" s="59"/>
      <c r="H155" s="59"/>
      <c r="M155" t="s">
        <v>595</v>
      </c>
      <c r="N155" s="79" t="s">
        <v>539</v>
      </c>
      <c r="O155" s="80">
        <v>0</v>
      </c>
      <c r="P155" s="80">
        <v>0</v>
      </c>
      <c r="Q155" s="81">
        <v>0</v>
      </c>
      <c r="R155" s="80">
        <v>0</v>
      </c>
      <c r="S155" s="80">
        <v>0</v>
      </c>
      <c r="T155" s="80">
        <v>0</v>
      </c>
      <c r="U155" s="80">
        <v>0</v>
      </c>
      <c r="V155" s="80">
        <v>0</v>
      </c>
    </row>
    <row r="156" spans="1:22" x14ac:dyDescent="0.25">
      <c r="A156">
        <f>COUNTIF('Value Matchup'!$D$356:$D$423,B156)</f>
        <v>0</v>
      </c>
      <c r="B156" s="55" t="s">
        <v>260</v>
      </c>
      <c r="C156" s="59"/>
      <c r="D156" s="59"/>
      <c r="E156" s="59"/>
      <c r="F156" s="59"/>
      <c r="G156" s="59"/>
      <c r="H156" s="59"/>
      <c r="M156" t="s">
        <v>596</v>
      </c>
      <c r="N156" s="79">
        <v>43790</v>
      </c>
      <c r="O156" s="80">
        <v>0</v>
      </c>
      <c r="P156" s="80">
        <v>0</v>
      </c>
      <c r="Q156" s="81">
        <v>0</v>
      </c>
      <c r="R156" s="80">
        <v>0</v>
      </c>
      <c r="S156" s="80">
        <v>0</v>
      </c>
      <c r="T156" s="80">
        <v>0</v>
      </c>
      <c r="U156" s="80">
        <v>0</v>
      </c>
      <c r="V156" s="80">
        <v>0</v>
      </c>
    </row>
    <row r="157" spans="1:22" x14ac:dyDescent="0.25">
      <c r="A157">
        <f>COUNTIF('Value Matchup'!$D$356:$D$423,B157)</f>
        <v>1</v>
      </c>
      <c r="B157" t="s">
        <v>52</v>
      </c>
      <c r="C157" s="59">
        <f t="shared" ref="C157:H157" si="23">Q152</f>
        <v>0.86</v>
      </c>
      <c r="D157" s="59">
        <f t="shared" si="23"/>
        <v>0.47</v>
      </c>
      <c r="E157" s="59">
        <f t="shared" si="23"/>
        <v>0.19</v>
      </c>
      <c r="F157" s="59">
        <f t="shared" si="23"/>
        <v>0.06</v>
      </c>
      <c r="G157" s="59">
        <f t="shared" si="23"/>
        <v>0.02</v>
      </c>
      <c r="H157" s="59">
        <f t="shared" si="23"/>
        <v>0</v>
      </c>
      <c r="M157" t="s">
        <v>594</v>
      </c>
      <c r="N157" s="79" t="s">
        <v>456</v>
      </c>
      <c r="O157" s="80">
        <v>0</v>
      </c>
      <c r="P157" s="80">
        <v>0</v>
      </c>
      <c r="Q157" s="81">
        <v>0</v>
      </c>
      <c r="R157" s="80">
        <v>0</v>
      </c>
      <c r="S157" s="80">
        <v>0</v>
      </c>
      <c r="T157" s="80">
        <v>0</v>
      </c>
      <c r="U157" s="80">
        <v>0</v>
      </c>
      <c r="V157" s="80">
        <v>0</v>
      </c>
    </row>
    <row r="158" spans="1:22" x14ac:dyDescent="0.25">
      <c r="A158">
        <f>COUNTIF('Value Matchup'!$D$356:$D$423,B158)</f>
        <v>0</v>
      </c>
      <c r="B158" s="55" t="s">
        <v>261</v>
      </c>
      <c r="C158" s="59"/>
      <c r="D158" s="59"/>
      <c r="E158" s="59"/>
      <c r="F158" s="59"/>
      <c r="G158" s="59"/>
      <c r="H158" s="59"/>
      <c r="M158" t="s">
        <v>597</v>
      </c>
      <c r="N158" s="79">
        <v>43612</v>
      </c>
      <c r="O158" s="80">
        <v>0</v>
      </c>
      <c r="P158" s="80">
        <v>0</v>
      </c>
      <c r="Q158" s="81">
        <v>0</v>
      </c>
      <c r="R158" s="80">
        <v>0</v>
      </c>
      <c r="S158" s="80">
        <v>0</v>
      </c>
      <c r="T158" s="80">
        <v>0</v>
      </c>
      <c r="U158" s="80">
        <v>0</v>
      </c>
      <c r="V158" s="80">
        <v>0</v>
      </c>
    </row>
    <row r="159" spans="1:22" x14ac:dyDescent="0.25">
      <c r="A159">
        <f>COUNTIF('Value Matchup'!$D$356:$D$423,B159)</f>
        <v>0</v>
      </c>
      <c r="B159" t="s">
        <v>73</v>
      </c>
      <c r="C159" s="59"/>
      <c r="D159" s="59"/>
      <c r="E159" s="59"/>
      <c r="F159" s="59"/>
      <c r="G159" s="59"/>
      <c r="H159" s="59"/>
      <c r="M159" t="s">
        <v>598</v>
      </c>
      <c r="N159" s="79">
        <v>43790</v>
      </c>
      <c r="O159" s="80">
        <v>0</v>
      </c>
      <c r="P159" s="80">
        <v>0</v>
      </c>
      <c r="Q159" s="81">
        <v>0</v>
      </c>
      <c r="R159" s="80">
        <v>0</v>
      </c>
      <c r="S159" s="80">
        <v>0</v>
      </c>
      <c r="T159" s="80">
        <v>0</v>
      </c>
      <c r="U159" s="80">
        <v>0</v>
      </c>
      <c r="V159" s="80">
        <v>0</v>
      </c>
    </row>
    <row r="160" spans="1:22" x14ac:dyDescent="0.25">
      <c r="A160">
        <f>COUNTIF('Value Matchup'!$D$356:$D$423,B160)</f>
        <v>0</v>
      </c>
      <c r="B160" s="55" t="s">
        <v>262</v>
      </c>
      <c r="C160" s="59"/>
      <c r="D160" s="59"/>
      <c r="E160" s="59"/>
      <c r="F160" s="59"/>
      <c r="G160" s="59"/>
      <c r="H160" s="59"/>
      <c r="M160" t="s">
        <v>599</v>
      </c>
      <c r="N160" s="79">
        <v>43818</v>
      </c>
      <c r="O160" s="80">
        <v>0</v>
      </c>
      <c r="P160" s="80">
        <v>0</v>
      </c>
      <c r="Q160" s="81">
        <v>0</v>
      </c>
      <c r="R160" s="80">
        <v>0</v>
      </c>
      <c r="S160" s="80">
        <v>0</v>
      </c>
      <c r="T160" s="80">
        <v>0</v>
      </c>
      <c r="U160" s="80">
        <v>0</v>
      </c>
      <c r="V160" s="80">
        <v>0</v>
      </c>
    </row>
    <row r="161" spans="1:22" x14ac:dyDescent="0.25">
      <c r="A161">
        <f>COUNTIF('Value Matchup'!$D$356:$D$423,B161)</f>
        <v>1</v>
      </c>
      <c r="B161" t="s">
        <v>263</v>
      </c>
      <c r="C161" s="59">
        <f t="shared" ref="C161:H161" si="24">Q161</f>
        <v>0.68</v>
      </c>
      <c r="D161" s="59">
        <f t="shared" si="24"/>
        <v>0.28999999999999998</v>
      </c>
      <c r="E161" s="59">
        <f t="shared" si="24"/>
        <v>0.1</v>
      </c>
      <c r="F161" s="59">
        <f t="shared" si="24"/>
        <v>0.03</v>
      </c>
      <c r="G161" s="59">
        <f t="shared" si="24"/>
        <v>0.01</v>
      </c>
      <c r="H161" s="59">
        <f t="shared" si="24"/>
        <v>0</v>
      </c>
      <c r="K161">
        <v>5</v>
      </c>
      <c r="L161">
        <v>20</v>
      </c>
      <c r="M161" t="s">
        <v>830</v>
      </c>
      <c r="N161" s="79" t="s">
        <v>536</v>
      </c>
      <c r="O161" s="80">
        <v>1</v>
      </c>
      <c r="P161" s="80">
        <v>1</v>
      </c>
      <c r="Q161" s="81">
        <v>0.68</v>
      </c>
      <c r="R161" s="80">
        <v>0.28999999999999998</v>
      </c>
      <c r="S161" s="80">
        <v>0.1</v>
      </c>
      <c r="T161" s="80">
        <v>0.03</v>
      </c>
      <c r="U161" s="80">
        <v>0.01</v>
      </c>
      <c r="V161" s="80">
        <v>0</v>
      </c>
    </row>
    <row r="162" spans="1:22" x14ac:dyDescent="0.25">
      <c r="A162">
        <f>COUNTIF('Value Matchup'!$D$356:$D$423,B162)</f>
        <v>0</v>
      </c>
      <c r="B162" s="55" t="s">
        <v>264</v>
      </c>
      <c r="C162" s="59"/>
      <c r="D162" s="59"/>
      <c r="E162" s="59"/>
      <c r="F162" s="59"/>
      <c r="G162" s="59"/>
      <c r="H162" s="59"/>
      <c r="M162" t="s">
        <v>831</v>
      </c>
      <c r="N162" s="79" t="s">
        <v>756</v>
      </c>
      <c r="O162" s="80">
        <v>0</v>
      </c>
      <c r="P162" s="80">
        <v>0</v>
      </c>
      <c r="Q162" s="81">
        <v>0</v>
      </c>
      <c r="R162" s="80">
        <v>0</v>
      </c>
      <c r="S162" s="80">
        <v>0</v>
      </c>
      <c r="T162" s="80">
        <v>0</v>
      </c>
      <c r="U162" s="80">
        <v>0</v>
      </c>
      <c r="V162" s="80">
        <v>0</v>
      </c>
    </row>
    <row r="163" spans="1:22" x14ac:dyDescent="0.25">
      <c r="A163">
        <f>COUNTIF('Value Matchup'!$D$356:$D$423,B163)</f>
        <v>1</v>
      </c>
      <c r="B163" t="s">
        <v>31</v>
      </c>
      <c r="C163" s="59">
        <f t="shared" ref="C163:H163" si="25">Q164</f>
        <v>0.67</v>
      </c>
      <c r="D163" s="59">
        <f t="shared" si="25"/>
        <v>0.27</v>
      </c>
      <c r="E163" s="59">
        <f t="shared" si="25"/>
        <v>0.09</v>
      </c>
      <c r="F163" s="59">
        <f t="shared" si="25"/>
        <v>0.03</v>
      </c>
      <c r="G163" s="59">
        <f t="shared" si="25"/>
        <v>0.01</v>
      </c>
      <c r="H163" s="59">
        <f t="shared" si="25"/>
        <v>0</v>
      </c>
      <c r="M163" t="s">
        <v>697</v>
      </c>
      <c r="N163" s="79">
        <v>43671</v>
      </c>
      <c r="O163" s="80">
        <v>0</v>
      </c>
      <c r="P163" s="80">
        <v>0</v>
      </c>
      <c r="Q163" s="81">
        <v>0</v>
      </c>
      <c r="R163" s="80">
        <v>0</v>
      </c>
      <c r="S163" s="80">
        <v>0</v>
      </c>
      <c r="T163" s="80">
        <v>0</v>
      </c>
      <c r="U163" s="80">
        <v>0</v>
      </c>
      <c r="V163" s="80">
        <v>0</v>
      </c>
    </row>
    <row r="164" spans="1:22" x14ac:dyDescent="0.25">
      <c r="A164">
        <f>COUNTIF('Value Matchup'!$D$356:$D$423,B164)</f>
        <v>0</v>
      </c>
      <c r="B164" s="55" t="s">
        <v>265</v>
      </c>
      <c r="C164" s="59"/>
      <c r="D164" s="59"/>
      <c r="E164" s="59"/>
      <c r="F164" s="59"/>
      <c r="G164" s="59"/>
      <c r="H164" s="59"/>
      <c r="K164">
        <v>6</v>
      </c>
      <c r="L164">
        <v>22</v>
      </c>
      <c r="M164" t="s">
        <v>832</v>
      </c>
      <c r="N164" s="79" t="s">
        <v>571</v>
      </c>
      <c r="O164" s="80">
        <v>1</v>
      </c>
      <c r="P164" s="80">
        <v>1</v>
      </c>
      <c r="Q164" s="81">
        <v>0.67</v>
      </c>
      <c r="R164" s="80">
        <v>0.27</v>
      </c>
      <c r="S164" s="80">
        <v>0.09</v>
      </c>
      <c r="T164" s="80">
        <v>0.03</v>
      </c>
      <c r="U164" s="80">
        <v>0.01</v>
      </c>
      <c r="V164" s="80">
        <v>0</v>
      </c>
    </row>
    <row r="165" spans="1:22" x14ac:dyDescent="0.25">
      <c r="A165">
        <f>COUNTIF('Value Matchup'!$D$356:$D$423,B165)</f>
        <v>0</v>
      </c>
      <c r="B165" t="s">
        <v>266</v>
      </c>
      <c r="C165" s="59"/>
      <c r="D165" s="59"/>
      <c r="E165" s="59"/>
      <c r="F165" s="59"/>
      <c r="G165" s="59"/>
      <c r="H165" s="59"/>
      <c r="M165" t="s">
        <v>600</v>
      </c>
      <c r="N165" s="79" t="s">
        <v>550</v>
      </c>
      <c r="O165" s="80">
        <v>0</v>
      </c>
      <c r="P165" s="80">
        <v>0</v>
      </c>
      <c r="Q165" s="81">
        <v>0</v>
      </c>
      <c r="R165" s="80">
        <v>0</v>
      </c>
      <c r="S165" s="80">
        <v>0</v>
      </c>
      <c r="T165" s="80">
        <v>0</v>
      </c>
      <c r="U165" s="80">
        <v>0</v>
      </c>
      <c r="V165" s="80">
        <v>0</v>
      </c>
    </row>
    <row r="166" spans="1:22" x14ac:dyDescent="0.25">
      <c r="A166">
        <f>COUNTIF('Value Matchup'!$D$356:$D$423,B166)</f>
        <v>0</v>
      </c>
      <c r="B166" s="55" t="s">
        <v>267</v>
      </c>
      <c r="C166" s="59"/>
      <c r="D166" s="59"/>
      <c r="E166" s="59"/>
      <c r="F166" s="59"/>
      <c r="G166" s="59"/>
      <c r="H166" s="59"/>
      <c r="M166" t="s">
        <v>698</v>
      </c>
      <c r="N166" s="79">
        <v>43790</v>
      </c>
      <c r="O166" s="80">
        <v>0</v>
      </c>
      <c r="P166" s="80">
        <v>0</v>
      </c>
      <c r="Q166" s="81">
        <v>0</v>
      </c>
      <c r="R166" s="80">
        <v>0</v>
      </c>
      <c r="S166" s="80">
        <v>0</v>
      </c>
      <c r="T166" s="80">
        <v>0</v>
      </c>
      <c r="U166" s="80">
        <v>0</v>
      </c>
      <c r="V166" s="80">
        <v>0</v>
      </c>
    </row>
    <row r="167" spans="1:22" x14ac:dyDescent="0.25">
      <c r="A167">
        <f>COUNTIF('Value Matchup'!$D$356:$D$423,B167)</f>
        <v>0</v>
      </c>
      <c r="B167" t="s">
        <v>268</v>
      </c>
      <c r="C167" s="59"/>
      <c r="D167" s="59"/>
      <c r="E167" s="59"/>
      <c r="F167" s="59"/>
      <c r="G167" s="59"/>
      <c r="H167" s="59"/>
      <c r="M167" t="s">
        <v>601</v>
      </c>
      <c r="N167" s="79">
        <v>43730</v>
      </c>
      <c r="O167" s="80">
        <v>0</v>
      </c>
      <c r="P167" s="80">
        <v>0</v>
      </c>
      <c r="Q167" s="81">
        <v>0</v>
      </c>
      <c r="R167" s="80">
        <v>0</v>
      </c>
      <c r="S167" s="80">
        <v>0</v>
      </c>
      <c r="T167" s="80">
        <v>0</v>
      </c>
      <c r="U167" s="80">
        <v>0</v>
      </c>
      <c r="V167" s="80">
        <v>0</v>
      </c>
    </row>
    <row r="168" spans="1:22" x14ac:dyDescent="0.25">
      <c r="A168">
        <f>COUNTIF('Value Matchup'!$D$356:$D$423,B168)</f>
        <v>0</v>
      </c>
      <c r="B168" s="55" t="s">
        <v>269</v>
      </c>
      <c r="C168" s="59"/>
      <c r="D168" s="59"/>
      <c r="E168" s="59"/>
      <c r="F168" s="59"/>
      <c r="G168" s="59"/>
      <c r="H168" s="59"/>
      <c r="M168" t="s">
        <v>833</v>
      </c>
      <c r="N168" s="79" t="s">
        <v>534</v>
      </c>
      <c r="O168" s="80">
        <v>0</v>
      </c>
      <c r="P168" s="80">
        <v>0</v>
      </c>
      <c r="Q168" s="81">
        <v>0</v>
      </c>
      <c r="R168" s="80">
        <v>0</v>
      </c>
      <c r="S168" s="80">
        <v>0</v>
      </c>
      <c r="T168" s="80">
        <v>0</v>
      </c>
      <c r="U168" s="80">
        <v>0</v>
      </c>
      <c r="V168" s="80">
        <v>0</v>
      </c>
    </row>
    <row r="169" spans="1:22" x14ac:dyDescent="0.25">
      <c r="A169">
        <f>COUNTIF('Value Matchup'!$D$356:$D$423,B169)</f>
        <v>0</v>
      </c>
      <c r="B169" t="s">
        <v>270</v>
      </c>
      <c r="C169" s="59"/>
      <c r="D169" s="59"/>
      <c r="E169" s="59"/>
      <c r="F169" s="59"/>
      <c r="G169" s="59"/>
      <c r="H169" s="59"/>
      <c r="K169">
        <v>12</v>
      </c>
      <c r="L169">
        <v>50</v>
      </c>
      <c r="M169" t="s">
        <v>834</v>
      </c>
      <c r="N169" s="79" t="s">
        <v>534</v>
      </c>
      <c r="O169" s="80">
        <v>0.79</v>
      </c>
      <c r="P169" s="80">
        <v>0.56999999999999995</v>
      </c>
      <c r="Q169" s="81">
        <v>0.16</v>
      </c>
      <c r="R169" s="80">
        <v>0.04</v>
      </c>
      <c r="S169" s="80">
        <v>0.01</v>
      </c>
      <c r="T169" s="80">
        <v>0</v>
      </c>
      <c r="U169" s="80">
        <v>0</v>
      </c>
      <c r="V169" s="80">
        <v>0</v>
      </c>
    </row>
    <row r="170" spans="1:22" x14ac:dyDescent="0.25">
      <c r="A170">
        <f>COUNTIF('Value Matchup'!$D$356:$D$423,B170)</f>
        <v>0</v>
      </c>
      <c r="B170" s="55" t="s">
        <v>271</v>
      </c>
      <c r="C170" s="59"/>
      <c r="D170" s="59"/>
      <c r="E170" s="59"/>
      <c r="F170" s="59"/>
      <c r="G170" s="59"/>
      <c r="H170" s="59"/>
      <c r="M170" t="s">
        <v>602</v>
      </c>
      <c r="N170" s="79">
        <v>43789</v>
      </c>
      <c r="O170" s="80">
        <v>0</v>
      </c>
      <c r="P170" s="80">
        <v>0</v>
      </c>
      <c r="Q170" s="81">
        <v>0</v>
      </c>
      <c r="R170" s="80">
        <v>0</v>
      </c>
      <c r="S170" s="80">
        <v>0</v>
      </c>
      <c r="T170" s="80">
        <v>0</v>
      </c>
      <c r="U170" s="80">
        <v>0</v>
      </c>
      <c r="V170" s="80">
        <v>0</v>
      </c>
    </row>
    <row r="171" spans="1:22" x14ac:dyDescent="0.25">
      <c r="A171">
        <f>COUNTIF('Value Matchup'!$D$356:$D$423,B171)</f>
        <v>1</v>
      </c>
      <c r="B171" t="s">
        <v>82</v>
      </c>
      <c r="C171" s="59">
        <f t="shared" ref="C171:H172" si="26">Q173</f>
        <v>0.97</v>
      </c>
      <c r="D171" s="59">
        <f t="shared" si="26"/>
        <v>0.77</v>
      </c>
      <c r="E171" s="59">
        <f t="shared" si="26"/>
        <v>0.53</v>
      </c>
      <c r="F171" s="59">
        <f t="shared" si="26"/>
        <v>0.31</v>
      </c>
      <c r="G171" s="59">
        <f t="shared" si="26"/>
        <v>0.17</v>
      </c>
      <c r="H171" s="59">
        <f t="shared" si="26"/>
        <v>0.08</v>
      </c>
      <c r="M171" t="s">
        <v>699</v>
      </c>
      <c r="N171" s="79" t="s">
        <v>518</v>
      </c>
      <c r="O171" s="80">
        <v>0</v>
      </c>
      <c r="P171" s="80">
        <v>0</v>
      </c>
      <c r="Q171" s="81">
        <v>0</v>
      </c>
      <c r="R171" s="80">
        <v>0</v>
      </c>
      <c r="S171" s="80">
        <v>0</v>
      </c>
      <c r="T171" s="80">
        <v>0</v>
      </c>
      <c r="U171" s="80">
        <v>0</v>
      </c>
      <c r="V171" s="80">
        <v>0</v>
      </c>
    </row>
    <row r="172" spans="1:22" x14ac:dyDescent="0.25">
      <c r="A172">
        <f>COUNTIF('Value Matchup'!$D$356:$D$423,B172)</f>
        <v>1</v>
      </c>
      <c r="B172" s="55" t="s">
        <v>272</v>
      </c>
      <c r="C172" s="59">
        <f t="shared" si="26"/>
        <v>0.93</v>
      </c>
      <c r="D172" s="59">
        <f t="shared" si="26"/>
        <v>0.68</v>
      </c>
      <c r="E172" s="59">
        <f t="shared" si="26"/>
        <v>0.39</v>
      </c>
      <c r="F172" s="59">
        <f t="shared" si="26"/>
        <v>0.2</v>
      </c>
      <c r="G172" s="59">
        <f t="shared" si="26"/>
        <v>0.09</v>
      </c>
      <c r="H172" s="59">
        <f t="shared" si="26"/>
        <v>0.04</v>
      </c>
      <c r="M172" t="s">
        <v>700</v>
      </c>
      <c r="N172" s="79" t="s">
        <v>550</v>
      </c>
      <c r="O172" s="80">
        <v>0</v>
      </c>
      <c r="P172" s="80">
        <v>0</v>
      </c>
      <c r="Q172" s="81">
        <v>0</v>
      </c>
      <c r="R172" s="80">
        <v>0</v>
      </c>
      <c r="S172" s="80">
        <v>0</v>
      </c>
      <c r="T172" s="80">
        <v>0</v>
      </c>
      <c r="U172" s="80">
        <v>0</v>
      </c>
      <c r="V172" s="80">
        <v>0</v>
      </c>
    </row>
    <row r="173" spans="1:22" x14ac:dyDescent="0.25">
      <c r="A173">
        <f>COUNTIF('Value Matchup'!$D$356:$D$423,B173)</f>
        <v>0</v>
      </c>
      <c r="B173" t="s">
        <v>273</v>
      </c>
      <c r="C173" s="59"/>
      <c r="D173" s="59"/>
      <c r="E173" s="59"/>
      <c r="F173" s="59"/>
      <c r="G173" s="59"/>
      <c r="H173" s="59"/>
      <c r="K173">
        <v>2</v>
      </c>
      <c r="L173">
        <v>5</v>
      </c>
      <c r="M173" t="s">
        <v>835</v>
      </c>
      <c r="N173" s="79" t="s">
        <v>747</v>
      </c>
      <c r="O173" s="80">
        <v>1</v>
      </c>
      <c r="P173" s="80">
        <v>1</v>
      </c>
      <c r="Q173" s="81">
        <v>0.97</v>
      </c>
      <c r="R173" s="80">
        <v>0.77</v>
      </c>
      <c r="S173" s="80">
        <v>0.53</v>
      </c>
      <c r="T173" s="80">
        <v>0.31</v>
      </c>
      <c r="U173" s="80">
        <v>0.17</v>
      </c>
      <c r="V173" s="80">
        <v>0.08</v>
      </c>
    </row>
    <row r="174" spans="1:22" x14ac:dyDescent="0.25">
      <c r="A174">
        <f>COUNTIF('Value Matchup'!$D$356:$D$423,B174)</f>
        <v>0</v>
      </c>
      <c r="B174" s="55" t="s">
        <v>274</v>
      </c>
      <c r="C174" s="59"/>
      <c r="D174" s="59"/>
      <c r="E174" s="59"/>
      <c r="F174" s="59"/>
      <c r="G174" s="59"/>
      <c r="H174" s="59"/>
      <c r="K174">
        <v>3</v>
      </c>
      <c r="L174">
        <v>10</v>
      </c>
      <c r="M174" t="s">
        <v>836</v>
      </c>
      <c r="N174" s="79" t="s">
        <v>748</v>
      </c>
      <c r="O174" s="80">
        <v>1</v>
      </c>
      <c r="P174" s="80">
        <v>1</v>
      </c>
      <c r="Q174" s="81">
        <v>0.93</v>
      </c>
      <c r="R174" s="80">
        <v>0.68</v>
      </c>
      <c r="S174" s="80">
        <v>0.39</v>
      </c>
      <c r="T174" s="80">
        <v>0.2</v>
      </c>
      <c r="U174" s="80">
        <v>0.09</v>
      </c>
      <c r="V174" s="80">
        <v>0.04</v>
      </c>
    </row>
    <row r="175" spans="1:22" x14ac:dyDescent="0.25">
      <c r="A175">
        <f>COUNTIF('Value Matchup'!$D$356:$D$423,B175)</f>
        <v>1</v>
      </c>
      <c r="B175" t="s">
        <v>275</v>
      </c>
      <c r="C175" s="59">
        <f>Q176</f>
        <v>0.34</v>
      </c>
      <c r="D175" s="59">
        <f t="shared" ref="D175:H176" si="27">R176</f>
        <v>0.08</v>
      </c>
      <c r="E175" s="59">
        <f t="shared" si="27"/>
        <v>0.02</v>
      </c>
      <c r="F175" s="59">
        <f t="shared" si="27"/>
        <v>0.01</v>
      </c>
      <c r="G175" s="59">
        <f t="shared" si="27"/>
        <v>0</v>
      </c>
      <c r="H175" s="59">
        <f t="shared" si="27"/>
        <v>0</v>
      </c>
      <c r="M175" t="s">
        <v>701</v>
      </c>
      <c r="N175" s="79">
        <v>43790</v>
      </c>
      <c r="O175" s="80">
        <v>0</v>
      </c>
      <c r="P175" s="80">
        <v>0</v>
      </c>
      <c r="Q175" s="81">
        <v>0</v>
      </c>
      <c r="R175" s="80">
        <v>0</v>
      </c>
      <c r="S175" s="80">
        <v>0</v>
      </c>
      <c r="T175" s="80">
        <v>0</v>
      </c>
      <c r="U175" s="80">
        <v>0</v>
      </c>
      <c r="V175" s="80">
        <v>0</v>
      </c>
    </row>
    <row r="176" spans="1:22" x14ac:dyDescent="0.25">
      <c r="A176">
        <f>COUNTIF('Value Matchup'!$D$356:$D$423,B176)</f>
        <v>1</v>
      </c>
      <c r="B176" s="55" t="s">
        <v>45</v>
      </c>
      <c r="C176" s="59">
        <f>Q177</f>
        <v>0.26</v>
      </c>
      <c r="D176" s="59">
        <f t="shared" si="27"/>
        <v>7.0000000000000007E-2</v>
      </c>
      <c r="E176" s="59">
        <f t="shared" si="27"/>
        <v>0.02</v>
      </c>
      <c r="F176" s="59">
        <f t="shared" si="27"/>
        <v>0</v>
      </c>
      <c r="G176" s="59">
        <f t="shared" si="27"/>
        <v>0</v>
      </c>
      <c r="H176" s="59">
        <f t="shared" si="27"/>
        <v>0</v>
      </c>
      <c r="K176">
        <v>10</v>
      </c>
      <c r="L176">
        <v>39</v>
      </c>
      <c r="M176" t="s">
        <v>837</v>
      </c>
      <c r="N176" s="79" t="s">
        <v>534</v>
      </c>
      <c r="O176" s="80">
        <v>0.93</v>
      </c>
      <c r="P176" s="80">
        <v>0.88</v>
      </c>
      <c r="Q176" s="81">
        <v>0.34</v>
      </c>
      <c r="R176" s="80">
        <v>0.08</v>
      </c>
      <c r="S176" s="80">
        <v>0.02</v>
      </c>
      <c r="T176" s="80">
        <v>0.01</v>
      </c>
      <c r="U176" s="80">
        <v>0</v>
      </c>
      <c r="V176" s="80">
        <v>0</v>
      </c>
    </row>
    <row r="177" spans="1:22" x14ac:dyDescent="0.25">
      <c r="A177">
        <f>COUNTIF('Value Matchup'!$D$356:$D$423,B177)</f>
        <v>1</v>
      </c>
      <c r="B177" t="s">
        <v>276</v>
      </c>
      <c r="C177" s="59">
        <f>Q178</f>
        <v>0.68</v>
      </c>
      <c r="D177" s="59">
        <f>R178</f>
        <v>0.27</v>
      </c>
      <c r="E177" s="59">
        <f>S178</f>
        <v>0.1</v>
      </c>
      <c r="F177" s="59">
        <f>T178</f>
        <v>0.03</v>
      </c>
      <c r="G177" s="59">
        <f>U178</f>
        <v>0.01</v>
      </c>
      <c r="H177" s="59">
        <f>V178</f>
        <v>0</v>
      </c>
      <c r="K177">
        <v>11</v>
      </c>
      <c r="L177">
        <v>43</v>
      </c>
      <c r="M177" t="s">
        <v>838</v>
      </c>
      <c r="N177" s="79" t="s">
        <v>538</v>
      </c>
      <c r="O177" s="80">
        <v>0.72</v>
      </c>
      <c r="P177" s="80">
        <v>0.66</v>
      </c>
      <c r="Q177" s="81">
        <v>0.26</v>
      </c>
      <c r="R177" s="80">
        <v>7.0000000000000007E-2</v>
      </c>
      <c r="S177" s="80">
        <v>0.02</v>
      </c>
      <c r="T177" s="80">
        <v>0</v>
      </c>
      <c r="U177" s="80">
        <v>0</v>
      </c>
      <c r="V177" s="80">
        <v>0</v>
      </c>
    </row>
    <row r="178" spans="1:22" x14ac:dyDescent="0.25">
      <c r="A178">
        <f>COUNTIF('Value Matchup'!$D$356:$D$423,B178)</f>
        <v>0</v>
      </c>
      <c r="B178" s="55" t="s">
        <v>277</v>
      </c>
      <c r="C178" s="59"/>
      <c r="D178" s="59"/>
      <c r="E178" s="59"/>
      <c r="F178" s="59"/>
      <c r="G178" s="59"/>
      <c r="H178" s="59"/>
      <c r="K178">
        <v>6</v>
      </c>
      <c r="L178">
        <v>24</v>
      </c>
      <c r="M178" t="s">
        <v>839</v>
      </c>
      <c r="N178" s="79" t="s">
        <v>540</v>
      </c>
      <c r="O178" s="80">
        <v>1</v>
      </c>
      <c r="P178" s="80">
        <v>1</v>
      </c>
      <c r="Q178" s="81">
        <v>0.68</v>
      </c>
      <c r="R178" s="80">
        <v>0.27</v>
      </c>
      <c r="S178" s="80">
        <v>0.1</v>
      </c>
      <c r="T178" s="80">
        <v>0.03</v>
      </c>
      <c r="U178" s="80">
        <v>0.01</v>
      </c>
      <c r="V178" s="80">
        <v>0</v>
      </c>
    </row>
    <row r="179" spans="1:22" x14ac:dyDescent="0.25">
      <c r="A179">
        <f>COUNTIF('Value Matchup'!$D$356:$D$423,B179)</f>
        <v>0</v>
      </c>
      <c r="B179" t="s">
        <v>278</v>
      </c>
      <c r="C179" s="59"/>
      <c r="D179" s="59"/>
      <c r="E179" s="59"/>
      <c r="F179" s="59"/>
      <c r="G179" s="59"/>
      <c r="H179" s="59"/>
      <c r="M179" t="s">
        <v>603</v>
      </c>
      <c r="N179" s="79">
        <v>43642</v>
      </c>
      <c r="O179" s="80">
        <v>0</v>
      </c>
      <c r="P179" s="80">
        <v>0</v>
      </c>
      <c r="Q179" s="81">
        <v>0</v>
      </c>
      <c r="R179" s="80">
        <v>0</v>
      </c>
      <c r="S179" s="80">
        <v>0</v>
      </c>
      <c r="T179" s="80">
        <v>0</v>
      </c>
      <c r="U179" s="80">
        <v>0</v>
      </c>
      <c r="V179" s="80">
        <v>0</v>
      </c>
    </row>
    <row r="180" spans="1:22" x14ac:dyDescent="0.25">
      <c r="A180">
        <f>COUNTIF('Value Matchup'!$D$356:$D$423,B180)</f>
        <v>0</v>
      </c>
      <c r="B180" s="55" t="s">
        <v>279</v>
      </c>
      <c r="C180" s="59"/>
      <c r="D180" s="59"/>
      <c r="E180" s="59"/>
      <c r="F180" s="59"/>
      <c r="G180" s="59"/>
      <c r="H180" s="59"/>
      <c r="M180" t="s">
        <v>604</v>
      </c>
      <c r="N180" s="79" t="s">
        <v>517</v>
      </c>
      <c r="O180" s="80">
        <v>0</v>
      </c>
      <c r="P180" s="80">
        <v>0</v>
      </c>
      <c r="Q180" s="81">
        <v>0</v>
      </c>
      <c r="R180" s="80">
        <v>0</v>
      </c>
      <c r="S180" s="80">
        <v>0</v>
      </c>
      <c r="T180" s="80">
        <v>0</v>
      </c>
      <c r="U180" s="80">
        <v>0</v>
      </c>
      <c r="V180" s="80">
        <v>0</v>
      </c>
    </row>
    <row r="181" spans="1:22" x14ac:dyDescent="0.25">
      <c r="A181">
        <f>COUNTIF('Value Matchup'!$D$356:$D$423,B181)</f>
        <v>0</v>
      </c>
      <c r="B181" t="s">
        <v>280</v>
      </c>
      <c r="C181" s="59"/>
      <c r="D181" s="59"/>
      <c r="E181" s="59"/>
      <c r="F181" s="59"/>
      <c r="G181" s="59"/>
      <c r="H181" s="59"/>
      <c r="M181" t="s">
        <v>840</v>
      </c>
      <c r="N181" s="79" t="s">
        <v>550</v>
      </c>
      <c r="O181" s="80">
        <v>0</v>
      </c>
      <c r="P181" s="80">
        <v>0</v>
      </c>
      <c r="Q181" s="81">
        <v>0</v>
      </c>
      <c r="R181" s="80">
        <v>0</v>
      </c>
      <c r="S181" s="80">
        <v>0</v>
      </c>
      <c r="T181" s="80">
        <v>0</v>
      </c>
      <c r="U181" s="80">
        <v>0</v>
      </c>
      <c r="V181" s="80">
        <v>0</v>
      </c>
    </row>
    <row r="182" spans="1:22" x14ac:dyDescent="0.25">
      <c r="A182">
        <f>COUNTIF('Value Matchup'!$D$356:$D$423,B182)</f>
        <v>1</v>
      </c>
      <c r="B182" s="55" t="s">
        <v>281</v>
      </c>
      <c r="C182" s="59">
        <f t="shared" ref="C182:H182" si="28">Q183</f>
        <v>0.1</v>
      </c>
      <c r="D182" s="59">
        <f t="shared" si="28"/>
        <v>0.02</v>
      </c>
      <c r="E182" s="59">
        <f t="shared" si="28"/>
        <v>0</v>
      </c>
      <c r="F182" s="59">
        <f t="shared" si="28"/>
        <v>0</v>
      </c>
      <c r="G182" s="59">
        <f t="shared" si="28"/>
        <v>0</v>
      </c>
      <c r="H182" s="59">
        <f t="shared" si="28"/>
        <v>0</v>
      </c>
      <c r="M182" t="s">
        <v>702</v>
      </c>
      <c r="N182" s="79" t="s">
        <v>653</v>
      </c>
      <c r="O182" s="80">
        <v>0</v>
      </c>
      <c r="P182" s="80">
        <v>0</v>
      </c>
      <c r="Q182" s="81">
        <v>0</v>
      </c>
      <c r="R182" s="80">
        <v>0</v>
      </c>
      <c r="S182" s="80">
        <v>0</v>
      </c>
      <c r="T182" s="80">
        <v>0</v>
      </c>
      <c r="U182" s="80">
        <v>0</v>
      </c>
      <c r="V182" s="80">
        <v>0</v>
      </c>
    </row>
    <row r="183" spans="1:22" x14ac:dyDescent="0.25">
      <c r="A183">
        <f>COUNTIF('Value Matchup'!$D$356:$D$423,B183)</f>
        <v>0</v>
      </c>
      <c r="B183" t="s">
        <v>282</v>
      </c>
      <c r="C183" s="59"/>
      <c r="D183" s="59"/>
      <c r="E183" s="59"/>
      <c r="F183" s="59"/>
      <c r="G183" s="59"/>
      <c r="H183" s="59"/>
      <c r="K183">
        <v>15</v>
      </c>
      <c r="L183">
        <v>59</v>
      </c>
      <c r="M183" t="s">
        <v>841</v>
      </c>
      <c r="N183" s="79" t="s">
        <v>651</v>
      </c>
      <c r="O183" s="80">
        <v>1</v>
      </c>
      <c r="P183" s="80">
        <v>0.99</v>
      </c>
      <c r="Q183" s="81">
        <v>0.1</v>
      </c>
      <c r="R183" s="80">
        <v>0.02</v>
      </c>
      <c r="S183" s="80">
        <v>0</v>
      </c>
      <c r="T183" s="80">
        <v>0</v>
      </c>
      <c r="U183" s="80">
        <v>0</v>
      </c>
      <c r="V183" s="80">
        <v>0</v>
      </c>
    </row>
    <row r="184" spans="1:22" x14ac:dyDescent="0.25">
      <c r="A184">
        <f>COUNTIF('Value Matchup'!$D$356:$D$423,B184)</f>
        <v>0</v>
      </c>
      <c r="B184" s="55" t="s">
        <v>283</v>
      </c>
      <c r="C184" s="59"/>
      <c r="D184" s="59"/>
      <c r="E184" s="59"/>
      <c r="F184" s="59"/>
      <c r="G184" s="59"/>
      <c r="H184" s="59"/>
      <c r="M184" t="s">
        <v>842</v>
      </c>
      <c r="N184" s="79" t="s">
        <v>550</v>
      </c>
      <c r="O184" s="80">
        <v>0</v>
      </c>
      <c r="P184" s="80">
        <v>0</v>
      </c>
      <c r="Q184" s="81">
        <v>0</v>
      </c>
      <c r="R184" s="80">
        <v>0</v>
      </c>
      <c r="S184" s="80">
        <v>0</v>
      </c>
      <c r="T184" s="80">
        <v>0</v>
      </c>
      <c r="U184" s="80">
        <v>0</v>
      </c>
      <c r="V184" s="80">
        <v>0</v>
      </c>
    </row>
    <row r="185" spans="1:22" x14ac:dyDescent="0.25">
      <c r="A185">
        <f>COUNTIF('Value Matchup'!$D$356:$D$423,B185)</f>
        <v>0</v>
      </c>
      <c r="B185" t="s">
        <v>284</v>
      </c>
      <c r="C185" s="59"/>
      <c r="D185" s="59"/>
      <c r="E185" s="59"/>
      <c r="F185" s="59"/>
      <c r="G185" s="59"/>
      <c r="H185" s="59"/>
      <c r="M185" t="s">
        <v>605</v>
      </c>
      <c r="N185" s="79" t="s">
        <v>551</v>
      </c>
      <c r="O185" s="80">
        <v>0</v>
      </c>
      <c r="P185" s="80">
        <v>0</v>
      </c>
      <c r="Q185" s="81">
        <v>0</v>
      </c>
      <c r="R185" s="80">
        <v>0</v>
      </c>
      <c r="S185" s="80">
        <v>0</v>
      </c>
      <c r="T185" s="80">
        <v>0</v>
      </c>
      <c r="U185" s="80">
        <v>0</v>
      </c>
      <c r="V185" s="80">
        <v>0</v>
      </c>
    </row>
    <row r="186" spans="1:22" x14ac:dyDescent="0.25">
      <c r="A186">
        <f>COUNTIF('Value Matchup'!$D$356:$D$423,B186)</f>
        <v>0</v>
      </c>
      <c r="B186" s="55" t="s">
        <v>285</v>
      </c>
      <c r="C186" s="59"/>
      <c r="D186" s="59"/>
      <c r="E186" s="59"/>
      <c r="F186" s="59"/>
      <c r="G186" s="59"/>
      <c r="H186" s="59"/>
      <c r="M186" t="s">
        <v>703</v>
      </c>
      <c r="N186" s="79">
        <v>43729</v>
      </c>
      <c r="O186" s="80">
        <v>0</v>
      </c>
      <c r="P186" s="80">
        <v>0</v>
      </c>
      <c r="Q186" s="81">
        <v>0</v>
      </c>
      <c r="R186" s="80">
        <v>0</v>
      </c>
      <c r="S186" s="80">
        <v>0</v>
      </c>
      <c r="T186" s="80">
        <v>0</v>
      </c>
      <c r="U186" s="80">
        <v>0</v>
      </c>
      <c r="V186" s="80">
        <v>0</v>
      </c>
    </row>
    <row r="187" spans="1:22" x14ac:dyDescent="0.25">
      <c r="A187">
        <f>COUNTIF('Value Matchup'!$D$356:$D$423,B187)</f>
        <v>1</v>
      </c>
      <c r="B187" t="s">
        <v>286</v>
      </c>
      <c r="C187" s="59">
        <f>Q188</f>
        <v>0.23</v>
      </c>
      <c r="D187" s="59">
        <f>R188</f>
        <v>0.08</v>
      </c>
      <c r="E187" s="59">
        <f>S188</f>
        <v>0.02</v>
      </c>
      <c r="F187" s="59">
        <f>T188</f>
        <v>0</v>
      </c>
      <c r="G187" s="59">
        <f>U188</f>
        <v>0</v>
      </c>
      <c r="H187" s="59">
        <f>V189</f>
        <v>0</v>
      </c>
      <c r="M187" t="s">
        <v>526</v>
      </c>
      <c r="N187" s="79">
        <v>43730</v>
      </c>
      <c r="O187" s="80">
        <v>0</v>
      </c>
      <c r="P187" s="80">
        <v>0</v>
      </c>
      <c r="Q187" s="81">
        <v>0</v>
      </c>
      <c r="R187" s="80">
        <v>0</v>
      </c>
      <c r="S187" s="80">
        <v>0</v>
      </c>
      <c r="T187" s="80">
        <v>0</v>
      </c>
      <c r="U187" s="80">
        <v>0</v>
      </c>
      <c r="V187" s="80">
        <v>0</v>
      </c>
    </row>
    <row r="188" spans="1:22" x14ac:dyDescent="0.25">
      <c r="A188">
        <f>COUNTIF('Value Matchup'!$D$356:$D$423,B188)</f>
        <v>0</v>
      </c>
      <c r="B188" s="55" t="s">
        <v>287</v>
      </c>
      <c r="C188" s="59"/>
      <c r="D188" s="59"/>
      <c r="E188" s="59"/>
      <c r="F188" s="59"/>
      <c r="G188" s="59"/>
      <c r="H188" s="59"/>
      <c r="K188">
        <v>14</v>
      </c>
      <c r="L188">
        <v>55</v>
      </c>
      <c r="M188" t="s">
        <v>606</v>
      </c>
      <c r="N188" s="79" t="s">
        <v>511</v>
      </c>
      <c r="O188" s="80">
        <v>1</v>
      </c>
      <c r="P188" s="80">
        <v>0.95</v>
      </c>
      <c r="Q188" s="81">
        <v>0.23</v>
      </c>
      <c r="R188" s="80">
        <v>0.08</v>
      </c>
      <c r="S188" s="80">
        <v>0.02</v>
      </c>
      <c r="T188" s="80">
        <v>0</v>
      </c>
      <c r="U188" s="80">
        <v>0</v>
      </c>
      <c r="V188" s="80">
        <v>0</v>
      </c>
    </row>
    <row r="189" spans="1:22" x14ac:dyDescent="0.25">
      <c r="A189">
        <f>COUNTIF('Value Matchup'!$D$356:$D$423,B189)</f>
        <v>0</v>
      </c>
      <c r="B189" t="s">
        <v>288</v>
      </c>
      <c r="C189" s="59"/>
      <c r="D189" s="59"/>
      <c r="E189" s="59"/>
      <c r="F189" s="59"/>
      <c r="G189" s="59"/>
      <c r="H189" s="59"/>
      <c r="M189" t="s">
        <v>704</v>
      </c>
      <c r="N189" s="79">
        <v>43818</v>
      </c>
      <c r="O189" s="80">
        <v>0</v>
      </c>
      <c r="P189" s="80">
        <v>0</v>
      </c>
      <c r="Q189" s="81">
        <v>0</v>
      </c>
      <c r="R189" s="80">
        <v>0</v>
      </c>
      <c r="S189" s="80">
        <v>0</v>
      </c>
      <c r="T189" s="80">
        <v>0</v>
      </c>
      <c r="U189" s="80">
        <v>0</v>
      </c>
      <c r="V189" s="80">
        <v>0</v>
      </c>
    </row>
    <row r="190" spans="1:22" x14ac:dyDescent="0.25">
      <c r="A190">
        <f>COUNTIF('Value Matchup'!$D$356:$D$423,B190)</f>
        <v>0</v>
      </c>
      <c r="B190" s="55" t="s">
        <v>289</v>
      </c>
      <c r="C190" s="59">
        <f t="shared" ref="C190:H190" si="29">Q207</f>
        <v>0</v>
      </c>
      <c r="D190" s="59">
        <f t="shared" si="29"/>
        <v>0</v>
      </c>
      <c r="E190" s="59">
        <f t="shared" si="29"/>
        <v>0</v>
      </c>
      <c r="F190" s="59">
        <f t="shared" si="29"/>
        <v>0</v>
      </c>
      <c r="G190" s="59">
        <f t="shared" si="29"/>
        <v>0</v>
      </c>
      <c r="H190" s="59">
        <f t="shared" si="29"/>
        <v>0</v>
      </c>
      <c r="M190" t="s">
        <v>609</v>
      </c>
      <c r="N190" s="79">
        <v>43582</v>
      </c>
      <c r="O190" s="80">
        <v>0</v>
      </c>
      <c r="P190" s="80">
        <v>0</v>
      </c>
      <c r="Q190" s="81">
        <v>0</v>
      </c>
      <c r="R190" s="80">
        <v>0</v>
      </c>
      <c r="S190" s="80">
        <v>0</v>
      </c>
      <c r="T190" s="80">
        <v>0</v>
      </c>
      <c r="U190" s="80">
        <v>0</v>
      </c>
      <c r="V190" s="80">
        <v>0</v>
      </c>
    </row>
    <row r="191" spans="1:22" x14ac:dyDescent="0.25">
      <c r="A191">
        <f>COUNTIF('Value Matchup'!$D$356:$D$423,B191)</f>
        <v>1</v>
      </c>
      <c r="B191" t="s">
        <v>290</v>
      </c>
      <c r="C191" s="59">
        <f t="shared" ref="C191:H191" si="30">Q196</f>
        <v>0.68</v>
      </c>
      <c r="D191" s="59">
        <f t="shared" si="30"/>
        <v>0.28999999999999998</v>
      </c>
      <c r="E191" s="59">
        <f t="shared" si="30"/>
        <v>0.14000000000000001</v>
      </c>
      <c r="F191" s="59">
        <f t="shared" si="30"/>
        <v>0.06</v>
      </c>
      <c r="G191" s="59">
        <f t="shared" si="30"/>
        <v>0.02</v>
      </c>
      <c r="H191" s="59">
        <f t="shared" si="30"/>
        <v>0.01</v>
      </c>
      <c r="K191">
        <v>12</v>
      </c>
      <c r="L191">
        <v>49</v>
      </c>
      <c r="M191" t="s">
        <v>705</v>
      </c>
      <c r="N191" s="79" t="s">
        <v>648</v>
      </c>
      <c r="O191" s="80">
        <v>0.98</v>
      </c>
      <c r="P191" s="80">
        <v>0.68</v>
      </c>
      <c r="Q191" s="81">
        <v>0.13</v>
      </c>
      <c r="R191" s="80">
        <v>0.03</v>
      </c>
      <c r="S191" s="80">
        <v>0</v>
      </c>
      <c r="T191" s="80">
        <v>0</v>
      </c>
      <c r="U191" s="80">
        <v>0</v>
      </c>
      <c r="V191" s="80">
        <v>0</v>
      </c>
    </row>
    <row r="192" spans="1:22" x14ac:dyDescent="0.25">
      <c r="A192">
        <f>COUNTIF('Value Matchup'!$D$356:$D$423,B192)</f>
        <v>0</v>
      </c>
      <c r="B192" s="55" t="s">
        <v>291</v>
      </c>
      <c r="C192" s="59"/>
      <c r="D192" s="59"/>
      <c r="E192" s="59"/>
      <c r="F192" s="59"/>
      <c r="G192" s="59"/>
      <c r="H192" s="59"/>
      <c r="M192" t="s">
        <v>843</v>
      </c>
      <c r="N192" s="79" t="s">
        <v>537</v>
      </c>
      <c r="O192" s="80">
        <v>0</v>
      </c>
      <c r="P192" s="80">
        <v>0</v>
      </c>
      <c r="Q192" s="81">
        <v>0</v>
      </c>
      <c r="R192" s="80">
        <v>0</v>
      </c>
      <c r="S192" s="80">
        <v>0</v>
      </c>
      <c r="T192" s="80">
        <v>0</v>
      </c>
      <c r="U192" s="80">
        <v>0</v>
      </c>
      <c r="V192" s="80">
        <v>0</v>
      </c>
    </row>
    <row r="193" spans="1:22" x14ac:dyDescent="0.25">
      <c r="A193">
        <f>COUNTIF('Value Matchup'!$D$356:$D$423,B193)</f>
        <v>0</v>
      </c>
      <c r="B193" t="s">
        <v>292</v>
      </c>
      <c r="C193" s="59"/>
      <c r="D193" s="59"/>
      <c r="E193" s="59"/>
      <c r="F193" s="59"/>
      <c r="G193" s="59"/>
      <c r="H193" s="59"/>
      <c r="M193" t="s">
        <v>706</v>
      </c>
      <c r="N193" s="79">
        <v>43761</v>
      </c>
      <c r="O193" s="80">
        <v>0</v>
      </c>
      <c r="P193" s="80">
        <v>0</v>
      </c>
      <c r="Q193" s="81">
        <v>0</v>
      </c>
      <c r="R193" s="80">
        <v>0</v>
      </c>
      <c r="S193" s="80">
        <v>0</v>
      </c>
      <c r="T193" s="80">
        <v>0</v>
      </c>
      <c r="U193" s="80">
        <v>0</v>
      </c>
      <c r="V193" s="80">
        <v>0</v>
      </c>
    </row>
    <row r="194" spans="1:22" x14ac:dyDescent="0.25">
      <c r="A194">
        <f>COUNTIF('Value Matchup'!$D$356:$D$423,B194)</f>
        <v>1</v>
      </c>
      <c r="B194" s="55" t="s">
        <v>293</v>
      </c>
      <c r="C194" s="59">
        <f t="shared" ref="C194:H194" si="31">Q200</f>
        <v>0.33</v>
      </c>
      <c r="D194" s="59">
        <f t="shared" si="31"/>
        <v>7.0000000000000007E-2</v>
      </c>
      <c r="E194" s="59">
        <f t="shared" si="31"/>
        <v>0.02</v>
      </c>
      <c r="F194" s="59">
        <f t="shared" si="31"/>
        <v>0</v>
      </c>
      <c r="G194" s="59">
        <f t="shared" si="31"/>
        <v>0</v>
      </c>
      <c r="H194" s="59">
        <f t="shared" si="31"/>
        <v>0</v>
      </c>
      <c r="M194" t="s">
        <v>844</v>
      </c>
      <c r="N194" s="79" t="s">
        <v>754</v>
      </c>
      <c r="O194" s="80">
        <v>0</v>
      </c>
      <c r="P194" s="80">
        <v>0</v>
      </c>
      <c r="Q194" s="81">
        <v>0</v>
      </c>
      <c r="R194" s="80">
        <v>0</v>
      </c>
      <c r="S194" s="80">
        <v>0</v>
      </c>
      <c r="T194" s="80">
        <v>0</v>
      </c>
      <c r="U194" s="80">
        <v>0</v>
      </c>
      <c r="V194" s="80">
        <v>0</v>
      </c>
    </row>
    <row r="195" spans="1:22" x14ac:dyDescent="0.25">
      <c r="A195">
        <f>COUNTIF('Value Matchup'!$D$356:$D$423,B195)</f>
        <v>0</v>
      </c>
      <c r="B195" t="s">
        <v>294</v>
      </c>
      <c r="C195" s="59"/>
      <c r="D195" s="59"/>
      <c r="E195" s="59"/>
      <c r="F195" s="59"/>
      <c r="G195" s="59"/>
      <c r="H195" s="59"/>
      <c r="M195" t="s">
        <v>707</v>
      </c>
      <c r="N195" s="79" t="s">
        <v>516</v>
      </c>
      <c r="O195" s="80">
        <v>0</v>
      </c>
      <c r="P195" s="80">
        <v>0</v>
      </c>
      <c r="Q195" s="81">
        <v>0</v>
      </c>
      <c r="R195" s="80">
        <v>0</v>
      </c>
      <c r="S195" s="80">
        <v>0</v>
      </c>
      <c r="T195" s="80">
        <v>0</v>
      </c>
      <c r="U195" s="80">
        <v>0</v>
      </c>
      <c r="V195" s="80">
        <v>0</v>
      </c>
    </row>
    <row r="196" spans="1:22" x14ac:dyDescent="0.25">
      <c r="A196">
        <f>COUNTIF('Value Matchup'!$D$356:$D$423,B196)</f>
        <v>0</v>
      </c>
      <c r="B196" s="55" t="s">
        <v>295</v>
      </c>
      <c r="C196" s="59"/>
      <c r="D196" s="59"/>
      <c r="E196" s="59"/>
      <c r="F196" s="59"/>
      <c r="G196" s="59"/>
      <c r="H196" s="59"/>
      <c r="K196">
        <v>7</v>
      </c>
      <c r="L196">
        <v>28</v>
      </c>
      <c r="M196" t="s">
        <v>845</v>
      </c>
      <c r="N196" s="79" t="s">
        <v>645</v>
      </c>
      <c r="O196" s="80">
        <v>0.94</v>
      </c>
      <c r="P196" s="80">
        <v>0.94</v>
      </c>
      <c r="Q196" s="81">
        <v>0.68</v>
      </c>
      <c r="R196" s="80">
        <v>0.28999999999999998</v>
      </c>
      <c r="S196" s="80">
        <v>0.14000000000000001</v>
      </c>
      <c r="T196" s="80">
        <v>0.06</v>
      </c>
      <c r="U196" s="80">
        <v>0.02</v>
      </c>
      <c r="V196" s="80">
        <v>0.01</v>
      </c>
    </row>
    <row r="197" spans="1:22" x14ac:dyDescent="0.25">
      <c r="A197">
        <f>COUNTIF('Value Matchup'!$D$356:$D$423,B197)</f>
        <v>0</v>
      </c>
      <c r="B197" t="s">
        <v>296</v>
      </c>
      <c r="C197" s="59"/>
      <c r="D197" s="59"/>
      <c r="E197" s="59"/>
      <c r="F197" s="59"/>
      <c r="G197" s="59"/>
      <c r="H197" s="59"/>
      <c r="M197" t="s">
        <v>608</v>
      </c>
      <c r="N197" s="79">
        <v>43609</v>
      </c>
      <c r="O197" s="80">
        <v>0</v>
      </c>
      <c r="P197" s="80">
        <v>0</v>
      </c>
      <c r="Q197" s="81">
        <v>0</v>
      </c>
      <c r="R197" s="80">
        <v>0</v>
      </c>
      <c r="S197" s="80">
        <v>0</v>
      </c>
      <c r="T197" s="80">
        <v>0</v>
      </c>
      <c r="U197" s="80">
        <v>0</v>
      </c>
      <c r="V197" s="80">
        <v>0</v>
      </c>
    </row>
    <row r="198" spans="1:22" x14ac:dyDescent="0.25">
      <c r="A198">
        <f>COUNTIF('Value Matchup'!$D$356:$D$423,B198)</f>
        <v>0</v>
      </c>
      <c r="B198" s="55" t="s">
        <v>297</v>
      </c>
      <c r="C198" s="59"/>
      <c r="D198" s="59"/>
      <c r="E198" s="59"/>
      <c r="F198" s="59"/>
      <c r="G198" s="59"/>
      <c r="H198" s="59"/>
      <c r="M198" t="s">
        <v>612</v>
      </c>
      <c r="N198" s="79" t="s">
        <v>547</v>
      </c>
      <c r="O198" s="80">
        <v>0</v>
      </c>
      <c r="P198" s="80">
        <v>0</v>
      </c>
      <c r="Q198" s="81">
        <v>0</v>
      </c>
      <c r="R198" s="80">
        <v>0</v>
      </c>
      <c r="S198" s="80">
        <v>0</v>
      </c>
      <c r="T198" s="80">
        <v>0</v>
      </c>
      <c r="U198" s="80">
        <v>0</v>
      </c>
      <c r="V198" s="80">
        <v>0</v>
      </c>
    </row>
    <row r="199" spans="1:22" x14ac:dyDescent="0.25">
      <c r="A199">
        <f>COUNTIF('Value Matchup'!$D$356:$D$423,B199)</f>
        <v>0</v>
      </c>
      <c r="B199" t="s">
        <v>298</v>
      </c>
      <c r="C199" s="59">
        <f t="shared" ref="C199:H199" si="32">Q215</f>
        <v>0</v>
      </c>
      <c r="D199" s="59">
        <f t="shared" si="32"/>
        <v>0</v>
      </c>
      <c r="E199" s="59">
        <f t="shared" si="32"/>
        <v>0</v>
      </c>
      <c r="F199" s="59">
        <f t="shared" si="32"/>
        <v>0</v>
      </c>
      <c r="G199" s="59">
        <f t="shared" si="32"/>
        <v>0</v>
      </c>
      <c r="H199" s="59">
        <f t="shared" si="32"/>
        <v>0</v>
      </c>
      <c r="M199" t="s">
        <v>846</v>
      </c>
      <c r="N199" s="79" t="s">
        <v>518</v>
      </c>
      <c r="O199" s="80">
        <v>0</v>
      </c>
      <c r="P199" s="80">
        <v>0</v>
      </c>
      <c r="Q199" s="81">
        <v>0</v>
      </c>
      <c r="R199" s="80">
        <v>0</v>
      </c>
      <c r="S199" s="80">
        <v>0</v>
      </c>
      <c r="T199" s="80">
        <v>0</v>
      </c>
      <c r="U199" s="80">
        <v>0</v>
      </c>
      <c r="V199" s="80">
        <v>0</v>
      </c>
    </row>
    <row r="200" spans="1:22" x14ac:dyDescent="0.25">
      <c r="A200">
        <f>COUNTIF('Value Matchup'!$D$356:$D$423,B200)</f>
        <v>0</v>
      </c>
      <c r="B200" s="55" t="s">
        <v>508</v>
      </c>
      <c r="C200" s="59"/>
      <c r="D200" s="59"/>
      <c r="E200" s="59"/>
      <c r="F200" s="59"/>
      <c r="G200" s="59"/>
      <c r="H200" s="59"/>
      <c r="K200">
        <v>11</v>
      </c>
      <c r="L200">
        <v>41</v>
      </c>
      <c r="M200" t="s">
        <v>847</v>
      </c>
      <c r="N200" s="79" t="s">
        <v>757</v>
      </c>
      <c r="O200" s="80">
        <v>1</v>
      </c>
      <c r="P200" s="80">
        <v>0.99</v>
      </c>
      <c r="Q200" s="81">
        <v>0.33</v>
      </c>
      <c r="R200" s="80">
        <v>7.0000000000000007E-2</v>
      </c>
      <c r="S200" s="80">
        <v>0.02</v>
      </c>
      <c r="T200" s="80">
        <v>0</v>
      </c>
      <c r="U200" s="80">
        <v>0</v>
      </c>
      <c r="V200" s="80">
        <v>0</v>
      </c>
    </row>
    <row r="201" spans="1:22" x14ac:dyDescent="0.25">
      <c r="A201">
        <f>COUNTIF('Value Matchup'!$D$356:$D$423,B201)</f>
        <v>1</v>
      </c>
      <c r="B201" t="s">
        <v>299</v>
      </c>
      <c r="C201" s="59">
        <f t="shared" ref="C201:H201" si="33">Q208</f>
        <v>0.98</v>
      </c>
      <c r="D201" s="59">
        <f t="shared" si="33"/>
        <v>0.82</v>
      </c>
      <c r="E201" s="59">
        <f t="shared" si="33"/>
        <v>0.59</v>
      </c>
      <c r="F201" s="59">
        <f t="shared" si="33"/>
        <v>0.35</v>
      </c>
      <c r="G201" s="59">
        <f t="shared" si="33"/>
        <v>0.18</v>
      </c>
      <c r="H201" s="59">
        <f t="shared" si="33"/>
        <v>0.08</v>
      </c>
      <c r="M201" t="s">
        <v>848</v>
      </c>
      <c r="N201" s="79" t="s">
        <v>535</v>
      </c>
      <c r="O201" s="80">
        <v>0</v>
      </c>
      <c r="P201" s="80">
        <v>0</v>
      </c>
      <c r="Q201" s="81">
        <v>0</v>
      </c>
      <c r="R201" s="80">
        <v>0</v>
      </c>
      <c r="S201" s="80">
        <v>0</v>
      </c>
      <c r="T201" s="80">
        <v>0</v>
      </c>
      <c r="U201" s="80">
        <v>0</v>
      </c>
      <c r="V201" s="80">
        <v>0</v>
      </c>
    </row>
    <row r="202" spans="1:22" x14ac:dyDescent="0.25">
      <c r="A202">
        <f>COUNTIF('Value Matchup'!$D$356:$D$423,B202)</f>
        <v>0</v>
      </c>
      <c r="B202" s="55" t="s">
        <v>300</v>
      </c>
      <c r="C202" s="59"/>
      <c r="D202" s="59"/>
      <c r="E202" s="59"/>
      <c r="F202" s="59"/>
      <c r="G202" s="59"/>
      <c r="H202" s="59"/>
      <c r="M202" t="s">
        <v>610</v>
      </c>
      <c r="N202" s="79" t="s">
        <v>514</v>
      </c>
      <c r="O202" s="80">
        <v>0</v>
      </c>
      <c r="P202" s="80">
        <v>0</v>
      </c>
      <c r="Q202" s="81">
        <v>0</v>
      </c>
      <c r="R202" s="80">
        <v>0</v>
      </c>
      <c r="S202" s="80">
        <v>0</v>
      </c>
      <c r="T202" s="80">
        <v>0</v>
      </c>
      <c r="U202" s="80">
        <v>0</v>
      </c>
      <c r="V202" s="80">
        <v>0</v>
      </c>
    </row>
    <row r="203" spans="1:22" x14ac:dyDescent="0.25">
      <c r="A203">
        <f>COUNTIF('Value Matchup'!$D$356:$D$423,B203)</f>
        <v>1</v>
      </c>
      <c r="B203" t="s">
        <v>301</v>
      </c>
      <c r="C203" s="59">
        <f>Q207</f>
        <v>0</v>
      </c>
      <c r="D203" s="59"/>
      <c r="E203" s="59"/>
      <c r="F203" s="59"/>
      <c r="G203" s="59"/>
      <c r="H203" s="59"/>
      <c r="M203" t="s">
        <v>611</v>
      </c>
      <c r="N203" s="79" t="s">
        <v>449</v>
      </c>
      <c r="O203" s="80">
        <v>0</v>
      </c>
      <c r="P203" s="80">
        <v>0</v>
      </c>
      <c r="Q203" s="81">
        <v>0</v>
      </c>
      <c r="R203" s="80">
        <v>0</v>
      </c>
      <c r="S203" s="80">
        <v>0</v>
      </c>
      <c r="T203" s="80">
        <v>0</v>
      </c>
      <c r="U203" s="80">
        <v>0</v>
      </c>
      <c r="V203" s="80">
        <v>0</v>
      </c>
    </row>
    <row r="204" spans="1:22" x14ac:dyDescent="0.25">
      <c r="A204">
        <f>COUNTIF('Value Matchup'!$D$356:$D$423,B204)</f>
        <v>0</v>
      </c>
      <c r="B204" s="55" t="s">
        <v>302</v>
      </c>
      <c r="C204" s="59">
        <f t="shared" ref="C204:H204" si="34">Q203</f>
        <v>0</v>
      </c>
      <c r="D204" s="59">
        <f t="shared" si="34"/>
        <v>0</v>
      </c>
      <c r="E204" s="59">
        <f t="shared" si="34"/>
        <v>0</v>
      </c>
      <c r="F204" s="59">
        <f t="shared" si="34"/>
        <v>0</v>
      </c>
      <c r="G204" s="59">
        <f t="shared" si="34"/>
        <v>0</v>
      </c>
      <c r="H204" s="59">
        <f t="shared" si="34"/>
        <v>0</v>
      </c>
      <c r="M204" t="s">
        <v>849</v>
      </c>
      <c r="N204" s="79" t="s">
        <v>535</v>
      </c>
      <c r="O204" s="80">
        <v>0</v>
      </c>
      <c r="P204" s="80">
        <v>0</v>
      </c>
      <c r="Q204" s="81">
        <v>0</v>
      </c>
      <c r="R204" s="80">
        <v>0</v>
      </c>
      <c r="S204" s="80">
        <v>0</v>
      </c>
      <c r="T204" s="80">
        <v>0</v>
      </c>
      <c r="U204" s="80">
        <v>0</v>
      </c>
      <c r="V204" s="80">
        <v>0</v>
      </c>
    </row>
    <row r="205" spans="1:22" x14ac:dyDescent="0.25">
      <c r="A205">
        <f>COUNTIF('Value Matchup'!$D$356:$D$423,B205)</f>
        <v>0</v>
      </c>
      <c r="B205" t="s">
        <v>303</v>
      </c>
      <c r="C205" s="59"/>
      <c r="D205" s="59"/>
      <c r="E205" s="59"/>
      <c r="F205" s="59"/>
      <c r="G205" s="59"/>
      <c r="H205" s="59"/>
      <c r="M205" t="s">
        <v>850</v>
      </c>
      <c r="N205" s="79" t="s">
        <v>534</v>
      </c>
      <c r="O205" s="80">
        <v>0</v>
      </c>
      <c r="P205" s="80">
        <v>0</v>
      </c>
      <c r="Q205" s="81">
        <v>0</v>
      </c>
      <c r="R205" s="80">
        <v>0</v>
      </c>
      <c r="S205" s="80">
        <v>0</v>
      </c>
      <c r="T205" s="80">
        <v>0</v>
      </c>
      <c r="U205" s="80">
        <v>0</v>
      </c>
      <c r="V205" s="80">
        <v>0</v>
      </c>
    </row>
    <row r="206" spans="1:22" x14ac:dyDescent="0.25">
      <c r="A206">
        <f>COUNTIF('Value Matchup'!$D$356:$D$423,B206)</f>
        <v>1</v>
      </c>
      <c r="B206" s="55" t="s">
        <v>304</v>
      </c>
      <c r="C206" s="59">
        <f>Q210</f>
        <v>0.01</v>
      </c>
      <c r="D206" s="59"/>
      <c r="E206" s="59"/>
      <c r="F206" s="59"/>
      <c r="G206" s="59"/>
      <c r="H206" s="59"/>
      <c r="M206" t="s">
        <v>527</v>
      </c>
      <c r="N206" s="79">
        <v>43760</v>
      </c>
      <c r="O206" s="80">
        <v>0</v>
      </c>
      <c r="P206" s="80">
        <v>0</v>
      </c>
      <c r="Q206" s="81">
        <v>0</v>
      </c>
      <c r="R206" s="80">
        <v>0</v>
      </c>
      <c r="S206" s="80">
        <v>0</v>
      </c>
      <c r="T206" s="80">
        <v>0</v>
      </c>
      <c r="U206" s="80">
        <v>0</v>
      </c>
      <c r="V206" s="80">
        <v>0</v>
      </c>
    </row>
    <row r="207" spans="1:22" x14ac:dyDescent="0.25">
      <c r="A207">
        <f>COUNTIF('Value Matchup'!$D$356:$D$423,B207)</f>
        <v>0</v>
      </c>
      <c r="B207" t="s">
        <v>305</v>
      </c>
      <c r="C207" s="59"/>
      <c r="D207" s="59"/>
      <c r="E207" s="59"/>
      <c r="F207" s="59"/>
      <c r="G207" s="59"/>
      <c r="H207" s="59"/>
      <c r="K207">
        <v>16</v>
      </c>
      <c r="L207">
        <v>66</v>
      </c>
      <c r="M207" t="s">
        <v>851</v>
      </c>
      <c r="N207" s="79" t="s">
        <v>546</v>
      </c>
      <c r="O207" s="80">
        <v>1</v>
      </c>
      <c r="P207" s="80">
        <v>0.33</v>
      </c>
      <c r="Q207" s="81">
        <v>0</v>
      </c>
      <c r="R207" s="80">
        <v>0</v>
      </c>
      <c r="S207" s="80">
        <v>0</v>
      </c>
      <c r="T207" s="80">
        <v>0</v>
      </c>
      <c r="U207" s="80">
        <v>0</v>
      </c>
      <c r="V207" s="80">
        <v>0</v>
      </c>
    </row>
    <row r="208" spans="1:22" x14ac:dyDescent="0.25">
      <c r="A208">
        <f>COUNTIF('Value Matchup'!$D$356:$D$423,B208)</f>
        <v>0</v>
      </c>
      <c r="B208" s="55" t="s">
        <v>306</v>
      </c>
      <c r="C208" s="59"/>
      <c r="D208" s="59"/>
      <c r="E208" s="59"/>
      <c r="F208" s="59"/>
      <c r="G208" s="59"/>
      <c r="H208" s="59"/>
      <c r="K208">
        <v>1</v>
      </c>
      <c r="L208">
        <v>2</v>
      </c>
      <c r="M208" t="s">
        <v>852</v>
      </c>
      <c r="N208" s="79" t="s">
        <v>747</v>
      </c>
      <c r="O208" s="80">
        <v>1</v>
      </c>
      <c r="P208" s="80">
        <v>1</v>
      </c>
      <c r="Q208" s="81">
        <v>0.98</v>
      </c>
      <c r="R208" s="80">
        <v>0.82</v>
      </c>
      <c r="S208" s="80">
        <v>0.59</v>
      </c>
      <c r="T208" s="80">
        <v>0.35</v>
      </c>
      <c r="U208" s="80">
        <v>0.18</v>
      </c>
      <c r="V208" s="80">
        <v>0.08</v>
      </c>
    </row>
    <row r="209" spans="1:22" x14ac:dyDescent="0.25">
      <c r="A209">
        <f>COUNTIF('Value Matchup'!$D$356:$D$423,B209)</f>
        <v>1</v>
      </c>
      <c r="B209" t="s">
        <v>307</v>
      </c>
      <c r="C209" s="59">
        <f>Q213</f>
        <v>0.21</v>
      </c>
      <c r="D209" s="59"/>
      <c r="E209" s="59"/>
      <c r="F209" s="59"/>
      <c r="G209" s="59"/>
      <c r="H209" s="59"/>
      <c r="M209" t="s">
        <v>613</v>
      </c>
      <c r="N209" s="79">
        <v>43817</v>
      </c>
      <c r="O209" s="80">
        <v>0</v>
      </c>
      <c r="P209" s="80">
        <v>0</v>
      </c>
      <c r="Q209" s="81">
        <v>0</v>
      </c>
      <c r="R209" s="80">
        <v>0</v>
      </c>
      <c r="S209" s="80">
        <v>0</v>
      </c>
      <c r="T209" s="80">
        <v>0</v>
      </c>
      <c r="U209" s="80">
        <v>0</v>
      </c>
      <c r="V209" s="80">
        <v>0</v>
      </c>
    </row>
    <row r="210" spans="1:22" x14ac:dyDescent="0.25">
      <c r="A210">
        <f>COUNTIF('Value Matchup'!$D$356:$D$423,B210)</f>
        <v>0</v>
      </c>
      <c r="B210" s="55" t="s">
        <v>308</v>
      </c>
      <c r="C210" s="59"/>
      <c r="D210" s="59"/>
      <c r="E210" s="59"/>
      <c r="F210" s="59"/>
      <c r="G210" s="59"/>
      <c r="H210" s="59"/>
      <c r="K210">
        <v>16</v>
      </c>
      <c r="L210">
        <v>68</v>
      </c>
      <c r="M210" t="s">
        <v>708</v>
      </c>
      <c r="N210" s="79" t="s">
        <v>546</v>
      </c>
      <c r="O210" s="80">
        <v>1</v>
      </c>
      <c r="P210" s="80">
        <v>0.77</v>
      </c>
      <c r="Q210" s="81">
        <v>0.01</v>
      </c>
      <c r="R210" s="80">
        <v>0</v>
      </c>
      <c r="S210" s="80">
        <v>0</v>
      </c>
      <c r="T210" s="80">
        <v>0</v>
      </c>
      <c r="U210" s="80">
        <v>0</v>
      </c>
      <c r="V210" s="80">
        <v>0</v>
      </c>
    </row>
    <row r="211" spans="1:22" x14ac:dyDescent="0.25">
      <c r="A211">
        <f>COUNTIF('Value Matchup'!$D$356:$D$423,B211)</f>
        <v>0</v>
      </c>
      <c r="B211" t="s">
        <v>309</v>
      </c>
      <c r="C211" s="59"/>
      <c r="D211" s="59"/>
      <c r="E211" s="59"/>
      <c r="F211" s="59"/>
      <c r="G211" s="59"/>
      <c r="H211" s="59"/>
      <c r="M211" t="s">
        <v>607</v>
      </c>
      <c r="N211" s="79" t="s">
        <v>543</v>
      </c>
      <c r="O211" s="80">
        <v>0</v>
      </c>
      <c r="P211" s="80">
        <v>0</v>
      </c>
      <c r="Q211" s="81">
        <v>0</v>
      </c>
      <c r="R211" s="80">
        <v>0</v>
      </c>
      <c r="S211" s="80">
        <v>0</v>
      </c>
      <c r="T211" s="80">
        <v>0</v>
      </c>
      <c r="U211" s="80">
        <v>0</v>
      </c>
      <c r="V211" s="80">
        <v>0</v>
      </c>
    </row>
    <row r="212" spans="1:22" x14ac:dyDescent="0.25">
      <c r="A212">
        <f>COUNTIF('Value Matchup'!$D$356:$D$423,B212)</f>
        <v>0</v>
      </c>
      <c r="B212" s="55" t="s">
        <v>310</v>
      </c>
      <c r="C212" s="59"/>
      <c r="D212" s="59"/>
      <c r="E212" s="59"/>
      <c r="F212" s="59"/>
      <c r="G212" s="59"/>
      <c r="H212" s="59"/>
      <c r="M212" t="s">
        <v>853</v>
      </c>
      <c r="N212" s="79" t="s">
        <v>547</v>
      </c>
      <c r="O212" s="80">
        <v>0</v>
      </c>
      <c r="P212" s="80">
        <v>0</v>
      </c>
      <c r="Q212" s="81">
        <v>0</v>
      </c>
      <c r="R212" s="80">
        <v>0</v>
      </c>
      <c r="S212" s="80">
        <v>0</v>
      </c>
      <c r="T212" s="80">
        <v>0</v>
      </c>
      <c r="U212" s="80">
        <v>0</v>
      </c>
      <c r="V212" s="80">
        <v>0</v>
      </c>
    </row>
    <row r="213" spans="1:22" x14ac:dyDescent="0.25">
      <c r="A213">
        <f>COUNTIF('Value Matchup'!$D$356:$D$423,B213)</f>
        <v>0</v>
      </c>
      <c r="B213" t="s">
        <v>311</v>
      </c>
      <c r="C213" s="59"/>
      <c r="D213" s="59"/>
      <c r="E213" s="59"/>
      <c r="F213" s="59"/>
      <c r="G213" s="59"/>
      <c r="H213" s="59"/>
      <c r="K213">
        <v>13</v>
      </c>
      <c r="L213">
        <v>51</v>
      </c>
      <c r="M213" t="s">
        <v>709</v>
      </c>
      <c r="N213" s="79" t="s">
        <v>540</v>
      </c>
      <c r="O213" s="80">
        <v>1</v>
      </c>
      <c r="P213" s="80">
        <v>0.95</v>
      </c>
      <c r="Q213" s="81">
        <v>0.21</v>
      </c>
      <c r="R213" s="80">
        <v>0.05</v>
      </c>
      <c r="S213" s="80">
        <v>0.01</v>
      </c>
      <c r="T213" s="80">
        <v>0</v>
      </c>
      <c r="U213" s="80">
        <v>0</v>
      </c>
      <c r="V213" s="80">
        <v>0</v>
      </c>
    </row>
    <row r="214" spans="1:22" x14ac:dyDescent="0.25">
      <c r="A214">
        <f>COUNTIF('Value Matchup'!$D$356:$D$423,B214)</f>
        <v>1</v>
      </c>
      <c r="B214" s="55" t="s">
        <v>312</v>
      </c>
      <c r="C214" s="59">
        <f>Q218</f>
        <v>0.09</v>
      </c>
      <c r="D214" s="59">
        <f>R198</f>
        <v>0</v>
      </c>
      <c r="E214" s="59">
        <f>S198</f>
        <v>0</v>
      </c>
      <c r="F214" s="59">
        <f>T198</f>
        <v>0</v>
      </c>
      <c r="G214" s="59">
        <f>U198</f>
        <v>0</v>
      </c>
      <c r="H214" s="59">
        <f>V198</f>
        <v>0</v>
      </c>
      <c r="M214" t="s">
        <v>710</v>
      </c>
      <c r="N214" s="79">
        <v>43759</v>
      </c>
      <c r="O214" s="80">
        <v>0</v>
      </c>
      <c r="P214" s="80">
        <v>0</v>
      </c>
      <c r="Q214" s="81">
        <v>0</v>
      </c>
      <c r="R214" s="80">
        <v>0</v>
      </c>
      <c r="S214" s="80">
        <v>0</v>
      </c>
      <c r="T214" s="80">
        <v>0</v>
      </c>
      <c r="U214" s="80">
        <v>0</v>
      </c>
      <c r="V214" s="80">
        <v>0</v>
      </c>
    </row>
    <row r="215" spans="1:22" x14ac:dyDescent="0.25">
      <c r="A215">
        <f>COUNTIF('Value Matchup'!$D$356:$D$423,B215)</f>
        <v>0</v>
      </c>
      <c r="B215" t="s">
        <v>97</v>
      </c>
      <c r="C215" s="59"/>
      <c r="D215" s="59"/>
      <c r="E215" s="59"/>
      <c r="F215" s="59"/>
      <c r="G215" s="59"/>
      <c r="H215" s="59"/>
      <c r="M215" t="s">
        <v>854</v>
      </c>
      <c r="N215" s="79" t="s">
        <v>516</v>
      </c>
      <c r="O215" s="80">
        <v>0</v>
      </c>
      <c r="P215" s="80">
        <v>0</v>
      </c>
      <c r="Q215" s="81">
        <v>0</v>
      </c>
      <c r="R215" s="80">
        <v>0</v>
      </c>
      <c r="S215" s="80">
        <v>0</v>
      </c>
      <c r="T215" s="80">
        <v>0</v>
      </c>
      <c r="U215" s="80">
        <v>0</v>
      </c>
      <c r="V215" s="80">
        <v>0</v>
      </c>
    </row>
    <row r="216" spans="1:22" x14ac:dyDescent="0.25">
      <c r="A216">
        <f>COUNTIF('Value Matchup'!$D$356:$D$423,B216)</f>
        <v>0</v>
      </c>
      <c r="B216" s="55" t="s">
        <v>313</v>
      </c>
      <c r="C216" s="59"/>
      <c r="D216" s="59"/>
      <c r="E216" s="59"/>
      <c r="F216" s="59"/>
      <c r="G216" s="59"/>
      <c r="H216" s="59"/>
      <c r="M216" t="s">
        <v>855</v>
      </c>
      <c r="N216" s="79" t="s">
        <v>763</v>
      </c>
      <c r="O216" s="80">
        <v>0</v>
      </c>
      <c r="P216" s="80">
        <v>0</v>
      </c>
      <c r="Q216" s="81">
        <v>0</v>
      </c>
      <c r="R216" s="80">
        <v>0</v>
      </c>
      <c r="S216" s="80">
        <v>0</v>
      </c>
      <c r="T216" s="80">
        <v>0</v>
      </c>
      <c r="U216" s="80">
        <v>0</v>
      </c>
      <c r="V216" s="80">
        <v>0</v>
      </c>
    </row>
    <row r="217" spans="1:22" x14ac:dyDescent="0.25">
      <c r="A217">
        <f>COUNTIF('Value Matchup'!$D$356:$D$423,B217)</f>
        <v>0</v>
      </c>
      <c r="B217" t="s">
        <v>35</v>
      </c>
      <c r="C217" s="59"/>
      <c r="D217" s="59"/>
      <c r="E217" s="59"/>
      <c r="F217" s="59"/>
      <c r="G217" s="59"/>
      <c r="H217" s="59"/>
      <c r="M217" t="s">
        <v>711</v>
      </c>
      <c r="N217" s="79" t="s">
        <v>548</v>
      </c>
      <c r="O217" s="80">
        <v>0</v>
      </c>
      <c r="P217" s="80">
        <v>0</v>
      </c>
      <c r="Q217" s="81">
        <v>0</v>
      </c>
      <c r="R217" s="80">
        <v>0</v>
      </c>
      <c r="S217" s="80">
        <v>0</v>
      </c>
      <c r="T217" s="80">
        <v>0</v>
      </c>
      <c r="U217" s="80">
        <v>0</v>
      </c>
      <c r="V217" s="80">
        <v>0</v>
      </c>
    </row>
    <row r="218" spans="1:22" x14ac:dyDescent="0.25">
      <c r="A218">
        <f>COUNTIF('Value Matchup'!$D$356:$D$423,B218)</f>
        <v>0</v>
      </c>
      <c r="B218" s="55" t="s">
        <v>314</v>
      </c>
      <c r="C218" s="59"/>
      <c r="D218" s="59"/>
      <c r="E218" s="59"/>
      <c r="F218" s="59"/>
      <c r="G218" s="59"/>
      <c r="H218" s="59"/>
      <c r="K218">
        <v>15</v>
      </c>
      <c r="L218">
        <v>60</v>
      </c>
      <c r="M218" t="s">
        <v>712</v>
      </c>
      <c r="N218" s="79" t="s">
        <v>651</v>
      </c>
      <c r="O218" s="80">
        <v>1</v>
      </c>
      <c r="P218" s="80">
        <v>1</v>
      </c>
      <c r="Q218" s="81">
        <v>0.09</v>
      </c>
      <c r="R218" s="80">
        <v>0.02</v>
      </c>
      <c r="S218" s="80">
        <v>0</v>
      </c>
      <c r="T218" s="80">
        <v>0</v>
      </c>
      <c r="U218" s="80">
        <v>0</v>
      </c>
      <c r="V218" s="80">
        <v>0</v>
      </c>
    </row>
    <row r="219" spans="1:22" x14ac:dyDescent="0.25">
      <c r="A219">
        <f>COUNTIF('Value Matchup'!$D$356:$D$423,B219)</f>
        <v>0</v>
      </c>
      <c r="B219" t="s">
        <v>315</v>
      </c>
      <c r="C219" s="59"/>
      <c r="D219" s="59"/>
      <c r="E219" s="59"/>
      <c r="F219" s="59"/>
      <c r="G219" s="59"/>
      <c r="H219" s="59"/>
      <c r="M219" t="s">
        <v>614</v>
      </c>
      <c r="N219" s="79">
        <v>43789</v>
      </c>
      <c r="O219" s="80">
        <v>0</v>
      </c>
      <c r="P219" s="80">
        <v>0</v>
      </c>
      <c r="Q219" s="81">
        <v>0</v>
      </c>
      <c r="R219" s="80">
        <v>0</v>
      </c>
      <c r="S219" s="80">
        <v>0</v>
      </c>
      <c r="T219" s="80">
        <v>0</v>
      </c>
      <c r="U219" s="80">
        <v>0</v>
      </c>
      <c r="V219" s="80">
        <v>0</v>
      </c>
    </row>
    <row r="220" spans="1:22" x14ac:dyDescent="0.25">
      <c r="A220">
        <f>COUNTIF('Value Matchup'!$D$356:$D$423,B220)</f>
        <v>1</v>
      </c>
      <c r="B220" s="55" t="s">
        <v>316</v>
      </c>
      <c r="C220" s="59">
        <f>Q224</f>
        <v>0</v>
      </c>
      <c r="D220" s="59">
        <f t="shared" ref="D220:H221" si="35">R224</f>
        <v>0</v>
      </c>
      <c r="E220" s="59">
        <f t="shared" si="35"/>
        <v>0</v>
      </c>
      <c r="F220" s="59">
        <f t="shared" si="35"/>
        <v>0</v>
      </c>
      <c r="G220" s="59">
        <f t="shared" si="35"/>
        <v>0</v>
      </c>
      <c r="H220" s="59">
        <f t="shared" si="35"/>
        <v>0</v>
      </c>
      <c r="M220" t="s">
        <v>713</v>
      </c>
      <c r="N220" s="79" t="s">
        <v>514</v>
      </c>
      <c r="O220" s="80">
        <v>0</v>
      </c>
      <c r="P220" s="80">
        <v>0</v>
      </c>
      <c r="Q220" s="81">
        <v>0</v>
      </c>
      <c r="R220" s="80">
        <v>0</v>
      </c>
      <c r="S220" s="80">
        <v>0</v>
      </c>
      <c r="T220" s="80">
        <v>0</v>
      </c>
      <c r="U220" s="80">
        <v>0</v>
      </c>
      <c r="V220" s="80">
        <v>0</v>
      </c>
    </row>
    <row r="221" spans="1:22" x14ac:dyDescent="0.25">
      <c r="A221">
        <f>COUNTIF('Value Matchup'!$D$356:$D$423,B221)</f>
        <v>1</v>
      </c>
      <c r="B221" t="s">
        <v>58</v>
      </c>
      <c r="C221" s="59">
        <f>Q225</f>
        <v>0.21</v>
      </c>
      <c r="D221" s="59">
        <f t="shared" si="35"/>
        <v>0.06</v>
      </c>
      <c r="E221" s="59">
        <f t="shared" si="35"/>
        <v>0.02</v>
      </c>
      <c r="F221" s="59">
        <f t="shared" si="35"/>
        <v>0.01</v>
      </c>
      <c r="G221" s="59">
        <f t="shared" si="35"/>
        <v>0</v>
      </c>
      <c r="H221" s="59">
        <f t="shared" si="35"/>
        <v>0</v>
      </c>
      <c r="M221" t="s">
        <v>714</v>
      </c>
      <c r="N221" s="79" t="s">
        <v>552</v>
      </c>
      <c r="O221" s="80">
        <v>0</v>
      </c>
      <c r="P221" s="80">
        <v>0</v>
      </c>
      <c r="Q221" s="81">
        <v>0</v>
      </c>
      <c r="R221" s="80">
        <v>0</v>
      </c>
      <c r="S221" s="80">
        <v>0</v>
      </c>
      <c r="T221" s="80">
        <v>0</v>
      </c>
      <c r="U221" s="80">
        <v>0</v>
      </c>
      <c r="V221" s="80">
        <v>0</v>
      </c>
    </row>
    <row r="222" spans="1:22" x14ac:dyDescent="0.25">
      <c r="A222">
        <f>COUNTIF('Value Matchup'!$D$356:$D$423,B222)</f>
        <v>0</v>
      </c>
      <c r="B222" s="55" t="s">
        <v>317</v>
      </c>
      <c r="C222" s="59"/>
      <c r="D222" s="59"/>
      <c r="E222" s="59"/>
      <c r="F222" s="59"/>
      <c r="G222" s="59"/>
      <c r="H222" s="59"/>
      <c r="M222" t="s">
        <v>715</v>
      </c>
      <c r="N222" s="79" t="s">
        <v>543</v>
      </c>
      <c r="O222" s="80">
        <v>0</v>
      </c>
      <c r="P222" s="80">
        <v>0</v>
      </c>
      <c r="Q222" s="81">
        <v>0</v>
      </c>
      <c r="R222" s="80">
        <v>0</v>
      </c>
      <c r="S222" s="80">
        <v>0</v>
      </c>
      <c r="T222" s="80">
        <v>0</v>
      </c>
      <c r="U222" s="80">
        <v>0</v>
      </c>
      <c r="V222" s="80">
        <v>0</v>
      </c>
    </row>
    <row r="223" spans="1:22" x14ac:dyDescent="0.25">
      <c r="A223">
        <f>COUNTIF('Value Matchup'!$D$356:$D$423,B223)</f>
        <v>1</v>
      </c>
      <c r="B223" t="s">
        <v>318</v>
      </c>
      <c r="C223" s="59">
        <f t="shared" ref="C223:H223" si="36">Q227</f>
        <v>0.18</v>
      </c>
      <c r="D223" s="59">
        <f t="shared" si="36"/>
        <v>0.03</v>
      </c>
      <c r="E223" s="59">
        <f t="shared" si="36"/>
        <v>0</v>
      </c>
      <c r="F223" s="59">
        <f t="shared" si="36"/>
        <v>0</v>
      </c>
      <c r="G223" s="59">
        <f t="shared" si="36"/>
        <v>0</v>
      </c>
      <c r="H223" s="59">
        <f t="shared" si="36"/>
        <v>0</v>
      </c>
      <c r="M223" t="s">
        <v>716</v>
      </c>
      <c r="N223" s="79" t="s">
        <v>449</v>
      </c>
      <c r="O223" s="80">
        <v>0</v>
      </c>
      <c r="P223" s="80">
        <v>0</v>
      </c>
      <c r="Q223" s="81">
        <v>0</v>
      </c>
      <c r="R223" s="80">
        <v>0</v>
      </c>
      <c r="S223" s="80">
        <v>0</v>
      </c>
      <c r="T223" s="80">
        <v>0</v>
      </c>
      <c r="U223" s="80">
        <v>0</v>
      </c>
      <c r="V223" s="80">
        <v>0</v>
      </c>
    </row>
    <row r="224" spans="1:22" x14ac:dyDescent="0.25">
      <c r="A224">
        <f>COUNTIF('Value Matchup'!$D$356:$D$423,B224)</f>
        <v>0</v>
      </c>
      <c r="B224" s="55" t="s">
        <v>319</v>
      </c>
      <c r="C224" s="59"/>
      <c r="D224" s="59"/>
      <c r="E224" s="59"/>
      <c r="F224" s="59"/>
      <c r="G224" s="59"/>
      <c r="H224" s="59"/>
      <c r="M224" t="s">
        <v>856</v>
      </c>
      <c r="N224" s="79" t="s">
        <v>756</v>
      </c>
      <c r="O224" s="80">
        <v>0.01</v>
      </c>
      <c r="P224" s="80">
        <v>0</v>
      </c>
      <c r="Q224" s="81">
        <v>0</v>
      </c>
      <c r="R224" s="80">
        <v>0</v>
      </c>
      <c r="S224" s="80">
        <v>0</v>
      </c>
      <c r="T224" s="80">
        <v>0</v>
      </c>
      <c r="U224" s="80">
        <v>0</v>
      </c>
      <c r="V224" s="80">
        <v>0</v>
      </c>
    </row>
    <row r="225" spans="1:22" x14ac:dyDescent="0.25">
      <c r="A225">
        <f>COUNTIF('Value Matchup'!$D$356:$D$423,B225)</f>
        <v>1</v>
      </c>
      <c r="B225" t="s">
        <v>40</v>
      </c>
      <c r="C225" s="59">
        <f t="shared" ref="C225:H225" si="37">Q229</f>
        <v>0.51</v>
      </c>
      <c r="D225" s="59">
        <f t="shared" si="37"/>
        <v>0.14000000000000001</v>
      </c>
      <c r="E225" s="59">
        <f t="shared" si="37"/>
        <v>0.05</v>
      </c>
      <c r="F225" s="59">
        <f t="shared" si="37"/>
        <v>0.01</v>
      </c>
      <c r="G225" s="59">
        <f t="shared" si="37"/>
        <v>0</v>
      </c>
      <c r="H225" s="59">
        <f t="shared" si="37"/>
        <v>0</v>
      </c>
      <c r="M225" t="s">
        <v>717</v>
      </c>
      <c r="N225" s="79" t="s">
        <v>535</v>
      </c>
      <c r="O225" s="80">
        <v>0.47</v>
      </c>
      <c r="P225" s="80">
        <v>0.45</v>
      </c>
      <c r="Q225" s="81">
        <v>0.21</v>
      </c>
      <c r="R225" s="80">
        <v>0.06</v>
      </c>
      <c r="S225" s="80">
        <v>0.02</v>
      </c>
      <c r="T225" s="80">
        <v>0.01</v>
      </c>
      <c r="U225" s="80">
        <v>0</v>
      </c>
      <c r="V225" s="80">
        <v>0</v>
      </c>
    </row>
    <row r="226" spans="1:22" x14ac:dyDescent="0.25">
      <c r="A226">
        <f>COUNTIF('Value Matchup'!$D$356:$D$423,B226)</f>
        <v>0</v>
      </c>
      <c r="B226" s="55" t="s">
        <v>320</v>
      </c>
      <c r="C226" s="59"/>
      <c r="D226" s="59"/>
      <c r="E226" s="59"/>
      <c r="F226" s="59"/>
      <c r="G226" s="59"/>
      <c r="H226" s="59"/>
      <c r="M226" t="s">
        <v>718</v>
      </c>
      <c r="N226" s="79">
        <v>43819</v>
      </c>
      <c r="O226" s="80">
        <v>0</v>
      </c>
      <c r="P226" s="80">
        <v>0</v>
      </c>
      <c r="Q226" s="81">
        <v>0</v>
      </c>
      <c r="R226" s="80">
        <v>0</v>
      </c>
      <c r="S226" s="80">
        <v>0</v>
      </c>
      <c r="T226" s="80">
        <v>0</v>
      </c>
      <c r="U226" s="80">
        <v>0</v>
      </c>
      <c r="V226" s="80">
        <v>0</v>
      </c>
    </row>
    <row r="227" spans="1:22" x14ac:dyDescent="0.25">
      <c r="A227">
        <f>COUNTIF('Value Matchup'!$D$356:$D$423,B227)</f>
        <v>0</v>
      </c>
      <c r="B227" t="s">
        <v>321</v>
      </c>
      <c r="C227" s="59"/>
      <c r="D227" s="59"/>
      <c r="E227" s="59"/>
      <c r="F227" s="59"/>
      <c r="G227" s="59"/>
      <c r="H227" s="59"/>
      <c r="K227">
        <v>12</v>
      </c>
      <c r="L227">
        <v>46</v>
      </c>
      <c r="M227" t="s">
        <v>857</v>
      </c>
      <c r="N227" s="79" t="s">
        <v>651</v>
      </c>
      <c r="O227" s="80">
        <v>1</v>
      </c>
      <c r="P227" s="80">
        <v>0.96</v>
      </c>
      <c r="Q227" s="81">
        <v>0.18</v>
      </c>
      <c r="R227" s="80">
        <v>0.03</v>
      </c>
      <c r="S227" s="80">
        <v>0</v>
      </c>
      <c r="T227" s="80">
        <v>0</v>
      </c>
      <c r="U227" s="80">
        <v>0</v>
      </c>
      <c r="V227" s="80">
        <v>0</v>
      </c>
    </row>
    <row r="228" spans="1:22" x14ac:dyDescent="0.25">
      <c r="A228">
        <f>COUNTIF('Value Matchup'!$D$356:$D$423,B228)</f>
        <v>0</v>
      </c>
      <c r="B228" s="55" t="s">
        <v>322</v>
      </c>
      <c r="C228" s="59"/>
      <c r="D228" s="59"/>
      <c r="E228" s="59"/>
      <c r="F228" s="59"/>
      <c r="G228" s="59"/>
      <c r="H228" s="59"/>
      <c r="M228" t="s">
        <v>719</v>
      </c>
      <c r="N228" s="79">
        <v>43790</v>
      </c>
      <c r="O228" s="80">
        <v>0</v>
      </c>
      <c r="P228" s="80">
        <v>0</v>
      </c>
      <c r="Q228" s="81">
        <v>0</v>
      </c>
      <c r="R228" s="80">
        <v>0</v>
      </c>
      <c r="S228" s="80">
        <v>0</v>
      </c>
      <c r="T228" s="80">
        <v>0</v>
      </c>
      <c r="U228" s="80">
        <v>0</v>
      </c>
      <c r="V228" s="80">
        <v>0</v>
      </c>
    </row>
    <row r="229" spans="1:22" x14ac:dyDescent="0.25">
      <c r="A229">
        <f>COUNTIF('Value Matchup'!$D$356:$D$423,B229)</f>
        <v>0</v>
      </c>
      <c r="B229" t="s">
        <v>323</v>
      </c>
      <c r="C229" s="59"/>
      <c r="D229" s="59"/>
      <c r="E229" s="59"/>
      <c r="F229" s="59"/>
      <c r="G229" s="59"/>
      <c r="H229" s="59"/>
      <c r="K229">
        <v>10</v>
      </c>
      <c r="L229">
        <v>37</v>
      </c>
      <c r="M229" t="s">
        <v>858</v>
      </c>
      <c r="N229" s="79" t="s">
        <v>755</v>
      </c>
      <c r="O229" s="80">
        <v>1</v>
      </c>
      <c r="P229" s="80">
        <v>1</v>
      </c>
      <c r="Q229" s="81">
        <v>0.51</v>
      </c>
      <c r="R229" s="80">
        <v>0.14000000000000001</v>
      </c>
      <c r="S229" s="80">
        <v>0.05</v>
      </c>
      <c r="T229" s="80">
        <v>0.01</v>
      </c>
      <c r="U229" s="80">
        <v>0</v>
      </c>
      <c r="V229" s="80">
        <v>0</v>
      </c>
    </row>
    <row r="230" spans="1:22" x14ac:dyDescent="0.25">
      <c r="A230">
        <f>COUNTIF('Value Matchup'!$D$356:$D$423,B230)</f>
        <v>0</v>
      </c>
      <c r="B230" s="55" t="s">
        <v>324</v>
      </c>
      <c r="C230" s="59"/>
      <c r="D230" s="59"/>
      <c r="E230" s="59"/>
      <c r="F230" s="59"/>
      <c r="G230" s="59"/>
      <c r="H230" s="59"/>
      <c r="M230" t="s">
        <v>859</v>
      </c>
      <c r="N230" s="79" t="s">
        <v>450</v>
      </c>
      <c r="O230" s="80">
        <v>0</v>
      </c>
      <c r="P230" s="80">
        <v>0</v>
      </c>
      <c r="Q230" s="81">
        <v>0</v>
      </c>
      <c r="R230" s="80">
        <v>0</v>
      </c>
      <c r="S230" s="80">
        <v>0</v>
      </c>
      <c r="T230" s="80">
        <v>0</v>
      </c>
      <c r="U230" s="80">
        <v>0</v>
      </c>
      <c r="V230" s="80">
        <v>0</v>
      </c>
    </row>
    <row r="231" spans="1:22" x14ac:dyDescent="0.25">
      <c r="A231">
        <f>COUNTIF('Value Matchup'!$D$356:$D$423,B231)</f>
        <v>0</v>
      </c>
      <c r="B231" t="s">
        <v>83</v>
      </c>
      <c r="C231" s="59"/>
      <c r="D231" s="59"/>
      <c r="E231" s="59"/>
      <c r="F231" s="59"/>
      <c r="G231" s="59"/>
      <c r="H231" s="59"/>
      <c r="M231" t="s">
        <v>615</v>
      </c>
      <c r="N231" s="79" t="s">
        <v>518</v>
      </c>
      <c r="O231" s="80">
        <v>0</v>
      </c>
      <c r="P231" s="80">
        <v>0</v>
      </c>
      <c r="Q231" s="81">
        <v>0</v>
      </c>
      <c r="R231" s="80">
        <v>0</v>
      </c>
      <c r="S231" s="80">
        <v>0</v>
      </c>
      <c r="T231" s="80">
        <v>0</v>
      </c>
      <c r="U231" s="80">
        <v>0</v>
      </c>
      <c r="V231" s="80">
        <v>0</v>
      </c>
    </row>
    <row r="232" spans="1:22" x14ac:dyDescent="0.25">
      <c r="A232">
        <f>COUNTIF('Value Matchup'!$D$356:$D$423,B232)</f>
        <v>0</v>
      </c>
      <c r="B232" s="55" t="s">
        <v>325</v>
      </c>
      <c r="C232" s="59"/>
      <c r="D232" s="59"/>
      <c r="E232" s="59"/>
      <c r="F232" s="59"/>
      <c r="G232" s="59"/>
      <c r="H232" s="59"/>
      <c r="M232" t="s">
        <v>860</v>
      </c>
      <c r="N232" s="79" t="s">
        <v>518</v>
      </c>
      <c r="O232" s="80">
        <v>0</v>
      </c>
      <c r="P232" s="80">
        <v>0</v>
      </c>
      <c r="Q232" s="81">
        <v>0</v>
      </c>
      <c r="R232" s="80">
        <v>0</v>
      </c>
      <c r="S232" s="80">
        <v>0</v>
      </c>
      <c r="T232" s="80">
        <v>0</v>
      </c>
      <c r="U232" s="80">
        <v>0</v>
      </c>
      <c r="V232" s="80">
        <v>0</v>
      </c>
    </row>
    <row r="233" spans="1:22" x14ac:dyDescent="0.25">
      <c r="A233">
        <f>COUNTIF('Value Matchup'!$D$356:$D$423,B233)</f>
        <v>0</v>
      </c>
      <c r="B233" t="s">
        <v>326</v>
      </c>
      <c r="C233" s="59"/>
      <c r="D233" s="59"/>
      <c r="E233" s="59"/>
      <c r="F233" s="59"/>
      <c r="G233" s="59"/>
      <c r="H233" s="59"/>
      <c r="M233" t="s">
        <v>861</v>
      </c>
      <c r="N233" s="79" t="s">
        <v>455</v>
      </c>
      <c r="O233" s="80">
        <v>0</v>
      </c>
      <c r="P233" s="80">
        <v>0</v>
      </c>
      <c r="Q233" s="81">
        <v>0</v>
      </c>
      <c r="R233" s="80">
        <v>0</v>
      </c>
      <c r="S233" s="80">
        <v>0</v>
      </c>
      <c r="T233" s="80">
        <v>0</v>
      </c>
      <c r="U233" s="80">
        <v>0</v>
      </c>
      <c r="V233" s="80">
        <v>0</v>
      </c>
    </row>
    <row r="234" spans="1:22" x14ac:dyDescent="0.25">
      <c r="A234">
        <f>COUNTIF('Value Matchup'!$D$356:$D$423,B234)</f>
        <v>1</v>
      </c>
      <c r="B234" s="55" t="s">
        <v>327</v>
      </c>
      <c r="C234" s="59">
        <f t="shared" ref="C234:H234" si="38">Q238</f>
        <v>0</v>
      </c>
      <c r="D234" s="59">
        <f t="shared" si="38"/>
        <v>0</v>
      </c>
      <c r="E234" s="59">
        <f t="shared" si="38"/>
        <v>0</v>
      </c>
      <c r="F234" s="59">
        <f t="shared" si="38"/>
        <v>0</v>
      </c>
      <c r="G234" s="59">
        <f t="shared" si="38"/>
        <v>0</v>
      </c>
      <c r="H234" s="59">
        <f t="shared" si="38"/>
        <v>0</v>
      </c>
      <c r="M234" t="s">
        <v>720</v>
      </c>
      <c r="N234" s="79" t="s">
        <v>548</v>
      </c>
      <c r="O234" s="80">
        <v>0</v>
      </c>
      <c r="P234" s="80">
        <v>0</v>
      </c>
      <c r="Q234" s="81">
        <v>0</v>
      </c>
      <c r="R234" s="80">
        <v>0</v>
      </c>
      <c r="S234" s="80">
        <v>0</v>
      </c>
      <c r="T234" s="80">
        <v>0</v>
      </c>
      <c r="U234" s="80">
        <v>0</v>
      </c>
      <c r="V234" s="80">
        <v>0</v>
      </c>
    </row>
    <row r="235" spans="1:22" x14ac:dyDescent="0.25">
      <c r="A235">
        <f>COUNTIF('Value Matchup'!$D$356:$D$423,B235)</f>
        <v>0</v>
      </c>
      <c r="B235" t="s">
        <v>328</v>
      </c>
      <c r="C235" s="59"/>
      <c r="D235" s="59"/>
      <c r="E235" s="59"/>
      <c r="F235" s="59"/>
      <c r="G235" s="59"/>
      <c r="H235" s="59"/>
      <c r="M235" t="s">
        <v>721</v>
      </c>
      <c r="N235" s="79" t="s">
        <v>552</v>
      </c>
      <c r="O235" s="80">
        <v>0</v>
      </c>
      <c r="P235" s="80">
        <v>0</v>
      </c>
      <c r="Q235" s="81">
        <v>0</v>
      </c>
      <c r="R235" s="80">
        <v>0</v>
      </c>
      <c r="S235" s="80">
        <v>0</v>
      </c>
      <c r="T235" s="80">
        <v>0</v>
      </c>
      <c r="U235" s="80">
        <v>0</v>
      </c>
      <c r="V235" s="80">
        <v>0</v>
      </c>
    </row>
    <row r="236" spans="1:22" x14ac:dyDescent="0.25">
      <c r="A236">
        <f>COUNTIF('Value Matchup'!$D$356:$D$423,B236)</f>
        <v>0</v>
      </c>
      <c r="B236" s="55" t="s">
        <v>91</v>
      </c>
      <c r="C236" s="59"/>
      <c r="D236" s="59"/>
      <c r="E236" s="59"/>
      <c r="F236" s="59"/>
      <c r="G236" s="59"/>
      <c r="H236" s="59"/>
      <c r="M236" t="s">
        <v>616</v>
      </c>
      <c r="N236" s="79">
        <v>43671</v>
      </c>
      <c r="O236" s="80">
        <v>0</v>
      </c>
      <c r="P236" s="80">
        <v>0</v>
      </c>
      <c r="Q236" s="81">
        <v>0</v>
      </c>
      <c r="R236" s="80">
        <v>0</v>
      </c>
      <c r="S236" s="80">
        <v>0</v>
      </c>
      <c r="T236" s="80">
        <v>0</v>
      </c>
      <c r="U236" s="80">
        <v>0</v>
      </c>
      <c r="V236" s="80">
        <v>0</v>
      </c>
    </row>
    <row r="237" spans="1:22" x14ac:dyDescent="0.25">
      <c r="A237">
        <f>COUNTIF('Value Matchup'!$D$356:$D$423,B237)</f>
        <v>0</v>
      </c>
      <c r="B237" t="s">
        <v>56</v>
      </c>
      <c r="C237" s="59"/>
      <c r="D237" s="59"/>
      <c r="E237" s="59"/>
      <c r="F237" s="59"/>
      <c r="G237" s="59"/>
      <c r="H237" s="59"/>
      <c r="M237" t="s">
        <v>862</v>
      </c>
      <c r="N237" s="79" t="s">
        <v>517</v>
      </c>
      <c r="O237" s="80">
        <v>0</v>
      </c>
      <c r="P237" s="80">
        <v>0</v>
      </c>
      <c r="Q237" s="81">
        <v>0</v>
      </c>
      <c r="R237" s="80">
        <v>0</v>
      </c>
      <c r="S237" s="80">
        <v>0</v>
      </c>
      <c r="T237" s="80">
        <v>0</v>
      </c>
      <c r="U237" s="80">
        <v>0</v>
      </c>
      <c r="V237" s="80">
        <v>0</v>
      </c>
    </row>
    <row r="238" spans="1:22" x14ac:dyDescent="0.25">
      <c r="A238">
        <f>COUNTIF('Value Matchup'!$D$356:$D$423,B238)</f>
        <v>1</v>
      </c>
      <c r="B238" s="55" t="s">
        <v>29</v>
      </c>
      <c r="C238" s="59">
        <f t="shared" ref="C238:H238" si="39">Q242</f>
        <v>0.84</v>
      </c>
      <c r="D238" s="59">
        <f t="shared" si="39"/>
        <v>0.55000000000000004</v>
      </c>
      <c r="E238" s="59">
        <f t="shared" si="39"/>
        <v>0.25</v>
      </c>
      <c r="F238" s="59">
        <f t="shared" si="39"/>
        <v>0.11</v>
      </c>
      <c r="G238" s="59">
        <f t="shared" si="39"/>
        <v>0.05</v>
      </c>
      <c r="H238" s="59">
        <f t="shared" si="39"/>
        <v>0.02</v>
      </c>
      <c r="K238">
        <v>16</v>
      </c>
      <c r="L238">
        <v>65</v>
      </c>
      <c r="M238" t="s">
        <v>863</v>
      </c>
      <c r="N238" s="79" t="s">
        <v>761</v>
      </c>
      <c r="O238" s="80">
        <v>1</v>
      </c>
      <c r="P238" s="80">
        <v>0.49</v>
      </c>
      <c r="Q238" s="81">
        <v>0</v>
      </c>
      <c r="R238" s="80">
        <v>0</v>
      </c>
      <c r="S238" s="80">
        <v>0</v>
      </c>
      <c r="T238" s="80">
        <v>0</v>
      </c>
      <c r="U238" s="80">
        <v>0</v>
      </c>
      <c r="V238" s="80">
        <v>0</v>
      </c>
    </row>
    <row r="239" spans="1:22" x14ac:dyDescent="0.25">
      <c r="A239">
        <f>COUNTIF('Value Matchup'!$D$356:$D$423,B239)</f>
        <v>0</v>
      </c>
      <c r="B239" t="s">
        <v>509</v>
      </c>
      <c r="C239" s="59"/>
      <c r="D239" s="59"/>
      <c r="E239" s="59"/>
      <c r="F239" s="59"/>
      <c r="G239" s="59"/>
      <c r="H239" s="59"/>
      <c r="M239" t="s">
        <v>617</v>
      </c>
      <c r="N239" s="79" t="s">
        <v>546</v>
      </c>
      <c r="O239" s="80">
        <v>0</v>
      </c>
      <c r="P239" s="80">
        <v>0</v>
      </c>
      <c r="Q239" s="81">
        <v>0</v>
      </c>
      <c r="R239" s="80">
        <v>0</v>
      </c>
      <c r="S239" s="80">
        <v>0</v>
      </c>
      <c r="T239" s="80">
        <v>0</v>
      </c>
      <c r="U239" s="80">
        <v>0</v>
      </c>
      <c r="V239" s="80">
        <v>0</v>
      </c>
    </row>
    <row r="240" spans="1:22" x14ac:dyDescent="0.25">
      <c r="A240">
        <f>COUNTIF('Value Matchup'!$D$356:$D$423,B240)</f>
        <v>0</v>
      </c>
      <c r="B240" s="55" t="s">
        <v>329</v>
      </c>
      <c r="C240" s="59"/>
      <c r="D240" s="59"/>
      <c r="E240" s="59"/>
      <c r="F240" s="59"/>
      <c r="G240" s="59"/>
      <c r="H240" s="59"/>
      <c r="M240" t="s">
        <v>864</v>
      </c>
      <c r="N240" s="79" t="s">
        <v>765</v>
      </c>
      <c r="O240" s="80">
        <v>0</v>
      </c>
      <c r="P240" s="80">
        <v>0</v>
      </c>
      <c r="Q240" s="81">
        <v>0</v>
      </c>
      <c r="R240" s="80">
        <v>0</v>
      </c>
      <c r="S240" s="80">
        <v>0</v>
      </c>
      <c r="T240" s="80">
        <v>0</v>
      </c>
      <c r="U240" s="80">
        <v>0</v>
      </c>
      <c r="V240" s="80">
        <v>0</v>
      </c>
    </row>
    <row r="241" spans="1:22" x14ac:dyDescent="0.25">
      <c r="A241">
        <f>COUNTIF('Value Matchup'!$D$356:$D$423,B241)</f>
        <v>0</v>
      </c>
      <c r="B241" t="s">
        <v>330</v>
      </c>
      <c r="C241" s="59">
        <f t="shared" ref="C241:H241" si="40">Q245</f>
        <v>0</v>
      </c>
      <c r="D241" s="59">
        <f t="shared" si="40"/>
        <v>0</v>
      </c>
      <c r="E241" s="59">
        <f t="shared" si="40"/>
        <v>0</v>
      </c>
      <c r="F241" s="59">
        <f t="shared" si="40"/>
        <v>0</v>
      </c>
      <c r="G241" s="59">
        <f t="shared" si="40"/>
        <v>0</v>
      </c>
      <c r="H241" s="59">
        <f t="shared" si="40"/>
        <v>0</v>
      </c>
      <c r="M241" t="s">
        <v>865</v>
      </c>
      <c r="N241" s="79" t="s">
        <v>546</v>
      </c>
      <c r="O241" s="80">
        <v>0</v>
      </c>
      <c r="P241" s="80">
        <v>0</v>
      </c>
      <c r="Q241" s="81">
        <v>0</v>
      </c>
      <c r="R241" s="80">
        <v>0</v>
      </c>
      <c r="S241" s="80">
        <v>0</v>
      </c>
      <c r="T241" s="80">
        <v>0</v>
      </c>
      <c r="U241" s="80">
        <v>0</v>
      </c>
      <c r="V241" s="80">
        <v>0</v>
      </c>
    </row>
    <row r="242" spans="1:22" x14ac:dyDescent="0.25">
      <c r="A242">
        <f>COUNTIF('Value Matchup'!$D$356:$D$423,B242)</f>
        <v>0</v>
      </c>
      <c r="B242" s="55" t="s">
        <v>96</v>
      </c>
      <c r="C242" s="59"/>
      <c r="D242" s="59"/>
      <c r="E242" s="59"/>
      <c r="F242" s="59"/>
      <c r="G242" s="59"/>
      <c r="H242" s="59"/>
      <c r="K242">
        <v>4</v>
      </c>
      <c r="L242">
        <v>15</v>
      </c>
      <c r="M242" t="s">
        <v>866</v>
      </c>
      <c r="N242" s="79" t="s">
        <v>644</v>
      </c>
      <c r="O242" s="80">
        <v>1</v>
      </c>
      <c r="P242" s="80">
        <v>1</v>
      </c>
      <c r="Q242" s="81">
        <v>0.84</v>
      </c>
      <c r="R242" s="80">
        <v>0.55000000000000004</v>
      </c>
      <c r="S242" s="80">
        <v>0.25</v>
      </c>
      <c r="T242" s="80">
        <v>0.11</v>
      </c>
      <c r="U242" s="80">
        <v>0.05</v>
      </c>
      <c r="V242" s="80">
        <v>0.02</v>
      </c>
    </row>
    <row r="243" spans="1:22" x14ac:dyDescent="0.25">
      <c r="A243">
        <f>COUNTIF('Value Matchup'!$D$356:$D$423,B243)</f>
        <v>0</v>
      </c>
      <c r="B243" t="s">
        <v>331</v>
      </c>
      <c r="C243" s="59"/>
      <c r="D243" s="59"/>
      <c r="E243" s="59"/>
      <c r="F243" s="59"/>
      <c r="G243" s="59"/>
      <c r="H243" s="59"/>
      <c r="M243" t="s">
        <v>722</v>
      </c>
      <c r="N243" s="79" t="s">
        <v>546</v>
      </c>
      <c r="O243" s="80">
        <v>0</v>
      </c>
      <c r="P243" s="80">
        <v>0</v>
      </c>
      <c r="Q243" s="81">
        <v>0</v>
      </c>
      <c r="R243" s="80">
        <v>0</v>
      </c>
      <c r="S243" s="80">
        <v>0</v>
      </c>
      <c r="T243" s="80">
        <v>0</v>
      </c>
      <c r="U243" s="80">
        <v>0</v>
      </c>
      <c r="V243" s="80">
        <v>0</v>
      </c>
    </row>
    <row r="244" spans="1:22" x14ac:dyDescent="0.25">
      <c r="A244">
        <f>COUNTIF('Value Matchup'!$D$356:$D$423,B244)</f>
        <v>0</v>
      </c>
      <c r="B244" s="55" t="s">
        <v>332</v>
      </c>
      <c r="C244" s="59"/>
      <c r="D244" s="59"/>
      <c r="E244" s="59"/>
      <c r="F244" s="59"/>
      <c r="G244" s="59"/>
      <c r="H244" s="59"/>
      <c r="M244" t="s">
        <v>618</v>
      </c>
      <c r="N244" s="79" t="s">
        <v>441</v>
      </c>
      <c r="O244" s="80">
        <v>0</v>
      </c>
      <c r="P244" s="80">
        <v>0</v>
      </c>
      <c r="Q244" s="81">
        <v>0</v>
      </c>
      <c r="R244" s="80">
        <v>0</v>
      </c>
      <c r="S244" s="80">
        <v>0</v>
      </c>
      <c r="T244" s="80">
        <v>0</v>
      </c>
      <c r="U244" s="80">
        <v>0</v>
      </c>
      <c r="V244" s="80">
        <v>0</v>
      </c>
    </row>
    <row r="245" spans="1:22" x14ac:dyDescent="0.25">
      <c r="A245">
        <f>COUNTIF('Value Matchup'!$D$356:$D$423,B245)</f>
        <v>0</v>
      </c>
      <c r="B245" t="s">
        <v>333</v>
      </c>
      <c r="C245" s="59"/>
      <c r="D245" s="59"/>
      <c r="E245" s="59"/>
      <c r="F245" s="59"/>
      <c r="G245" s="59"/>
      <c r="H245" s="59"/>
      <c r="M245" t="s">
        <v>723</v>
      </c>
      <c r="N245" s="79" t="s">
        <v>537</v>
      </c>
      <c r="O245" s="80">
        <v>0</v>
      </c>
      <c r="P245" s="80">
        <v>0</v>
      </c>
      <c r="Q245" s="81">
        <v>0</v>
      </c>
      <c r="R245" s="80">
        <v>0</v>
      </c>
      <c r="S245" s="80">
        <v>0</v>
      </c>
      <c r="T245" s="80">
        <v>0</v>
      </c>
      <c r="U245" s="80">
        <v>0</v>
      </c>
      <c r="V245" s="80">
        <v>0</v>
      </c>
    </row>
    <row r="246" spans="1:22" x14ac:dyDescent="0.25">
      <c r="A246">
        <f>COUNTIF('Value Matchup'!$D$356:$D$423,B246)</f>
        <v>0</v>
      </c>
      <c r="B246" s="55" t="s">
        <v>334</v>
      </c>
      <c r="C246" s="59"/>
      <c r="D246" s="59"/>
      <c r="E246" s="59"/>
      <c r="F246" s="59"/>
      <c r="G246" s="59"/>
      <c r="H246" s="59"/>
      <c r="M246" t="s">
        <v>867</v>
      </c>
      <c r="N246" s="79" t="s">
        <v>546</v>
      </c>
      <c r="O246" s="80">
        <v>0</v>
      </c>
      <c r="P246" s="80">
        <v>0</v>
      </c>
      <c r="Q246" s="81">
        <v>0</v>
      </c>
      <c r="R246" s="80">
        <v>0</v>
      </c>
      <c r="S246" s="80">
        <v>0</v>
      </c>
      <c r="T246" s="80">
        <v>0</v>
      </c>
      <c r="U246" s="80">
        <v>0</v>
      </c>
      <c r="V246" s="80">
        <v>0</v>
      </c>
    </row>
    <row r="247" spans="1:22" x14ac:dyDescent="0.25">
      <c r="A247">
        <f>COUNTIF('Value Matchup'!$D$356:$D$423,B247)</f>
        <v>0</v>
      </c>
      <c r="B247" t="s">
        <v>335</v>
      </c>
      <c r="C247" s="59"/>
      <c r="D247" s="59"/>
      <c r="E247" s="59"/>
      <c r="F247" s="59"/>
      <c r="G247" s="59"/>
      <c r="H247" s="59"/>
      <c r="M247" t="s">
        <v>724</v>
      </c>
      <c r="N247" s="79" t="s">
        <v>514</v>
      </c>
      <c r="O247" s="80">
        <v>0</v>
      </c>
      <c r="P247" s="80">
        <v>0</v>
      </c>
      <c r="Q247" s="81">
        <v>0</v>
      </c>
      <c r="R247" s="80">
        <v>0</v>
      </c>
      <c r="S247" s="80">
        <v>0</v>
      </c>
      <c r="T247" s="80">
        <v>0</v>
      </c>
      <c r="U247" s="80">
        <v>0</v>
      </c>
      <c r="V247" s="80">
        <v>0</v>
      </c>
    </row>
    <row r="248" spans="1:22" x14ac:dyDescent="0.25">
      <c r="A248">
        <f>COUNTIF('Value Matchup'!$D$356:$D$423,B248)</f>
        <v>0</v>
      </c>
      <c r="B248" s="55" t="s">
        <v>336</v>
      </c>
      <c r="C248" s="59"/>
      <c r="D248" s="59"/>
      <c r="E248" s="59"/>
      <c r="F248" s="59"/>
      <c r="G248" s="59"/>
      <c r="H248" s="59"/>
      <c r="M248" t="s">
        <v>868</v>
      </c>
      <c r="N248" s="79" t="s">
        <v>551</v>
      </c>
      <c r="O248" s="80">
        <v>0</v>
      </c>
      <c r="P248" s="80">
        <v>0</v>
      </c>
      <c r="Q248" s="81">
        <v>0</v>
      </c>
      <c r="R248" s="80">
        <v>0</v>
      </c>
      <c r="S248" s="80">
        <v>0</v>
      </c>
      <c r="T248" s="80">
        <v>0</v>
      </c>
      <c r="U248" s="80">
        <v>0</v>
      </c>
      <c r="V248" s="80">
        <v>0</v>
      </c>
    </row>
    <row r="249" spans="1:22" x14ac:dyDescent="0.25">
      <c r="A249">
        <f>COUNTIF('Value Matchup'!$D$356:$D$423,B249)</f>
        <v>0</v>
      </c>
      <c r="B249" t="s">
        <v>337</v>
      </c>
      <c r="C249" s="59"/>
      <c r="D249" s="59"/>
      <c r="E249" s="59"/>
      <c r="F249" s="59"/>
      <c r="G249" s="59"/>
      <c r="H249" s="59"/>
      <c r="M249" t="s">
        <v>619</v>
      </c>
      <c r="N249" s="79" t="s">
        <v>445</v>
      </c>
      <c r="O249" s="80">
        <v>0</v>
      </c>
      <c r="P249" s="80">
        <v>0</v>
      </c>
      <c r="Q249" s="81">
        <v>0</v>
      </c>
      <c r="R249" s="80">
        <v>0</v>
      </c>
      <c r="S249" s="80">
        <v>0</v>
      </c>
      <c r="T249" s="80">
        <v>0</v>
      </c>
      <c r="U249" s="80">
        <v>0</v>
      </c>
      <c r="V249" s="80">
        <v>0</v>
      </c>
    </row>
    <row r="250" spans="1:22" x14ac:dyDescent="0.25">
      <c r="A250">
        <f>COUNTIF('Value Matchup'!$D$356:$D$423,B250)</f>
        <v>0</v>
      </c>
      <c r="B250" s="55" t="s">
        <v>338</v>
      </c>
      <c r="C250" s="59"/>
      <c r="D250" s="59"/>
      <c r="E250" s="59"/>
      <c r="F250" s="59"/>
      <c r="G250" s="59"/>
      <c r="H250" s="59"/>
      <c r="M250" t="s">
        <v>620</v>
      </c>
      <c r="N250" s="79" t="s">
        <v>541</v>
      </c>
      <c r="O250" s="80">
        <v>0</v>
      </c>
      <c r="P250" s="80">
        <v>0</v>
      </c>
      <c r="Q250" s="81">
        <v>0</v>
      </c>
      <c r="R250" s="80">
        <v>0</v>
      </c>
      <c r="S250" s="80">
        <v>0</v>
      </c>
      <c r="T250" s="80">
        <v>0</v>
      </c>
      <c r="U250" s="80">
        <v>0</v>
      </c>
      <c r="V250" s="80">
        <v>0</v>
      </c>
    </row>
    <row r="251" spans="1:22" x14ac:dyDescent="0.25">
      <c r="A251">
        <f>COUNTIF('Value Matchup'!$D$356:$D$423,B251)</f>
        <v>1</v>
      </c>
      <c r="B251" t="s">
        <v>339</v>
      </c>
      <c r="C251" s="59">
        <f t="shared" ref="C251:H251" si="41">Q254</f>
        <v>7.0000000000000007E-2</v>
      </c>
      <c r="D251" s="59">
        <f t="shared" si="41"/>
        <v>0.02</v>
      </c>
      <c r="E251" s="59">
        <f t="shared" si="41"/>
        <v>0</v>
      </c>
      <c r="F251" s="59">
        <f t="shared" si="41"/>
        <v>0</v>
      </c>
      <c r="G251" s="59">
        <f t="shared" si="41"/>
        <v>0</v>
      </c>
      <c r="H251" s="59">
        <f t="shared" si="41"/>
        <v>0</v>
      </c>
      <c r="M251" t="s">
        <v>725</v>
      </c>
      <c r="N251" s="79" t="s">
        <v>449</v>
      </c>
      <c r="O251" s="80">
        <v>0</v>
      </c>
      <c r="P251" s="80">
        <v>0</v>
      </c>
      <c r="Q251" s="81">
        <v>0</v>
      </c>
      <c r="R251" s="80">
        <v>0</v>
      </c>
      <c r="S251" s="80">
        <v>0</v>
      </c>
      <c r="T251" s="80">
        <v>0</v>
      </c>
      <c r="U251" s="80">
        <v>0</v>
      </c>
      <c r="V251" s="80">
        <v>0</v>
      </c>
    </row>
    <row r="252" spans="1:22" x14ac:dyDescent="0.25">
      <c r="A252">
        <f>COUNTIF('Value Matchup'!$D$356:$D$423,B252)</f>
        <v>1</v>
      </c>
      <c r="B252" s="55" t="s">
        <v>340</v>
      </c>
      <c r="C252" s="59">
        <f t="shared" ref="C252:H252" si="42">Q287</f>
        <v>0.38</v>
      </c>
      <c r="D252" s="59">
        <f t="shared" si="42"/>
        <v>0.15</v>
      </c>
      <c r="E252" s="59">
        <f t="shared" si="42"/>
        <v>0.05</v>
      </c>
      <c r="F252" s="59">
        <f t="shared" si="42"/>
        <v>0.02</v>
      </c>
      <c r="G252" s="59">
        <f t="shared" si="42"/>
        <v>0</v>
      </c>
      <c r="H252" s="59">
        <f t="shared" si="42"/>
        <v>0</v>
      </c>
      <c r="M252" t="s">
        <v>869</v>
      </c>
      <c r="N252" s="79" t="s">
        <v>452</v>
      </c>
      <c r="O252" s="80">
        <v>0</v>
      </c>
      <c r="P252" s="80">
        <v>0</v>
      </c>
      <c r="Q252" s="81">
        <v>0</v>
      </c>
      <c r="R252" s="80">
        <v>0</v>
      </c>
      <c r="S252" s="80">
        <v>0</v>
      </c>
      <c r="T252" s="80">
        <v>0</v>
      </c>
      <c r="U252" s="80">
        <v>0</v>
      </c>
      <c r="V252" s="80">
        <v>0</v>
      </c>
    </row>
    <row r="253" spans="1:22" x14ac:dyDescent="0.25">
      <c r="A253">
        <f>COUNTIF('Value Matchup'!$D$356:$D$423,B253)</f>
        <v>0</v>
      </c>
      <c r="B253" t="s">
        <v>341</v>
      </c>
      <c r="C253" s="59"/>
      <c r="D253" s="59"/>
      <c r="E253" s="59"/>
      <c r="F253" s="59"/>
      <c r="G253" s="59"/>
      <c r="H253" s="59"/>
      <c r="M253" t="s">
        <v>623</v>
      </c>
      <c r="N253" s="79" t="s">
        <v>550</v>
      </c>
      <c r="O253" s="80">
        <v>0</v>
      </c>
      <c r="P253" s="80">
        <v>0</v>
      </c>
      <c r="Q253" s="81">
        <v>0</v>
      </c>
      <c r="R253" s="80">
        <v>0</v>
      </c>
      <c r="S253" s="80">
        <v>0</v>
      </c>
      <c r="T253" s="80">
        <v>0</v>
      </c>
      <c r="U253" s="80">
        <v>0</v>
      </c>
      <c r="V253" s="80">
        <v>0</v>
      </c>
    </row>
    <row r="254" spans="1:22" x14ac:dyDescent="0.25">
      <c r="A254">
        <f>COUNTIF('Value Matchup'!$D$356:$D$423,B254)</f>
        <v>0</v>
      </c>
      <c r="B254" s="55" t="s">
        <v>342</v>
      </c>
      <c r="C254" s="59">
        <f t="shared" ref="C254:H254" si="43">Q263</f>
        <v>0</v>
      </c>
      <c r="D254" s="59">
        <f t="shared" si="43"/>
        <v>0</v>
      </c>
      <c r="E254" s="59">
        <f t="shared" si="43"/>
        <v>0</v>
      </c>
      <c r="F254" s="59">
        <f t="shared" si="43"/>
        <v>0</v>
      </c>
      <c r="G254" s="59">
        <f t="shared" si="43"/>
        <v>0</v>
      </c>
      <c r="H254" s="59">
        <f t="shared" si="43"/>
        <v>0</v>
      </c>
      <c r="K254">
        <v>14</v>
      </c>
      <c r="L254">
        <v>56</v>
      </c>
      <c r="M254" t="s">
        <v>870</v>
      </c>
      <c r="N254" s="79" t="s">
        <v>761</v>
      </c>
      <c r="O254" s="80">
        <v>0.53</v>
      </c>
      <c r="P254" s="80">
        <v>0.5</v>
      </c>
      <c r="Q254" s="81">
        <v>7.0000000000000007E-2</v>
      </c>
      <c r="R254" s="80">
        <v>0.02</v>
      </c>
      <c r="S254" s="80">
        <v>0</v>
      </c>
      <c r="T254" s="80">
        <v>0</v>
      </c>
      <c r="U254" s="80">
        <v>0</v>
      </c>
      <c r="V254" s="80">
        <v>0</v>
      </c>
    </row>
    <row r="255" spans="1:22" x14ac:dyDescent="0.25">
      <c r="A255">
        <f>COUNTIF('Value Matchup'!$D$356:$D$423,B255)</f>
        <v>0</v>
      </c>
      <c r="B255" t="s">
        <v>343</v>
      </c>
      <c r="C255" s="59"/>
      <c r="D255" s="59"/>
      <c r="E255" s="59"/>
      <c r="F255" s="59"/>
      <c r="G255" s="59"/>
      <c r="H255" s="59"/>
      <c r="M255" t="s">
        <v>871</v>
      </c>
      <c r="N255" s="79" t="s">
        <v>516</v>
      </c>
      <c r="O255" s="80">
        <v>0</v>
      </c>
      <c r="P255" s="80">
        <v>0</v>
      </c>
      <c r="Q255" s="81">
        <v>0</v>
      </c>
      <c r="R255" s="80">
        <v>0</v>
      </c>
      <c r="S255" s="80">
        <v>0</v>
      </c>
      <c r="T255" s="80">
        <v>0</v>
      </c>
      <c r="U255" s="80">
        <v>0</v>
      </c>
      <c r="V255" s="80">
        <v>0</v>
      </c>
    </row>
    <row r="256" spans="1:22" x14ac:dyDescent="0.25">
      <c r="A256">
        <f>COUNTIF('Value Matchup'!$D$356:$D$423,B256)</f>
        <v>0</v>
      </c>
      <c r="B256" s="55" t="s">
        <v>344</v>
      </c>
      <c r="C256" s="59"/>
      <c r="D256" s="59"/>
      <c r="E256" s="59"/>
      <c r="F256" s="59"/>
      <c r="G256" s="59"/>
      <c r="H256" s="59"/>
      <c r="M256" t="s">
        <v>624</v>
      </c>
      <c r="N256" s="79" t="s">
        <v>541</v>
      </c>
      <c r="O256" s="80">
        <v>0</v>
      </c>
      <c r="P256" s="80">
        <v>0</v>
      </c>
      <c r="Q256" s="81">
        <v>0</v>
      </c>
      <c r="R256" s="80">
        <v>0</v>
      </c>
      <c r="S256" s="80">
        <v>0</v>
      </c>
      <c r="T256" s="80">
        <v>0</v>
      </c>
      <c r="U256" s="80">
        <v>0</v>
      </c>
      <c r="V256" s="80">
        <v>0</v>
      </c>
    </row>
    <row r="257" spans="1:22" x14ac:dyDescent="0.25">
      <c r="A257">
        <f>COUNTIF('Value Matchup'!$D$356:$D$423,B257)</f>
        <v>0</v>
      </c>
      <c r="B257" t="s">
        <v>345</v>
      </c>
      <c r="C257" s="59"/>
      <c r="D257" s="59"/>
      <c r="E257" s="59"/>
      <c r="F257" s="59"/>
      <c r="G257" s="59"/>
      <c r="H257" s="59"/>
      <c r="M257" t="s">
        <v>872</v>
      </c>
      <c r="N257" s="79" t="s">
        <v>534</v>
      </c>
      <c r="O257" s="80">
        <v>0</v>
      </c>
      <c r="P257" s="80">
        <v>0</v>
      </c>
      <c r="Q257" s="81">
        <v>0</v>
      </c>
      <c r="R257" s="80">
        <v>0</v>
      </c>
      <c r="S257" s="80">
        <v>0</v>
      </c>
      <c r="T257" s="80">
        <v>0</v>
      </c>
      <c r="U257" s="80">
        <v>0</v>
      </c>
      <c r="V257" s="80">
        <v>0</v>
      </c>
    </row>
    <row r="258" spans="1:22" x14ac:dyDescent="0.25">
      <c r="A258">
        <f>COUNTIF('Value Matchup'!$D$356:$D$423,B258)</f>
        <v>0</v>
      </c>
      <c r="B258" s="55" t="s">
        <v>346</v>
      </c>
      <c r="C258" s="59"/>
      <c r="D258" s="59"/>
      <c r="E258" s="59"/>
      <c r="F258" s="59"/>
      <c r="G258" s="59"/>
      <c r="H258" s="59"/>
      <c r="M258" t="s">
        <v>726</v>
      </c>
      <c r="N258" s="79" t="s">
        <v>649</v>
      </c>
      <c r="O258" s="80">
        <v>0</v>
      </c>
      <c r="P258" s="80">
        <v>0</v>
      </c>
      <c r="Q258" s="81">
        <v>0</v>
      </c>
      <c r="R258" s="80">
        <v>0</v>
      </c>
      <c r="S258" s="80">
        <v>0</v>
      </c>
      <c r="T258" s="80">
        <v>0</v>
      </c>
      <c r="U258" s="80">
        <v>0</v>
      </c>
      <c r="V258" s="80">
        <v>0</v>
      </c>
    </row>
    <row r="259" spans="1:22" x14ac:dyDescent="0.25">
      <c r="A259">
        <f>COUNTIF('Value Matchup'!$D$356:$D$423,B259)</f>
        <v>0</v>
      </c>
      <c r="B259" t="s">
        <v>347</v>
      </c>
      <c r="C259" s="59"/>
      <c r="D259" s="59"/>
      <c r="E259" s="59"/>
      <c r="F259" s="59"/>
      <c r="G259" s="59"/>
      <c r="H259" s="59"/>
      <c r="M259" t="s">
        <v>625</v>
      </c>
      <c r="N259" s="79" t="s">
        <v>510</v>
      </c>
      <c r="O259" s="80">
        <v>0</v>
      </c>
      <c r="P259" s="80">
        <v>0</v>
      </c>
      <c r="Q259" s="81">
        <v>0</v>
      </c>
      <c r="R259" s="80">
        <v>0</v>
      </c>
      <c r="S259" s="80">
        <v>0</v>
      </c>
      <c r="T259" s="80">
        <v>0</v>
      </c>
      <c r="U259" s="80">
        <v>0</v>
      </c>
      <c r="V259" s="80">
        <v>0</v>
      </c>
    </row>
    <row r="260" spans="1:22" x14ac:dyDescent="0.25">
      <c r="A260">
        <f>COUNTIF('Value Matchup'!$D$356:$D$423,B260)</f>
        <v>0</v>
      </c>
      <c r="B260" s="55" t="s">
        <v>348</v>
      </c>
      <c r="C260" s="59"/>
      <c r="D260" s="59"/>
      <c r="E260" s="59"/>
      <c r="F260" s="59"/>
      <c r="G260" s="59"/>
      <c r="H260" s="59"/>
      <c r="M260" t="s">
        <v>727</v>
      </c>
      <c r="N260" s="79">
        <v>43582</v>
      </c>
      <c r="O260" s="80">
        <v>0</v>
      </c>
      <c r="P260" s="80">
        <v>0</v>
      </c>
      <c r="Q260" s="81">
        <v>0</v>
      </c>
      <c r="R260" s="80">
        <v>0</v>
      </c>
      <c r="S260" s="80">
        <v>0</v>
      </c>
      <c r="T260" s="80">
        <v>0</v>
      </c>
      <c r="U260" s="80">
        <v>0</v>
      </c>
      <c r="V260" s="80">
        <v>0</v>
      </c>
    </row>
    <row r="261" spans="1:22" x14ac:dyDescent="0.25">
      <c r="A261">
        <f>COUNTIF('Value Matchup'!$D$356:$D$423,B261)</f>
        <v>0</v>
      </c>
      <c r="B261" t="s">
        <v>349</v>
      </c>
      <c r="C261" s="59"/>
      <c r="D261" s="59"/>
      <c r="E261" s="59"/>
      <c r="F261" s="59"/>
      <c r="G261" s="59"/>
      <c r="H261" s="59"/>
      <c r="M261" t="s">
        <v>626</v>
      </c>
      <c r="N261" s="79" t="s">
        <v>445</v>
      </c>
      <c r="O261" s="80">
        <v>0</v>
      </c>
      <c r="P261" s="80">
        <v>0</v>
      </c>
      <c r="Q261" s="81">
        <v>0</v>
      </c>
      <c r="R261" s="80">
        <v>0</v>
      </c>
      <c r="S261" s="80">
        <v>0</v>
      </c>
      <c r="T261" s="80">
        <v>0</v>
      </c>
      <c r="U261" s="80">
        <v>0</v>
      </c>
      <c r="V261" s="80">
        <v>0</v>
      </c>
    </row>
    <row r="262" spans="1:22" x14ac:dyDescent="0.25">
      <c r="A262">
        <f>COUNTIF('Value Matchup'!$D$356:$D$423,B262)</f>
        <v>0</v>
      </c>
      <c r="B262" s="55" t="s">
        <v>350</v>
      </c>
      <c r="C262" s="59"/>
      <c r="D262" s="59"/>
      <c r="E262" s="59"/>
      <c r="F262" s="59"/>
      <c r="G262" s="59"/>
      <c r="H262" s="59"/>
      <c r="M262" t="s">
        <v>728</v>
      </c>
      <c r="N262" s="79">
        <v>43789</v>
      </c>
      <c r="O262" s="80">
        <v>0</v>
      </c>
      <c r="P262" s="80">
        <v>0</v>
      </c>
      <c r="Q262" s="81">
        <v>0</v>
      </c>
      <c r="R262" s="80">
        <v>0</v>
      </c>
      <c r="S262" s="80">
        <v>0</v>
      </c>
      <c r="T262" s="80">
        <v>0</v>
      </c>
      <c r="U262" s="80">
        <v>0</v>
      </c>
      <c r="V262" s="80">
        <v>0</v>
      </c>
    </row>
    <row r="263" spans="1:22" x14ac:dyDescent="0.25">
      <c r="A263">
        <f>COUNTIF('Value Matchup'!$D$356:$D$423,B263)</f>
        <v>1</v>
      </c>
      <c r="B263" t="s">
        <v>87</v>
      </c>
      <c r="C263" s="59">
        <f t="shared" ref="C263:H263" si="44">Q265</f>
        <v>0.4</v>
      </c>
      <c r="D263" s="59">
        <f t="shared" si="44"/>
        <v>0.08</v>
      </c>
      <c r="E263" s="59">
        <f t="shared" si="44"/>
        <v>0.02</v>
      </c>
      <c r="F263" s="59">
        <f t="shared" si="44"/>
        <v>0.01</v>
      </c>
      <c r="G263" s="59">
        <f t="shared" si="44"/>
        <v>0</v>
      </c>
      <c r="H263" s="59">
        <f t="shared" si="44"/>
        <v>0</v>
      </c>
      <c r="M263" t="s">
        <v>528</v>
      </c>
      <c r="N263" s="79">
        <v>43759</v>
      </c>
      <c r="O263" s="80">
        <v>0</v>
      </c>
      <c r="P263" s="80">
        <v>0</v>
      </c>
      <c r="Q263" s="81">
        <v>0</v>
      </c>
      <c r="R263" s="80">
        <v>0</v>
      </c>
      <c r="S263" s="80">
        <v>0</v>
      </c>
      <c r="T263" s="80">
        <v>0</v>
      </c>
      <c r="U263" s="80">
        <v>0</v>
      </c>
      <c r="V263" s="80">
        <v>0</v>
      </c>
    </row>
    <row r="264" spans="1:22" x14ac:dyDescent="0.25">
      <c r="A264">
        <f>COUNTIF('Value Matchup'!$D$356:$D$423,B264)</f>
        <v>0</v>
      </c>
      <c r="B264" s="55" t="s">
        <v>351</v>
      </c>
      <c r="C264" s="59"/>
      <c r="D264" s="59"/>
      <c r="E264" s="59"/>
      <c r="F264" s="59"/>
      <c r="G264" s="59"/>
      <c r="H264" s="59"/>
      <c r="M264" t="s">
        <v>873</v>
      </c>
      <c r="N264" s="79" t="s">
        <v>515</v>
      </c>
      <c r="O264" s="80">
        <v>0</v>
      </c>
      <c r="P264" s="80">
        <v>0</v>
      </c>
      <c r="Q264" s="81">
        <v>0</v>
      </c>
      <c r="R264" s="80">
        <v>0</v>
      </c>
      <c r="S264" s="80">
        <v>0</v>
      </c>
      <c r="T264" s="80">
        <v>0</v>
      </c>
      <c r="U264" s="80">
        <v>0</v>
      </c>
      <c r="V264" s="80">
        <v>0</v>
      </c>
    </row>
    <row r="265" spans="1:22" x14ac:dyDescent="0.25">
      <c r="A265">
        <f>COUNTIF('Value Matchup'!$D$356:$D$423,B265)</f>
        <v>0</v>
      </c>
      <c r="B265" t="s">
        <v>352</v>
      </c>
      <c r="C265" s="59"/>
      <c r="D265" s="59"/>
      <c r="E265" s="59"/>
      <c r="F265" s="59"/>
      <c r="G265" s="59"/>
      <c r="H265" s="59"/>
      <c r="K265">
        <v>9</v>
      </c>
      <c r="L265">
        <v>36</v>
      </c>
      <c r="M265" t="s">
        <v>874</v>
      </c>
      <c r="N265" s="79" t="s">
        <v>539</v>
      </c>
      <c r="O265" s="80">
        <v>0.96</v>
      </c>
      <c r="P265" s="80">
        <v>0.94</v>
      </c>
      <c r="Q265" s="81">
        <v>0.4</v>
      </c>
      <c r="R265" s="80">
        <v>0.08</v>
      </c>
      <c r="S265" s="80">
        <v>0.02</v>
      </c>
      <c r="T265" s="80">
        <v>0.01</v>
      </c>
      <c r="U265" s="80">
        <v>0</v>
      </c>
      <c r="V265" s="80">
        <v>0</v>
      </c>
    </row>
    <row r="266" spans="1:22" x14ac:dyDescent="0.25">
      <c r="A266">
        <f>COUNTIF('Value Matchup'!$D$356:$D$423,B266)</f>
        <v>0</v>
      </c>
      <c r="B266" s="55" t="s">
        <v>353</v>
      </c>
      <c r="C266" s="59"/>
      <c r="D266" s="59"/>
      <c r="E266" s="59"/>
      <c r="F266" s="59"/>
      <c r="G266" s="59"/>
      <c r="H266" s="59"/>
      <c r="M266" t="s">
        <v>729</v>
      </c>
      <c r="N266" s="79" t="s">
        <v>541</v>
      </c>
      <c r="O266" s="80">
        <v>0</v>
      </c>
      <c r="P266" s="80">
        <v>0</v>
      </c>
      <c r="Q266" s="81">
        <v>0</v>
      </c>
      <c r="R266" s="80">
        <v>0</v>
      </c>
      <c r="S266" s="80">
        <v>0</v>
      </c>
      <c r="T266" s="80">
        <v>0</v>
      </c>
      <c r="U266" s="80">
        <v>0</v>
      </c>
      <c r="V266" s="80">
        <v>0</v>
      </c>
    </row>
    <row r="267" spans="1:22" x14ac:dyDescent="0.25">
      <c r="A267">
        <f>COUNTIF('Value Matchup'!$D$356:$D$423,B267)</f>
        <v>0</v>
      </c>
      <c r="B267" t="s">
        <v>354</v>
      </c>
      <c r="C267" s="59"/>
      <c r="D267" s="59"/>
      <c r="E267" s="59"/>
      <c r="F267" s="59"/>
      <c r="G267" s="59"/>
      <c r="H267" s="59"/>
      <c r="M267" t="s">
        <v>628</v>
      </c>
      <c r="N267" s="79">
        <v>43759</v>
      </c>
      <c r="O267" s="80">
        <v>0</v>
      </c>
      <c r="P267" s="80">
        <v>0</v>
      </c>
      <c r="Q267" s="81">
        <v>0</v>
      </c>
      <c r="R267" s="80">
        <v>0</v>
      </c>
      <c r="S267" s="80">
        <v>0</v>
      </c>
      <c r="T267" s="80">
        <v>0</v>
      </c>
      <c r="U267" s="80">
        <v>0</v>
      </c>
      <c r="V267" s="80">
        <v>0</v>
      </c>
    </row>
    <row r="268" spans="1:22" x14ac:dyDescent="0.25">
      <c r="A268">
        <f>COUNTIF('Value Matchup'!$D$356:$D$423,B268)</f>
        <v>0</v>
      </c>
      <c r="B268" s="55" t="s">
        <v>355</v>
      </c>
      <c r="C268" s="59"/>
      <c r="D268" s="59"/>
      <c r="E268" s="59"/>
      <c r="F268" s="59"/>
      <c r="G268" s="59"/>
      <c r="H268" s="59"/>
      <c r="M268" t="s">
        <v>875</v>
      </c>
      <c r="N268" s="79" t="s">
        <v>763</v>
      </c>
      <c r="O268" s="80">
        <v>0</v>
      </c>
      <c r="P268" s="80">
        <v>0</v>
      </c>
      <c r="Q268" s="81">
        <v>0</v>
      </c>
      <c r="R268" s="80">
        <v>0</v>
      </c>
      <c r="S268" s="80">
        <v>0</v>
      </c>
      <c r="T268" s="80">
        <v>0</v>
      </c>
      <c r="U268" s="80">
        <v>0</v>
      </c>
      <c r="V268" s="80">
        <v>0</v>
      </c>
    </row>
    <row r="269" spans="1:22" x14ac:dyDescent="0.25">
      <c r="A269">
        <f>COUNTIF('Value Matchup'!$D$356:$D$423,B269)</f>
        <v>0</v>
      </c>
      <c r="B269" t="s">
        <v>356</v>
      </c>
      <c r="C269" s="59"/>
      <c r="D269" s="59"/>
      <c r="E269" s="59"/>
      <c r="F269" s="59"/>
      <c r="G269" s="59"/>
      <c r="H269" s="59"/>
      <c r="M269" t="s">
        <v>876</v>
      </c>
      <c r="N269" s="79" t="s">
        <v>517</v>
      </c>
      <c r="O269" s="80">
        <v>0.03</v>
      </c>
      <c r="P269" s="80">
        <v>0.02</v>
      </c>
      <c r="Q269" s="81">
        <v>0.01</v>
      </c>
      <c r="R269" s="80">
        <v>0</v>
      </c>
      <c r="S269" s="80">
        <v>0</v>
      </c>
      <c r="T269" s="80">
        <v>0</v>
      </c>
      <c r="U269" s="80">
        <v>0</v>
      </c>
      <c r="V269" s="80">
        <v>0</v>
      </c>
    </row>
    <row r="270" spans="1:22" x14ac:dyDescent="0.25">
      <c r="A270">
        <f>COUNTIF('Value Matchup'!$D$356:$D$423,B270)</f>
        <v>0</v>
      </c>
      <c r="B270" s="55" t="s">
        <v>357</v>
      </c>
      <c r="C270" s="59"/>
      <c r="D270" s="59"/>
      <c r="E270" s="59"/>
      <c r="F270" s="59"/>
      <c r="G270" s="59"/>
      <c r="H270" s="59"/>
      <c r="M270" t="s">
        <v>730</v>
      </c>
      <c r="N270" s="79">
        <v>43703</v>
      </c>
      <c r="O270" s="80">
        <v>0</v>
      </c>
      <c r="P270" s="80">
        <v>0</v>
      </c>
      <c r="Q270" s="81">
        <v>0</v>
      </c>
      <c r="R270" s="80">
        <v>0</v>
      </c>
      <c r="S270" s="80">
        <v>0</v>
      </c>
      <c r="T270" s="80">
        <v>0</v>
      </c>
      <c r="U270" s="80">
        <v>0</v>
      </c>
      <c r="V270" s="80">
        <v>0</v>
      </c>
    </row>
    <row r="271" spans="1:22" x14ac:dyDescent="0.25">
      <c r="A271">
        <f>COUNTIF('Value Matchup'!$D$356:$D$423,B271)</f>
        <v>0</v>
      </c>
      <c r="B271" t="s">
        <v>358</v>
      </c>
      <c r="C271" s="59">
        <f t="shared" ref="C271:H271" si="45">Q273</f>
        <v>0</v>
      </c>
      <c r="D271" s="59">
        <f t="shared" si="45"/>
        <v>0</v>
      </c>
      <c r="E271" s="59">
        <f t="shared" si="45"/>
        <v>0</v>
      </c>
      <c r="F271" s="59">
        <f t="shared" si="45"/>
        <v>0</v>
      </c>
      <c r="G271" s="59">
        <f t="shared" si="45"/>
        <v>0</v>
      </c>
      <c r="H271" s="59">
        <f t="shared" si="45"/>
        <v>0</v>
      </c>
      <c r="M271" t="s">
        <v>627</v>
      </c>
      <c r="N271" s="79">
        <v>43642</v>
      </c>
      <c r="O271" s="80">
        <v>0</v>
      </c>
      <c r="P271" s="80">
        <v>0</v>
      </c>
      <c r="Q271" s="81">
        <v>0</v>
      </c>
      <c r="R271" s="80">
        <v>0</v>
      </c>
      <c r="S271" s="80">
        <v>0</v>
      </c>
      <c r="T271" s="80">
        <v>0</v>
      </c>
      <c r="U271" s="80">
        <v>0</v>
      </c>
      <c r="V271" s="80">
        <v>0</v>
      </c>
    </row>
    <row r="272" spans="1:22" x14ac:dyDescent="0.25">
      <c r="A272">
        <f>COUNTIF('Value Matchup'!$D$356:$D$423,B272)</f>
        <v>0</v>
      </c>
      <c r="B272" s="55" t="s">
        <v>359</v>
      </c>
      <c r="C272" s="59"/>
      <c r="D272" s="59"/>
      <c r="E272" s="59"/>
      <c r="F272" s="59"/>
      <c r="G272" s="59"/>
      <c r="H272" s="59"/>
      <c r="M272" t="s">
        <v>731</v>
      </c>
      <c r="N272" s="79" t="s">
        <v>442</v>
      </c>
      <c r="O272" s="80">
        <v>0</v>
      </c>
      <c r="P272" s="80">
        <v>0</v>
      </c>
      <c r="Q272" s="81">
        <v>0</v>
      </c>
      <c r="R272" s="80">
        <v>0</v>
      </c>
      <c r="S272" s="80">
        <v>0</v>
      </c>
      <c r="T272" s="80">
        <v>0</v>
      </c>
      <c r="U272" s="80">
        <v>0</v>
      </c>
      <c r="V272" s="80">
        <v>0</v>
      </c>
    </row>
    <row r="273" spans="1:22" x14ac:dyDescent="0.25">
      <c r="A273">
        <f>COUNTIF('Value Matchup'!$D$356:$D$423,B273)</f>
        <v>0</v>
      </c>
      <c r="B273" t="s">
        <v>360</v>
      </c>
      <c r="C273" s="59"/>
      <c r="D273" s="59"/>
      <c r="E273" s="59"/>
      <c r="F273" s="59"/>
      <c r="G273" s="59"/>
      <c r="H273" s="59"/>
      <c r="M273" t="s">
        <v>621</v>
      </c>
      <c r="N273" s="79" t="s">
        <v>533</v>
      </c>
      <c r="O273" s="80">
        <v>0</v>
      </c>
      <c r="P273" s="80">
        <v>0</v>
      </c>
      <c r="Q273" s="81">
        <v>0</v>
      </c>
      <c r="R273" s="80">
        <v>0</v>
      </c>
      <c r="S273" s="80">
        <v>0</v>
      </c>
      <c r="T273" s="80">
        <v>0</v>
      </c>
      <c r="U273" s="80">
        <v>0</v>
      </c>
      <c r="V273" s="80">
        <v>0</v>
      </c>
    </row>
    <row r="274" spans="1:22" x14ac:dyDescent="0.25">
      <c r="A274">
        <f>COUNTIF('Value Matchup'!$D$356:$D$423,B274)</f>
        <v>0</v>
      </c>
      <c r="B274" s="55" t="s">
        <v>361</v>
      </c>
      <c r="C274" s="59"/>
      <c r="D274" s="59"/>
      <c r="E274" s="59"/>
      <c r="F274" s="59"/>
      <c r="G274" s="59"/>
      <c r="H274" s="59"/>
      <c r="M274" t="s">
        <v>877</v>
      </c>
      <c r="N274" s="79" t="s">
        <v>535</v>
      </c>
      <c r="O274" s="80">
        <v>0</v>
      </c>
      <c r="P274" s="80">
        <v>0</v>
      </c>
      <c r="Q274" s="81">
        <v>0</v>
      </c>
      <c r="R274" s="80">
        <v>0</v>
      </c>
      <c r="S274" s="80">
        <v>0</v>
      </c>
      <c r="T274" s="80">
        <v>0</v>
      </c>
      <c r="U274" s="80">
        <v>0</v>
      </c>
      <c r="V274" s="80">
        <v>0</v>
      </c>
    </row>
    <row r="275" spans="1:22" x14ac:dyDescent="0.25">
      <c r="A275">
        <f>COUNTIF('Value Matchup'!$D$356:$D$423,B275)</f>
        <v>0</v>
      </c>
      <c r="B275" t="s">
        <v>362</v>
      </c>
      <c r="C275" s="59"/>
      <c r="D275" s="59"/>
      <c r="E275" s="59"/>
      <c r="F275" s="59"/>
      <c r="G275" s="59"/>
      <c r="H275" s="59"/>
      <c r="M275" t="s">
        <v>878</v>
      </c>
      <c r="N275" s="79" t="s">
        <v>541</v>
      </c>
      <c r="O275" s="80">
        <v>0</v>
      </c>
      <c r="P275" s="80">
        <v>0</v>
      </c>
      <c r="Q275" s="81">
        <v>0</v>
      </c>
      <c r="R275" s="80">
        <v>0</v>
      </c>
      <c r="S275" s="80">
        <v>0</v>
      </c>
      <c r="T275" s="80">
        <v>0</v>
      </c>
      <c r="U275" s="80">
        <v>0</v>
      </c>
      <c r="V275" s="80">
        <v>0</v>
      </c>
    </row>
    <row r="276" spans="1:22" x14ac:dyDescent="0.25">
      <c r="A276">
        <f>COUNTIF('Value Matchup'!$D$356:$D$423,B276)</f>
        <v>0</v>
      </c>
      <c r="B276" s="55" t="s">
        <v>363</v>
      </c>
      <c r="C276" s="59"/>
      <c r="D276" s="59"/>
      <c r="E276" s="59"/>
      <c r="F276" s="59"/>
      <c r="G276" s="59"/>
      <c r="H276" s="59"/>
      <c r="M276" t="s">
        <v>879</v>
      </c>
      <c r="N276" s="79" t="s">
        <v>543</v>
      </c>
      <c r="O276" s="80">
        <v>0</v>
      </c>
      <c r="P276" s="80">
        <v>0</v>
      </c>
      <c r="Q276" s="81">
        <v>0</v>
      </c>
      <c r="R276" s="80">
        <v>0</v>
      </c>
      <c r="S276" s="80">
        <v>0</v>
      </c>
      <c r="T276" s="80">
        <v>0</v>
      </c>
      <c r="U276" s="80">
        <v>0</v>
      </c>
      <c r="V276" s="80">
        <v>0</v>
      </c>
    </row>
    <row r="277" spans="1:22" x14ac:dyDescent="0.25">
      <c r="A277">
        <f>COUNTIF('Value Matchup'!$D$356:$D$423,B277)</f>
        <v>0</v>
      </c>
      <c r="B277" t="s">
        <v>364</v>
      </c>
      <c r="C277" s="59"/>
      <c r="D277" s="59"/>
      <c r="E277" s="59"/>
      <c r="F277" s="59"/>
      <c r="G277" s="59"/>
      <c r="H277" s="59"/>
      <c r="M277" t="s">
        <v>622</v>
      </c>
      <c r="N277" s="79" t="s">
        <v>542</v>
      </c>
      <c r="O277" s="80">
        <v>0</v>
      </c>
      <c r="P277" s="80">
        <v>0</v>
      </c>
      <c r="Q277" s="81">
        <v>0</v>
      </c>
      <c r="R277" s="80">
        <v>0</v>
      </c>
      <c r="S277" s="80">
        <v>0</v>
      </c>
      <c r="T277" s="80">
        <v>0</v>
      </c>
      <c r="U277" s="80">
        <v>0</v>
      </c>
      <c r="V277" s="80">
        <v>0</v>
      </c>
    </row>
    <row r="278" spans="1:22" x14ac:dyDescent="0.25">
      <c r="A278">
        <f>COUNTIF('Value Matchup'!$D$356:$D$423,B278)</f>
        <v>0</v>
      </c>
      <c r="B278" s="55" t="s">
        <v>365</v>
      </c>
      <c r="C278" s="59"/>
      <c r="D278" s="59"/>
      <c r="E278" s="59"/>
      <c r="F278" s="59"/>
      <c r="G278" s="59"/>
      <c r="H278" s="59"/>
      <c r="M278" t="s">
        <v>732</v>
      </c>
      <c r="N278" s="79">
        <v>43671</v>
      </c>
      <c r="O278" s="80">
        <v>0</v>
      </c>
      <c r="P278" s="80">
        <v>0</v>
      </c>
      <c r="Q278" s="81">
        <v>0</v>
      </c>
      <c r="R278" s="80">
        <v>0</v>
      </c>
      <c r="S278" s="80">
        <v>0</v>
      </c>
      <c r="T278" s="80">
        <v>0</v>
      </c>
      <c r="U278" s="80">
        <v>0</v>
      </c>
      <c r="V278" s="80">
        <v>0</v>
      </c>
    </row>
    <row r="279" spans="1:22" x14ac:dyDescent="0.25">
      <c r="A279">
        <f>COUNTIF('Value Matchup'!$D$356:$D$423,B279)</f>
        <v>0</v>
      </c>
      <c r="B279" t="s">
        <v>366</v>
      </c>
      <c r="C279" s="59"/>
      <c r="D279" s="59"/>
      <c r="E279" s="59"/>
      <c r="F279" s="59"/>
      <c r="G279" s="59"/>
      <c r="H279" s="59"/>
      <c r="M279" t="s">
        <v>880</v>
      </c>
      <c r="N279" s="79" t="s">
        <v>550</v>
      </c>
      <c r="O279" s="80">
        <v>0</v>
      </c>
      <c r="P279" s="80">
        <v>0</v>
      </c>
      <c r="Q279" s="81">
        <v>0</v>
      </c>
      <c r="R279" s="80">
        <v>0</v>
      </c>
      <c r="S279" s="80">
        <v>0</v>
      </c>
      <c r="T279" s="80">
        <v>0</v>
      </c>
      <c r="U279" s="80">
        <v>0</v>
      </c>
      <c r="V279" s="80">
        <v>0</v>
      </c>
    </row>
    <row r="280" spans="1:22" x14ac:dyDescent="0.25">
      <c r="A280">
        <f>COUNTIF('Value Matchup'!$D$356:$D$423,B280)</f>
        <v>0</v>
      </c>
      <c r="B280" s="55" t="s">
        <v>367</v>
      </c>
      <c r="C280" s="59"/>
      <c r="D280" s="59"/>
      <c r="E280" s="59"/>
      <c r="F280" s="59"/>
      <c r="G280" s="59"/>
      <c r="H280" s="59"/>
      <c r="M280" t="s">
        <v>881</v>
      </c>
      <c r="N280" s="79" t="s">
        <v>538</v>
      </c>
      <c r="O280" s="80">
        <v>0</v>
      </c>
      <c r="P280" s="80">
        <v>0</v>
      </c>
      <c r="Q280" s="81">
        <v>0</v>
      </c>
      <c r="R280" s="80">
        <v>0</v>
      </c>
      <c r="S280" s="80">
        <v>0</v>
      </c>
      <c r="T280" s="80">
        <v>0</v>
      </c>
      <c r="U280" s="80">
        <v>0</v>
      </c>
      <c r="V280" s="80">
        <v>0</v>
      </c>
    </row>
    <row r="281" spans="1:22" x14ac:dyDescent="0.25">
      <c r="A281">
        <f>COUNTIF('Value Matchup'!$D$356:$D$423,B281)</f>
        <v>0</v>
      </c>
      <c r="B281" t="s">
        <v>368</v>
      </c>
      <c r="C281" s="59"/>
      <c r="D281" s="59"/>
      <c r="E281" s="59">
        <f>S282</f>
        <v>0</v>
      </c>
      <c r="F281" s="59">
        <f>T282</f>
        <v>0</v>
      </c>
      <c r="G281" s="59">
        <f>U282</f>
        <v>0</v>
      </c>
      <c r="H281" s="59">
        <f>V282</f>
        <v>0</v>
      </c>
      <c r="M281" t="s">
        <v>882</v>
      </c>
      <c r="N281" s="79" t="s">
        <v>517</v>
      </c>
      <c r="O281" s="80">
        <v>0</v>
      </c>
      <c r="P281" s="80">
        <v>0</v>
      </c>
      <c r="Q281" s="81">
        <v>0</v>
      </c>
      <c r="R281" s="80">
        <v>0</v>
      </c>
      <c r="S281" s="80">
        <v>0</v>
      </c>
      <c r="T281" s="80">
        <v>0</v>
      </c>
      <c r="U281" s="80">
        <v>0</v>
      </c>
      <c r="V281" s="80">
        <v>0</v>
      </c>
    </row>
    <row r="282" spans="1:22" x14ac:dyDescent="0.25">
      <c r="A282">
        <f>COUNTIF('Value Matchup'!$D$356:$D$423,B282)</f>
        <v>1</v>
      </c>
      <c r="B282" s="55" t="s">
        <v>369</v>
      </c>
      <c r="C282" s="59">
        <f t="shared" ref="C282:H282" si="46">Q285</f>
        <v>0.15</v>
      </c>
      <c r="D282" s="59">
        <f t="shared" si="46"/>
        <v>0.03</v>
      </c>
      <c r="E282" s="59">
        <f t="shared" si="46"/>
        <v>0.01</v>
      </c>
      <c r="F282" s="59">
        <f t="shared" si="46"/>
        <v>0</v>
      </c>
      <c r="G282" s="59">
        <f t="shared" si="46"/>
        <v>0</v>
      </c>
      <c r="H282" s="59">
        <f t="shared" si="46"/>
        <v>0</v>
      </c>
      <c r="M282" t="s">
        <v>883</v>
      </c>
      <c r="N282" s="79" t="s">
        <v>546</v>
      </c>
      <c r="O282" s="80">
        <v>0.47</v>
      </c>
      <c r="P282" s="80">
        <v>0.47</v>
      </c>
      <c r="Q282" s="81">
        <v>0.04</v>
      </c>
      <c r="R282" s="80">
        <v>0.01</v>
      </c>
      <c r="S282" s="80">
        <v>0</v>
      </c>
      <c r="T282" s="80">
        <v>0</v>
      </c>
      <c r="U282" s="80">
        <v>0</v>
      </c>
      <c r="V282" s="80">
        <v>0</v>
      </c>
    </row>
    <row r="283" spans="1:22" x14ac:dyDescent="0.25">
      <c r="A283">
        <f>COUNTIF('Value Matchup'!$D$356:$D$423,B283)</f>
        <v>0</v>
      </c>
      <c r="B283" t="s">
        <v>370</v>
      </c>
      <c r="C283" s="59"/>
      <c r="D283" s="59"/>
      <c r="E283" s="59"/>
      <c r="F283" s="59"/>
      <c r="G283" s="59"/>
      <c r="H283" s="59"/>
      <c r="M283" t="s">
        <v>629</v>
      </c>
      <c r="N283" s="79" t="s">
        <v>542</v>
      </c>
      <c r="O283" s="80">
        <v>0</v>
      </c>
      <c r="P283" s="80">
        <v>0</v>
      </c>
      <c r="Q283" s="81">
        <v>0</v>
      </c>
      <c r="R283" s="80">
        <v>0</v>
      </c>
      <c r="S283" s="80">
        <v>0</v>
      </c>
      <c r="T283" s="80">
        <v>0</v>
      </c>
      <c r="U283" s="80">
        <v>0</v>
      </c>
      <c r="V283" s="80">
        <v>0</v>
      </c>
    </row>
    <row r="284" spans="1:22" x14ac:dyDescent="0.25">
      <c r="A284">
        <f>COUNTIF('Value Matchup'!$D$356:$D$423,B284)</f>
        <v>0</v>
      </c>
      <c r="B284" s="55" t="s">
        <v>371</v>
      </c>
      <c r="C284" s="59"/>
      <c r="D284" s="59"/>
      <c r="E284" s="59"/>
      <c r="F284" s="59"/>
      <c r="G284" s="59"/>
      <c r="H284" s="59"/>
      <c r="M284" t="s">
        <v>733</v>
      </c>
      <c r="N284" s="79" t="s">
        <v>515</v>
      </c>
      <c r="O284" s="80">
        <v>0</v>
      </c>
      <c r="P284" s="80">
        <v>0</v>
      </c>
      <c r="Q284" s="81">
        <v>0</v>
      </c>
      <c r="R284" s="80">
        <v>0</v>
      </c>
      <c r="S284" s="80">
        <v>0</v>
      </c>
      <c r="T284" s="80">
        <v>0</v>
      </c>
      <c r="U284" s="80">
        <v>0</v>
      </c>
      <c r="V284" s="80">
        <v>0</v>
      </c>
    </row>
    <row r="285" spans="1:22" x14ac:dyDescent="0.25">
      <c r="A285">
        <f>COUNTIF('Value Matchup'!$D$356:$D$423,B285)</f>
        <v>0</v>
      </c>
      <c r="B285" t="s">
        <v>372</v>
      </c>
      <c r="C285" s="59"/>
      <c r="D285" s="59"/>
      <c r="E285" s="59"/>
      <c r="F285" s="59"/>
      <c r="G285" s="59"/>
      <c r="H285" s="59"/>
      <c r="K285">
        <v>11</v>
      </c>
      <c r="L285">
        <v>42</v>
      </c>
      <c r="M285" t="s">
        <v>884</v>
      </c>
      <c r="N285" s="79" t="s">
        <v>547</v>
      </c>
      <c r="O285" s="80">
        <v>0.52</v>
      </c>
      <c r="P285" s="80">
        <v>0.47</v>
      </c>
      <c r="Q285" s="81">
        <v>0.15</v>
      </c>
      <c r="R285" s="80">
        <v>0.03</v>
      </c>
      <c r="S285" s="80">
        <v>0.01</v>
      </c>
      <c r="T285" s="80">
        <v>0</v>
      </c>
      <c r="U285" s="80">
        <v>0</v>
      </c>
      <c r="V285" s="80">
        <v>0</v>
      </c>
    </row>
    <row r="286" spans="1:22" x14ac:dyDescent="0.25">
      <c r="A286">
        <f>COUNTIF('Value Matchup'!$D$356:$D$423,B286)</f>
        <v>0</v>
      </c>
      <c r="B286" s="55" t="s">
        <v>90</v>
      </c>
      <c r="C286" s="59"/>
      <c r="D286" s="59"/>
      <c r="E286" s="59"/>
      <c r="F286" s="59"/>
      <c r="G286" s="59"/>
      <c r="H286" s="59"/>
      <c r="M286" t="s">
        <v>885</v>
      </c>
      <c r="N286" s="79" t="s">
        <v>552</v>
      </c>
      <c r="O286" s="80">
        <v>0</v>
      </c>
      <c r="P286" s="80">
        <v>0</v>
      </c>
      <c r="Q286" s="81">
        <v>0</v>
      </c>
      <c r="R286" s="80">
        <v>0</v>
      </c>
      <c r="S286" s="80">
        <v>0</v>
      </c>
      <c r="T286" s="80">
        <v>0</v>
      </c>
      <c r="U286" s="80">
        <v>0</v>
      </c>
      <c r="V286" s="80">
        <v>0</v>
      </c>
    </row>
    <row r="287" spans="1:22" x14ac:dyDescent="0.25">
      <c r="A287">
        <f>COUNTIF('Value Matchup'!$D$356:$D$423,B287)</f>
        <v>1</v>
      </c>
      <c r="B287" t="s">
        <v>86</v>
      </c>
      <c r="C287" s="59">
        <f t="shared" ref="C287:H287" si="47">Q293</f>
        <v>0.49</v>
      </c>
      <c r="D287" s="59">
        <f t="shared" si="47"/>
        <v>0.13</v>
      </c>
      <c r="E287" s="59">
        <f t="shared" si="47"/>
        <v>0.05</v>
      </c>
      <c r="F287" s="59">
        <f t="shared" si="47"/>
        <v>0.01</v>
      </c>
      <c r="G287" s="59">
        <f t="shared" si="47"/>
        <v>0</v>
      </c>
      <c r="H287" s="59">
        <f t="shared" si="47"/>
        <v>0</v>
      </c>
      <c r="K287">
        <v>12</v>
      </c>
      <c r="L287">
        <v>47</v>
      </c>
      <c r="M287" t="s">
        <v>734</v>
      </c>
      <c r="N287" s="79" t="s">
        <v>537</v>
      </c>
      <c r="O287" s="80">
        <v>1</v>
      </c>
      <c r="P287" s="80">
        <v>0.97</v>
      </c>
      <c r="Q287" s="81">
        <v>0.38</v>
      </c>
      <c r="R287" s="80">
        <v>0.15</v>
      </c>
      <c r="S287" s="80">
        <v>0.05</v>
      </c>
      <c r="T287" s="80">
        <v>0.02</v>
      </c>
      <c r="U287" s="80">
        <v>0</v>
      </c>
      <c r="V287" s="80">
        <v>0</v>
      </c>
    </row>
    <row r="288" spans="1:22" x14ac:dyDescent="0.25">
      <c r="A288">
        <f>COUNTIF('Value Matchup'!$D$356:$D$423,B288)</f>
        <v>0</v>
      </c>
      <c r="B288" s="55" t="s">
        <v>373</v>
      </c>
      <c r="C288" s="59">
        <f t="shared" ref="C288:H288" si="48">Q302</f>
        <v>0.02</v>
      </c>
      <c r="D288" s="59">
        <f t="shared" si="48"/>
        <v>0.01</v>
      </c>
      <c r="E288" s="59">
        <f t="shared" si="48"/>
        <v>0</v>
      </c>
      <c r="F288" s="59">
        <f t="shared" si="48"/>
        <v>0</v>
      </c>
      <c r="G288" s="59">
        <f t="shared" si="48"/>
        <v>0</v>
      </c>
      <c r="H288" s="59">
        <f t="shared" si="48"/>
        <v>0</v>
      </c>
      <c r="M288" t="s">
        <v>630</v>
      </c>
      <c r="N288" s="79">
        <v>43760</v>
      </c>
      <c r="O288" s="80">
        <v>0</v>
      </c>
      <c r="P288" s="80">
        <v>0</v>
      </c>
      <c r="Q288" s="81">
        <v>0</v>
      </c>
      <c r="R288" s="80">
        <v>0</v>
      </c>
      <c r="S288" s="80">
        <v>0</v>
      </c>
      <c r="T288" s="80">
        <v>0</v>
      </c>
      <c r="U288" s="80">
        <v>0</v>
      </c>
      <c r="V288" s="80">
        <v>0</v>
      </c>
    </row>
    <row r="289" spans="1:22" x14ac:dyDescent="0.25">
      <c r="A289">
        <f>COUNTIF('Value Matchup'!$D$356:$D$423,B289)</f>
        <v>1</v>
      </c>
      <c r="B289" t="s">
        <v>374</v>
      </c>
      <c r="C289" s="59">
        <f t="shared" ref="C289:H289" si="49">Q294</f>
        <v>0.32</v>
      </c>
      <c r="D289" s="59">
        <f t="shared" si="49"/>
        <v>0.05</v>
      </c>
      <c r="E289" s="59">
        <f t="shared" si="49"/>
        <v>0.01</v>
      </c>
      <c r="F289" s="59">
        <f t="shared" si="49"/>
        <v>0</v>
      </c>
      <c r="G289" s="59">
        <f t="shared" si="49"/>
        <v>0</v>
      </c>
      <c r="H289" s="59">
        <f t="shared" si="49"/>
        <v>0</v>
      </c>
      <c r="M289" t="s">
        <v>735</v>
      </c>
      <c r="N289" s="79" t="s">
        <v>452</v>
      </c>
      <c r="O289" s="80">
        <v>0</v>
      </c>
      <c r="P289" s="80">
        <v>0</v>
      </c>
      <c r="Q289" s="81">
        <v>0</v>
      </c>
      <c r="R289" s="80">
        <v>0</v>
      </c>
      <c r="S289" s="80">
        <v>0</v>
      </c>
      <c r="T289" s="80">
        <v>0</v>
      </c>
      <c r="U289" s="80">
        <v>0</v>
      </c>
      <c r="V289" s="80">
        <v>0</v>
      </c>
    </row>
    <row r="290" spans="1:22" x14ac:dyDescent="0.25">
      <c r="A290">
        <f>COUNTIF('Value Matchup'!$D$356:$D$423,B290)</f>
        <v>1</v>
      </c>
      <c r="B290" s="55" t="s">
        <v>375</v>
      </c>
      <c r="C290" s="59">
        <f t="shared" ref="C290:H290" si="50">Q298</f>
        <v>0.95</v>
      </c>
      <c r="D290" s="59">
        <f t="shared" si="50"/>
        <v>0.72</v>
      </c>
      <c r="E290" s="59">
        <f t="shared" si="50"/>
        <v>0.45</v>
      </c>
      <c r="F290" s="59">
        <f t="shared" si="50"/>
        <v>0.25</v>
      </c>
      <c r="G290" s="59">
        <f t="shared" si="50"/>
        <v>0.13</v>
      </c>
      <c r="H290" s="59">
        <f t="shared" si="50"/>
        <v>0.06</v>
      </c>
      <c r="M290" t="s">
        <v>631</v>
      </c>
      <c r="N290" s="79" t="s">
        <v>447</v>
      </c>
      <c r="O290" s="80">
        <v>0</v>
      </c>
      <c r="P290" s="80">
        <v>0</v>
      </c>
      <c r="Q290" s="81">
        <v>0</v>
      </c>
      <c r="R290" s="80">
        <v>0</v>
      </c>
      <c r="S290" s="80">
        <v>0</v>
      </c>
      <c r="T290" s="80">
        <v>0</v>
      </c>
      <c r="U290" s="80">
        <v>0</v>
      </c>
      <c r="V290" s="80">
        <v>0</v>
      </c>
    </row>
    <row r="291" spans="1:22" x14ac:dyDescent="0.25">
      <c r="A291">
        <f>COUNTIF('Value Matchup'!$D$356:$D$423,B291)</f>
        <v>0</v>
      </c>
      <c r="B291" t="s">
        <v>376</v>
      </c>
      <c r="C291" s="59"/>
      <c r="D291" s="59"/>
      <c r="E291" s="59"/>
      <c r="F291" s="59"/>
      <c r="G291" s="59"/>
      <c r="H291" s="59"/>
      <c r="M291" t="s">
        <v>529</v>
      </c>
      <c r="N291" s="79">
        <v>43670</v>
      </c>
      <c r="O291" s="80">
        <v>0</v>
      </c>
      <c r="P291" s="80">
        <v>0</v>
      </c>
      <c r="Q291" s="81">
        <v>0</v>
      </c>
      <c r="R291" s="80">
        <v>0</v>
      </c>
      <c r="S291" s="80">
        <v>0</v>
      </c>
      <c r="T291" s="80">
        <v>0</v>
      </c>
      <c r="U291" s="80">
        <v>0</v>
      </c>
      <c r="V291" s="80">
        <v>0</v>
      </c>
    </row>
    <row r="292" spans="1:22" x14ac:dyDescent="0.25">
      <c r="A292">
        <f>COUNTIF('Value Matchup'!$D$356:$D$423,B292)</f>
        <v>0</v>
      </c>
      <c r="B292" s="55" t="s">
        <v>377</v>
      </c>
      <c r="C292" s="59"/>
      <c r="D292" s="59"/>
      <c r="E292" s="59"/>
      <c r="F292" s="59"/>
      <c r="G292" s="59"/>
      <c r="H292" s="59"/>
      <c r="M292" t="s">
        <v>632</v>
      </c>
      <c r="N292" s="79" t="s">
        <v>533</v>
      </c>
      <c r="O292" s="80">
        <v>0</v>
      </c>
      <c r="P292" s="80">
        <v>0</v>
      </c>
      <c r="Q292" s="81">
        <v>0</v>
      </c>
      <c r="R292" s="80">
        <v>0</v>
      </c>
      <c r="S292" s="80">
        <v>0</v>
      </c>
      <c r="T292" s="80">
        <v>0</v>
      </c>
      <c r="U292" s="80">
        <v>0</v>
      </c>
      <c r="V292" s="80">
        <v>0</v>
      </c>
    </row>
    <row r="293" spans="1:22" x14ac:dyDescent="0.25">
      <c r="A293">
        <f>COUNTIF('Value Matchup'!$D$356:$D$423,B293)</f>
        <v>0</v>
      </c>
      <c r="B293" t="s">
        <v>378</v>
      </c>
      <c r="C293" s="59"/>
      <c r="D293" s="59"/>
      <c r="E293" s="59"/>
      <c r="F293" s="59"/>
      <c r="G293" s="59"/>
      <c r="H293" s="59"/>
      <c r="K293">
        <v>9</v>
      </c>
      <c r="L293">
        <v>35</v>
      </c>
      <c r="M293" t="s">
        <v>886</v>
      </c>
      <c r="N293" s="79" t="s">
        <v>539</v>
      </c>
      <c r="O293" s="80">
        <v>0.96</v>
      </c>
      <c r="P293" s="80">
        <v>0.95</v>
      </c>
      <c r="Q293" s="81">
        <v>0.49</v>
      </c>
      <c r="R293" s="80">
        <v>0.13</v>
      </c>
      <c r="S293" s="80">
        <v>0.05</v>
      </c>
      <c r="T293" s="80">
        <v>0.01</v>
      </c>
      <c r="U293" s="80">
        <v>0</v>
      </c>
      <c r="V293" s="80">
        <v>0</v>
      </c>
    </row>
    <row r="294" spans="1:22" x14ac:dyDescent="0.25">
      <c r="A294">
        <f>COUNTIF('Value Matchup'!$D$356:$D$423,B294)</f>
        <v>0</v>
      </c>
      <c r="B294" s="55" t="s">
        <v>34</v>
      </c>
      <c r="C294" s="59">
        <f t="shared" ref="C294:H294" si="51">Q297</f>
        <v>0</v>
      </c>
      <c r="D294" s="59">
        <f t="shared" si="51"/>
        <v>0</v>
      </c>
      <c r="E294" s="59">
        <f t="shared" si="51"/>
        <v>0</v>
      </c>
      <c r="F294" s="59">
        <f t="shared" si="51"/>
        <v>0</v>
      </c>
      <c r="G294" s="59">
        <f t="shared" si="51"/>
        <v>0</v>
      </c>
      <c r="H294" s="59">
        <f t="shared" si="51"/>
        <v>0</v>
      </c>
      <c r="K294">
        <v>9</v>
      </c>
      <c r="L294">
        <v>33</v>
      </c>
      <c r="M294" t="s">
        <v>887</v>
      </c>
      <c r="N294" s="79" t="s">
        <v>644</v>
      </c>
      <c r="O294" s="80">
        <v>1</v>
      </c>
      <c r="P294" s="80">
        <v>0.98</v>
      </c>
      <c r="Q294" s="81">
        <v>0.32</v>
      </c>
      <c r="R294" s="80">
        <v>0.05</v>
      </c>
      <c r="S294" s="80">
        <v>0.01</v>
      </c>
      <c r="T294" s="80">
        <v>0</v>
      </c>
      <c r="U294" s="80">
        <v>0</v>
      </c>
      <c r="V294" s="80">
        <v>0</v>
      </c>
    </row>
    <row r="295" spans="1:22" x14ac:dyDescent="0.25">
      <c r="A295">
        <f>COUNTIF('Value Matchup'!$D$356:$D$423,B295)</f>
        <v>0</v>
      </c>
      <c r="B295" t="s">
        <v>79</v>
      </c>
      <c r="C295" s="59"/>
      <c r="D295" s="59"/>
      <c r="E295" s="59"/>
      <c r="F295" s="59"/>
      <c r="G295" s="59"/>
      <c r="H295" s="59"/>
      <c r="M295" t="s">
        <v>633</v>
      </c>
      <c r="N295" s="79">
        <v>43818</v>
      </c>
      <c r="O295" s="80">
        <v>0</v>
      </c>
      <c r="P295" s="80">
        <v>0</v>
      </c>
      <c r="Q295" s="81">
        <v>0</v>
      </c>
      <c r="R295" s="80">
        <v>0</v>
      </c>
      <c r="S295" s="80">
        <v>0</v>
      </c>
      <c r="T295" s="80">
        <v>0</v>
      </c>
      <c r="U295" s="80">
        <v>0</v>
      </c>
      <c r="V295" s="80">
        <v>0</v>
      </c>
    </row>
    <row r="296" spans="1:22" x14ac:dyDescent="0.25">
      <c r="A296">
        <f>COUNTIF('Value Matchup'!$D$356:$D$423,B296)</f>
        <v>0</v>
      </c>
      <c r="B296" s="55" t="s">
        <v>379</v>
      </c>
      <c r="C296" s="59"/>
      <c r="D296" s="59"/>
      <c r="E296" s="59"/>
      <c r="F296" s="59"/>
      <c r="G296" s="59"/>
      <c r="H296" s="59"/>
      <c r="M296" t="s">
        <v>530</v>
      </c>
      <c r="N296" s="79">
        <v>43729</v>
      </c>
      <c r="O296" s="80">
        <v>0</v>
      </c>
      <c r="P296" s="80">
        <v>0</v>
      </c>
      <c r="Q296" s="81">
        <v>0</v>
      </c>
      <c r="R296" s="80">
        <v>0</v>
      </c>
      <c r="S296" s="80">
        <v>0</v>
      </c>
      <c r="T296" s="80">
        <v>0</v>
      </c>
      <c r="U296" s="80">
        <v>0</v>
      </c>
      <c r="V296" s="80">
        <v>0</v>
      </c>
    </row>
    <row r="297" spans="1:22" x14ac:dyDescent="0.25">
      <c r="A297">
        <f>COUNTIF('Value Matchup'!$D$356:$D$423,B297)</f>
        <v>0</v>
      </c>
      <c r="B297" t="s">
        <v>380</v>
      </c>
      <c r="C297" s="59"/>
      <c r="D297" s="59"/>
      <c r="E297" s="59"/>
      <c r="F297" s="59"/>
      <c r="G297" s="59"/>
      <c r="H297" s="59"/>
      <c r="M297" t="s">
        <v>531</v>
      </c>
      <c r="N297" s="79">
        <v>43700</v>
      </c>
      <c r="O297" s="80">
        <v>0</v>
      </c>
      <c r="P297" s="80">
        <v>0</v>
      </c>
      <c r="Q297" s="81">
        <v>0</v>
      </c>
      <c r="R297" s="80">
        <v>0</v>
      </c>
      <c r="S297" s="80">
        <v>0</v>
      </c>
      <c r="T297" s="80">
        <v>0</v>
      </c>
      <c r="U297" s="80">
        <v>0</v>
      </c>
      <c r="V297" s="80">
        <v>0</v>
      </c>
    </row>
    <row r="298" spans="1:22" x14ac:dyDescent="0.25">
      <c r="A298">
        <f>COUNTIF('Value Matchup'!$D$356:$D$423,B298)</f>
        <v>0</v>
      </c>
      <c r="B298" s="55" t="s">
        <v>381</v>
      </c>
      <c r="C298" s="59">
        <f t="shared" ref="C298:H298" si="52">Q295</f>
        <v>0</v>
      </c>
      <c r="D298" s="59">
        <f t="shared" si="52"/>
        <v>0</v>
      </c>
      <c r="E298" s="59">
        <f t="shared" si="52"/>
        <v>0</v>
      </c>
      <c r="F298" s="59">
        <f t="shared" si="52"/>
        <v>0</v>
      </c>
      <c r="G298" s="59">
        <f t="shared" si="52"/>
        <v>0</v>
      </c>
      <c r="H298" s="59">
        <f t="shared" si="52"/>
        <v>0</v>
      </c>
      <c r="K298">
        <v>2</v>
      </c>
      <c r="L298">
        <v>8</v>
      </c>
      <c r="M298" t="s">
        <v>888</v>
      </c>
      <c r="N298" s="79" t="s">
        <v>645</v>
      </c>
      <c r="O298" s="80">
        <v>1</v>
      </c>
      <c r="P298" s="80">
        <v>1</v>
      </c>
      <c r="Q298" s="81">
        <v>0.95</v>
      </c>
      <c r="R298" s="80">
        <v>0.72</v>
      </c>
      <c r="S298" s="80">
        <v>0.45</v>
      </c>
      <c r="T298" s="80">
        <v>0.25</v>
      </c>
      <c r="U298" s="80">
        <v>0.13</v>
      </c>
      <c r="V298" s="80">
        <v>0.06</v>
      </c>
    </row>
    <row r="299" spans="1:22" x14ac:dyDescent="0.25">
      <c r="A299">
        <f>COUNTIF('Value Matchup'!$D$356:$D$423,B299)</f>
        <v>1</v>
      </c>
      <c r="B299" t="s">
        <v>92</v>
      </c>
      <c r="C299" s="59">
        <f t="shared" ref="C299:H299" si="53">Q309</f>
        <v>0.88</v>
      </c>
      <c r="D299" s="59">
        <f t="shared" si="53"/>
        <v>0.6</v>
      </c>
      <c r="E299" s="59">
        <f t="shared" si="53"/>
        <v>0.28999999999999998</v>
      </c>
      <c r="F299" s="59">
        <f t="shared" si="53"/>
        <v>0.14000000000000001</v>
      </c>
      <c r="G299" s="59">
        <f t="shared" si="53"/>
        <v>0.06</v>
      </c>
      <c r="H299" s="59">
        <f t="shared" si="53"/>
        <v>0.02</v>
      </c>
      <c r="M299" t="s">
        <v>889</v>
      </c>
      <c r="N299" s="79" t="s">
        <v>518</v>
      </c>
      <c r="O299" s="80">
        <v>0</v>
      </c>
      <c r="P299" s="80">
        <v>0</v>
      </c>
      <c r="Q299" s="81">
        <v>0</v>
      </c>
      <c r="R299" s="80">
        <v>0</v>
      </c>
      <c r="S299" s="80">
        <v>0</v>
      </c>
      <c r="T299" s="80">
        <v>0</v>
      </c>
      <c r="U299" s="80">
        <v>0</v>
      </c>
      <c r="V299" s="80">
        <v>0</v>
      </c>
    </row>
    <row r="300" spans="1:22" x14ac:dyDescent="0.25">
      <c r="A300">
        <f>COUNTIF('Value Matchup'!$D$356:$D$423,B300)</f>
        <v>0</v>
      </c>
      <c r="B300" s="55" t="s">
        <v>382</v>
      </c>
      <c r="C300" s="59"/>
      <c r="D300" s="59"/>
      <c r="E300" s="59"/>
      <c r="F300" s="59"/>
      <c r="G300" s="59"/>
      <c r="H300" s="59"/>
      <c r="M300" t="s">
        <v>736</v>
      </c>
      <c r="N300" s="79" t="s">
        <v>518</v>
      </c>
      <c r="O300" s="80">
        <v>0</v>
      </c>
      <c r="P300" s="80">
        <v>0</v>
      </c>
      <c r="Q300" s="81">
        <v>0</v>
      </c>
      <c r="R300" s="80">
        <v>0</v>
      </c>
      <c r="S300" s="80">
        <v>0</v>
      </c>
      <c r="T300" s="80">
        <v>0</v>
      </c>
      <c r="U300" s="80">
        <v>0</v>
      </c>
      <c r="V300" s="80">
        <v>0</v>
      </c>
    </row>
    <row r="301" spans="1:22" x14ac:dyDescent="0.25">
      <c r="A301">
        <f>COUNTIF('Value Matchup'!$D$356:$D$423,B301)</f>
        <v>0</v>
      </c>
      <c r="B301" t="s">
        <v>383</v>
      </c>
      <c r="C301" s="59"/>
      <c r="D301" s="59"/>
      <c r="E301" s="59"/>
      <c r="F301" s="59"/>
      <c r="G301" s="59"/>
      <c r="H301" s="59"/>
      <c r="M301" t="s">
        <v>890</v>
      </c>
      <c r="N301" s="79" t="s">
        <v>542</v>
      </c>
      <c r="O301" s="80">
        <v>0.35</v>
      </c>
      <c r="P301" s="80">
        <v>0.35</v>
      </c>
      <c r="Q301" s="81">
        <v>0.01</v>
      </c>
      <c r="R301" s="80">
        <v>0</v>
      </c>
      <c r="S301" s="80">
        <v>0</v>
      </c>
      <c r="T301" s="80">
        <v>0</v>
      </c>
      <c r="U301" s="80">
        <v>0</v>
      </c>
      <c r="V301" s="80">
        <v>0</v>
      </c>
    </row>
    <row r="302" spans="1:22" x14ac:dyDescent="0.25">
      <c r="A302">
        <f>COUNTIF('Value Matchup'!$D$356:$D$423,B302)</f>
        <v>0</v>
      </c>
      <c r="B302" s="55" t="s">
        <v>384</v>
      </c>
      <c r="C302" s="59"/>
      <c r="D302" s="59"/>
      <c r="E302" s="59"/>
      <c r="F302" s="59"/>
      <c r="G302" s="59"/>
      <c r="H302" s="59"/>
      <c r="M302" t="s">
        <v>891</v>
      </c>
      <c r="N302" s="79" t="s">
        <v>539</v>
      </c>
      <c r="O302" s="80">
        <v>7.0000000000000007E-2</v>
      </c>
      <c r="P302" s="80">
        <v>0.06</v>
      </c>
      <c r="Q302" s="81">
        <v>0.02</v>
      </c>
      <c r="R302" s="80">
        <v>0.01</v>
      </c>
      <c r="S302" s="80">
        <v>0</v>
      </c>
      <c r="T302" s="80">
        <v>0</v>
      </c>
      <c r="U302" s="80">
        <v>0</v>
      </c>
      <c r="V302" s="80">
        <v>0</v>
      </c>
    </row>
    <row r="303" spans="1:22" x14ac:dyDescent="0.25">
      <c r="A303">
        <f>COUNTIF('Value Matchup'!$D$356:$D$423,B303)</f>
        <v>0</v>
      </c>
      <c r="B303" t="s">
        <v>385</v>
      </c>
      <c r="C303" s="59"/>
      <c r="D303" s="59"/>
      <c r="E303" s="59"/>
      <c r="F303" s="59"/>
      <c r="G303" s="59"/>
      <c r="H303" s="59"/>
      <c r="M303" t="s">
        <v>636</v>
      </c>
      <c r="N303" s="79">
        <v>43698</v>
      </c>
      <c r="O303" s="80">
        <v>0</v>
      </c>
      <c r="P303" s="80">
        <v>0</v>
      </c>
      <c r="Q303" s="81">
        <v>0</v>
      </c>
      <c r="R303" s="80">
        <v>0</v>
      </c>
      <c r="S303" s="80">
        <v>0</v>
      </c>
      <c r="T303" s="80">
        <v>0</v>
      </c>
      <c r="U303" s="80">
        <v>0</v>
      </c>
      <c r="V303" s="80">
        <v>0</v>
      </c>
    </row>
    <row r="304" spans="1:22" x14ac:dyDescent="0.25">
      <c r="A304">
        <f>COUNTIF('Value Matchup'!$D$356:$D$423,B304)</f>
        <v>0</v>
      </c>
      <c r="B304" s="55" t="s">
        <v>386</v>
      </c>
      <c r="C304" s="59"/>
      <c r="D304" s="59"/>
      <c r="E304" s="59"/>
      <c r="F304" s="59"/>
      <c r="G304" s="59"/>
      <c r="H304" s="59"/>
      <c r="M304" t="s">
        <v>892</v>
      </c>
      <c r="N304" s="79" t="s">
        <v>517</v>
      </c>
      <c r="O304" s="80">
        <v>0.15</v>
      </c>
      <c r="P304" s="80">
        <v>0.14000000000000001</v>
      </c>
      <c r="Q304" s="81">
        <v>0.06</v>
      </c>
      <c r="R304" s="80">
        <v>0.02</v>
      </c>
      <c r="S304" s="80">
        <v>0.01</v>
      </c>
      <c r="T304" s="80">
        <v>0</v>
      </c>
      <c r="U304" s="80">
        <v>0</v>
      </c>
      <c r="V304" s="80">
        <v>0</v>
      </c>
    </row>
    <row r="305" spans="1:22" x14ac:dyDescent="0.25">
      <c r="A305">
        <f>COUNTIF('Value Matchup'!$D$356:$D$423,B305)</f>
        <v>0</v>
      </c>
      <c r="B305" t="s">
        <v>94</v>
      </c>
      <c r="C305" s="59"/>
      <c r="D305" s="59"/>
      <c r="E305" s="59"/>
      <c r="F305" s="59"/>
      <c r="G305" s="59"/>
      <c r="H305" s="59"/>
      <c r="M305" t="s">
        <v>893</v>
      </c>
      <c r="N305" s="79" t="s">
        <v>764</v>
      </c>
      <c r="O305" s="80">
        <v>0</v>
      </c>
      <c r="P305" s="80">
        <v>0</v>
      </c>
      <c r="Q305" s="81">
        <v>0</v>
      </c>
      <c r="R305" s="80">
        <v>0</v>
      </c>
      <c r="S305" s="80">
        <v>0</v>
      </c>
      <c r="T305" s="80">
        <v>0</v>
      </c>
      <c r="U305" s="80">
        <v>0</v>
      </c>
      <c r="V305" s="80">
        <v>0</v>
      </c>
    </row>
    <row r="306" spans="1:22" x14ac:dyDescent="0.25">
      <c r="A306">
        <f>COUNTIF('Value Matchup'!$D$356:$D$423,B306)</f>
        <v>0</v>
      </c>
      <c r="B306" s="55" t="s">
        <v>68</v>
      </c>
      <c r="C306" s="59"/>
      <c r="D306" s="59"/>
      <c r="E306" s="59"/>
      <c r="F306" s="59"/>
      <c r="G306" s="59"/>
      <c r="H306" s="59"/>
      <c r="M306" t="s">
        <v>894</v>
      </c>
      <c r="N306" s="79" t="s">
        <v>542</v>
      </c>
      <c r="O306" s="80">
        <v>0</v>
      </c>
      <c r="P306" s="80">
        <v>0</v>
      </c>
      <c r="Q306" s="81">
        <v>0</v>
      </c>
      <c r="R306" s="80">
        <v>0</v>
      </c>
      <c r="S306" s="80">
        <v>0</v>
      </c>
      <c r="T306" s="80">
        <v>0</v>
      </c>
      <c r="U306" s="80">
        <v>0</v>
      </c>
      <c r="V306" s="80">
        <v>0</v>
      </c>
    </row>
    <row r="307" spans="1:22" x14ac:dyDescent="0.25">
      <c r="A307">
        <f>COUNTIF('Value Matchup'!$D$356:$D$423,B307)</f>
        <v>0</v>
      </c>
      <c r="B307" t="s">
        <v>387</v>
      </c>
      <c r="C307" s="59"/>
      <c r="D307" s="59"/>
      <c r="E307" s="59"/>
      <c r="F307" s="59"/>
      <c r="G307" s="59"/>
      <c r="H307" s="59"/>
      <c r="M307" t="s">
        <v>895</v>
      </c>
      <c r="N307" s="79" t="s">
        <v>534</v>
      </c>
      <c r="O307" s="80">
        <v>0</v>
      </c>
      <c r="P307" s="80">
        <v>0</v>
      </c>
      <c r="Q307" s="81">
        <v>0</v>
      </c>
      <c r="R307" s="80">
        <v>0</v>
      </c>
      <c r="S307" s="80">
        <v>0</v>
      </c>
      <c r="T307" s="80">
        <v>0</v>
      </c>
      <c r="U307" s="80">
        <v>0</v>
      </c>
      <c r="V307" s="80">
        <v>0</v>
      </c>
    </row>
    <row r="308" spans="1:22" x14ac:dyDescent="0.25">
      <c r="A308">
        <f>COUNTIF('Value Matchup'!$D$356:$D$423,B308)</f>
        <v>1</v>
      </c>
      <c r="B308" s="55" t="s">
        <v>55</v>
      </c>
      <c r="C308" s="59">
        <f t="shared" ref="C308:H308" si="54">Q318</f>
        <v>0.22</v>
      </c>
      <c r="D308" s="59">
        <f t="shared" si="54"/>
        <v>0.05</v>
      </c>
      <c r="E308" s="59">
        <f t="shared" si="54"/>
        <v>0.01</v>
      </c>
      <c r="F308" s="59">
        <f t="shared" si="54"/>
        <v>0</v>
      </c>
      <c r="G308" s="59">
        <f t="shared" si="54"/>
        <v>0</v>
      </c>
      <c r="H308" s="59">
        <f t="shared" si="54"/>
        <v>0</v>
      </c>
      <c r="M308" t="s">
        <v>896</v>
      </c>
      <c r="N308" s="79" t="s">
        <v>536</v>
      </c>
      <c r="O308" s="80">
        <v>0</v>
      </c>
      <c r="P308" s="80">
        <v>0</v>
      </c>
      <c r="Q308" s="81">
        <v>0</v>
      </c>
      <c r="R308" s="80">
        <v>0</v>
      </c>
      <c r="S308" s="80">
        <v>0</v>
      </c>
      <c r="T308" s="80">
        <v>0</v>
      </c>
      <c r="U308" s="80">
        <v>0</v>
      </c>
      <c r="V308" s="80">
        <v>0</v>
      </c>
    </row>
    <row r="309" spans="1:22" x14ac:dyDescent="0.25">
      <c r="A309">
        <f>COUNTIF('Value Matchup'!$D$356:$D$423,B309)</f>
        <v>0</v>
      </c>
      <c r="B309" t="s">
        <v>388</v>
      </c>
      <c r="C309" s="59"/>
      <c r="D309" s="59"/>
      <c r="E309" s="59"/>
      <c r="F309" s="59"/>
      <c r="G309" s="59"/>
      <c r="H309" s="59"/>
      <c r="K309">
        <v>3</v>
      </c>
      <c r="L309">
        <v>12</v>
      </c>
      <c r="M309" t="s">
        <v>897</v>
      </c>
      <c r="N309" s="79" t="s">
        <v>513</v>
      </c>
      <c r="O309" s="80">
        <v>1</v>
      </c>
      <c r="P309" s="80">
        <v>1</v>
      </c>
      <c r="Q309" s="81">
        <v>0.88</v>
      </c>
      <c r="R309" s="80">
        <v>0.6</v>
      </c>
      <c r="S309" s="80">
        <v>0.28999999999999998</v>
      </c>
      <c r="T309" s="80">
        <v>0.14000000000000001</v>
      </c>
      <c r="U309" s="80">
        <v>0.06</v>
      </c>
      <c r="V309" s="80">
        <v>0.02</v>
      </c>
    </row>
    <row r="310" spans="1:22" x14ac:dyDescent="0.25">
      <c r="A310">
        <f>COUNTIF('Value Matchup'!$D$356:$D$423,B310)</f>
        <v>0</v>
      </c>
      <c r="B310" s="55" t="s">
        <v>389</v>
      </c>
      <c r="C310" s="59"/>
      <c r="D310" s="59"/>
      <c r="E310" s="59"/>
      <c r="F310" s="59"/>
      <c r="G310" s="59"/>
      <c r="H310" s="59"/>
      <c r="M310" t="s">
        <v>570</v>
      </c>
      <c r="N310" s="79">
        <v>43817</v>
      </c>
      <c r="O310" s="80">
        <v>0</v>
      </c>
      <c r="P310" s="80">
        <v>0</v>
      </c>
      <c r="Q310" s="81">
        <v>0</v>
      </c>
      <c r="R310" s="80">
        <v>0</v>
      </c>
      <c r="S310" s="80">
        <v>0</v>
      </c>
      <c r="T310" s="80">
        <v>0</v>
      </c>
      <c r="U310" s="80">
        <v>0</v>
      </c>
      <c r="V310" s="80">
        <v>0</v>
      </c>
    </row>
    <row r="311" spans="1:22" x14ac:dyDescent="0.25">
      <c r="A311">
        <f>COUNTIF('Value Matchup'!$D$356:$D$423,B311)</f>
        <v>1</v>
      </c>
      <c r="B311" t="s">
        <v>390</v>
      </c>
      <c r="C311" s="59">
        <f t="shared" ref="C311:H311" si="55">Q47</f>
        <v>0.51</v>
      </c>
      <c r="D311" s="59">
        <f t="shared" si="55"/>
        <v>0.13</v>
      </c>
      <c r="E311" s="59">
        <f t="shared" si="55"/>
        <v>0.03</v>
      </c>
      <c r="F311" s="59">
        <f t="shared" si="55"/>
        <v>0.01</v>
      </c>
      <c r="G311" s="59">
        <f t="shared" si="55"/>
        <v>0</v>
      </c>
      <c r="H311" s="59">
        <f t="shared" si="55"/>
        <v>0</v>
      </c>
      <c r="K311">
        <v>10</v>
      </c>
      <c r="L311">
        <v>40</v>
      </c>
      <c r="M311" t="s">
        <v>898</v>
      </c>
      <c r="N311" s="79" t="s">
        <v>647</v>
      </c>
      <c r="O311" s="80">
        <v>0.56000000000000005</v>
      </c>
      <c r="P311" s="80">
        <v>0.51</v>
      </c>
      <c r="Q311" s="81">
        <v>0.15</v>
      </c>
      <c r="R311" s="80">
        <v>0.03</v>
      </c>
      <c r="S311" s="80">
        <v>0</v>
      </c>
      <c r="T311" s="80">
        <v>0</v>
      </c>
      <c r="U311" s="80">
        <v>0</v>
      </c>
      <c r="V311" s="80">
        <v>0</v>
      </c>
    </row>
    <row r="312" spans="1:22" x14ac:dyDescent="0.25">
      <c r="A312">
        <f>COUNTIF('Value Matchup'!$D$356:$D$423,B312)</f>
        <v>0</v>
      </c>
      <c r="B312" s="55" t="s">
        <v>67</v>
      </c>
      <c r="C312" s="59"/>
      <c r="D312" s="59"/>
      <c r="E312" s="59"/>
      <c r="F312" s="59"/>
      <c r="G312" s="59"/>
      <c r="H312" s="59"/>
      <c r="M312" t="s">
        <v>634</v>
      </c>
      <c r="N312" s="79">
        <v>43760</v>
      </c>
      <c r="O312" s="80">
        <v>0</v>
      </c>
      <c r="P312" s="80">
        <v>0</v>
      </c>
      <c r="Q312" s="81">
        <v>0</v>
      </c>
      <c r="R312" s="80">
        <v>0</v>
      </c>
      <c r="S312" s="80">
        <v>0</v>
      </c>
      <c r="T312" s="80">
        <v>0</v>
      </c>
      <c r="U312" s="80">
        <v>0</v>
      </c>
      <c r="V312" s="80">
        <v>0</v>
      </c>
    </row>
    <row r="313" spans="1:22" x14ac:dyDescent="0.25">
      <c r="A313">
        <f>COUNTIF('Value Matchup'!$D$356:$D$423,B313)</f>
        <v>0</v>
      </c>
      <c r="B313" t="s">
        <v>391</v>
      </c>
      <c r="C313" s="59"/>
      <c r="D313" s="59"/>
      <c r="E313" s="59"/>
      <c r="F313" s="59"/>
      <c r="G313" s="59"/>
      <c r="H313" s="59"/>
      <c r="M313" t="s">
        <v>635</v>
      </c>
      <c r="N313" s="79">
        <v>43817</v>
      </c>
      <c r="O313" s="80">
        <v>0</v>
      </c>
      <c r="P313" s="80">
        <v>0</v>
      </c>
      <c r="Q313" s="81">
        <v>0</v>
      </c>
      <c r="R313" s="80">
        <v>0</v>
      </c>
      <c r="S313" s="80">
        <v>0</v>
      </c>
      <c r="T313" s="80">
        <v>0</v>
      </c>
      <c r="U313" s="80">
        <v>0</v>
      </c>
      <c r="V313" s="80">
        <v>0</v>
      </c>
    </row>
    <row r="314" spans="1:22" x14ac:dyDescent="0.25">
      <c r="A314">
        <f>COUNTIF('Value Matchup'!$D$356:$D$423,B314)</f>
        <v>0</v>
      </c>
      <c r="B314" s="55" t="s">
        <v>392</v>
      </c>
      <c r="C314" s="59"/>
      <c r="D314" s="59"/>
      <c r="E314" s="59"/>
      <c r="F314" s="59"/>
      <c r="G314" s="59"/>
      <c r="H314" s="59"/>
      <c r="M314" t="s">
        <v>899</v>
      </c>
      <c r="N314" s="79">
        <v>43582</v>
      </c>
      <c r="O314" s="80">
        <v>0</v>
      </c>
      <c r="P314" s="80">
        <v>0</v>
      </c>
      <c r="Q314" s="81">
        <v>0</v>
      </c>
      <c r="R314" s="80">
        <v>0</v>
      </c>
      <c r="S314" s="80">
        <v>0</v>
      </c>
      <c r="T314" s="80">
        <v>0</v>
      </c>
      <c r="U314" s="80">
        <v>0</v>
      </c>
      <c r="V314" s="80">
        <v>0</v>
      </c>
    </row>
    <row r="315" spans="1:22" x14ac:dyDescent="0.25">
      <c r="A315">
        <f>COUNTIF('Value Matchup'!$D$356:$D$423,B315)</f>
        <v>0</v>
      </c>
      <c r="B315" t="s">
        <v>393</v>
      </c>
      <c r="C315" s="59"/>
      <c r="D315" s="59"/>
      <c r="E315" s="59"/>
      <c r="F315" s="59"/>
      <c r="G315" s="59"/>
      <c r="H315" s="59"/>
      <c r="M315" t="s">
        <v>900</v>
      </c>
      <c r="N315" s="79" t="s">
        <v>515</v>
      </c>
      <c r="O315" s="80">
        <v>0</v>
      </c>
      <c r="P315" s="80">
        <v>0</v>
      </c>
      <c r="Q315" s="81">
        <v>0</v>
      </c>
      <c r="R315" s="80">
        <v>0</v>
      </c>
      <c r="S315" s="80">
        <v>0</v>
      </c>
      <c r="T315" s="80">
        <v>0</v>
      </c>
      <c r="U315" s="80">
        <v>0</v>
      </c>
      <c r="V315" s="80">
        <v>0</v>
      </c>
    </row>
    <row r="316" spans="1:22" x14ac:dyDescent="0.25">
      <c r="A316">
        <f>COUNTIF('Value Matchup'!$D$356:$D$423,B316)</f>
        <v>0</v>
      </c>
      <c r="B316" s="55" t="s">
        <v>394</v>
      </c>
      <c r="C316" s="59"/>
      <c r="D316" s="59"/>
      <c r="E316" s="59"/>
      <c r="F316" s="59"/>
      <c r="G316" s="59"/>
      <c r="H316" s="59"/>
      <c r="M316" t="s">
        <v>901</v>
      </c>
      <c r="N316" s="79" t="s">
        <v>544</v>
      </c>
      <c r="O316" s="80">
        <v>0</v>
      </c>
      <c r="P316" s="80">
        <v>0</v>
      </c>
      <c r="Q316" s="81">
        <v>0</v>
      </c>
      <c r="R316" s="80">
        <v>0</v>
      </c>
      <c r="S316" s="80">
        <v>0</v>
      </c>
      <c r="T316" s="80">
        <v>0</v>
      </c>
      <c r="U316" s="80">
        <v>0</v>
      </c>
      <c r="V316" s="80">
        <v>0</v>
      </c>
    </row>
    <row r="317" spans="1:22" x14ac:dyDescent="0.25">
      <c r="A317">
        <f>COUNTIF('Value Matchup'!$D$356:$D$423,B317)</f>
        <v>0</v>
      </c>
      <c r="B317" t="s">
        <v>395</v>
      </c>
      <c r="C317" s="59"/>
      <c r="D317" s="59"/>
      <c r="E317" s="59"/>
      <c r="F317" s="59"/>
      <c r="G317" s="59"/>
      <c r="H317" s="59"/>
      <c r="M317" t="s">
        <v>902</v>
      </c>
      <c r="N317" s="79">
        <v>43789</v>
      </c>
      <c r="O317" s="80">
        <v>0</v>
      </c>
      <c r="P317" s="80">
        <v>0</v>
      </c>
      <c r="Q317" s="81">
        <v>0</v>
      </c>
      <c r="R317" s="80">
        <v>0</v>
      </c>
      <c r="S317" s="80">
        <v>0</v>
      </c>
      <c r="T317" s="80">
        <v>0</v>
      </c>
      <c r="U317" s="80">
        <v>0</v>
      </c>
      <c r="V317" s="80">
        <v>0</v>
      </c>
    </row>
    <row r="318" spans="1:22" x14ac:dyDescent="0.25">
      <c r="A318">
        <f>COUNTIF('Value Matchup'!$D$356:$D$423,B318)</f>
        <v>0</v>
      </c>
      <c r="B318" s="55" t="s">
        <v>396</v>
      </c>
      <c r="C318" s="59"/>
      <c r="D318" s="59"/>
      <c r="E318" s="59"/>
      <c r="F318" s="59"/>
      <c r="G318" s="59"/>
      <c r="H318" s="59"/>
      <c r="K318">
        <v>12</v>
      </c>
      <c r="L318">
        <v>48</v>
      </c>
      <c r="M318" t="s">
        <v>903</v>
      </c>
      <c r="N318" s="79" t="s">
        <v>758</v>
      </c>
      <c r="O318" s="80">
        <v>1</v>
      </c>
      <c r="P318" s="80">
        <v>0.95</v>
      </c>
      <c r="Q318" s="81">
        <v>0.22</v>
      </c>
      <c r="R318" s="80">
        <v>0.05</v>
      </c>
      <c r="S318" s="80">
        <v>0.01</v>
      </c>
      <c r="T318" s="80">
        <v>0</v>
      </c>
      <c r="U318" s="80">
        <v>0</v>
      </c>
      <c r="V318" s="80">
        <v>0</v>
      </c>
    </row>
    <row r="319" spans="1:22" x14ac:dyDescent="0.25">
      <c r="A319">
        <f>COUNTIF('Value Matchup'!$D$356:$D$423,B319)</f>
        <v>0</v>
      </c>
      <c r="B319" t="s">
        <v>397</v>
      </c>
      <c r="C319" s="59"/>
      <c r="D319" s="59"/>
      <c r="E319" s="59"/>
      <c r="F319" s="59"/>
      <c r="G319" s="59"/>
      <c r="H319" s="59"/>
      <c r="M319" t="s">
        <v>904</v>
      </c>
      <c r="N319" s="79">
        <v>43761</v>
      </c>
      <c r="O319" s="80">
        <v>0</v>
      </c>
      <c r="P319" s="80">
        <v>0</v>
      </c>
      <c r="Q319" s="81">
        <v>0</v>
      </c>
      <c r="R319" s="80">
        <v>0</v>
      </c>
      <c r="S319" s="80">
        <v>0</v>
      </c>
      <c r="T319" s="80">
        <v>0</v>
      </c>
      <c r="U319" s="80">
        <v>0</v>
      </c>
      <c r="V319" s="80">
        <v>0</v>
      </c>
    </row>
    <row r="320" spans="1:22" x14ac:dyDescent="0.25">
      <c r="A320">
        <f>COUNTIF('Value Matchup'!$D$356:$D$423,B320)</f>
        <v>0</v>
      </c>
      <c r="B320" s="55" t="s">
        <v>85</v>
      </c>
      <c r="C320" s="59"/>
      <c r="D320" s="59"/>
      <c r="E320" s="59"/>
      <c r="F320" s="59"/>
      <c r="G320" s="59"/>
      <c r="H320" s="59"/>
      <c r="M320" t="s">
        <v>905</v>
      </c>
      <c r="N320" s="79" t="s">
        <v>571</v>
      </c>
      <c r="O320" s="80">
        <v>0</v>
      </c>
      <c r="P320" s="80">
        <v>0</v>
      </c>
      <c r="Q320" s="81">
        <v>0</v>
      </c>
      <c r="R320" s="80">
        <v>0</v>
      </c>
      <c r="S320" s="80">
        <v>0</v>
      </c>
      <c r="T320" s="80">
        <v>0</v>
      </c>
      <c r="U320" s="80">
        <v>0</v>
      </c>
      <c r="V320" s="80">
        <v>0</v>
      </c>
    </row>
    <row r="321" spans="1:22" x14ac:dyDescent="0.25">
      <c r="A321">
        <f>COUNTIF('Value Matchup'!$D$356:$D$423,B321)</f>
        <v>0</v>
      </c>
      <c r="B321" t="s">
        <v>398</v>
      </c>
      <c r="C321" s="59"/>
      <c r="D321" s="59"/>
      <c r="E321" s="59"/>
      <c r="F321" s="59"/>
      <c r="G321" s="59"/>
      <c r="H321" s="59"/>
      <c r="M321" t="s">
        <v>906</v>
      </c>
      <c r="N321" s="79" t="s">
        <v>541</v>
      </c>
      <c r="O321" s="80">
        <v>0</v>
      </c>
      <c r="P321" s="80">
        <v>0</v>
      </c>
      <c r="Q321" s="81">
        <v>0</v>
      </c>
      <c r="R321" s="80">
        <v>0</v>
      </c>
      <c r="S321" s="80">
        <v>0</v>
      </c>
      <c r="T321" s="80">
        <v>0</v>
      </c>
      <c r="U321" s="80">
        <v>0</v>
      </c>
      <c r="V321" s="80">
        <v>0</v>
      </c>
    </row>
    <row r="322" spans="1:22" x14ac:dyDescent="0.25">
      <c r="A322">
        <f>COUNTIF('Value Matchup'!$D$356:$D$423,B322)</f>
        <v>0</v>
      </c>
      <c r="B322" s="55" t="s">
        <v>399</v>
      </c>
      <c r="C322" s="59"/>
      <c r="D322" s="59"/>
      <c r="E322" s="59"/>
      <c r="F322" s="59"/>
      <c r="G322" s="59"/>
      <c r="H322" s="59"/>
      <c r="M322" t="s">
        <v>907</v>
      </c>
      <c r="N322" s="79" t="s">
        <v>535</v>
      </c>
      <c r="O322" s="80">
        <v>0</v>
      </c>
      <c r="P322" s="80">
        <v>0</v>
      </c>
      <c r="Q322" s="81">
        <v>0</v>
      </c>
      <c r="R322" s="80">
        <v>0</v>
      </c>
      <c r="S322" s="80">
        <v>0</v>
      </c>
      <c r="T322" s="80">
        <v>0</v>
      </c>
      <c r="U322" s="80">
        <v>0</v>
      </c>
      <c r="V322" s="80">
        <v>0</v>
      </c>
    </row>
    <row r="323" spans="1:22" x14ac:dyDescent="0.25">
      <c r="A323">
        <f>COUNTIF('Value Matchup'!$D$356:$D$423,B323)</f>
        <v>0</v>
      </c>
      <c r="B323" t="s">
        <v>400</v>
      </c>
      <c r="C323" s="59"/>
      <c r="D323" s="59"/>
      <c r="E323" s="59"/>
      <c r="F323" s="59"/>
      <c r="G323" s="59"/>
      <c r="H323" s="59"/>
      <c r="M323" t="s">
        <v>908</v>
      </c>
      <c r="N323" s="79">
        <v>43790</v>
      </c>
      <c r="O323" s="80">
        <v>0</v>
      </c>
      <c r="P323" s="80">
        <v>0</v>
      </c>
      <c r="Q323" s="81">
        <v>0</v>
      </c>
      <c r="R323" s="80">
        <v>0</v>
      </c>
      <c r="S323" s="80">
        <v>0</v>
      </c>
      <c r="T323" s="80">
        <v>0</v>
      </c>
      <c r="U323" s="80">
        <v>0</v>
      </c>
      <c r="V323" s="80">
        <v>0</v>
      </c>
    </row>
    <row r="324" spans="1:22" x14ac:dyDescent="0.25">
      <c r="A324">
        <f>COUNTIF('Value Matchup'!$D$356:$D$423,B324)</f>
        <v>0</v>
      </c>
      <c r="B324" s="55" t="s">
        <v>65</v>
      </c>
      <c r="C324" s="59"/>
      <c r="D324" s="59"/>
      <c r="E324" s="59"/>
      <c r="F324" s="59"/>
      <c r="G324" s="59"/>
      <c r="H324" s="59"/>
      <c r="M324" t="s">
        <v>909</v>
      </c>
      <c r="N324" s="79" t="s">
        <v>454</v>
      </c>
      <c r="O324" s="80">
        <v>0</v>
      </c>
      <c r="P324" s="80">
        <v>0</v>
      </c>
      <c r="Q324" s="81">
        <v>0</v>
      </c>
      <c r="R324" s="80">
        <v>0</v>
      </c>
      <c r="S324" s="80">
        <v>0</v>
      </c>
      <c r="T324" s="80">
        <v>0</v>
      </c>
      <c r="U324" s="80">
        <v>0</v>
      </c>
      <c r="V324" s="80">
        <v>0</v>
      </c>
    </row>
    <row r="325" spans="1:22" x14ac:dyDescent="0.25">
      <c r="A325">
        <f>COUNTIF('Value Matchup'!$D$356:$D$423,B325)</f>
        <v>1</v>
      </c>
      <c r="B325" t="s">
        <v>401</v>
      </c>
      <c r="C325" s="59">
        <f t="shared" ref="C325:H325" si="56">Q325</f>
        <v>0.43</v>
      </c>
      <c r="D325" s="59">
        <f t="shared" si="56"/>
        <v>0.11</v>
      </c>
      <c r="E325" s="59">
        <f t="shared" si="56"/>
        <v>0.03</v>
      </c>
      <c r="F325" s="59">
        <f t="shared" si="56"/>
        <v>0.01</v>
      </c>
      <c r="G325" s="59">
        <f t="shared" si="56"/>
        <v>0</v>
      </c>
      <c r="H325" s="59">
        <f t="shared" si="56"/>
        <v>0</v>
      </c>
      <c r="K325">
        <v>10</v>
      </c>
      <c r="L325">
        <v>38</v>
      </c>
      <c r="M325" t="s">
        <v>910</v>
      </c>
      <c r="N325" s="79" t="s">
        <v>648</v>
      </c>
      <c r="O325" s="80">
        <v>1</v>
      </c>
      <c r="P325" s="80">
        <v>1</v>
      </c>
      <c r="Q325" s="81">
        <v>0.43</v>
      </c>
      <c r="R325" s="80">
        <v>0.11</v>
      </c>
      <c r="S325" s="80">
        <v>0.03</v>
      </c>
      <c r="T325" s="80">
        <v>0.01</v>
      </c>
      <c r="U325" s="80">
        <v>0</v>
      </c>
      <c r="V325" s="80">
        <v>0</v>
      </c>
    </row>
    <row r="326" spans="1:22" x14ac:dyDescent="0.25">
      <c r="A326">
        <f>COUNTIF('Value Matchup'!$D$356:$D$423,B326)</f>
        <v>0</v>
      </c>
      <c r="B326" s="55" t="s">
        <v>402</v>
      </c>
      <c r="C326" s="59"/>
      <c r="D326" s="59"/>
      <c r="E326" s="59"/>
      <c r="F326" s="59"/>
      <c r="G326" s="59"/>
      <c r="H326" s="59"/>
      <c r="M326" t="s">
        <v>911</v>
      </c>
      <c r="N326" s="79" t="s">
        <v>454</v>
      </c>
      <c r="O326" s="80">
        <v>0</v>
      </c>
      <c r="P326" s="80">
        <v>0</v>
      </c>
      <c r="Q326" s="81">
        <v>0</v>
      </c>
      <c r="R326" s="80">
        <v>0</v>
      </c>
      <c r="S326" s="80">
        <v>0</v>
      </c>
      <c r="T326" s="80">
        <v>0</v>
      </c>
      <c r="U326" s="80">
        <v>0</v>
      </c>
      <c r="V326" s="80">
        <v>0</v>
      </c>
    </row>
    <row r="327" spans="1:22" x14ac:dyDescent="0.25">
      <c r="A327">
        <f>COUNTIF('Value Matchup'!$D$356:$D$423,B327)</f>
        <v>0</v>
      </c>
      <c r="B327" t="s">
        <v>403</v>
      </c>
      <c r="C327" s="59"/>
      <c r="D327" s="59"/>
      <c r="E327" s="59"/>
      <c r="F327" s="59"/>
      <c r="G327" s="59"/>
      <c r="H327" s="59"/>
      <c r="M327" t="s">
        <v>912</v>
      </c>
      <c r="N327" s="79" t="s">
        <v>536</v>
      </c>
      <c r="O327" s="80">
        <v>0.01</v>
      </c>
      <c r="P327" s="80">
        <v>0</v>
      </c>
      <c r="Q327" s="81">
        <v>0</v>
      </c>
      <c r="R327" s="80">
        <v>0</v>
      </c>
      <c r="S327" s="80">
        <v>0</v>
      </c>
      <c r="T327" s="80">
        <v>0</v>
      </c>
      <c r="U327" s="80">
        <v>0</v>
      </c>
      <c r="V327" s="80">
        <v>0</v>
      </c>
    </row>
    <row r="328" spans="1:22" x14ac:dyDescent="0.25">
      <c r="A328">
        <f>COUNTIF('Value Matchup'!$D$356:$D$423,B328)</f>
        <v>0</v>
      </c>
      <c r="B328" s="55" t="s">
        <v>404</v>
      </c>
      <c r="C328" s="59"/>
      <c r="D328" s="59"/>
      <c r="E328" s="59"/>
      <c r="F328" s="59"/>
      <c r="G328" s="59"/>
      <c r="H328" s="59"/>
      <c r="M328" t="s">
        <v>638</v>
      </c>
      <c r="N328" s="79" t="s">
        <v>549</v>
      </c>
      <c r="O328" s="80">
        <v>0</v>
      </c>
      <c r="P328" s="80">
        <v>0</v>
      </c>
      <c r="Q328" s="81">
        <v>0</v>
      </c>
      <c r="R328" s="80">
        <v>0</v>
      </c>
      <c r="S328" s="80">
        <v>0</v>
      </c>
      <c r="T328" s="80">
        <v>0</v>
      </c>
      <c r="U328" s="80">
        <v>0</v>
      </c>
      <c r="V328" s="80">
        <v>0</v>
      </c>
    </row>
    <row r="329" spans="1:22" x14ac:dyDescent="0.25">
      <c r="A329">
        <f>COUNTIF('Value Matchup'!$D$356:$D$423,B329)</f>
        <v>0</v>
      </c>
      <c r="B329" t="s">
        <v>32</v>
      </c>
      <c r="C329" s="59"/>
      <c r="D329" s="59"/>
      <c r="E329" s="59"/>
      <c r="F329" s="59"/>
      <c r="G329" s="59"/>
      <c r="H329" s="59"/>
      <c r="M329" t="s">
        <v>737</v>
      </c>
      <c r="N329" s="79">
        <v>43731</v>
      </c>
      <c r="O329" s="80">
        <v>0</v>
      </c>
      <c r="P329" s="80">
        <v>0</v>
      </c>
      <c r="Q329" s="81">
        <v>0</v>
      </c>
      <c r="R329" s="80">
        <v>0</v>
      </c>
      <c r="S329" s="80">
        <v>0</v>
      </c>
      <c r="T329" s="80">
        <v>0</v>
      </c>
      <c r="U329" s="80">
        <v>0</v>
      </c>
      <c r="V329" s="80">
        <v>0</v>
      </c>
    </row>
    <row r="330" spans="1:22" x14ac:dyDescent="0.25">
      <c r="A330">
        <f>COUNTIF('Value Matchup'!$D$356:$D$423,B330)</f>
        <v>0</v>
      </c>
      <c r="B330" s="55" t="s">
        <v>78</v>
      </c>
      <c r="C330" s="59"/>
      <c r="D330" s="59"/>
      <c r="E330" s="59"/>
      <c r="F330" s="59"/>
      <c r="G330" s="59"/>
      <c r="H330" s="59"/>
      <c r="K330">
        <v>8</v>
      </c>
      <c r="L330">
        <v>31</v>
      </c>
      <c r="M330" t="s">
        <v>913</v>
      </c>
      <c r="N330" s="79" t="s">
        <v>647</v>
      </c>
      <c r="O330" s="80">
        <v>0.99</v>
      </c>
      <c r="P330" s="80">
        <v>0.99</v>
      </c>
      <c r="Q330" s="81">
        <v>0.48</v>
      </c>
      <c r="R330" s="80">
        <v>0.11</v>
      </c>
      <c r="S330" s="80">
        <v>0.04</v>
      </c>
      <c r="T330" s="80">
        <v>0.01</v>
      </c>
      <c r="U330" s="80">
        <v>0</v>
      </c>
      <c r="V330" s="80">
        <v>0</v>
      </c>
    </row>
    <row r="331" spans="1:22" x14ac:dyDescent="0.25">
      <c r="A331">
        <f>COUNTIF('Value Matchup'!$D$356:$D$423,B331)</f>
        <v>1</v>
      </c>
      <c r="B331" t="s">
        <v>47</v>
      </c>
      <c r="C331" s="59">
        <f>Q330</f>
        <v>0.48</v>
      </c>
      <c r="D331" s="59">
        <f t="shared" ref="D331:H335" si="57">R330</f>
        <v>0.11</v>
      </c>
      <c r="E331" s="59">
        <f t="shared" si="57"/>
        <v>0.04</v>
      </c>
      <c r="F331" s="59">
        <f t="shared" si="57"/>
        <v>0.01</v>
      </c>
      <c r="G331" s="59">
        <f t="shared" si="57"/>
        <v>0</v>
      </c>
      <c r="H331" s="59">
        <f t="shared" si="57"/>
        <v>0</v>
      </c>
      <c r="K331">
        <v>13</v>
      </c>
      <c r="L331">
        <v>54</v>
      </c>
      <c r="M331" t="s">
        <v>914</v>
      </c>
      <c r="N331" s="79" t="s">
        <v>747</v>
      </c>
      <c r="O331" s="80">
        <v>1</v>
      </c>
      <c r="P331" s="80">
        <v>0.92</v>
      </c>
      <c r="Q331" s="81">
        <v>0.16</v>
      </c>
      <c r="R331" s="80">
        <v>0.04</v>
      </c>
      <c r="S331" s="80">
        <v>0.01</v>
      </c>
      <c r="T331" s="80">
        <v>0</v>
      </c>
      <c r="U331" s="80">
        <v>0</v>
      </c>
      <c r="V331" s="80">
        <v>0</v>
      </c>
    </row>
    <row r="332" spans="1:22" x14ac:dyDescent="0.25">
      <c r="A332">
        <f>COUNTIF('Value Matchup'!$D$356:$D$423,B332)</f>
        <v>1</v>
      </c>
      <c r="B332" s="55" t="s">
        <v>405</v>
      </c>
      <c r="C332" s="59">
        <f>Q331</f>
        <v>0.16</v>
      </c>
      <c r="D332" s="59">
        <f t="shared" si="57"/>
        <v>0.04</v>
      </c>
      <c r="E332" s="59">
        <f t="shared" si="57"/>
        <v>0.01</v>
      </c>
      <c r="F332" s="59">
        <f t="shared" si="57"/>
        <v>0</v>
      </c>
      <c r="G332" s="59">
        <f t="shared" si="57"/>
        <v>0</v>
      </c>
      <c r="H332" s="59">
        <f t="shared" si="57"/>
        <v>0</v>
      </c>
      <c r="K332">
        <v>5</v>
      </c>
      <c r="L332">
        <v>17</v>
      </c>
      <c r="M332" t="s">
        <v>915</v>
      </c>
      <c r="N332" s="79" t="s">
        <v>750</v>
      </c>
      <c r="O332" s="80">
        <v>1</v>
      </c>
      <c r="P332" s="80">
        <v>1</v>
      </c>
      <c r="Q332" s="81">
        <v>0.73</v>
      </c>
      <c r="R332" s="80">
        <v>0.36</v>
      </c>
      <c r="S332" s="80">
        <v>0.13</v>
      </c>
      <c r="T332" s="80">
        <v>0.05</v>
      </c>
      <c r="U332" s="80">
        <v>0.01</v>
      </c>
      <c r="V332" s="80">
        <v>0</v>
      </c>
    </row>
    <row r="333" spans="1:22" x14ac:dyDescent="0.25">
      <c r="A333">
        <f>COUNTIF('Value Matchup'!$D$356:$D$423,B333)</f>
        <v>1</v>
      </c>
      <c r="B333" t="s">
        <v>50</v>
      </c>
      <c r="C333" s="59">
        <f>Q332</f>
        <v>0.73</v>
      </c>
      <c r="D333" s="59">
        <f t="shared" si="57"/>
        <v>0.36</v>
      </c>
      <c r="E333" s="59">
        <f t="shared" si="57"/>
        <v>0.13</v>
      </c>
      <c r="F333" s="59">
        <f t="shared" si="57"/>
        <v>0.05</v>
      </c>
      <c r="G333" s="59">
        <f t="shared" si="57"/>
        <v>0.01</v>
      </c>
      <c r="H333" s="59">
        <f t="shared" si="57"/>
        <v>0</v>
      </c>
      <c r="K333">
        <v>1</v>
      </c>
      <c r="L333">
        <v>1</v>
      </c>
      <c r="M333" t="s">
        <v>916</v>
      </c>
      <c r="N333" s="79" t="s">
        <v>646</v>
      </c>
      <c r="O333" s="80">
        <v>1</v>
      </c>
      <c r="P333" s="80">
        <v>1</v>
      </c>
      <c r="Q333" s="81">
        <v>0.99</v>
      </c>
      <c r="R333" s="80">
        <v>0.84</v>
      </c>
      <c r="S333" s="80">
        <v>0.61</v>
      </c>
      <c r="T333" s="80">
        <v>0.4</v>
      </c>
      <c r="U333" s="80">
        <v>0.24</v>
      </c>
      <c r="V333" s="80">
        <v>0.14000000000000001</v>
      </c>
    </row>
    <row r="334" spans="1:22" x14ac:dyDescent="0.25">
      <c r="A334">
        <f>COUNTIF('Value Matchup'!$D$356:$D$423,B334)</f>
        <v>1</v>
      </c>
      <c r="B334" s="55" t="s">
        <v>61</v>
      </c>
      <c r="C334" s="59">
        <f>Q333</f>
        <v>0.99</v>
      </c>
      <c r="D334" s="59">
        <f t="shared" si="57"/>
        <v>0.84</v>
      </c>
      <c r="E334" s="59">
        <f t="shared" si="57"/>
        <v>0.61</v>
      </c>
      <c r="F334" s="59">
        <f t="shared" si="57"/>
        <v>0.4</v>
      </c>
      <c r="G334" s="59">
        <f t="shared" si="57"/>
        <v>0.24</v>
      </c>
      <c r="H334" s="59">
        <f t="shared" si="57"/>
        <v>0.14000000000000001</v>
      </c>
      <c r="K334">
        <v>6</v>
      </c>
      <c r="L334">
        <v>21</v>
      </c>
      <c r="M334" t="s">
        <v>917</v>
      </c>
      <c r="N334" s="79" t="s">
        <v>533</v>
      </c>
      <c r="O334" s="80">
        <v>1</v>
      </c>
      <c r="P334" s="80">
        <v>1</v>
      </c>
      <c r="Q334" s="81">
        <v>0.77</v>
      </c>
      <c r="R334" s="80">
        <v>0.37</v>
      </c>
      <c r="S334" s="80">
        <v>0.17</v>
      </c>
      <c r="T334" s="80">
        <v>7.0000000000000007E-2</v>
      </c>
      <c r="U334" s="80">
        <v>0.03</v>
      </c>
      <c r="V334" s="80">
        <v>0.01</v>
      </c>
    </row>
    <row r="335" spans="1:22" x14ac:dyDescent="0.25">
      <c r="A335">
        <f>COUNTIF('Value Matchup'!$D$356:$D$423,B335)</f>
        <v>1</v>
      </c>
      <c r="B335" t="s">
        <v>406</v>
      </c>
      <c r="C335" s="59">
        <f>Q334</f>
        <v>0.77</v>
      </c>
      <c r="D335" s="59">
        <f t="shared" si="57"/>
        <v>0.37</v>
      </c>
      <c r="E335" s="59">
        <f t="shared" si="57"/>
        <v>0.17</v>
      </c>
      <c r="F335" s="59">
        <f t="shared" si="57"/>
        <v>7.0000000000000007E-2</v>
      </c>
      <c r="G335" s="59">
        <f t="shared" si="57"/>
        <v>0.03</v>
      </c>
      <c r="H335" s="59">
        <f t="shared" si="57"/>
        <v>0.01</v>
      </c>
      <c r="M335" t="s">
        <v>637</v>
      </c>
      <c r="N335" s="79">
        <v>43790</v>
      </c>
      <c r="O335" s="80">
        <v>0</v>
      </c>
      <c r="P335" s="80">
        <v>0</v>
      </c>
      <c r="Q335" s="81">
        <v>0</v>
      </c>
      <c r="R335" s="80">
        <v>0</v>
      </c>
      <c r="S335" s="80">
        <v>0</v>
      </c>
      <c r="T335" s="80">
        <v>0</v>
      </c>
      <c r="U335" s="80">
        <v>0</v>
      </c>
      <c r="V335" s="80">
        <v>0</v>
      </c>
    </row>
    <row r="336" spans="1:22" x14ac:dyDescent="0.25">
      <c r="A336">
        <f>COUNTIF('Value Matchup'!$D$356:$D$423,B336)</f>
        <v>0</v>
      </c>
      <c r="B336" s="55" t="s">
        <v>407</v>
      </c>
      <c r="C336" s="59"/>
      <c r="D336" s="59"/>
      <c r="E336" s="59"/>
      <c r="F336" s="59"/>
      <c r="G336" s="59"/>
      <c r="H336" s="59"/>
      <c r="M336" t="s">
        <v>640</v>
      </c>
      <c r="N336" s="79" t="s">
        <v>442</v>
      </c>
      <c r="O336" s="80">
        <v>0</v>
      </c>
      <c r="P336" s="80">
        <v>0</v>
      </c>
      <c r="Q336" s="81">
        <v>0</v>
      </c>
      <c r="R336" s="80">
        <v>0</v>
      </c>
      <c r="S336" s="80">
        <v>0</v>
      </c>
      <c r="T336" s="80">
        <v>0</v>
      </c>
      <c r="U336" s="80">
        <v>0</v>
      </c>
      <c r="V336" s="80">
        <v>0</v>
      </c>
    </row>
    <row r="337" spans="1:22" x14ac:dyDescent="0.25">
      <c r="A337">
        <f>COUNTIF('Value Matchup'!$D$356:$D$423,B337)</f>
        <v>0</v>
      </c>
      <c r="B337" t="s">
        <v>408</v>
      </c>
      <c r="C337" s="59"/>
      <c r="D337" s="59"/>
      <c r="E337" s="59"/>
      <c r="F337" s="59"/>
      <c r="G337" s="59"/>
      <c r="H337" s="59"/>
      <c r="M337" t="s">
        <v>738</v>
      </c>
      <c r="N337" s="79">
        <v>43789</v>
      </c>
      <c r="O337" s="80">
        <v>0</v>
      </c>
      <c r="P337" s="80">
        <v>0</v>
      </c>
      <c r="Q337" s="81">
        <v>0</v>
      </c>
      <c r="R337" s="80">
        <v>0</v>
      </c>
      <c r="S337" s="80">
        <v>0</v>
      </c>
      <c r="T337" s="80">
        <v>0</v>
      </c>
      <c r="U337" s="80">
        <v>0</v>
      </c>
      <c r="V337" s="80">
        <v>0</v>
      </c>
    </row>
    <row r="338" spans="1:22" x14ac:dyDescent="0.25">
      <c r="A338">
        <f>COUNTIF('Value Matchup'!$D$356:$D$423,B338)</f>
        <v>0</v>
      </c>
      <c r="B338" s="55" t="s">
        <v>409</v>
      </c>
      <c r="C338" s="59"/>
      <c r="D338" s="59"/>
      <c r="E338" s="59"/>
      <c r="F338" s="59"/>
      <c r="G338" s="59"/>
      <c r="H338" s="59"/>
      <c r="K338">
        <v>8</v>
      </c>
      <c r="L338">
        <v>29</v>
      </c>
      <c r="M338" t="s">
        <v>918</v>
      </c>
      <c r="N338" s="79" t="s">
        <v>651</v>
      </c>
      <c r="O338" s="80">
        <v>1</v>
      </c>
      <c r="P338" s="80">
        <v>1</v>
      </c>
      <c r="Q338" s="81">
        <v>0.49</v>
      </c>
      <c r="R338" s="80">
        <v>0.12</v>
      </c>
      <c r="S338" s="80">
        <v>0.03</v>
      </c>
      <c r="T338" s="80">
        <v>0.01</v>
      </c>
      <c r="U338" s="80">
        <v>0</v>
      </c>
      <c r="V338" s="80">
        <v>0</v>
      </c>
    </row>
    <row r="339" spans="1:22" x14ac:dyDescent="0.25">
      <c r="A339">
        <f>COUNTIF('Value Matchup'!$D$356:$D$423,B339)</f>
        <v>1</v>
      </c>
      <c r="B339" t="s">
        <v>410</v>
      </c>
      <c r="C339" s="59">
        <f t="shared" ref="C339:H339" si="58">Q338</f>
        <v>0.49</v>
      </c>
      <c r="D339" s="59">
        <f t="shared" si="58"/>
        <v>0.12</v>
      </c>
      <c r="E339" s="59">
        <f t="shared" si="58"/>
        <v>0.03</v>
      </c>
      <c r="F339" s="59">
        <f t="shared" si="58"/>
        <v>0.01</v>
      </c>
      <c r="G339" s="59">
        <f t="shared" si="58"/>
        <v>0</v>
      </c>
      <c r="H339" s="59">
        <f t="shared" si="58"/>
        <v>0</v>
      </c>
      <c r="M339" t="s">
        <v>739</v>
      </c>
      <c r="N339" s="79">
        <v>43790</v>
      </c>
      <c r="O339" s="80">
        <v>0</v>
      </c>
      <c r="P339" s="80">
        <v>0</v>
      </c>
      <c r="Q339" s="81">
        <v>0</v>
      </c>
      <c r="R339" s="80">
        <v>0</v>
      </c>
      <c r="S339" s="80">
        <v>0</v>
      </c>
      <c r="T339" s="80">
        <v>0</v>
      </c>
      <c r="U339" s="80">
        <v>0</v>
      </c>
      <c r="V339" s="80">
        <v>0</v>
      </c>
    </row>
    <row r="340" spans="1:22" x14ac:dyDescent="0.25">
      <c r="A340">
        <f>COUNTIF('Value Matchup'!$D$356:$D$423,B340)</f>
        <v>0</v>
      </c>
      <c r="B340" s="55" t="s">
        <v>411</v>
      </c>
      <c r="C340" s="59"/>
      <c r="D340" s="59"/>
      <c r="E340" s="59"/>
      <c r="F340" s="59"/>
      <c r="G340" s="59"/>
      <c r="H340" s="59"/>
      <c r="M340" t="s">
        <v>919</v>
      </c>
      <c r="N340" s="79" t="s">
        <v>546</v>
      </c>
      <c r="O340" s="80">
        <v>0</v>
      </c>
      <c r="P340" s="80">
        <v>0</v>
      </c>
      <c r="Q340" s="81">
        <v>0</v>
      </c>
      <c r="R340" s="80">
        <v>0</v>
      </c>
      <c r="S340" s="80">
        <v>0</v>
      </c>
      <c r="T340" s="80">
        <v>0</v>
      </c>
      <c r="U340" s="80">
        <v>0</v>
      </c>
      <c r="V340" s="80">
        <v>0</v>
      </c>
    </row>
    <row r="341" spans="1:22" x14ac:dyDescent="0.25">
      <c r="A341">
        <f>COUNTIF('Value Matchup'!$D$356:$D$423,B341)</f>
        <v>0</v>
      </c>
      <c r="B341" t="s">
        <v>412</v>
      </c>
      <c r="C341" s="59"/>
      <c r="D341" s="59"/>
      <c r="E341" s="59"/>
      <c r="F341" s="59"/>
      <c r="G341" s="59"/>
      <c r="H341" s="59"/>
      <c r="M341" t="s">
        <v>920</v>
      </c>
      <c r="N341" s="79" t="s">
        <v>760</v>
      </c>
      <c r="O341" s="80">
        <v>0</v>
      </c>
      <c r="P341" s="80">
        <v>0</v>
      </c>
      <c r="Q341" s="81">
        <v>0</v>
      </c>
      <c r="R341" s="80">
        <v>0</v>
      </c>
      <c r="S341" s="80">
        <v>0</v>
      </c>
      <c r="T341" s="80">
        <v>0</v>
      </c>
      <c r="U341" s="80">
        <v>0</v>
      </c>
      <c r="V341" s="80">
        <v>0</v>
      </c>
    </row>
    <row r="342" spans="1:22" x14ac:dyDescent="0.25">
      <c r="A342">
        <f>COUNTIF('Value Matchup'!$D$356:$D$423,B342)</f>
        <v>0</v>
      </c>
      <c r="B342" s="55" t="s">
        <v>413</v>
      </c>
      <c r="C342" s="59"/>
      <c r="D342" s="59"/>
      <c r="E342" s="59"/>
      <c r="F342" s="59"/>
      <c r="G342" s="59"/>
      <c r="H342" s="59"/>
      <c r="M342" t="s">
        <v>639</v>
      </c>
      <c r="N342" s="79">
        <v>43671</v>
      </c>
      <c r="O342" s="80">
        <v>0</v>
      </c>
      <c r="P342" s="80">
        <v>0</v>
      </c>
      <c r="Q342" s="81">
        <v>0</v>
      </c>
      <c r="R342" s="80">
        <v>0</v>
      </c>
      <c r="S342" s="80">
        <v>0</v>
      </c>
      <c r="T342" s="80">
        <v>0</v>
      </c>
      <c r="U342" s="80">
        <v>0</v>
      </c>
      <c r="V342" s="80">
        <v>0</v>
      </c>
    </row>
    <row r="343" spans="1:22" x14ac:dyDescent="0.25">
      <c r="A343">
        <f>COUNTIF('Value Matchup'!$D$356:$D$423,B343)</f>
        <v>0</v>
      </c>
      <c r="B343" t="s">
        <v>414</v>
      </c>
      <c r="C343" s="59"/>
      <c r="D343" s="59"/>
      <c r="E343" s="59"/>
      <c r="F343" s="59"/>
      <c r="G343" s="59"/>
      <c r="H343" s="59"/>
      <c r="M343" t="s">
        <v>740</v>
      </c>
      <c r="N343" s="79">
        <v>43759</v>
      </c>
      <c r="O343" s="80">
        <v>0</v>
      </c>
      <c r="P343" s="80">
        <v>0</v>
      </c>
      <c r="Q343" s="81">
        <v>0</v>
      </c>
      <c r="R343" s="80">
        <v>0</v>
      </c>
      <c r="S343" s="80">
        <v>0</v>
      </c>
      <c r="T343" s="80">
        <v>0</v>
      </c>
      <c r="U343" s="80">
        <v>0</v>
      </c>
      <c r="V343" s="80">
        <v>0</v>
      </c>
    </row>
    <row r="344" spans="1:22" x14ac:dyDescent="0.25">
      <c r="A344">
        <f>COUNTIF('Value Matchup'!$D$356:$D$423,B344)</f>
        <v>0</v>
      </c>
      <c r="B344" s="55" t="s">
        <v>415</v>
      </c>
      <c r="C344" s="59"/>
      <c r="D344" s="59"/>
      <c r="E344" s="59"/>
      <c r="F344" s="59"/>
      <c r="G344" s="59"/>
      <c r="H344" s="59"/>
      <c r="M344" t="s">
        <v>921</v>
      </c>
      <c r="N344" s="79" t="s">
        <v>544</v>
      </c>
      <c r="O344" s="80">
        <v>0</v>
      </c>
      <c r="P344" s="80">
        <v>0</v>
      </c>
      <c r="Q344" s="81">
        <v>0</v>
      </c>
      <c r="R344" s="80">
        <v>0</v>
      </c>
      <c r="S344" s="80">
        <v>0</v>
      </c>
      <c r="T344" s="80">
        <v>0</v>
      </c>
      <c r="U344" s="80">
        <v>0</v>
      </c>
      <c r="V344" s="80">
        <v>0</v>
      </c>
    </row>
    <row r="345" spans="1:22" x14ac:dyDescent="0.25">
      <c r="A345">
        <f>COUNTIF('Value Matchup'!$D$356:$D$423,B345)</f>
        <v>0</v>
      </c>
      <c r="B345" t="s">
        <v>416</v>
      </c>
      <c r="C345" s="59"/>
      <c r="D345" s="59"/>
      <c r="E345" s="59"/>
      <c r="F345" s="59"/>
      <c r="G345" s="59"/>
      <c r="H345" s="59"/>
      <c r="M345" t="s">
        <v>741</v>
      </c>
      <c r="N345" s="79">
        <v>43701</v>
      </c>
      <c r="O345" s="80">
        <v>0</v>
      </c>
      <c r="P345" s="80">
        <v>0</v>
      </c>
      <c r="Q345" s="81">
        <v>0</v>
      </c>
      <c r="R345" s="80">
        <v>0</v>
      </c>
      <c r="S345" s="80">
        <v>0</v>
      </c>
      <c r="T345" s="80">
        <v>0</v>
      </c>
      <c r="U345" s="80">
        <v>0</v>
      </c>
      <c r="V345" s="80">
        <v>0</v>
      </c>
    </row>
    <row r="346" spans="1:22" x14ac:dyDescent="0.25">
      <c r="A346">
        <f>COUNTIF('Value Matchup'!$D$356:$D$423,B346)</f>
        <v>0</v>
      </c>
      <c r="B346" s="55" t="s">
        <v>417</v>
      </c>
      <c r="C346" s="59"/>
      <c r="D346" s="59"/>
      <c r="E346" s="59"/>
      <c r="F346" s="59"/>
      <c r="G346" s="59"/>
      <c r="H346" s="59"/>
      <c r="M346" t="s">
        <v>922</v>
      </c>
      <c r="N346" s="79" t="s">
        <v>756</v>
      </c>
      <c r="O346" s="80">
        <v>0.03</v>
      </c>
      <c r="P346" s="80">
        <v>0.02</v>
      </c>
      <c r="Q346" s="81">
        <v>0</v>
      </c>
      <c r="R346" s="80">
        <v>0</v>
      </c>
      <c r="S346" s="80">
        <v>0</v>
      </c>
      <c r="T346" s="80">
        <v>0</v>
      </c>
      <c r="U346" s="80">
        <v>0</v>
      </c>
      <c r="V346" s="80">
        <v>0</v>
      </c>
    </row>
    <row r="347" spans="1:22" x14ac:dyDescent="0.25">
      <c r="A347">
        <f>COUNTIF('Value Matchup'!$D$356:$D$423,B347)</f>
        <v>0</v>
      </c>
      <c r="B347" t="s">
        <v>418</v>
      </c>
      <c r="C347" s="59"/>
      <c r="D347" s="59"/>
      <c r="E347" s="59"/>
      <c r="F347" s="59"/>
      <c r="G347" s="59"/>
      <c r="H347" s="59"/>
      <c r="M347" t="s">
        <v>742</v>
      </c>
      <c r="N347" s="79" t="s">
        <v>449</v>
      </c>
      <c r="O347" s="80">
        <v>0</v>
      </c>
      <c r="P347" s="80">
        <v>0</v>
      </c>
      <c r="Q347" s="81">
        <v>0</v>
      </c>
      <c r="R347" s="80">
        <v>0</v>
      </c>
      <c r="S347" s="80">
        <v>0</v>
      </c>
      <c r="T347" s="80">
        <v>0</v>
      </c>
      <c r="U347" s="80">
        <v>0</v>
      </c>
      <c r="V347" s="80">
        <v>0</v>
      </c>
    </row>
    <row r="348" spans="1:22" x14ac:dyDescent="0.25">
      <c r="A348">
        <f>COUNTIF('Value Matchup'!$D$356:$D$423,B348)</f>
        <v>0</v>
      </c>
      <c r="B348" s="55" t="s">
        <v>419</v>
      </c>
      <c r="C348" s="59"/>
      <c r="D348" s="59"/>
      <c r="E348" s="59"/>
      <c r="F348" s="59"/>
      <c r="G348" s="59"/>
      <c r="H348" s="59"/>
      <c r="M348" t="s">
        <v>641</v>
      </c>
      <c r="N348" s="79" t="s">
        <v>465</v>
      </c>
      <c r="O348" s="80">
        <v>0</v>
      </c>
      <c r="P348" s="80">
        <v>0</v>
      </c>
      <c r="Q348" s="81">
        <v>0</v>
      </c>
      <c r="R348" s="80">
        <v>0</v>
      </c>
      <c r="S348" s="80">
        <v>0</v>
      </c>
      <c r="T348" s="80">
        <v>0</v>
      </c>
      <c r="U348" s="80">
        <v>0</v>
      </c>
      <c r="V348" s="80">
        <v>0</v>
      </c>
    </row>
    <row r="349" spans="1:22" x14ac:dyDescent="0.25">
      <c r="A349">
        <f>COUNTIF('Value Matchup'!$D$356:$D$423,B349)</f>
        <v>0</v>
      </c>
      <c r="B349" t="s">
        <v>420</v>
      </c>
      <c r="C349" s="59"/>
      <c r="D349" s="59"/>
      <c r="E349" s="59"/>
      <c r="F349" s="59"/>
      <c r="G349" s="59"/>
      <c r="H349" s="59"/>
      <c r="M349" t="s">
        <v>532</v>
      </c>
      <c r="N349" s="79">
        <v>43730</v>
      </c>
      <c r="O349" s="80">
        <v>0</v>
      </c>
      <c r="P349" s="80">
        <v>0</v>
      </c>
      <c r="Q349" s="81">
        <v>0</v>
      </c>
      <c r="R349" s="80">
        <v>0</v>
      </c>
      <c r="S349" s="80">
        <v>0</v>
      </c>
      <c r="T349" s="80">
        <v>0</v>
      </c>
      <c r="U349" s="80">
        <v>0</v>
      </c>
      <c r="V349" s="80">
        <v>0</v>
      </c>
    </row>
    <row r="350" spans="1:22" x14ac:dyDescent="0.25">
      <c r="A350">
        <f>COUNTIF('Value Matchup'!$D$356:$D$423,B350)</f>
        <v>1</v>
      </c>
      <c r="B350" s="55" t="s">
        <v>39</v>
      </c>
      <c r="C350" s="59">
        <f t="shared" ref="C350:H351" si="59">Q350</f>
        <v>0.74</v>
      </c>
      <c r="D350" s="59">
        <f t="shared" si="59"/>
        <v>0.33</v>
      </c>
      <c r="E350" s="59">
        <f t="shared" si="59"/>
        <v>0.14000000000000001</v>
      </c>
      <c r="F350" s="59">
        <f t="shared" si="59"/>
        <v>0.05</v>
      </c>
      <c r="G350" s="59">
        <f t="shared" si="59"/>
        <v>0.02</v>
      </c>
      <c r="H350" s="59">
        <f t="shared" si="59"/>
        <v>0.01</v>
      </c>
      <c r="K350">
        <v>6</v>
      </c>
      <c r="L350">
        <v>23</v>
      </c>
      <c r="M350" t="s">
        <v>923</v>
      </c>
      <c r="N350" s="79" t="s">
        <v>540</v>
      </c>
      <c r="O350" s="80">
        <v>1</v>
      </c>
      <c r="P350" s="80">
        <v>1</v>
      </c>
      <c r="Q350" s="81">
        <v>0.74</v>
      </c>
      <c r="R350" s="80">
        <v>0.33</v>
      </c>
      <c r="S350" s="80">
        <v>0.14000000000000001</v>
      </c>
      <c r="T350" s="80">
        <v>0.05</v>
      </c>
      <c r="U350" s="80">
        <v>0.02</v>
      </c>
      <c r="V350" s="80">
        <v>0.01</v>
      </c>
    </row>
    <row r="351" spans="1:22" x14ac:dyDescent="0.25">
      <c r="A351">
        <f>COUNTIF('Value Matchup'!$D$356:$D$423,B351)</f>
        <v>1</v>
      </c>
      <c r="B351" t="s">
        <v>42</v>
      </c>
      <c r="C351" s="59">
        <f t="shared" si="59"/>
        <v>0.55000000000000004</v>
      </c>
      <c r="D351" s="59">
        <f t="shared" si="59"/>
        <v>0.14000000000000001</v>
      </c>
      <c r="E351" s="59">
        <f t="shared" si="59"/>
        <v>0.05</v>
      </c>
      <c r="F351" s="59">
        <f t="shared" si="59"/>
        <v>0.01</v>
      </c>
      <c r="G351" s="59">
        <f t="shared" si="59"/>
        <v>0</v>
      </c>
      <c r="H351" s="59">
        <f t="shared" si="59"/>
        <v>0</v>
      </c>
      <c r="K351">
        <v>8</v>
      </c>
      <c r="L351">
        <v>30</v>
      </c>
      <c r="M351" t="s">
        <v>743</v>
      </c>
      <c r="N351" s="79" t="s">
        <v>645</v>
      </c>
      <c r="O351" s="80">
        <v>1</v>
      </c>
      <c r="P351" s="80">
        <v>1</v>
      </c>
      <c r="Q351" s="81">
        <v>0.55000000000000004</v>
      </c>
      <c r="R351" s="80">
        <v>0.14000000000000001</v>
      </c>
      <c r="S351" s="80">
        <v>0.05</v>
      </c>
      <c r="T351" s="80">
        <v>0.01</v>
      </c>
      <c r="U351" s="80">
        <v>0</v>
      </c>
      <c r="V351" s="80">
        <v>0</v>
      </c>
    </row>
    <row r="352" spans="1:22" x14ac:dyDescent="0.25">
      <c r="A352">
        <f>COUNTIF('Value Matchup'!$D$356:$D$423,B352)</f>
        <v>0</v>
      </c>
      <c r="B352" s="55" t="s">
        <v>421</v>
      </c>
      <c r="C352" s="59"/>
      <c r="D352" s="59"/>
      <c r="E352" s="59"/>
      <c r="F352" s="59"/>
      <c r="G352" s="59"/>
      <c r="H352" s="59"/>
      <c r="M352" t="s">
        <v>744</v>
      </c>
      <c r="N352" s="79" t="s">
        <v>534</v>
      </c>
      <c r="O352" s="80">
        <v>0</v>
      </c>
      <c r="P352" s="80">
        <v>0</v>
      </c>
      <c r="Q352" s="81">
        <v>0</v>
      </c>
      <c r="R352" s="80">
        <v>0</v>
      </c>
      <c r="S352" s="80">
        <v>0</v>
      </c>
      <c r="T352" s="80">
        <v>0</v>
      </c>
      <c r="U352" s="80">
        <v>0</v>
      </c>
      <c r="V352" s="80">
        <v>0</v>
      </c>
    </row>
    <row r="353" spans="1:22" x14ac:dyDescent="0.25">
      <c r="A353">
        <f>COUNTIF('Value Matchup'!$D$356:$D$423,B353)</f>
        <v>0</v>
      </c>
      <c r="B353" t="s">
        <v>53</v>
      </c>
      <c r="C353" s="59"/>
      <c r="D353" s="59"/>
      <c r="E353" s="59"/>
      <c r="F353" s="59"/>
      <c r="G353" s="59"/>
      <c r="H353" s="59"/>
      <c r="M353" t="s">
        <v>745</v>
      </c>
      <c r="N353" s="79">
        <v>43701</v>
      </c>
      <c r="O353" s="80">
        <v>0</v>
      </c>
      <c r="P353" s="80">
        <v>0</v>
      </c>
      <c r="Q353" s="81">
        <v>0</v>
      </c>
      <c r="R353" s="80">
        <v>0</v>
      </c>
      <c r="S353" s="80">
        <v>0</v>
      </c>
      <c r="T353" s="80">
        <v>0</v>
      </c>
      <c r="U353" s="80">
        <v>0</v>
      </c>
      <c r="V353" s="80">
        <v>0</v>
      </c>
    </row>
    <row r="354" spans="1:22" x14ac:dyDescent="0.25">
      <c r="A354">
        <f>COUNTIF('Value Matchup'!$D$356:$D$423,B354)</f>
        <v>0</v>
      </c>
      <c r="B354" s="55" t="s">
        <v>44</v>
      </c>
      <c r="C354" s="59"/>
      <c r="D354" s="59"/>
      <c r="E354" s="59"/>
      <c r="F354" s="59"/>
      <c r="G354" s="59"/>
      <c r="H354" s="59"/>
      <c r="M354" t="s">
        <v>924</v>
      </c>
      <c r="N354" s="79" t="s">
        <v>546</v>
      </c>
      <c r="O354" s="80">
        <v>0.01</v>
      </c>
      <c r="P354" s="80">
        <v>0.01</v>
      </c>
      <c r="Q354" s="81">
        <v>0</v>
      </c>
      <c r="R354" s="80">
        <v>0</v>
      </c>
      <c r="S354" s="80">
        <v>0</v>
      </c>
      <c r="T354" s="80">
        <v>0</v>
      </c>
      <c r="U354" s="80">
        <v>0</v>
      </c>
      <c r="V354" s="80">
        <v>0</v>
      </c>
    </row>
    <row r="355" spans="1:22" x14ac:dyDescent="0.25">
      <c r="A355">
        <f>COUNTIF('Value Matchup'!$D$356:$D$423,B355)</f>
        <v>1</v>
      </c>
      <c r="B355" t="s">
        <v>93</v>
      </c>
      <c r="C355" s="59">
        <f t="shared" ref="C355:H355" si="60">Q355</f>
        <v>0.14000000000000001</v>
      </c>
      <c r="D355" s="59">
        <f t="shared" si="60"/>
        <v>0.03</v>
      </c>
      <c r="E355" s="59">
        <f t="shared" si="60"/>
        <v>0</v>
      </c>
      <c r="F355" s="59">
        <f t="shared" si="60"/>
        <v>0</v>
      </c>
      <c r="G355" s="59">
        <f t="shared" si="60"/>
        <v>0</v>
      </c>
      <c r="H355" s="59">
        <f t="shared" si="60"/>
        <v>0</v>
      </c>
      <c r="K355">
        <v>13</v>
      </c>
      <c r="L355">
        <v>52</v>
      </c>
      <c r="M355" t="s">
        <v>925</v>
      </c>
      <c r="N355" s="79" t="s">
        <v>926</v>
      </c>
      <c r="O355" s="80">
        <v>0.76</v>
      </c>
      <c r="P355" s="80">
        <v>0.71</v>
      </c>
      <c r="Q355" s="81">
        <v>0.14000000000000001</v>
      </c>
      <c r="R355" s="80">
        <v>0.03</v>
      </c>
      <c r="S355" s="80">
        <v>0</v>
      </c>
      <c r="T355" s="80">
        <v>0</v>
      </c>
      <c r="U355" s="80">
        <v>0</v>
      </c>
      <c r="V355" s="80">
        <v>0</v>
      </c>
    </row>
    <row r="356" spans="1:22" x14ac:dyDescent="0.25">
      <c r="A356">
        <f>COUNTIF('Value Matchup'!$D$356:$D$423,B356)</f>
        <v>0</v>
      </c>
      <c r="B356" s="55" t="s">
        <v>422</v>
      </c>
      <c r="C356" s="55"/>
      <c r="D356" s="55"/>
      <c r="E356" s="55"/>
      <c r="F356" s="55"/>
      <c r="G356" s="55"/>
      <c r="H356" s="55"/>
      <c r="M356" t="s">
        <v>642</v>
      </c>
      <c r="N356" s="79">
        <v>43819</v>
      </c>
      <c r="O356" s="80">
        <v>0</v>
      </c>
      <c r="P356" s="80">
        <v>0</v>
      </c>
      <c r="Q356" s="81">
        <v>0</v>
      </c>
      <c r="R356" s="80">
        <v>0</v>
      </c>
      <c r="S356" s="80">
        <v>0</v>
      </c>
      <c r="T356" s="80">
        <v>0</v>
      </c>
      <c r="U356" s="80">
        <v>0</v>
      </c>
      <c r="V356" s="80">
        <v>0</v>
      </c>
    </row>
  </sheetData>
  <autoFilter ref="A3:H356"/>
  <hyperlinks>
    <hyperlink ref="B2" r:id="rId1"/>
    <hyperlink ref="B1" r:id="rId2"/>
  </hyperlinks>
  <pageMargins left="0.7" right="0.7" top="0.75" bottom="0.75" header="0.3" footer="0.3"/>
  <pageSetup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  <pageSetUpPr fitToPage="1"/>
  </sheetPr>
  <dimension ref="A1:AH468"/>
  <sheetViews>
    <sheetView showZeros="0" topLeftCell="A375" zoomScale="70" zoomScaleNormal="70" workbookViewId="0">
      <selection activeCell="D419" sqref="D419"/>
    </sheetView>
  </sheetViews>
  <sheetFormatPr defaultColWidth="53.85546875" defaultRowHeight="15" x14ac:dyDescent="0.25"/>
  <cols>
    <col min="1" max="1" width="5.85546875" style="5" customWidth="1"/>
    <col min="2" max="2" width="3.85546875" style="5" bestFit="1" customWidth="1"/>
    <col min="3" max="3" width="3.28515625" style="5" bestFit="1" customWidth="1"/>
    <col min="4" max="4" width="20.5703125" style="26" bestFit="1" customWidth="1"/>
    <col min="5" max="5" width="9.5703125" style="9" bestFit="1" customWidth="1"/>
    <col min="6" max="6" width="7.140625" style="9" bestFit="1" customWidth="1"/>
    <col min="7" max="8" width="7.28515625" style="9" bestFit="1" customWidth="1"/>
    <col min="9" max="10" width="6.28515625" style="9" bestFit="1" customWidth="1"/>
    <col min="11" max="11" width="10" style="5" bestFit="1" customWidth="1"/>
    <col min="12" max="17" width="6.28515625" style="6" bestFit="1" customWidth="1"/>
    <col min="18" max="18" width="8.140625" style="9" customWidth="1"/>
    <col min="19" max="19" width="8.140625" style="9" bestFit="1" customWidth="1"/>
    <col min="20" max="31" width="6.28515625" style="50" bestFit="1" customWidth="1"/>
    <col min="32" max="33" width="6.85546875" customWidth="1"/>
    <col min="34" max="34" width="9.28515625" bestFit="1" customWidth="1"/>
    <col min="35" max="35" width="9.5703125" customWidth="1"/>
  </cols>
  <sheetData>
    <row r="1" spans="4:4" ht="15" hidden="1" customHeight="1" x14ac:dyDescent="0.25">
      <c r="D1" t="s">
        <v>107</v>
      </c>
    </row>
    <row r="2" spans="4:4" ht="15" hidden="1" customHeight="1" x14ac:dyDescent="0.25">
      <c r="D2" t="s">
        <v>109</v>
      </c>
    </row>
    <row r="3" spans="4:4" ht="15" hidden="1" customHeight="1" x14ac:dyDescent="0.25">
      <c r="D3" t="s">
        <v>111</v>
      </c>
    </row>
    <row r="4" spans="4:4" ht="15" hidden="1" customHeight="1" x14ac:dyDescent="0.25">
      <c r="D4" t="s">
        <v>113</v>
      </c>
    </row>
    <row r="5" spans="4:4" ht="15" hidden="1" customHeight="1" x14ac:dyDescent="0.25">
      <c r="D5" t="s">
        <v>115</v>
      </c>
    </row>
    <row r="6" spans="4:4" ht="15" hidden="1" customHeight="1" x14ac:dyDescent="0.25">
      <c r="D6" t="s">
        <v>117</v>
      </c>
    </row>
    <row r="7" spans="4:4" ht="15" hidden="1" customHeight="1" x14ac:dyDescent="0.25">
      <c r="D7" t="s">
        <v>59</v>
      </c>
    </row>
    <row r="8" spans="4:4" ht="15" hidden="1" customHeight="1" x14ac:dyDescent="0.25">
      <c r="D8" t="s">
        <v>119</v>
      </c>
    </row>
    <row r="9" spans="4:4" ht="15" hidden="1" customHeight="1" x14ac:dyDescent="0.25">
      <c r="D9" t="s">
        <v>120</v>
      </c>
    </row>
    <row r="10" spans="4:4" ht="15" hidden="1" customHeight="1" x14ac:dyDescent="0.25">
      <c r="D10" t="s">
        <v>122</v>
      </c>
    </row>
    <row r="11" spans="4:4" ht="15" hidden="1" customHeight="1" x14ac:dyDescent="0.25">
      <c r="D11" t="s">
        <v>48</v>
      </c>
    </row>
    <row r="12" spans="4:4" ht="15" hidden="1" customHeight="1" x14ac:dyDescent="0.25">
      <c r="D12" t="s">
        <v>125</v>
      </c>
    </row>
    <row r="13" spans="4:4" ht="15" hidden="1" customHeight="1" x14ac:dyDescent="0.25">
      <c r="D13" t="s">
        <v>41</v>
      </c>
    </row>
    <row r="14" spans="4:4" ht="15" hidden="1" customHeight="1" x14ac:dyDescent="0.25">
      <c r="D14" t="s">
        <v>127</v>
      </c>
    </row>
    <row r="15" spans="4:4" ht="15" hidden="1" customHeight="1" x14ac:dyDescent="0.25">
      <c r="D15" t="s">
        <v>128</v>
      </c>
    </row>
    <row r="16" spans="4:4" ht="15" hidden="1" customHeight="1" x14ac:dyDescent="0.25">
      <c r="D16" t="s">
        <v>129</v>
      </c>
    </row>
    <row r="17" spans="4:4" ht="15" hidden="1" customHeight="1" x14ac:dyDescent="0.25">
      <c r="D17" t="s">
        <v>130</v>
      </c>
    </row>
    <row r="18" spans="4:4" ht="15" hidden="1" customHeight="1" x14ac:dyDescent="0.25">
      <c r="D18" t="s">
        <v>131</v>
      </c>
    </row>
    <row r="19" spans="4:4" ht="15" hidden="1" customHeight="1" x14ac:dyDescent="0.25">
      <c r="D19" t="s">
        <v>133</v>
      </c>
    </row>
    <row r="20" spans="4:4" ht="15" hidden="1" customHeight="1" x14ac:dyDescent="0.25">
      <c r="D20" t="s">
        <v>46</v>
      </c>
    </row>
    <row r="21" spans="4:4" ht="15" hidden="1" customHeight="1" x14ac:dyDescent="0.25">
      <c r="D21" t="s">
        <v>62</v>
      </c>
    </row>
    <row r="22" spans="4:4" ht="15" hidden="1" customHeight="1" x14ac:dyDescent="0.25">
      <c r="D22" t="s">
        <v>135</v>
      </c>
    </row>
    <row r="23" spans="4:4" ht="15" hidden="1" customHeight="1" x14ac:dyDescent="0.25">
      <c r="D23" t="s">
        <v>137</v>
      </c>
    </row>
    <row r="24" spans="4:4" ht="15" hidden="1" customHeight="1" x14ac:dyDescent="0.25">
      <c r="D24" t="s">
        <v>138</v>
      </c>
    </row>
    <row r="25" spans="4:4" ht="15" hidden="1" customHeight="1" x14ac:dyDescent="0.25">
      <c r="D25" t="s">
        <v>139</v>
      </c>
    </row>
    <row r="26" spans="4:4" ht="15" hidden="1" customHeight="1" x14ac:dyDescent="0.25">
      <c r="D26" t="s">
        <v>141</v>
      </c>
    </row>
    <row r="27" spans="4:4" ht="15" hidden="1" customHeight="1" x14ac:dyDescent="0.25">
      <c r="D27" t="s">
        <v>142</v>
      </c>
    </row>
    <row r="28" spans="4:4" ht="15" hidden="1" customHeight="1" x14ac:dyDescent="0.25">
      <c r="D28" t="s">
        <v>143</v>
      </c>
    </row>
    <row r="29" spans="4:4" ht="15" hidden="1" customHeight="1" x14ac:dyDescent="0.25">
      <c r="D29" t="s">
        <v>145</v>
      </c>
    </row>
    <row r="30" spans="4:4" ht="15" hidden="1" customHeight="1" x14ac:dyDescent="0.25">
      <c r="D30" t="s">
        <v>147</v>
      </c>
    </row>
    <row r="31" spans="4:4" ht="15" hidden="1" customHeight="1" x14ac:dyDescent="0.25">
      <c r="D31" t="s">
        <v>149</v>
      </c>
    </row>
    <row r="32" spans="4:4" ht="15" hidden="1" customHeight="1" x14ac:dyDescent="0.25">
      <c r="D32" t="s">
        <v>30</v>
      </c>
    </row>
    <row r="33" spans="4:4" ht="15" hidden="1" customHeight="1" x14ac:dyDescent="0.25">
      <c r="D33" t="s">
        <v>33</v>
      </c>
    </row>
    <row r="34" spans="4:4" ht="15" hidden="1" customHeight="1" x14ac:dyDescent="0.25">
      <c r="D34" t="s">
        <v>72</v>
      </c>
    </row>
    <row r="35" spans="4:4" ht="15" hidden="1" customHeight="1" x14ac:dyDescent="0.25">
      <c r="D35" t="s">
        <v>505</v>
      </c>
    </row>
    <row r="36" spans="4:4" ht="15" hidden="1" customHeight="1" x14ac:dyDescent="0.25">
      <c r="D36" t="s">
        <v>152</v>
      </c>
    </row>
    <row r="37" spans="4:4" ht="15" hidden="1" customHeight="1" x14ac:dyDescent="0.25">
      <c r="D37" t="s">
        <v>154</v>
      </c>
    </row>
    <row r="38" spans="4:4" ht="15" hidden="1" customHeight="1" x14ac:dyDescent="0.25">
      <c r="D38" t="s">
        <v>156</v>
      </c>
    </row>
    <row r="39" spans="4:4" ht="15" hidden="1" customHeight="1" x14ac:dyDescent="0.25">
      <c r="D39" t="s">
        <v>157</v>
      </c>
    </row>
    <row r="40" spans="4:4" ht="15" hidden="1" customHeight="1" x14ac:dyDescent="0.25">
      <c r="D40" t="s">
        <v>84</v>
      </c>
    </row>
    <row r="41" spans="4:4" ht="15" hidden="1" customHeight="1" x14ac:dyDescent="0.25">
      <c r="D41" t="s">
        <v>158</v>
      </c>
    </row>
    <row r="42" spans="4:4" ht="15" hidden="1" customHeight="1" x14ac:dyDescent="0.25">
      <c r="D42" t="s">
        <v>160</v>
      </c>
    </row>
    <row r="43" spans="4:4" ht="15" hidden="1" customHeight="1" x14ac:dyDescent="0.25">
      <c r="D43" t="s">
        <v>162</v>
      </c>
    </row>
    <row r="44" spans="4:4" ht="15" hidden="1" customHeight="1" x14ac:dyDescent="0.25">
      <c r="D44" t="s">
        <v>163</v>
      </c>
    </row>
    <row r="45" spans="4:4" ht="15" hidden="1" customHeight="1" x14ac:dyDescent="0.25">
      <c r="D45" t="s">
        <v>164</v>
      </c>
    </row>
    <row r="46" spans="4:4" ht="15" hidden="1" customHeight="1" x14ac:dyDescent="0.25">
      <c r="D46" t="s">
        <v>506</v>
      </c>
    </row>
    <row r="47" spans="4:4" ht="15" hidden="1" customHeight="1" x14ac:dyDescent="0.25">
      <c r="D47" t="s">
        <v>165</v>
      </c>
    </row>
    <row r="48" spans="4:4" ht="15" hidden="1" customHeight="1" x14ac:dyDescent="0.25">
      <c r="D48" t="s">
        <v>166</v>
      </c>
    </row>
    <row r="49" spans="4:4" ht="15" hidden="1" customHeight="1" x14ac:dyDescent="0.25">
      <c r="D49" t="s">
        <v>168</v>
      </c>
    </row>
    <row r="50" spans="4:4" ht="15" hidden="1" customHeight="1" x14ac:dyDescent="0.25">
      <c r="D50" t="s">
        <v>170</v>
      </c>
    </row>
    <row r="51" spans="4:4" ht="15" hidden="1" customHeight="1" x14ac:dyDescent="0.25">
      <c r="D51" t="s">
        <v>28</v>
      </c>
    </row>
    <row r="52" spans="4:4" ht="15" hidden="1" customHeight="1" x14ac:dyDescent="0.25">
      <c r="D52" t="s">
        <v>89</v>
      </c>
    </row>
    <row r="53" spans="4:4" ht="15" hidden="1" customHeight="1" x14ac:dyDescent="0.25">
      <c r="D53" t="s">
        <v>172</v>
      </c>
    </row>
    <row r="54" spans="4:4" ht="15" hidden="1" customHeight="1" x14ac:dyDescent="0.25">
      <c r="D54" t="s">
        <v>174</v>
      </c>
    </row>
    <row r="55" spans="4:4" ht="15" hidden="1" customHeight="1" x14ac:dyDescent="0.25">
      <c r="D55" t="s">
        <v>175</v>
      </c>
    </row>
    <row r="56" spans="4:4" ht="15" hidden="1" customHeight="1" x14ac:dyDescent="0.25">
      <c r="D56" t="s">
        <v>95</v>
      </c>
    </row>
    <row r="57" spans="4:4" ht="15" hidden="1" customHeight="1" x14ac:dyDescent="0.25">
      <c r="D57" t="s">
        <v>177</v>
      </c>
    </row>
    <row r="58" spans="4:4" ht="15" hidden="1" customHeight="1" x14ac:dyDescent="0.25">
      <c r="D58" t="s">
        <v>178</v>
      </c>
    </row>
    <row r="59" spans="4:4" ht="15" hidden="1" customHeight="1" x14ac:dyDescent="0.25">
      <c r="D59" t="s">
        <v>80</v>
      </c>
    </row>
    <row r="60" spans="4:4" ht="15" hidden="1" customHeight="1" x14ac:dyDescent="0.25">
      <c r="D60" t="s">
        <v>179</v>
      </c>
    </row>
    <row r="61" spans="4:4" ht="15" hidden="1" customHeight="1" x14ac:dyDescent="0.25">
      <c r="D61" t="s">
        <v>180</v>
      </c>
    </row>
    <row r="62" spans="4:4" ht="15" hidden="1" customHeight="1" x14ac:dyDescent="0.25">
      <c r="D62" t="s">
        <v>88</v>
      </c>
    </row>
    <row r="63" spans="4:4" ht="15" hidden="1" customHeight="1" x14ac:dyDescent="0.25">
      <c r="D63" t="s">
        <v>181</v>
      </c>
    </row>
    <row r="64" spans="4:4" ht="15" hidden="1" customHeight="1" x14ac:dyDescent="0.25">
      <c r="D64" t="s">
        <v>70</v>
      </c>
    </row>
    <row r="65" spans="4:4" ht="15" hidden="1" customHeight="1" x14ac:dyDescent="0.25">
      <c r="D65" t="s">
        <v>57</v>
      </c>
    </row>
    <row r="66" spans="4:4" ht="15" hidden="1" customHeight="1" x14ac:dyDescent="0.25">
      <c r="D66" t="s">
        <v>183</v>
      </c>
    </row>
    <row r="67" spans="4:4" ht="15" hidden="1" customHeight="1" x14ac:dyDescent="0.25">
      <c r="D67" t="s">
        <v>184</v>
      </c>
    </row>
    <row r="68" spans="4:4" ht="15" hidden="1" customHeight="1" x14ac:dyDescent="0.25">
      <c r="D68" t="s">
        <v>185</v>
      </c>
    </row>
    <row r="69" spans="4:4" ht="15" hidden="1" customHeight="1" x14ac:dyDescent="0.25">
      <c r="D69" t="s">
        <v>187</v>
      </c>
    </row>
    <row r="70" spans="4:4" ht="15" hidden="1" customHeight="1" x14ac:dyDescent="0.25">
      <c r="D70" t="s">
        <v>188</v>
      </c>
    </row>
    <row r="71" spans="4:4" ht="15" hidden="1" customHeight="1" x14ac:dyDescent="0.25">
      <c r="D71" t="s">
        <v>189</v>
      </c>
    </row>
    <row r="72" spans="4:4" ht="15" hidden="1" customHeight="1" x14ac:dyDescent="0.25">
      <c r="D72" t="s">
        <v>190</v>
      </c>
    </row>
    <row r="73" spans="4:4" ht="15" hidden="1" customHeight="1" x14ac:dyDescent="0.25">
      <c r="D73" t="s">
        <v>64</v>
      </c>
    </row>
    <row r="74" spans="4:4" ht="15" hidden="1" customHeight="1" x14ac:dyDescent="0.25">
      <c r="D74" t="s">
        <v>191</v>
      </c>
    </row>
    <row r="75" spans="4:4" ht="15" hidden="1" customHeight="1" x14ac:dyDescent="0.25">
      <c r="D75" t="s">
        <v>192</v>
      </c>
    </row>
    <row r="76" spans="4:4" ht="15" hidden="1" customHeight="1" x14ac:dyDescent="0.25">
      <c r="D76" t="s">
        <v>193</v>
      </c>
    </row>
    <row r="77" spans="4:4" ht="15" hidden="1" customHeight="1" x14ac:dyDescent="0.25">
      <c r="D77" t="s">
        <v>194</v>
      </c>
    </row>
    <row r="78" spans="4:4" ht="15" hidden="1" customHeight="1" x14ac:dyDescent="0.25">
      <c r="D78" t="s">
        <v>195</v>
      </c>
    </row>
    <row r="79" spans="4:4" ht="15" hidden="1" customHeight="1" x14ac:dyDescent="0.25">
      <c r="D79" t="s">
        <v>196</v>
      </c>
    </row>
    <row r="80" spans="4:4" ht="15" hidden="1" customHeight="1" x14ac:dyDescent="0.25">
      <c r="D80" t="s">
        <v>197</v>
      </c>
    </row>
    <row r="81" spans="4:4" ht="15" hidden="1" customHeight="1" x14ac:dyDescent="0.25">
      <c r="D81" t="s">
        <v>199</v>
      </c>
    </row>
    <row r="82" spans="4:4" ht="15" hidden="1" customHeight="1" x14ac:dyDescent="0.25">
      <c r="D82" t="s">
        <v>200</v>
      </c>
    </row>
    <row r="83" spans="4:4" ht="15" hidden="1" customHeight="1" x14ac:dyDescent="0.25">
      <c r="D83" t="s">
        <v>201</v>
      </c>
    </row>
    <row r="84" spans="4:4" ht="15" hidden="1" customHeight="1" x14ac:dyDescent="0.25">
      <c r="D84" t="s">
        <v>202</v>
      </c>
    </row>
    <row r="85" spans="4:4" ht="15" hidden="1" customHeight="1" x14ac:dyDescent="0.25">
      <c r="D85" t="s">
        <v>203</v>
      </c>
    </row>
    <row r="86" spans="4:4" ht="15" hidden="1" customHeight="1" x14ac:dyDescent="0.25">
      <c r="D86" t="s">
        <v>81</v>
      </c>
    </row>
    <row r="87" spans="4:4" ht="15" hidden="1" customHeight="1" x14ac:dyDescent="0.25">
      <c r="D87" t="s">
        <v>204</v>
      </c>
    </row>
    <row r="88" spans="4:4" ht="15" hidden="1" customHeight="1" x14ac:dyDescent="0.25">
      <c r="D88" t="s">
        <v>205</v>
      </c>
    </row>
    <row r="89" spans="4:4" ht="15" hidden="1" customHeight="1" x14ac:dyDescent="0.25">
      <c r="D89" t="s">
        <v>206</v>
      </c>
    </row>
    <row r="90" spans="4:4" ht="15" hidden="1" customHeight="1" x14ac:dyDescent="0.25">
      <c r="D90" t="s">
        <v>208</v>
      </c>
    </row>
    <row r="91" spans="4:4" ht="15" hidden="1" customHeight="1" x14ac:dyDescent="0.25">
      <c r="D91" t="s">
        <v>209</v>
      </c>
    </row>
    <row r="92" spans="4:4" ht="15" hidden="1" customHeight="1" x14ac:dyDescent="0.25">
      <c r="D92" t="s">
        <v>210</v>
      </c>
    </row>
    <row r="93" spans="4:4" ht="15" hidden="1" customHeight="1" x14ac:dyDescent="0.25">
      <c r="D93" t="s">
        <v>211</v>
      </c>
    </row>
    <row r="94" spans="4:4" ht="15" hidden="1" customHeight="1" x14ac:dyDescent="0.25">
      <c r="D94" t="s">
        <v>212</v>
      </c>
    </row>
    <row r="95" spans="4:4" ht="15" hidden="1" customHeight="1" x14ac:dyDescent="0.25">
      <c r="D95" t="s">
        <v>213</v>
      </c>
    </row>
    <row r="96" spans="4:4" ht="15" hidden="1" customHeight="1" x14ac:dyDescent="0.25">
      <c r="D96" t="s">
        <v>214</v>
      </c>
    </row>
    <row r="97" spans="4:4" ht="15" hidden="1" customHeight="1" x14ac:dyDescent="0.25">
      <c r="D97" t="s">
        <v>66</v>
      </c>
    </row>
    <row r="98" spans="4:4" ht="15" hidden="1" customHeight="1" x14ac:dyDescent="0.25">
      <c r="D98" t="s">
        <v>60</v>
      </c>
    </row>
    <row r="99" spans="4:4" ht="15" hidden="1" customHeight="1" x14ac:dyDescent="0.25">
      <c r="D99" t="s">
        <v>215</v>
      </c>
    </row>
    <row r="100" spans="4:4" ht="15" hidden="1" customHeight="1" x14ac:dyDescent="0.25">
      <c r="D100" t="s">
        <v>216</v>
      </c>
    </row>
    <row r="101" spans="4:4" ht="15" hidden="1" customHeight="1" x14ac:dyDescent="0.25">
      <c r="D101" t="s">
        <v>217</v>
      </c>
    </row>
    <row r="102" spans="4:4" ht="15" hidden="1" customHeight="1" x14ac:dyDescent="0.25">
      <c r="D102" t="s">
        <v>71</v>
      </c>
    </row>
    <row r="103" spans="4:4" ht="15" hidden="1" customHeight="1" x14ac:dyDescent="0.25">
      <c r="D103" t="s">
        <v>218</v>
      </c>
    </row>
    <row r="104" spans="4:4" ht="15" hidden="1" customHeight="1" x14ac:dyDescent="0.25">
      <c r="D104" t="s">
        <v>219</v>
      </c>
    </row>
    <row r="105" spans="4:4" ht="15" hidden="1" customHeight="1" x14ac:dyDescent="0.25">
      <c r="D105" t="s">
        <v>220</v>
      </c>
    </row>
    <row r="106" spans="4:4" ht="15" hidden="1" customHeight="1" x14ac:dyDescent="0.25">
      <c r="D106" t="s">
        <v>27</v>
      </c>
    </row>
    <row r="107" spans="4:4" ht="15" hidden="1" customHeight="1" x14ac:dyDescent="0.25">
      <c r="D107" t="s">
        <v>221</v>
      </c>
    </row>
    <row r="108" spans="4:4" ht="15" hidden="1" customHeight="1" x14ac:dyDescent="0.25">
      <c r="D108" t="s">
        <v>43</v>
      </c>
    </row>
    <row r="109" spans="4:4" ht="15" hidden="1" customHeight="1" x14ac:dyDescent="0.25">
      <c r="D109" t="s">
        <v>222</v>
      </c>
    </row>
    <row r="110" spans="4:4" ht="15" hidden="1" customHeight="1" x14ac:dyDescent="0.25">
      <c r="D110" t="s">
        <v>223</v>
      </c>
    </row>
    <row r="111" spans="4:4" ht="15" hidden="1" customHeight="1" x14ac:dyDescent="0.25">
      <c r="D111" t="s">
        <v>224</v>
      </c>
    </row>
    <row r="112" spans="4:4" ht="15" hidden="1" customHeight="1" x14ac:dyDescent="0.25">
      <c r="D112" t="s">
        <v>225</v>
      </c>
    </row>
    <row r="113" spans="4:4" ht="15" hidden="1" customHeight="1" x14ac:dyDescent="0.25">
      <c r="D113" t="s">
        <v>226</v>
      </c>
    </row>
    <row r="114" spans="4:4" ht="15" hidden="1" customHeight="1" x14ac:dyDescent="0.25">
      <c r="D114" t="s">
        <v>227</v>
      </c>
    </row>
    <row r="115" spans="4:4" ht="15" hidden="1" customHeight="1" x14ac:dyDescent="0.25">
      <c r="D115" t="s">
        <v>228</v>
      </c>
    </row>
    <row r="116" spans="4:4" ht="15" hidden="1" customHeight="1" x14ac:dyDescent="0.25">
      <c r="D116" t="s">
        <v>229</v>
      </c>
    </row>
    <row r="117" spans="4:4" ht="15" hidden="1" customHeight="1" x14ac:dyDescent="0.25">
      <c r="D117" t="s">
        <v>230</v>
      </c>
    </row>
    <row r="118" spans="4:4" ht="15" hidden="1" customHeight="1" x14ac:dyDescent="0.25">
      <c r="D118" t="s">
        <v>231</v>
      </c>
    </row>
    <row r="119" spans="4:4" ht="15" hidden="1" customHeight="1" x14ac:dyDescent="0.25">
      <c r="D119" t="s">
        <v>233</v>
      </c>
    </row>
    <row r="120" spans="4:4" ht="15" hidden="1" customHeight="1" x14ac:dyDescent="0.25">
      <c r="D120" t="s">
        <v>234</v>
      </c>
    </row>
    <row r="121" spans="4:4" ht="15" hidden="1" customHeight="1" x14ac:dyDescent="0.25">
      <c r="D121" t="s">
        <v>235</v>
      </c>
    </row>
    <row r="122" spans="4:4" ht="15" hidden="1" customHeight="1" x14ac:dyDescent="0.25">
      <c r="D122" t="s">
        <v>36</v>
      </c>
    </row>
    <row r="123" spans="4:4" ht="15" hidden="1" customHeight="1" x14ac:dyDescent="0.25">
      <c r="D123" t="s">
        <v>236</v>
      </c>
    </row>
    <row r="124" spans="4:4" ht="15" hidden="1" customHeight="1" x14ac:dyDescent="0.25">
      <c r="D124" t="s">
        <v>237</v>
      </c>
    </row>
    <row r="125" spans="4:4" ht="15" hidden="1" customHeight="1" x14ac:dyDescent="0.25">
      <c r="D125" t="s">
        <v>69</v>
      </c>
    </row>
    <row r="126" spans="4:4" ht="15" hidden="1" customHeight="1" x14ac:dyDescent="0.25">
      <c r="D126" t="s">
        <v>238</v>
      </c>
    </row>
    <row r="127" spans="4:4" ht="15" hidden="1" customHeight="1" x14ac:dyDescent="0.25">
      <c r="D127" t="s">
        <v>239</v>
      </c>
    </row>
    <row r="128" spans="4:4" ht="15" hidden="1" customHeight="1" x14ac:dyDescent="0.25">
      <c r="D128" t="s">
        <v>240</v>
      </c>
    </row>
    <row r="129" spans="4:4" ht="15" hidden="1" customHeight="1" x14ac:dyDescent="0.25">
      <c r="D129" t="s">
        <v>241</v>
      </c>
    </row>
    <row r="130" spans="4:4" ht="15" hidden="1" customHeight="1" x14ac:dyDescent="0.25">
      <c r="D130" t="s">
        <v>242</v>
      </c>
    </row>
    <row r="131" spans="4:4" ht="15" hidden="1" customHeight="1" x14ac:dyDescent="0.25">
      <c r="D131" t="s">
        <v>243</v>
      </c>
    </row>
    <row r="132" spans="4:4" ht="15" hidden="1" customHeight="1" x14ac:dyDescent="0.25">
      <c r="D132" t="s">
        <v>37</v>
      </c>
    </row>
    <row r="133" spans="4:4" ht="15" hidden="1" customHeight="1" x14ac:dyDescent="0.25">
      <c r="D133" t="s">
        <v>244</v>
      </c>
    </row>
    <row r="134" spans="4:4" ht="15" hidden="1" customHeight="1" x14ac:dyDescent="0.25">
      <c r="D134" t="s">
        <v>245</v>
      </c>
    </row>
    <row r="135" spans="4:4" ht="15" hidden="1" customHeight="1" x14ac:dyDescent="0.25">
      <c r="D135" t="s">
        <v>246</v>
      </c>
    </row>
    <row r="136" spans="4:4" ht="15" hidden="1" customHeight="1" x14ac:dyDescent="0.25">
      <c r="D136" t="s">
        <v>26</v>
      </c>
    </row>
    <row r="137" spans="4:4" ht="15" hidden="1" customHeight="1" x14ac:dyDescent="0.25">
      <c r="D137" t="s">
        <v>247</v>
      </c>
    </row>
    <row r="138" spans="4:4" ht="15" hidden="1" customHeight="1" x14ac:dyDescent="0.25">
      <c r="D138" t="s">
        <v>51</v>
      </c>
    </row>
    <row r="139" spans="4:4" ht="15" hidden="1" customHeight="1" x14ac:dyDescent="0.25">
      <c r="D139" t="s">
        <v>248</v>
      </c>
    </row>
    <row r="140" spans="4:4" ht="15" hidden="1" customHeight="1" x14ac:dyDescent="0.25">
      <c r="D140" t="s">
        <v>249</v>
      </c>
    </row>
    <row r="141" spans="4:4" ht="15" hidden="1" customHeight="1" x14ac:dyDescent="0.25">
      <c r="D141" t="s">
        <v>250</v>
      </c>
    </row>
    <row r="142" spans="4:4" ht="15" hidden="1" customHeight="1" x14ac:dyDescent="0.25">
      <c r="D142" t="s">
        <v>251</v>
      </c>
    </row>
    <row r="143" spans="4:4" ht="15" hidden="1" customHeight="1" x14ac:dyDescent="0.25">
      <c r="D143" t="s">
        <v>489</v>
      </c>
    </row>
    <row r="144" spans="4:4" ht="15" hidden="1" customHeight="1" x14ac:dyDescent="0.25">
      <c r="D144" t="s">
        <v>252</v>
      </c>
    </row>
    <row r="145" spans="4:4" ht="15" hidden="1" customHeight="1" x14ac:dyDescent="0.25">
      <c r="D145" t="s">
        <v>253</v>
      </c>
    </row>
    <row r="146" spans="4:4" ht="15" hidden="1" customHeight="1" x14ac:dyDescent="0.25">
      <c r="D146" t="s">
        <v>254</v>
      </c>
    </row>
    <row r="147" spans="4:4" ht="15" hidden="1" customHeight="1" x14ac:dyDescent="0.25">
      <c r="D147" t="s">
        <v>507</v>
      </c>
    </row>
    <row r="148" spans="4:4" ht="15" hidden="1" customHeight="1" x14ac:dyDescent="0.25">
      <c r="D148" t="s">
        <v>256</v>
      </c>
    </row>
    <row r="149" spans="4:4" ht="15" hidden="1" customHeight="1" x14ac:dyDescent="0.25">
      <c r="D149" t="s">
        <v>257</v>
      </c>
    </row>
    <row r="150" spans="4:4" ht="15" hidden="1" customHeight="1" x14ac:dyDescent="0.25">
      <c r="D150" t="s">
        <v>54</v>
      </c>
    </row>
    <row r="151" spans="4:4" ht="15" hidden="1" customHeight="1" x14ac:dyDescent="0.25">
      <c r="D151" t="s">
        <v>258</v>
      </c>
    </row>
    <row r="152" spans="4:4" ht="15" hidden="1" customHeight="1" x14ac:dyDescent="0.25">
      <c r="D152" t="s">
        <v>259</v>
      </c>
    </row>
    <row r="153" spans="4:4" ht="15" hidden="1" customHeight="1" x14ac:dyDescent="0.25">
      <c r="D153" t="s">
        <v>260</v>
      </c>
    </row>
    <row r="154" spans="4:4" ht="15" hidden="1" customHeight="1" x14ac:dyDescent="0.25">
      <c r="D154" t="s">
        <v>52</v>
      </c>
    </row>
    <row r="155" spans="4:4" ht="15" hidden="1" customHeight="1" x14ac:dyDescent="0.25">
      <c r="D155" t="s">
        <v>261</v>
      </c>
    </row>
    <row r="156" spans="4:4" ht="15" hidden="1" customHeight="1" x14ac:dyDescent="0.25">
      <c r="D156" t="s">
        <v>73</v>
      </c>
    </row>
    <row r="157" spans="4:4" ht="15" hidden="1" customHeight="1" x14ac:dyDescent="0.25">
      <c r="D157" t="s">
        <v>262</v>
      </c>
    </row>
    <row r="158" spans="4:4" ht="15" hidden="1" customHeight="1" x14ac:dyDescent="0.25">
      <c r="D158" t="s">
        <v>263</v>
      </c>
    </row>
    <row r="159" spans="4:4" ht="15" hidden="1" customHeight="1" x14ac:dyDescent="0.25">
      <c r="D159" t="s">
        <v>264</v>
      </c>
    </row>
    <row r="160" spans="4:4" ht="15" hidden="1" customHeight="1" x14ac:dyDescent="0.25">
      <c r="D160" t="s">
        <v>31</v>
      </c>
    </row>
    <row r="161" spans="4:4" ht="15" hidden="1" customHeight="1" x14ac:dyDescent="0.25">
      <c r="D161" t="s">
        <v>265</v>
      </c>
    </row>
    <row r="162" spans="4:4" ht="15" hidden="1" customHeight="1" x14ac:dyDescent="0.25">
      <c r="D162" t="s">
        <v>266</v>
      </c>
    </row>
    <row r="163" spans="4:4" ht="15" hidden="1" customHeight="1" x14ac:dyDescent="0.25">
      <c r="D163" t="s">
        <v>267</v>
      </c>
    </row>
    <row r="164" spans="4:4" ht="15" hidden="1" customHeight="1" x14ac:dyDescent="0.25">
      <c r="D164" t="s">
        <v>268</v>
      </c>
    </row>
    <row r="165" spans="4:4" ht="15" hidden="1" customHeight="1" x14ac:dyDescent="0.25">
      <c r="D165" t="s">
        <v>269</v>
      </c>
    </row>
    <row r="166" spans="4:4" ht="15" hidden="1" customHeight="1" x14ac:dyDescent="0.25">
      <c r="D166" t="s">
        <v>270</v>
      </c>
    </row>
    <row r="167" spans="4:4" ht="15" hidden="1" customHeight="1" x14ac:dyDescent="0.25">
      <c r="D167" t="s">
        <v>271</v>
      </c>
    </row>
    <row r="168" spans="4:4" ht="15" hidden="1" customHeight="1" x14ac:dyDescent="0.25">
      <c r="D168" t="s">
        <v>82</v>
      </c>
    </row>
    <row r="169" spans="4:4" ht="15" hidden="1" customHeight="1" x14ac:dyDescent="0.25">
      <c r="D169" t="s">
        <v>272</v>
      </c>
    </row>
    <row r="170" spans="4:4" ht="15" hidden="1" customHeight="1" x14ac:dyDescent="0.25">
      <c r="D170" t="s">
        <v>273</v>
      </c>
    </row>
    <row r="171" spans="4:4" ht="15" hidden="1" customHeight="1" x14ac:dyDescent="0.25">
      <c r="D171" t="s">
        <v>274</v>
      </c>
    </row>
    <row r="172" spans="4:4" ht="15" hidden="1" customHeight="1" x14ac:dyDescent="0.25">
      <c r="D172" t="s">
        <v>275</v>
      </c>
    </row>
    <row r="173" spans="4:4" ht="15" hidden="1" customHeight="1" x14ac:dyDescent="0.25">
      <c r="D173" t="s">
        <v>45</v>
      </c>
    </row>
    <row r="174" spans="4:4" ht="15" hidden="1" customHeight="1" x14ac:dyDescent="0.25">
      <c r="D174" t="s">
        <v>276</v>
      </c>
    </row>
    <row r="175" spans="4:4" ht="15" hidden="1" customHeight="1" x14ac:dyDescent="0.25">
      <c r="D175" t="s">
        <v>277</v>
      </c>
    </row>
    <row r="176" spans="4:4" ht="15" hidden="1" customHeight="1" x14ac:dyDescent="0.25">
      <c r="D176" t="s">
        <v>278</v>
      </c>
    </row>
    <row r="177" spans="4:4" ht="15" hidden="1" customHeight="1" x14ac:dyDescent="0.25">
      <c r="D177" t="s">
        <v>279</v>
      </c>
    </row>
    <row r="178" spans="4:4" ht="15" hidden="1" customHeight="1" x14ac:dyDescent="0.25">
      <c r="D178" t="s">
        <v>280</v>
      </c>
    </row>
    <row r="179" spans="4:4" ht="15" hidden="1" customHeight="1" x14ac:dyDescent="0.25">
      <c r="D179" t="s">
        <v>281</v>
      </c>
    </row>
    <row r="180" spans="4:4" ht="15" hidden="1" customHeight="1" x14ac:dyDescent="0.25">
      <c r="D180" t="s">
        <v>282</v>
      </c>
    </row>
    <row r="181" spans="4:4" ht="15" hidden="1" customHeight="1" x14ac:dyDescent="0.25">
      <c r="D181" t="s">
        <v>283</v>
      </c>
    </row>
    <row r="182" spans="4:4" ht="15" hidden="1" customHeight="1" x14ac:dyDescent="0.25">
      <c r="D182" t="s">
        <v>284</v>
      </c>
    </row>
    <row r="183" spans="4:4" ht="15" hidden="1" customHeight="1" x14ac:dyDescent="0.25">
      <c r="D183" t="s">
        <v>285</v>
      </c>
    </row>
    <row r="184" spans="4:4" ht="15" hidden="1" customHeight="1" x14ac:dyDescent="0.25">
      <c r="D184" t="s">
        <v>286</v>
      </c>
    </row>
    <row r="185" spans="4:4" ht="15" hidden="1" customHeight="1" x14ac:dyDescent="0.25">
      <c r="D185" t="s">
        <v>287</v>
      </c>
    </row>
    <row r="186" spans="4:4" ht="15" hidden="1" customHeight="1" x14ac:dyDescent="0.25">
      <c r="D186" t="s">
        <v>288</v>
      </c>
    </row>
    <row r="187" spans="4:4" ht="15" hidden="1" customHeight="1" x14ac:dyDescent="0.25">
      <c r="D187" t="s">
        <v>289</v>
      </c>
    </row>
    <row r="188" spans="4:4" ht="15" hidden="1" customHeight="1" x14ac:dyDescent="0.25">
      <c r="D188" t="s">
        <v>290</v>
      </c>
    </row>
    <row r="189" spans="4:4" ht="15" hidden="1" customHeight="1" x14ac:dyDescent="0.25">
      <c r="D189" t="s">
        <v>291</v>
      </c>
    </row>
    <row r="190" spans="4:4" ht="15" hidden="1" customHeight="1" x14ac:dyDescent="0.25">
      <c r="D190" t="s">
        <v>292</v>
      </c>
    </row>
    <row r="191" spans="4:4" ht="15" hidden="1" customHeight="1" x14ac:dyDescent="0.25">
      <c r="D191" t="s">
        <v>293</v>
      </c>
    </row>
    <row r="192" spans="4:4" ht="15" hidden="1" customHeight="1" x14ac:dyDescent="0.25">
      <c r="D192" t="s">
        <v>294</v>
      </c>
    </row>
    <row r="193" spans="4:4" ht="15" hidden="1" customHeight="1" x14ac:dyDescent="0.25">
      <c r="D193" t="s">
        <v>295</v>
      </c>
    </row>
    <row r="194" spans="4:4" ht="15" hidden="1" customHeight="1" x14ac:dyDescent="0.25">
      <c r="D194" t="s">
        <v>296</v>
      </c>
    </row>
    <row r="195" spans="4:4" ht="15" hidden="1" customHeight="1" x14ac:dyDescent="0.25">
      <c r="D195" t="s">
        <v>297</v>
      </c>
    </row>
    <row r="196" spans="4:4" ht="15" hidden="1" customHeight="1" x14ac:dyDescent="0.25">
      <c r="D196" t="s">
        <v>298</v>
      </c>
    </row>
    <row r="197" spans="4:4" ht="15" hidden="1" customHeight="1" x14ac:dyDescent="0.25">
      <c r="D197" t="s">
        <v>508</v>
      </c>
    </row>
    <row r="198" spans="4:4" ht="15" hidden="1" customHeight="1" x14ac:dyDescent="0.25">
      <c r="D198" t="s">
        <v>299</v>
      </c>
    </row>
    <row r="199" spans="4:4" ht="15" hidden="1" customHeight="1" x14ac:dyDescent="0.25">
      <c r="D199" t="s">
        <v>300</v>
      </c>
    </row>
    <row r="200" spans="4:4" ht="15" hidden="1" customHeight="1" x14ac:dyDescent="0.25">
      <c r="D200" t="s">
        <v>301</v>
      </c>
    </row>
    <row r="201" spans="4:4" ht="15" hidden="1" customHeight="1" x14ac:dyDescent="0.25">
      <c r="D201" t="s">
        <v>302</v>
      </c>
    </row>
    <row r="202" spans="4:4" ht="15" hidden="1" customHeight="1" x14ac:dyDescent="0.25">
      <c r="D202" t="s">
        <v>303</v>
      </c>
    </row>
    <row r="203" spans="4:4" ht="15" hidden="1" customHeight="1" x14ac:dyDescent="0.25">
      <c r="D203" t="s">
        <v>304</v>
      </c>
    </row>
    <row r="204" spans="4:4" ht="15" hidden="1" customHeight="1" x14ac:dyDescent="0.25">
      <c r="D204" t="s">
        <v>305</v>
      </c>
    </row>
    <row r="205" spans="4:4" ht="15" hidden="1" customHeight="1" x14ac:dyDescent="0.25">
      <c r="D205" t="s">
        <v>306</v>
      </c>
    </row>
    <row r="206" spans="4:4" ht="15" hidden="1" customHeight="1" x14ac:dyDescent="0.25">
      <c r="D206" t="s">
        <v>307</v>
      </c>
    </row>
    <row r="207" spans="4:4" ht="15" hidden="1" customHeight="1" x14ac:dyDescent="0.25">
      <c r="D207" t="s">
        <v>308</v>
      </c>
    </row>
    <row r="208" spans="4:4" ht="15" hidden="1" customHeight="1" x14ac:dyDescent="0.25">
      <c r="D208" t="s">
        <v>309</v>
      </c>
    </row>
    <row r="209" spans="4:4" ht="15" hidden="1" customHeight="1" x14ac:dyDescent="0.25">
      <c r="D209" t="s">
        <v>310</v>
      </c>
    </row>
    <row r="210" spans="4:4" ht="15" hidden="1" customHeight="1" x14ac:dyDescent="0.25">
      <c r="D210" t="s">
        <v>311</v>
      </c>
    </row>
    <row r="211" spans="4:4" ht="15" hidden="1" customHeight="1" x14ac:dyDescent="0.25">
      <c r="D211" t="s">
        <v>312</v>
      </c>
    </row>
    <row r="212" spans="4:4" ht="15" hidden="1" customHeight="1" x14ac:dyDescent="0.25">
      <c r="D212" t="s">
        <v>97</v>
      </c>
    </row>
    <row r="213" spans="4:4" ht="15" hidden="1" customHeight="1" x14ac:dyDescent="0.25">
      <c r="D213" t="s">
        <v>313</v>
      </c>
    </row>
    <row r="214" spans="4:4" ht="15" hidden="1" customHeight="1" x14ac:dyDescent="0.25">
      <c r="D214" t="s">
        <v>35</v>
      </c>
    </row>
    <row r="215" spans="4:4" ht="15" hidden="1" customHeight="1" x14ac:dyDescent="0.25">
      <c r="D215" t="s">
        <v>314</v>
      </c>
    </row>
    <row r="216" spans="4:4" ht="15" hidden="1" customHeight="1" x14ac:dyDescent="0.25">
      <c r="D216" t="s">
        <v>315</v>
      </c>
    </row>
    <row r="217" spans="4:4" ht="15" hidden="1" customHeight="1" x14ac:dyDescent="0.25">
      <c r="D217" t="s">
        <v>316</v>
      </c>
    </row>
    <row r="218" spans="4:4" ht="15" hidden="1" customHeight="1" x14ac:dyDescent="0.25">
      <c r="D218" t="s">
        <v>58</v>
      </c>
    </row>
    <row r="219" spans="4:4" ht="15" hidden="1" customHeight="1" x14ac:dyDescent="0.25">
      <c r="D219" t="s">
        <v>317</v>
      </c>
    </row>
    <row r="220" spans="4:4" ht="15" hidden="1" customHeight="1" x14ac:dyDescent="0.25">
      <c r="D220" t="s">
        <v>318</v>
      </c>
    </row>
    <row r="221" spans="4:4" ht="15" hidden="1" customHeight="1" x14ac:dyDescent="0.25">
      <c r="D221" t="s">
        <v>319</v>
      </c>
    </row>
    <row r="222" spans="4:4" ht="15" hidden="1" customHeight="1" x14ac:dyDescent="0.25">
      <c r="D222" t="s">
        <v>40</v>
      </c>
    </row>
    <row r="223" spans="4:4" ht="15" hidden="1" customHeight="1" x14ac:dyDescent="0.25">
      <c r="D223" t="s">
        <v>320</v>
      </c>
    </row>
    <row r="224" spans="4:4" ht="15" hidden="1" customHeight="1" x14ac:dyDescent="0.25">
      <c r="D224" t="s">
        <v>321</v>
      </c>
    </row>
    <row r="225" spans="4:4" ht="15" hidden="1" customHeight="1" x14ac:dyDescent="0.25">
      <c r="D225" t="s">
        <v>322</v>
      </c>
    </row>
    <row r="226" spans="4:4" ht="15" hidden="1" customHeight="1" x14ac:dyDescent="0.25">
      <c r="D226" t="s">
        <v>323</v>
      </c>
    </row>
    <row r="227" spans="4:4" ht="15" hidden="1" customHeight="1" x14ac:dyDescent="0.25">
      <c r="D227" t="s">
        <v>324</v>
      </c>
    </row>
    <row r="228" spans="4:4" ht="15" hidden="1" customHeight="1" x14ac:dyDescent="0.25">
      <c r="D228" t="s">
        <v>83</v>
      </c>
    </row>
    <row r="229" spans="4:4" ht="15" hidden="1" customHeight="1" x14ac:dyDescent="0.25">
      <c r="D229" t="s">
        <v>325</v>
      </c>
    </row>
    <row r="230" spans="4:4" ht="15" hidden="1" customHeight="1" x14ac:dyDescent="0.25">
      <c r="D230" t="s">
        <v>326</v>
      </c>
    </row>
    <row r="231" spans="4:4" ht="15" hidden="1" customHeight="1" x14ac:dyDescent="0.25">
      <c r="D231" t="s">
        <v>327</v>
      </c>
    </row>
    <row r="232" spans="4:4" ht="15" hidden="1" customHeight="1" x14ac:dyDescent="0.25">
      <c r="D232" t="s">
        <v>328</v>
      </c>
    </row>
    <row r="233" spans="4:4" ht="15" hidden="1" customHeight="1" x14ac:dyDescent="0.25">
      <c r="D233" t="s">
        <v>91</v>
      </c>
    </row>
    <row r="234" spans="4:4" ht="15" hidden="1" customHeight="1" x14ac:dyDescent="0.25">
      <c r="D234" t="s">
        <v>56</v>
      </c>
    </row>
    <row r="235" spans="4:4" ht="15" hidden="1" customHeight="1" x14ac:dyDescent="0.25">
      <c r="D235" t="s">
        <v>29</v>
      </c>
    </row>
    <row r="236" spans="4:4" ht="15" hidden="1" customHeight="1" x14ac:dyDescent="0.25">
      <c r="D236" t="s">
        <v>509</v>
      </c>
    </row>
    <row r="237" spans="4:4" ht="15" hidden="1" customHeight="1" x14ac:dyDescent="0.25">
      <c r="D237" t="s">
        <v>329</v>
      </c>
    </row>
    <row r="238" spans="4:4" ht="15" hidden="1" customHeight="1" x14ac:dyDescent="0.25">
      <c r="D238" t="s">
        <v>330</v>
      </c>
    </row>
    <row r="239" spans="4:4" ht="15" hidden="1" customHeight="1" x14ac:dyDescent="0.25">
      <c r="D239" t="s">
        <v>96</v>
      </c>
    </row>
    <row r="240" spans="4:4" ht="15" hidden="1" customHeight="1" x14ac:dyDescent="0.25">
      <c r="D240" t="s">
        <v>331</v>
      </c>
    </row>
    <row r="241" spans="4:4" ht="15" hidden="1" customHeight="1" x14ac:dyDescent="0.25">
      <c r="D241" t="s">
        <v>332</v>
      </c>
    </row>
    <row r="242" spans="4:4" ht="15" hidden="1" customHeight="1" x14ac:dyDescent="0.25">
      <c r="D242" t="s">
        <v>333</v>
      </c>
    </row>
    <row r="243" spans="4:4" ht="15" hidden="1" customHeight="1" x14ac:dyDescent="0.25">
      <c r="D243" t="s">
        <v>334</v>
      </c>
    </row>
    <row r="244" spans="4:4" ht="15" hidden="1" customHeight="1" x14ac:dyDescent="0.25">
      <c r="D244" t="s">
        <v>335</v>
      </c>
    </row>
    <row r="245" spans="4:4" ht="15" hidden="1" customHeight="1" x14ac:dyDescent="0.25">
      <c r="D245" t="s">
        <v>336</v>
      </c>
    </row>
    <row r="246" spans="4:4" ht="15" hidden="1" customHeight="1" x14ac:dyDescent="0.25">
      <c r="D246" t="s">
        <v>337</v>
      </c>
    </row>
    <row r="247" spans="4:4" ht="15" hidden="1" customHeight="1" x14ac:dyDescent="0.25">
      <c r="D247" t="s">
        <v>338</v>
      </c>
    </row>
    <row r="248" spans="4:4" ht="15" hidden="1" customHeight="1" x14ac:dyDescent="0.25">
      <c r="D248" t="s">
        <v>339</v>
      </c>
    </row>
    <row r="249" spans="4:4" ht="15" hidden="1" customHeight="1" x14ac:dyDescent="0.25">
      <c r="D249" t="s">
        <v>340</v>
      </c>
    </row>
    <row r="250" spans="4:4" ht="15" hidden="1" customHeight="1" x14ac:dyDescent="0.25">
      <c r="D250" t="s">
        <v>341</v>
      </c>
    </row>
    <row r="251" spans="4:4" ht="15" hidden="1" customHeight="1" x14ac:dyDescent="0.25">
      <c r="D251" t="s">
        <v>342</v>
      </c>
    </row>
    <row r="252" spans="4:4" ht="15" hidden="1" customHeight="1" x14ac:dyDescent="0.25">
      <c r="D252" t="s">
        <v>343</v>
      </c>
    </row>
    <row r="253" spans="4:4" ht="15" hidden="1" customHeight="1" x14ac:dyDescent="0.25">
      <c r="D253" t="s">
        <v>344</v>
      </c>
    </row>
    <row r="254" spans="4:4" ht="15" hidden="1" customHeight="1" x14ac:dyDescent="0.25">
      <c r="D254" t="s">
        <v>345</v>
      </c>
    </row>
    <row r="255" spans="4:4" ht="15" hidden="1" customHeight="1" x14ac:dyDescent="0.25">
      <c r="D255" t="s">
        <v>346</v>
      </c>
    </row>
    <row r="256" spans="4:4" ht="15" hidden="1" customHeight="1" x14ac:dyDescent="0.25">
      <c r="D256" t="s">
        <v>347</v>
      </c>
    </row>
    <row r="257" spans="4:4" ht="15" hidden="1" customHeight="1" x14ac:dyDescent="0.25">
      <c r="D257" t="s">
        <v>348</v>
      </c>
    </row>
    <row r="258" spans="4:4" ht="15" hidden="1" customHeight="1" x14ac:dyDescent="0.25">
      <c r="D258" t="s">
        <v>349</v>
      </c>
    </row>
    <row r="259" spans="4:4" ht="15" hidden="1" customHeight="1" x14ac:dyDescent="0.25">
      <c r="D259" t="s">
        <v>350</v>
      </c>
    </row>
    <row r="260" spans="4:4" ht="15" hidden="1" customHeight="1" x14ac:dyDescent="0.25">
      <c r="D260" t="s">
        <v>87</v>
      </c>
    </row>
    <row r="261" spans="4:4" ht="15" hidden="1" customHeight="1" x14ac:dyDescent="0.25">
      <c r="D261" t="s">
        <v>351</v>
      </c>
    </row>
    <row r="262" spans="4:4" ht="15" hidden="1" customHeight="1" x14ac:dyDescent="0.25">
      <c r="D262" t="s">
        <v>352</v>
      </c>
    </row>
    <row r="263" spans="4:4" ht="15" hidden="1" customHeight="1" x14ac:dyDescent="0.25">
      <c r="D263" t="s">
        <v>353</v>
      </c>
    </row>
    <row r="264" spans="4:4" ht="15" hidden="1" customHeight="1" x14ac:dyDescent="0.25">
      <c r="D264" t="s">
        <v>354</v>
      </c>
    </row>
    <row r="265" spans="4:4" ht="15" hidden="1" customHeight="1" x14ac:dyDescent="0.25">
      <c r="D265" t="s">
        <v>355</v>
      </c>
    </row>
    <row r="266" spans="4:4" ht="15" hidden="1" customHeight="1" x14ac:dyDescent="0.25">
      <c r="D266" t="s">
        <v>356</v>
      </c>
    </row>
    <row r="267" spans="4:4" ht="15" hidden="1" customHeight="1" x14ac:dyDescent="0.25">
      <c r="D267" t="s">
        <v>357</v>
      </c>
    </row>
    <row r="268" spans="4:4" ht="15" hidden="1" customHeight="1" x14ac:dyDescent="0.25">
      <c r="D268" t="s">
        <v>358</v>
      </c>
    </row>
    <row r="269" spans="4:4" ht="15" hidden="1" customHeight="1" x14ac:dyDescent="0.25">
      <c r="D269" t="s">
        <v>359</v>
      </c>
    </row>
    <row r="270" spans="4:4" ht="15" hidden="1" customHeight="1" x14ac:dyDescent="0.25">
      <c r="D270" t="s">
        <v>360</v>
      </c>
    </row>
    <row r="271" spans="4:4" ht="15" hidden="1" customHeight="1" x14ac:dyDescent="0.25">
      <c r="D271" t="s">
        <v>361</v>
      </c>
    </row>
    <row r="272" spans="4:4" ht="15" hidden="1" customHeight="1" x14ac:dyDescent="0.25">
      <c r="D272" t="s">
        <v>362</v>
      </c>
    </row>
    <row r="273" spans="4:4" ht="15" hidden="1" customHeight="1" x14ac:dyDescent="0.25">
      <c r="D273" t="s">
        <v>363</v>
      </c>
    </row>
    <row r="274" spans="4:4" ht="15" hidden="1" customHeight="1" x14ac:dyDescent="0.25">
      <c r="D274" t="s">
        <v>364</v>
      </c>
    </row>
    <row r="275" spans="4:4" ht="15" hidden="1" customHeight="1" x14ac:dyDescent="0.25">
      <c r="D275" t="s">
        <v>365</v>
      </c>
    </row>
    <row r="276" spans="4:4" ht="15" hidden="1" customHeight="1" x14ac:dyDescent="0.25">
      <c r="D276" t="s">
        <v>366</v>
      </c>
    </row>
    <row r="277" spans="4:4" ht="15" hidden="1" customHeight="1" x14ac:dyDescent="0.25">
      <c r="D277" t="s">
        <v>367</v>
      </c>
    </row>
    <row r="278" spans="4:4" ht="15" hidden="1" customHeight="1" x14ac:dyDescent="0.25">
      <c r="D278" t="s">
        <v>368</v>
      </c>
    </row>
    <row r="279" spans="4:4" ht="15" hidden="1" customHeight="1" x14ac:dyDescent="0.25">
      <c r="D279" t="s">
        <v>369</v>
      </c>
    </row>
    <row r="280" spans="4:4" ht="15" hidden="1" customHeight="1" x14ac:dyDescent="0.25">
      <c r="D280" t="s">
        <v>370</v>
      </c>
    </row>
    <row r="281" spans="4:4" ht="15" hidden="1" customHeight="1" x14ac:dyDescent="0.25">
      <c r="D281" t="s">
        <v>371</v>
      </c>
    </row>
    <row r="282" spans="4:4" ht="15" hidden="1" customHeight="1" x14ac:dyDescent="0.25">
      <c r="D282" t="s">
        <v>372</v>
      </c>
    </row>
    <row r="283" spans="4:4" ht="15" hidden="1" customHeight="1" x14ac:dyDescent="0.25">
      <c r="D283" t="s">
        <v>90</v>
      </c>
    </row>
    <row r="284" spans="4:4" ht="15" hidden="1" customHeight="1" x14ac:dyDescent="0.25">
      <c r="D284" t="s">
        <v>86</v>
      </c>
    </row>
    <row r="285" spans="4:4" ht="15" hidden="1" customHeight="1" x14ac:dyDescent="0.25">
      <c r="D285" t="s">
        <v>373</v>
      </c>
    </row>
    <row r="286" spans="4:4" ht="15" hidden="1" customHeight="1" x14ac:dyDescent="0.25">
      <c r="D286" t="s">
        <v>374</v>
      </c>
    </row>
    <row r="287" spans="4:4" ht="15" hidden="1" customHeight="1" x14ac:dyDescent="0.25">
      <c r="D287" t="s">
        <v>375</v>
      </c>
    </row>
    <row r="288" spans="4:4" ht="15" hidden="1" customHeight="1" x14ac:dyDescent="0.25">
      <c r="D288" t="s">
        <v>376</v>
      </c>
    </row>
    <row r="289" spans="4:4" ht="15" hidden="1" customHeight="1" x14ac:dyDescent="0.25">
      <c r="D289" t="s">
        <v>377</v>
      </c>
    </row>
    <row r="290" spans="4:4" ht="15" hidden="1" customHeight="1" x14ac:dyDescent="0.25">
      <c r="D290" t="s">
        <v>378</v>
      </c>
    </row>
    <row r="291" spans="4:4" ht="15" hidden="1" customHeight="1" x14ac:dyDescent="0.25">
      <c r="D291" t="s">
        <v>34</v>
      </c>
    </row>
    <row r="292" spans="4:4" ht="15" hidden="1" customHeight="1" x14ac:dyDescent="0.25">
      <c r="D292" t="s">
        <v>79</v>
      </c>
    </row>
    <row r="293" spans="4:4" ht="15" hidden="1" customHeight="1" x14ac:dyDescent="0.25">
      <c r="D293" t="s">
        <v>379</v>
      </c>
    </row>
    <row r="294" spans="4:4" ht="15" hidden="1" customHeight="1" x14ac:dyDescent="0.25">
      <c r="D294" t="s">
        <v>380</v>
      </c>
    </row>
    <row r="295" spans="4:4" ht="15" hidden="1" customHeight="1" x14ac:dyDescent="0.25">
      <c r="D295" t="s">
        <v>381</v>
      </c>
    </row>
    <row r="296" spans="4:4" ht="15" hidden="1" customHeight="1" x14ac:dyDescent="0.25">
      <c r="D296" t="s">
        <v>92</v>
      </c>
    </row>
    <row r="297" spans="4:4" ht="15" hidden="1" customHeight="1" x14ac:dyDescent="0.25">
      <c r="D297" t="s">
        <v>382</v>
      </c>
    </row>
    <row r="298" spans="4:4" ht="15" hidden="1" customHeight="1" x14ac:dyDescent="0.25">
      <c r="D298" t="s">
        <v>383</v>
      </c>
    </row>
    <row r="299" spans="4:4" ht="15" hidden="1" customHeight="1" x14ac:dyDescent="0.25">
      <c r="D299" t="s">
        <v>384</v>
      </c>
    </row>
    <row r="300" spans="4:4" ht="15" hidden="1" customHeight="1" x14ac:dyDescent="0.25">
      <c r="D300" t="s">
        <v>385</v>
      </c>
    </row>
    <row r="301" spans="4:4" ht="15" hidden="1" customHeight="1" x14ac:dyDescent="0.25">
      <c r="D301" t="s">
        <v>386</v>
      </c>
    </row>
    <row r="302" spans="4:4" ht="15" hidden="1" customHeight="1" x14ac:dyDescent="0.25">
      <c r="D302" t="s">
        <v>94</v>
      </c>
    </row>
    <row r="303" spans="4:4" ht="15" hidden="1" customHeight="1" x14ac:dyDescent="0.25">
      <c r="D303" t="s">
        <v>68</v>
      </c>
    </row>
    <row r="304" spans="4:4" ht="15" hidden="1" customHeight="1" x14ac:dyDescent="0.25">
      <c r="D304" t="s">
        <v>387</v>
      </c>
    </row>
    <row r="305" spans="4:4" ht="15" hidden="1" customHeight="1" x14ac:dyDescent="0.25">
      <c r="D305" t="s">
        <v>55</v>
      </c>
    </row>
    <row r="306" spans="4:4" ht="15" hidden="1" customHeight="1" x14ac:dyDescent="0.25">
      <c r="D306" t="s">
        <v>388</v>
      </c>
    </row>
    <row r="307" spans="4:4" ht="15" hidden="1" customHeight="1" x14ac:dyDescent="0.25">
      <c r="D307" t="s">
        <v>389</v>
      </c>
    </row>
    <row r="308" spans="4:4" ht="15" hidden="1" customHeight="1" x14ac:dyDescent="0.25">
      <c r="D308" t="s">
        <v>390</v>
      </c>
    </row>
    <row r="309" spans="4:4" ht="15" hidden="1" customHeight="1" x14ac:dyDescent="0.25">
      <c r="D309" t="s">
        <v>67</v>
      </c>
    </row>
    <row r="310" spans="4:4" ht="15" hidden="1" customHeight="1" x14ac:dyDescent="0.25">
      <c r="D310" t="s">
        <v>391</v>
      </c>
    </row>
    <row r="311" spans="4:4" ht="15" hidden="1" customHeight="1" x14ac:dyDescent="0.25">
      <c r="D311" t="s">
        <v>392</v>
      </c>
    </row>
    <row r="312" spans="4:4" ht="15" hidden="1" customHeight="1" x14ac:dyDescent="0.25">
      <c r="D312" t="s">
        <v>393</v>
      </c>
    </row>
    <row r="313" spans="4:4" ht="15" hidden="1" customHeight="1" x14ac:dyDescent="0.25">
      <c r="D313" t="s">
        <v>394</v>
      </c>
    </row>
    <row r="314" spans="4:4" ht="15" hidden="1" customHeight="1" x14ac:dyDescent="0.25">
      <c r="D314" t="s">
        <v>395</v>
      </c>
    </row>
    <row r="315" spans="4:4" ht="15" hidden="1" customHeight="1" x14ac:dyDescent="0.25">
      <c r="D315" t="s">
        <v>396</v>
      </c>
    </row>
    <row r="316" spans="4:4" ht="15" hidden="1" customHeight="1" x14ac:dyDescent="0.25">
      <c r="D316" t="s">
        <v>397</v>
      </c>
    </row>
    <row r="317" spans="4:4" ht="15" hidden="1" customHeight="1" x14ac:dyDescent="0.25">
      <c r="D317" t="s">
        <v>85</v>
      </c>
    </row>
    <row r="318" spans="4:4" ht="15" hidden="1" customHeight="1" x14ac:dyDescent="0.25">
      <c r="D318" t="s">
        <v>398</v>
      </c>
    </row>
    <row r="319" spans="4:4" ht="15" hidden="1" customHeight="1" x14ac:dyDescent="0.25">
      <c r="D319" t="s">
        <v>399</v>
      </c>
    </row>
    <row r="320" spans="4:4" ht="15" hidden="1" customHeight="1" x14ac:dyDescent="0.25">
      <c r="D320" t="s">
        <v>400</v>
      </c>
    </row>
    <row r="321" spans="4:4" ht="15" hidden="1" customHeight="1" x14ac:dyDescent="0.25">
      <c r="D321" t="s">
        <v>65</v>
      </c>
    </row>
    <row r="322" spans="4:4" ht="15" hidden="1" customHeight="1" x14ac:dyDescent="0.25">
      <c r="D322" t="s">
        <v>401</v>
      </c>
    </row>
    <row r="323" spans="4:4" ht="15" hidden="1" customHeight="1" x14ac:dyDescent="0.25">
      <c r="D323" t="s">
        <v>402</v>
      </c>
    </row>
    <row r="324" spans="4:4" ht="15" hidden="1" customHeight="1" x14ac:dyDescent="0.25">
      <c r="D324" t="s">
        <v>403</v>
      </c>
    </row>
    <row r="325" spans="4:4" ht="15" hidden="1" customHeight="1" x14ac:dyDescent="0.25">
      <c r="D325" t="s">
        <v>404</v>
      </c>
    </row>
    <row r="326" spans="4:4" ht="15" hidden="1" customHeight="1" x14ac:dyDescent="0.25">
      <c r="D326" t="s">
        <v>32</v>
      </c>
    </row>
    <row r="327" spans="4:4" ht="15" hidden="1" customHeight="1" x14ac:dyDescent="0.25">
      <c r="D327" t="s">
        <v>78</v>
      </c>
    </row>
    <row r="328" spans="4:4" ht="15" hidden="1" customHeight="1" x14ac:dyDescent="0.25">
      <c r="D328" t="s">
        <v>47</v>
      </c>
    </row>
    <row r="329" spans="4:4" ht="15" hidden="1" customHeight="1" x14ac:dyDescent="0.25">
      <c r="D329" t="s">
        <v>405</v>
      </c>
    </row>
    <row r="330" spans="4:4" ht="15" hidden="1" customHeight="1" x14ac:dyDescent="0.25">
      <c r="D330" t="s">
        <v>50</v>
      </c>
    </row>
    <row r="331" spans="4:4" ht="15" hidden="1" customHeight="1" x14ac:dyDescent="0.25">
      <c r="D331" t="s">
        <v>61</v>
      </c>
    </row>
    <row r="332" spans="4:4" ht="15" hidden="1" customHeight="1" x14ac:dyDescent="0.25">
      <c r="D332" t="s">
        <v>406</v>
      </c>
    </row>
    <row r="333" spans="4:4" ht="15" hidden="1" customHeight="1" x14ac:dyDescent="0.25">
      <c r="D333" t="s">
        <v>407</v>
      </c>
    </row>
    <row r="334" spans="4:4" ht="15" hidden="1" customHeight="1" x14ac:dyDescent="0.25">
      <c r="D334" t="s">
        <v>408</v>
      </c>
    </row>
    <row r="335" spans="4:4" ht="15" hidden="1" customHeight="1" x14ac:dyDescent="0.25">
      <c r="D335" t="s">
        <v>409</v>
      </c>
    </row>
    <row r="336" spans="4:4" ht="15" hidden="1" customHeight="1" x14ac:dyDescent="0.25">
      <c r="D336" t="s">
        <v>410</v>
      </c>
    </row>
    <row r="337" spans="4:4" ht="15" hidden="1" customHeight="1" x14ac:dyDescent="0.25">
      <c r="D337" t="s">
        <v>411</v>
      </c>
    </row>
    <row r="338" spans="4:4" ht="15" hidden="1" customHeight="1" x14ac:dyDescent="0.25">
      <c r="D338" t="s">
        <v>412</v>
      </c>
    </row>
    <row r="339" spans="4:4" ht="15" hidden="1" customHeight="1" x14ac:dyDescent="0.25">
      <c r="D339" t="s">
        <v>413</v>
      </c>
    </row>
    <row r="340" spans="4:4" ht="15" hidden="1" customHeight="1" x14ac:dyDescent="0.25">
      <c r="D340" t="s">
        <v>414</v>
      </c>
    </row>
    <row r="341" spans="4:4" ht="15" hidden="1" customHeight="1" x14ac:dyDescent="0.25">
      <c r="D341" t="s">
        <v>415</v>
      </c>
    </row>
    <row r="342" spans="4:4" ht="15" hidden="1" customHeight="1" x14ac:dyDescent="0.25">
      <c r="D342" t="s">
        <v>416</v>
      </c>
    </row>
    <row r="343" spans="4:4" ht="15" hidden="1" customHeight="1" x14ac:dyDescent="0.25">
      <c r="D343" t="s">
        <v>417</v>
      </c>
    </row>
    <row r="344" spans="4:4" ht="15" hidden="1" customHeight="1" x14ac:dyDescent="0.25">
      <c r="D344" t="s">
        <v>418</v>
      </c>
    </row>
    <row r="345" spans="4:4" ht="15" hidden="1" customHeight="1" x14ac:dyDescent="0.25">
      <c r="D345" t="s">
        <v>419</v>
      </c>
    </row>
    <row r="346" spans="4:4" ht="15" hidden="1" customHeight="1" x14ac:dyDescent="0.25">
      <c r="D346" t="s">
        <v>420</v>
      </c>
    </row>
    <row r="347" spans="4:4" ht="15" hidden="1" customHeight="1" x14ac:dyDescent="0.25">
      <c r="D347" t="s">
        <v>39</v>
      </c>
    </row>
    <row r="348" spans="4:4" ht="15" hidden="1" customHeight="1" x14ac:dyDescent="0.25">
      <c r="D348" t="s">
        <v>42</v>
      </c>
    </row>
    <row r="349" spans="4:4" ht="15" hidden="1" customHeight="1" x14ac:dyDescent="0.25">
      <c r="D349" t="s">
        <v>421</v>
      </c>
    </row>
    <row r="350" spans="4:4" ht="15" hidden="1" customHeight="1" x14ac:dyDescent="0.25">
      <c r="D350" t="s">
        <v>53</v>
      </c>
    </row>
    <row r="351" spans="4:4" ht="15" hidden="1" customHeight="1" x14ac:dyDescent="0.25">
      <c r="D351" t="s">
        <v>44</v>
      </c>
    </row>
    <row r="352" spans="4:4" ht="15" hidden="1" customHeight="1" x14ac:dyDescent="0.25">
      <c r="D352" t="s">
        <v>93</v>
      </c>
    </row>
    <row r="353" spans="1:34" ht="15" hidden="1" customHeight="1" x14ac:dyDescent="0.25">
      <c r="D353" t="s">
        <v>422</v>
      </c>
    </row>
    <row r="354" spans="1:34" x14ac:dyDescent="0.25">
      <c r="A354" s="9">
        <v>400</v>
      </c>
      <c r="B354" s="12"/>
      <c r="D354" s="12" t="s">
        <v>443</v>
      </c>
      <c r="E354" s="100" t="s">
        <v>16</v>
      </c>
      <c r="F354" s="100"/>
      <c r="G354" s="100"/>
      <c r="H354" s="100"/>
      <c r="I354" s="100"/>
      <c r="J354" s="100"/>
      <c r="K354" s="48" t="s">
        <v>488</v>
      </c>
      <c r="L354" s="96" t="s">
        <v>18</v>
      </c>
      <c r="M354" s="96"/>
      <c r="N354" s="96"/>
      <c r="O354" s="96"/>
      <c r="P354" s="96"/>
      <c r="Q354" s="96"/>
      <c r="R354" s="74" t="s">
        <v>498</v>
      </c>
      <c r="S354" s="49" t="s">
        <v>437</v>
      </c>
      <c r="T354" s="99" t="s">
        <v>17</v>
      </c>
      <c r="U354" s="99"/>
      <c r="V354" s="99"/>
      <c r="W354" s="99"/>
      <c r="X354" s="99"/>
      <c r="Y354" s="99"/>
      <c r="Z354" s="95" t="s">
        <v>439</v>
      </c>
      <c r="AA354" s="95"/>
      <c r="AB354" s="95"/>
      <c r="AC354" s="95"/>
      <c r="AD354" s="95"/>
      <c r="AE354" s="95"/>
      <c r="AH354" s="5"/>
    </row>
    <row r="355" spans="1:34" x14ac:dyDescent="0.25">
      <c r="B355" s="12"/>
      <c r="D355" s="26" t="s">
        <v>11</v>
      </c>
      <c r="E355" s="50" t="s">
        <v>19</v>
      </c>
      <c r="F355" s="50" t="s">
        <v>20</v>
      </c>
      <c r="G355" s="50" t="s">
        <v>21</v>
      </c>
      <c r="H355" s="50" t="s">
        <v>22</v>
      </c>
      <c r="I355" s="50" t="s">
        <v>23</v>
      </c>
      <c r="J355" s="50" t="s">
        <v>24</v>
      </c>
      <c r="K355" s="45" t="s">
        <v>25</v>
      </c>
      <c r="L355" s="52" t="s">
        <v>19</v>
      </c>
      <c r="M355" s="52" t="s">
        <v>20</v>
      </c>
      <c r="N355" s="52" t="s">
        <v>21</v>
      </c>
      <c r="O355" s="52" t="s">
        <v>22</v>
      </c>
      <c r="P355" s="52" t="s">
        <v>23</v>
      </c>
      <c r="Q355" s="52" t="s">
        <v>24</v>
      </c>
      <c r="R355" s="50" t="s">
        <v>499</v>
      </c>
      <c r="S355" s="50" t="s">
        <v>25</v>
      </c>
      <c r="T355" s="50" t="s">
        <v>19</v>
      </c>
      <c r="U355" s="50" t="s">
        <v>20</v>
      </c>
      <c r="V355" s="50" t="s">
        <v>21</v>
      </c>
      <c r="W355" s="50" t="s">
        <v>22</v>
      </c>
      <c r="X355" s="50" t="s">
        <v>23</v>
      </c>
      <c r="Y355" s="50" t="s">
        <v>24</v>
      </c>
      <c r="Z355" s="50" t="s">
        <v>19</v>
      </c>
      <c r="AA355" s="50" t="s">
        <v>20</v>
      </c>
      <c r="AB355" s="50" t="s">
        <v>21</v>
      </c>
      <c r="AC355" s="50" t="s">
        <v>22</v>
      </c>
      <c r="AD355" s="50" t="s">
        <v>23</v>
      </c>
      <c r="AE355" s="50" t="s">
        <v>24</v>
      </c>
      <c r="AH355" s="5"/>
    </row>
    <row r="356" spans="1:34" ht="15.75" thickBot="1" x14ac:dyDescent="0.3">
      <c r="A356" s="97" t="s">
        <v>49</v>
      </c>
      <c r="B356" s="41">
        <v>1</v>
      </c>
      <c r="C356">
        <v>1</v>
      </c>
      <c r="D356" s="13" t="s">
        <v>64</v>
      </c>
      <c r="E356" s="51">
        <f t="shared" ref="E356:E387" si="0">($K356+L356+$R356)*($S356+T356+Z356)</f>
        <v>585.21537820407025</v>
      </c>
      <c r="F356" s="51">
        <f t="shared" ref="F356:F387" si="1">($K356+M356+$R356)*($S356+U356+AA356)</f>
        <v>462.74571367320436</v>
      </c>
      <c r="G356" s="51">
        <f t="shared" ref="G356:G387" si="2">($K356+N356+$R356)*($S356+V356+AB356)</f>
        <v>362.25840874880498</v>
      </c>
      <c r="H356" s="51">
        <f t="shared" ref="H356:H387" si="3">($K356+O356+$R356)*($S356+W356+AC356)</f>
        <v>249.19275833482646</v>
      </c>
      <c r="I356" s="51">
        <f t="shared" ref="I356:I387" si="4">($K356+P356+$R356)*($S356+X356+AD356)</f>
        <v>200.43290654592656</v>
      </c>
      <c r="J356" s="51">
        <f t="shared" ref="J356:J387" si="5">($K356+Q356+$R356)*($S356+Y356+AE356)</f>
        <v>172.19374526308005</v>
      </c>
      <c r="K356" s="45">
        <f>_xlfn.NORM.DIST(VLOOKUP('Value Matchup'!D356,Ranking!D:O,4),0,11.8,TRUE)</f>
        <v>0.8287284827398006</v>
      </c>
      <c r="L356" s="53">
        <f>(VLOOKUP($D356,'P Adv'!$B$3:$H$356,2))</f>
        <v>0.99</v>
      </c>
      <c r="M356" s="53">
        <f>(VLOOKUP($D356,'P Adv'!$B$3:$H$356,3))</f>
        <v>0.85</v>
      </c>
      <c r="N356" s="53">
        <f>(VLOOKUP($D356,'P Adv'!$B$3:$H$356,4))</f>
        <v>0.68</v>
      </c>
      <c r="O356" s="53">
        <f>(VLOOKUP($D356,'P Adv'!$B$3:$H$356,5))</f>
        <v>0.51</v>
      </c>
      <c r="P356" s="53">
        <f>(VLOOKUP($D356,'P Adv'!$B$3:$H$356,6))</f>
        <v>0.36</v>
      </c>
      <c r="Q356" s="53">
        <f>(VLOOKUP($D356,'P Adv'!$B$3:$H$356,7))</f>
        <v>0.25</v>
      </c>
      <c r="R356" s="52">
        <f>_xlfn.NORM.DIST(VLOOKUP(D356,PASE!B:C,2,FALSE),0,0.25,TRUE)</f>
        <v>0.31709406545023672</v>
      </c>
      <c r="S356" s="50">
        <f>VLOOKUP('Value Matchup'!D356,'Team History'!$B$3:$I$354,8)</f>
        <v>110</v>
      </c>
      <c r="T356" s="51">
        <f>((VLOOKUP($C356,'Seed History'!$Y$2:$AE$19,2)))</f>
        <v>140</v>
      </c>
      <c r="U356" s="51">
        <f>((VLOOKUP($C356,'Seed History'!$Y$2:$AE$19,3)))</f>
        <v>102.85714285714286</v>
      </c>
      <c r="V356" s="51">
        <f>((VLOOKUP($C356,'Seed History'!$Y$2:$AE$19,4)))</f>
        <v>78.408333333333331</v>
      </c>
      <c r="W356" s="51">
        <f>((VLOOKUP($C356,'Seed History'!$Y$2:$AE$19,5)))</f>
        <v>33.494845360824741</v>
      </c>
      <c r="X356" s="51">
        <f>((VLOOKUP($C356,'Seed History'!$Y$2:$AE$19,6)))</f>
        <v>19.105263157894736</v>
      </c>
      <c r="Y356" s="51">
        <f>((VLOOKUP($C356,'Seed History'!$Y$2:$AE$19,7)))</f>
        <v>13.363636363636363</v>
      </c>
      <c r="Z356" s="51">
        <f>VLOOKUP('Value Matchup'!$D356,'Team History'!$B$3:$I$354,2)</f>
        <v>24</v>
      </c>
      <c r="AA356" s="51">
        <f>VLOOKUP('Value Matchup'!$D356,'Team History'!$B$3:$I$354,3)</f>
        <v>19</v>
      </c>
      <c r="AB356" s="51">
        <f>VLOOKUP('Value Matchup'!$D356,'Team History'!$B$3:$I$354,4)</f>
        <v>10</v>
      </c>
      <c r="AC356" s="51">
        <f>VLOOKUP('Value Matchup'!$D356,'Team History'!$B$3:$I$354,5)</f>
        <v>7</v>
      </c>
      <c r="AD356" s="51">
        <f>VLOOKUP('Value Matchup'!$D356,'Team History'!$B$3:$I$354,6)</f>
        <v>4</v>
      </c>
      <c r="AE356" s="51">
        <f>VLOOKUP('Value Matchup'!$D356,'Team History'!$B$3:$I$354,7)</f>
        <v>0</v>
      </c>
    </row>
    <row r="357" spans="1:34" ht="15.75" thickBot="1" x14ac:dyDescent="0.3">
      <c r="A357" s="97"/>
      <c r="B357" s="41">
        <v>2</v>
      </c>
      <c r="C357">
        <v>16</v>
      </c>
      <c r="D357" s="13" t="s">
        <v>301</v>
      </c>
      <c r="E357" s="51">
        <f t="shared" si="0"/>
        <v>1.73268908219846</v>
      </c>
      <c r="F357" s="51">
        <f t="shared" si="1"/>
        <v>1.7285734311718604</v>
      </c>
      <c r="G357" s="51">
        <f t="shared" si="2"/>
        <v>1.7285734311718604</v>
      </c>
      <c r="H357" s="51">
        <f t="shared" si="3"/>
        <v>1.7285734311718604</v>
      </c>
      <c r="I357" s="51">
        <f t="shared" si="4"/>
        <v>1.7285734311718604</v>
      </c>
      <c r="J357" s="51">
        <f t="shared" si="5"/>
        <v>1.7285734311718604</v>
      </c>
      <c r="K357" s="45">
        <f>_xlfn.NORM.DIST(VLOOKUP('Value Matchup'!D357,Ranking!D:O,4),0,11.8,TRUE)</f>
        <v>0.17300088316846321</v>
      </c>
      <c r="L357" s="53">
        <f>(VLOOKUP($D357,'P Adv'!$B$3:$H$356,2))</f>
        <v>0</v>
      </c>
      <c r="M357" s="53">
        <f>(VLOOKUP($D357,'P Adv'!$B$3:$H$356,3))</f>
        <v>0</v>
      </c>
      <c r="N357" s="53">
        <f>(VLOOKUP($D357,'P Adv'!$B$3:$H$356,4))</f>
        <v>0</v>
      </c>
      <c r="O357" s="53">
        <f>(VLOOKUP($D357,'P Adv'!$B$3:$H$356,5))</f>
        <v>0</v>
      </c>
      <c r="P357" s="53">
        <f>(VLOOKUP($D357,'P Adv'!$B$3:$H$356,6))</f>
        <v>0</v>
      </c>
      <c r="Q357" s="53">
        <f>(VLOOKUP($D357,'P Adv'!$B$3:$H$356,7))</f>
        <v>0</v>
      </c>
      <c r="R357" s="52">
        <f>_xlfn.NORM.DIST(VLOOKUP(D357,PASE!B:C,2,FALSE),0,0.25,TRUE)</f>
        <v>0.40319026055549018</v>
      </c>
      <c r="S357" s="50">
        <f>VLOOKUP('Value Matchup'!D357,'Team History'!$B$3:$I$354,8)</f>
        <v>3</v>
      </c>
      <c r="T357" s="51">
        <f>((VLOOKUP($C357,'Seed History'!$Y$2:$AE$19,2)))</f>
        <v>7.1428571428571426E-3</v>
      </c>
      <c r="U357" s="51">
        <f>((VLOOKUP($C357,'Seed History'!$Y$2:$AE$19,3)))</f>
        <v>0</v>
      </c>
      <c r="V357" s="51">
        <f>((VLOOKUP($C357,'Seed History'!$Y$2:$AE$19,4)))</f>
        <v>0</v>
      </c>
      <c r="W357" s="51">
        <f>((VLOOKUP($C357,'Seed History'!$Y$2:$AE$19,5)))</f>
        <v>0</v>
      </c>
      <c r="X357" s="51">
        <f>((VLOOKUP($C357,'Seed History'!$Y$2:$AE$19,6)))</f>
        <v>0</v>
      </c>
      <c r="Y357" s="51">
        <f>((VLOOKUP($C357,'Seed History'!$Y$2:$AE$19,7)))</f>
        <v>0</v>
      </c>
      <c r="Z357" s="51">
        <f>VLOOKUP('Value Matchup'!$D357,'Team History'!$B$3:$I$354,2)</f>
        <v>0</v>
      </c>
      <c r="AA357" s="51">
        <f>VLOOKUP('Value Matchup'!$D357,'Team History'!$B$3:$I$354,3)</f>
        <v>0</v>
      </c>
      <c r="AB357" s="51">
        <f>VLOOKUP('Value Matchup'!$D357,'Team History'!$B$3:$I$354,4)</f>
        <v>0</v>
      </c>
      <c r="AC357" s="51">
        <f>VLOOKUP('Value Matchup'!$D357,'Team History'!$B$3:$I$354,5)</f>
        <v>0</v>
      </c>
      <c r="AD357" s="51">
        <f>VLOOKUP('Value Matchup'!$D357,'Team History'!$B$3:$I$354,6)</f>
        <v>0</v>
      </c>
      <c r="AE357" s="51">
        <f>VLOOKUP('Value Matchup'!$D357,'Team History'!$B$3:$I$354,7)</f>
        <v>0</v>
      </c>
    </row>
    <row r="358" spans="1:34" ht="15.75" thickBot="1" x14ac:dyDescent="0.3">
      <c r="A358" s="97"/>
      <c r="B358" s="41">
        <v>3</v>
      </c>
      <c r="C358">
        <v>8</v>
      </c>
      <c r="D358" s="13" t="s">
        <v>47</v>
      </c>
      <c r="E358" s="51">
        <f t="shared" si="0"/>
        <v>108.30516716889709</v>
      </c>
      <c r="F358" s="51">
        <f t="shared" si="1"/>
        <v>39.698787395701743</v>
      </c>
      <c r="G358" s="51">
        <f t="shared" si="2"/>
        <v>40.233274523108399</v>
      </c>
      <c r="H358" s="51">
        <f t="shared" si="3"/>
        <v>37.168042602452765</v>
      </c>
      <c r="I358" s="51">
        <f t="shared" si="4"/>
        <v>34.251266782054195</v>
      </c>
      <c r="J358" s="51">
        <f t="shared" si="5"/>
        <v>32.62025407814685</v>
      </c>
      <c r="K358" s="45">
        <f>_xlfn.NORM.DIST(VLOOKUP('Value Matchup'!D358,Ranking!D:O,4),0,11.8,TRUE)</f>
        <v>0.72772011302005668</v>
      </c>
      <c r="L358" s="53">
        <f>(VLOOKUP($D358,'P Adv'!$B$3:$H$356,2))</f>
        <v>0.48</v>
      </c>
      <c r="M358" s="53">
        <f>(VLOOKUP($D358,'P Adv'!$B$3:$H$356,3))</f>
        <v>0.11</v>
      </c>
      <c r="N358" s="53">
        <f>(VLOOKUP($D358,'P Adv'!$B$3:$H$356,4))</f>
        <v>0.04</v>
      </c>
      <c r="O358" s="53">
        <f>(VLOOKUP($D358,'P Adv'!$B$3:$H$356,5))</f>
        <v>0.01</v>
      </c>
      <c r="P358" s="53">
        <f>(VLOOKUP($D358,'P Adv'!$B$3:$H$356,6))</f>
        <v>0</v>
      </c>
      <c r="Q358" s="53">
        <f>(VLOOKUP($D358,'P Adv'!$B$3:$H$356,7))</f>
        <v>0</v>
      </c>
      <c r="R358" s="52">
        <f>_xlfn.NORM.DIST(VLOOKUP(D358,PASE!B:C,2,FALSE),0,0.25,TRUE)</f>
        <v>0.38433400328040429</v>
      </c>
      <c r="S358" s="50">
        <f>VLOOKUP('Value Matchup'!D358,'Team History'!$B$3:$I$354,8)</f>
        <v>29</v>
      </c>
      <c r="T358" s="51">
        <f>((VLOOKUP($C358,'Seed History'!$Y$2:$AE$19,2)))</f>
        <v>33.028571428571432</v>
      </c>
      <c r="U358" s="51">
        <f>((VLOOKUP($C358,'Seed History'!$Y$2:$AE$19,3)))</f>
        <v>2.4852941176470589</v>
      </c>
      <c r="V358" s="51">
        <f>((VLOOKUP($C358,'Seed History'!$Y$2:$AE$19,4)))</f>
        <v>4.9230769230769234</v>
      </c>
      <c r="W358" s="51">
        <f>((VLOOKUP($C358,'Seed History'!$Y$2:$AE$19,5)))</f>
        <v>3.125</v>
      </c>
      <c r="X358" s="51">
        <f>((VLOOKUP($C358,'Seed History'!$Y$2:$AE$19,6)))</f>
        <v>1.8</v>
      </c>
      <c r="Y358" s="51">
        <f>((VLOOKUP($C358,'Seed History'!$Y$2:$AE$19,7)))</f>
        <v>0.33333333333333331</v>
      </c>
      <c r="Z358" s="51">
        <f>VLOOKUP('Value Matchup'!$D358,'Team History'!$B$3:$I$354,2)</f>
        <v>6</v>
      </c>
      <c r="AA358" s="51">
        <f>VLOOKUP('Value Matchup'!$D358,'Team History'!$B$3:$I$354,3)</f>
        <v>1</v>
      </c>
      <c r="AB358" s="51">
        <f>VLOOKUP('Value Matchup'!$D358,'Team History'!$B$3:$I$354,4)</f>
        <v>1</v>
      </c>
      <c r="AC358" s="51">
        <f>VLOOKUP('Value Matchup'!$D358,'Team History'!$B$3:$I$354,5)</f>
        <v>1</v>
      </c>
      <c r="AD358" s="51">
        <f>VLOOKUP('Value Matchup'!$D358,'Team History'!$B$3:$I$354,6)</f>
        <v>0</v>
      </c>
      <c r="AE358" s="51">
        <f>VLOOKUP('Value Matchup'!$D358,'Team History'!$B$3:$I$354,7)</f>
        <v>0</v>
      </c>
    </row>
    <row r="359" spans="1:34" ht="15.75" thickBot="1" x14ac:dyDescent="0.3">
      <c r="A359" s="97"/>
      <c r="B359" s="41">
        <v>4</v>
      </c>
      <c r="C359">
        <v>9</v>
      </c>
      <c r="D359" s="13" t="s">
        <v>390</v>
      </c>
      <c r="E359" s="51">
        <f t="shared" si="0"/>
        <v>67.246394246174958</v>
      </c>
      <c r="F359" s="51">
        <f t="shared" si="1"/>
        <v>5.8928839768418584</v>
      </c>
      <c r="G359" s="51">
        <f t="shared" si="2"/>
        <v>7.2852295204048367</v>
      </c>
      <c r="H359" s="51">
        <f t="shared" si="3"/>
        <v>4.840808596182816</v>
      </c>
      <c r="I359" s="51">
        <f t="shared" si="4"/>
        <v>4.5160551493485315</v>
      </c>
      <c r="J359" s="51">
        <f t="shared" si="5"/>
        <v>4.5160551493485315</v>
      </c>
      <c r="K359" s="45">
        <f>_xlfn.NORM.DIST(VLOOKUP('Value Matchup'!D359,Ranking!D:O,4),0,11.8,TRUE)</f>
        <v>0.72772011302005668</v>
      </c>
      <c r="L359" s="53">
        <f>(VLOOKUP($D359,'P Adv'!$B$3:$H$356,2))</f>
        <v>0.51</v>
      </c>
      <c r="M359" s="53">
        <f>(VLOOKUP($D359,'P Adv'!$B$3:$H$356,3))</f>
        <v>0.13</v>
      </c>
      <c r="N359" s="53">
        <f>(VLOOKUP($D359,'P Adv'!$B$3:$H$356,4))</f>
        <v>0.03</v>
      </c>
      <c r="O359" s="53">
        <f>(VLOOKUP($D359,'P Adv'!$B$3:$H$356,5))</f>
        <v>0.01</v>
      </c>
      <c r="P359" s="53">
        <f>(VLOOKUP($D359,'P Adv'!$B$3:$H$356,6))</f>
        <v>0</v>
      </c>
      <c r="Q359" s="53">
        <f>(VLOOKUP($D359,'P Adv'!$B$3:$H$356,7))</f>
        <v>0</v>
      </c>
      <c r="R359" s="52">
        <f>_xlfn.NORM.DIST(VLOOKUP(D359,PASE!B:C,2,FALSE),0,0.25,TRUE)</f>
        <v>0.4012936743170763</v>
      </c>
      <c r="S359" s="50">
        <f>VLOOKUP('Value Matchup'!D359,'Team History'!$B$3:$I$354,8)</f>
        <v>4</v>
      </c>
      <c r="T359" s="51">
        <f>((VLOOKUP($C359,'Seed History'!$Y$2:$AE$19,2)))</f>
        <v>37.028571428571432</v>
      </c>
      <c r="U359" s="51">
        <f>((VLOOKUP($C359,'Seed History'!$Y$2:$AE$19,3)))</f>
        <v>0.68055555555555558</v>
      </c>
      <c r="V359" s="51">
        <f>((VLOOKUP($C359,'Seed History'!$Y$2:$AE$19,4)))</f>
        <v>2.2857142857142856</v>
      </c>
      <c r="W359" s="51">
        <f>((VLOOKUP($C359,'Seed History'!$Y$2:$AE$19,5)))</f>
        <v>0.25</v>
      </c>
      <c r="X359" s="51">
        <f>((VLOOKUP($C359,'Seed History'!$Y$2:$AE$19,6)))</f>
        <v>0</v>
      </c>
      <c r="Y359" s="51">
        <f>((VLOOKUP($C359,'Seed History'!$Y$2:$AE$19,7)))</f>
        <v>0</v>
      </c>
      <c r="Z359" s="51">
        <f>VLOOKUP('Value Matchup'!$D359,'Team History'!$B$3:$I$354,2)</f>
        <v>0</v>
      </c>
      <c r="AA359" s="51">
        <f>VLOOKUP('Value Matchup'!$D359,'Team History'!$B$3:$I$354,3)</f>
        <v>0</v>
      </c>
      <c r="AB359" s="51">
        <f>VLOOKUP('Value Matchup'!$D359,'Team History'!$B$3:$I$354,4)</f>
        <v>0</v>
      </c>
      <c r="AC359" s="51">
        <f>VLOOKUP('Value Matchup'!$D359,'Team History'!$B$3:$I$354,5)</f>
        <v>0</v>
      </c>
      <c r="AD359" s="51">
        <f>VLOOKUP('Value Matchup'!$D359,'Team History'!$B$3:$I$354,6)</f>
        <v>0</v>
      </c>
      <c r="AE359" s="51">
        <f>VLOOKUP('Value Matchup'!$D359,'Team History'!$B$3:$I$354,7)</f>
        <v>0</v>
      </c>
    </row>
    <row r="360" spans="1:34" ht="15.75" thickBot="1" x14ac:dyDescent="0.3">
      <c r="A360" s="97"/>
      <c r="B360" s="41">
        <v>5</v>
      </c>
      <c r="C360">
        <v>5</v>
      </c>
      <c r="D360" s="13" t="s">
        <v>276</v>
      </c>
      <c r="E360" s="51">
        <f>($K360+L360+$R360)*($S360+T360+Z360)</f>
        <v>109.8181859560999</v>
      </c>
      <c r="F360" s="51">
        <f t="shared" si="1"/>
        <v>43.22716195396972</v>
      </c>
      <c r="G360" s="51">
        <f t="shared" si="2"/>
        <v>17.411827190160501</v>
      </c>
      <c r="H360" s="51">
        <f t="shared" si="3"/>
        <v>18.221778958701869</v>
      </c>
      <c r="I360" s="51">
        <f t="shared" si="4"/>
        <v>14.35091825217896</v>
      </c>
      <c r="J360" s="51">
        <f t="shared" si="5"/>
        <v>13.312980660707098</v>
      </c>
      <c r="K360" s="45">
        <f>_xlfn.NORM.DIST(VLOOKUP('Value Matchup'!D360,Ranking!D:O,4),0,11.8,TRUE)</f>
        <v>0.17300088316846321</v>
      </c>
      <c r="L360" s="53">
        <f>(VLOOKUP($D360,'P Adv'!$B$3:$H$356,2))</f>
        <v>0.68</v>
      </c>
      <c r="M360" s="53">
        <f>(VLOOKUP($D360,'P Adv'!$B$3:$H$356,3))</f>
        <v>0.27</v>
      </c>
      <c r="N360" s="53">
        <f>(VLOOKUP($D360,'P Adv'!$B$3:$H$356,4))</f>
        <v>0.1</v>
      </c>
      <c r="O360" s="53">
        <f>(VLOOKUP($D360,'P Adv'!$B$3:$H$356,5))</f>
        <v>0.03</v>
      </c>
      <c r="P360" s="53">
        <f>(VLOOKUP($D360,'P Adv'!$B$3:$H$356,6))</f>
        <v>0.01</v>
      </c>
      <c r="Q360" s="53">
        <f>(VLOOKUP($D360,'P Adv'!$B$3:$H$356,7))</f>
        <v>0</v>
      </c>
      <c r="R360" s="52">
        <f>_xlfn.NORM.DIST(VLOOKUP(D360,PASE!B:C,2,FALSE),0,0.25,TRUE)</f>
        <v>0.46095057686520807</v>
      </c>
      <c r="S360" s="50">
        <f>VLOOKUP('Value Matchup'!D360,'Team History'!$B$3:$I$354,8)</f>
        <v>21</v>
      </c>
      <c r="T360" s="51">
        <f>((VLOOKUP($C360,'Seed History'!$Y$2:$AE$19,2)))</f>
        <v>56.578571428571429</v>
      </c>
      <c r="U360" s="51">
        <f>((VLOOKUP($C360,'Seed History'!$Y$2:$AE$19,3)))</f>
        <v>24.820224719101123</v>
      </c>
      <c r="V360" s="51">
        <f>((VLOOKUP($C360,'Seed History'!$Y$2:$AE$19,4)))</f>
        <v>1.7234042553191489</v>
      </c>
      <c r="W360" s="51">
        <f>((VLOOKUP($C360,'Seed History'!$Y$2:$AE$19,5)))</f>
        <v>5.4444444444444446</v>
      </c>
      <c r="X360" s="51">
        <f>((VLOOKUP($C360,'Seed History'!$Y$2:$AE$19,6)))</f>
        <v>1.2857142857142858</v>
      </c>
      <c r="Y360" s="51">
        <f>((VLOOKUP($C360,'Seed History'!$Y$2:$AE$19,7)))</f>
        <v>0</v>
      </c>
      <c r="Z360" s="51">
        <f>VLOOKUP('Value Matchup'!$D360,'Team History'!$B$3:$I$354,2)</f>
        <v>6</v>
      </c>
      <c r="AA360" s="51">
        <f>VLOOKUP('Value Matchup'!$D360,'Team History'!$B$3:$I$354,3)</f>
        <v>2</v>
      </c>
      <c r="AB360" s="51">
        <f>VLOOKUP('Value Matchup'!$D360,'Team History'!$B$3:$I$354,4)</f>
        <v>1</v>
      </c>
      <c r="AC360" s="51">
        <f>VLOOKUP('Value Matchup'!$D360,'Team History'!$B$3:$I$354,5)</f>
        <v>1</v>
      </c>
      <c r="AD360" s="51">
        <f>VLOOKUP('Value Matchup'!$D360,'Team History'!$B$3:$I$354,6)</f>
        <v>0</v>
      </c>
      <c r="AE360" s="51">
        <f>VLOOKUP('Value Matchup'!$D360,'Team History'!$B$3:$I$354,7)</f>
        <v>0</v>
      </c>
      <c r="AF360" s="5"/>
    </row>
    <row r="361" spans="1:34" ht="15.75" thickBot="1" x14ac:dyDescent="0.3">
      <c r="A361" s="97"/>
      <c r="B361" s="41">
        <v>6</v>
      </c>
      <c r="C361">
        <v>12</v>
      </c>
      <c r="D361" s="13" t="s">
        <v>250</v>
      </c>
      <c r="E361" s="51">
        <f t="shared" si="0"/>
        <v>18.814163266906753</v>
      </c>
      <c r="F361" s="51">
        <f t="shared" si="1"/>
        <v>9.598418278793595</v>
      </c>
      <c r="G361" s="51">
        <f t="shared" si="2"/>
        <v>2.3833871962081621</v>
      </c>
      <c r="H361" s="51">
        <f t="shared" si="3"/>
        <v>2.34614677126741</v>
      </c>
      <c r="I361" s="51">
        <f t="shared" si="4"/>
        <v>2.34614677126741</v>
      </c>
      <c r="J361" s="51">
        <f t="shared" si="5"/>
        <v>2.34614677126741</v>
      </c>
      <c r="K361" s="45">
        <f>_xlfn.NORM.DIST(VLOOKUP('Value Matchup'!D361,Ranking!D:O,4),0,11.8,TRUE)</f>
        <v>0.29378082876269174</v>
      </c>
      <c r="L361" s="53">
        <f>(VLOOKUP($D361,'P Adv'!$B$3:$H$356,2))</f>
        <v>0.12</v>
      </c>
      <c r="M361" s="53">
        <f>(VLOOKUP($D361,'P Adv'!$B$3:$H$356,3))</f>
        <v>0.03</v>
      </c>
      <c r="N361" s="53">
        <f>(VLOOKUP($D361,'P Adv'!$B$3:$H$356,4))</f>
        <v>0</v>
      </c>
      <c r="O361" s="53">
        <f>(VLOOKUP($D361,'P Adv'!$B$3:$H$356,5))</f>
        <v>0</v>
      </c>
      <c r="P361" s="53">
        <f>(VLOOKUP($D361,'P Adv'!$B$3:$H$356,6))</f>
        <v>0</v>
      </c>
      <c r="Q361" s="53">
        <f>(VLOOKUP($D361,'P Adv'!$B$3:$H$356,7))</f>
        <v>0</v>
      </c>
      <c r="R361" s="52">
        <f>_xlfn.NORM.DIST(VLOOKUP(D361,PASE!B:C,2,FALSE),0,0.25,TRUE)</f>
        <v>0.48826809499311152</v>
      </c>
      <c r="S361" s="50">
        <f>VLOOKUP('Value Matchup'!D361,'Team History'!$B$3:$I$354,8)</f>
        <v>3</v>
      </c>
      <c r="T361" s="51">
        <f>((VLOOKUP($C361,'Seed History'!$Y$2:$AE$19,2)))</f>
        <v>17.857142857142858</v>
      </c>
      <c r="U361" s="51">
        <f>((VLOOKUP($C361,'Seed History'!$Y$2:$AE$19,3)))</f>
        <v>8.82</v>
      </c>
      <c r="V361" s="51">
        <f>((VLOOKUP($C361,'Seed History'!$Y$2:$AE$19,4)))</f>
        <v>4.7619047619047616E-2</v>
      </c>
      <c r="W361" s="51">
        <f>((VLOOKUP($C361,'Seed History'!$Y$2:$AE$19,5)))</f>
        <v>0</v>
      </c>
      <c r="X361" s="51">
        <f>((VLOOKUP($C361,'Seed History'!$Y$2:$AE$19,6)))</f>
        <v>0</v>
      </c>
      <c r="Y361" s="51">
        <f>((VLOOKUP($C361,'Seed History'!$Y$2:$AE$19,7)))</f>
        <v>0</v>
      </c>
      <c r="Z361" s="51">
        <f>VLOOKUP('Value Matchup'!$D361,'Team History'!$B$3:$I$354,2)</f>
        <v>0</v>
      </c>
      <c r="AA361" s="51">
        <f>VLOOKUP('Value Matchup'!$D361,'Team History'!$B$3:$I$354,3)</f>
        <v>0</v>
      </c>
      <c r="AB361" s="51">
        <f>VLOOKUP('Value Matchup'!$D361,'Team History'!$B$3:$I$354,4)</f>
        <v>0</v>
      </c>
      <c r="AC361" s="51">
        <f>VLOOKUP('Value Matchup'!$D361,'Team History'!$B$3:$I$354,5)</f>
        <v>0</v>
      </c>
      <c r="AD361" s="51">
        <f>VLOOKUP('Value Matchup'!$D361,'Team History'!$B$3:$I$354,6)</f>
        <v>0</v>
      </c>
      <c r="AE361" s="51">
        <f>VLOOKUP('Value Matchup'!$D361,'Team History'!$B$3:$I$354,7)</f>
        <v>0</v>
      </c>
      <c r="AF361" s="5"/>
    </row>
    <row r="362" spans="1:34" ht="15.75" thickBot="1" x14ac:dyDescent="0.3">
      <c r="A362" s="97"/>
      <c r="B362" s="41">
        <v>7</v>
      </c>
      <c r="C362">
        <v>4</v>
      </c>
      <c r="D362" s="13" t="s">
        <v>406</v>
      </c>
      <c r="E362" s="51">
        <f t="shared" si="0"/>
        <v>152.82659229093628</v>
      </c>
      <c r="F362" s="51">
        <f t="shared" si="1"/>
        <v>55.170566870501872</v>
      </c>
      <c r="G362" s="51">
        <f t="shared" si="2"/>
        <v>14.797231629792629</v>
      </c>
      <c r="H362" s="51">
        <f t="shared" si="3"/>
        <v>14.381227924947789</v>
      </c>
      <c r="I362" s="51">
        <f t="shared" si="4"/>
        <v>7.7886568735306945</v>
      </c>
      <c r="J362" s="51">
        <f t="shared" si="5"/>
        <v>7.3135214337702994</v>
      </c>
      <c r="K362" s="45">
        <f>_xlfn.NORM.DIST(VLOOKUP('Value Matchup'!D362,Ranking!D:O,4),0,11.8,TRUE)</f>
        <v>0.72772011302005668</v>
      </c>
      <c r="L362" s="53">
        <f>(VLOOKUP($D362,'P Adv'!$B$3:$H$356,2))</f>
        <v>0.77</v>
      </c>
      <c r="M362" s="53">
        <f>(VLOOKUP($D362,'P Adv'!$B$3:$H$356,3))</f>
        <v>0.37</v>
      </c>
      <c r="N362" s="53">
        <f>(VLOOKUP($D362,'P Adv'!$B$3:$H$356,4))</f>
        <v>0.17</v>
      </c>
      <c r="O362" s="53">
        <f>(VLOOKUP($D362,'P Adv'!$B$3:$H$356,5))</f>
        <v>7.0000000000000007E-2</v>
      </c>
      <c r="P362" s="53">
        <f>(VLOOKUP($D362,'P Adv'!$B$3:$H$356,6))</f>
        <v>0.03</v>
      </c>
      <c r="Q362" s="53">
        <f>(VLOOKUP($D362,'P Adv'!$B$3:$H$356,7))</f>
        <v>0.01</v>
      </c>
      <c r="R362" s="52">
        <f>_xlfn.NORM.DIST(VLOOKUP(D362,PASE!B:C,2,FALSE),0,0.25,TRUE)</f>
        <v>4.5871469169618144E-2</v>
      </c>
      <c r="S362" s="50">
        <f>VLOOKUP('Value Matchup'!D362,'Team History'!$B$3:$I$354,8)</f>
        <v>9</v>
      </c>
      <c r="T362" s="51">
        <f>((VLOOKUP($C362,'Seed History'!$Y$2:$AE$19,2)))</f>
        <v>88.007142857142853</v>
      </c>
      <c r="U362" s="51">
        <f>((VLOOKUP($C362,'Seed History'!$Y$2:$AE$19,3)))</f>
        <v>39.243243243243242</v>
      </c>
      <c r="V362" s="51">
        <f>((VLOOKUP($C362,'Seed History'!$Y$2:$AE$19,4)))</f>
        <v>6.6818181818181817</v>
      </c>
      <c r="W362" s="51">
        <f>((VLOOKUP($C362,'Seed History'!$Y$2:$AE$19,5)))</f>
        <v>8.0476190476190474</v>
      </c>
      <c r="X362" s="51">
        <f>((VLOOKUP($C362,'Seed History'!$Y$2:$AE$19,6)))</f>
        <v>0.69230769230769229</v>
      </c>
      <c r="Y362" s="51">
        <f>((VLOOKUP($C362,'Seed History'!$Y$2:$AE$19,7)))</f>
        <v>0.33333333333333331</v>
      </c>
      <c r="Z362" s="51">
        <f>VLOOKUP('Value Matchup'!$D362,'Team History'!$B$3:$I$354,2)</f>
        <v>2</v>
      </c>
      <c r="AA362" s="51">
        <f>VLOOKUP('Value Matchup'!$D362,'Team History'!$B$3:$I$354,3)</f>
        <v>0</v>
      </c>
      <c r="AB362" s="51">
        <f>VLOOKUP('Value Matchup'!$D362,'Team History'!$B$3:$I$354,4)</f>
        <v>0</v>
      </c>
      <c r="AC362" s="51">
        <f>VLOOKUP('Value Matchup'!$D362,'Team History'!$B$3:$I$354,5)</f>
        <v>0</v>
      </c>
      <c r="AD362" s="51">
        <f>VLOOKUP('Value Matchup'!$D362,'Team History'!$B$3:$I$354,6)</f>
        <v>0</v>
      </c>
      <c r="AE362" s="51">
        <f>VLOOKUP('Value Matchup'!$D362,'Team History'!$B$3:$I$354,7)</f>
        <v>0</v>
      </c>
    </row>
    <row r="363" spans="1:34" ht="15.75" thickBot="1" x14ac:dyDescent="0.3">
      <c r="A363" s="97"/>
      <c r="B363" s="41">
        <v>8</v>
      </c>
      <c r="C363">
        <v>13</v>
      </c>
      <c r="D363" s="13" t="s">
        <v>339</v>
      </c>
      <c r="E363" s="51">
        <f t="shared" si="0"/>
        <v>12.408883357661177</v>
      </c>
      <c r="F363" s="51">
        <f t="shared" si="1"/>
        <v>6.937239850781598</v>
      </c>
      <c r="G363" s="51">
        <f t="shared" si="2"/>
        <v>6.1070049577282264</v>
      </c>
      <c r="H363" s="51">
        <f t="shared" si="3"/>
        <v>6.1070049577282264</v>
      </c>
      <c r="I363" s="51">
        <f t="shared" si="4"/>
        <v>6.1070049577282264</v>
      </c>
      <c r="J363" s="51">
        <f t="shared" si="5"/>
        <v>6.1070049577282264</v>
      </c>
      <c r="K363" s="45">
        <f>_xlfn.NORM.DIST(VLOOKUP('Value Matchup'!D363,Ranking!D:O,4),0,11.8,TRUE)</f>
        <v>0.11755699316552282</v>
      </c>
      <c r="L363" s="53">
        <f>(VLOOKUP($D363,'P Adv'!$B$3:$H$356,2))</f>
        <v>7.0000000000000007E-2</v>
      </c>
      <c r="M363" s="53">
        <f>(VLOOKUP($D363,'P Adv'!$B$3:$H$356,3))</f>
        <v>0.02</v>
      </c>
      <c r="N363" s="53">
        <f>(VLOOKUP($D363,'P Adv'!$B$3:$H$356,4))</f>
        <v>0</v>
      </c>
      <c r="O363" s="53">
        <f>(VLOOKUP($D363,'P Adv'!$B$3:$H$356,5))</f>
        <v>0</v>
      </c>
      <c r="P363" s="53">
        <f>(VLOOKUP($D363,'P Adv'!$B$3:$H$356,6))</f>
        <v>0</v>
      </c>
      <c r="Q363" s="53">
        <f>(VLOOKUP($D363,'P Adv'!$B$3:$H$356,7))</f>
        <v>0</v>
      </c>
      <c r="R363" s="52">
        <f>_xlfn.NORM.DIST(VLOOKUP(D363,PASE!B:C,2,FALSE),0,0.25,TRUE)</f>
        <v>0.28957667068302562</v>
      </c>
      <c r="S363" s="50">
        <f>VLOOKUP('Value Matchup'!D363,'Team History'!$B$3:$I$354,8)</f>
        <v>15</v>
      </c>
      <c r="T363" s="51">
        <f>((VLOOKUP($C363,'Seed History'!$Y$2:$AE$19,2)))</f>
        <v>6.0071428571428571</v>
      </c>
      <c r="U363" s="51">
        <f>((VLOOKUP($C363,'Seed History'!$Y$2:$AE$19,3)))</f>
        <v>1.2413793103448276</v>
      </c>
      <c r="V363" s="51">
        <f>((VLOOKUP($C363,'Seed History'!$Y$2:$AE$19,4)))</f>
        <v>0</v>
      </c>
      <c r="W363" s="51">
        <f>((VLOOKUP($C363,'Seed History'!$Y$2:$AE$19,5)))</f>
        <v>0</v>
      </c>
      <c r="X363" s="51">
        <f>((VLOOKUP($C363,'Seed History'!$Y$2:$AE$19,6)))</f>
        <v>0</v>
      </c>
      <c r="Y363" s="51">
        <f>((VLOOKUP($C363,'Seed History'!$Y$2:$AE$19,7)))</f>
        <v>0</v>
      </c>
      <c r="Z363" s="51">
        <f>VLOOKUP('Value Matchup'!$D363,'Team History'!$B$3:$I$354,2)</f>
        <v>5</v>
      </c>
      <c r="AA363" s="51">
        <f>VLOOKUP('Value Matchup'!$D363,'Team History'!$B$3:$I$354,3)</f>
        <v>0</v>
      </c>
      <c r="AB363" s="51">
        <f>VLOOKUP('Value Matchup'!$D363,'Team History'!$B$3:$I$354,4)</f>
        <v>0</v>
      </c>
      <c r="AC363" s="51">
        <f>VLOOKUP('Value Matchup'!$D363,'Team History'!$B$3:$I$354,5)</f>
        <v>0</v>
      </c>
      <c r="AD363" s="51">
        <f>VLOOKUP('Value Matchup'!$D363,'Team History'!$B$3:$I$354,6)</f>
        <v>0</v>
      </c>
      <c r="AE363" s="51">
        <f>VLOOKUP('Value Matchup'!$D363,'Team History'!$B$3:$I$354,7)</f>
        <v>0</v>
      </c>
    </row>
    <row r="364" spans="1:34" ht="15.75" thickBot="1" x14ac:dyDescent="0.3">
      <c r="A364" s="97"/>
      <c r="B364" s="41">
        <v>9</v>
      </c>
      <c r="C364">
        <v>6</v>
      </c>
      <c r="D364" s="13" t="s">
        <v>31</v>
      </c>
      <c r="E364" s="51">
        <f t="shared" si="0"/>
        <v>173.26567591795904</v>
      </c>
      <c r="F364" s="51">
        <f t="shared" si="1"/>
        <v>78.983298568198364</v>
      </c>
      <c r="G364" s="51">
        <f t="shared" si="2"/>
        <v>46.583906264520841</v>
      </c>
      <c r="H364" s="51">
        <f t="shared" si="3"/>
        <v>40.117486029771257</v>
      </c>
      <c r="I364" s="51">
        <f t="shared" si="4"/>
        <v>38.834940883508466</v>
      </c>
      <c r="J364" s="51">
        <f t="shared" si="5"/>
        <v>37.701550105108652</v>
      </c>
      <c r="K364" s="45">
        <f>_xlfn.NORM.DIST(VLOOKUP('Value Matchup'!D364,Ranking!D:O,4),0,11.8,TRUE)</f>
        <v>0.17300088316846321</v>
      </c>
      <c r="L364" s="53">
        <f>(VLOOKUP($D364,'P Adv'!$B$3:$H$356,2))</f>
        <v>0.67</v>
      </c>
      <c r="M364" s="53">
        <f>(VLOOKUP($D364,'P Adv'!$B$3:$H$356,3))</f>
        <v>0.27</v>
      </c>
      <c r="N364" s="53">
        <f>(VLOOKUP($D364,'P Adv'!$B$3:$H$356,4))</f>
        <v>0.09</v>
      </c>
      <c r="O364" s="53">
        <f>(VLOOKUP($D364,'P Adv'!$B$3:$H$356,5))</f>
        <v>0.03</v>
      </c>
      <c r="P364" s="53">
        <f>(VLOOKUP($D364,'P Adv'!$B$3:$H$356,6))</f>
        <v>0.01</v>
      </c>
      <c r="Q364" s="53">
        <f>(VLOOKUP($D364,'P Adv'!$B$3:$H$356,7))</f>
        <v>0</v>
      </c>
      <c r="R364" s="52">
        <f>_xlfn.NORM.DIST(VLOOKUP(D364,PASE!B:C,2,FALSE),0,0.25,TRUE)</f>
        <v>0.55906805091131639</v>
      </c>
      <c r="S364" s="50">
        <f>VLOOKUP('Value Matchup'!D364,'Team History'!$B$3:$I$354,8)</f>
        <v>51</v>
      </c>
      <c r="T364" s="51">
        <f>((VLOOKUP($C364,'Seed History'!$Y$2:$AE$19,2)))</f>
        <v>56.578571428571429</v>
      </c>
      <c r="U364" s="51">
        <f>((VLOOKUP($C364,'Seed History'!$Y$2:$AE$19,3)))</f>
        <v>19.820224719101123</v>
      </c>
      <c r="V364" s="51">
        <f>((VLOOKUP($C364,'Seed History'!$Y$2:$AE$19,4)))</f>
        <v>4.666666666666667</v>
      </c>
      <c r="W364" s="51">
        <f>((VLOOKUP($C364,'Seed History'!$Y$2:$AE$19,5)))</f>
        <v>0.6428571428571429</v>
      </c>
      <c r="X364" s="51">
        <f>((VLOOKUP($C364,'Seed History'!$Y$2:$AE$19,6)))</f>
        <v>1.3333333333333333</v>
      </c>
      <c r="Y364" s="51">
        <f>((VLOOKUP($C364,'Seed History'!$Y$2:$AE$19,7)))</f>
        <v>0.5</v>
      </c>
      <c r="Z364" s="51">
        <f>VLOOKUP('Value Matchup'!$D364,'Team History'!$B$3:$I$354,2)</f>
        <v>16</v>
      </c>
      <c r="AA364" s="51">
        <f>VLOOKUP('Value Matchup'!$D364,'Team History'!$B$3:$I$354,3)</f>
        <v>8</v>
      </c>
      <c r="AB364" s="51">
        <f>VLOOKUP('Value Matchup'!$D364,'Team History'!$B$3:$I$354,4)</f>
        <v>1</v>
      </c>
      <c r="AC364" s="51">
        <f>VLOOKUP('Value Matchup'!$D364,'Team History'!$B$3:$I$354,5)</f>
        <v>1</v>
      </c>
      <c r="AD364" s="51">
        <f>VLOOKUP('Value Matchup'!$D364,'Team History'!$B$3:$I$354,6)</f>
        <v>0</v>
      </c>
      <c r="AE364" s="51">
        <f>VLOOKUP('Value Matchup'!$D364,'Team History'!$B$3:$I$354,7)</f>
        <v>0</v>
      </c>
    </row>
    <row r="365" spans="1:34" ht="15.75" thickBot="1" x14ac:dyDescent="0.3">
      <c r="A365" s="97"/>
      <c r="B365" s="41">
        <v>10</v>
      </c>
      <c r="C365" s="64">
        <v>11</v>
      </c>
      <c r="D365" s="13" t="s">
        <v>62</v>
      </c>
      <c r="E365" s="51">
        <f t="shared" si="0"/>
        <v>29.366452741655738</v>
      </c>
      <c r="F365" s="51">
        <f t="shared" si="1"/>
        <v>17.546897130467347</v>
      </c>
      <c r="G365" s="51">
        <f t="shared" si="2"/>
        <v>10.463890752089295</v>
      </c>
      <c r="H365" s="51">
        <f t="shared" si="3"/>
        <v>9.5039007748333955</v>
      </c>
      <c r="I365" s="51">
        <f t="shared" si="4"/>
        <v>7.3919228248704183</v>
      </c>
      <c r="J365" s="51">
        <f t="shared" si="5"/>
        <v>7.3919228248704183</v>
      </c>
      <c r="K365" s="45">
        <f>_xlfn.NORM.DIST(VLOOKUP('Value Matchup'!D365,Ranking!D:O,4),0,11.8,TRUE)</f>
        <v>0.8287284827398006</v>
      </c>
      <c r="L365" s="53">
        <f>(VLOOKUP($D365,'P Adv'!$B$3:$H$356,2))</f>
        <v>0.06</v>
      </c>
      <c r="M365" s="53">
        <f>(VLOOKUP($D365,'P Adv'!$B$3:$H$356,3))</f>
        <v>0.02</v>
      </c>
      <c r="N365" s="53">
        <f>(VLOOKUP($D365,'P Adv'!$B$3:$H$356,4))</f>
        <v>0</v>
      </c>
      <c r="O365" s="53">
        <f>(VLOOKUP($D365,'P Adv'!$B$3:$H$356,5))</f>
        <v>0</v>
      </c>
      <c r="P365" s="53">
        <f>(VLOOKUP($D365,'P Adv'!$B$3:$H$356,6))</f>
        <v>0</v>
      </c>
      <c r="Q365" s="53">
        <f>(VLOOKUP($D365,'P Adv'!$B$3:$H$356,7))</f>
        <v>0</v>
      </c>
      <c r="R365" s="52">
        <f>_xlfn.NORM.DIST(VLOOKUP(D365,PASE!B:C,2,FALSE),0,0.25,TRUE)</f>
        <v>0.22726049224168784</v>
      </c>
      <c r="S365" s="50">
        <f>VLOOKUP('Value Matchup'!D365,'Team History'!$B$3:$I$354,8)</f>
        <v>7</v>
      </c>
      <c r="T365" s="51">
        <f>((VLOOKUP($C365,'Seed History'!$Y$2:$AE$19,2)))</f>
        <v>19.314285714285713</v>
      </c>
      <c r="U365" s="51">
        <f>((VLOOKUP($C365,'Seed History'!$Y$2:$AE$19,3)))</f>
        <v>9.3076923076923084</v>
      </c>
      <c r="V365" s="51">
        <f>((VLOOKUP($C365,'Seed History'!$Y$2:$AE$19,4)))</f>
        <v>2.9090909090909092</v>
      </c>
      <c r="W365" s="51">
        <f>((VLOOKUP($C365,'Seed History'!$Y$2:$AE$19,5)))</f>
        <v>2</v>
      </c>
      <c r="X365" s="51">
        <f>((VLOOKUP($C365,'Seed History'!$Y$2:$AE$19,6)))</f>
        <v>0</v>
      </c>
      <c r="Y365" s="51">
        <f>((VLOOKUP($C365,'Seed History'!$Y$2:$AE$19,7)))</f>
        <v>0</v>
      </c>
      <c r="Z365" s="51">
        <f>VLOOKUP('Value Matchup'!$D365,'Team History'!$B$3:$I$354,2)</f>
        <v>0</v>
      </c>
      <c r="AA365" s="51">
        <f>VLOOKUP('Value Matchup'!$D365,'Team History'!$B$3:$I$354,3)</f>
        <v>0</v>
      </c>
      <c r="AB365" s="51">
        <f>VLOOKUP('Value Matchup'!$D365,'Team History'!$B$3:$I$354,4)</f>
        <v>0</v>
      </c>
      <c r="AC365" s="51">
        <f>VLOOKUP('Value Matchup'!$D365,'Team History'!$B$3:$I$354,5)</f>
        <v>0</v>
      </c>
      <c r="AD365" s="51">
        <f>VLOOKUP('Value Matchup'!$D365,'Team History'!$B$3:$I$354,6)</f>
        <v>0</v>
      </c>
      <c r="AE365" s="51">
        <f>VLOOKUP('Value Matchup'!$D365,'Team History'!$B$3:$I$354,7)</f>
        <v>0</v>
      </c>
    </row>
    <row r="366" spans="1:34" ht="15.75" thickBot="1" x14ac:dyDescent="0.3">
      <c r="A366" s="97"/>
      <c r="B366" s="41">
        <v>11</v>
      </c>
      <c r="C366">
        <v>3</v>
      </c>
      <c r="D366" s="13" t="s">
        <v>52</v>
      </c>
      <c r="E366" s="51">
        <f t="shared" si="0"/>
        <v>251.03792936080723</v>
      </c>
      <c r="F366" s="51">
        <f t="shared" si="1"/>
        <v>116.25213459003213</v>
      </c>
      <c r="G366" s="51">
        <f t="shared" si="2"/>
        <v>60.554505871970434</v>
      </c>
      <c r="H366" s="51">
        <f t="shared" si="3"/>
        <v>43.335377683519781</v>
      </c>
      <c r="I366" s="51">
        <f t="shared" si="4"/>
        <v>37.757145826404169</v>
      </c>
      <c r="J366" s="51">
        <f t="shared" si="5"/>
        <v>33.144583725052733</v>
      </c>
      <c r="K366" s="45">
        <f>_xlfn.NORM.DIST(VLOOKUP('Value Matchup'!D366,Ranking!D:O,4),0,11.8,TRUE)</f>
        <v>0.17300088316846321</v>
      </c>
      <c r="L366" s="53">
        <f>(VLOOKUP($D366,'P Adv'!$B$3:$H$356,2))</f>
        <v>0.86</v>
      </c>
      <c r="M366" s="53">
        <f>(VLOOKUP($D366,'P Adv'!$B$3:$H$356,3))</f>
        <v>0.47</v>
      </c>
      <c r="N366" s="53">
        <f>(VLOOKUP($D366,'P Adv'!$B$3:$H$356,4))</f>
        <v>0.19</v>
      </c>
      <c r="O366" s="53">
        <f>(VLOOKUP($D366,'P Adv'!$B$3:$H$356,5))</f>
        <v>0.06</v>
      </c>
      <c r="P366" s="53">
        <f>(VLOOKUP($D366,'P Adv'!$B$3:$H$356,6))</f>
        <v>0.02</v>
      </c>
      <c r="Q366" s="53">
        <f>(VLOOKUP($D366,'P Adv'!$B$3:$H$356,7))</f>
        <v>0</v>
      </c>
      <c r="R366" s="52">
        <f>_xlfn.NORM.DIST(VLOOKUP(D366,PASE!B:C,2,FALSE),0,0.25,TRUE)</f>
        <v>0.70850400313613071</v>
      </c>
      <c r="S366" s="50">
        <f>VLOOKUP('Value Matchup'!D366,'Team History'!$B$3:$I$354,8)</f>
        <v>36</v>
      </c>
      <c r="T366" s="51">
        <f>((VLOOKUP($C366,'Seed History'!$Y$2:$AE$19,2)))</f>
        <v>101.15</v>
      </c>
      <c r="U366" s="51">
        <f>((VLOOKUP($C366,'Seed History'!$Y$2:$AE$19,3)))</f>
        <v>46.016806722689076</v>
      </c>
      <c r="V366" s="51">
        <f>((VLOOKUP($C366,'Seed History'!$Y$2:$AE$19,4)))</f>
        <v>17.513513513513512</v>
      </c>
      <c r="W366" s="51">
        <f>((VLOOKUP($C366,'Seed History'!$Y$2:$AE$19,5)))</f>
        <v>8.0277777777777786</v>
      </c>
      <c r="X366" s="51">
        <f>((VLOOKUP($C366,'Seed History'!$Y$2:$AE$19,6)))</f>
        <v>5.882352941176471</v>
      </c>
      <c r="Y366" s="51">
        <f>((VLOOKUP($C366,'Seed History'!$Y$2:$AE$19,7)))</f>
        <v>1.6</v>
      </c>
      <c r="Z366" s="51">
        <f>VLOOKUP('Value Matchup'!$D366,'Team History'!$B$3:$I$354,2)</f>
        <v>7</v>
      </c>
      <c r="AA366" s="51">
        <f>VLOOKUP('Value Matchup'!$D366,'Team History'!$B$3:$I$354,3)</f>
        <v>4</v>
      </c>
      <c r="AB366" s="51">
        <f>VLOOKUP('Value Matchup'!$D366,'Team History'!$B$3:$I$354,4)</f>
        <v>3</v>
      </c>
      <c r="AC366" s="51">
        <f>VLOOKUP('Value Matchup'!$D366,'Team History'!$B$3:$I$354,5)</f>
        <v>2</v>
      </c>
      <c r="AD366" s="51">
        <f>VLOOKUP('Value Matchup'!$D366,'Team History'!$B$3:$I$354,6)</f>
        <v>0</v>
      </c>
      <c r="AE366" s="51">
        <f>VLOOKUP('Value Matchup'!$D366,'Team History'!$B$3:$I$354,7)</f>
        <v>0</v>
      </c>
    </row>
    <row r="367" spans="1:34" ht="15.75" thickBot="1" x14ac:dyDescent="0.3">
      <c r="A367" s="97"/>
      <c r="B367" s="41">
        <v>12</v>
      </c>
      <c r="C367">
        <v>14</v>
      </c>
      <c r="D367" s="13" t="s">
        <v>93</v>
      </c>
      <c r="E367" s="51">
        <f t="shared" si="0"/>
        <v>8.0179902875700986</v>
      </c>
      <c r="F367" s="51">
        <f t="shared" si="1"/>
        <v>3.226838822958352</v>
      </c>
      <c r="G367" s="51">
        <f t="shared" si="2"/>
        <v>2.9441917290503903</v>
      </c>
      <c r="H367" s="51">
        <f t="shared" si="3"/>
        <v>2.9441917290503903</v>
      </c>
      <c r="I367" s="51">
        <f t="shared" si="4"/>
        <v>2.9441917290503903</v>
      </c>
      <c r="J367" s="51">
        <f t="shared" si="5"/>
        <v>2.9441917290503903</v>
      </c>
      <c r="K367" s="45">
        <f>_xlfn.NORM.DIST(VLOOKUP('Value Matchup'!D367,Ranking!D:O,4),0,11.8,TRUE)</f>
        <v>4.1473749649760059E-3</v>
      </c>
      <c r="L367" s="53">
        <f>(VLOOKUP($D367,'P Adv'!$B$3:$H$356,2))</f>
        <v>0.14000000000000001</v>
      </c>
      <c r="M367" s="53">
        <f>(VLOOKUP($D367,'P Adv'!$B$3:$H$356,3))</f>
        <v>0.03</v>
      </c>
      <c r="N367" s="53">
        <f>(VLOOKUP($D367,'P Adv'!$B$3:$H$356,4))</f>
        <v>0</v>
      </c>
      <c r="O367" s="53">
        <f>(VLOOKUP($D367,'P Adv'!$B$3:$H$356,5))</f>
        <v>0</v>
      </c>
      <c r="P367" s="53">
        <f>(VLOOKUP($D367,'P Adv'!$B$3:$H$356,6))</f>
        <v>0</v>
      </c>
      <c r="Q367" s="53">
        <f>(VLOOKUP($D367,'P Adv'!$B$3:$H$356,7))</f>
        <v>0</v>
      </c>
      <c r="R367" s="52">
        <f>_xlfn.NORM.DIST(VLOOKUP(D367,PASE!B:C,2,FALSE),0,0.25,TRUE)</f>
        <v>0.97724986805182079</v>
      </c>
      <c r="S367" s="50">
        <f>VLOOKUP('Value Matchup'!D367,'Team History'!$B$3:$I$354,8)</f>
        <v>3</v>
      </c>
      <c r="T367" s="51">
        <f>((VLOOKUP($C367,'Seed History'!$Y$2:$AE$19,2)))</f>
        <v>3.15</v>
      </c>
      <c r="U367" s="51">
        <f>((VLOOKUP($C367,'Seed History'!$Y$2:$AE$19,3)))</f>
        <v>0.19047619047619047</v>
      </c>
      <c r="V367" s="51">
        <f>((VLOOKUP($C367,'Seed History'!$Y$2:$AE$19,4)))</f>
        <v>0</v>
      </c>
      <c r="W367" s="51">
        <f>((VLOOKUP($C367,'Seed History'!$Y$2:$AE$19,5)))</f>
        <v>0</v>
      </c>
      <c r="X367" s="51">
        <f>((VLOOKUP($C367,'Seed History'!$Y$2:$AE$19,6)))</f>
        <v>0</v>
      </c>
      <c r="Y367" s="51">
        <f>((VLOOKUP($C367,'Seed History'!$Y$2:$AE$19,7)))</f>
        <v>0</v>
      </c>
      <c r="Z367" s="51">
        <f>VLOOKUP('Value Matchup'!$D367,'Team History'!$B$3:$I$354,2)</f>
        <v>1</v>
      </c>
      <c r="AA367" s="51">
        <f>VLOOKUP('Value Matchup'!$D367,'Team History'!$B$3:$I$354,3)</f>
        <v>0</v>
      </c>
      <c r="AB367" s="51">
        <f>VLOOKUP('Value Matchup'!$D367,'Team History'!$B$3:$I$354,4)</f>
        <v>0</v>
      </c>
      <c r="AC367" s="51">
        <f>VLOOKUP('Value Matchup'!$D367,'Team History'!$B$3:$I$354,5)</f>
        <v>0</v>
      </c>
      <c r="AD367" s="51">
        <f>VLOOKUP('Value Matchup'!$D367,'Team History'!$B$3:$I$354,6)</f>
        <v>0</v>
      </c>
      <c r="AE367" s="51">
        <f>VLOOKUP('Value Matchup'!$D367,'Team History'!$B$3:$I$354,7)</f>
        <v>0</v>
      </c>
    </row>
    <row r="368" spans="1:34" ht="15.75" thickBot="1" x14ac:dyDescent="0.3">
      <c r="A368" s="97"/>
      <c r="B368" s="41">
        <v>13</v>
      </c>
      <c r="C368">
        <v>7</v>
      </c>
      <c r="D368" s="13" t="s">
        <v>54</v>
      </c>
      <c r="E368" s="51">
        <f t="shared" si="0"/>
        <v>237.34065366027977</v>
      </c>
      <c r="F368" s="51">
        <f t="shared" si="1"/>
        <v>117.87907416509832</v>
      </c>
      <c r="G368" s="51">
        <f t="shared" si="2"/>
        <v>96.992241393137959</v>
      </c>
      <c r="H368" s="51">
        <f t="shared" si="3"/>
        <v>84.682833167772728</v>
      </c>
      <c r="I368" s="51">
        <f t="shared" si="4"/>
        <v>80.465551422076061</v>
      </c>
      <c r="J368" s="51">
        <f t="shared" si="5"/>
        <v>80.305105122257018</v>
      </c>
      <c r="K368" s="45">
        <f>_xlfn.NORM.DIST(VLOOKUP('Value Matchup'!D368,Ranking!D:O,4),0,11.8,TRUE)</f>
        <v>0.17300088316846321</v>
      </c>
      <c r="L368" s="53">
        <f>(VLOOKUP($D368,'P Adv'!$B$3:$H$356,2))</f>
        <v>0.62</v>
      </c>
      <c r="M368" s="53">
        <f>(VLOOKUP($D368,'P Adv'!$B$3:$H$356,3))</f>
        <v>0.18</v>
      </c>
      <c r="N368" s="53">
        <f>(VLOOKUP($D368,'P Adv'!$B$3:$H$356,4))</f>
        <v>0.09</v>
      </c>
      <c r="O368" s="53">
        <f>(VLOOKUP($D368,'P Adv'!$B$3:$H$356,5))</f>
        <v>0.03</v>
      </c>
      <c r="P368" s="53">
        <f>(VLOOKUP($D368,'P Adv'!$B$3:$H$356,6))</f>
        <v>0.01</v>
      </c>
      <c r="Q368" s="53">
        <f>(VLOOKUP($D368,'P Adv'!$B$3:$H$356,7))</f>
        <v>0</v>
      </c>
      <c r="R368" s="52">
        <f>_xlfn.NORM.DIST(VLOOKUP(D368,PASE!B:C,2,FALSE),0,0.25,TRUE)</f>
        <v>0.80632966710296383</v>
      </c>
      <c r="S368" s="50">
        <f>VLOOKUP('Value Matchup'!D368,'Team History'!$B$3:$I$354,8)</f>
        <v>81</v>
      </c>
      <c r="T368" s="51">
        <f>((VLOOKUP($C368,'Seed History'!$Y$2:$AE$19,2)))</f>
        <v>50.4</v>
      </c>
      <c r="U368" s="51">
        <f>((VLOOKUP($C368,'Seed History'!$Y$2:$AE$19,3)))</f>
        <v>8.6785714285714288</v>
      </c>
      <c r="V368" s="51">
        <f>((VLOOKUP($C368,'Seed History'!$Y$2:$AE$19,4)))</f>
        <v>3.7037037037037037</v>
      </c>
      <c r="W368" s="51">
        <f>((VLOOKUP($C368,'Seed History'!$Y$2:$AE$19,5)))</f>
        <v>0.9</v>
      </c>
      <c r="X368" s="51">
        <f>((VLOOKUP($C368,'Seed History'!$Y$2:$AE$19,6)))</f>
        <v>0.33333333333333331</v>
      </c>
      <c r="Y368" s="51">
        <f>((VLOOKUP($C368,'Seed History'!$Y$2:$AE$19,7)))</f>
        <v>1</v>
      </c>
      <c r="Z368" s="51">
        <f>VLOOKUP('Value Matchup'!$D368,'Team History'!$B$3:$I$354,2)</f>
        <v>17</v>
      </c>
      <c r="AA368" s="51">
        <f>VLOOKUP('Value Matchup'!$D368,'Team History'!$B$3:$I$354,3)</f>
        <v>12</v>
      </c>
      <c r="AB368" s="51">
        <f>VLOOKUP('Value Matchup'!$D368,'Team History'!$B$3:$I$354,4)</f>
        <v>6</v>
      </c>
      <c r="AC368" s="51">
        <f>VLOOKUP('Value Matchup'!$D368,'Team History'!$B$3:$I$354,5)</f>
        <v>2</v>
      </c>
      <c r="AD368" s="51">
        <f>VLOOKUP('Value Matchup'!$D368,'Team History'!$B$3:$I$354,6)</f>
        <v>0</v>
      </c>
      <c r="AE368" s="51">
        <f>VLOOKUP('Value Matchup'!$D368,'Team History'!$B$3:$I$354,7)</f>
        <v>0</v>
      </c>
    </row>
    <row r="369" spans="1:31" ht="15.75" thickBot="1" x14ac:dyDescent="0.3">
      <c r="A369" s="97"/>
      <c r="B369" s="41">
        <v>14</v>
      </c>
      <c r="C369">
        <v>10</v>
      </c>
      <c r="D369" s="13" t="s">
        <v>275</v>
      </c>
      <c r="E369" s="51">
        <f t="shared" si="0"/>
        <v>50.549552774683669</v>
      </c>
      <c r="F369" s="51">
        <f t="shared" si="1"/>
        <v>26.374789687069061</v>
      </c>
      <c r="G369" s="51">
        <f t="shared" si="2"/>
        <v>19.1764265621565</v>
      </c>
      <c r="H369" s="51">
        <f t="shared" si="3"/>
        <v>16.626621640487834</v>
      </c>
      <c r="I369" s="51">
        <f t="shared" si="4"/>
        <v>15.677038254476818</v>
      </c>
      <c r="J369" s="51">
        <f t="shared" si="5"/>
        <v>15.677038254476818</v>
      </c>
      <c r="K369" s="45">
        <f>_xlfn.NORM.DIST(VLOOKUP('Value Matchup'!D369,Ranking!D:O,4),0,11.8,TRUE)</f>
        <v>0.17300088316846321</v>
      </c>
      <c r="L369" s="53">
        <f>(VLOOKUP($D369,'P Adv'!$B$3:$H$356,2))</f>
        <v>0.34</v>
      </c>
      <c r="M369" s="53">
        <f>(VLOOKUP($D369,'P Adv'!$B$3:$H$356,3))</f>
        <v>0.08</v>
      </c>
      <c r="N369" s="53">
        <f>(VLOOKUP($D369,'P Adv'!$B$3:$H$356,4))</f>
        <v>0.02</v>
      </c>
      <c r="O369" s="53">
        <f>(VLOOKUP($D369,'P Adv'!$B$3:$H$356,5))</f>
        <v>0.01</v>
      </c>
      <c r="P369" s="53">
        <f>(VLOOKUP($D369,'P Adv'!$B$3:$H$356,6))</f>
        <v>0</v>
      </c>
      <c r="Q369" s="53">
        <f>(VLOOKUP($D369,'P Adv'!$B$3:$H$356,7))</f>
        <v>0</v>
      </c>
      <c r="R369" s="52">
        <f>_xlfn.NORM.DIST(VLOOKUP(D369,PASE!B:C,2,FALSE),0,0.25,TRUE)</f>
        <v>0.42996212661910671</v>
      </c>
      <c r="S369" s="50">
        <f>VLOOKUP('Value Matchup'!D369,'Team History'!$B$3:$I$354,8)</f>
        <v>26</v>
      </c>
      <c r="T369" s="51">
        <f>((VLOOKUP($C369,'Seed History'!$Y$2:$AE$19,2)))</f>
        <v>21.607142857142858</v>
      </c>
      <c r="U369" s="51">
        <f>((VLOOKUP($C369,'Seed History'!$Y$2:$AE$19,3)))</f>
        <v>9.6181818181818191</v>
      </c>
      <c r="V369" s="51">
        <f>((VLOOKUP($C369,'Seed History'!$Y$2:$AE$19,4)))</f>
        <v>2.7826086956521738</v>
      </c>
      <c r="W369" s="51">
        <f>((VLOOKUP($C369,'Seed History'!$Y$2:$AE$19,5)))</f>
        <v>0.125</v>
      </c>
      <c r="X369" s="51">
        <f>((VLOOKUP($C369,'Seed History'!$Y$2:$AE$19,6)))</f>
        <v>0</v>
      </c>
      <c r="Y369" s="51">
        <f>((VLOOKUP($C369,'Seed History'!$Y$2:$AE$19,7)))</f>
        <v>0</v>
      </c>
      <c r="Z369" s="51">
        <f>VLOOKUP('Value Matchup'!$D369,'Team History'!$B$3:$I$354,2)</f>
        <v>6</v>
      </c>
      <c r="AA369" s="51">
        <f>VLOOKUP('Value Matchup'!$D369,'Team History'!$B$3:$I$354,3)</f>
        <v>3</v>
      </c>
      <c r="AB369" s="51">
        <f>VLOOKUP('Value Matchup'!$D369,'Team History'!$B$3:$I$354,4)</f>
        <v>2</v>
      </c>
      <c r="AC369" s="51">
        <f>VLOOKUP('Value Matchup'!$D369,'Team History'!$B$3:$I$354,5)</f>
        <v>1</v>
      </c>
      <c r="AD369" s="51">
        <f>VLOOKUP('Value Matchup'!$D369,'Team History'!$B$3:$I$354,6)</f>
        <v>0</v>
      </c>
      <c r="AE369" s="51">
        <f>VLOOKUP('Value Matchup'!$D369,'Team History'!$B$3:$I$354,7)</f>
        <v>0</v>
      </c>
    </row>
    <row r="370" spans="1:31" ht="15.75" thickBot="1" x14ac:dyDescent="0.3">
      <c r="A370" s="97"/>
      <c r="B370" s="41">
        <v>15</v>
      </c>
      <c r="C370">
        <v>2</v>
      </c>
      <c r="D370" s="13" t="s">
        <v>272</v>
      </c>
      <c r="E370" s="51">
        <f t="shared" si="0"/>
        <v>493.64848885444758</v>
      </c>
      <c r="F370" s="51">
        <f t="shared" si="1"/>
        <v>309.48458233112331</v>
      </c>
      <c r="G370" s="51">
        <f t="shared" si="2"/>
        <v>228.81599978443705</v>
      </c>
      <c r="H370" s="51">
        <f t="shared" si="3"/>
        <v>155.03810629545677</v>
      </c>
      <c r="I370" s="51">
        <f t="shared" si="4"/>
        <v>127.35942877903969</v>
      </c>
      <c r="J370" s="51">
        <f t="shared" si="5"/>
        <v>116.42757356870632</v>
      </c>
      <c r="K370" s="45">
        <f>_xlfn.NORM.DIST(VLOOKUP('Value Matchup'!D370,Ranking!D:O,4),0,11.8,TRUE)</f>
        <v>0.17300088316846321</v>
      </c>
      <c r="L370" s="53">
        <f>(VLOOKUP($D370,'P Adv'!$B$3:$H$356,2))</f>
        <v>0.93</v>
      </c>
      <c r="M370" s="53">
        <f>(VLOOKUP($D370,'P Adv'!$B$3:$H$356,3))</f>
        <v>0.68</v>
      </c>
      <c r="N370" s="53">
        <f>(VLOOKUP($D370,'P Adv'!$B$3:$H$356,4))</f>
        <v>0.39</v>
      </c>
      <c r="O370" s="53">
        <f>(VLOOKUP($D370,'P Adv'!$B$3:$H$356,5))</f>
        <v>0.2</v>
      </c>
      <c r="P370" s="53">
        <f>(VLOOKUP($D370,'P Adv'!$B$3:$H$356,6))</f>
        <v>0.09</v>
      </c>
      <c r="Q370" s="53">
        <f>(VLOOKUP($D370,'P Adv'!$B$3:$H$356,7))</f>
        <v>0.04</v>
      </c>
      <c r="R370" s="52">
        <f>_xlfn.NORM.DIST(VLOOKUP(D370,PASE!B:C,2,FALSE),0,0.25,TRUE)</f>
        <v>0.87589009265397</v>
      </c>
      <c r="S370" s="50">
        <f>VLOOKUP('Value Matchup'!D370,'Team History'!$B$3:$I$354,8)</f>
        <v>105</v>
      </c>
      <c r="T370" s="51">
        <f>((VLOOKUP($C370,'Seed History'!$Y$2:$AE$19,2)))</f>
        <v>124.45714285714286</v>
      </c>
      <c r="U370" s="51">
        <f>((VLOOKUP($C370,'Seed History'!$Y$2:$AE$19,3)))</f>
        <v>60.007575757575758</v>
      </c>
      <c r="V370" s="51">
        <f>((VLOOKUP($C370,'Seed History'!$Y$2:$AE$19,4)))</f>
        <v>46.022471910112358</v>
      </c>
      <c r="W370" s="51">
        <f>((VLOOKUP($C370,'Seed History'!$Y$2:$AE$19,5)))</f>
        <v>13.140625</v>
      </c>
      <c r="X370" s="51">
        <f>((VLOOKUP($C370,'Seed History'!$Y$2:$AE$19,6)))</f>
        <v>5.8275862068965516</v>
      </c>
      <c r="Y370" s="51">
        <f>((VLOOKUP($C370,'Seed History'!$Y$2:$AE$19,7)))</f>
        <v>1.9230769230769231</v>
      </c>
      <c r="Z370" s="51">
        <f>VLOOKUP('Value Matchup'!$D370,'Team History'!$B$3:$I$354,2)</f>
        <v>20</v>
      </c>
      <c r="AA370" s="51">
        <f>VLOOKUP('Value Matchup'!$D370,'Team History'!$B$3:$I$354,3)</f>
        <v>14</v>
      </c>
      <c r="AB370" s="51">
        <f>VLOOKUP('Value Matchup'!$D370,'Team History'!$B$3:$I$354,4)</f>
        <v>8</v>
      </c>
      <c r="AC370" s="51">
        <f>VLOOKUP('Value Matchup'!$D370,'Team History'!$B$3:$I$354,5)</f>
        <v>6</v>
      </c>
      <c r="AD370" s="51">
        <f>VLOOKUP('Value Matchup'!$D370,'Team History'!$B$3:$I$354,6)</f>
        <v>1</v>
      </c>
      <c r="AE370" s="51">
        <f>VLOOKUP('Value Matchup'!$D370,'Team History'!$B$3:$I$354,7)</f>
        <v>0</v>
      </c>
    </row>
    <row r="371" spans="1:31" ht="15.75" thickBot="1" x14ac:dyDescent="0.3">
      <c r="A371" s="97"/>
      <c r="B371" s="41">
        <v>16</v>
      </c>
      <c r="C371">
        <v>15</v>
      </c>
      <c r="D371" s="13" t="s">
        <v>143</v>
      </c>
      <c r="E371" s="51">
        <f t="shared" si="0"/>
        <v>17.934429424064039</v>
      </c>
      <c r="F371" s="51">
        <f t="shared" si="1"/>
        <v>15.54541066621619</v>
      </c>
      <c r="G371" s="51">
        <f t="shared" si="2"/>
        <v>13.728142814414394</v>
      </c>
      <c r="H371" s="51">
        <f t="shared" si="3"/>
        <v>13.728142814414394</v>
      </c>
      <c r="I371" s="51">
        <f t="shared" si="4"/>
        <v>13.728142814414394</v>
      </c>
      <c r="J371" s="51">
        <f t="shared" si="5"/>
        <v>13.728142814414394</v>
      </c>
      <c r="K371" s="45">
        <f>_xlfn.NORM.DIST(VLOOKUP('Value Matchup'!D371,Ranking!D:O,4),0,11.8,TRUE)</f>
        <v>0.8287284827398006</v>
      </c>
      <c r="L371" s="53">
        <f>(VLOOKUP($D371,'P Adv'!$B$3:$H$356,2))</f>
        <v>0.04</v>
      </c>
      <c r="M371" s="53">
        <f>(VLOOKUP($D371,'P Adv'!$B$3:$H$356,3))</f>
        <v>0.01</v>
      </c>
      <c r="N371" s="53">
        <f>(VLOOKUP($D371,'P Adv'!$B$3:$H$356,4))</f>
        <v>0</v>
      </c>
      <c r="O371" s="53">
        <f>(VLOOKUP($D371,'P Adv'!$B$3:$H$356,5))</f>
        <v>0</v>
      </c>
      <c r="P371" s="53">
        <f>(VLOOKUP($D371,'P Adv'!$B$3:$H$356,6))</f>
        <v>0</v>
      </c>
      <c r="Q371" s="53">
        <f>(VLOOKUP($D371,'P Adv'!$B$3:$H$356,7))</f>
        <v>0</v>
      </c>
      <c r="R371" s="52">
        <f>_xlfn.NORM.DIST(VLOOKUP(D371,PASE!B:C,2,FALSE),0,0.25,TRUE)</f>
        <v>0.69662071886179855</v>
      </c>
      <c r="S371" s="50">
        <f>VLOOKUP('Value Matchup'!D371,'Team History'!$B$3:$I$354,8)</f>
        <v>9</v>
      </c>
      <c r="T371" s="51">
        <f>((VLOOKUP($C371,'Seed History'!$Y$2:$AE$19,2)))</f>
        <v>0.45714285714285713</v>
      </c>
      <c r="U371" s="51">
        <f>((VLOOKUP($C371,'Seed History'!$Y$2:$AE$19,3)))</f>
        <v>0.125</v>
      </c>
      <c r="V371" s="51">
        <f>((VLOOKUP($C371,'Seed History'!$Y$2:$AE$19,4)))</f>
        <v>0</v>
      </c>
      <c r="W371" s="51">
        <f>((VLOOKUP($C371,'Seed History'!$Y$2:$AE$19,5)))</f>
        <v>0</v>
      </c>
      <c r="X371" s="51">
        <f>((VLOOKUP($C371,'Seed History'!$Y$2:$AE$19,6)))</f>
        <v>0</v>
      </c>
      <c r="Y371" s="51">
        <f>((VLOOKUP($C371,'Seed History'!$Y$2:$AE$19,7)))</f>
        <v>0</v>
      </c>
      <c r="Z371" s="51">
        <f>VLOOKUP('Value Matchup'!$D371,'Team History'!$B$3:$I$354,2)</f>
        <v>2</v>
      </c>
      <c r="AA371" s="51">
        <f>VLOOKUP('Value Matchup'!$D371,'Team History'!$B$3:$I$354,3)</f>
        <v>1</v>
      </c>
      <c r="AB371" s="51">
        <f>VLOOKUP('Value Matchup'!$D371,'Team History'!$B$3:$I$354,4)</f>
        <v>0</v>
      </c>
      <c r="AC371" s="51">
        <f>VLOOKUP('Value Matchup'!$D371,'Team History'!$B$3:$I$354,5)</f>
        <v>0</v>
      </c>
      <c r="AD371" s="51">
        <f>VLOOKUP('Value Matchup'!$D371,'Team History'!$B$3:$I$354,6)</f>
        <v>0</v>
      </c>
      <c r="AE371" s="51">
        <f>VLOOKUP('Value Matchup'!$D371,'Team History'!$B$3:$I$354,7)</f>
        <v>0</v>
      </c>
    </row>
    <row r="372" spans="1:31" ht="15.75" thickBot="1" x14ac:dyDescent="0.3">
      <c r="A372" s="98" t="s">
        <v>38</v>
      </c>
      <c r="B372" s="41">
        <v>17</v>
      </c>
      <c r="C372">
        <v>1</v>
      </c>
      <c r="D372" s="13" t="s">
        <v>71</v>
      </c>
      <c r="E372" s="51">
        <f t="shared" si="0"/>
        <v>590.66224778099104</v>
      </c>
      <c r="F372" s="51">
        <f t="shared" si="1"/>
        <v>445.49574790542317</v>
      </c>
      <c r="G372" s="51">
        <f t="shared" si="2"/>
        <v>341.42891121456358</v>
      </c>
      <c r="H372" s="51">
        <f t="shared" si="3"/>
        <v>216.66197418874236</v>
      </c>
      <c r="I372" s="51">
        <f t="shared" si="4"/>
        <v>173.81048508371202</v>
      </c>
      <c r="J372" s="51">
        <f t="shared" si="5"/>
        <v>152.62247544963887</v>
      </c>
      <c r="K372" s="45">
        <f>_xlfn.NORM.DIST(VLOOKUP('Value Matchup'!D372,Ranking!D:O,4),0,11.8,TRUE)</f>
        <v>0.79422996061476014</v>
      </c>
      <c r="L372" s="53">
        <f>(VLOOKUP($D372,'P Adv'!$B$3:$H$356,2))</f>
        <v>0.98</v>
      </c>
      <c r="M372" s="53">
        <f>(VLOOKUP($D372,'P Adv'!$B$3:$H$356,3))</f>
        <v>0.82</v>
      </c>
      <c r="N372" s="53">
        <f>(VLOOKUP($D372,'P Adv'!$B$3:$H$356,4))</f>
        <v>0.62</v>
      </c>
      <c r="O372" s="53">
        <f>(VLOOKUP($D372,'P Adv'!$B$3:$H$356,5))</f>
        <v>0.42</v>
      </c>
      <c r="P372" s="53">
        <f>(VLOOKUP($D372,'P Adv'!$B$3:$H$356,6))</f>
        <v>0.27</v>
      </c>
      <c r="Q372" s="53">
        <f>(VLOOKUP($D372,'P Adv'!$B$3:$H$356,7))</f>
        <v>0.17</v>
      </c>
      <c r="R372" s="52">
        <f>_xlfn.NORM.DIST(VLOOKUP(D372,PASE!B:C,2,FALSE),0,0.25,TRUE)</f>
        <v>0.78274946700857773</v>
      </c>
      <c r="S372" s="50">
        <f>VLOOKUP('Value Matchup'!D372,'Team History'!$B$3:$I$354,8)</f>
        <v>74</v>
      </c>
      <c r="T372" s="51">
        <f>((VLOOKUP($C372,'Seed History'!$Y$2:$AE$19,2)))</f>
        <v>140</v>
      </c>
      <c r="U372" s="51">
        <f>((VLOOKUP($C372,'Seed History'!$Y$2:$AE$19,3)))</f>
        <v>102.85714285714286</v>
      </c>
      <c r="V372" s="51">
        <f>((VLOOKUP($C372,'Seed History'!$Y$2:$AE$19,4)))</f>
        <v>78.408333333333331</v>
      </c>
      <c r="W372" s="51">
        <f>((VLOOKUP($C372,'Seed History'!$Y$2:$AE$19,5)))</f>
        <v>33.494845360824741</v>
      </c>
      <c r="X372" s="51">
        <f>((VLOOKUP($C372,'Seed History'!$Y$2:$AE$19,6)))</f>
        <v>19.105263157894736</v>
      </c>
      <c r="Y372" s="51">
        <f>((VLOOKUP($C372,'Seed History'!$Y$2:$AE$19,7)))</f>
        <v>13.363636363636363</v>
      </c>
      <c r="Z372" s="51">
        <f>VLOOKUP('Value Matchup'!$D372,'Team History'!$B$3:$I$354,2)</f>
        <v>17</v>
      </c>
      <c r="AA372" s="51">
        <f>VLOOKUP('Value Matchup'!$D372,'Team History'!$B$3:$I$354,3)</f>
        <v>9</v>
      </c>
      <c r="AB372" s="51">
        <f>VLOOKUP('Value Matchup'!$D372,'Team History'!$B$3:$I$354,4)</f>
        <v>3</v>
      </c>
      <c r="AC372" s="51">
        <f>VLOOKUP('Value Matchup'!$D372,'Team History'!$B$3:$I$354,5)</f>
        <v>1</v>
      </c>
      <c r="AD372" s="51">
        <f>VLOOKUP('Value Matchup'!$D372,'Team History'!$B$3:$I$354,6)</f>
        <v>1</v>
      </c>
      <c r="AE372" s="51">
        <f>VLOOKUP('Value Matchup'!$D372,'Team History'!$B$3:$I$354,7)</f>
        <v>0</v>
      </c>
    </row>
    <row r="373" spans="1:31" ht="15.75" thickBot="1" x14ac:dyDescent="0.3">
      <c r="A373" s="98"/>
      <c r="B373" s="41">
        <v>18</v>
      </c>
      <c r="C373">
        <v>16</v>
      </c>
      <c r="D373" s="13" t="s">
        <v>202</v>
      </c>
      <c r="E373" s="51">
        <f t="shared" si="0"/>
        <v>6.3934969422483281</v>
      </c>
      <c r="F373" s="51">
        <f t="shared" si="1"/>
        <v>6.3343764045275739</v>
      </c>
      <c r="G373" s="51">
        <f t="shared" si="2"/>
        <v>6.3343764045275739</v>
      </c>
      <c r="H373" s="51">
        <f t="shared" si="3"/>
        <v>6.3343764045275739</v>
      </c>
      <c r="I373" s="51">
        <f t="shared" si="4"/>
        <v>6.3343764045275739</v>
      </c>
      <c r="J373" s="51">
        <f t="shared" si="5"/>
        <v>6.3343764045275739</v>
      </c>
      <c r="K373" s="45">
        <f>_xlfn.NORM.DIST(VLOOKUP('Value Matchup'!D373,Ranking!D:O,4),0,11.8,TRUE)</f>
        <v>0.79735292459125051</v>
      </c>
      <c r="L373" s="53">
        <f>(VLOOKUP($D373,'P Adv'!$B$3:$H$356,2))</f>
        <v>0.01</v>
      </c>
      <c r="M373" s="53">
        <f>(VLOOKUP($D373,'P Adv'!$B$3:$H$356,3))</f>
        <v>0</v>
      </c>
      <c r="N373" s="53">
        <f>(VLOOKUP($D373,'P Adv'!$B$3:$H$356,4))</f>
        <v>0</v>
      </c>
      <c r="O373" s="53">
        <f>(VLOOKUP($D373,'P Adv'!$B$3:$H$356,5))</f>
        <v>0</v>
      </c>
      <c r="P373" s="53">
        <f>(VLOOKUP($D373,'P Adv'!$B$3:$H$356,6))</f>
        <v>0</v>
      </c>
      <c r="Q373" s="53">
        <f>(VLOOKUP($D373,'P Adv'!$B$3:$H$356,7))</f>
        <v>0</v>
      </c>
      <c r="R373" s="52">
        <f>_xlfn.NORM.DIST(VLOOKUP(D373,PASE!B:C,2,FALSE),0,0.25,TRUE)</f>
        <v>0.46952235631426437</v>
      </c>
      <c r="S373" s="50">
        <f>VLOOKUP('Value Matchup'!D373,'Team History'!$B$3:$I$354,8)</f>
        <v>5</v>
      </c>
      <c r="T373" s="51">
        <f>((VLOOKUP($C373,'Seed History'!$Y$2:$AE$19,2)))</f>
        <v>7.1428571428571426E-3</v>
      </c>
      <c r="U373" s="51">
        <f>((VLOOKUP($C373,'Seed History'!$Y$2:$AE$19,3)))</f>
        <v>0</v>
      </c>
      <c r="V373" s="51">
        <f>((VLOOKUP($C373,'Seed History'!$Y$2:$AE$19,4)))</f>
        <v>0</v>
      </c>
      <c r="W373" s="51">
        <f>((VLOOKUP($C373,'Seed History'!$Y$2:$AE$19,5)))</f>
        <v>0</v>
      </c>
      <c r="X373" s="51">
        <f>((VLOOKUP($C373,'Seed History'!$Y$2:$AE$19,6)))</f>
        <v>0</v>
      </c>
      <c r="Y373" s="51">
        <f>((VLOOKUP($C373,'Seed History'!$Y$2:$AE$19,7)))</f>
        <v>0</v>
      </c>
      <c r="Z373" s="51">
        <f>VLOOKUP('Value Matchup'!$D373,'Team History'!$B$3:$I$354,2)</f>
        <v>0</v>
      </c>
      <c r="AA373" s="51">
        <f>VLOOKUP('Value Matchup'!$D373,'Team History'!$B$3:$I$354,3)</f>
        <v>0</v>
      </c>
      <c r="AB373" s="51">
        <f>VLOOKUP('Value Matchup'!$D373,'Team History'!$B$3:$I$354,4)</f>
        <v>0</v>
      </c>
      <c r="AC373" s="51">
        <f>VLOOKUP('Value Matchup'!$D373,'Team History'!$B$3:$I$354,5)</f>
        <v>0</v>
      </c>
      <c r="AD373" s="51">
        <f>VLOOKUP('Value Matchup'!$D373,'Team History'!$B$3:$I$354,6)</f>
        <v>0</v>
      </c>
      <c r="AE373" s="51">
        <f>VLOOKUP('Value Matchup'!$D373,'Team History'!$B$3:$I$354,7)</f>
        <v>0</v>
      </c>
    </row>
    <row r="374" spans="1:31" ht="15.75" thickBot="1" x14ac:dyDescent="0.3">
      <c r="A374" s="98"/>
      <c r="B374" s="41">
        <v>19</v>
      </c>
      <c r="C374">
        <v>8</v>
      </c>
      <c r="D374" s="13" t="s">
        <v>86</v>
      </c>
      <c r="E374" s="51">
        <f t="shared" si="0"/>
        <v>224.36538272646729</v>
      </c>
      <c r="F374" s="51">
        <f t="shared" si="1"/>
        <v>126.53102797537727</v>
      </c>
      <c r="G374" s="51">
        <f t="shared" si="2"/>
        <v>111.7889846364825</v>
      </c>
      <c r="H374" s="51">
        <f t="shared" si="3"/>
        <v>103.69843236673688</v>
      </c>
      <c r="I374" s="51">
        <f t="shared" si="4"/>
        <v>99.286764075906419</v>
      </c>
      <c r="J374" s="51">
        <f t="shared" si="5"/>
        <v>95.731039742609482</v>
      </c>
      <c r="K374" s="45">
        <f>_xlfn.NORM.DIST(VLOOKUP('Value Matchup'!D374,Ranking!D:O,4),0,11.8,TRUE)</f>
        <v>0.24222835267390624</v>
      </c>
      <c r="L374" s="53">
        <f>(VLOOKUP($D374,'P Adv'!$B$3:$H$356,2))</f>
        <v>0.49</v>
      </c>
      <c r="M374" s="53">
        <f>(VLOOKUP($D374,'P Adv'!$B$3:$H$356,3))</f>
        <v>0.13</v>
      </c>
      <c r="N374" s="53">
        <f>(VLOOKUP($D374,'P Adv'!$B$3:$H$356,4))</f>
        <v>0.05</v>
      </c>
      <c r="O374" s="53">
        <f>(VLOOKUP($D374,'P Adv'!$B$3:$H$356,5))</f>
        <v>0.01</v>
      </c>
      <c r="P374" s="53">
        <f>(VLOOKUP($D374,'P Adv'!$B$3:$H$356,6))</f>
        <v>0</v>
      </c>
      <c r="Q374" s="53">
        <f>(VLOOKUP($D374,'P Adv'!$B$3:$H$356,7))</f>
        <v>0</v>
      </c>
      <c r="R374" s="52">
        <f>_xlfn.NORM.DIST(VLOOKUP(D374,PASE!B:C,2,FALSE),0,0.25,TRUE)</f>
        <v>0.78346135885405266</v>
      </c>
      <c r="S374" s="50">
        <f>VLOOKUP('Value Matchup'!D374,'Team History'!$B$3:$I$354,8)</f>
        <v>93</v>
      </c>
      <c r="T374" s="51">
        <f>((VLOOKUP($C374,'Seed History'!$Y$2:$AE$19,2)))</f>
        <v>33.028571428571432</v>
      </c>
      <c r="U374" s="51">
        <f>((VLOOKUP($C374,'Seed History'!$Y$2:$AE$19,3)))</f>
        <v>2.4852941176470589</v>
      </c>
      <c r="V374" s="51">
        <f>((VLOOKUP($C374,'Seed History'!$Y$2:$AE$19,4)))</f>
        <v>4.9230769230769234</v>
      </c>
      <c r="W374" s="51">
        <f>((VLOOKUP($C374,'Seed History'!$Y$2:$AE$19,5)))</f>
        <v>3.125</v>
      </c>
      <c r="X374" s="51">
        <f>((VLOOKUP($C374,'Seed History'!$Y$2:$AE$19,6)))</f>
        <v>1.8</v>
      </c>
      <c r="Y374" s="51">
        <f>((VLOOKUP($C374,'Seed History'!$Y$2:$AE$19,7)))</f>
        <v>0.33333333333333331</v>
      </c>
      <c r="Z374" s="51">
        <f>VLOOKUP('Value Matchup'!$D374,'Team History'!$B$3:$I$354,2)</f>
        <v>22</v>
      </c>
      <c r="AA374" s="51">
        <f>VLOOKUP('Value Matchup'!$D374,'Team History'!$B$3:$I$354,3)</f>
        <v>14</v>
      </c>
      <c r="AB374" s="51">
        <f>VLOOKUP('Value Matchup'!$D374,'Team History'!$B$3:$I$354,4)</f>
        <v>6</v>
      </c>
      <c r="AC374" s="51">
        <f>VLOOKUP('Value Matchup'!$D374,'Team History'!$B$3:$I$354,5)</f>
        <v>4</v>
      </c>
      <c r="AD374" s="51">
        <f>VLOOKUP('Value Matchup'!$D374,'Team History'!$B$3:$I$354,6)</f>
        <v>2</v>
      </c>
      <c r="AE374" s="51">
        <f>VLOOKUP('Value Matchup'!$D374,'Team History'!$B$3:$I$354,7)</f>
        <v>0</v>
      </c>
    </row>
    <row r="375" spans="1:31" ht="15.75" thickBot="1" x14ac:dyDescent="0.3">
      <c r="A375" s="98"/>
      <c r="B375" s="41">
        <v>20</v>
      </c>
      <c r="C375">
        <v>9</v>
      </c>
      <c r="D375" s="13" t="s">
        <v>46</v>
      </c>
      <c r="E375" s="51">
        <f t="shared" si="0"/>
        <v>101.53666456146807</v>
      </c>
      <c r="F375" s="51">
        <f t="shared" si="1"/>
        <v>40.227697812958183</v>
      </c>
      <c r="G375" s="51">
        <f t="shared" si="2"/>
        <v>38.127387457498365</v>
      </c>
      <c r="H375" s="51">
        <f t="shared" si="3"/>
        <v>33.078964025311066</v>
      </c>
      <c r="I375" s="51">
        <f t="shared" si="4"/>
        <v>32.506229830396819</v>
      </c>
      <c r="J375" s="51">
        <f t="shared" si="5"/>
        <v>32.506229830396819</v>
      </c>
      <c r="K375" s="45">
        <f>_xlfn.NORM.DIST(VLOOKUP('Value Matchup'!D375,Ranking!D:O,4),0,11.8,TRUE)</f>
        <v>0.8287284827398006</v>
      </c>
      <c r="L375" s="53">
        <f>(VLOOKUP($D375,'P Adv'!$B$3:$H$356,2))</f>
        <v>0.31</v>
      </c>
      <c r="M375" s="53">
        <f>(VLOOKUP($D375,'P Adv'!$B$3:$H$356,3))</f>
        <v>7.0000000000000007E-2</v>
      </c>
      <c r="N375" s="53">
        <f>(VLOOKUP($D375,'P Adv'!$B$3:$H$356,4))</f>
        <v>0.02</v>
      </c>
      <c r="O375" s="53">
        <f>(VLOOKUP($D375,'P Adv'!$B$3:$H$356,5))</f>
        <v>0.01</v>
      </c>
      <c r="P375" s="53">
        <f>(VLOOKUP($D375,'P Adv'!$B$3:$H$356,6))</f>
        <v>0</v>
      </c>
      <c r="Q375" s="53">
        <f>(VLOOKUP($D375,'P Adv'!$B$3:$H$356,7))</f>
        <v>0</v>
      </c>
      <c r="R375" s="52">
        <f>_xlfn.NORM.DIST(VLOOKUP(D375,PASE!B:C,2,FALSE),0,0.25,TRUE)</f>
        <v>0.33220829691722842</v>
      </c>
      <c r="S375" s="50">
        <f>VLOOKUP('Value Matchup'!D375,'Team History'!$B$3:$I$354,8)</f>
        <v>28</v>
      </c>
      <c r="T375" s="51">
        <f>((VLOOKUP($C375,'Seed History'!$Y$2:$AE$19,2)))</f>
        <v>37.028571428571432</v>
      </c>
      <c r="U375" s="51">
        <f>((VLOOKUP($C375,'Seed History'!$Y$2:$AE$19,3)))</f>
        <v>0.68055555555555558</v>
      </c>
      <c r="V375" s="51">
        <f>((VLOOKUP($C375,'Seed History'!$Y$2:$AE$19,4)))</f>
        <v>2.2857142857142856</v>
      </c>
      <c r="W375" s="51">
        <f>((VLOOKUP($C375,'Seed History'!$Y$2:$AE$19,5)))</f>
        <v>0.25</v>
      </c>
      <c r="X375" s="51">
        <f>((VLOOKUP($C375,'Seed History'!$Y$2:$AE$19,6)))</f>
        <v>0</v>
      </c>
      <c r="Y375" s="51">
        <f>((VLOOKUP($C375,'Seed History'!$Y$2:$AE$19,7)))</f>
        <v>0</v>
      </c>
      <c r="Z375" s="51">
        <f>VLOOKUP('Value Matchup'!$D375,'Team History'!$B$3:$I$354,2)</f>
        <v>4</v>
      </c>
      <c r="AA375" s="51">
        <f>VLOOKUP('Value Matchup'!$D375,'Team History'!$B$3:$I$354,3)</f>
        <v>4</v>
      </c>
      <c r="AB375" s="51">
        <f>VLOOKUP('Value Matchup'!$D375,'Team History'!$B$3:$I$354,4)</f>
        <v>2</v>
      </c>
      <c r="AC375" s="51">
        <f>VLOOKUP('Value Matchup'!$D375,'Team History'!$B$3:$I$354,5)</f>
        <v>0</v>
      </c>
      <c r="AD375" s="51">
        <f>VLOOKUP('Value Matchup'!$D375,'Team History'!$B$3:$I$354,6)</f>
        <v>0</v>
      </c>
      <c r="AE375" s="51">
        <f>VLOOKUP('Value Matchup'!$D375,'Team History'!$B$3:$I$354,7)</f>
        <v>0</v>
      </c>
    </row>
    <row r="376" spans="1:31" ht="15.75" thickBot="1" x14ac:dyDescent="0.3">
      <c r="A376" s="98"/>
      <c r="B376" s="41">
        <v>21</v>
      </c>
      <c r="C376">
        <v>5</v>
      </c>
      <c r="D376" s="13" t="s">
        <v>263</v>
      </c>
      <c r="E376" s="51">
        <f t="shared" si="0"/>
        <v>132.72549501316644</v>
      </c>
      <c r="F376" s="51">
        <f t="shared" si="1"/>
        <v>61.382184232253934</v>
      </c>
      <c r="G376" s="51">
        <f t="shared" si="2"/>
        <v>30.131817259441906</v>
      </c>
      <c r="H376" s="51">
        <f t="shared" si="3"/>
        <v>28.755900615247128</v>
      </c>
      <c r="I376" s="51">
        <f t="shared" si="4"/>
        <v>24.736178229753172</v>
      </c>
      <c r="J376" s="51">
        <f t="shared" si="5"/>
        <v>23.565847419830064</v>
      </c>
      <c r="K376" s="45">
        <f>_xlfn.NORM.DIST(VLOOKUP('Value Matchup'!D376,Ranking!D:O,4),0,11.8,TRUE)</f>
        <v>0.17300088316846321</v>
      </c>
      <c r="L376" s="53">
        <f>(VLOOKUP($D376,'P Adv'!$B$3:$H$356,2))</f>
        <v>0.68</v>
      </c>
      <c r="M376" s="53">
        <f>(VLOOKUP($D376,'P Adv'!$B$3:$H$356,3))</f>
        <v>0.28999999999999998</v>
      </c>
      <c r="N376" s="53">
        <f>(VLOOKUP($D376,'P Adv'!$B$3:$H$356,4))</f>
        <v>0.1</v>
      </c>
      <c r="O376" s="53">
        <f>(VLOOKUP($D376,'P Adv'!$B$3:$H$356,5))</f>
        <v>0.03</v>
      </c>
      <c r="P376" s="53">
        <f>(VLOOKUP($D376,'P Adv'!$B$3:$H$356,6))</f>
        <v>0.01</v>
      </c>
      <c r="Q376" s="53">
        <f>(VLOOKUP($D376,'P Adv'!$B$3:$H$356,7))</f>
        <v>0</v>
      </c>
      <c r="R376" s="52">
        <f>_xlfn.NORM.DIST(VLOOKUP(D376,PASE!B:C,2,FALSE),0,0.25,TRUE)</f>
        <v>0.41614530232728841</v>
      </c>
      <c r="S376" s="50">
        <f>VLOOKUP('Value Matchup'!D376,'Team History'!$B$3:$I$354,8)</f>
        <v>40</v>
      </c>
      <c r="T376" s="51">
        <f>((VLOOKUP($C376,'Seed History'!$Y$2:$AE$19,2)))</f>
        <v>56.578571428571429</v>
      </c>
      <c r="U376" s="51">
        <f>((VLOOKUP($C376,'Seed History'!$Y$2:$AE$19,3)))</f>
        <v>24.820224719101123</v>
      </c>
      <c r="V376" s="51">
        <f>((VLOOKUP($C376,'Seed History'!$Y$2:$AE$19,4)))</f>
        <v>1.7234042553191489</v>
      </c>
      <c r="W376" s="51">
        <f>((VLOOKUP($C376,'Seed History'!$Y$2:$AE$19,5)))</f>
        <v>5.4444444444444446</v>
      </c>
      <c r="X376" s="51">
        <f>((VLOOKUP($C376,'Seed History'!$Y$2:$AE$19,6)))</f>
        <v>1.2857142857142858</v>
      </c>
      <c r="Y376" s="51">
        <f>((VLOOKUP($C376,'Seed History'!$Y$2:$AE$19,7)))</f>
        <v>0</v>
      </c>
      <c r="Z376" s="51">
        <f>VLOOKUP('Value Matchup'!$D376,'Team History'!$B$3:$I$354,2)</f>
        <v>8</v>
      </c>
      <c r="AA376" s="51">
        <f>VLOOKUP('Value Matchup'!$D376,'Team History'!$B$3:$I$354,3)</f>
        <v>5</v>
      </c>
      <c r="AB376" s="51">
        <f>VLOOKUP('Value Matchup'!$D376,'Team History'!$B$3:$I$354,4)</f>
        <v>2</v>
      </c>
      <c r="AC376" s="51">
        <f>VLOOKUP('Value Matchup'!$D376,'Team History'!$B$3:$I$354,5)</f>
        <v>1</v>
      </c>
      <c r="AD376" s="51">
        <f>VLOOKUP('Value Matchup'!$D376,'Team History'!$B$3:$I$354,6)</f>
        <v>0</v>
      </c>
      <c r="AE376" s="51">
        <f>VLOOKUP('Value Matchup'!$D376,'Team History'!$B$3:$I$354,7)</f>
        <v>0</v>
      </c>
    </row>
    <row r="377" spans="1:31" ht="15.75" thickBot="1" x14ac:dyDescent="0.3">
      <c r="A377" s="98"/>
      <c r="B377" s="41">
        <v>22</v>
      </c>
      <c r="C377">
        <v>12</v>
      </c>
      <c r="D377" s="13" t="s">
        <v>286</v>
      </c>
      <c r="E377" s="51">
        <f t="shared" si="0"/>
        <v>30.493390826893638</v>
      </c>
      <c r="F377" s="51">
        <f t="shared" si="1"/>
        <v>17.111168206556513</v>
      </c>
      <c r="G377" s="51">
        <f t="shared" si="2"/>
        <v>10.572707683103291</v>
      </c>
      <c r="H377" s="51">
        <f t="shared" si="3"/>
        <v>10.166275913895532</v>
      </c>
      <c r="I377" s="51">
        <f t="shared" si="4"/>
        <v>10.166275913895532</v>
      </c>
      <c r="J377" s="51">
        <f t="shared" si="5"/>
        <v>10.166275913895532</v>
      </c>
      <c r="K377" s="45">
        <f>_xlfn.NORM.DIST(VLOOKUP('Value Matchup'!D377,Ranking!D:O,4),0,11.8,TRUE)</f>
        <v>0.17300088316846321</v>
      </c>
      <c r="L377" s="53">
        <f>(VLOOKUP($D377,'P Adv'!$B$3:$H$356,2))</f>
        <v>0.23</v>
      </c>
      <c r="M377" s="53">
        <f>(VLOOKUP($D377,'P Adv'!$B$3:$H$356,3))</f>
        <v>0.08</v>
      </c>
      <c r="N377" s="53">
        <f>(VLOOKUP($D377,'P Adv'!$B$3:$H$356,4))</f>
        <v>0.02</v>
      </c>
      <c r="O377" s="53">
        <f>(VLOOKUP($D377,'P Adv'!$B$3:$H$356,5))</f>
        <v>0</v>
      </c>
      <c r="P377" s="53">
        <f>(VLOOKUP($D377,'P Adv'!$B$3:$H$356,6))</f>
        <v>0</v>
      </c>
      <c r="Q377" s="53">
        <f>(VLOOKUP($D377,'P Adv'!$B$3:$H$356,7))</f>
        <v>0</v>
      </c>
      <c r="R377" s="52">
        <f>_xlfn.NORM.DIST(VLOOKUP(D377,PASE!B:C,2,FALSE),0,0.25,TRUE)</f>
        <v>0.36206627019445958</v>
      </c>
      <c r="S377" s="50">
        <f>VLOOKUP('Value Matchup'!D377,'Team History'!$B$3:$I$354,8)</f>
        <v>19</v>
      </c>
      <c r="T377" s="51">
        <f>((VLOOKUP($C377,'Seed History'!$Y$2:$AE$19,2)))</f>
        <v>17.857142857142858</v>
      </c>
      <c r="U377" s="51">
        <f>((VLOOKUP($C377,'Seed History'!$Y$2:$AE$19,3)))</f>
        <v>8.82</v>
      </c>
      <c r="V377" s="51">
        <f>((VLOOKUP($C377,'Seed History'!$Y$2:$AE$19,4)))</f>
        <v>4.7619047619047616E-2</v>
      </c>
      <c r="W377" s="51">
        <f>((VLOOKUP($C377,'Seed History'!$Y$2:$AE$19,5)))</f>
        <v>0</v>
      </c>
      <c r="X377" s="51">
        <f>((VLOOKUP($C377,'Seed History'!$Y$2:$AE$19,6)))</f>
        <v>0</v>
      </c>
      <c r="Y377" s="51">
        <f>((VLOOKUP($C377,'Seed History'!$Y$2:$AE$19,7)))</f>
        <v>0</v>
      </c>
      <c r="Z377" s="51">
        <f>VLOOKUP('Value Matchup'!$D377,'Team History'!$B$3:$I$354,2)</f>
        <v>3</v>
      </c>
      <c r="AA377" s="51">
        <f>VLOOKUP('Value Matchup'!$D377,'Team History'!$B$3:$I$354,3)</f>
        <v>0</v>
      </c>
      <c r="AB377" s="51">
        <f>VLOOKUP('Value Matchup'!$D377,'Team History'!$B$3:$I$354,4)</f>
        <v>0</v>
      </c>
      <c r="AC377" s="51">
        <f>VLOOKUP('Value Matchup'!$D377,'Team History'!$B$3:$I$354,5)</f>
        <v>0</v>
      </c>
      <c r="AD377" s="51">
        <f>VLOOKUP('Value Matchup'!$D377,'Team History'!$B$3:$I$354,6)</f>
        <v>0</v>
      </c>
      <c r="AE377" s="51">
        <f>VLOOKUP('Value Matchup'!$D377,'Team History'!$B$3:$I$354,7)</f>
        <v>0</v>
      </c>
    </row>
    <row r="378" spans="1:31" ht="15.75" thickBot="1" x14ac:dyDescent="0.3">
      <c r="A378" s="98"/>
      <c r="B378" s="41">
        <v>23</v>
      </c>
      <c r="C378">
        <v>4</v>
      </c>
      <c r="D378" s="13" t="s">
        <v>208</v>
      </c>
      <c r="E378" s="51">
        <f t="shared" si="0"/>
        <v>276.90123430200038</v>
      </c>
      <c r="F378" s="51">
        <f t="shared" si="1"/>
        <v>140.01327089013961</v>
      </c>
      <c r="G378" s="51">
        <f t="shared" si="2"/>
        <v>65.707316039308211</v>
      </c>
      <c r="H378" s="51">
        <f t="shared" si="3"/>
        <v>58.960896368564221</v>
      </c>
      <c r="I378" s="51">
        <f t="shared" si="4"/>
        <v>46.374171408000507</v>
      </c>
      <c r="J378" s="51">
        <f t="shared" si="5"/>
        <v>44.880078257534748</v>
      </c>
      <c r="K378" s="45">
        <f>_xlfn.NORM.DIST(VLOOKUP('Value Matchup'!D378,Ranking!D:O,4),0,11.8,TRUE)</f>
        <v>0.79735292459125051</v>
      </c>
      <c r="L378" s="53">
        <f>(VLOOKUP($D378,'P Adv'!$B$3:$H$356,2))</f>
        <v>0.81</v>
      </c>
      <c r="M378" s="53">
        <f>(VLOOKUP($D378,'P Adv'!$B$3:$H$356,3))</f>
        <v>0.5</v>
      </c>
      <c r="N378" s="53">
        <f>(VLOOKUP($D378,'P Adv'!$B$3:$H$356,4))</f>
        <v>0.24</v>
      </c>
      <c r="O378" s="53">
        <f>(VLOOKUP($D378,'P Adv'!$B$3:$H$356,5))</f>
        <v>0.1</v>
      </c>
      <c r="P378" s="53">
        <f>(VLOOKUP($D378,'P Adv'!$B$3:$H$356,6))</f>
        <v>0.04</v>
      </c>
      <c r="Q378" s="53">
        <f>(VLOOKUP($D378,'P Adv'!$B$3:$H$356,7))</f>
        <v>0.01</v>
      </c>
      <c r="R378" s="52">
        <f>_xlfn.NORM.DIST(VLOOKUP(D378,PASE!B:C,2,FALSE),0,0.25,TRUE)</f>
        <v>0.53904942313479176</v>
      </c>
      <c r="S378" s="50">
        <f>VLOOKUP('Value Matchup'!D378,'Team History'!$B$3:$I$354,8)</f>
        <v>33</v>
      </c>
      <c r="T378" s="51">
        <f>((VLOOKUP($C378,'Seed History'!$Y$2:$AE$19,2)))</f>
        <v>88.007142857142853</v>
      </c>
      <c r="U378" s="51">
        <f>((VLOOKUP($C378,'Seed History'!$Y$2:$AE$19,3)))</f>
        <v>39.243243243243242</v>
      </c>
      <c r="V378" s="51">
        <f>((VLOOKUP($C378,'Seed History'!$Y$2:$AE$19,4)))</f>
        <v>6.6818181818181817</v>
      </c>
      <c r="W378" s="51">
        <f>((VLOOKUP($C378,'Seed History'!$Y$2:$AE$19,5)))</f>
        <v>8.0476190476190474</v>
      </c>
      <c r="X378" s="51">
        <f>((VLOOKUP($C378,'Seed History'!$Y$2:$AE$19,6)))</f>
        <v>0.69230769230769229</v>
      </c>
      <c r="Y378" s="51">
        <f>((VLOOKUP($C378,'Seed History'!$Y$2:$AE$19,7)))</f>
        <v>0.33333333333333331</v>
      </c>
      <c r="Z378" s="51">
        <f>VLOOKUP('Value Matchup'!$D378,'Team History'!$B$3:$I$354,2)</f>
        <v>8</v>
      </c>
      <c r="AA378" s="51">
        <f>VLOOKUP('Value Matchup'!$D378,'Team History'!$B$3:$I$354,3)</f>
        <v>4</v>
      </c>
      <c r="AB378" s="51">
        <f>VLOOKUP('Value Matchup'!$D378,'Team History'!$B$3:$I$354,4)</f>
        <v>2</v>
      </c>
      <c r="AC378" s="51">
        <f>VLOOKUP('Value Matchup'!$D378,'Team History'!$B$3:$I$354,5)</f>
        <v>0</v>
      </c>
      <c r="AD378" s="51">
        <f>VLOOKUP('Value Matchup'!$D378,'Team History'!$B$3:$I$354,6)</f>
        <v>0</v>
      </c>
      <c r="AE378" s="51">
        <f>VLOOKUP('Value Matchup'!$D378,'Team History'!$B$3:$I$354,7)</f>
        <v>0</v>
      </c>
    </row>
    <row r="379" spans="1:31" ht="15.75" thickBot="1" x14ac:dyDescent="0.3">
      <c r="A379" s="98"/>
      <c r="B379" s="41">
        <v>24</v>
      </c>
      <c r="C379">
        <v>13</v>
      </c>
      <c r="D379" s="13" t="s">
        <v>405</v>
      </c>
      <c r="E379" s="51">
        <f t="shared" si="0"/>
        <v>22.448789978857473</v>
      </c>
      <c r="F379" s="51">
        <f t="shared" si="1"/>
        <v>12.714970539590874</v>
      </c>
      <c r="G379" s="51">
        <f t="shared" si="2"/>
        <v>10.766989422332399</v>
      </c>
      <c r="H379" s="51">
        <f t="shared" si="3"/>
        <v>10.686989422332399</v>
      </c>
      <c r="I379" s="51">
        <f t="shared" si="4"/>
        <v>10.686989422332399</v>
      </c>
      <c r="J379" s="51">
        <f t="shared" si="5"/>
        <v>10.686989422332399</v>
      </c>
      <c r="K379" s="45">
        <f>_xlfn.NORM.DIST(VLOOKUP('Value Matchup'!D379,Ranking!D:O,4),0,11.8,TRUE)</f>
        <v>0.72772011302005668</v>
      </c>
      <c r="L379" s="53">
        <f>(VLOOKUP($D379,'P Adv'!$B$3:$H$356,2))</f>
        <v>0.16</v>
      </c>
      <c r="M379" s="53">
        <f>(VLOOKUP($D379,'P Adv'!$B$3:$H$356,3))</f>
        <v>0.04</v>
      </c>
      <c r="N379" s="53">
        <f>(VLOOKUP($D379,'P Adv'!$B$3:$H$356,4))</f>
        <v>0.01</v>
      </c>
      <c r="O379" s="53">
        <f>(VLOOKUP($D379,'P Adv'!$B$3:$H$356,5))</f>
        <v>0</v>
      </c>
      <c r="P379" s="53">
        <f>(VLOOKUP($D379,'P Adv'!$B$3:$H$356,6))</f>
        <v>0</v>
      </c>
      <c r="Q379" s="53">
        <f>(VLOOKUP($D379,'P Adv'!$B$3:$H$356,7))</f>
        <v>0</v>
      </c>
      <c r="R379" s="52">
        <f>_xlfn.NORM.DIST(VLOOKUP(D379,PASE!B:C,2,FALSE),0,0.25,TRUE)</f>
        <v>0.60815356477149318</v>
      </c>
      <c r="S379" s="50">
        <f>VLOOKUP('Value Matchup'!D379,'Team History'!$B$3:$I$354,8)</f>
        <v>8</v>
      </c>
      <c r="T379" s="51">
        <f>((VLOOKUP($C379,'Seed History'!$Y$2:$AE$19,2)))</f>
        <v>6.0071428571428571</v>
      </c>
      <c r="U379" s="51">
        <f>((VLOOKUP($C379,'Seed History'!$Y$2:$AE$19,3)))</f>
        <v>1.2413793103448276</v>
      </c>
      <c r="V379" s="51">
        <f>((VLOOKUP($C379,'Seed History'!$Y$2:$AE$19,4)))</f>
        <v>0</v>
      </c>
      <c r="W379" s="51">
        <f>((VLOOKUP($C379,'Seed History'!$Y$2:$AE$19,5)))</f>
        <v>0</v>
      </c>
      <c r="X379" s="51">
        <f>((VLOOKUP($C379,'Seed History'!$Y$2:$AE$19,6)))</f>
        <v>0</v>
      </c>
      <c r="Y379" s="51">
        <f>((VLOOKUP($C379,'Seed History'!$Y$2:$AE$19,7)))</f>
        <v>0</v>
      </c>
      <c r="Z379" s="51">
        <f>VLOOKUP('Value Matchup'!$D379,'Team History'!$B$3:$I$354,2)</f>
        <v>1</v>
      </c>
      <c r="AA379" s="51">
        <f>VLOOKUP('Value Matchup'!$D379,'Team History'!$B$3:$I$354,3)</f>
        <v>0</v>
      </c>
      <c r="AB379" s="51">
        <f>VLOOKUP('Value Matchup'!$D379,'Team History'!$B$3:$I$354,4)</f>
        <v>0</v>
      </c>
      <c r="AC379" s="51">
        <f>VLOOKUP('Value Matchup'!$D379,'Team History'!$B$3:$I$354,5)</f>
        <v>0</v>
      </c>
      <c r="AD379" s="51">
        <f>VLOOKUP('Value Matchup'!$D379,'Team History'!$B$3:$I$354,6)</f>
        <v>0</v>
      </c>
      <c r="AE379" s="51">
        <f>VLOOKUP('Value Matchup'!$D379,'Team History'!$B$3:$I$354,7)</f>
        <v>0</v>
      </c>
    </row>
    <row r="380" spans="1:31" ht="15.75" thickBot="1" x14ac:dyDescent="0.3">
      <c r="A380" s="98"/>
      <c r="B380" s="41">
        <v>25</v>
      </c>
      <c r="C380">
        <v>6</v>
      </c>
      <c r="D380" s="13" t="s">
        <v>30</v>
      </c>
      <c r="E380" s="51">
        <f t="shared" si="0"/>
        <v>132.145193106128</v>
      </c>
      <c r="F380" s="51">
        <f t="shared" si="1"/>
        <v>43.476803838258093</v>
      </c>
      <c r="G380" s="51">
        <f t="shared" si="2"/>
        <v>14.419461401319472</v>
      </c>
      <c r="H380" s="51">
        <f t="shared" si="3"/>
        <v>7.9658432318047172</v>
      </c>
      <c r="I380" s="51">
        <f t="shared" si="4"/>
        <v>8.7505666652322951</v>
      </c>
      <c r="J380" s="51">
        <f t="shared" si="5"/>
        <v>7.5441763145438374</v>
      </c>
      <c r="K380" s="45">
        <f>_xlfn.NORM.DIST(VLOOKUP('Value Matchup'!D380,Ranking!D:O,4),0,11.8,TRUE)</f>
        <v>0.8287284827398006</v>
      </c>
      <c r="L380" s="53">
        <f>(VLOOKUP($D380,'P Adv'!$B$3:$H$356,2))</f>
        <v>0.74</v>
      </c>
      <c r="M380" s="53">
        <f>(VLOOKUP($D380,'P Adv'!$B$3:$H$356,3))</f>
        <v>0.38</v>
      </c>
      <c r="N380" s="53">
        <f>(VLOOKUP($D380,'P Adv'!$B$3:$H$356,4))</f>
        <v>0.12</v>
      </c>
      <c r="O380" s="53">
        <f>(VLOOKUP($D380,'P Adv'!$B$3:$H$356,5))</f>
        <v>0.04</v>
      </c>
      <c r="P380" s="53">
        <f>(VLOOKUP($D380,'P Adv'!$B$3:$H$356,6))</f>
        <v>0.01</v>
      </c>
      <c r="Q380" s="53">
        <f>(VLOOKUP($D380,'P Adv'!$B$3:$H$356,7))</f>
        <v>0</v>
      </c>
      <c r="R380" s="52">
        <f>_xlfn.NORM.DIST(VLOOKUP(D380,PASE!B:C,2,FALSE),0,0.25,TRUE)</f>
        <v>0.54293993808635155</v>
      </c>
      <c r="S380" s="50">
        <f>VLOOKUP('Value Matchup'!D380,'Team History'!$B$3:$I$354,8)</f>
        <v>5</v>
      </c>
      <c r="T380" s="51">
        <f>((VLOOKUP($C380,'Seed History'!$Y$2:$AE$19,2)))</f>
        <v>56.578571428571429</v>
      </c>
      <c r="U380" s="51">
        <f>((VLOOKUP($C380,'Seed History'!$Y$2:$AE$19,3)))</f>
        <v>19.820224719101123</v>
      </c>
      <c r="V380" s="51">
        <f>((VLOOKUP($C380,'Seed History'!$Y$2:$AE$19,4)))</f>
        <v>4.666666666666667</v>
      </c>
      <c r="W380" s="51">
        <f>((VLOOKUP($C380,'Seed History'!$Y$2:$AE$19,5)))</f>
        <v>0.6428571428571429</v>
      </c>
      <c r="X380" s="51">
        <f>((VLOOKUP($C380,'Seed History'!$Y$2:$AE$19,6)))</f>
        <v>1.3333333333333333</v>
      </c>
      <c r="Y380" s="51">
        <f>((VLOOKUP($C380,'Seed History'!$Y$2:$AE$19,7)))</f>
        <v>0.5</v>
      </c>
      <c r="Z380" s="51">
        <f>VLOOKUP('Value Matchup'!$D380,'Team History'!$B$3:$I$354,2)</f>
        <v>1</v>
      </c>
      <c r="AA380" s="51">
        <f>VLOOKUP('Value Matchup'!$D380,'Team History'!$B$3:$I$354,3)</f>
        <v>0</v>
      </c>
      <c r="AB380" s="51">
        <f>VLOOKUP('Value Matchup'!$D380,'Team History'!$B$3:$I$354,4)</f>
        <v>0</v>
      </c>
      <c r="AC380" s="51">
        <f>VLOOKUP('Value Matchup'!$D380,'Team History'!$B$3:$I$354,5)</f>
        <v>0</v>
      </c>
      <c r="AD380" s="51">
        <f>VLOOKUP('Value Matchup'!$D380,'Team History'!$B$3:$I$354,6)</f>
        <v>0</v>
      </c>
      <c r="AE380" s="51">
        <f>VLOOKUP('Value Matchup'!$D380,'Team History'!$B$3:$I$354,7)</f>
        <v>0</v>
      </c>
    </row>
    <row r="381" spans="1:31" ht="15.75" thickBot="1" x14ac:dyDescent="0.3">
      <c r="A381" s="98"/>
      <c r="B381" s="41">
        <v>26</v>
      </c>
      <c r="C381">
        <v>11</v>
      </c>
      <c r="D381" s="13" t="s">
        <v>125</v>
      </c>
      <c r="E381" s="51">
        <f t="shared" si="0"/>
        <v>61.084172143362927</v>
      </c>
      <c r="F381" s="51">
        <f t="shared" si="1"/>
        <v>30.332433859542792</v>
      </c>
      <c r="G381" s="51">
        <f t="shared" si="2"/>
        <v>18.930516924308854</v>
      </c>
      <c r="H381" s="51">
        <f t="shared" si="3"/>
        <v>17.496217111850996</v>
      </c>
      <c r="I381" s="51">
        <f t="shared" si="4"/>
        <v>14.876757524443709</v>
      </c>
      <c r="J381" s="51">
        <f t="shared" si="5"/>
        <v>14.876757524443709</v>
      </c>
      <c r="K381" s="45">
        <f>_xlfn.NORM.DIST(VLOOKUP('Value Matchup'!D381,Ranking!D:O,4),0,11.8,TRUE)</f>
        <v>0.8287284827398006</v>
      </c>
      <c r="L381" s="53">
        <f>(VLOOKUP($D381,'P Adv'!$B$3:$H$356,2))</f>
        <v>0.49</v>
      </c>
      <c r="M381" s="53">
        <f>(VLOOKUP($D381,'P Adv'!$B$3:$H$356,3))</f>
        <v>0.12</v>
      </c>
      <c r="N381" s="53">
        <f>(VLOOKUP($D381,'P Adv'!$B$3:$H$356,4))</f>
        <v>0.03</v>
      </c>
      <c r="O381" s="53">
        <f>(VLOOKUP($D381,'P Adv'!$B$3:$H$356,5))</f>
        <v>0.01</v>
      </c>
      <c r="P381" s="53">
        <f>(VLOOKUP($D381,'P Adv'!$B$3:$H$356,6))</f>
        <v>0</v>
      </c>
      <c r="Q381" s="53">
        <f>(VLOOKUP($D381,'P Adv'!$B$3:$H$356,7))</f>
        <v>0</v>
      </c>
      <c r="R381" s="52">
        <f>_xlfn.NORM.DIST(VLOOKUP(D381,PASE!B:C,2,FALSE),0,0.25,TRUE)</f>
        <v>0.41100131096384185</v>
      </c>
      <c r="S381" s="50">
        <f>VLOOKUP('Value Matchup'!D381,'Team History'!$B$3:$I$354,8)</f>
        <v>12</v>
      </c>
      <c r="T381" s="51">
        <f>((VLOOKUP($C381,'Seed History'!$Y$2:$AE$19,2)))</f>
        <v>19.314285714285713</v>
      </c>
      <c r="U381" s="51">
        <f>((VLOOKUP($C381,'Seed History'!$Y$2:$AE$19,3)))</f>
        <v>9.3076923076923084</v>
      </c>
      <c r="V381" s="51">
        <f>((VLOOKUP($C381,'Seed History'!$Y$2:$AE$19,4)))</f>
        <v>2.9090909090909092</v>
      </c>
      <c r="W381" s="51">
        <f>((VLOOKUP($C381,'Seed History'!$Y$2:$AE$19,5)))</f>
        <v>2</v>
      </c>
      <c r="X381" s="51">
        <f>((VLOOKUP($C381,'Seed History'!$Y$2:$AE$19,6)))</f>
        <v>0</v>
      </c>
      <c r="Y381" s="51">
        <f>((VLOOKUP($C381,'Seed History'!$Y$2:$AE$19,7)))</f>
        <v>0</v>
      </c>
      <c r="Z381" s="51">
        <f>VLOOKUP('Value Matchup'!$D381,'Team History'!$B$3:$I$354,2)</f>
        <v>4</v>
      </c>
      <c r="AA381" s="51">
        <f>VLOOKUP('Value Matchup'!$D381,'Team History'!$B$3:$I$354,3)</f>
        <v>1</v>
      </c>
      <c r="AB381" s="51">
        <f>VLOOKUP('Value Matchup'!$D381,'Team History'!$B$3:$I$354,4)</f>
        <v>0</v>
      </c>
      <c r="AC381" s="51">
        <f>VLOOKUP('Value Matchup'!$D381,'Team History'!$B$3:$I$354,5)</f>
        <v>0</v>
      </c>
      <c r="AD381" s="51">
        <f>VLOOKUP('Value Matchup'!$D381,'Team History'!$B$3:$I$354,6)</f>
        <v>0</v>
      </c>
      <c r="AE381" s="51">
        <f>VLOOKUP('Value Matchup'!$D381,'Team History'!$B$3:$I$354,7)</f>
        <v>0</v>
      </c>
    </row>
    <row r="382" spans="1:31" ht="15.75" thickBot="1" x14ac:dyDescent="0.3">
      <c r="A382" s="98"/>
      <c r="B382" s="41">
        <v>27</v>
      </c>
      <c r="C382">
        <v>3</v>
      </c>
      <c r="D382" s="13" t="s">
        <v>92</v>
      </c>
      <c r="E382" s="51">
        <f t="shared" si="0"/>
        <v>241.00255311240602</v>
      </c>
      <c r="F382" s="51">
        <f t="shared" si="1"/>
        <v>115.27215940965449</v>
      </c>
      <c r="G382" s="51">
        <f t="shared" si="2"/>
        <v>53.578527186395945</v>
      </c>
      <c r="H382" s="51">
        <f t="shared" si="3"/>
        <v>35.391170248961188</v>
      </c>
      <c r="I382" s="51">
        <f t="shared" si="4"/>
        <v>30.633449118997206</v>
      </c>
      <c r="J382" s="51">
        <f t="shared" si="5"/>
        <v>25.107463180376033</v>
      </c>
      <c r="K382" s="45">
        <f>_xlfn.NORM.DIST(VLOOKUP('Value Matchup'!D382,Ranking!D:O,4),0,11.8,TRUE)</f>
        <v>0.75404941307880646</v>
      </c>
      <c r="L382" s="53">
        <f>(VLOOKUP($D382,'P Adv'!$B$3:$H$356,2))</f>
        <v>0.88</v>
      </c>
      <c r="M382" s="53">
        <f>(VLOOKUP($D382,'P Adv'!$B$3:$H$356,3))</f>
        <v>0.6</v>
      </c>
      <c r="N382" s="53">
        <f>(VLOOKUP($D382,'P Adv'!$B$3:$H$356,4))</f>
        <v>0.28999999999999998</v>
      </c>
      <c r="O382" s="53">
        <f>(VLOOKUP($D382,'P Adv'!$B$3:$H$356,5))</f>
        <v>0.14000000000000001</v>
      </c>
      <c r="P382" s="53">
        <f>(VLOOKUP($D382,'P Adv'!$B$3:$H$356,6))</f>
        <v>0.06</v>
      </c>
      <c r="Q382" s="53">
        <f>(VLOOKUP($D382,'P Adv'!$B$3:$H$356,7))</f>
        <v>0.02</v>
      </c>
      <c r="R382" s="52">
        <f>_xlfn.NORM.DIST(VLOOKUP(D382,PASE!B:C,2,FALSE),0,0.25,TRUE)</f>
        <v>0.2465791714893249</v>
      </c>
      <c r="S382" s="50">
        <f>VLOOKUP('Value Matchup'!D382,'Team History'!$B$3:$I$354,8)</f>
        <v>23</v>
      </c>
      <c r="T382" s="51">
        <f>((VLOOKUP($C382,'Seed History'!$Y$2:$AE$19,2)))</f>
        <v>101.15</v>
      </c>
      <c r="U382" s="51">
        <f>((VLOOKUP($C382,'Seed History'!$Y$2:$AE$19,3)))</f>
        <v>46.016806722689076</v>
      </c>
      <c r="V382" s="51">
        <f>((VLOOKUP($C382,'Seed History'!$Y$2:$AE$19,4)))</f>
        <v>17.513513513513512</v>
      </c>
      <c r="W382" s="51">
        <f>((VLOOKUP($C382,'Seed History'!$Y$2:$AE$19,5)))</f>
        <v>8.0277777777777786</v>
      </c>
      <c r="X382" s="51">
        <f>((VLOOKUP($C382,'Seed History'!$Y$2:$AE$19,6)))</f>
        <v>5.882352941176471</v>
      </c>
      <c r="Y382" s="51">
        <f>((VLOOKUP($C382,'Seed History'!$Y$2:$AE$19,7)))</f>
        <v>1.6</v>
      </c>
      <c r="Z382" s="51">
        <f>VLOOKUP('Value Matchup'!$D382,'Team History'!$B$3:$I$354,2)</f>
        <v>4</v>
      </c>
      <c r="AA382" s="51">
        <f>VLOOKUP('Value Matchup'!$D382,'Team History'!$B$3:$I$354,3)</f>
        <v>3</v>
      </c>
      <c r="AB382" s="51">
        <f>VLOOKUP('Value Matchup'!$D382,'Team History'!$B$3:$I$354,4)</f>
        <v>1</v>
      </c>
      <c r="AC382" s="51">
        <f>VLOOKUP('Value Matchup'!$D382,'Team History'!$B$3:$I$354,5)</f>
        <v>0</v>
      </c>
      <c r="AD382" s="51">
        <f>VLOOKUP('Value Matchup'!$D382,'Team History'!$B$3:$I$354,6)</f>
        <v>0</v>
      </c>
      <c r="AE382" s="51">
        <f>VLOOKUP('Value Matchup'!$D382,'Team History'!$B$3:$I$354,7)</f>
        <v>0</v>
      </c>
    </row>
    <row r="383" spans="1:31" ht="15.75" thickBot="1" x14ac:dyDescent="0.3">
      <c r="A383" s="98"/>
      <c r="B383" s="41">
        <v>28</v>
      </c>
      <c r="C383">
        <v>14</v>
      </c>
      <c r="D383" s="13" t="s">
        <v>312</v>
      </c>
      <c r="E383" s="51">
        <f t="shared" si="0"/>
        <v>2.7332684598454957</v>
      </c>
      <c r="F383" s="51">
        <f t="shared" si="1"/>
        <v>0.67692726903198364</v>
      </c>
      <c r="G383" s="51">
        <f t="shared" si="2"/>
        <v>0.56861890598686626</v>
      </c>
      <c r="H383" s="51">
        <f t="shared" si="3"/>
        <v>0.56861890598686626</v>
      </c>
      <c r="I383" s="51">
        <f t="shared" si="4"/>
        <v>0.56861890598686626</v>
      </c>
      <c r="J383" s="51">
        <f t="shared" si="5"/>
        <v>0.56861890598686626</v>
      </c>
      <c r="K383" s="45">
        <f>_xlfn.NORM.DIST(VLOOKUP('Value Matchup'!D383,Ranking!D:O,4),0,11.8,TRUE)</f>
        <v>0.17300088316846321</v>
      </c>
      <c r="L383" s="53">
        <f>(VLOOKUP($D383,'P Adv'!$B$3:$H$356,2))</f>
        <v>0.09</v>
      </c>
      <c r="M383" s="53">
        <f>(VLOOKUP($D383,'P Adv'!$B$3:$H$356,3))</f>
        <v>0</v>
      </c>
      <c r="N383" s="53">
        <f>(VLOOKUP($D383,'P Adv'!$B$3:$H$356,4))</f>
        <v>0</v>
      </c>
      <c r="O383" s="53">
        <f>(VLOOKUP($D383,'P Adv'!$B$3:$H$356,5))</f>
        <v>0</v>
      </c>
      <c r="P383" s="53">
        <f>(VLOOKUP($D383,'P Adv'!$B$3:$H$356,6))</f>
        <v>0</v>
      </c>
      <c r="Q383" s="53">
        <f>(VLOOKUP($D383,'P Adv'!$B$3:$H$356,7))</f>
        <v>0</v>
      </c>
      <c r="R383" s="52">
        <f>_xlfn.NORM.DIST(VLOOKUP(D383,PASE!B:C,2,FALSE),0,0.25,TRUE)</f>
        <v>0.39561802281840308</v>
      </c>
      <c r="S383" s="50">
        <f>VLOOKUP('Value Matchup'!D383,'Team History'!$B$3:$I$354,8)</f>
        <v>1</v>
      </c>
      <c r="T383" s="51">
        <f>((VLOOKUP($C383,'Seed History'!$Y$2:$AE$19,2)))</f>
        <v>3.15</v>
      </c>
      <c r="U383" s="51">
        <f>((VLOOKUP($C383,'Seed History'!$Y$2:$AE$19,3)))</f>
        <v>0.19047619047619047</v>
      </c>
      <c r="V383" s="51">
        <f>((VLOOKUP($C383,'Seed History'!$Y$2:$AE$19,4)))</f>
        <v>0</v>
      </c>
      <c r="W383" s="51">
        <f>((VLOOKUP($C383,'Seed History'!$Y$2:$AE$19,5)))</f>
        <v>0</v>
      </c>
      <c r="X383" s="51">
        <f>((VLOOKUP($C383,'Seed History'!$Y$2:$AE$19,6)))</f>
        <v>0</v>
      </c>
      <c r="Y383" s="51">
        <f>((VLOOKUP($C383,'Seed History'!$Y$2:$AE$19,7)))</f>
        <v>0</v>
      </c>
      <c r="Z383" s="51">
        <f>VLOOKUP('Value Matchup'!$D383,'Team History'!$B$3:$I$354,2)</f>
        <v>0</v>
      </c>
      <c r="AA383" s="51">
        <f>VLOOKUP('Value Matchup'!$D383,'Team History'!$B$3:$I$354,3)</f>
        <v>0</v>
      </c>
      <c r="AB383" s="51">
        <f>VLOOKUP('Value Matchup'!$D383,'Team History'!$B$3:$I$354,4)</f>
        <v>0</v>
      </c>
      <c r="AC383" s="51">
        <f>VLOOKUP('Value Matchup'!$D383,'Team History'!$B$3:$I$354,5)</f>
        <v>0</v>
      </c>
      <c r="AD383" s="51">
        <f>VLOOKUP('Value Matchup'!$D383,'Team History'!$B$3:$I$354,6)</f>
        <v>0</v>
      </c>
      <c r="AE383" s="51">
        <f>VLOOKUP('Value Matchup'!$D383,'Team History'!$B$3:$I$354,7)</f>
        <v>0</v>
      </c>
    </row>
    <row r="384" spans="1:31" ht="15.75" thickBot="1" x14ac:dyDescent="0.3">
      <c r="A384" s="98"/>
      <c r="B384" s="41">
        <v>29</v>
      </c>
      <c r="C384">
        <v>7</v>
      </c>
      <c r="D384" s="13" t="s">
        <v>290</v>
      </c>
      <c r="E384" s="51">
        <f t="shared" si="0"/>
        <v>114.11619976528748</v>
      </c>
      <c r="F384" s="51">
        <f t="shared" si="1"/>
        <v>33.443079640905253</v>
      </c>
      <c r="G384" s="51">
        <f t="shared" si="2"/>
        <v>21.910027839400193</v>
      </c>
      <c r="H384" s="51">
        <f t="shared" si="3"/>
        <v>17.51096324647963</v>
      </c>
      <c r="I384" s="51">
        <f t="shared" si="4"/>
        <v>16.263279121358298</v>
      </c>
      <c r="J384" s="51">
        <f t="shared" si="5"/>
        <v>16.708789856795157</v>
      </c>
      <c r="K384" s="45">
        <f>_xlfn.NORM.DIST(VLOOKUP('Value Matchup'!D384,Ranking!D:O,4),0,11.8,TRUE)</f>
        <v>0.17300088316846321</v>
      </c>
      <c r="L384" s="53">
        <f>(VLOOKUP($D384,'P Adv'!$B$3:$H$356,2))</f>
        <v>0.68</v>
      </c>
      <c r="M384" s="53">
        <f>(VLOOKUP($D384,'P Adv'!$B$3:$H$356,3))</f>
        <v>0.28999999999999998</v>
      </c>
      <c r="N384" s="53">
        <f>(VLOOKUP($D384,'P Adv'!$B$3:$H$356,4))</f>
        <v>0.14000000000000001</v>
      </c>
      <c r="O384" s="53">
        <f>(VLOOKUP($D384,'P Adv'!$B$3:$H$356,5))</f>
        <v>0.06</v>
      </c>
      <c r="P384" s="53">
        <f>(VLOOKUP($D384,'P Adv'!$B$3:$H$356,6))</f>
        <v>0.02</v>
      </c>
      <c r="Q384" s="53">
        <f>(VLOOKUP($D384,'P Adv'!$B$3:$H$356,7))</f>
        <v>0.01</v>
      </c>
      <c r="R384" s="52">
        <f>_xlfn.NORM.DIST(VLOOKUP(D384,PASE!B:C,2,FALSE),0,0.25,TRUE)</f>
        <v>0.74526521998682338</v>
      </c>
      <c r="S384" s="50">
        <f>VLOOKUP('Value Matchup'!D384,'Team History'!$B$3:$I$354,8)</f>
        <v>17</v>
      </c>
      <c r="T384" s="51">
        <f>((VLOOKUP($C384,'Seed History'!$Y$2:$AE$19,2)))</f>
        <v>50.4</v>
      </c>
      <c r="U384" s="51">
        <f>((VLOOKUP($C384,'Seed History'!$Y$2:$AE$19,3)))</f>
        <v>8.6785714285714288</v>
      </c>
      <c r="V384" s="51">
        <f>((VLOOKUP($C384,'Seed History'!$Y$2:$AE$19,4)))</f>
        <v>3.7037037037037037</v>
      </c>
      <c r="W384" s="51">
        <f>((VLOOKUP($C384,'Seed History'!$Y$2:$AE$19,5)))</f>
        <v>0.9</v>
      </c>
      <c r="X384" s="51">
        <f>((VLOOKUP($C384,'Seed History'!$Y$2:$AE$19,6)))</f>
        <v>0.33333333333333331</v>
      </c>
      <c r="Y384" s="51">
        <f>((VLOOKUP($C384,'Seed History'!$Y$2:$AE$19,7)))</f>
        <v>1</v>
      </c>
      <c r="Z384" s="51">
        <f>VLOOKUP('Value Matchup'!$D384,'Team History'!$B$3:$I$354,2)</f>
        <v>4</v>
      </c>
      <c r="AA384" s="51">
        <f>VLOOKUP('Value Matchup'!$D384,'Team History'!$B$3:$I$354,3)</f>
        <v>2</v>
      </c>
      <c r="AB384" s="51">
        <f>VLOOKUP('Value Matchup'!$D384,'Team History'!$B$3:$I$354,4)</f>
        <v>0</v>
      </c>
      <c r="AC384" s="51">
        <f>VLOOKUP('Value Matchup'!$D384,'Team History'!$B$3:$I$354,5)</f>
        <v>0</v>
      </c>
      <c r="AD384" s="51">
        <f>VLOOKUP('Value Matchup'!$D384,'Team History'!$B$3:$I$354,6)</f>
        <v>0</v>
      </c>
      <c r="AE384" s="51">
        <f>VLOOKUP('Value Matchup'!$D384,'Team History'!$B$3:$I$354,7)</f>
        <v>0</v>
      </c>
    </row>
    <row r="385" spans="1:31" ht="15.75" thickBot="1" x14ac:dyDescent="0.3">
      <c r="A385" s="98"/>
      <c r="B385" s="41">
        <v>30</v>
      </c>
      <c r="C385">
        <v>10</v>
      </c>
      <c r="D385" s="13" t="s">
        <v>81</v>
      </c>
      <c r="E385" s="51">
        <f t="shared" si="0"/>
        <v>209.44375856692079</v>
      </c>
      <c r="F385" s="51">
        <f t="shared" si="1"/>
        <v>162.62398207606441</v>
      </c>
      <c r="G385" s="51">
        <f t="shared" si="2"/>
        <v>141.74371561700514</v>
      </c>
      <c r="H385" s="51">
        <f t="shared" si="3"/>
        <v>127.83831521127104</v>
      </c>
      <c r="I385" s="51">
        <f t="shared" si="4"/>
        <v>123.45347312258369</v>
      </c>
      <c r="J385" s="51">
        <f t="shared" si="5"/>
        <v>121.73884155143669</v>
      </c>
      <c r="K385" s="45">
        <f>_xlfn.NORM.DIST(VLOOKUP('Value Matchup'!D385,Ranking!D:O,4),0,11.8,TRUE)</f>
        <v>0.79735292459125051</v>
      </c>
      <c r="L385" s="53">
        <f>(VLOOKUP($D385,'P Adv'!$B$3:$H$356,2))</f>
        <v>0.25</v>
      </c>
      <c r="M385" s="53">
        <f>(VLOOKUP($D385,'P Adv'!$B$3:$H$356,3))</f>
        <v>0.1</v>
      </c>
      <c r="N385" s="53">
        <f>(VLOOKUP($D385,'P Adv'!$B$3:$H$356,4))</f>
        <v>0.04</v>
      </c>
      <c r="O385" s="53">
        <f>(VLOOKUP($D385,'P Adv'!$B$3:$H$356,5))</f>
        <v>0.01</v>
      </c>
      <c r="P385" s="53">
        <f>(VLOOKUP($D385,'P Adv'!$B$3:$H$356,6))</f>
        <v>0</v>
      </c>
      <c r="Q385" s="53">
        <f>(VLOOKUP($D385,'P Adv'!$B$3:$H$356,7))</f>
        <v>0</v>
      </c>
      <c r="R385" s="52">
        <f>_xlfn.NORM.DIST(VLOOKUP(D385,PASE!B:C,2,FALSE),0,0.25,TRUE)</f>
        <v>0.91727864655574509</v>
      </c>
      <c r="S385" s="50">
        <f>VLOOKUP('Value Matchup'!D385,'Team History'!$B$3:$I$354,8)</f>
        <v>71</v>
      </c>
      <c r="T385" s="51">
        <f>((VLOOKUP($C385,'Seed History'!$Y$2:$AE$19,2)))</f>
        <v>21.607142857142858</v>
      </c>
      <c r="U385" s="51">
        <f>((VLOOKUP($C385,'Seed History'!$Y$2:$AE$19,3)))</f>
        <v>9.6181818181818191</v>
      </c>
      <c r="V385" s="51">
        <f>((VLOOKUP($C385,'Seed History'!$Y$2:$AE$19,4)))</f>
        <v>2.7826086956521738</v>
      </c>
      <c r="W385" s="51">
        <f>((VLOOKUP($C385,'Seed History'!$Y$2:$AE$19,5)))</f>
        <v>0.125</v>
      </c>
      <c r="X385" s="51">
        <f>((VLOOKUP($C385,'Seed History'!$Y$2:$AE$19,6)))</f>
        <v>0</v>
      </c>
      <c r="Y385" s="51">
        <f>((VLOOKUP($C385,'Seed History'!$Y$2:$AE$19,7)))</f>
        <v>0</v>
      </c>
      <c r="Z385" s="51">
        <f>VLOOKUP('Value Matchup'!$D385,'Team History'!$B$3:$I$354,2)</f>
        <v>14</v>
      </c>
      <c r="AA385" s="51">
        <f>VLOOKUP('Value Matchup'!$D385,'Team History'!$B$3:$I$354,3)</f>
        <v>9</v>
      </c>
      <c r="AB385" s="51">
        <f>VLOOKUP('Value Matchup'!$D385,'Team History'!$B$3:$I$354,4)</f>
        <v>7</v>
      </c>
      <c r="AC385" s="51">
        <f>VLOOKUP('Value Matchup'!$D385,'Team History'!$B$3:$I$354,5)</f>
        <v>3</v>
      </c>
      <c r="AD385" s="51">
        <f>VLOOKUP('Value Matchup'!$D385,'Team History'!$B$3:$I$354,6)</f>
        <v>1</v>
      </c>
      <c r="AE385" s="51">
        <f>VLOOKUP('Value Matchup'!$D385,'Team History'!$B$3:$I$354,7)</f>
        <v>0</v>
      </c>
    </row>
    <row r="386" spans="1:31" ht="15.75" thickBot="1" x14ac:dyDescent="0.3">
      <c r="A386" s="98"/>
      <c r="B386" s="41">
        <v>31</v>
      </c>
      <c r="C386">
        <v>2</v>
      </c>
      <c r="D386" s="13" t="s">
        <v>82</v>
      </c>
      <c r="E386" s="51">
        <f t="shared" si="0"/>
        <v>441.93448516943317</v>
      </c>
      <c r="F386" s="51">
        <f t="shared" si="1"/>
        <v>265.10992431990667</v>
      </c>
      <c r="G386" s="51">
        <f t="shared" si="2"/>
        <v>205.05075807461102</v>
      </c>
      <c r="H386" s="51">
        <f t="shared" si="3"/>
        <v>128.00971232220382</v>
      </c>
      <c r="I386" s="51">
        <f t="shared" si="4"/>
        <v>106.02852186100351</v>
      </c>
      <c r="J386" s="51">
        <f t="shared" si="5"/>
        <v>89.166793969317411</v>
      </c>
      <c r="K386" s="45">
        <f>_xlfn.NORM.DIST(VLOOKUP('Value Matchup'!D386,Ranking!D:O,4),0,11.8,TRUE)</f>
        <v>0.17300088316846321</v>
      </c>
      <c r="L386" s="53">
        <f>(VLOOKUP($D386,'P Adv'!$B$3:$H$356,2))</f>
        <v>0.97</v>
      </c>
      <c r="M386" s="53">
        <f>(VLOOKUP($D386,'P Adv'!$B$3:$H$356,3))</f>
        <v>0.77</v>
      </c>
      <c r="N386" s="53">
        <f>(VLOOKUP($D386,'P Adv'!$B$3:$H$356,4))</f>
        <v>0.53</v>
      </c>
      <c r="O386" s="53">
        <f>(VLOOKUP($D386,'P Adv'!$B$3:$H$356,5))</f>
        <v>0.31</v>
      </c>
      <c r="P386" s="53">
        <f>(VLOOKUP($D386,'P Adv'!$B$3:$H$356,6))</f>
        <v>0.17</v>
      </c>
      <c r="Q386" s="53">
        <f>(VLOOKUP($D386,'P Adv'!$B$3:$H$356,7))</f>
        <v>0.08</v>
      </c>
      <c r="R386" s="52">
        <f>_xlfn.NORM.DIST(VLOOKUP(D386,PASE!B:C,2,FALSE),0,0.25,TRUE)</f>
        <v>0.93711032997437693</v>
      </c>
      <c r="S386" s="50">
        <f>VLOOKUP('Value Matchup'!D386,'Team History'!$B$3:$I$354,8)</f>
        <v>73</v>
      </c>
      <c r="T386" s="51">
        <f>((VLOOKUP($C386,'Seed History'!$Y$2:$AE$19,2)))</f>
        <v>124.45714285714286</v>
      </c>
      <c r="U386" s="51">
        <f>((VLOOKUP($C386,'Seed History'!$Y$2:$AE$19,3)))</f>
        <v>60.007575757575758</v>
      </c>
      <c r="V386" s="51">
        <f>((VLOOKUP($C386,'Seed History'!$Y$2:$AE$19,4)))</f>
        <v>46.022471910112358</v>
      </c>
      <c r="W386" s="51">
        <f>((VLOOKUP($C386,'Seed History'!$Y$2:$AE$19,5)))</f>
        <v>13.140625</v>
      </c>
      <c r="X386" s="51">
        <f>((VLOOKUP($C386,'Seed History'!$Y$2:$AE$19,6)))</f>
        <v>5.8275862068965516</v>
      </c>
      <c r="Y386" s="51">
        <f>((VLOOKUP($C386,'Seed History'!$Y$2:$AE$19,7)))</f>
        <v>1.9230769230769231</v>
      </c>
      <c r="Z386" s="51">
        <f>VLOOKUP('Value Matchup'!$D386,'Team History'!$B$3:$I$354,2)</f>
        <v>15</v>
      </c>
      <c r="AA386" s="51">
        <f>VLOOKUP('Value Matchup'!$D386,'Team History'!$B$3:$I$354,3)</f>
        <v>8</v>
      </c>
      <c r="AB386" s="51">
        <f>VLOOKUP('Value Matchup'!$D386,'Team History'!$B$3:$I$354,4)</f>
        <v>6</v>
      </c>
      <c r="AC386" s="51">
        <f>VLOOKUP('Value Matchup'!$D386,'Team History'!$B$3:$I$354,5)</f>
        <v>4</v>
      </c>
      <c r="AD386" s="51">
        <f>VLOOKUP('Value Matchup'!$D386,'Team History'!$B$3:$I$354,6)</f>
        <v>4</v>
      </c>
      <c r="AE386" s="51">
        <f>VLOOKUP('Value Matchup'!$D386,'Team History'!$B$3:$I$354,7)</f>
        <v>0</v>
      </c>
    </row>
    <row r="387" spans="1:31" ht="15.75" thickBot="1" x14ac:dyDescent="0.3">
      <c r="A387" s="98"/>
      <c r="B387" s="41">
        <v>32</v>
      </c>
      <c r="C387">
        <v>15</v>
      </c>
      <c r="D387" s="13" t="s">
        <v>281</v>
      </c>
      <c r="E387" s="51">
        <f t="shared" si="0"/>
        <v>9.135383922315258</v>
      </c>
      <c r="F387" s="51">
        <f t="shared" si="1"/>
        <v>7.2610584968843677</v>
      </c>
      <c r="G387" s="51">
        <f t="shared" si="2"/>
        <v>6.9462022237206114</v>
      </c>
      <c r="H387" s="51">
        <f t="shared" si="3"/>
        <v>6.9462022237206114</v>
      </c>
      <c r="I387" s="51">
        <f t="shared" si="4"/>
        <v>6.9462022237206114</v>
      </c>
      <c r="J387" s="51">
        <f t="shared" si="5"/>
        <v>6.9462022237206114</v>
      </c>
      <c r="K387" s="45">
        <f>_xlfn.NORM.DIST(VLOOKUP('Value Matchup'!D387,Ranking!D:O,4),0,11.8,TRUE)</f>
        <v>0.17300088316846321</v>
      </c>
      <c r="L387" s="53">
        <f>(VLOOKUP($D387,'P Adv'!$B$3:$H$356,2))</f>
        <v>0.1</v>
      </c>
      <c r="M387" s="53">
        <f>(VLOOKUP($D387,'P Adv'!$B$3:$H$356,3))</f>
        <v>0.02</v>
      </c>
      <c r="N387" s="53">
        <f>(VLOOKUP($D387,'P Adv'!$B$3:$H$356,4))</f>
        <v>0</v>
      </c>
      <c r="O387" s="53">
        <f>(VLOOKUP($D387,'P Adv'!$B$3:$H$356,5))</f>
        <v>0</v>
      </c>
      <c r="P387" s="53">
        <f>(VLOOKUP($D387,'P Adv'!$B$3:$H$356,6))</f>
        <v>0</v>
      </c>
      <c r="Q387" s="53">
        <f>(VLOOKUP($D387,'P Adv'!$B$3:$H$356,7))</f>
        <v>0</v>
      </c>
      <c r="R387" s="52">
        <f>_xlfn.NORM.DIST(VLOOKUP(D387,PASE!B:C,2,FALSE),0,0.25,TRUE)</f>
        <v>0.40584930214158776</v>
      </c>
      <c r="S387" s="50">
        <f>VLOOKUP('Value Matchup'!D387,'Team History'!$B$3:$I$354,8)</f>
        <v>12</v>
      </c>
      <c r="T387" s="51">
        <f>((VLOOKUP($C387,'Seed History'!$Y$2:$AE$19,2)))</f>
        <v>0.45714285714285713</v>
      </c>
      <c r="U387" s="51">
        <f>((VLOOKUP($C387,'Seed History'!$Y$2:$AE$19,3)))</f>
        <v>0.125</v>
      </c>
      <c r="V387" s="51">
        <f>((VLOOKUP($C387,'Seed History'!$Y$2:$AE$19,4)))</f>
        <v>0</v>
      </c>
      <c r="W387" s="51">
        <f>((VLOOKUP($C387,'Seed History'!$Y$2:$AE$19,5)))</f>
        <v>0</v>
      </c>
      <c r="X387" s="51">
        <f>((VLOOKUP($C387,'Seed History'!$Y$2:$AE$19,6)))</f>
        <v>0</v>
      </c>
      <c r="Y387" s="51">
        <f>((VLOOKUP($C387,'Seed History'!$Y$2:$AE$19,7)))</f>
        <v>0</v>
      </c>
      <c r="Z387" s="51">
        <f>VLOOKUP('Value Matchup'!$D387,'Team History'!$B$3:$I$354,2)</f>
        <v>1</v>
      </c>
      <c r="AA387" s="51">
        <f>VLOOKUP('Value Matchup'!$D387,'Team History'!$B$3:$I$354,3)</f>
        <v>0</v>
      </c>
      <c r="AB387" s="51">
        <f>VLOOKUP('Value Matchup'!$D387,'Team History'!$B$3:$I$354,4)</f>
        <v>0</v>
      </c>
      <c r="AC387" s="51">
        <f>VLOOKUP('Value Matchup'!$D387,'Team History'!$B$3:$I$354,5)</f>
        <v>0</v>
      </c>
      <c r="AD387" s="51">
        <f>VLOOKUP('Value Matchup'!$D387,'Team History'!$B$3:$I$354,6)</f>
        <v>0</v>
      </c>
      <c r="AE387" s="51">
        <f>VLOOKUP('Value Matchup'!$D387,'Team History'!$B$3:$I$354,7)</f>
        <v>0</v>
      </c>
    </row>
    <row r="388" spans="1:31" ht="15.75" thickBot="1" x14ac:dyDescent="0.3">
      <c r="A388" s="97" t="s">
        <v>63</v>
      </c>
      <c r="B388" s="41">
        <v>33</v>
      </c>
      <c r="C388">
        <v>1</v>
      </c>
      <c r="D388" s="13" t="s">
        <v>61</v>
      </c>
      <c r="E388" s="51">
        <f t="shared" ref="E388:E423" si="6">($K388+L388+$R388)*($S388+T388+Z388)</f>
        <v>336.87224107735005</v>
      </c>
      <c r="F388" s="51">
        <f t="shared" ref="F388:F423" si="7">($K388+M388+$R388)*($S388+U388+AA388)</f>
        <v>240.68533425439057</v>
      </c>
      <c r="G388" s="51">
        <f t="shared" ref="G388:G423" si="8">($K388+N388+$R388)*($S388+V388+AB388)</f>
        <v>169.87361083954053</v>
      </c>
      <c r="H388" s="51">
        <f t="shared" ref="H388:H423" si="9">($K388+O388+$R388)*($S388+W388+AC388)</f>
        <v>88.386124074244819</v>
      </c>
      <c r="I388" s="51">
        <f t="shared" ref="I388:I423" si="10">($K388+P388+$R388)*($S388+X388+AD388)</f>
        <v>61.822810054887654</v>
      </c>
      <c r="J388" s="51">
        <f t="shared" ref="J388:J423" si="11">($K388+Q388+$R388)*($S388+Y388+AE388)</f>
        <v>50.470932391878016</v>
      </c>
      <c r="K388" s="45">
        <f>_xlfn.NORM.DIST(VLOOKUP('Value Matchup'!D388,Ranking!D:O,4),0,11.8,TRUE)</f>
        <v>0.72772011302005668</v>
      </c>
      <c r="L388" s="53">
        <f>(VLOOKUP($D388,'P Adv'!$B$3:$H$356,2))</f>
        <v>0.99</v>
      </c>
      <c r="M388" s="53">
        <f>(VLOOKUP($D388,'P Adv'!$B$3:$H$356,3))</f>
        <v>0.84</v>
      </c>
      <c r="N388" s="53">
        <f>(VLOOKUP($D388,'P Adv'!$B$3:$H$356,4))</f>
        <v>0.61</v>
      </c>
      <c r="O388" s="53">
        <f>(VLOOKUP($D388,'P Adv'!$B$3:$H$356,5))</f>
        <v>0.4</v>
      </c>
      <c r="P388" s="53">
        <f>(VLOOKUP($D388,'P Adv'!$B$3:$H$356,6))</f>
        <v>0.24</v>
      </c>
      <c r="Q388" s="53">
        <f>(VLOOKUP($D388,'P Adv'!$B$3:$H$356,7))</f>
        <v>0.14000000000000001</v>
      </c>
      <c r="R388" s="52">
        <f>_xlfn.NORM.DIST(VLOOKUP(D388,PASE!B:C,2,FALSE),0,0.25,TRUE)</f>
        <v>2.7731913287456444E-2</v>
      </c>
      <c r="S388" s="50">
        <f>VLOOKUP('Value Matchup'!D388,'Team History'!$B$3:$I$354,8)</f>
        <v>43</v>
      </c>
      <c r="T388" s="51">
        <f>((VLOOKUP($C388,'Seed History'!$Y$2:$AE$19,2)))</f>
        <v>140</v>
      </c>
      <c r="U388" s="51">
        <f>((VLOOKUP($C388,'Seed History'!$Y$2:$AE$19,3)))</f>
        <v>102.85714285714286</v>
      </c>
      <c r="V388" s="51">
        <f>((VLOOKUP($C388,'Seed History'!$Y$2:$AE$19,4)))</f>
        <v>78.408333333333331</v>
      </c>
      <c r="W388" s="51">
        <f>((VLOOKUP($C388,'Seed History'!$Y$2:$AE$19,5)))</f>
        <v>33.494845360824741</v>
      </c>
      <c r="X388" s="51">
        <f>((VLOOKUP($C388,'Seed History'!$Y$2:$AE$19,6)))</f>
        <v>19.105263157894736</v>
      </c>
      <c r="Y388" s="51">
        <f>((VLOOKUP($C388,'Seed History'!$Y$2:$AE$19,7)))</f>
        <v>13.363636363636363</v>
      </c>
      <c r="Z388" s="51">
        <f>VLOOKUP('Value Matchup'!$D388,'Team History'!$B$3:$I$354,2)</f>
        <v>10</v>
      </c>
      <c r="AA388" s="51">
        <f>VLOOKUP('Value Matchup'!$D388,'Team History'!$B$3:$I$354,3)</f>
        <v>5</v>
      </c>
      <c r="AB388" s="51">
        <f>VLOOKUP('Value Matchup'!$D388,'Team History'!$B$3:$I$354,4)</f>
        <v>3</v>
      </c>
      <c r="AC388" s="51">
        <f>VLOOKUP('Value Matchup'!$D388,'Team History'!$B$3:$I$354,5)</f>
        <v>0</v>
      </c>
      <c r="AD388" s="51">
        <f>VLOOKUP('Value Matchup'!$D388,'Team History'!$B$3:$I$354,6)</f>
        <v>0</v>
      </c>
      <c r="AE388" s="51">
        <f>VLOOKUP('Value Matchup'!$D388,'Team History'!$B$3:$I$354,7)</f>
        <v>0</v>
      </c>
    </row>
    <row r="389" spans="1:31" ht="15.75" thickBot="1" x14ac:dyDescent="0.3">
      <c r="A389" s="97"/>
      <c r="B389" s="41">
        <v>34</v>
      </c>
      <c r="C389" s="10">
        <v>16</v>
      </c>
      <c r="D389" s="13" t="s">
        <v>212</v>
      </c>
      <c r="E389" s="51">
        <f t="shared" si="6"/>
        <v>9.3873568615340016E-3</v>
      </c>
      <c r="F389" s="51">
        <f t="shared" si="7"/>
        <v>0</v>
      </c>
      <c r="G389" s="51">
        <f t="shared" si="8"/>
        <v>0</v>
      </c>
      <c r="H389" s="51">
        <f t="shared" si="9"/>
        <v>0</v>
      </c>
      <c r="I389" s="51">
        <f t="shared" si="10"/>
        <v>0</v>
      </c>
      <c r="J389" s="51">
        <f t="shared" si="11"/>
        <v>0</v>
      </c>
      <c r="K389" s="45">
        <f>_xlfn.NORM.DIST(VLOOKUP('Value Matchup'!D389,Ranking!D:O,4),0,11.8,TRUE)</f>
        <v>0.79422996061476014</v>
      </c>
      <c r="L389" s="53">
        <f>(VLOOKUP($D389,'P Adv'!$B$3:$H$356,2))</f>
        <v>0.02</v>
      </c>
      <c r="M389" s="53">
        <f>(VLOOKUP($D389,'P Adv'!$B$3:$H$356,3))</f>
        <v>0</v>
      </c>
      <c r="N389" s="53">
        <f>(VLOOKUP($D389,'P Adv'!$B$3:$H$356,4))</f>
        <v>0</v>
      </c>
      <c r="O389" s="53">
        <f>(VLOOKUP($D389,'P Adv'!$B$3:$H$356,5))</f>
        <v>0</v>
      </c>
      <c r="P389" s="53">
        <f>(VLOOKUP($D389,'P Adv'!$B$3:$H$356,6))</f>
        <v>0</v>
      </c>
      <c r="Q389" s="53">
        <f>(VLOOKUP($D389,'P Adv'!$B$3:$H$356,7))</f>
        <v>0</v>
      </c>
      <c r="R389" s="52">
        <f>_xlfn.NORM.DIST(VLOOKUP(D389,PASE!B:C,2,FALSE),0,0.25,TRUE)</f>
        <v>0.5</v>
      </c>
      <c r="S389" s="50">
        <f>VLOOKUP('Value Matchup'!D389,'Team History'!$B$3:$I$354,8)</f>
        <v>0</v>
      </c>
      <c r="T389" s="51">
        <f>((VLOOKUP($C389,'Seed History'!$Y$2:$AE$19,2)))</f>
        <v>7.1428571428571426E-3</v>
      </c>
      <c r="U389" s="51">
        <f>((VLOOKUP($C389,'Seed History'!$Y$2:$AE$19,3)))</f>
        <v>0</v>
      </c>
      <c r="V389" s="51">
        <f>((VLOOKUP($C389,'Seed History'!$Y$2:$AE$19,4)))</f>
        <v>0</v>
      </c>
      <c r="W389" s="51">
        <f>((VLOOKUP($C389,'Seed History'!$Y$2:$AE$19,5)))</f>
        <v>0</v>
      </c>
      <c r="X389" s="51">
        <f>((VLOOKUP($C389,'Seed History'!$Y$2:$AE$19,6)))</f>
        <v>0</v>
      </c>
      <c r="Y389" s="51">
        <f>((VLOOKUP($C389,'Seed History'!$Y$2:$AE$19,7)))</f>
        <v>0</v>
      </c>
      <c r="Z389" s="51">
        <f>VLOOKUP('Value Matchup'!$D389,'Team History'!$B$3:$I$354,2)</f>
        <v>0</v>
      </c>
      <c r="AA389" s="51">
        <f>VLOOKUP('Value Matchup'!$D389,'Team History'!$B$3:$I$354,3)</f>
        <v>0</v>
      </c>
      <c r="AB389" s="51">
        <f>VLOOKUP('Value Matchup'!$D389,'Team History'!$B$3:$I$354,4)</f>
        <v>0</v>
      </c>
      <c r="AC389" s="51">
        <f>VLOOKUP('Value Matchup'!$D389,'Team History'!$B$3:$I$354,5)</f>
        <v>0</v>
      </c>
      <c r="AD389" s="51">
        <f>VLOOKUP('Value Matchup'!$D389,'Team History'!$B$3:$I$354,6)</f>
        <v>0</v>
      </c>
      <c r="AE389" s="51">
        <f>VLOOKUP('Value Matchup'!$D389,'Team History'!$B$3:$I$354,7)</f>
        <v>0</v>
      </c>
    </row>
    <row r="390" spans="1:31" ht="15.75" thickBot="1" x14ac:dyDescent="0.3">
      <c r="A390" s="97"/>
      <c r="B390" s="41">
        <v>35</v>
      </c>
      <c r="C390">
        <v>8</v>
      </c>
      <c r="D390" s="13" t="s">
        <v>45</v>
      </c>
      <c r="E390" s="51">
        <f t="shared" si="6"/>
        <v>24.897228015722618</v>
      </c>
      <c r="F390" s="51">
        <f t="shared" si="7"/>
        <v>5.0851180015349486</v>
      </c>
      <c r="G390" s="51">
        <f t="shared" si="8"/>
        <v>4.7111085764455281</v>
      </c>
      <c r="H390" s="51">
        <f t="shared" si="9"/>
        <v>3.908053290198191</v>
      </c>
      <c r="I390" s="51">
        <f t="shared" si="10"/>
        <v>3.5656949027923992</v>
      </c>
      <c r="J390" s="51">
        <f t="shared" si="11"/>
        <v>3.1867321595004534</v>
      </c>
      <c r="K390" s="45">
        <f>_xlfn.NORM.DIST(VLOOKUP('Value Matchup'!D390,Ranking!D:O,4),0,11.8,TRUE)</f>
        <v>0.17300088316846321</v>
      </c>
      <c r="L390" s="53">
        <f>(VLOOKUP($D390,'P Adv'!$B$3:$H$356,2))</f>
        <v>0.26</v>
      </c>
      <c r="M390" s="53">
        <f>(VLOOKUP($D390,'P Adv'!$B$3:$H$356,3))</f>
        <v>7.0000000000000007E-2</v>
      </c>
      <c r="N390" s="53">
        <f>(VLOOKUP($D390,'P Adv'!$B$3:$H$356,4))</f>
        <v>0.02</v>
      </c>
      <c r="O390" s="53">
        <f>(VLOOKUP($D390,'P Adv'!$B$3:$H$356,5))</f>
        <v>0</v>
      </c>
      <c r="P390" s="53">
        <f>(VLOOKUP($D390,'P Adv'!$B$3:$H$356,6))</f>
        <v>0</v>
      </c>
      <c r="Q390" s="53">
        <f>(VLOOKUP($D390,'P Adv'!$B$3:$H$356,7))</f>
        <v>0</v>
      </c>
      <c r="R390" s="52">
        <f>_xlfn.NORM.DIST(VLOOKUP(D390,PASE!B:C,2,FALSE),0,0.25,TRUE)</f>
        <v>8.5382805439681644E-2</v>
      </c>
      <c r="S390" s="50">
        <f>VLOOKUP('Value Matchup'!D390,'Team History'!$B$3:$I$354,8)</f>
        <v>12</v>
      </c>
      <c r="T390" s="51">
        <f>((VLOOKUP($C390,'Seed History'!$Y$2:$AE$19,2)))</f>
        <v>33.028571428571432</v>
      </c>
      <c r="U390" s="51">
        <f>((VLOOKUP($C390,'Seed History'!$Y$2:$AE$19,3)))</f>
        <v>2.4852941176470589</v>
      </c>
      <c r="V390" s="51">
        <f>((VLOOKUP($C390,'Seed History'!$Y$2:$AE$19,4)))</f>
        <v>4.9230769230769234</v>
      </c>
      <c r="W390" s="51">
        <f>((VLOOKUP($C390,'Seed History'!$Y$2:$AE$19,5)))</f>
        <v>3.125</v>
      </c>
      <c r="X390" s="51">
        <f>((VLOOKUP($C390,'Seed History'!$Y$2:$AE$19,6)))</f>
        <v>1.8</v>
      </c>
      <c r="Y390" s="51">
        <f>((VLOOKUP($C390,'Seed History'!$Y$2:$AE$19,7)))</f>
        <v>0.33333333333333331</v>
      </c>
      <c r="Z390" s="51">
        <f>VLOOKUP('Value Matchup'!$D390,'Team History'!$B$3:$I$354,2)</f>
        <v>3</v>
      </c>
      <c r="AA390" s="51">
        <f>VLOOKUP('Value Matchup'!$D390,'Team History'!$B$3:$I$354,3)</f>
        <v>1</v>
      </c>
      <c r="AB390" s="51">
        <f>VLOOKUP('Value Matchup'!$D390,'Team History'!$B$3:$I$354,4)</f>
        <v>0</v>
      </c>
      <c r="AC390" s="51">
        <f>VLOOKUP('Value Matchup'!$D390,'Team History'!$B$3:$I$354,5)</f>
        <v>0</v>
      </c>
      <c r="AD390" s="51">
        <f>VLOOKUP('Value Matchup'!$D390,'Team History'!$B$3:$I$354,6)</f>
        <v>0</v>
      </c>
      <c r="AE390" s="51">
        <f>VLOOKUP('Value Matchup'!$D390,'Team History'!$B$3:$I$354,7)</f>
        <v>0</v>
      </c>
    </row>
    <row r="391" spans="1:31" ht="15.75" thickBot="1" x14ac:dyDescent="0.3">
      <c r="A391" s="97"/>
      <c r="B391" s="41">
        <v>36</v>
      </c>
      <c r="C391">
        <v>9</v>
      </c>
      <c r="D391" s="13" t="s">
        <v>58</v>
      </c>
      <c r="E391" s="51">
        <f t="shared" si="6"/>
        <v>58.09336586580045</v>
      </c>
      <c r="F391" s="51">
        <f t="shared" si="7"/>
        <v>26.316993287747827</v>
      </c>
      <c r="G391" s="51">
        <f t="shared" si="8"/>
        <v>22.373960982787263</v>
      </c>
      <c r="H391" s="51">
        <f t="shared" si="9"/>
        <v>20.210412109556184</v>
      </c>
      <c r="I391" s="51">
        <f t="shared" si="10"/>
        <v>18.877975378963569</v>
      </c>
      <c r="J391" s="51">
        <f t="shared" si="11"/>
        <v>18.615781276477964</v>
      </c>
      <c r="K391" s="45">
        <f>_xlfn.NORM.DIST(VLOOKUP('Value Matchup'!D391,Ranking!D:O,4),0,11.8,TRUE)</f>
        <v>0.16699664825557986</v>
      </c>
      <c r="L391" s="53">
        <f>(VLOOKUP($D391,'P Adv'!$B$3:$H$356,2))</f>
        <v>0.21</v>
      </c>
      <c r="M391" s="53">
        <f>(VLOOKUP($D391,'P Adv'!$B$3:$H$356,3))</f>
        <v>0.06</v>
      </c>
      <c r="N391" s="53">
        <f>(VLOOKUP($D391,'P Adv'!$B$3:$H$356,4))</f>
        <v>0.02</v>
      </c>
      <c r="O391" s="53">
        <f>(VLOOKUP($D391,'P Adv'!$B$3:$H$356,5))</f>
        <v>0.01</v>
      </c>
      <c r="P391" s="53">
        <f>(VLOOKUP($D391,'P Adv'!$B$3:$H$356,6))</f>
        <v>0</v>
      </c>
      <c r="Q391" s="53">
        <f>(VLOOKUP($D391,'P Adv'!$B$3:$H$356,7))</f>
        <v>0</v>
      </c>
      <c r="R391" s="52">
        <f>_xlfn.NORM.DIST(VLOOKUP(D391,PASE!B:C,2,FALSE),0,0.25,TRUE)</f>
        <v>9.5197454230025264E-2</v>
      </c>
      <c r="S391" s="50">
        <f>VLOOKUP('Value Matchup'!D391,'Team History'!$B$3:$I$354,8)</f>
        <v>71</v>
      </c>
      <c r="T391" s="51">
        <f>((VLOOKUP($C391,'Seed History'!$Y$2:$AE$19,2)))</f>
        <v>37.028571428571432</v>
      </c>
      <c r="U391" s="51">
        <f>((VLOOKUP($C391,'Seed History'!$Y$2:$AE$19,3)))</f>
        <v>0.68055555555555558</v>
      </c>
      <c r="V391" s="51">
        <f>((VLOOKUP($C391,'Seed History'!$Y$2:$AE$19,4)))</f>
        <v>2.2857142857142856</v>
      </c>
      <c r="W391" s="51">
        <f>((VLOOKUP($C391,'Seed History'!$Y$2:$AE$19,5)))</f>
        <v>0.25</v>
      </c>
      <c r="X391" s="51">
        <f>((VLOOKUP($C391,'Seed History'!$Y$2:$AE$19,6)))</f>
        <v>0</v>
      </c>
      <c r="Y391" s="51">
        <f>((VLOOKUP($C391,'Seed History'!$Y$2:$AE$19,7)))</f>
        <v>0</v>
      </c>
      <c r="Z391" s="51">
        <f>VLOOKUP('Value Matchup'!$D391,'Team History'!$B$3:$I$354,2)</f>
        <v>15</v>
      </c>
      <c r="AA391" s="51">
        <f>VLOOKUP('Value Matchup'!$D391,'Team History'!$B$3:$I$354,3)</f>
        <v>10</v>
      </c>
      <c r="AB391" s="51">
        <f>VLOOKUP('Value Matchup'!$D391,'Team History'!$B$3:$I$354,4)</f>
        <v>6</v>
      </c>
      <c r="AC391" s="51">
        <f>VLOOKUP('Value Matchup'!$D391,'Team History'!$B$3:$I$354,5)</f>
        <v>3</v>
      </c>
      <c r="AD391" s="51">
        <f>VLOOKUP('Value Matchup'!$D391,'Team History'!$B$3:$I$354,6)</f>
        <v>1</v>
      </c>
      <c r="AE391" s="51">
        <f>VLOOKUP('Value Matchup'!$D391,'Team History'!$B$3:$I$354,7)</f>
        <v>0</v>
      </c>
    </row>
    <row r="392" spans="1:31" ht="15.75" thickBot="1" x14ac:dyDescent="0.3">
      <c r="A392" s="97"/>
      <c r="B392" s="41">
        <v>37</v>
      </c>
      <c r="C392">
        <v>5</v>
      </c>
      <c r="D392" s="13" t="s">
        <v>39</v>
      </c>
      <c r="E392" s="51">
        <f t="shared" si="6"/>
        <v>253.0585312952675</v>
      </c>
      <c r="F392" s="51">
        <f t="shared" si="7"/>
        <v>143.35829614554692</v>
      </c>
      <c r="G392" s="51">
        <f t="shared" si="8"/>
        <v>90.742139694241558</v>
      </c>
      <c r="H392" s="51">
        <f t="shared" si="9"/>
        <v>85.662485045667935</v>
      </c>
      <c r="I392" s="51">
        <f t="shared" si="10"/>
        <v>77.228902095610664</v>
      </c>
      <c r="J392" s="51">
        <f t="shared" si="11"/>
        <v>74.28365481517703</v>
      </c>
      <c r="K392" s="45">
        <f>_xlfn.NORM.DIST(VLOOKUP('Value Matchup'!D392,Ranking!D:O,4),0,11.8,TRUE)</f>
        <v>4.1473749649760059E-3</v>
      </c>
      <c r="L392" s="53">
        <f>(VLOOKUP($D392,'P Adv'!$B$3:$H$356,2))</f>
        <v>0.74</v>
      </c>
      <c r="M392" s="53">
        <f>(VLOOKUP($D392,'P Adv'!$B$3:$H$356,3))</f>
        <v>0.33</v>
      </c>
      <c r="N392" s="53">
        <f>(VLOOKUP($D392,'P Adv'!$B$3:$H$356,4))</f>
        <v>0.14000000000000001</v>
      </c>
      <c r="O392" s="53">
        <f>(VLOOKUP($D392,'P Adv'!$B$3:$H$356,5))</f>
        <v>0.05</v>
      </c>
      <c r="P392" s="53">
        <f>(VLOOKUP($D392,'P Adv'!$B$3:$H$356,6))</f>
        <v>0.02</v>
      </c>
      <c r="Q392" s="53">
        <f>(VLOOKUP($D392,'P Adv'!$B$3:$H$356,7))</f>
        <v>0.01</v>
      </c>
      <c r="R392" s="52">
        <f>_xlfn.NORM.DIST(VLOOKUP(D392,PASE!B:C,2,FALSE),0,0.25,TRUE)</f>
        <v>0.91439831022473683</v>
      </c>
      <c r="S392" s="50">
        <f>VLOOKUP('Value Matchup'!D392,'Team History'!$B$3:$I$354,8)</f>
        <v>80</v>
      </c>
      <c r="T392" s="51">
        <f>((VLOOKUP($C392,'Seed History'!$Y$2:$AE$19,2)))</f>
        <v>56.578571428571429</v>
      </c>
      <c r="U392" s="51">
        <f>((VLOOKUP($C392,'Seed History'!$Y$2:$AE$19,3)))</f>
        <v>24.820224719101123</v>
      </c>
      <c r="V392" s="51">
        <f>((VLOOKUP($C392,'Seed History'!$Y$2:$AE$19,4)))</f>
        <v>1.7234042553191489</v>
      </c>
      <c r="W392" s="51">
        <f>((VLOOKUP($C392,'Seed History'!$Y$2:$AE$19,5)))</f>
        <v>5.4444444444444446</v>
      </c>
      <c r="X392" s="51">
        <f>((VLOOKUP($C392,'Seed History'!$Y$2:$AE$19,6)))</f>
        <v>1.2857142857142858</v>
      </c>
      <c r="Y392" s="51">
        <f>((VLOOKUP($C392,'Seed History'!$Y$2:$AE$19,7)))</f>
        <v>0</v>
      </c>
      <c r="Z392" s="51">
        <f>VLOOKUP('Value Matchup'!$D392,'Team History'!$B$3:$I$354,2)</f>
        <v>16</v>
      </c>
      <c r="AA392" s="51">
        <f>VLOOKUP('Value Matchup'!$D392,'Team History'!$B$3:$I$354,3)</f>
        <v>10</v>
      </c>
      <c r="AB392" s="51">
        <f>VLOOKUP('Value Matchup'!$D392,'Team History'!$B$3:$I$354,4)</f>
        <v>4</v>
      </c>
      <c r="AC392" s="51">
        <f>VLOOKUP('Value Matchup'!$D392,'Team History'!$B$3:$I$354,5)</f>
        <v>3</v>
      </c>
      <c r="AD392" s="51">
        <f>VLOOKUP('Value Matchup'!$D392,'Team History'!$B$3:$I$354,6)</f>
        <v>1</v>
      </c>
      <c r="AE392" s="51">
        <f>VLOOKUP('Value Matchup'!$D392,'Team History'!$B$3:$I$354,7)</f>
        <v>0</v>
      </c>
    </row>
    <row r="393" spans="1:31" ht="15.75" thickBot="1" x14ac:dyDescent="0.3">
      <c r="A393" s="97"/>
      <c r="B393" s="41">
        <v>38</v>
      </c>
      <c r="C393">
        <v>12</v>
      </c>
      <c r="D393" s="13" t="s">
        <v>40</v>
      </c>
      <c r="E393" s="51">
        <f t="shared" si="6"/>
        <v>97.736681457752965</v>
      </c>
      <c r="F393" s="51">
        <f t="shared" si="7"/>
        <v>60.94837545470596</v>
      </c>
      <c r="G393" s="51">
        <f t="shared" si="8"/>
        <v>46.133886527017687</v>
      </c>
      <c r="H393" s="51">
        <f t="shared" si="9"/>
        <v>41.360557946118888</v>
      </c>
      <c r="I393" s="51">
        <f t="shared" si="10"/>
        <v>39.978684505511474</v>
      </c>
      <c r="J393" s="51">
        <f t="shared" si="11"/>
        <v>39.978684505511474</v>
      </c>
      <c r="K393" s="45">
        <f>_xlfn.NORM.DIST(VLOOKUP('Value Matchup'!D393,Ranking!D:O,4),0,11.8,TRUE)</f>
        <v>0.16699664825557986</v>
      </c>
      <c r="L393" s="53">
        <f>(VLOOKUP($D393,'P Adv'!$B$3:$H$356,2))</f>
        <v>0.51</v>
      </c>
      <c r="M393" s="53">
        <f>(VLOOKUP($D393,'P Adv'!$B$3:$H$356,3))</f>
        <v>0.14000000000000001</v>
      </c>
      <c r="N393" s="53">
        <f>(VLOOKUP($D393,'P Adv'!$B$3:$H$356,4))</f>
        <v>0.05</v>
      </c>
      <c r="O393" s="53">
        <f>(VLOOKUP($D393,'P Adv'!$B$3:$H$356,5))</f>
        <v>0.01</v>
      </c>
      <c r="P393" s="53">
        <f>(VLOOKUP($D393,'P Adv'!$B$3:$H$356,6))</f>
        <v>0</v>
      </c>
      <c r="Q393" s="53">
        <f>(VLOOKUP($D393,'P Adv'!$B$3:$H$356,7))</f>
        <v>0</v>
      </c>
      <c r="R393" s="52">
        <f>_xlfn.NORM.DIST(VLOOKUP(D393,PASE!B:C,2,FALSE),0,0.25,TRUE)</f>
        <v>0.78487679235183616</v>
      </c>
      <c r="S393" s="50">
        <f>VLOOKUP('Value Matchup'!D393,'Team History'!$B$3:$I$354,8)</f>
        <v>42</v>
      </c>
      <c r="T393" s="51">
        <f>((VLOOKUP($C393,'Seed History'!$Y$2:$AE$19,2)))</f>
        <v>17.857142857142858</v>
      </c>
      <c r="U393" s="51">
        <f>((VLOOKUP($C393,'Seed History'!$Y$2:$AE$19,3)))</f>
        <v>8.82</v>
      </c>
      <c r="V393" s="51">
        <f>((VLOOKUP($C393,'Seed History'!$Y$2:$AE$19,4)))</f>
        <v>4.7619047619047616E-2</v>
      </c>
      <c r="W393" s="51">
        <f>((VLOOKUP($C393,'Seed History'!$Y$2:$AE$19,5)))</f>
        <v>0</v>
      </c>
      <c r="X393" s="51">
        <f>((VLOOKUP($C393,'Seed History'!$Y$2:$AE$19,6)))</f>
        <v>0</v>
      </c>
      <c r="Y393" s="51">
        <f>((VLOOKUP($C393,'Seed History'!$Y$2:$AE$19,7)))</f>
        <v>0</v>
      </c>
      <c r="Z393" s="51">
        <f>VLOOKUP('Value Matchup'!$D393,'Team History'!$B$3:$I$354,2)</f>
        <v>7</v>
      </c>
      <c r="AA393" s="51">
        <f>VLOOKUP('Value Matchup'!$D393,'Team History'!$B$3:$I$354,3)</f>
        <v>5</v>
      </c>
      <c r="AB393" s="51">
        <f>VLOOKUP('Value Matchup'!$D393,'Team History'!$B$3:$I$354,4)</f>
        <v>4</v>
      </c>
      <c r="AC393" s="51">
        <f>VLOOKUP('Value Matchup'!$D393,'Team History'!$B$3:$I$354,5)</f>
        <v>1</v>
      </c>
      <c r="AD393" s="51">
        <f>VLOOKUP('Value Matchup'!$D393,'Team History'!$B$3:$I$354,6)</f>
        <v>0</v>
      </c>
      <c r="AE393" s="51">
        <f>VLOOKUP('Value Matchup'!$D393,'Team History'!$B$3:$I$354,7)</f>
        <v>0</v>
      </c>
    </row>
    <row r="394" spans="1:31" ht="15.75" thickBot="1" x14ac:dyDescent="0.3">
      <c r="A394" s="97"/>
      <c r="B394" s="41">
        <v>39</v>
      </c>
      <c r="C394">
        <v>4</v>
      </c>
      <c r="D394" s="13" t="s">
        <v>244</v>
      </c>
      <c r="E394" s="51">
        <f t="shared" si="6"/>
        <v>245.34206474289135</v>
      </c>
      <c r="F394" s="51">
        <f t="shared" si="7"/>
        <v>118.36153329535489</v>
      </c>
      <c r="G394" s="51">
        <f t="shared" si="8"/>
        <v>56.770534865564002</v>
      </c>
      <c r="H394" s="51">
        <f t="shared" si="9"/>
        <v>50.775367662365682</v>
      </c>
      <c r="I394" s="51">
        <f t="shared" si="10"/>
        <v>41.195850966645907</v>
      </c>
      <c r="J394" s="51">
        <f t="shared" si="11"/>
        <v>40.42948345194776</v>
      </c>
      <c r="K394" s="45">
        <f>_xlfn.NORM.DIST(VLOOKUP('Value Matchup'!D394,Ranking!D:O,4),0,11.8,TRUE)</f>
        <v>0.69265488995675384</v>
      </c>
      <c r="L394" s="53">
        <f>(VLOOKUP($D394,'P Adv'!$B$3:$H$356,2))</f>
        <v>0.76</v>
      </c>
      <c r="M394" s="53">
        <f>(VLOOKUP($D394,'P Adv'!$B$3:$H$356,3))</f>
        <v>0.4</v>
      </c>
      <c r="N394" s="53">
        <f>(VLOOKUP($D394,'P Adv'!$B$3:$H$356,4))</f>
        <v>0.13</v>
      </c>
      <c r="O394" s="53">
        <f>(VLOOKUP($D394,'P Adv'!$B$3:$H$356,5))</f>
        <v>0.04</v>
      </c>
      <c r="P394" s="53">
        <f>(VLOOKUP($D394,'P Adv'!$B$3:$H$356,6))</f>
        <v>0.01</v>
      </c>
      <c r="Q394" s="53">
        <f>(VLOOKUP($D394,'P Adv'!$B$3:$H$356,7))</f>
        <v>0</v>
      </c>
      <c r="R394" s="52">
        <f>_xlfn.NORM.DIST(VLOOKUP(D394,PASE!B:C,2,FALSE),0,0.25,TRUE)</f>
        <v>0.42008318670235878</v>
      </c>
      <c r="S394" s="50">
        <f>VLOOKUP('Value Matchup'!D394,'Team History'!$B$3:$I$354,8)</f>
        <v>36</v>
      </c>
      <c r="T394" s="51">
        <f>((VLOOKUP($C394,'Seed History'!$Y$2:$AE$19,2)))</f>
        <v>88.007142857142853</v>
      </c>
      <c r="U394" s="51">
        <f>((VLOOKUP($C394,'Seed History'!$Y$2:$AE$19,3)))</f>
        <v>39.243243243243242</v>
      </c>
      <c r="V394" s="51">
        <f>((VLOOKUP($C394,'Seed History'!$Y$2:$AE$19,4)))</f>
        <v>6.6818181818181817</v>
      </c>
      <c r="W394" s="51">
        <f>((VLOOKUP($C394,'Seed History'!$Y$2:$AE$19,5)))</f>
        <v>8.0476190476190474</v>
      </c>
      <c r="X394" s="51">
        <f>((VLOOKUP($C394,'Seed History'!$Y$2:$AE$19,6)))</f>
        <v>0.69230769230769229</v>
      </c>
      <c r="Y394" s="51">
        <f>((VLOOKUP($C394,'Seed History'!$Y$2:$AE$19,7)))</f>
        <v>0.33333333333333331</v>
      </c>
      <c r="Z394" s="51">
        <f>VLOOKUP('Value Matchup'!$D394,'Team History'!$B$3:$I$354,2)</f>
        <v>7</v>
      </c>
      <c r="AA394" s="51">
        <f>VLOOKUP('Value Matchup'!$D394,'Team History'!$B$3:$I$354,3)</f>
        <v>3</v>
      </c>
      <c r="AB394" s="51">
        <f>VLOOKUP('Value Matchup'!$D394,'Team History'!$B$3:$I$354,4)</f>
        <v>3</v>
      </c>
      <c r="AC394" s="51">
        <f>VLOOKUP('Value Matchup'!$D394,'Team History'!$B$3:$I$354,5)</f>
        <v>0</v>
      </c>
      <c r="AD394" s="51">
        <f>VLOOKUP('Value Matchup'!$D394,'Team History'!$B$3:$I$354,6)</f>
        <v>0</v>
      </c>
      <c r="AE394" s="51">
        <f>VLOOKUP('Value Matchup'!$D394,'Team History'!$B$3:$I$354,7)</f>
        <v>0</v>
      </c>
    </row>
    <row r="395" spans="1:31" ht="15.75" thickBot="1" x14ac:dyDescent="0.3">
      <c r="A395" s="97"/>
      <c r="B395" s="41">
        <v>40</v>
      </c>
      <c r="C395">
        <v>13</v>
      </c>
      <c r="D395" s="13" t="s">
        <v>55</v>
      </c>
      <c r="E395" s="51">
        <f t="shared" si="6"/>
        <v>7.7525302498531072</v>
      </c>
      <c r="F395" s="51">
        <f t="shared" si="7"/>
        <v>2.0987723742016686</v>
      </c>
      <c r="G395" s="51">
        <f t="shared" si="8"/>
        <v>0.89637536695151365</v>
      </c>
      <c r="H395" s="51">
        <f t="shared" si="9"/>
        <v>0.88637536695151364</v>
      </c>
      <c r="I395" s="51">
        <f t="shared" si="10"/>
        <v>0.88637536695151364</v>
      </c>
      <c r="J395" s="51">
        <f t="shared" si="11"/>
        <v>0.88637536695151364</v>
      </c>
      <c r="K395" s="45">
        <f>_xlfn.NORM.DIST(VLOOKUP('Value Matchup'!D395,Ranking!D:O,4),0,11.8,TRUE)</f>
        <v>0.72772011302005668</v>
      </c>
      <c r="L395" s="53">
        <f>(VLOOKUP($D395,'P Adv'!$B$3:$H$356,2))</f>
        <v>0.22</v>
      </c>
      <c r="M395" s="53">
        <f>(VLOOKUP($D395,'P Adv'!$B$3:$H$356,3))</f>
        <v>0.05</v>
      </c>
      <c r="N395" s="53">
        <f>(VLOOKUP($D395,'P Adv'!$B$3:$H$356,4))</f>
        <v>0.01</v>
      </c>
      <c r="O395" s="53">
        <f>(VLOOKUP($D395,'P Adv'!$B$3:$H$356,5))</f>
        <v>0</v>
      </c>
      <c r="P395" s="53">
        <f>(VLOOKUP($D395,'P Adv'!$B$3:$H$356,6))</f>
        <v>0</v>
      </c>
      <c r="Q395" s="53">
        <f>(VLOOKUP($D395,'P Adv'!$B$3:$H$356,7))</f>
        <v>0</v>
      </c>
      <c r="R395" s="52">
        <f>_xlfn.NORM.DIST(VLOOKUP(D395,PASE!B:C,2,FALSE),0,0.25,TRUE)</f>
        <v>0.15865525393145699</v>
      </c>
      <c r="S395" s="50">
        <f>VLOOKUP('Value Matchup'!D395,'Team History'!$B$3:$I$354,8)</f>
        <v>1</v>
      </c>
      <c r="T395" s="51">
        <f>((VLOOKUP($C395,'Seed History'!$Y$2:$AE$19,2)))</f>
        <v>6.0071428571428571</v>
      </c>
      <c r="U395" s="51">
        <f>((VLOOKUP($C395,'Seed History'!$Y$2:$AE$19,3)))</f>
        <v>1.2413793103448276</v>
      </c>
      <c r="V395" s="51">
        <f>((VLOOKUP($C395,'Seed History'!$Y$2:$AE$19,4)))</f>
        <v>0</v>
      </c>
      <c r="W395" s="51">
        <f>((VLOOKUP($C395,'Seed History'!$Y$2:$AE$19,5)))</f>
        <v>0</v>
      </c>
      <c r="X395" s="51">
        <f>((VLOOKUP($C395,'Seed History'!$Y$2:$AE$19,6)))</f>
        <v>0</v>
      </c>
      <c r="Y395" s="51">
        <f>((VLOOKUP($C395,'Seed History'!$Y$2:$AE$19,7)))</f>
        <v>0</v>
      </c>
      <c r="Z395" s="51">
        <f>VLOOKUP('Value Matchup'!$D395,'Team History'!$B$3:$I$354,2)</f>
        <v>0</v>
      </c>
      <c r="AA395" s="51">
        <f>VLOOKUP('Value Matchup'!$D395,'Team History'!$B$3:$I$354,3)</f>
        <v>0</v>
      </c>
      <c r="AB395" s="51">
        <f>VLOOKUP('Value Matchup'!$D395,'Team History'!$B$3:$I$354,4)</f>
        <v>0</v>
      </c>
      <c r="AC395" s="51">
        <f>VLOOKUP('Value Matchup'!$D395,'Team History'!$B$3:$I$354,5)</f>
        <v>0</v>
      </c>
      <c r="AD395" s="51">
        <f>VLOOKUP('Value Matchup'!$D395,'Team History'!$B$3:$I$354,6)</f>
        <v>0</v>
      </c>
      <c r="AE395" s="51">
        <f>VLOOKUP('Value Matchup'!$D395,'Team History'!$B$3:$I$354,7)</f>
        <v>0</v>
      </c>
    </row>
    <row r="396" spans="1:31" ht="15.75" thickBot="1" x14ac:dyDescent="0.3">
      <c r="A396" s="97"/>
      <c r="B396" s="41">
        <v>41</v>
      </c>
      <c r="C396">
        <v>6</v>
      </c>
      <c r="D396" s="13" t="s">
        <v>50</v>
      </c>
      <c r="E396" s="51">
        <f t="shared" si="6"/>
        <v>193.06649330805178</v>
      </c>
      <c r="F396" s="51">
        <f t="shared" si="7"/>
        <v>94.350815954323977</v>
      </c>
      <c r="G396" s="51">
        <f t="shared" si="8"/>
        <v>59.682146086822982</v>
      </c>
      <c r="H396" s="51">
        <f t="shared" si="9"/>
        <v>49.423902646297108</v>
      </c>
      <c r="I396" s="51">
        <f t="shared" si="10"/>
        <v>46.865178675044788</v>
      </c>
      <c r="J396" s="51">
        <f t="shared" si="11"/>
        <v>45.618998752442387</v>
      </c>
      <c r="K396" s="45">
        <f>_xlfn.NORM.DIST(VLOOKUP('Value Matchup'!D396,Ranking!D:O,4),0,11.8,TRUE)</f>
        <v>0.72772011302005668</v>
      </c>
      <c r="L396" s="53">
        <f>(VLOOKUP($D396,'P Adv'!$B$3:$H$356,2))</f>
        <v>0.73</v>
      </c>
      <c r="M396" s="53">
        <f>(VLOOKUP($D396,'P Adv'!$B$3:$H$356,3))</f>
        <v>0.36</v>
      </c>
      <c r="N396" s="53">
        <f>(VLOOKUP($D396,'P Adv'!$B$3:$H$356,4))</f>
        <v>0.13</v>
      </c>
      <c r="O396" s="53">
        <f>(VLOOKUP($D396,'P Adv'!$B$3:$H$356,5))</f>
        <v>0.05</v>
      </c>
      <c r="P396" s="53">
        <f>(VLOOKUP($D396,'P Adv'!$B$3:$H$356,6))</f>
        <v>0.01</v>
      </c>
      <c r="Q396" s="53">
        <f>(VLOOKUP($D396,'P Adv'!$B$3:$H$356,7))</f>
        <v>0</v>
      </c>
      <c r="R396" s="52">
        <f>_xlfn.NORM.DIST(VLOOKUP(D396,PASE!B:C,2,FALSE),0,0.25,TRUE)</f>
        <v>7.9695794102817491E-2</v>
      </c>
      <c r="S396" s="50">
        <f>VLOOKUP('Value Matchup'!D396,'Team History'!$B$3:$I$354,8)</f>
        <v>56</v>
      </c>
      <c r="T396" s="51">
        <f>((VLOOKUP($C396,'Seed History'!$Y$2:$AE$19,2)))</f>
        <v>56.578571428571429</v>
      </c>
      <c r="U396" s="51">
        <f>((VLOOKUP($C396,'Seed History'!$Y$2:$AE$19,3)))</f>
        <v>19.820224719101123</v>
      </c>
      <c r="V396" s="51">
        <f>((VLOOKUP($C396,'Seed History'!$Y$2:$AE$19,4)))</f>
        <v>4.666666666666667</v>
      </c>
      <c r="W396" s="51">
        <f>((VLOOKUP($C396,'Seed History'!$Y$2:$AE$19,5)))</f>
        <v>0.6428571428571429</v>
      </c>
      <c r="X396" s="51">
        <f>((VLOOKUP($C396,'Seed History'!$Y$2:$AE$19,6)))</f>
        <v>1.3333333333333333</v>
      </c>
      <c r="Y396" s="51">
        <f>((VLOOKUP($C396,'Seed History'!$Y$2:$AE$19,7)))</f>
        <v>0.5</v>
      </c>
      <c r="Z396" s="51">
        <f>VLOOKUP('Value Matchup'!$D396,'Team History'!$B$3:$I$354,2)</f>
        <v>13</v>
      </c>
      <c r="AA396" s="51">
        <f>VLOOKUP('Value Matchup'!$D396,'Team History'!$B$3:$I$354,3)</f>
        <v>5</v>
      </c>
      <c r="AB396" s="51">
        <f>VLOOKUP('Value Matchup'!$D396,'Team History'!$B$3:$I$354,4)</f>
        <v>3</v>
      </c>
      <c r="AC396" s="51">
        <f>VLOOKUP('Value Matchup'!$D396,'Team History'!$B$3:$I$354,5)</f>
        <v>1</v>
      </c>
      <c r="AD396" s="51">
        <f>VLOOKUP('Value Matchup'!$D396,'Team History'!$B$3:$I$354,6)</f>
        <v>0</v>
      </c>
      <c r="AE396" s="51">
        <f>VLOOKUP('Value Matchup'!$D396,'Team History'!$B$3:$I$354,7)</f>
        <v>0</v>
      </c>
    </row>
    <row r="397" spans="1:31" ht="15.75" thickBot="1" x14ac:dyDescent="0.3">
      <c r="A397" s="97"/>
      <c r="B397" s="41">
        <v>42</v>
      </c>
      <c r="C397">
        <v>11</v>
      </c>
      <c r="D397" s="13" t="s">
        <v>340</v>
      </c>
      <c r="E397" s="51">
        <f t="shared" si="6"/>
        <v>22.283072266486215</v>
      </c>
      <c r="F397" s="51">
        <f t="shared" si="7"/>
        <v>9.7472180275913338</v>
      </c>
      <c r="G397" s="51">
        <f t="shared" si="8"/>
        <v>5.0895204806432224</v>
      </c>
      <c r="H397" s="51">
        <f t="shared" si="9"/>
        <v>4.3358903472753072</v>
      </c>
      <c r="I397" s="51">
        <f t="shared" si="10"/>
        <v>3.5139040538658941</v>
      </c>
      <c r="J397" s="51">
        <f t="shared" si="11"/>
        <v>3.5139040538658941</v>
      </c>
      <c r="K397" s="45">
        <f>_xlfn.NORM.DIST(VLOOKUP('Value Matchup'!D397,Ranking!D:O,4),0,11.8,TRUE)</f>
        <v>0.11755699316552282</v>
      </c>
      <c r="L397" s="53">
        <f>(VLOOKUP($D397,'P Adv'!$B$3:$H$356,2))</f>
        <v>0.38</v>
      </c>
      <c r="M397" s="53">
        <f>(VLOOKUP($D397,'P Adv'!$B$3:$H$356,3))</f>
        <v>0.15</v>
      </c>
      <c r="N397" s="53">
        <f>(VLOOKUP($D397,'P Adv'!$B$3:$H$356,4))</f>
        <v>0.05</v>
      </c>
      <c r="O397" s="53">
        <f>(VLOOKUP($D397,'P Adv'!$B$3:$H$356,5))</f>
        <v>0.02</v>
      </c>
      <c r="P397" s="53">
        <f>(VLOOKUP($D397,'P Adv'!$B$3:$H$356,6))</f>
        <v>0</v>
      </c>
      <c r="Q397" s="53">
        <f>(VLOOKUP($D397,'P Adv'!$B$3:$H$356,7))</f>
        <v>0</v>
      </c>
      <c r="R397" s="52">
        <f>_xlfn.NORM.DIST(VLOOKUP(D397,PASE!B:C,2,FALSE),0,0.25,TRUE)</f>
        <v>0.13343615353918389</v>
      </c>
      <c r="S397" s="50">
        <f>VLOOKUP('Value Matchup'!D397,'Team History'!$B$3:$I$354,8)</f>
        <v>14</v>
      </c>
      <c r="T397" s="51">
        <f>((VLOOKUP($C397,'Seed History'!$Y$2:$AE$19,2)))</f>
        <v>19.314285714285713</v>
      </c>
      <c r="U397" s="51">
        <f>((VLOOKUP($C397,'Seed History'!$Y$2:$AE$19,3)))</f>
        <v>9.3076923076923084</v>
      </c>
      <c r="V397" s="51">
        <f>((VLOOKUP($C397,'Seed History'!$Y$2:$AE$19,4)))</f>
        <v>2.9090909090909092</v>
      </c>
      <c r="W397" s="51">
        <f>((VLOOKUP($C397,'Seed History'!$Y$2:$AE$19,5)))</f>
        <v>2</v>
      </c>
      <c r="X397" s="51">
        <f>((VLOOKUP($C397,'Seed History'!$Y$2:$AE$19,6)))</f>
        <v>0</v>
      </c>
      <c r="Y397" s="51">
        <f>((VLOOKUP($C397,'Seed History'!$Y$2:$AE$19,7)))</f>
        <v>0</v>
      </c>
      <c r="Z397" s="51">
        <f>VLOOKUP('Value Matchup'!$D397,'Team History'!$B$3:$I$354,2)</f>
        <v>2</v>
      </c>
      <c r="AA397" s="51">
        <f>VLOOKUP('Value Matchup'!$D397,'Team History'!$B$3:$I$354,3)</f>
        <v>1</v>
      </c>
      <c r="AB397" s="51">
        <f>VLOOKUP('Value Matchup'!$D397,'Team History'!$B$3:$I$354,4)</f>
        <v>0</v>
      </c>
      <c r="AC397" s="51">
        <f>VLOOKUP('Value Matchup'!$D397,'Team History'!$B$3:$I$354,5)</f>
        <v>0</v>
      </c>
      <c r="AD397" s="51">
        <f>VLOOKUP('Value Matchup'!$D397,'Team History'!$B$3:$I$354,6)</f>
        <v>0</v>
      </c>
      <c r="AE397" s="51">
        <f>VLOOKUP('Value Matchup'!$D397,'Team History'!$B$3:$I$354,7)</f>
        <v>0</v>
      </c>
    </row>
    <row r="398" spans="1:31" ht="15.75" thickBot="1" x14ac:dyDescent="0.3">
      <c r="A398" s="97"/>
      <c r="B398" s="41">
        <v>43</v>
      </c>
      <c r="C398">
        <v>3</v>
      </c>
      <c r="D398" s="13" t="s">
        <v>29</v>
      </c>
      <c r="E398" s="51">
        <f t="shared" si="6"/>
        <v>210.03749688772368</v>
      </c>
      <c r="F398" s="51">
        <f t="shared" si="7"/>
        <v>101.55397009138615</v>
      </c>
      <c r="G398" s="51">
        <f t="shared" si="8"/>
        <v>46.050704960987126</v>
      </c>
      <c r="H398" s="51">
        <f t="shared" si="9"/>
        <v>29.433017127340154</v>
      </c>
      <c r="I398" s="51">
        <f t="shared" si="10"/>
        <v>24.218436656312051</v>
      </c>
      <c r="J398" s="51">
        <f t="shared" si="11"/>
        <v>20.737432468596538</v>
      </c>
      <c r="K398" s="45">
        <f>_xlfn.NORM.DIST(VLOOKUP('Value Matchup'!D398,Ranking!D:O,4),0,11.8,TRUE)</f>
        <v>0.16699664825557986</v>
      </c>
      <c r="L398" s="53">
        <f>(VLOOKUP($D398,'P Adv'!$B$3:$H$356,2))</f>
        <v>0.84</v>
      </c>
      <c r="M398" s="53">
        <f>(VLOOKUP($D398,'P Adv'!$B$3:$H$356,3))</f>
        <v>0.55000000000000004</v>
      </c>
      <c r="N398" s="53">
        <f>(VLOOKUP($D398,'P Adv'!$B$3:$H$356,4))</f>
        <v>0.25</v>
      </c>
      <c r="O398" s="53">
        <f>(VLOOKUP($D398,'P Adv'!$B$3:$H$356,5))</f>
        <v>0.11</v>
      </c>
      <c r="P398" s="53">
        <f>(VLOOKUP($D398,'P Adv'!$B$3:$H$356,6))</f>
        <v>0.05</v>
      </c>
      <c r="Q398" s="53">
        <f>(VLOOKUP($D398,'P Adv'!$B$3:$H$356,7))</f>
        <v>0.02</v>
      </c>
      <c r="R398" s="52">
        <f>_xlfn.NORM.DIST(VLOOKUP(D398,PASE!B:C,2,FALSE),0,0.25,TRUE)</f>
        <v>0.11529828568897613</v>
      </c>
      <c r="S398" s="50">
        <f>VLOOKUP('Value Matchup'!D398,'Team History'!$B$3:$I$354,8)</f>
        <v>67</v>
      </c>
      <c r="T398" s="51">
        <f>((VLOOKUP($C398,'Seed History'!$Y$2:$AE$19,2)))</f>
        <v>101.15</v>
      </c>
      <c r="U398" s="51">
        <f>((VLOOKUP($C398,'Seed History'!$Y$2:$AE$19,3)))</f>
        <v>46.016806722689076</v>
      </c>
      <c r="V398" s="51">
        <f>((VLOOKUP($C398,'Seed History'!$Y$2:$AE$19,4)))</f>
        <v>17.513513513513512</v>
      </c>
      <c r="W398" s="51">
        <f>((VLOOKUP($C398,'Seed History'!$Y$2:$AE$19,5)))</f>
        <v>8.0277777777777786</v>
      </c>
      <c r="X398" s="51">
        <f>((VLOOKUP($C398,'Seed History'!$Y$2:$AE$19,6)))</f>
        <v>5.882352941176471</v>
      </c>
      <c r="Y398" s="51">
        <f>((VLOOKUP($C398,'Seed History'!$Y$2:$AE$19,7)))</f>
        <v>1.6</v>
      </c>
      <c r="Z398" s="51">
        <f>VLOOKUP('Value Matchup'!$D398,'Team History'!$B$3:$I$354,2)</f>
        <v>19</v>
      </c>
      <c r="AA398" s="51">
        <f>VLOOKUP('Value Matchup'!$D398,'Team History'!$B$3:$I$354,3)</f>
        <v>9</v>
      </c>
      <c r="AB398" s="51">
        <f>VLOOKUP('Value Matchup'!$D398,'Team History'!$B$3:$I$354,4)</f>
        <v>2</v>
      </c>
      <c r="AC398" s="51">
        <f>VLOOKUP('Value Matchup'!$D398,'Team History'!$B$3:$I$354,5)</f>
        <v>0</v>
      </c>
      <c r="AD398" s="51">
        <f>VLOOKUP('Value Matchup'!$D398,'Team History'!$B$3:$I$354,6)</f>
        <v>0</v>
      </c>
      <c r="AE398" s="51">
        <f>VLOOKUP('Value Matchup'!$D398,'Team History'!$B$3:$I$354,7)</f>
        <v>0</v>
      </c>
    </row>
    <row r="399" spans="1:31" ht="15.75" thickBot="1" x14ac:dyDescent="0.3">
      <c r="A399" s="97"/>
      <c r="B399" s="41">
        <v>44</v>
      </c>
      <c r="C399">
        <v>14</v>
      </c>
      <c r="D399" s="13" t="s">
        <v>318</v>
      </c>
      <c r="E399" s="51">
        <f t="shared" si="6"/>
        <v>13.438296280953207</v>
      </c>
      <c r="F399" s="51">
        <f t="shared" si="7"/>
        <v>7.2776963069104523</v>
      </c>
      <c r="G399" s="51">
        <f t="shared" si="8"/>
        <v>6.7826032194460426</v>
      </c>
      <c r="H399" s="51">
        <f t="shared" si="9"/>
        <v>6.7826032194460426</v>
      </c>
      <c r="I399" s="51">
        <f t="shared" si="10"/>
        <v>6.7826032194460426</v>
      </c>
      <c r="J399" s="51">
        <f t="shared" si="11"/>
        <v>6.7826032194460426</v>
      </c>
      <c r="K399" s="45">
        <f>_xlfn.NORM.DIST(VLOOKUP('Value Matchup'!D399,Ranking!D:O,4),0,11.8,TRUE)</f>
        <v>0.16699664825557986</v>
      </c>
      <c r="L399" s="53">
        <f>(VLOOKUP($D399,'P Adv'!$B$3:$H$356,2))</f>
        <v>0.18</v>
      </c>
      <c r="M399" s="53">
        <f>(VLOOKUP($D399,'P Adv'!$B$3:$H$356,3))</f>
        <v>0.03</v>
      </c>
      <c r="N399" s="53">
        <f>(VLOOKUP($D399,'P Adv'!$B$3:$H$356,4))</f>
        <v>0</v>
      </c>
      <c r="O399" s="53">
        <f>(VLOOKUP($D399,'P Adv'!$B$3:$H$356,5))</f>
        <v>0</v>
      </c>
      <c r="P399" s="53">
        <f>(VLOOKUP($D399,'P Adv'!$B$3:$H$356,6))</f>
        <v>0</v>
      </c>
      <c r="Q399" s="53">
        <f>(VLOOKUP($D399,'P Adv'!$B$3:$H$356,7))</f>
        <v>0</v>
      </c>
      <c r="R399" s="52">
        <f>_xlfn.NORM.DIST(VLOOKUP(D399,PASE!B:C,2,FALSE),0,0.25,TRUE)</f>
        <v>0.35474206093257721</v>
      </c>
      <c r="S399" s="50">
        <f>VLOOKUP('Value Matchup'!D399,'Team History'!$B$3:$I$354,8)</f>
        <v>13</v>
      </c>
      <c r="T399" s="51">
        <f>((VLOOKUP($C399,'Seed History'!$Y$2:$AE$19,2)))</f>
        <v>3.15</v>
      </c>
      <c r="U399" s="51">
        <f>((VLOOKUP($C399,'Seed History'!$Y$2:$AE$19,3)))</f>
        <v>0.19047619047619047</v>
      </c>
      <c r="V399" s="51">
        <f>((VLOOKUP($C399,'Seed History'!$Y$2:$AE$19,4)))</f>
        <v>0</v>
      </c>
      <c r="W399" s="51">
        <f>((VLOOKUP($C399,'Seed History'!$Y$2:$AE$19,5)))</f>
        <v>0</v>
      </c>
      <c r="X399" s="51">
        <f>((VLOOKUP($C399,'Seed History'!$Y$2:$AE$19,6)))</f>
        <v>0</v>
      </c>
      <c r="Y399" s="51">
        <f>((VLOOKUP($C399,'Seed History'!$Y$2:$AE$19,7)))</f>
        <v>0</v>
      </c>
      <c r="Z399" s="51">
        <f>VLOOKUP('Value Matchup'!$D399,'Team History'!$B$3:$I$354,2)</f>
        <v>3</v>
      </c>
      <c r="AA399" s="51">
        <f>VLOOKUP('Value Matchup'!$D399,'Team History'!$B$3:$I$354,3)</f>
        <v>0</v>
      </c>
      <c r="AB399" s="51">
        <f>VLOOKUP('Value Matchup'!$D399,'Team History'!$B$3:$I$354,4)</f>
        <v>0</v>
      </c>
      <c r="AC399" s="51">
        <f>VLOOKUP('Value Matchup'!$D399,'Team History'!$B$3:$I$354,5)</f>
        <v>0</v>
      </c>
      <c r="AD399" s="51">
        <f>VLOOKUP('Value Matchup'!$D399,'Team History'!$B$3:$I$354,6)</f>
        <v>0</v>
      </c>
      <c r="AE399" s="51">
        <f>VLOOKUP('Value Matchup'!$D399,'Team History'!$B$3:$I$354,7)</f>
        <v>0</v>
      </c>
    </row>
    <row r="400" spans="1:31" ht="15.75" thickBot="1" x14ac:dyDescent="0.3">
      <c r="A400" s="97"/>
      <c r="B400" s="41">
        <v>45</v>
      </c>
      <c r="C400">
        <v>7</v>
      </c>
      <c r="D400" s="13" t="s">
        <v>28</v>
      </c>
      <c r="E400" s="51">
        <f t="shared" si="6"/>
        <v>193.87596863925964</v>
      </c>
      <c r="F400" s="51">
        <f t="shared" si="7"/>
        <v>81.999054532357675</v>
      </c>
      <c r="G400" s="51">
        <f t="shared" si="8"/>
        <v>62.564716700861325</v>
      </c>
      <c r="H400" s="51">
        <f t="shared" si="9"/>
        <v>54.848982153381307</v>
      </c>
      <c r="I400" s="51">
        <f t="shared" si="10"/>
        <v>52.232120899011704</v>
      </c>
      <c r="J400" s="51">
        <f t="shared" si="11"/>
        <v>52.86142356044558</v>
      </c>
      <c r="K400" s="45">
        <f>_xlfn.NORM.DIST(VLOOKUP('Value Matchup'!D400,Ranking!D:O,4),0,11.8,TRUE)</f>
        <v>0.8287284827398006</v>
      </c>
      <c r="L400" s="53">
        <f>(VLOOKUP($D400,'P Adv'!$B$3:$H$356,2))</f>
        <v>0.64</v>
      </c>
      <c r="M400" s="53">
        <f>(VLOOKUP($D400,'P Adv'!$B$3:$H$356,3))</f>
        <v>0.25</v>
      </c>
      <c r="N400" s="53">
        <f>(VLOOKUP($D400,'P Adv'!$B$3:$H$356,4))</f>
        <v>7.0000000000000007E-2</v>
      </c>
      <c r="O400" s="53">
        <f>(VLOOKUP($D400,'P Adv'!$B$3:$H$356,5))</f>
        <v>0.02</v>
      </c>
      <c r="P400" s="53">
        <f>(VLOOKUP($D400,'P Adv'!$B$3:$H$356,6))</f>
        <v>0</v>
      </c>
      <c r="Q400" s="53">
        <f>(VLOOKUP($D400,'P Adv'!$B$3:$H$356,7))</f>
        <v>0</v>
      </c>
      <c r="R400" s="52">
        <f>_xlfn.NORM.DIST(VLOOKUP(D400,PASE!B:C,2,FALSE),0,0.25,TRUE)</f>
        <v>0.11522550941101331</v>
      </c>
      <c r="S400" s="50">
        <f>VLOOKUP('Value Matchup'!D400,'Team History'!$B$3:$I$354,8)</f>
        <v>55</v>
      </c>
      <c r="T400" s="51">
        <f>((VLOOKUP($C400,'Seed History'!$Y$2:$AE$19,2)))</f>
        <v>50.4</v>
      </c>
      <c r="U400" s="51">
        <f>((VLOOKUP($C400,'Seed History'!$Y$2:$AE$19,3)))</f>
        <v>8.6785714285714288</v>
      </c>
      <c r="V400" s="51">
        <f>((VLOOKUP($C400,'Seed History'!$Y$2:$AE$19,4)))</f>
        <v>3.7037037037037037</v>
      </c>
      <c r="W400" s="51">
        <f>((VLOOKUP($C400,'Seed History'!$Y$2:$AE$19,5)))</f>
        <v>0.9</v>
      </c>
      <c r="X400" s="51">
        <f>((VLOOKUP($C400,'Seed History'!$Y$2:$AE$19,6)))</f>
        <v>0.33333333333333331</v>
      </c>
      <c r="Y400" s="51">
        <f>((VLOOKUP($C400,'Seed History'!$Y$2:$AE$19,7)))</f>
        <v>1</v>
      </c>
      <c r="Z400" s="51">
        <f>VLOOKUP('Value Matchup'!$D400,'Team History'!$B$3:$I$354,2)</f>
        <v>17</v>
      </c>
      <c r="AA400" s="51">
        <f>VLOOKUP('Value Matchup'!$D400,'Team History'!$B$3:$I$354,3)</f>
        <v>5</v>
      </c>
      <c r="AB400" s="51">
        <f>VLOOKUP('Value Matchup'!$D400,'Team History'!$B$3:$I$354,4)</f>
        <v>3</v>
      </c>
      <c r="AC400" s="51">
        <f>VLOOKUP('Value Matchup'!$D400,'Team History'!$B$3:$I$354,5)</f>
        <v>1</v>
      </c>
      <c r="AD400" s="51">
        <f>VLOOKUP('Value Matchup'!$D400,'Team History'!$B$3:$I$354,6)</f>
        <v>0</v>
      </c>
      <c r="AE400" s="51">
        <f>VLOOKUP('Value Matchup'!$D400,'Team History'!$B$3:$I$354,7)</f>
        <v>0</v>
      </c>
    </row>
    <row r="401" spans="1:31" ht="15.75" thickBot="1" x14ac:dyDescent="0.3">
      <c r="A401" s="97"/>
      <c r="B401" s="41">
        <v>46</v>
      </c>
      <c r="C401">
        <v>10</v>
      </c>
      <c r="D401" s="13" t="s">
        <v>69</v>
      </c>
      <c r="E401" s="51">
        <f t="shared" si="6"/>
        <v>78.563953748956308</v>
      </c>
      <c r="F401" s="51">
        <f t="shared" si="7"/>
        <v>49.290908772121178</v>
      </c>
      <c r="G401" s="51">
        <f t="shared" si="8"/>
        <v>38.98148221791034</v>
      </c>
      <c r="H401" s="51">
        <f t="shared" si="9"/>
        <v>34.953867653356859</v>
      </c>
      <c r="I401" s="51">
        <f t="shared" si="10"/>
        <v>34.829476665266618</v>
      </c>
      <c r="J401" s="51">
        <f t="shared" si="11"/>
        <v>34.829476665266618</v>
      </c>
      <c r="K401" s="45">
        <f>_xlfn.NORM.DIST(VLOOKUP('Value Matchup'!D401,Ranking!D:O,4),0,11.8,TRUE)</f>
        <v>0.69265488995675384</v>
      </c>
      <c r="L401" s="53">
        <f>(VLOOKUP($D401,'P Adv'!$B$3:$H$356,2))</f>
        <v>0.15</v>
      </c>
      <c r="M401" s="53">
        <f>(VLOOKUP($D401,'P Adv'!$B$3:$H$356,3))</f>
        <v>0.04</v>
      </c>
      <c r="N401" s="53">
        <f>(VLOOKUP($D401,'P Adv'!$B$3:$H$356,4))</f>
        <v>0.01</v>
      </c>
      <c r="O401" s="53">
        <f>(VLOOKUP($D401,'P Adv'!$B$3:$H$356,5))</f>
        <v>0</v>
      </c>
      <c r="P401" s="53">
        <f>(VLOOKUP($D401,'P Adv'!$B$3:$H$356,6))</f>
        <v>0</v>
      </c>
      <c r="Q401" s="53">
        <f>(VLOOKUP($D401,'P Adv'!$B$3:$H$356,7))</f>
        <v>0</v>
      </c>
      <c r="R401" s="52">
        <f>_xlfn.NORM.DIST(VLOOKUP(D401,PASE!B:C,2,FALSE),0,0.25,TRUE)</f>
        <v>0.30247301476514954</v>
      </c>
      <c r="S401" s="50">
        <f>VLOOKUP('Value Matchup'!D401,'Team History'!$B$3:$I$354,8)</f>
        <v>35</v>
      </c>
      <c r="T401" s="51">
        <f>((VLOOKUP($C401,'Seed History'!$Y$2:$AE$19,2)))</f>
        <v>21.607142857142858</v>
      </c>
      <c r="U401" s="51">
        <f>((VLOOKUP($C401,'Seed History'!$Y$2:$AE$19,3)))</f>
        <v>9.6181818181818191</v>
      </c>
      <c r="V401" s="51">
        <f>((VLOOKUP($C401,'Seed History'!$Y$2:$AE$19,4)))</f>
        <v>2.7826086956521738</v>
      </c>
      <c r="W401" s="51">
        <f>((VLOOKUP($C401,'Seed History'!$Y$2:$AE$19,5)))</f>
        <v>0.125</v>
      </c>
      <c r="X401" s="51">
        <f>((VLOOKUP($C401,'Seed History'!$Y$2:$AE$19,6)))</f>
        <v>0</v>
      </c>
      <c r="Y401" s="51">
        <f>((VLOOKUP($C401,'Seed History'!$Y$2:$AE$19,7)))</f>
        <v>0</v>
      </c>
      <c r="Z401" s="51">
        <f>VLOOKUP('Value Matchup'!$D401,'Team History'!$B$3:$I$354,2)</f>
        <v>12</v>
      </c>
      <c r="AA401" s="51">
        <f>VLOOKUP('Value Matchup'!$D401,'Team History'!$B$3:$I$354,3)</f>
        <v>3</v>
      </c>
      <c r="AB401" s="51">
        <f>VLOOKUP('Value Matchup'!$D401,'Team History'!$B$3:$I$354,4)</f>
        <v>1</v>
      </c>
      <c r="AC401" s="51">
        <f>VLOOKUP('Value Matchup'!$D401,'Team History'!$B$3:$I$354,5)</f>
        <v>0</v>
      </c>
      <c r="AD401" s="51">
        <f>VLOOKUP('Value Matchup'!$D401,'Team History'!$B$3:$I$354,6)</f>
        <v>0</v>
      </c>
      <c r="AE401" s="51">
        <f>VLOOKUP('Value Matchup'!$D401,'Team History'!$B$3:$I$354,7)</f>
        <v>0</v>
      </c>
    </row>
    <row r="402" spans="1:31" ht="15.75" thickBot="1" x14ac:dyDescent="0.3">
      <c r="A402" s="97"/>
      <c r="B402" s="41">
        <v>47</v>
      </c>
      <c r="C402">
        <v>2</v>
      </c>
      <c r="D402" s="13" t="s">
        <v>375</v>
      </c>
      <c r="E402" s="51">
        <f t="shared" si="6"/>
        <v>254.46629274890705</v>
      </c>
      <c r="F402" s="51">
        <f t="shared" si="7"/>
        <v>130.08272245723381</v>
      </c>
      <c r="G402" s="51">
        <f t="shared" si="8"/>
        <v>84.414235542765354</v>
      </c>
      <c r="H402" s="51">
        <f t="shared" si="9"/>
        <v>40.546648628297461</v>
      </c>
      <c r="I402" s="51">
        <f t="shared" si="10"/>
        <v>29.489223490209639</v>
      </c>
      <c r="J402" s="51">
        <f t="shared" si="11"/>
        <v>24.067473990870017</v>
      </c>
      <c r="K402" s="45">
        <f>_xlfn.NORM.DIST(VLOOKUP('Value Matchup'!D402,Ranking!D:O,4),0,11.8,TRUE)</f>
        <v>0.24222835267390624</v>
      </c>
      <c r="L402" s="53">
        <f>(VLOOKUP($D402,'P Adv'!$B$3:$H$356,2))</f>
        <v>0.95</v>
      </c>
      <c r="M402" s="53">
        <f>(VLOOKUP($D402,'P Adv'!$B$3:$H$356,3))</f>
        <v>0.72</v>
      </c>
      <c r="N402" s="53">
        <f>(VLOOKUP($D402,'P Adv'!$B$3:$H$356,4))</f>
        <v>0.45</v>
      </c>
      <c r="O402" s="53">
        <f>(VLOOKUP($D402,'P Adv'!$B$3:$H$356,5))</f>
        <v>0.25</v>
      </c>
      <c r="P402" s="53">
        <f>(VLOOKUP($D402,'P Adv'!$B$3:$H$356,6))</f>
        <v>0.13</v>
      </c>
      <c r="Q402" s="53">
        <f>(VLOOKUP($D402,'P Adv'!$B$3:$H$356,7))</f>
        <v>0.06</v>
      </c>
      <c r="R402" s="52">
        <f>_xlfn.NORM.DIST(VLOOKUP(D402,PASE!B:C,2,FALSE),0,0.25,TRUE)</f>
        <v>0.30061781665424447</v>
      </c>
      <c r="S402" s="50">
        <f>VLOOKUP('Value Matchup'!D402,'Team History'!$B$3:$I$354,8)</f>
        <v>38</v>
      </c>
      <c r="T402" s="51">
        <f>((VLOOKUP($C402,'Seed History'!$Y$2:$AE$19,2)))</f>
        <v>124.45714285714286</v>
      </c>
      <c r="U402" s="51">
        <f>((VLOOKUP($C402,'Seed History'!$Y$2:$AE$19,3)))</f>
        <v>60.007575757575758</v>
      </c>
      <c r="V402" s="51">
        <f>((VLOOKUP($C402,'Seed History'!$Y$2:$AE$19,4)))</f>
        <v>46.022471910112358</v>
      </c>
      <c r="W402" s="51">
        <f>((VLOOKUP($C402,'Seed History'!$Y$2:$AE$19,5)))</f>
        <v>13.140625</v>
      </c>
      <c r="X402" s="51">
        <f>((VLOOKUP($C402,'Seed History'!$Y$2:$AE$19,6)))</f>
        <v>5.8275862068965516</v>
      </c>
      <c r="Y402" s="51">
        <f>((VLOOKUP($C402,'Seed History'!$Y$2:$AE$19,7)))</f>
        <v>1.9230769230769231</v>
      </c>
      <c r="Z402" s="51">
        <f>VLOOKUP('Value Matchup'!$D402,'Team History'!$B$3:$I$354,2)</f>
        <v>8</v>
      </c>
      <c r="AA402" s="51">
        <f>VLOOKUP('Value Matchup'!$D402,'Team History'!$B$3:$I$354,3)</f>
        <v>5</v>
      </c>
      <c r="AB402" s="51">
        <f>VLOOKUP('Value Matchup'!$D402,'Team History'!$B$3:$I$354,4)</f>
        <v>1</v>
      </c>
      <c r="AC402" s="51">
        <f>VLOOKUP('Value Matchup'!$D402,'Team History'!$B$3:$I$354,5)</f>
        <v>0</v>
      </c>
      <c r="AD402" s="51">
        <f>VLOOKUP('Value Matchup'!$D402,'Team History'!$B$3:$I$354,6)</f>
        <v>0</v>
      </c>
      <c r="AE402" s="51">
        <f>VLOOKUP('Value Matchup'!$D402,'Team History'!$B$3:$I$354,7)</f>
        <v>0</v>
      </c>
    </row>
    <row r="403" spans="1:31" ht="15.75" thickBot="1" x14ac:dyDescent="0.3">
      <c r="A403" s="97"/>
      <c r="B403" s="41">
        <v>48</v>
      </c>
      <c r="C403">
        <v>15</v>
      </c>
      <c r="D403" s="13" t="s">
        <v>175</v>
      </c>
      <c r="E403" s="51">
        <f t="shared" si="6"/>
        <v>3.3834773052865841</v>
      </c>
      <c r="F403" s="51">
        <f t="shared" si="7"/>
        <v>2.8198677276824382</v>
      </c>
      <c r="G403" s="51">
        <f t="shared" si="8"/>
        <v>2.6339931554658245</v>
      </c>
      <c r="H403" s="51">
        <f t="shared" si="9"/>
        <v>2.6339931554658245</v>
      </c>
      <c r="I403" s="51">
        <f t="shared" si="10"/>
        <v>2.6339931554658245</v>
      </c>
      <c r="J403" s="51">
        <f t="shared" si="11"/>
        <v>2.6339931554658245</v>
      </c>
      <c r="K403" s="45">
        <f>_xlfn.NORM.DIST(VLOOKUP('Value Matchup'!D403,Ranking!D:O,4),0,11.8,TRUE)</f>
        <v>0.8287284827398006</v>
      </c>
      <c r="L403" s="53">
        <f>(VLOOKUP($D403,'P Adv'!$B$3:$H$356,2))</f>
        <v>0.06</v>
      </c>
      <c r="M403" s="53">
        <f>(VLOOKUP($D403,'P Adv'!$B$3:$H$356,3))</f>
        <v>0.01</v>
      </c>
      <c r="N403" s="53">
        <f>(VLOOKUP($D403,'P Adv'!$B$3:$H$356,4))</f>
        <v>0</v>
      </c>
      <c r="O403" s="53">
        <f>(VLOOKUP($D403,'P Adv'!$B$3:$H$356,5))</f>
        <v>0</v>
      </c>
      <c r="P403" s="53">
        <f>(VLOOKUP($D403,'P Adv'!$B$3:$H$356,6))</f>
        <v>0</v>
      </c>
      <c r="Q403" s="53">
        <f>(VLOOKUP($D403,'P Adv'!$B$3:$H$356,7))</f>
        <v>0</v>
      </c>
      <c r="R403" s="52">
        <f>_xlfn.NORM.DIST(VLOOKUP(D403,PASE!B:C,2,FALSE),0,0.25,TRUE)</f>
        <v>0.48826809499311152</v>
      </c>
      <c r="S403" s="50">
        <f>VLOOKUP('Value Matchup'!D403,'Team History'!$B$3:$I$354,8)</f>
        <v>2</v>
      </c>
      <c r="T403" s="51">
        <f>((VLOOKUP($C403,'Seed History'!$Y$2:$AE$19,2)))</f>
        <v>0.45714285714285713</v>
      </c>
      <c r="U403" s="51">
        <f>((VLOOKUP($C403,'Seed History'!$Y$2:$AE$19,3)))</f>
        <v>0.125</v>
      </c>
      <c r="V403" s="51">
        <f>((VLOOKUP($C403,'Seed History'!$Y$2:$AE$19,4)))</f>
        <v>0</v>
      </c>
      <c r="W403" s="51">
        <f>((VLOOKUP($C403,'Seed History'!$Y$2:$AE$19,5)))</f>
        <v>0</v>
      </c>
      <c r="X403" s="51">
        <f>((VLOOKUP($C403,'Seed History'!$Y$2:$AE$19,6)))</f>
        <v>0</v>
      </c>
      <c r="Y403" s="51">
        <f>((VLOOKUP($C403,'Seed History'!$Y$2:$AE$19,7)))</f>
        <v>0</v>
      </c>
      <c r="Z403" s="51">
        <f>VLOOKUP('Value Matchup'!$D403,'Team History'!$B$3:$I$354,2)</f>
        <v>0</v>
      </c>
      <c r="AA403" s="51">
        <f>VLOOKUP('Value Matchup'!$D403,'Team History'!$B$3:$I$354,3)</f>
        <v>0</v>
      </c>
      <c r="AB403" s="51">
        <f>VLOOKUP('Value Matchup'!$D403,'Team History'!$B$3:$I$354,4)</f>
        <v>0</v>
      </c>
      <c r="AC403" s="51">
        <f>VLOOKUP('Value Matchup'!$D403,'Team History'!$B$3:$I$354,5)</f>
        <v>0</v>
      </c>
      <c r="AD403" s="51">
        <f>VLOOKUP('Value Matchup'!$D403,'Team History'!$B$3:$I$354,6)</f>
        <v>0</v>
      </c>
      <c r="AE403" s="51">
        <f>VLOOKUP('Value Matchup'!$D403,'Team History'!$B$3:$I$354,7)</f>
        <v>0</v>
      </c>
    </row>
    <row r="404" spans="1:31" ht="15.75" thickBot="1" x14ac:dyDescent="0.3">
      <c r="A404" s="98" t="s">
        <v>440</v>
      </c>
      <c r="B404" s="41">
        <v>49</v>
      </c>
      <c r="C404">
        <v>1</v>
      </c>
      <c r="D404" s="13" t="s">
        <v>299</v>
      </c>
      <c r="E404" s="51">
        <f t="shared" si="6"/>
        <v>534.36417898706407</v>
      </c>
      <c r="F404" s="51">
        <f t="shared" si="7"/>
        <v>410.92545529916526</v>
      </c>
      <c r="G404" s="51">
        <f t="shared" si="8"/>
        <v>312.13055055582259</v>
      </c>
      <c r="H404" s="51">
        <f t="shared" si="9"/>
        <v>197.95165010688137</v>
      </c>
      <c r="I404" s="51">
        <f t="shared" si="10"/>
        <v>149.02280083250238</v>
      </c>
      <c r="J404" s="51">
        <f t="shared" si="11"/>
        <v>128.70497314590335</v>
      </c>
      <c r="K404" s="45">
        <f>_xlfn.NORM.DIST(VLOOKUP('Value Matchup'!D404,Ranking!D:O,4),0,11.8,TRUE)</f>
        <v>0.17300088316846321</v>
      </c>
      <c r="L404" s="53">
        <f>(VLOOKUP($D404,'P Adv'!$B$3:$H$356,2))</f>
        <v>0.98</v>
      </c>
      <c r="M404" s="53">
        <f>(VLOOKUP($D404,'P Adv'!$B$3:$H$356,3))</f>
        <v>0.82</v>
      </c>
      <c r="N404" s="53">
        <f>(VLOOKUP($D404,'P Adv'!$B$3:$H$356,4))</f>
        <v>0.59</v>
      </c>
      <c r="O404" s="53">
        <f>(VLOOKUP($D404,'P Adv'!$B$3:$H$356,5))</f>
        <v>0.35</v>
      </c>
      <c r="P404" s="53">
        <f>(VLOOKUP($D404,'P Adv'!$B$3:$H$356,6))</f>
        <v>0.18</v>
      </c>
      <c r="Q404" s="53">
        <f>(VLOOKUP($D404,'P Adv'!$B$3:$H$356,7))</f>
        <v>0.08</v>
      </c>
      <c r="R404" s="52">
        <f>_xlfn.NORM.DIST(VLOOKUP(D404,PASE!B:C,2,FALSE),0,0.25,TRUE)</f>
        <v>0.74190755295587751</v>
      </c>
      <c r="S404" s="50">
        <f>VLOOKUP('Value Matchup'!D404,'Team History'!$B$3:$I$354,8)</f>
        <v>116</v>
      </c>
      <c r="T404" s="51">
        <f>((VLOOKUP($C404,'Seed History'!$Y$2:$AE$19,2)))</f>
        <v>140</v>
      </c>
      <c r="U404" s="51">
        <f>((VLOOKUP($C404,'Seed History'!$Y$2:$AE$19,3)))</f>
        <v>102.85714285714286</v>
      </c>
      <c r="V404" s="51">
        <f>((VLOOKUP($C404,'Seed History'!$Y$2:$AE$19,4)))</f>
        <v>78.408333333333331</v>
      </c>
      <c r="W404" s="51">
        <f>((VLOOKUP($C404,'Seed History'!$Y$2:$AE$19,5)))</f>
        <v>33.494845360824741</v>
      </c>
      <c r="X404" s="51">
        <f>((VLOOKUP($C404,'Seed History'!$Y$2:$AE$19,6)))</f>
        <v>19.105263157894736</v>
      </c>
      <c r="Y404" s="51">
        <f>((VLOOKUP($C404,'Seed History'!$Y$2:$AE$19,7)))</f>
        <v>13.363636363636363</v>
      </c>
      <c r="Z404" s="51">
        <f>VLOOKUP('Value Matchup'!$D404,'Team History'!$B$3:$I$354,2)</f>
        <v>26</v>
      </c>
      <c r="AA404" s="51">
        <f>VLOOKUP('Value Matchup'!$D404,'Team History'!$B$3:$I$354,3)</f>
        <v>18</v>
      </c>
      <c r="AB404" s="51">
        <f>VLOOKUP('Value Matchup'!$D404,'Team History'!$B$3:$I$354,4)</f>
        <v>13</v>
      </c>
      <c r="AC404" s="51">
        <f>VLOOKUP('Value Matchup'!$D404,'Team History'!$B$3:$I$354,5)</f>
        <v>7</v>
      </c>
      <c r="AD404" s="51">
        <f>VLOOKUP('Value Matchup'!$D404,'Team History'!$B$3:$I$354,6)</f>
        <v>1</v>
      </c>
      <c r="AE404" s="51">
        <f>VLOOKUP('Value Matchup'!$D404,'Team History'!$B$3:$I$354,7)</f>
        <v>0</v>
      </c>
    </row>
    <row r="405" spans="1:31" ht="15.75" thickBot="1" x14ac:dyDescent="0.3">
      <c r="A405" s="98"/>
      <c r="B405" s="41">
        <v>50</v>
      </c>
      <c r="C405" s="10">
        <v>16</v>
      </c>
      <c r="D405" s="13" t="s">
        <v>237</v>
      </c>
      <c r="E405" s="51">
        <f t="shared" si="6"/>
        <v>9.1841393100952864</v>
      </c>
      <c r="F405" s="51">
        <f t="shared" si="7"/>
        <v>8.9775838930288359</v>
      </c>
      <c r="G405" s="51">
        <f t="shared" si="8"/>
        <v>8.9775838930288359</v>
      </c>
      <c r="H405" s="51">
        <f t="shared" si="9"/>
        <v>8.9775838930288359</v>
      </c>
      <c r="I405" s="51">
        <f t="shared" si="10"/>
        <v>8.9775838930288359</v>
      </c>
      <c r="J405" s="51">
        <f t="shared" si="11"/>
        <v>8.9775838930288359</v>
      </c>
      <c r="K405" s="45">
        <f>_xlfn.NORM.DIST(VLOOKUP('Value Matchup'!D405,Ranking!D:O,4),0,11.8,TRUE)</f>
        <v>0.69265488995675384</v>
      </c>
      <c r="L405" s="53">
        <f>(VLOOKUP($D405,'P Adv'!$B$3:$H$356,2))</f>
        <v>0.02</v>
      </c>
      <c r="M405" s="53">
        <f>(VLOOKUP($D405,'P Adv'!$B$3:$H$356,3))</f>
        <v>0</v>
      </c>
      <c r="N405" s="53">
        <f>(VLOOKUP($D405,'P Adv'!$B$3:$H$356,4))</f>
        <v>0</v>
      </c>
      <c r="O405" s="53">
        <f>(VLOOKUP($D405,'P Adv'!$B$3:$H$356,5))</f>
        <v>0</v>
      </c>
      <c r="P405" s="53">
        <f>(VLOOKUP($D405,'P Adv'!$B$3:$H$356,6))</f>
        <v>0</v>
      </c>
      <c r="Q405" s="53">
        <f>(VLOOKUP($D405,'P Adv'!$B$3:$H$356,7))</f>
        <v>0</v>
      </c>
      <c r="R405" s="52">
        <f>_xlfn.NORM.DIST(VLOOKUP(D405,PASE!B:C,2,FALSE),0,0.25,TRUE)</f>
        <v>0.20510349934612965</v>
      </c>
      <c r="S405" s="50">
        <f>VLOOKUP('Value Matchup'!D405,'Team History'!$B$3:$I$354,8)</f>
        <v>10</v>
      </c>
      <c r="T405" s="51">
        <f>((VLOOKUP($C405,'Seed History'!$Y$2:$AE$19,2)))</f>
        <v>7.1428571428571426E-3</v>
      </c>
      <c r="U405" s="51">
        <f>((VLOOKUP($C405,'Seed History'!$Y$2:$AE$19,3)))</f>
        <v>0</v>
      </c>
      <c r="V405" s="51">
        <f>((VLOOKUP($C405,'Seed History'!$Y$2:$AE$19,4)))</f>
        <v>0</v>
      </c>
      <c r="W405" s="51">
        <f>((VLOOKUP($C405,'Seed History'!$Y$2:$AE$19,5)))</f>
        <v>0</v>
      </c>
      <c r="X405" s="51">
        <f>((VLOOKUP($C405,'Seed History'!$Y$2:$AE$19,6)))</f>
        <v>0</v>
      </c>
      <c r="Y405" s="51">
        <f>((VLOOKUP($C405,'Seed History'!$Y$2:$AE$19,7)))</f>
        <v>0</v>
      </c>
      <c r="Z405" s="51">
        <f>VLOOKUP('Value Matchup'!$D405,'Team History'!$B$3:$I$354,2)</f>
        <v>0</v>
      </c>
      <c r="AA405" s="51">
        <f>VLOOKUP('Value Matchup'!$D405,'Team History'!$B$3:$I$354,3)</f>
        <v>0</v>
      </c>
      <c r="AB405" s="51">
        <f>VLOOKUP('Value Matchup'!$D405,'Team History'!$B$3:$I$354,4)</f>
        <v>0</v>
      </c>
      <c r="AC405" s="51">
        <f>VLOOKUP('Value Matchup'!$D405,'Team History'!$B$3:$I$354,5)</f>
        <v>0</v>
      </c>
      <c r="AD405" s="51">
        <f>VLOOKUP('Value Matchup'!$D405,'Team History'!$B$3:$I$354,6)</f>
        <v>0</v>
      </c>
      <c r="AE405" s="51">
        <f>VLOOKUP('Value Matchup'!$D405,'Team History'!$B$3:$I$354,7)</f>
        <v>0</v>
      </c>
    </row>
    <row r="406" spans="1:31" ht="15.75" thickBot="1" x14ac:dyDescent="0.3">
      <c r="A406" s="98"/>
      <c r="B406" s="41">
        <v>51</v>
      </c>
      <c r="C406">
        <v>8</v>
      </c>
      <c r="D406" s="13" t="s">
        <v>401</v>
      </c>
      <c r="E406" s="51">
        <f t="shared" si="6"/>
        <v>56.557748054635873</v>
      </c>
      <c r="F406" s="51">
        <f t="shared" si="7"/>
        <v>12.622793033494496</v>
      </c>
      <c r="G406" s="51">
        <f t="shared" si="8"/>
        <v>13.630812409988133</v>
      </c>
      <c r="H406" s="51">
        <f t="shared" si="9"/>
        <v>11.809084197024497</v>
      </c>
      <c r="I406" s="51">
        <f t="shared" si="10"/>
        <v>10.573329396241668</v>
      </c>
      <c r="J406" s="51">
        <f t="shared" si="11"/>
        <v>9.3618020695889772</v>
      </c>
      <c r="K406" s="45">
        <f>_xlfn.NORM.DIST(VLOOKUP('Value Matchup'!D406,Ranking!D:O,4),0,11.8,TRUE)</f>
        <v>0.72772011302005668</v>
      </c>
      <c r="L406" s="53">
        <f>(VLOOKUP($D406,'P Adv'!$B$3:$H$356,2))</f>
        <v>0.43</v>
      </c>
      <c r="M406" s="53">
        <f>(VLOOKUP($D406,'P Adv'!$B$3:$H$356,3))</f>
        <v>0.11</v>
      </c>
      <c r="N406" s="53">
        <f>(VLOOKUP($D406,'P Adv'!$B$3:$H$356,4))</f>
        <v>0.03</v>
      </c>
      <c r="O406" s="53">
        <f>(VLOOKUP($D406,'P Adv'!$B$3:$H$356,5))</f>
        <v>0.01</v>
      </c>
      <c r="P406" s="53">
        <f>(VLOOKUP($D406,'P Adv'!$B$3:$H$356,6))</f>
        <v>0</v>
      </c>
      <c r="Q406" s="53">
        <f>(VLOOKUP($D406,'P Adv'!$B$3:$H$356,7))</f>
        <v>0</v>
      </c>
      <c r="R406" s="52">
        <f>_xlfn.NORM.DIST(VLOOKUP(D406,PASE!B:C,2,FALSE),0,0.25,TRUE)</f>
        <v>9.8321246061323683E-2</v>
      </c>
      <c r="S406" s="50">
        <f>VLOOKUP('Value Matchup'!D406,'Team History'!$B$3:$I$354,8)</f>
        <v>11</v>
      </c>
      <c r="T406" s="51">
        <f>((VLOOKUP($C406,'Seed History'!$Y$2:$AE$19,2)))</f>
        <v>33.028571428571432</v>
      </c>
      <c r="U406" s="51">
        <f>((VLOOKUP($C406,'Seed History'!$Y$2:$AE$19,3)))</f>
        <v>2.4852941176470589</v>
      </c>
      <c r="V406" s="51">
        <f>((VLOOKUP($C406,'Seed History'!$Y$2:$AE$19,4)))</f>
        <v>4.9230769230769234</v>
      </c>
      <c r="W406" s="51">
        <f>((VLOOKUP($C406,'Seed History'!$Y$2:$AE$19,5)))</f>
        <v>3.125</v>
      </c>
      <c r="X406" s="51">
        <f>((VLOOKUP($C406,'Seed History'!$Y$2:$AE$19,6)))</f>
        <v>1.8</v>
      </c>
      <c r="Y406" s="51">
        <f>((VLOOKUP($C406,'Seed History'!$Y$2:$AE$19,7)))</f>
        <v>0.33333333333333331</v>
      </c>
      <c r="Z406" s="51">
        <f>VLOOKUP('Value Matchup'!$D406,'Team History'!$B$3:$I$354,2)</f>
        <v>1</v>
      </c>
      <c r="AA406" s="51">
        <f>VLOOKUP('Value Matchup'!$D406,'Team History'!$B$3:$I$354,3)</f>
        <v>0</v>
      </c>
      <c r="AB406" s="51">
        <f>VLOOKUP('Value Matchup'!$D406,'Team History'!$B$3:$I$354,4)</f>
        <v>0</v>
      </c>
      <c r="AC406" s="51">
        <f>VLOOKUP('Value Matchup'!$D406,'Team History'!$B$3:$I$354,5)</f>
        <v>0</v>
      </c>
      <c r="AD406" s="51">
        <f>VLOOKUP('Value Matchup'!$D406,'Team History'!$B$3:$I$354,6)</f>
        <v>0</v>
      </c>
      <c r="AE406" s="51">
        <f>VLOOKUP('Value Matchup'!$D406,'Team History'!$B$3:$I$354,7)</f>
        <v>0</v>
      </c>
    </row>
    <row r="407" spans="1:31" ht="15.75" thickBot="1" x14ac:dyDescent="0.3">
      <c r="A407" s="98"/>
      <c r="B407" s="41">
        <v>52</v>
      </c>
      <c r="C407">
        <v>9</v>
      </c>
      <c r="D407" s="13" t="s">
        <v>410</v>
      </c>
      <c r="E407" s="51">
        <f t="shared" si="6"/>
        <v>55.068668693183376</v>
      </c>
      <c r="F407" s="51">
        <f t="shared" si="7"/>
        <v>13.245529131062375</v>
      </c>
      <c r="G407" s="51">
        <f t="shared" si="8"/>
        <v>9.5491783532594283</v>
      </c>
      <c r="H407" s="51">
        <f t="shared" si="9"/>
        <v>8.3423114120615658</v>
      </c>
      <c r="I407" s="51">
        <f t="shared" si="10"/>
        <v>7.9884856473530581</v>
      </c>
      <c r="J407" s="51">
        <f t="shared" si="11"/>
        <v>7.9884856473530581</v>
      </c>
      <c r="K407" s="45">
        <f>_xlfn.NORM.DIST(VLOOKUP('Value Matchup'!D407,Ranking!D:O,4),0,11.8,TRUE)</f>
        <v>4.1473749649760059E-3</v>
      </c>
      <c r="L407" s="53">
        <f>(VLOOKUP($D407,'P Adv'!$B$3:$H$356,2))</f>
        <v>0.49</v>
      </c>
      <c r="M407" s="53">
        <f>(VLOOKUP($D407,'P Adv'!$B$3:$H$356,3))</f>
        <v>0.12</v>
      </c>
      <c r="N407" s="53">
        <f>(VLOOKUP($D407,'P Adv'!$B$3:$H$356,4))</f>
        <v>0.03</v>
      </c>
      <c r="O407" s="53">
        <f>(VLOOKUP($D407,'P Adv'!$B$3:$H$356,5))</f>
        <v>0.01</v>
      </c>
      <c r="P407" s="53">
        <f>(VLOOKUP($D407,'P Adv'!$B$3:$H$356,6))</f>
        <v>0</v>
      </c>
      <c r="Q407" s="53">
        <f>(VLOOKUP($D407,'P Adv'!$B$3:$H$356,7))</f>
        <v>0</v>
      </c>
      <c r="R407" s="52">
        <f>_xlfn.NORM.DIST(VLOOKUP(D407,PASE!B:C,2,FALSE),0,0.25,TRUE)</f>
        <v>0.28115568386906176</v>
      </c>
      <c r="S407" s="50">
        <f>VLOOKUP('Value Matchup'!D407,'Team History'!$B$3:$I$354,8)</f>
        <v>28</v>
      </c>
      <c r="T407" s="51">
        <f>((VLOOKUP($C407,'Seed History'!$Y$2:$AE$19,2)))</f>
        <v>37.028571428571432</v>
      </c>
      <c r="U407" s="51">
        <f>((VLOOKUP($C407,'Seed History'!$Y$2:$AE$19,3)))</f>
        <v>0.68055555555555558</v>
      </c>
      <c r="V407" s="51">
        <f>((VLOOKUP($C407,'Seed History'!$Y$2:$AE$19,4)))</f>
        <v>2.2857142857142856</v>
      </c>
      <c r="W407" s="51">
        <f>((VLOOKUP($C407,'Seed History'!$Y$2:$AE$19,5)))</f>
        <v>0.25</v>
      </c>
      <c r="X407" s="51">
        <f>((VLOOKUP($C407,'Seed History'!$Y$2:$AE$19,6)))</f>
        <v>0</v>
      </c>
      <c r="Y407" s="51">
        <f>((VLOOKUP($C407,'Seed History'!$Y$2:$AE$19,7)))</f>
        <v>0</v>
      </c>
      <c r="Z407" s="51">
        <f>VLOOKUP('Value Matchup'!$D407,'Team History'!$B$3:$I$354,2)</f>
        <v>6</v>
      </c>
      <c r="AA407" s="51">
        <f>VLOOKUP('Value Matchup'!$D407,'Team History'!$B$3:$I$354,3)</f>
        <v>4</v>
      </c>
      <c r="AB407" s="51">
        <f>VLOOKUP('Value Matchup'!$D407,'Team History'!$B$3:$I$354,4)</f>
        <v>0</v>
      </c>
      <c r="AC407" s="51">
        <f>VLOOKUP('Value Matchup'!$D407,'Team History'!$B$3:$I$354,5)</f>
        <v>0</v>
      </c>
      <c r="AD407" s="51">
        <f>VLOOKUP('Value Matchup'!$D407,'Team History'!$B$3:$I$354,6)</f>
        <v>0</v>
      </c>
      <c r="AE407" s="51">
        <f>VLOOKUP('Value Matchup'!$D407,'Team History'!$B$3:$I$354,7)</f>
        <v>0</v>
      </c>
    </row>
    <row r="408" spans="1:31" ht="15.75" thickBot="1" x14ac:dyDescent="0.3">
      <c r="A408" s="98"/>
      <c r="B408" s="41">
        <v>53</v>
      </c>
      <c r="C408">
        <v>5</v>
      </c>
      <c r="D408" s="13" t="s">
        <v>130</v>
      </c>
      <c r="E408" s="51">
        <f t="shared" si="6"/>
        <v>224.18047757508884</v>
      </c>
      <c r="F408" s="51">
        <f t="shared" si="7"/>
        <v>112.78684064901546</v>
      </c>
      <c r="G408" s="51">
        <f t="shared" si="8"/>
        <v>48.935771523512841</v>
      </c>
      <c r="H408" s="51">
        <f t="shared" si="9"/>
        <v>51.577163092031029</v>
      </c>
      <c r="I408" s="51">
        <f t="shared" si="10"/>
        <v>42.59725173858272</v>
      </c>
      <c r="J408" s="51">
        <f t="shared" si="11"/>
        <v>39.805256243814355</v>
      </c>
      <c r="K408" s="45">
        <f>_xlfn.NORM.DIST(VLOOKUP('Value Matchup'!D408,Ranking!D:O,4),0,11.8,TRUE)</f>
        <v>0.8287284827398006</v>
      </c>
      <c r="L408" s="53">
        <f>(VLOOKUP($D408,'P Adv'!$B$3:$H$356,2))</f>
        <v>0.79</v>
      </c>
      <c r="M408" s="53">
        <f>(VLOOKUP($D408,'P Adv'!$B$3:$H$356,3))</f>
        <v>0.42</v>
      </c>
      <c r="N408" s="53">
        <f>(VLOOKUP($D408,'P Adv'!$B$3:$H$356,4))</f>
        <v>0.18</v>
      </c>
      <c r="O408" s="53">
        <f>(VLOOKUP($D408,'P Adv'!$B$3:$H$356,5))</f>
        <v>0.08</v>
      </c>
      <c r="P408" s="53">
        <f>(VLOOKUP($D408,'P Adv'!$B$3:$H$356,6))</f>
        <v>0.03</v>
      </c>
      <c r="Q408" s="53">
        <f>(VLOOKUP($D408,'P Adv'!$B$3:$H$356,7))</f>
        <v>0.01</v>
      </c>
      <c r="R408" s="52">
        <f>_xlfn.NORM.DIST(VLOOKUP(D408,PASE!B:C,2,FALSE),0,0.25,TRUE)</f>
        <v>0.97060134652448804</v>
      </c>
      <c r="S408" s="50">
        <f>VLOOKUP('Value Matchup'!D408,'Team History'!$B$3:$I$354,8)</f>
        <v>22</v>
      </c>
      <c r="T408" s="51">
        <f>((VLOOKUP($C408,'Seed History'!$Y$2:$AE$19,2)))</f>
        <v>56.578571428571429</v>
      </c>
      <c r="U408" s="51">
        <f>((VLOOKUP($C408,'Seed History'!$Y$2:$AE$19,3)))</f>
        <v>24.820224719101123</v>
      </c>
      <c r="V408" s="51">
        <f>((VLOOKUP($C408,'Seed History'!$Y$2:$AE$19,4)))</f>
        <v>1.7234042553191489</v>
      </c>
      <c r="W408" s="51">
        <f>((VLOOKUP($C408,'Seed History'!$Y$2:$AE$19,5)))</f>
        <v>5.4444444444444446</v>
      </c>
      <c r="X408" s="51">
        <f>((VLOOKUP($C408,'Seed History'!$Y$2:$AE$19,6)))</f>
        <v>1.2857142857142858</v>
      </c>
      <c r="Y408" s="51">
        <f>((VLOOKUP($C408,'Seed History'!$Y$2:$AE$19,7)))</f>
        <v>0</v>
      </c>
      <c r="Z408" s="51">
        <f>VLOOKUP('Value Matchup'!$D408,'Team History'!$B$3:$I$354,2)</f>
        <v>8</v>
      </c>
      <c r="AA408" s="51">
        <f>VLOOKUP('Value Matchup'!$D408,'Team History'!$B$3:$I$354,3)</f>
        <v>4</v>
      </c>
      <c r="AB408" s="51">
        <f>VLOOKUP('Value Matchup'!$D408,'Team History'!$B$3:$I$354,4)</f>
        <v>1</v>
      </c>
      <c r="AC408" s="51">
        <f>VLOOKUP('Value Matchup'!$D408,'Team History'!$B$3:$I$354,5)</f>
        <v>0</v>
      </c>
      <c r="AD408" s="51">
        <f>VLOOKUP('Value Matchup'!$D408,'Team History'!$B$3:$I$354,6)</f>
        <v>0</v>
      </c>
      <c r="AE408" s="51">
        <f>VLOOKUP('Value Matchup'!$D408,'Team History'!$B$3:$I$354,7)</f>
        <v>0</v>
      </c>
    </row>
    <row r="409" spans="1:31" ht="15.75" thickBot="1" x14ac:dyDescent="0.3">
      <c r="A409" s="98"/>
      <c r="B409" s="41">
        <v>54</v>
      </c>
      <c r="C409">
        <v>12</v>
      </c>
      <c r="D409" s="13" t="s">
        <v>293</v>
      </c>
      <c r="E409" s="51">
        <f t="shared" si="6"/>
        <v>25.066602592909657</v>
      </c>
      <c r="F409" s="51">
        <f t="shared" si="7"/>
        <v>11.267125468189374</v>
      </c>
      <c r="G409" s="51">
        <f t="shared" si="8"/>
        <v>6.3093514392454022</v>
      </c>
      <c r="H409" s="51">
        <f t="shared" si="9"/>
        <v>5.9517275525435993</v>
      </c>
      <c r="I409" s="51">
        <f t="shared" si="10"/>
        <v>5.9517275525435993</v>
      </c>
      <c r="J409" s="51">
        <f t="shared" si="11"/>
        <v>5.9517275525435993</v>
      </c>
      <c r="K409" s="45">
        <f>_xlfn.NORM.DIST(VLOOKUP('Value Matchup'!D409,Ranking!D:O,4),0,11.8,TRUE)</f>
        <v>0.17300088316846321</v>
      </c>
      <c r="L409" s="53">
        <f>(VLOOKUP($D409,'P Adv'!$B$3:$H$356,2))</f>
        <v>0.33</v>
      </c>
      <c r="M409" s="53">
        <f>(VLOOKUP($D409,'P Adv'!$B$3:$H$356,3))</f>
        <v>7.0000000000000007E-2</v>
      </c>
      <c r="N409" s="53">
        <f>(VLOOKUP($D409,'P Adv'!$B$3:$H$356,4))</f>
        <v>0.02</v>
      </c>
      <c r="O409" s="53">
        <f>(VLOOKUP($D409,'P Adv'!$B$3:$H$356,5))</f>
        <v>0</v>
      </c>
      <c r="P409" s="53">
        <f>(VLOOKUP($D409,'P Adv'!$B$3:$H$356,6))</f>
        <v>0</v>
      </c>
      <c r="Q409" s="53">
        <f>(VLOOKUP($D409,'P Adv'!$B$3:$H$356,7))</f>
        <v>0</v>
      </c>
      <c r="R409" s="52">
        <f>_xlfn.NORM.DIST(VLOOKUP(D409,PASE!B:C,2,FALSE),0,0.25,TRUE)</f>
        <v>0.17710073756939557</v>
      </c>
      <c r="S409" s="50">
        <f>VLOOKUP('Value Matchup'!D409,'Team History'!$B$3:$I$354,8)</f>
        <v>17</v>
      </c>
      <c r="T409" s="51">
        <f>((VLOOKUP($C409,'Seed History'!$Y$2:$AE$19,2)))</f>
        <v>17.857142857142858</v>
      </c>
      <c r="U409" s="51">
        <f>((VLOOKUP($C409,'Seed History'!$Y$2:$AE$19,3)))</f>
        <v>8.82</v>
      </c>
      <c r="V409" s="51">
        <f>((VLOOKUP($C409,'Seed History'!$Y$2:$AE$19,4)))</f>
        <v>4.7619047619047616E-2</v>
      </c>
      <c r="W409" s="51">
        <f>((VLOOKUP($C409,'Seed History'!$Y$2:$AE$19,5)))</f>
        <v>0</v>
      </c>
      <c r="X409" s="51">
        <f>((VLOOKUP($C409,'Seed History'!$Y$2:$AE$19,6)))</f>
        <v>0</v>
      </c>
      <c r="Y409" s="51">
        <f>((VLOOKUP($C409,'Seed History'!$Y$2:$AE$19,7)))</f>
        <v>0</v>
      </c>
      <c r="Z409" s="51">
        <f>VLOOKUP('Value Matchup'!$D409,'Team History'!$B$3:$I$354,2)</f>
        <v>2</v>
      </c>
      <c r="AA409" s="51">
        <f>VLOOKUP('Value Matchup'!$D409,'Team History'!$B$3:$I$354,3)</f>
        <v>1</v>
      </c>
      <c r="AB409" s="51">
        <f>VLOOKUP('Value Matchup'!$D409,'Team History'!$B$3:$I$354,4)</f>
        <v>0</v>
      </c>
      <c r="AC409" s="51">
        <f>VLOOKUP('Value Matchup'!$D409,'Team History'!$B$3:$I$354,5)</f>
        <v>0</v>
      </c>
      <c r="AD409" s="51">
        <f>VLOOKUP('Value Matchup'!$D409,'Team History'!$B$3:$I$354,6)</f>
        <v>0</v>
      </c>
      <c r="AE409" s="51">
        <f>VLOOKUP('Value Matchup'!$D409,'Team History'!$B$3:$I$354,7)</f>
        <v>0</v>
      </c>
    </row>
    <row r="410" spans="1:31" ht="15.75" thickBot="1" x14ac:dyDescent="0.3">
      <c r="A410" s="98"/>
      <c r="B410" s="41">
        <v>55</v>
      </c>
      <c r="C410">
        <v>4</v>
      </c>
      <c r="D410" s="13" t="s">
        <v>37</v>
      </c>
      <c r="E410" s="51">
        <f t="shared" si="6"/>
        <v>447.97031311379192</v>
      </c>
      <c r="F410" s="51">
        <f t="shared" si="7"/>
        <v>278.94984054444609</v>
      </c>
      <c r="G410" s="51">
        <f t="shared" si="8"/>
        <v>177.24399154050187</v>
      </c>
      <c r="H410" s="51">
        <f t="shared" si="9"/>
        <v>154.26716203697222</v>
      </c>
      <c r="I410" s="51">
        <f t="shared" si="10"/>
        <v>135.53815969655903</v>
      </c>
      <c r="J410" s="51">
        <f t="shared" si="11"/>
        <v>129.53142470317445</v>
      </c>
      <c r="K410" s="45">
        <f>_xlfn.NORM.DIST(VLOOKUP('Value Matchup'!D410,Ranking!D:O,4),0,11.8,TRUE)</f>
        <v>0.69265488995675384</v>
      </c>
      <c r="L410" s="53">
        <f>(VLOOKUP($D410,'P Adv'!$B$3:$H$356,2))</f>
        <v>0.83</v>
      </c>
      <c r="M410" s="53">
        <f>(VLOOKUP($D410,'P Adv'!$B$3:$H$356,3))</f>
        <v>0.49</v>
      </c>
      <c r="N410" s="53">
        <f>(VLOOKUP($D410,'P Adv'!$B$3:$H$356,4))</f>
        <v>0.2</v>
      </c>
      <c r="O410" s="53">
        <f>(VLOOKUP($D410,'P Adv'!$B$3:$H$356,5))</f>
        <v>0.08</v>
      </c>
      <c r="P410" s="53">
        <f>(VLOOKUP($D410,'P Adv'!$B$3:$H$356,6))</f>
        <v>0.03</v>
      </c>
      <c r="Q410" s="53">
        <f>(VLOOKUP($D410,'P Adv'!$B$3:$H$356,7))</f>
        <v>0.01</v>
      </c>
      <c r="R410" s="52">
        <f>_xlfn.NORM.DIST(VLOOKUP(D410,PASE!B:C,2,FALSE),0,0.25,TRUE)</f>
        <v>0.28362499356995524</v>
      </c>
      <c r="S410" s="50">
        <f>VLOOKUP('Value Matchup'!D410,'Team History'!$B$3:$I$354,8)</f>
        <v>131</v>
      </c>
      <c r="T410" s="51">
        <f>((VLOOKUP($C410,'Seed History'!$Y$2:$AE$19,2)))</f>
        <v>88.007142857142853</v>
      </c>
      <c r="U410" s="51">
        <f>((VLOOKUP($C410,'Seed History'!$Y$2:$AE$19,3)))</f>
        <v>39.243243243243242</v>
      </c>
      <c r="V410" s="51">
        <f>((VLOOKUP($C410,'Seed History'!$Y$2:$AE$19,4)))</f>
        <v>6.6818181818181817</v>
      </c>
      <c r="W410" s="51">
        <f>((VLOOKUP($C410,'Seed History'!$Y$2:$AE$19,5)))</f>
        <v>8.0476190476190474</v>
      </c>
      <c r="X410" s="51">
        <f>((VLOOKUP($C410,'Seed History'!$Y$2:$AE$19,6)))</f>
        <v>0.69230769230769229</v>
      </c>
      <c r="Y410" s="51">
        <f>((VLOOKUP($C410,'Seed History'!$Y$2:$AE$19,7)))</f>
        <v>0.33333333333333331</v>
      </c>
      <c r="Z410" s="51">
        <f>VLOOKUP('Value Matchup'!$D410,'Team History'!$B$3:$I$354,2)</f>
        <v>29</v>
      </c>
      <c r="AA410" s="51">
        <f>VLOOKUP('Value Matchup'!$D410,'Team History'!$B$3:$I$354,3)</f>
        <v>20</v>
      </c>
      <c r="AB410" s="51">
        <f>VLOOKUP('Value Matchup'!$D410,'Team History'!$B$3:$I$354,4)</f>
        <v>13</v>
      </c>
      <c r="AC410" s="51">
        <f>VLOOKUP('Value Matchup'!$D410,'Team History'!$B$3:$I$354,5)</f>
        <v>7</v>
      </c>
      <c r="AD410" s="51">
        <f>VLOOKUP('Value Matchup'!$D410,'Team History'!$B$3:$I$354,6)</f>
        <v>3</v>
      </c>
      <c r="AE410" s="51">
        <f>VLOOKUP('Value Matchup'!$D410,'Team History'!$B$3:$I$354,7)</f>
        <v>0</v>
      </c>
    </row>
    <row r="411" spans="1:31" ht="15.75" thickBot="1" x14ac:dyDescent="0.3">
      <c r="A411" s="98"/>
      <c r="B411" s="41">
        <v>56</v>
      </c>
      <c r="C411">
        <v>13</v>
      </c>
      <c r="D411" s="13" t="s">
        <v>307</v>
      </c>
      <c r="E411" s="51">
        <f t="shared" si="6"/>
        <v>7.1914904262921047</v>
      </c>
      <c r="F411" s="51">
        <f t="shared" si="7"/>
        <v>2.7671005706603853</v>
      </c>
      <c r="G411" s="51">
        <f t="shared" si="8"/>
        <v>2.2167380262196454</v>
      </c>
      <c r="H411" s="51">
        <f t="shared" si="9"/>
        <v>2.2167380262196454</v>
      </c>
      <c r="I411" s="51">
        <f t="shared" si="10"/>
        <v>2.2167380262196454</v>
      </c>
      <c r="J411" s="51">
        <f t="shared" si="11"/>
        <v>2.2167380262196454</v>
      </c>
      <c r="K411" s="45">
        <f>_xlfn.NORM.DIST(VLOOKUP('Value Matchup'!D411,Ranking!D:O,4),0,11.8,TRUE)</f>
        <v>0.17300088316846321</v>
      </c>
      <c r="L411" s="53">
        <f>(VLOOKUP($D411,'P Adv'!$B$3:$H$356,2))</f>
        <v>0.21</v>
      </c>
      <c r="M411" s="53">
        <f>(VLOOKUP($D411,'P Adv'!$B$3:$H$356,3))</f>
        <v>0</v>
      </c>
      <c r="N411" s="53">
        <f>(VLOOKUP($D411,'P Adv'!$B$3:$H$356,4))</f>
        <v>0</v>
      </c>
      <c r="O411" s="53">
        <f>(VLOOKUP($D411,'P Adv'!$B$3:$H$356,5))</f>
        <v>0</v>
      </c>
      <c r="P411" s="53">
        <f>(VLOOKUP($D411,'P Adv'!$B$3:$H$356,6))</f>
        <v>0</v>
      </c>
      <c r="Q411" s="53">
        <f>(VLOOKUP($D411,'P Adv'!$B$3:$H$356,7))</f>
        <v>0</v>
      </c>
      <c r="R411" s="52">
        <f>_xlfn.NORM.DIST(VLOOKUP(D411,PASE!B:C,2,FALSE),0,0.25,TRUE)</f>
        <v>0.27034672207546595</v>
      </c>
      <c r="S411" s="50">
        <f>VLOOKUP('Value Matchup'!D411,'Team History'!$B$3:$I$354,8)</f>
        <v>5</v>
      </c>
      <c r="T411" s="51">
        <f>((VLOOKUP($C411,'Seed History'!$Y$2:$AE$19,2)))</f>
        <v>6.0071428571428571</v>
      </c>
      <c r="U411" s="51">
        <f>((VLOOKUP($C411,'Seed History'!$Y$2:$AE$19,3)))</f>
        <v>1.2413793103448276</v>
      </c>
      <c r="V411" s="51">
        <f>((VLOOKUP($C411,'Seed History'!$Y$2:$AE$19,4)))</f>
        <v>0</v>
      </c>
      <c r="W411" s="51">
        <f>((VLOOKUP($C411,'Seed History'!$Y$2:$AE$19,5)))</f>
        <v>0</v>
      </c>
      <c r="X411" s="51">
        <f>((VLOOKUP($C411,'Seed History'!$Y$2:$AE$19,6)))</f>
        <v>0</v>
      </c>
      <c r="Y411" s="51">
        <f>((VLOOKUP($C411,'Seed History'!$Y$2:$AE$19,7)))</f>
        <v>0</v>
      </c>
      <c r="Z411" s="51">
        <f>VLOOKUP('Value Matchup'!$D411,'Team History'!$B$3:$I$354,2)</f>
        <v>0</v>
      </c>
      <c r="AA411" s="51">
        <f>VLOOKUP('Value Matchup'!$D411,'Team History'!$B$3:$I$354,3)</f>
        <v>0</v>
      </c>
      <c r="AB411" s="51">
        <f>VLOOKUP('Value Matchup'!$D411,'Team History'!$B$3:$I$354,4)</f>
        <v>0</v>
      </c>
      <c r="AC411" s="51">
        <f>VLOOKUP('Value Matchup'!$D411,'Team History'!$B$3:$I$354,5)</f>
        <v>0</v>
      </c>
      <c r="AD411" s="51">
        <f>VLOOKUP('Value Matchup'!$D411,'Team History'!$B$3:$I$354,6)</f>
        <v>0</v>
      </c>
      <c r="AE411" s="51">
        <f>VLOOKUP('Value Matchup'!$D411,'Team History'!$B$3:$I$354,7)</f>
        <v>0</v>
      </c>
    </row>
    <row r="412" spans="1:31" ht="15.75" thickBot="1" x14ac:dyDescent="0.3">
      <c r="A412" s="98"/>
      <c r="B412" s="41">
        <v>57</v>
      </c>
      <c r="C412">
        <v>6</v>
      </c>
      <c r="D412" s="13" t="s">
        <v>238</v>
      </c>
      <c r="E412" s="51">
        <f t="shared" si="6"/>
        <v>197.36700519257519</v>
      </c>
      <c r="F412" s="51">
        <f t="shared" si="7"/>
        <v>93.124015367639245</v>
      </c>
      <c r="G412" s="51">
        <f t="shared" si="8"/>
        <v>59.259731580422539</v>
      </c>
      <c r="H412" s="51">
        <f t="shared" si="9"/>
        <v>49.247721339066281</v>
      </c>
      <c r="I412" s="51">
        <f t="shared" si="10"/>
        <v>48.196086095777169</v>
      </c>
      <c r="J412" s="51">
        <f t="shared" si="11"/>
        <v>46.865128630781271</v>
      </c>
      <c r="K412" s="45">
        <f>_xlfn.NORM.DIST(VLOOKUP('Value Matchup'!D412,Ranking!D:O,4),0,11.8,TRUE)</f>
        <v>0.69265488995675384</v>
      </c>
      <c r="L412" s="53">
        <f>(VLOOKUP($D412,'P Adv'!$B$3:$H$356,2))</f>
        <v>0.71</v>
      </c>
      <c r="M412" s="53">
        <f>(VLOOKUP($D412,'P Adv'!$B$3:$H$356,3))</f>
        <v>0.31</v>
      </c>
      <c r="N412" s="53">
        <f>(VLOOKUP($D412,'P Adv'!$B$3:$H$356,4))</f>
        <v>0.15</v>
      </c>
      <c r="O412" s="53">
        <f>(VLOOKUP($D412,'P Adv'!$B$3:$H$356,5))</f>
        <v>0.06</v>
      </c>
      <c r="P412" s="53">
        <f>(VLOOKUP($D412,'P Adv'!$B$3:$H$356,6))</f>
        <v>0.02</v>
      </c>
      <c r="Q412" s="53">
        <f>(VLOOKUP($D412,'P Adv'!$B$3:$H$356,7))</f>
        <v>0.01</v>
      </c>
      <c r="R412" s="52">
        <f>_xlfn.NORM.DIST(VLOOKUP(D412,PASE!B:C,2,FALSE),0,0.25,TRUE)</f>
        <v>0.35049406803833083</v>
      </c>
      <c r="S412" s="50">
        <f>VLOOKUP('Value Matchup'!D412,'Team History'!$B$3:$I$354,8)</f>
        <v>44</v>
      </c>
      <c r="T412" s="51">
        <f>((VLOOKUP($C412,'Seed History'!$Y$2:$AE$19,2)))</f>
        <v>56.578571428571429</v>
      </c>
      <c r="U412" s="51">
        <f>((VLOOKUP($C412,'Seed History'!$Y$2:$AE$19,3)))</f>
        <v>19.820224719101123</v>
      </c>
      <c r="V412" s="51">
        <f>((VLOOKUP($C412,'Seed History'!$Y$2:$AE$19,4)))</f>
        <v>4.666666666666667</v>
      </c>
      <c r="W412" s="51">
        <f>((VLOOKUP($C412,'Seed History'!$Y$2:$AE$19,5)))</f>
        <v>0.6428571428571429</v>
      </c>
      <c r="X412" s="51">
        <f>((VLOOKUP($C412,'Seed History'!$Y$2:$AE$19,6)))</f>
        <v>1.3333333333333333</v>
      </c>
      <c r="Y412" s="51">
        <f>((VLOOKUP($C412,'Seed History'!$Y$2:$AE$19,7)))</f>
        <v>0.5</v>
      </c>
      <c r="Z412" s="51">
        <f>VLOOKUP('Value Matchup'!$D412,'Team History'!$B$3:$I$354,2)</f>
        <v>12</v>
      </c>
      <c r="AA412" s="51">
        <f>VLOOKUP('Value Matchup'!$D412,'Team History'!$B$3:$I$354,3)</f>
        <v>5</v>
      </c>
      <c r="AB412" s="51">
        <f>VLOOKUP('Value Matchup'!$D412,'Team History'!$B$3:$I$354,4)</f>
        <v>1</v>
      </c>
      <c r="AC412" s="51">
        <f>VLOOKUP('Value Matchup'!$D412,'Team History'!$B$3:$I$354,5)</f>
        <v>0</v>
      </c>
      <c r="AD412" s="51">
        <f>VLOOKUP('Value Matchup'!$D412,'Team History'!$B$3:$I$354,6)</f>
        <v>0</v>
      </c>
      <c r="AE412" s="51">
        <f>VLOOKUP('Value Matchup'!$D412,'Team History'!$B$3:$I$354,7)</f>
        <v>0</v>
      </c>
    </row>
    <row r="413" spans="1:31" ht="15.75" thickBot="1" x14ac:dyDescent="0.3">
      <c r="A413" s="98"/>
      <c r="B413" s="41">
        <v>58</v>
      </c>
      <c r="C413">
        <v>11</v>
      </c>
      <c r="D413" s="13" t="s">
        <v>316</v>
      </c>
      <c r="E413" s="51">
        <f t="shared" si="6"/>
        <v>51.547460105838368</v>
      </c>
      <c r="F413" s="51">
        <f t="shared" si="7"/>
        <v>42.816797532767978</v>
      </c>
      <c r="G413" s="51">
        <f t="shared" si="8"/>
        <v>38.259799125732805</v>
      </c>
      <c r="H413" s="51">
        <f t="shared" si="9"/>
        <v>36.849299618793353</v>
      </c>
      <c r="I413" s="51">
        <f t="shared" si="10"/>
        <v>34.909862796751597</v>
      </c>
      <c r="J413" s="51">
        <f t="shared" si="11"/>
        <v>34.425003591241158</v>
      </c>
      <c r="K413" s="45">
        <f>_xlfn.NORM.DIST(VLOOKUP('Value Matchup'!D413,Ranking!D:O,4),0,11.8,TRUE)</f>
        <v>0.16699664825557986</v>
      </c>
      <c r="L413" s="53">
        <f>(VLOOKUP($D413,'P Adv'!$B$3:$H$356,2))</f>
        <v>0</v>
      </c>
      <c r="M413" s="53">
        <f>(VLOOKUP($D413,'P Adv'!$B$3:$H$356,3))</f>
        <v>0</v>
      </c>
      <c r="N413" s="53">
        <f>(VLOOKUP($D413,'P Adv'!$B$3:$H$356,4))</f>
        <v>0</v>
      </c>
      <c r="O413" s="53">
        <f>(VLOOKUP($D413,'P Adv'!$B$3:$H$356,5))</f>
        <v>0</v>
      </c>
      <c r="P413" s="53">
        <f>(VLOOKUP($D413,'P Adv'!$B$3:$H$356,6))</f>
        <v>0</v>
      </c>
      <c r="Q413" s="53">
        <f>(VLOOKUP($D413,'P Adv'!$B$3:$H$356,7))</f>
        <v>0</v>
      </c>
      <c r="R413" s="52">
        <f>_xlfn.NORM.DIST(VLOOKUP(D413,PASE!B:C,2,FALSE),0,0.25,TRUE)</f>
        <v>0.31786255725485896</v>
      </c>
      <c r="S413" s="50">
        <f>VLOOKUP('Value Matchup'!D413,'Team History'!$B$3:$I$354,8)</f>
        <v>71</v>
      </c>
      <c r="T413" s="51">
        <f>((VLOOKUP($C413,'Seed History'!$Y$2:$AE$19,2)))</f>
        <v>19.314285714285713</v>
      </c>
      <c r="U413" s="51">
        <f>((VLOOKUP($C413,'Seed History'!$Y$2:$AE$19,3)))</f>
        <v>9.3076923076923084</v>
      </c>
      <c r="V413" s="51">
        <f>((VLOOKUP($C413,'Seed History'!$Y$2:$AE$19,4)))</f>
        <v>2.9090909090909092</v>
      </c>
      <c r="W413" s="51">
        <f>((VLOOKUP($C413,'Seed History'!$Y$2:$AE$19,5)))</f>
        <v>2</v>
      </c>
      <c r="X413" s="51">
        <f>((VLOOKUP($C413,'Seed History'!$Y$2:$AE$19,6)))</f>
        <v>0</v>
      </c>
      <c r="Y413" s="51">
        <f>((VLOOKUP($C413,'Seed History'!$Y$2:$AE$19,7)))</f>
        <v>0</v>
      </c>
      <c r="Z413" s="51">
        <f>VLOOKUP('Value Matchup'!$D413,'Team History'!$B$3:$I$354,2)</f>
        <v>16</v>
      </c>
      <c r="AA413" s="51">
        <f>VLOOKUP('Value Matchup'!$D413,'Team History'!$B$3:$I$354,3)</f>
        <v>8</v>
      </c>
      <c r="AB413" s="51">
        <f>VLOOKUP('Value Matchup'!$D413,'Team History'!$B$3:$I$354,4)</f>
        <v>5</v>
      </c>
      <c r="AC413" s="51">
        <f>VLOOKUP('Value Matchup'!$D413,'Team History'!$B$3:$I$354,5)</f>
        <v>3</v>
      </c>
      <c r="AD413" s="51">
        <f>VLOOKUP('Value Matchup'!$D413,'Team History'!$B$3:$I$354,6)</f>
        <v>1</v>
      </c>
      <c r="AE413" s="51">
        <f>VLOOKUP('Value Matchup'!$D413,'Team History'!$B$3:$I$354,7)</f>
        <v>0</v>
      </c>
    </row>
    <row r="414" spans="1:31" ht="15.75" thickBot="1" x14ac:dyDescent="0.3">
      <c r="A414" s="98"/>
      <c r="B414" s="41">
        <v>59</v>
      </c>
      <c r="C414">
        <v>3</v>
      </c>
      <c r="D414" s="13" t="s">
        <v>226</v>
      </c>
      <c r="E414" s="51">
        <f t="shared" si="6"/>
        <v>178.35101830387566</v>
      </c>
      <c r="F414" s="51">
        <f t="shared" si="7"/>
        <v>68.603708217367313</v>
      </c>
      <c r="G414" s="51">
        <f t="shared" si="8"/>
        <v>24.366414084662864</v>
      </c>
      <c r="H414" s="51">
        <f t="shared" si="9"/>
        <v>12.533155418739941</v>
      </c>
      <c r="I414" s="51">
        <f t="shared" si="10"/>
        <v>9.9709315343422542</v>
      </c>
      <c r="J414" s="51">
        <f t="shared" si="11"/>
        <v>6.3983935631088462</v>
      </c>
      <c r="K414" s="45">
        <f>_xlfn.NORM.DIST(VLOOKUP('Value Matchup'!D414,Ranking!D:O,4),0,11.8,TRUE)</f>
        <v>0.69265488995675384</v>
      </c>
      <c r="L414" s="53">
        <f>(VLOOKUP($D414,'P Adv'!$B$3:$H$356,2))</f>
        <v>0.9</v>
      </c>
      <c r="M414" s="53">
        <f>(VLOOKUP($D414,'P Adv'!$B$3:$H$356,3))</f>
        <v>0.56000000000000005</v>
      </c>
      <c r="N414" s="53">
        <f>(VLOOKUP($D414,'P Adv'!$B$3:$H$356,4))</f>
        <v>0.26</v>
      </c>
      <c r="O414" s="53">
        <f>(VLOOKUP($D414,'P Adv'!$B$3:$H$356,5))</f>
        <v>0.1</v>
      </c>
      <c r="P414" s="53">
        <f>(VLOOKUP($D414,'P Adv'!$B$3:$H$356,6))</f>
        <v>0.04</v>
      </c>
      <c r="Q414" s="53">
        <f>(VLOOKUP($D414,'P Adv'!$B$3:$H$356,7))</f>
        <v>0.01</v>
      </c>
      <c r="R414" s="52">
        <f>_xlfn.NORM.DIST(VLOOKUP(D414,PASE!B:C,2,FALSE),0,0.25,TRUE)</f>
        <v>4.134436156753063E-2</v>
      </c>
      <c r="S414" s="50">
        <f>VLOOKUP('Value Matchup'!D414,'Team History'!$B$3:$I$354,8)</f>
        <v>7</v>
      </c>
      <c r="T414" s="51">
        <f>((VLOOKUP($C414,'Seed History'!$Y$2:$AE$19,2)))</f>
        <v>101.15</v>
      </c>
      <c r="U414" s="51">
        <f>((VLOOKUP($C414,'Seed History'!$Y$2:$AE$19,3)))</f>
        <v>46.016806722689076</v>
      </c>
      <c r="V414" s="51">
        <f>((VLOOKUP($C414,'Seed History'!$Y$2:$AE$19,4)))</f>
        <v>17.513513513513512</v>
      </c>
      <c r="W414" s="51">
        <f>((VLOOKUP($C414,'Seed History'!$Y$2:$AE$19,5)))</f>
        <v>8.0277777777777786</v>
      </c>
      <c r="X414" s="51">
        <f>((VLOOKUP($C414,'Seed History'!$Y$2:$AE$19,6)))</f>
        <v>5.882352941176471</v>
      </c>
      <c r="Y414" s="51">
        <f>((VLOOKUP($C414,'Seed History'!$Y$2:$AE$19,7)))</f>
        <v>1.6</v>
      </c>
      <c r="Z414" s="51">
        <f>VLOOKUP('Value Matchup'!$D414,'Team History'!$B$3:$I$354,2)</f>
        <v>1</v>
      </c>
      <c r="AA414" s="51">
        <f>VLOOKUP('Value Matchup'!$D414,'Team History'!$B$3:$I$354,3)</f>
        <v>0</v>
      </c>
      <c r="AB414" s="51">
        <f>VLOOKUP('Value Matchup'!$D414,'Team History'!$B$3:$I$354,4)</f>
        <v>0</v>
      </c>
      <c r="AC414" s="51">
        <f>VLOOKUP('Value Matchup'!$D414,'Team History'!$B$3:$I$354,5)</f>
        <v>0</v>
      </c>
      <c r="AD414" s="51">
        <f>VLOOKUP('Value Matchup'!$D414,'Team History'!$B$3:$I$354,6)</f>
        <v>0</v>
      </c>
      <c r="AE414" s="51">
        <f>VLOOKUP('Value Matchup'!$D414,'Team History'!$B$3:$I$354,7)</f>
        <v>0</v>
      </c>
    </row>
    <row r="415" spans="1:31" ht="15.75" thickBot="1" x14ac:dyDescent="0.3">
      <c r="A415" s="98"/>
      <c r="B415" s="41">
        <v>60</v>
      </c>
      <c r="C415">
        <v>14</v>
      </c>
      <c r="D415" s="13" t="s">
        <v>216</v>
      </c>
      <c r="E415" s="51">
        <f t="shared" si="6"/>
        <v>21.329166080207109</v>
      </c>
      <c r="F415" s="51">
        <f t="shared" si="7"/>
        <v>12.119453568925234</v>
      </c>
      <c r="G415" s="51">
        <f t="shared" si="8"/>
        <v>11.658408441271584</v>
      </c>
      <c r="H415" s="51">
        <f t="shared" si="9"/>
        <v>11.658408441271584</v>
      </c>
      <c r="I415" s="51">
        <f t="shared" si="10"/>
        <v>11.658408441271584</v>
      </c>
      <c r="J415" s="51">
        <f t="shared" si="11"/>
        <v>11.658408441271584</v>
      </c>
      <c r="K415" s="45">
        <f>_xlfn.NORM.DIST(VLOOKUP('Value Matchup'!D415,Ranking!D:O,4),0,11.8,TRUE)</f>
        <v>0.79422996061476014</v>
      </c>
      <c r="L415" s="53">
        <f>(VLOOKUP($D415,'P Adv'!$B$3:$H$356,2))</f>
        <v>0.09</v>
      </c>
      <c r="M415" s="53">
        <f>(VLOOKUP($D415,'P Adv'!$B$3:$H$356,3))</f>
        <v>0.02</v>
      </c>
      <c r="N415" s="53">
        <f>(VLOOKUP($D415,'P Adv'!$B$3:$H$356,4))</f>
        <v>0</v>
      </c>
      <c r="O415" s="53">
        <f>(VLOOKUP($D415,'P Adv'!$B$3:$H$356,5))</f>
        <v>0</v>
      </c>
      <c r="P415" s="53">
        <f>(VLOOKUP($D415,'P Adv'!$B$3:$H$356,6))</f>
        <v>0</v>
      </c>
      <c r="Q415" s="53">
        <f>(VLOOKUP($D415,'P Adv'!$B$3:$H$356,7))</f>
        <v>0</v>
      </c>
      <c r="R415" s="52">
        <f>_xlfn.NORM.DIST(VLOOKUP(D415,PASE!B:C,2,FALSE),0,0.25,TRUE)</f>
        <v>0.87125695956689486</v>
      </c>
      <c r="S415" s="50">
        <f>VLOOKUP('Value Matchup'!D415,'Team History'!$B$3:$I$354,8)</f>
        <v>7</v>
      </c>
      <c r="T415" s="51">
        <f>((VLOOKUP($C415,'Seed History'!$Y$2:$AE$19,2)))</f>
        <v>3.15</v>
      </c>
      <c r="U415" s="51">
        <f>((VLOOKUP($C415,'Seed History'!$Y$2:$AE$19,3)))</f>
        <v>0.19047619047619047</v>
      </c>
      <c r="V415" s="51">
        <f>((VLOOKUP($C415,'Seed History'!$Y$2:$AE$19,4)))</f>
        <v>0</v>
      </c>
      <c r="W415" s="51">
        <f>((VLOOKUP($C415,'Seed History'!$Y$2:$AE$19,5)))</f>
        <v>0</v>
      </c>
      <c r="X415" s="51">
        <f>((VLOOKUP($C415,'Seed History'!$Y$2:$AE$19,6)))</f>
        <v>0</v>
      </c>
      <c r="Y415" s="51">
        <f>((VLOOKUP($C415,'Seed History'!$Y$2:$AE$19,7)))</f>
        <v>0</v>
      </c>
      <c r="Z415" s="51">
        <f>VLOOKUP('Value Matchup'!$D415,'Team History'!$B$3:$I$354,2)</f>
        <v>2</v>
      </c>
      <c r="AA415" s="51">
        <f>VLOOKUP('Value Matchup'!$D415,'Team History'!$B$3:$I$354,3)</f>
        <v>0</v>
      </c>
      <c r="AB415" s="51">
        <f>VLOOKUP('Value Matchup'!$D415,'Team History'!$B$3:$I$354,4)</f>
        <v>0</v>
      </c>
      <c r="AC415" s="51">
        <f>VLOOKUP('Value Matchup'!$D415,'Team History'!$B$3:$I$354,5)</f>
        <v>0</v>
      </c>
      <c r="AD415" s="51">
        <f>VLOOKUP('Value Matchup'!$D415,'Team History'!$B$3:$I$354,6)</f>
        <v>0</v>
      </c>
      <c r="AE415" s="51">
        <f>VLOOKUP('Value Matchup'!$D415,'Team History'!$B$3:$I$354,7)</f>
        <v>0</v>
      </c>
    </row>
    <row r="416" spans="1:31" ht="15.75" thickBot="1" x14ac:dyDescent="0.3">
      <c r="A416" s="98"/>
      <c r="B416" s="41">
        <v>61</v>
      </c>
      <c r="C416">
        <v>7</v>
      </c>
      <c r="D416" s="13" t="s">
        <v>42</v>
      </c>
      <c r="E416" s="51">
        <f t="shared" si="6"/>
        <v>38.9714628973313</v>
      </c>
      <c r="F416" s="51">
        <f t="shared" si="7"/>
        <v>3.8845518175896885</v>
      </c>
      <c r="G416" s="51">
        <f t="shared" si="8"/>
        <v>1.666982763238638</v>
      </c>
      <c r="H416" s="51">
        <f t="shared" si="9"/>
        <v>0.86429720950226829</v>
      </c>
      <c r="I416" s="51">
        <f t="shared" si="10"/>
        <v>0.72101113765506708</v>
      </c>
      <c r="J416" s="51">
        <f t="shared" si="11"/>
        <v>0.831935928063539</v>
      </c>
      <c r="K416" s="45">
        <f>_xlfn.NORM.DIST(VLOOKUP('Value Matchup'!D416,Ranking!D:O,4),0,11.8,TRUE)</f>
        <v>4.1473749649760059E-3</v>
      </c>
      <c r="L416" s="53">
        <f>(VLOOKUP($D416,'P Adv'!$B$3:$H$356,2))</f>
        <v>0.55000000000000004</v>
      </c>
      <c r="M416" s="53">
        <f>(VLOOKUP($D416,'P Adv'!$B$3:$H$356,3))</f>
        <v>0.14000000000000001</v>
      </c>
      <c r="N416" s="53">
        <f>(VLOOKUP($D416,'P Adv'!$B$3:$H$356,4))</f>
        <v>0.05</v>
      </c>
      <c r="O416" s="53">
        <f>(VLOOKUP($D416,'P Adv'!$B$3:$H$356,5))</f>
        <v>0.01</v>
      </c>
      <c r="P416" s="53">
        <f>(VLOOKUP($D416,'P Adv'!$B$3:$H$356,6))</f>
        <v>0</v>
      </c>
      <c r="Q416" s="53">
        <f>(VLOOKUP($D416,'P Adv'!$B$3:$H$356,7))</f>
        <v>0</v>
      </c>
      <c r="R416" s="52">
        <f>_xlfn.NORM.DIST(VLOOKUP(D416,PASE!B:C,2,FALSE),0,0.25,TRUE)</f>
        <v>0.1622398106477318</v>
      </c>
      <c r="S416" s="50">
        <f>VLOOKUP('Value Matchup'!D416,'Team History'!$B$3:$I$354,8)</f>
        <v>4</v>
      </c>
      <c r="T416" s="51">
        <f>((VLOOKUP($C416,'Seed History'!$Y$2:$AE$19,2)))</f>
        <v>50.4</v>
      </c>
      <c r="U416" s="51">
        <f>((VLOOKUP($C416,'Seed History'!$Y$2:$AE$19,3)))</f>
        <v>8.6785714285714288</v>
      </c>
      <c r="V416" s="51">
        <f>((VLOOKUP($C416,'Seed History'!$Y$2:$AE$19,4)))</f>
        <v>3.7037037037037037</v>
      </c>
      <c r="W416" s="51">
        <f>((VLOOKUP($C416,'Seed History'!$Y$2:$AE$19,5)))</f>
        <v>0.9</v>
      </c>
      <c r="X416" s="51">
        <f>((VLOOKUP($C416,'Seed History'!$Y$2:$AE$19,6)))</f>
        <v>0.33333333333333331</v>
      </c>
      <c r="Y416" s="51">
        <f>((VLOOKUP($C416,'Seed History'!$Y$2:$AE$19,7)))</f>
        <v>1</v>
      </c>
      <c r="Z416" s="51">
        <f>VLOOKUP('Value Matchup'!$D416,'Team History'!$B$3:$I$354,2)</f>
        <v>0</v>
      </c>
      <c r="AA416" s="51">
        <f>VLOOKUP('Value Matchup'!$D416,'Team History'!$B$3:$I$354,3)</f>
        <v>0</v>
      </c>
      <c r="AB416" s="51">
        <f>VLOOKUP('Value Matchup'!$D416,'Team History'!$B$3:$I$354,4)</f>
        <v>0</v>
      </c>
      <c r="AC416" s="51">
        <f>VLOOKUP('Value Matchup'!$D416,'Team History'!$B$3:$I$354,5)</f>
        <v>0</v>
      </c>
      <c r="AD416" s="51">
        <f>VLOOKUP('Value Matchup'!$D416,'Team History'!$B$3:$I$354,6)</f>
        <v>0</v>
      </c>
      <c r="AE416" s="51">
        <f>VLOOKUP('Value Matchup'!$D416,'Team History'!$B$3:$I$354,7)</f>
        <v>0</v>
      </c>
    </row>
    <row r="417" spans="1:31" ht="15.75" thickBot="1" x14ac:dyDescent="0.3">
      <c r="A417" s="98"/>
      <c r="B417" s="41">
        <v>62</v>
      </c>
      <c r="C417">
        <v>10</v>
      </c>
      <c r="D417" s="13" t="s">
        <v>87</v>
      </c>
      <c r="E417" s="51">
        <f t="shared" si="6"/>
        <v>85.717030379945271</v>
      </c>
      <c r="F417" s="51">
        <f t="shared" si="7"/>
        <v>48.694242511734167</v>
      </c>
      <c r="G417" s="51">
        <f t="shared" si="8"/>
        <v>36.572028003764643</v>
      </c>
      <c r="H417" s="51">
        <f t="shared" si="9"/>
        <v>32.311161715712259</v>
      </c>
      <c r="I417" s="51">
        <f t="shared" si="10"/>
        <v>31.877090505273621</v>
      </c>
      <c r="J417" s="51">
        <f t="shared" si="11"/>
        <v>30.8145208217645</v>
      </c>
      <c r="K417" s="45">
        <f>_xlfn.NORM.DIST(VLOOKUP('Value Matchup'!D417,Ranking!D:O,4),0,11.8,TRUE)</f>
        <v>0.24222835267390624</v>
      </c>
      <c r="L417" s="53">
        <f>(VLOOKUP($D417,'P Adv'!$B$3:$H$356,2))</f>
        <v>0.4</v>
      </c>
      <c r="M417" s="53">
        <f>(VLOOKUP($D417,'P Adv'!$B$3:$H$356,3))</f>
        <v>0.08</v>
      </c>
      <c r="N417" s="53">
        <f>(VLOOKUP($D417,'P Adv'!$B$3:$H$356,4))</f>
        <v>0.02</v>
      </c>
      <c r="O417" s="53">
        <f>(VLOOKUP($D417,'P Adv'!$B$3:$H$356,5))</f>
        <v>0.01</v>
      </c>
      <c r="P417" s="53">
        <f>(VLOOKUP($D417,'P Adv'!$B$3:$H$356,6))</f>
        <v>0</v>
      </c>
      <c r="Q417" s="53">
        <f>(VLOOKUP($D417,'P Adv'!$B$3:$H$356,7))</f>
        <v>0</v>
      </c>
      <c r="R417" s="52">
        <f>_xlfn.NORM.DIST(VLOOKUP(D417,PASE!B:C,2,FALSE),0,0.25,TRUE)</f>
        <v>0.82034133083521454</v>
      </c>
      <c r="S417" s="50">
        <f>VLOOKUP('Value Matchup'!D417,'Team History'!$B$3:$I$354,8)</f>
        <v>29</v>
      </c>
      <c r="T417" s="51">
        <f>((VLOOKUP($C417,'Seed History'!$Y$2:$AE$19,2)))</f>
        <v>21.607142857142858</v>
      </c>
      <c r="U417" s="51">
        <f>((VLOOKUP($C417,'Seed History'!$Y$2:$AE$19,3)))</f>
        <v>9.6181818181818191</v>
      </c>
      <c r="V417" s="51">
        <f>((VLOOKUP($C417,'Seed History'!$Y$2:$AE$19,4)))</f>
        <v>2.7826086956521738</v>
      </c>
      <c r="W417" s="51">
        <f>((VLOOKUP($C417,'Seed History'!$Y$2:$AE$19,5)))</f>
        <v>0.125</v>
      </c>
      <c r="X417" s="51">
        <f>((VLOOKUP($C417,'Seed History'!$Y$2:$AE$19,6)))</f>
        <v>0</v>
      </c>
      <c r="Y417" s="51">
        <f>((VLOOKUP($C417,'Seed History'!$Y$2:$AE$19,7)))</f>
        <v>0</v>
      </c>
      <c r="Z417" s="51">
        <f>VLOOKUP('Value Matchup'!$D417,'Team History'!$B$3:$I$354,2)</f>
        <v>8</v>
      </c>
      <c r="AA417" s="51">
        <f>VLOOKUP('Value Matchup'!$D417,'Team History'!$B$3:$I$354,3)</f>
        <v>4</v>
      </c>
      <c r="AB417" s="51">
        <f>VLOOKUP('Value Matchup'!$D417,'Team History'!$B$3:$I$354,4)</f>
        <v>2</v>
      </c>
      <c r="AC417" s="51">
        <f>VLOOKUP('Value Matchup'!$D417,'Team History'!$B$3:$I$354,5)</f>
        <v>1</v>
      </c>
      <c r="AD417" s="51">
        <f>VLOOKUP('Value Matchup'!$D417,'Team History'!$B$3:$I$354,6)</f>
        <v>1</v>
      </c>
      <c r="AE417" s="51">
        <f>VLOOKUP('Value Matchup'!$D417,'Team History'!$B$3:$I$354,7)</f>
        <v>0</v>
      </c>
    </row>
    <row r="418" spans="1:31" ht="15.75" thickBot="1" x14ac:dyDescent="0.3">
      <c r="A418" s="98"/>
      <c r="B418" s="41">
        <v>63</v>
      </c>
      <c r="C418">
        <v>2</v>
      </c>
      <c r="D418" s="13" t="s">
        <v>26</v>
      </c>
      <c r="E418" s="51">
        <f t="shared" si="6"/>
        <v>676.32625704172119</v>
      </c>
      <c r="F418" s="51">
        <f t="shared" si="7"/>
        <v>445.29175281128522</v>
      </c>
      <c r="G418" s="51">
        <f t="shared" si="8"/>
        <v>354.50476133151886</v>
      </c>
      <c r="H418" s="51">
        <f t="shared" si="9"/>
        <v>240.60116532378157</v>
      </c>
      <c r="I418" s="51">
        <f t="shared" si="10"/>
        <v>208.45322605219496</v>
      </c>
      <c r="J418" s="51">
        <f t="shared" si="11"/>
        <v>191.41717713429691</v>
      </c>
      <c r="K418" s="45">
        <f>_xlfn.NORM.DIST(VLOOKUP('Value Matchup'!D418,Ranking!D:O,4),0,11.8,TRUE)</f>
        <v>0.69265488995675384</v>
      </c>
      <c r="L418" s="53">
        <f>(VLOOKUP($D418,'P Adv'!$B$3:$H$356,2))</f>
        <v>0.96</v>
      </c>
      <c r="M418" s="53">
        <f>(VLOOKUP($D418,'P Adv'!$B$3:$H$356,3))</f>
        <v>0.7</v>
      </c>
      <c r="N418" s="53">
        <f>(VLOOKUP($D418,'P Adv'!$B$3:$H$356,4))</f>
        <v>0.43</v>
      </c>
      <c r="O418" s="53">
        <f>(VLOOKUP($D418,'P Adv'!$B$3:$H$356,5))</f>
        <v>0.2</v>
      </c>
      <c r="P418" s="53">
        <f>(VLOOKUP($D418,'P Adv'!$B$3:$H$356,6))</f>
        <v>0.09</v>
      </c>
      <c r="Q418" s="53">
        <f>(VLOOKUP($D418,'P Adv'!$B$3:$H$356,7))</f>
        <v>0.03</v>
      </c>
      <c r="R418" s="52">
        <f>_xlfn.NORM.DIST(VLOOKUP(D418,PASE!B:C,2,FALSE),0,0.25,TRUE)</f>
        <v>0.91446570395499605</v>
      </c>
      <c r="S418" s="50">
        <f>VLOOKUP('Value Matchup'!D418,'Team History'!$B$3:$I$354,8)</f>
        <v>115</v>
      </c>
      <c r="T418" s="51">
        <f>((VLOOKUP($C418,'Seed History'!$Y$2:$AE$19,2)))</f>
        <v>124.45714285714286</v>
      </c>
      <c r="U418" s="51">
        <f>((VLOOKUP($C418,'Seed History'!$Y$2:$AE$19,3)))</f>
        <v>60.007575757575758</v>
      </c>
      <c r="V418" s="51">
        <f>((VLOOKUP($C418,'Seed History'!$Y$2:$AE$19,4)))</f>
        <v>46.022471910112358</v>
      </c>
      <c r="W418" s="51">
        <f>((VLOOKUP($C418,'Seed History'!$Y$2:$AE$19,5)))</f>
        <v>13.140625</v>
      </c>
      <c r="X418" s="51">
        <f>((VLOOKUP($C418,'Seed History'!$Y$2:$AE$19,6)))</f>
        <v>5.8275862068965516</v>
      </c>
      <c r="Y418" s="51">
        <f>((VLOOKUP($C418,'Seed History'!$Y$2:$AE$19,7)))</f>
        <v>1.9230769230769231</v>
      </c>
      <c r="Z418" s="51">
        <f>VLOOKUP('Value Matchup'!$D418,'Team History'!$B$3:$I$354,2)</f>
        <v>24</v>
      </c>
      <c r="AA418" s="51">
        <f>VLOOKUP('Value Matchup'!$D418,'Team History'!$B$3:$I$354,3)</f>
        <v>18</v>
      </c>
      <c r="AB418" s="51">
        <f>VLOOKUP('Value Matchup'!$D418,'Team History'!$B$3:$I$354,4)</f>
        <v>13</v>
      </c>
      <c r="AC418" s="51">
        <f>VLOOKUP('Value Matchup'!$D418,'Team History'!$B$3:$I$354,5)</f>
        <v>5</v>
      </c>
      <c r="AD418" s="51">
        <f>VLOOKUP('Value Matchup'!$D418,'Team History'!$B$3:$I$354,6)</f>
        <v>2</v>
      </c>
      <c r="AE418" s="51">
        <f>VLOOKUP('Value Matchup'!$D418,'Team History'!$B$3:$I$354,7)</f>
        <v>0</v>
      </c>
    </row>
    <row r="419" spans="1:31" ht="15.75" thickBot="1" x14ac:dyDescent="0.3">
      <c r="A419" s="98"/>
      <c r="B419" s="41">
        <v>64</v>
      </c>
      <c r="C419">
        <v>15</v>
      </c>
      <c r="D419" s="13" t="s">
        <v>107</v>
      </c>
      <c r="E419" s="51" t="e">
        <f t="shared" si="6"/>
        <v>#N/A</v>
      </c>
      <c r="F419" s="51" t="e">
        <f t="shared" si="7"/>
        <v>#N/A</v>
      </c>
      <c r="G419" s="51" t="e">
        <f t="shared" si="8"/>
        <v>#N/A</v>
      </c>
      <c r="H419" s="51" t="e">
        <f t="shared" si="9"/>
        <v>#N/A</v>
      </c>
      <c r="I419" s="51" t="e">
        <f t="shared" si="10"/>
        <v>#N/A</v>
      </c>
      <c r="J419" s="51" t="e">
        <f t="shared" si="11"/>
        <v>#N/A</v>
      </c>
      <c r="K419" s="45" t="e">
        <f>_xlfn.NORM.DIST(VLOOKUP('Value Matchup'!D419,Ranking!D:O,4),0,11.8,TRUE)</f>
        <v>#N/A</v>
      </c>
      <c r="L419" s="53">
        <f>(VLOOKUP($D419,'P Adv'!$B$3:$H$356,2))</f>
        <v>0.04</v>
      </c>
      <c r="M419" s="53">
        <f>(VLOOKUP($D419,'P Adv'!$B$3:$H$356,3))</f>
        <v>0</v>
      </c>
      <c r="N419" s="53">
        <f>(VLOOKUP($D419,'P Adv'!$B$3:$H$356,4))</f>
        <v>0</v>
      </c>
      <c r="O419" s="53">
        <f>(VLOOKUP($D419,'P Adv'!$B$3:$H$356,5))</f>
        <v>0</v>
      </c>
      <c r="P419" s="53">
        <f>(VLOOKUP($D419,'P Adv'!$B$3:$H$356,6))</f>
        <v>0</v>
      </c>
      <c r="Q419" s="53">
        <f>(VLOOKUP($D419,'P Adv'!$B$3:$H$356,7))</f>
        <v>0</v>
      </c>
      <c r="R419" s="52">
        <f>_xlfn.NORM.DIST(VLOOKUP(D419,PASE!B:C,2,FALSE),0,0.25,TRUE)</f>
        <v>0.39853424717956104</v>
      </c>
      <c r="S419" s="50">
        <f>VLOOKUP('Value Matchup'!D419,'Team History'!$B$3:$I$354,8)</f>
        <v>1</v>
      </c>
      <c r="T419" s="51">
        <f>((VLOOKUP($C419,'Seed History'!$Y$2:$AE$19,2)))</f>
        <v>0.45714285714285713</v>
      </c>
      <c r="U419" s="51">
        <f>((VLOOKUP($C419,'Seed History'!$Y$2:$AE$19,3)))</f>
        <v>0.125</v>
      </c>
      <c r="V419" s="51">
        <f>((VLOOKUP($C419,'Seed History'!$Y$2:$AE$19,4)))</f>
        <v>0</v>
      </c>
      <c r="W419" s="51">
        <f>((VLOOKUP($C419,'Seed History'!$Y$2:$AE$19,5)))</f>
        <v>0</v>
      </c>
      <c r="X419" s="51">
        <f>((VLOOKUP($C419,'Seed History'!$Y$2:$AE$19,6)))</f>
        <v>0</v>
      </c>
      <c r="Y419" s="51">
        <f>((VLOOKUP($C419,'Seed History'!$Y$2:$AE$19,7)))</f>
        <v>0</v>
      </c>
      <c r="Z419" s="51">
        <f>VLOOKUP('Value Matchup'!$D419,'Team History'!$B$3:$I$354,2)</f>
        <v>0</v>
      </c>
      <c r="AA419" s="51">
        <f>VLOOKUP('Value Matchup'!$D419,'Team History'!$B$3:$I$354,3)</f>
        <v>0</v>
      </c>
      <c r="AB419" s="51">
        <f>VLOOKUP('Value Matchup'!$D419,'Team History'!$B$3:$I$354,4)</f>
        <v>0</v>
      </c>
      <c r="AC419" s="51">
        <f>VLOOKUP('Value Matchup'!$D419,'Team History'!$B$3:$I$354,5)</f>
        <v>0</v>
      </c>
      <c r="AD419" s="51">
        <f>VLOOKUP('Value Matchup'!$D419,'Team History'!$B$3:$I$354,6)</f>
        <v>0</v>
      </c>
      <c r="AE419" s="51">
        <f>VLOOKUP('Value Matchup'!$D419,'Team History'!$B$3:$I$354,7)</f>
        <v>0</v>
      </c>
    </row>
    <row r="420" spans="1:31" ht="15.75" thickBot="1" x14ac:dyDescent="0.3">
      <c r="A420" s="75"/>
      <c r="B420" s="41">
        <v>65</v>
      </c>
      <c r="C420">
        <v>16</v>
      </c>
      <c r="D420" s="13" t="s">
        <v>304</v>
      </c>
      <c r="E420" s="51">
        <f t="shared" si="6"/>
        <v>4.9314714965081219</v>
      </c>
      <c r="F420" s="51">
        <f t="shared" si="7"/>
        <v>4.0546730648700189</v>
      </c>
      <c r="G420" s="51">
        <f t="shared" si="8"/>
        <v>4.0546730648700189</v>
      </c>
      <c r="H420" s="51">
        <f t="shared" si="9"/>
        <v>4.0546730648700189</v>
      </c>
      <c r="I420" s="51">
        <f t="shared" si="10"/>
        <v>4.0546730648700189</v>
      </c>
      <c r="J420" s="51">
        <f t="shared" si="11"/>
        <v>4.0546730648700189</v>
      </c>
      <c r="K420" s="45">
        <f>_xlfn.NORM.DIST(VLOOKUP('Value Matchup'!D420,Ranking!D:O,4),0,11.8,TRUE)</f>
        <v>0.17300088316846321</v>
      </c>
      <c r="L420" s="53">
        <f>(VLOOKUP($D420,'P Adv'!$B$3:$H$356,2))</f>
        <v>0.01</v>
      </c>
      <c r="M420" s="53">
        <f>(VLOOKUP($D420,'P Adv'!$B$3:$H$356,3))</f>
        <v>0</v>
      </c>
      <c r="N420" s="53">
        <f>(VLOOKUP($D420,'P Adv'!$B$3:$H$356,4))</f>
        <v>0</v>
      </c>
      <c r="O420" s="53">
        <f>(VLOOKUP($D420,'P Adv'!$B$3:$H$356,5))</f>
        <v>0</v>
      </c>
      <c r="P420" s="53">
        <f>(VLOOKUP($D420,'P Adv'!$B$3:$H$356,6))</f>
        <v>0</v>
      </c>
      <c r="Q420" s="53">
        <f>(VLOOKUP($D420,'P Adv'!$B$3:$H$356,7))</f>
        <v>0</v>
      </c>
      <c r="R420" s="52">
        <f>_xlfn.NORM.DIST(VLOOKUP(D420,PASE!B:C,2,FALSE),0,0.25,TRUE)</f>
        <v>0.63793372980554053</v>
      </c>
      <c r="S420" s="50">
        <f>VLOOKUP('Value Matchup'!D420,'Team History'!$B$3:$I$354,8)</f>
        <v>5</v>
      </c>
      <c r="T420" s="51">
        <f>((VLOOKUP($C420,'Seed History'!$Y$2:$AE$19,2)))</f>
        <v>7.1428571428571426E-3</v>
      </c>
      <c r="U420" s="51">
        <f>((VLOOKUP($C420,'Seed History'!$Y$2:$AE$19,3)))</f>
        <v>0</v>
      </c>
      <c r="V420" s="51">
        <f>((VLOOKUP($C420,'Seed History'!$Y$2:$AE$19,4)))</f>
        <v>0</v>
      </c>
      <c r="W420" s="51">
        <f>((VLOOKUP($C420,'Seed History'!$Y$2:$AE$19,5)))</f>
        <v>0</v>
      </c>
      <c r="X420" s="51">
        <f>((VLOOKUP($C420,'Seed History'!$Y$2:$AE$19,6)))</f>
        <v>0</v>
      </c>
      <c r="Y420" s="51">
        <f>((VLOOKUP($C420,'Seed History'!$Y$2:$AE$19,7)))</f>
        <v>0</v>
      </c>
      <c r="Z420" s="51">
        <f>VLOOKUP('Value Matchup'!$D420,'Team History'!$B$3:$I$354,2)</f>
        <v>1</v>
      </c>
      <c r="AA420" s="51">
        <f>VLOOKUP('Value Matchup'!$D420,'Team History'!$B$3:$I$354,3)</f>
        <v>0</v>
      </c>
      <c r="AB420" s="51">
        <f>VLOOKUP('Value Matchup'!$D420,'Team History'!$B$3:$I$354,4)</f>
        <v>0</v>
      </c>
      <c r="AC420" s="51">
        <f>VLOOKUP('Value Matchup'!$D420,'Team History'!$B$3:$I$354,5)</f>
        <v>0</v>
      </c>
      <c r="AD420" s="51">
        <f>VLOOKUP('Value Matchup'!$D420,'Team History'!$B$3:$I$354,6)</f>
        <v>0</v>
      </c>
      <c r="AE420" s="51">
        <f>VLOOKUP('Value Matchup'!$D420,'Team History'!$B$3:$I$354,7)</f>
        <v>0</v>
      </c>
    </row>
    <row r="421" spans="1:31" ht="15.75" thickBot="1" x14ac:dyDescent="0.3">
      <c r="A421" s="75"/>
      <c r="B421" s="41">
        <v>66</v>
      </c>
      <c r="C421">
        <v>11</v>
      </c>
      <c r="D421" s="13" t="s">
        <v>374</v>
      </c>
      <c r="E421" s="51">
        <f t="shared" si="6"/>
        <v>87.604540011742657</v>
      </c>
      <c r="F421" s="51">
        <f t="shared" si="7"/>
        <v>50.283335514865215</v>
      </c>
      <c r="G421" s="51">
        <f t="shared" si="8"/>
        <v>42.924761340988965</v>
      </c>
      <c r="H421" s="51">
        <f t="shared" si="9"/>
        <v>37.957717431780843</v>
      </c>
      <c r="I421" s="51">
        <f t="shared" si="10"/>
        <v>36.469179493279633</v>
      </c>
      <c r="J421" s="51">
        <f t="shared" si="11"/>
        <v>36.469179493279633</v>
      </c>
      <c r="K421" s="45">
        <f>_xlfn.NORM.DIST(VLOOKUP('Value Matchup'!D421,Ranking!D:O,4),0,11.8,TRUE)</f>
        <v>0.24222835267390624</v>
      </c>
      <c r="L421" s="53">
        <f>(VLOOKUP($D421,'P Adv'!$B$3:$H$356,2))</f>
        <v>0.32</v>
      </c>
      <c r="M421" s="53">
        <f>(VLOOKUP($D421,'P Adv'!$B$3:$H$356,3))</f>
        <v>0.05</v>
      </c>
      <c r="N421" s="53">
        <f>(VLOOKUP($D421,'P Adv'!$B$3:$H$356,4))</f>
        <v>0.01</v>
      </c>
      <c r="O421" s="53">
        <f>(VLOOKUP($D421,'P Adv'!$B$3:$H$356,5))</f>
        <v>0</v>
      </c>
      <c r="P421" s="53">
        <f>(VLOOKUP($D421,'P Adv'!$B$3:$H$356,6))</f>
        <v>0</v>
      </c>
      <c r="Q421" s="53">
        <f>(VLOOKUP($D421,'P Adv'!$B$3:$H$356,7))</f>
        <v>0</v>
      </c>
      <c r="R421" s="52">
        <f>_xlfn.NORM.DIST(VLOOKUP(D421,PASE!B:C,2,FALSE),0,0.25,TRUE)</f>
        <v>0.50204061657669863</v>
      </c>
      <c r="S421" s="50">
        <f>VLOOKUP('Value Matchup'!D421,'Team History'!$B$3:$I$354,8)</f>
        <v>49</v>
      </c>
      <c r="T421" s="51">
        <f>((VLOOKUP($C421,'Seed History'!$Y$2:$AE$19,2)))</f>
        <v>19.314285714285713</v>
      </c>
      <c r="U421" s="51">
        <f>((VLOOKUP($C421,'Seed History'!$Y$2:$AE$19,3)))</f>
        <v>9.3076923076923084</v>
      </c>
      <c r="V421" s="51">
        <f>((VLOOKUP($C421,'Seed History'!$Y$2:$AE$19,4)))</f>
        <v>2.9090909090909092</v>
      </c>
      <c r="W421" s="51">
        <f>((VLOOKUP($C421,'Seed History'!$Y$2:$AE$19,5)))</f>
        <v>2</v>
      </c>
      <c r="X421" s="51">
        <f>((VLOOKUP($C421,'Seed History'!$Y$2:$AE$19,6)))</f>
        <v>0</v>
      </c>
      <c r="Y421" s="51">
        <f>((VLOOKUP($C421,'Seed History'!$Y$2:$AE$19,7)))</f>
        <v>0</v>
      </c>
      <c r="Z421" s="51">
        <f>VLOOKUP('Value Matchup'!$D421,'Team History'!$B$3:$I$354,2)</f>
        <v>14</v>
      </c>
      <c r="AA421" s="51">
        <f>VLOOKUP('Value Matchup'!$D421,'Team History'!$B$3:$I$354,3)</f>
        <v>5</v>
      </c>
      <c r="AB421" s="51">
        <f>VLOOKUP('Value Matchup'!$D421,'Team History'!$B$3:$I$354,4)</f>
        <v>5</v>
      </c>
      <c r="AC421" s="51">
        <f>VLOOKUP('Value Matchup'!$D421,'Team History'!$B$3:$I$354,5)</f>
        <v>0</v>
      </c>
      <c r="AD421" s="51">
        <f>VLOOKUP('Value Matchup'!$D421,'Team History'!$B$3:$I$354,6)</f>
        <v>0</v>
      </c>
      <c r="AE421" s="51">
        <f>VLOOKUP('Value Matchup'!$D421,'Team History'!$B$3:$I$354,7)</f>
        <v>0</v>
      </c>
    </row>
    <row r="422" spans="1:31" ht="15.75" thickBot="1" x14ac:dyDescent="0.3">
      <c r="A422" s="75"/>
      <c r="B422" s="41">
        <v>67</v>
      </c>
      <c r="C422" s="9">
        <v>16</v>
      </c>
      <c r="D422" s="13" t="s">
        <v>327</v>
      </c>
      <c r="E422" s="51">
        <f t="shared" si="6"/>
        <v>0.65994520570046766</v>
      </c>
      <c r="F422" s="51">
        <f t="shared" si="7"/>
        <v>0.65526474324869133</v>
      </c>
      <c r="G422" s="51">
        <f t="shared" si="8"/>
        <v>0.65526474324869133</v>
      </c>
      <c r="H422" s="51">
        <f t="shared" si="9"/>
        <v>0.65526474324869133</v>
      </c>
      <c r="I422" s="51">
        <f t="shared" si="10"/>
        <v>0.65526474324869133</v>
      </c>
      <c r="J422" s="51">
        <f t="shared" si="11"/>
        <v>0.65526474324869133</v>
      </c>
      <c r="K422" s="45">
        <f>_xlfn.NORM.DIST(VLOOKUP('Value Matchup'!D422,Ranking!D:O,4),0,11.8,TRUE)</f>
        <v>0.16699664825557986</v>
      </c>
      <c r="L422" s="53">
        <f>(VLOOKUP($D422,'P Adv'!$B$3:$H$356,2))</f>
        <v>0</v>
      </c>
      <c r="M422" s="53">
        <f>(VLOOKUP($D422,'P Adv'!$B$3:$H$356,3))</f>
        <v>0</v>
      </c>
      <c r="N422" s="53">
        <f>(VLOOKUP($D422,'P Adv'!$B$3:$H$356,4))</f>
        <v>0</v>
      </c>
      <c r="O422" s="53">
        <f>(VLOOKUP($D422,'P Adv'!$B$3:$H$356,5))</f>
        <v>0</v>
      </c>
      <c r="P422" s="53">
        <f>(VLOOKUP($D422,'P Adv'!$B$3:$H$356,6))</f>
        <v>0</v>
      </c>
      <c r="Q422" s="53">
        <f>(VLOOKUP($D422,'P Adv'!$B$3:$H$356,7))</f>
        <v>0</v>
      </c>
      <c r="R422" s="52">
        <f>_xlfn.NORM.DIST(VLOOKUP(D422,PASE!B:C,2,FALSE),0,0.25,TRUE)</f>
        <v>0.48826809499311152</v>
      </c>
      <c r="S422" s="50">
        <f>VLOOKUP('Value Matchup'!D422,'Team History'!$B$3:$I$354,8)</f>
        <v>1</v>
      </c>
      <c r="T422" s="51">
        <f>((VLOOKUP($C422,'Seed History'!$Y$2:$AE$19,2)))</f>
        <v>7.1428571428571426E-3</v>
      </c>
      <c r="U422" s="51">
        <f>((VLOOKUP($C422,'Seed History'!$Y$2:$AE$19,3)))</f>
        <v>0</v>
      </c>
      <c r="V422" s="51">
        <f>((VLOOKUP($C422,'Seed History'!$Y$2:$AE$19,4)))</f>
        <v>0</v>
      </c>
      <c r="W422" s="51">
        <f>((VLOOKUP($C422,'Seed History'!$Y$2:$AE$19,5)))</f>
        <v>0</v>
      </c>
      <c r="X422" s="51">
        <f>((VLOOKUP($C422,'Seed History'!$Y$2:$AE$19,6)))</f>
        <v>0</v>
      </c>
      <c r="Y422" s="51">
        <f>((VLOOKUP($C422,'Seed History'!$Y$2:$AE$19,7)))</f>
        <v>0</v>
      </c>
      <c r="Z422" s="51">
        <f>VLOOKUP('Value Matchup'!$D422,'Team History'!$B$3:$I$354,2)</f>
        <v>0</v>
      </c>
      <c r="AA422" s="51">
        <f>VLOOKUP('Value Matchup'!$D422,'Team History'!$B$3:$I$354,3)</f>
        <v>0</v>
      </c>
      <c r="AB422" s="51">
        <f>VLOOKUP('Value Matchup'!$D422,'Team History'!$B$3:$I$354,4)</f>
        <v>0</v>
      </c>
      <c r="AC422" s="51">
        <f>VLOOKUP('Value Matchup'!$D422,'Team History'!$B$3:$I$354,5)</f>
        <v>0</v>
      </c>
      <c r="AD422" s="51">
        <f>VLOOKUP('Value Matchup'!$D422,'Team History'!$B$3:$I$354,6)</f>
        <v>0</v>
      </c>
      <c r="AE422" s="51">
        <f>VLOOKUP('Value Matchup'!$D422,'Team History'!$B$3:$I$354,7)</f>
        <v>0</v>
      </c>
    </row>
    <row r="423" spans="1:31" ht="15.75" thickBot="1" x14ac:dyDescent="0.3">
      <c r="A423" s="75"/>
      <c r="B423" s="41">
        <v>68</v>
      </c>
      <c r="C423" s="9">
        <v>11</v>
      </c>
      <c r="D423" s="13" t="s">
        <v>369</v>
      </c>
      <c r="E423" s="51">
        <f t="shared" si="6"/>
        <v>25.467934741151172</v>
      </c>
      <c r="F423" s="51">
        <f t="shared" si="7"/>
        <v>13.724333351283466</v>
      </c>
      <c r="G423" s="51">
        <f t="shared" si="8"/>
        <v>10.900239053598623</v>
      </c>
      <c r="H423" s="51">
        <f t="shared" si="9"/>
        <v>9.6718857991320721</v>
      </c>
      <c r="I423" s="51">
        <f t="shared" si="10"/>
        <v>8.7651465054634397</v>
      </c>
      <c r="J423" s="51">
        <f t="shared" si="11"/>
        <v>8.7651465054634397</v>
      </c>
      <c r="K423" s="45">
        <f>_xlfn.NORM.DIST(VLOOKUP('Value Matchup'!D423,Ranking!D:O,4),0,11.8,TRUE)</f>
        <v>0.24222835267390624</v>
      </c>
      <c r="L423" s="53">
        <f>(VLOOKUP($D423,'P Adv'!$B$3:$H$356,2))</f>
        <v>0.15</v>
      </c>
      <c r="M423" s="53">
        <f>(VLOOKUP($D423,'P Adv'!$B$3:$H$356,3))</f>
        <v>0.03</v>
      </c>
      <c r="N423" s="53">
        <f>(VLOOKUP($D423,'P Adv'!$B$3:$H$356,4))</f>
        <v>0.01</v>
      </c>
      <c r="O423" s="53">
        <f>(VLOOKUP($D423,'P Adv'!$B$3:$H$356,5))</f>
        <v>0</v>
      </c>
      <c r="P423" s="53">
        <f>(VLOOKUP($D423,'P Adv'!$B$3:$H$356,6))</f>
        <v>0</v>
      </c>
      <c r="Q423" s="53">
        <f>(VLOOKUP($D423,'P Adv'!$B$3:$H$356,7))</f>
        <v>0</v>
      </c>
      <c r="R423" s="52">
        <f>_xlfn.NORM.DIST(VLOOKUP(D423,PASE!B:C,2,FALSE),0,0.25,TRUE)</f>
        <v>6.0018078548970989E-2</v>
      </c>
      <c r="S423" s="50">
        <f>VLOOKUP('Value Matchup'!D423,'Team History'!$B$3:$I$354,8)</f>
        <v>29</v>
      </c>
      <c r="T423" s="51">
        <f>((VLOOKUP($C423,'Seed History'!$Y$2:$AE$19,2)))</f>
        <v>19.314285714285713</v>
      </c>
      <c r="U423" s="51">
        <f>((VLOOKUP($C423,'Seed History'!$Y$2:$AE$19,3)))</f>
        <v>9.3076923076923084</v>
      </c>
      <c r="V423" s="51">
        <f>((VLOOKUP($C423,'Seed History'!$Y$2:$AE$19,4)))</f>
        <v>2.9090909090909092</v>
      </c>
      <c r="W423" s="51">
        <f>((VLOOKUP($C423,'Seed History'!$Y$2:$AE$19,5)))</f>
        <v>2</v>
      </c>
      <c r="X423" s="51">
        <f>((VLOOKUP($C423,'Seed History'!$Y$2:$AE$19,6)))</f>
        <v>0</v>
      </c>
      <c r="Y423" s="51">
        <f>((VLOOKUP($C423,'Seed History'!$Y$2:$AE$19,7)))</f>
        <v>0</v>
      </c>
      <c r="Z423" s="51">
        <f>VLOOKUP('Value Matchup'!$D423,'Team History'!$B$3:$I$354,2)</f>
        <v>8</v>
      </c>
      <c r="AA423" s="51">
        <f>VLOOKUP('Value Matchup'!$D423,'Team History'!$B$3:$I$354,3)</f>
        <v>3</v>
      </c>
      <c r="AB423" s="51">
        <f>VLOOKUP('Value Matchup'!$D423,'Team History'!$B$3:$I$354,4)</f>
        <v>3</v>
      </c>
      <c r="AC423" s="51">
        <f>VLOOKUP('Value Matchup'!$D423,'Team History'!$B$3:$I$354,5)</f>
        <v>1</v>
      </c>
      <c r="AD423" s="51">
        <f>VLOOKUP('Value Matchup'!$D423,'Team History'!$B$3:$I$354,6)</f>
        <v>0</v>
      </c>
      <c r="AE423" s="51">
        <f>VLOOKUP('Value Matchup'!$D423,'Team History'!$B$3:$I$354,7)</f>
        <v>0</v>
      </c>
    </row>
    <row r="424" spans="1:31" x14ac:dyDescent="0.25">
      <c r="C424" s="9"/>
    </row>
    <row r="425" spans="1:31" x14ac:dyDescent="0.25">
      <c r="C425" s="9"/>
      <c r="E425" s="9" t="e">
        <f t="shared" ref="E425:J425" si="12">MIN(E356:E423)</f>
        <v>#N/A</v>
      </c>
      <c r="F425" s="9" t="e">
        <f t="shared" si="12"/>
        <v>#N/A</v>
      </c>
      <c r="G425" s="9" t="e">
        <f t="shared" si="12"/>
        <v>#N/A</v>
      </c>
      <c r="H425" s="9" t="e">
        <f t="shared" si="12"/>
        <v>#N/A</v>
      </c>
      <c r="I425" s="9" t="e">
        <f t="shared" si="12"/>
        <v>#N/A</v>
      </c>
      <c r="J425" s="9" t="e">
        <f t="shared" si="12"/>
        <v>#N/A</v>
      </c>
      <c r="K425" s="54" t="e">
        <f t="shared" ref="K425:AE425" si="13">MIN(K356:K423)</f>
        <v>#N/A</v>
      </c>
      <c r="L425" s="9">
        <f t="shared" si="13"/>
        <v>0</v>
      </c>
      <c r="M425" s="9">
        <f t="shared" si="13"/>
        <v>0</v>
      </c>
      <c r="N425" s="9">
        <f t="shared" si="13"/>
        <v>0</v>
      </c>
      <c r="O425" s="9">
        <f t="shared" si="13"/>
        <v>0</v>
      </c>
      <c r="P425" s="9">
        <f t="shared" si="13"/>
        <v>0</v>
      </c>
      <c r="Q425" s="9">
        <f t="shared" si="13"/>
        <v>0</v>
      </c>
      <c r="S425" s="9">
        <f t="shared" si="13"/>
        <v>0</v>
      </c>
      <c r="T425" s="9">
        <f t="shared" ref="T425:Y425" si="14">MIN(T356:T423)</f>
        <v>7.1428571428571426E-3</v>
      </c>
      <c r="U425" s="9">
        <f t="shared" si="14"/>
        <v>0</v>
      </c>
      <c r="V425" s="9">
        <f t="shared" si="14"/>
        <v>0</v>
      </c>
      <c r="W425" s="9">
        <f t="shared" si="14"/>
        <v>0</v>
      </c>
      <c r="X425" s="9">
        <f t="shared" si="14"/>
        <v>0</v>
      </c>
      <c r="Y425" s="9">
        <f t="shared" si="14"/>
        <v>0</v>
      </c>
      <c r="Z425" s="9">
        <f t="shared" si="13"/>
        <v>0</v>
      </c>
      <c r="AA425" s="9">
        <f t="shared" si="13"/>
        <v>0</v>
      </c>
      <c r="AB425" s="9">
        <f t="shared" si="13"/>
        <v>0</v>
      </c>
      <c r="AC425" s="9">
        <f t="shared" si="13"/>
        <v>0</v>
      </c>
      <c r="AD425" s="9">
        <f t="shared" si="13"/>
        <v>0</v>
      </c>
      <c r="AE425" s="9">
        <f t="shared" si="13"/>
        <v>0</v>
      </c>
    </row>
    <row r="426" spans="1:31" x14ac:dyDescent="0.25">
      <c r="C426" s="9"/>
      <c r="E426" s="9" t="e">
        <f t="shared" ref="E426:J426" si="15">MAX(E356:E423)</f>
        <v>#N/A</v>
      </c>
      <c r="F426" s="9" t="e">
        <f t="shared" si="15"/>
        <v>#N/A</v>
      </c>
      <c r="G426" s="9" t="e">
        <f t="shared" si="15"/>
        <v>#N/A</v>
      </c>
      <c r="H426" s="9" t="e">
        <f t="shared" si="15"/>
        <v>#N/A</v>
      </c>
      <c r="I426" s="9" t="e">
        <f t="shared" si="15"/>
        <v>#N/A</v>
      </c>
      <c r="J426" s="9" t="e">
        <f t="shared" si="15"/>
        <v>#N/A</v>
      </c>
      <c r="K426" s="54" t="e">
        <f t="shared" ref="K426:AE426" si="16">MAX(K356:K423)</f>
        <v>#N/A</v>
      </c>
      <c r="L426" s="9">
        <f t="shared" si="16"/>
        <v>0.99</v>
      </c>
      <c r="M426" s="9">
        <f t="shared" si="16"/>
        <v>0.85</v>
      </c>
      <c r="N426" s="9">
        <f t="shared" si="16"/>
        <v>0.68</v>
      </c>
      <c r="O426" s="9">
        <f t="shared" si="16"/>
        <v>0.51</v>
      </c>
      <c r="P426" s="9">
        <f t="shared" si="16"/>
        <v>0.36</v>
      </c>
      <c r="Q426" s="9">
        <f t="shared" si="16"/>
        <v>0.25</v>
      </c>
      <c r="S426" s="9">
        <f t="shared" si="16"/>
        <v>131</v>
      </c>
      <c r="T426" s="9">
        <f t="shared" ref="T426:Y426" si="17">MAX(T356:T423)</f>
        <v>140</v>
      </c>
      <c r="U426" s="9">
        <f t="shared" si="17"/>
        <v>102.85714285714286</v>
      </c>
      <c r="V426" s="9">
        <f t="shared" si="17"/>
        <v>78.408333333333331</v>
      </c>
      <c r="W426" s="9">
        <f t="shared" si="17"/>
        <v>33.494845360824741</v>
      </c>
      <c r="X426" s="9">
        <f t="shared" si="17"/>
        <v>19.105263157894736</v>
      </c>
      <c r="Y426" s="9">
        <f t="shared" si="17"/>
        <v>13.363636363636363</v>
      </c>
      <c r="Z426" s="9">
        <f t="shared" si="16"/>
        <v>29</v>
      </c>
      <c r="AA426" s="9">
        <f t="shared" si="16"/>
        <v>20</v>
      </c>
      <c r="AB426" s="9">
        <f t="shared" si="16"/>
        <v>13</v>
      </c>
      <c r="AC426" s="9">
        <f t="shared" si="16"/>
        <v>7</v>
      </c>
      <c r="AD426" s="9">
        <f t="shared" si="16"/>
        <v>4</v>
      </c>
      <c r="AE426" s="9">
        <f t="shared" si="16"/>
        <v>0</v>
      </c>
    </row>
    <row r="427" spans="1:31" x14ac:dyDescent="0.25">
      <c r="C427" s="9"/>
    </row>
    <row r="428" spans="1:31" x14ac:dyDescent="0.25">
      <c r="C428" s="9"/>
    </row>
    <row r="429" spans="1:31" x14ac:dyDescent="0.25">
      <c r="C429" s="9"/>
    </row>
    <row r="430" spans="1:31" x14ac:dyDescent="0.25">
      <c r="C430" s="9"/>
    </row>
    <row r="431" spans="1:31" x14ac:dyDescent="0.25">
      <c r="C431" s="9"/>
    </row>
    <row r="432" spans="1:31" x14ac:dyDescent="0.25">
      <c r="C432" s="9"/>
    </row>
    <row r="433" spans="1:3" x14ac:dyDescent="0.25">
      <c r="C433" s="9"/>
    </row>
    <row r="434" spans="1:3" x14ac:dyDescent="0.25">
      <c r="C434" s="9"/>
    </row>
    <row r="437" spans="1:3" ht="15" customHeight="1" x14ac:dyDescent="0.25">
      <c r="A437" s="42"/>
      <c r="B437" s="44"/>
    </row>
    <row r="438" spans="1:3" x14ac:dyDescent="0.25">
      <c r="A438" s="42"/>
      <c r="B438" s="44"/>
    </row>
    <row r="439" spans="1:3" x14ac:dyDescent="0.25">
      <c r="A439" s="42"/>
      <c r="B439" s="44"/>
    </row>
    <row r="440" spans="1:3" x14ac:dyDescent="0.25">
      <c r="A440" s="42"/>
      <c r="B440" s="44"/>
    </row>
    <row r="441" spans="1:3" x14ac:dyDescent="0.25">
      <c r="A441" s="42"/>
      <c r="B441" s="44"/>
    </row>
    <row r="442" spans="1:3" x14ac:dyDescent="0.25">
      <c r="A442" s="42"/>
      <c r="B442" s="44"/>
    </row>
    <row r="443" spans="1:3" x14ac:dyDescent="0.25">
      <c r="A443" s="42"/>
      <c r="B443" s="44"/>
    </row>
    <row r="444" spans="1:3" x14ac:dyDescent="0.25">
      <c r="A444" s="42"/>
      <c r="B444" s="44"/>
    </row>
    <row r="445" spans="1:3" x14ac:dyDescent="0.25">
      <c r="A445" s="42"/>
      <c r="B445" s="44"/>
    </row>
    <row r="446" spans="1:3" x14ac:dyDescent="0.25">
      <c r="A446" s="42"/>
      <c r="B446" s="44"/>
    </row>
    <row r="447" spans="1:3" x14ac:dyDescent="0.25">
      <c r="A447" s="42"/>
      <c r="B447" s="44"/>
    </row>
    <row r="448" spans="1:3" x14ac:dyDescent="0.25">
      <c r="A448" s="42"/>
      <c r="B448" s="44"/>
    </row>
    <row r="449" spans="1:2" x14ac:dyDescent="0.25">
      <c r="A449" s="42"/>
      <c r="B449" s="44"/>
    </row>
    <row r="450" spans="1:2" x14ac:dyDescent="0.25">
      <c r="A450" s="42"/>
      <c r="B450" s="44"/>
    </row>
    <row r="451" spans="1:2" x14ac:dyDescent="0.25">
      <c r="A451" s="42"/>
      <c r="B451" s="44"/>
    </row>
    <row r="452" spans="1:2" x14ac:dyDescent="0.25">
      <c r="A452" s="42"/>
      <c r="B452" s="44"/>
    </row>
    <row r="453" spans="1:2" ht="15" customHeight="1" x14ac:dyDescent="0.25">
      <c r="A453" s="42"/>
      <c r="B453" s="44"/>
    </row>
    <row r="454" spans="1:2" x14ac:dyDescent="0.25">
      <c r="A454" s="42"/>
      <c r="B454" s="44"/>
    </row>
    <row r="455" spans="1:2" x14ac:dyDescent="0.25">
      <c r="A455" s="42"/>
      <c r="B455" s="44"/>
    </row>
    <row r="456" spans="1:2" x14ac:dyDescent="0.25">
      <c r="A456" s="42"/>
      <c r="B456" s="44"/>
    </row>
    <row r="457" spans="1:2" x14ac:dyDescent="0.25">
      <c r="A457" s="42"/>
      <c r="B457" s="44"/>
    </row>
    <row r="458" spans="1:2" x14ac:dyDescent="0.25">
      <c r="A458" s="42"/>
      <c r="B458" s="44"/>
    </row>
    <row r="459" spans="1:2" x14ac:dyDescent="0.25">
      <c r="A459" s="42"/>
      <c r="B459" s="44"/>
    </row>
    <row r="460" spans="1:2" x14ac:dyDescent="0.25">
      <c r="A460" s="42"/>
      <c r="B460" s="44"/>
    </row>
    <row r="461" spans="1:2" x14ac:dyDescent="0.25">
      <c r="A461" s="42"/>
      <c r="B461" s="44"/>
    </row>
    <row r="462" spans="1:2" x14ac:dyDescent="0.25">
      <c r="A462" s="42"/>
      <c r="B462" s="44"/>
    </row>
    <row r="463" spans="1:2" x14ac:dyDescent="0.25">
      <c r="A463" s="42"/>
      <c r="B463" s="44"/>
    </row>
    <row r="464" spans="1:2" x14ac:dyDescent="0.25">
      <c r="A464" s="42"/>
      <c r="B464" s="44"/>
    </row>
    <row r="465" spans="1:2" x14ac:dyDescent="0.25">
      <c r="A465" s="42"/>
      <c r="B465" s="44"/>
    </row>
    <row r="466" spans="1:2" x14ac:dyDescent="0.25">
      <c r="A466" s="42"/>
      <c r="B466" s="44"/>
    </row>
    <row r="467" spans="1:2" x14ac:dyDescent="0.25">
      <c r="A467" s="42"/>
      <c r="B467" s="44"/>
    </row>
    <row r="468" spans="1:2" x14ac:dyDescent="0.25">
      <c r="A468" s="42"/>
      <c r="B468" s="44"/>
    </row>
  </sheetData>
  <autoFilter ref="B355:D355">
    <sortState ref="B356:D423">
      <sortCondition ref="B355"/>
    </sortState>
  </autoFilter>
  <sortState ref="B354:D421">
    <sortCondition ref="B354:B421"/>
  </sortState>
  <mergeCells count="8">
    <mergeCell ref="Z354:AE354"/>
    <mergeCell ref="L354:Q354"/>
    <mergeCell ref="A356:A371"/>
    <mergeCell ref="A404:A419"/>
    <mergeCell ref="A388:A403"/>
    <mergeCell ref="T354:Y354"/>
    <mergeCell ref="E354:J354"/>
    <mergeCell ref="A372:A387"/>
  </mergeCells>
  <conditionalFormatting sqref="C356:C419 E356:Y423">
    <cfRule type="expression" dxfId="11" priority="10">
      <formula>MOD(ROW(),2)</formula>
    </cfRule>
  </conditionalFormatting>
  <conditionalFormatting sqref="D372:D387">
    <cfRule type="expression" dxfId="10" priority="8">
      <formula>MOD(ROW(),2)</formula>
    </cfRule>
  </conditionalFormatting>
  <conditionalFormatting sqref="D356:D423">
    <cfRule type="expression" dxfId="9" priority="7">
      <formula>MOD(ROW(),2)</formula>
    </cfRule>
  </conditionalFormatting>
  <conditionalFormatting sqref="D388:D403">
    <cfRule type="expression" dxfId="8" priority="6">
      <formula>MOD(ROW(),2)</formula>
    </cfRule>
  </conditionalFormatting>
  <conditionalFormatting sqref="D404:D419">
    <cfRule type="expression" dxfId="7" priority="5">
      <formula>MOD(ROW(),2)</formula>
    </cfRule>
  </conditionalFormatting>
  <conditionalFormatting sqref="Z356:AE423">
    <cfRule type="expression" dxfId="6" priority="4">
      <formula>MOD(ROW(),2)</formula>
    </cfRule>
  </conditionalFormatting>
  <conditionalFormatting sqref="D356:D423">
    <cfRule type="expression" dxfId="5" priority="3">
      <formula>ISNA(MATCH(D356,$D$1:$D$355,0))</formula>
    </cfRule>
  </conditionalFormatting>
  <conditionalFormatting sqref="D356:D423">
    <cfRule type="expression" dxfId="4" priority="2">
      <formula>MOD(ROW(),2)</formula>
    </cfRule>
  </conditionalFormatting>
  <conditionalFormatting sqref="D405">
    <cfRule type="expression" dxfId="3" priority="1">
      <formula>MOD(ROW(),2)</formula>
    </cfRule>
  </conditionalFormatting>
  <dataValidations count="1">
    <dataValidation type="list" allowBlank="1" showInputMessage="1" showErrorMessage="1" sqref="D356:D423">
      <formula1>$D$1:$D$353</formula1>
    </dataValidation>
  </dataValidations>
  <hyperlinks>
    <hyperlink ref="D354" r:id="rId1"/>
  </hyperlinks>
  <pageMargins left="0.7" right="0.7" top="0.75" bottom="0.75" header="0.3" footer="0.3"/>
  <pageSetup scale="50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4"/>
  <sheetViews>
    <sheetView topLeftCell="A10" zoomScale="60" zoomScaleNormal="60" workbookViewId="0">
      <selection activeCell="F51" sqref="F51"/>
    </sheetView>
  </sheetViews>
  <sheetFormatPr defaultRowHeight="15" x14ac:dyDescent="0.25"/>
  <cols>
    <col min="1" max="1" width="6.5703125" bestFit="1" customWidth="1"/>
    <col min="2" max="2" width="4" bestFit="1" customWidth="1"/>
    <col min="3" max="3" width="22.7109375" customWidth="1"/>
    <col min="4" max="4" width="8" style="6" hidden="1" customWidth="1"/>
    <col min="5" max="5" width="4" bestFit="1" customWidth="1"/>
    <col min="6" max="6" width="16.28515625" customWidth="1"/>
    <col min="7" max="7" width="8" style="6" hidden="1" customWidth="1"/>
    <col min="8" max="8" width="4" bestFit="1" customWidth="1"/>
    <col min="9" max="9" width="16.28515625" customWidth="1"/>
    <col min="10" max="10" width="8" hidden="1" customWidth="1"/>
    <col min="11" max="11" width="3.7109375" customWidth="1"/>
    <col min="12" max="12" width="16.28515625" customWidth="1"/>
    <col min="13" max="13" width="8" hidden="1" customWidth="1"/>
    <col min="14" max="14" width="3.85546875" customWidth="1"/>
    <col min="15" max="15" width="16.28515625" customWidth="1"/>
    <col min="16" max="16" width="8" hidden="1" customWidth="1"/>
    <col min="17" max="17" width="2.7109375" bestFit="1" customWidth="1"/>
    <col min="18" max="18" width="16.28515625" customWidth="1"/>
    <col min="19" max="19" width="8" hidden="1" customWidth="1"/>
    <col min="20" max="20" width="2.7109375" bestFit="1" customWidth="1"/>
    <col min="21" max="21" width="16.28515625" bestFit="1" customWidth="1"/>
    <col min="22" max="22" width="9.140625" customWidth="1"/>
  </cols>
  <sheetData>
    <row r="1" spans="1:19" x14ac:dyDescent="0.25">
      <c r="A1" s="98" t="str">
        <f>'Value Matchup'!A356</f>
        <v>East</v>
      </c>
      <c r="B1" s="14">
        <f>'Value Matchup'!C356</f>
        <v>1</v>
      </c>
      <c r="C1" s="15" t="str">
        <f>'Value Matchup'!D356</f>
        <v>Duke</v>
      </c>
      <c r="D1" s="16">
        <f>'Value Matchup'!E356</f>
        <v>585.21537820407025</v>
      </c>
      <c r="E1" s="17">
        <f>IF(F1=C1,B1,B2)</f>
        <v>1</v>
      </c>
      <c r="F1" s="17" t="str">
        <f>IF(D1&gt;D2,C1,C2)</f>
        <v>Duke</v>
      </c>
      <c r="G1" s="16">
        <f ca="1">OFFSET('Value Matchup'!$D$355,MATCH(Straight!F1,'Value Matchup'!$D$356:$D$420,0),2)</f>
        <v>462.74571367320436</v>
      </c>
      <c r="H1" s="15"/>
      <c r="I1" s="15"/>
      <c r="J1" s="15"/>
      <c r="K1" s="15"/>
      <c r="L1" s="15"/>
      <c r="M1" s="15"/>
      <c r="N1" s="15"/>
      <c r="O1" s="18"/>
    </row>
    <row r="2" spans="1:19" x14ac:dyDescent="0.25">
      <c r="A2" s="98"/>
      <c r="B2" s="19">
        <f>'Value Matchup'!C357</f>
        <v>16</v>
      </c>
      <c r="C2" t="str">
        <f>'Value Matchup'!D357</f>
        <v>North Carolina Central</v>
      </c>
      <c r="D2" s="6">
        <f>'Value Matchup'!E357</f>
        <v>1.73268908219846</v>
      </c>
      <c r="H2" s="7">
        <f ca="1">IF(I2=F1,E1,E3)</f>
        <v>1</v>
      </c>
      <c r="I2" s="7" t="str">
        <f ca="1">IF(G3&lt;G1,F1,F3)</f>
        <v>Duke</v>
      </c>
      <c r="J2" s="6">
        <f ca="1">OFFSET('Value Matchup'!$D$355,MATCH(Straight!I2,'Value Matchup'!$D$356:$D$420,0),3)</f>
        <v>362.25840874880498</v>
      </c>
      <c r="O2" s="20"/>
    </row>
    <row r="3" spans="1:19" x14ac:dyDescent="0.25">
      <c r="A3" s="98"/>
      <c r="B3" s="19">
        <f>'Value Matchup'!C358</f>
        <v>8</v>
      </c>
      <c r="C3" t="str">
        <f>'Value Matchup'!D358</f>
        <v>VCU</v>
      </c>
      <c r="D3" s="6">
        <f>'Value Matchup'!E358</f>
        <v>108.30516716889709</v>
      </c>
      <c r="E3" s="7">
        <f>IF(F3=C3,B3,B4)</f>
        <v>8</v>
      </c>
      <c r="F3" s="7" t="str">
        <f>IF(D3&gt;D4,C3,C4)</f>
        <v>VCU</v>
      </c>
      <c r="G3" s="6">
        <f ca="1">OFFSET('Value Matchup'!$D$355,MATCH(Straight!F3,'Value Matchup'!$D$356:$D$420,0),2)</f>
        <v>39.698787395701743</v>
      </c>
      <c r="O3" s="20"/>
    </row>
    <row r="4" spans="1:19" x14ac:dyDescent="0.25">
      <c r="A4" s="98"/>
      <c r="B4" s="19">
        <f>'Value Matchup'!C359</f>
        <v>9</v>
      </c>
      <c r="C4" t="str">
        <f>'Value Matchup'!D359</f>
        <v>UCF</v>
      </c>
      <c r="D4" s="6">
        <f>'Value Matchup'!E359</f>
        <v>67.246394246174958</v>
      </c>
      <c r="K4" s="7">
        <f ca="1">IF(L4=I2,H2,H6)</f>
        <v>1</v>
      </c>
      <c r="L4" s="7" t="str">
        <f ca="1">IF(J6&lt;J2,I2,I6)</f>
        <v>Duke</v>
      </c>
      <c r="M4" s="6">
        <f ca="1">OFFSET('Value Matchup'!$D$355,MATCH(Straight!L4,'Value Matchup'!$D$356:$D$420,0),4)</f>
        <v>249.19275833482646</v>
      </c>
      <c r="O4" s="20"/>
    </row>
    <row r="5" spans="1:19" x14ac:dyDescent="0.25">
      <c r="A5" s="98"/>
      <c r="B5" s="19">
        <f>'Value Matchup'!C360</f>
        <v>5</v>
      </c>
      <c r="C5" t="str">
        <f>'Value Matchup'!D360</f>
        <v>Mississippi St.</v>
      </c>
      <c r="D5" s="6">
        <f>'Value Matchup'!E360</f>
        <v>109.8181859560999</v>
      </c>
      <c r="E5" s="7">
        <f>IF(F5=C5,B5,B6)</f>
        <v>5</v>
      </c>
      <c r="F5" s="7" t="str">
        <f>IF(D5&gt;D6,C5,C6)</f>
        <v>Mississippi St.</v>
      </c>
      <c r="G5" s="6">
        <f ca="1">OFFSET('Value Matchup'!$D$355,MATCH(Straight!F5,'Value Matchup'!$D$356:$D$420,0),2)</f>
        <v>43.22716195396972</v>
      </c>
      <c r="O5" s="20"/>
    </row>
    <row r="6" spans="1:19" x14ac:dyDescent="0.25">
      <c r="A6" s="98"/>
      <c r="B6" s="19">
        <f>'Value Matchup'!C361</f>
        <v>12</v>
      </c>
      <c r="C6" t="str">
        <f>'Value Matchup'!D361</f>
        <v>Liberty</v>
      </c>
      <c r="D6" s="6">
        <f>'Value Matchup'!E361</f>
        <v>18.814163266906753</v>
      </c>
      <c r="H6" s="7">
        <f ca="1">IF(I6=F5,E5,E7)</f>
        <v>4</v>
      </c>
      <c r="I6" s="7" t="str">
        <f ca="1">IF(G7&lt;G5,F5,F7)</f>
        <v>Virginia Tech</v>
      </c>
      <c r="J6" s="6">
        <f ca="1">OFFSET('Value Matchup'!$D$355,MATCH(Straight!I6,'Value Matchup'!$D$356:$D$420,0),3)</f>
        <v>14.797231629792629</v>
      </c>
      <c r="O6" s="20"/>
    </row>
    <row r="7" spans="1:19" x14ac:dyDescent="0.25">
      <c r="A7" s="98"/>
      <c r="B7" s="19">
        <f>'Value Matchup'!C362</f>
        <v>4</v>
      </c>
      <c r="C7" t="str">
        <f>'Value Matchup'!D362</f>
        <v>Virginia Tech</v>
      </c>
      <c r="D7" s="6">
        <f>'Value Matchup'!E362</f>
        <v>152.82659229093628</v>
      </c>
      <c r="E7" s="7">
        <f>IF(F7=C7,B7,B8)</f>
        <v>4</v>
      </c>
      <c r="F7" s="7" t="str">
        <f>IF(D7&gt;D8,C7,C8)</f>
        <v>Virginia Tech</v>
      </c>
      <c r="G7" s="6">
        <f ca="1">OFFSET('Value Matchup'!$D$355,MATCH(Straight!F7,'Value Matchup'!$D$356:$D$420,0),2)</f>
        <v>55.170566870501872</v>
      </c>
      <c r="O7" s="20"/>
    </row>
    <row r="8" spans="1:19" x14ac:dyDescent="0.25">
      <c r="A8" s="98"/>
      <c r="B8" s="19">
        <f>'Value Matchup'!C363</f>
        <v>13</v>
      </c>
      <c r="C8" t="str">
        <f>'Value Matchup'!D363</f>
        <v>Saint Louis</v>
      </c>
      <c r="D8" s="6">
        <f>'Value Matchup'!E363</f>
        <v>12.408883357661177</v>
      </c>
      <c r="N8" s="7">
        <f ca="1">IF(O8=L4,K4,K12)</f>
        <v>1</v>
      </c>
      <c r="O8" s="21" t="str">
        <f ca="1">IF(M12&lt;M4,L4,L12)</f>
        <v>Duke</v>
      </c>
      <c r="P8" s="6">
        <f ca="1">OFFSET('Value Matchup'!$D$355,MATCH(Straight!O8,'Value Matchup'!$D$356:$D$420,0),5)</f>
        <v>200.43290654592656</v>
      </c>
    </row>
    <row r="9" spans="1:19" x14ac:dyDescent="0.25">
      <c r="A9" s="98"/>
      <c r="B9" s="19">
        <f>'Value Matchup'!C364</f>
        <v>6</v>
      </c>
      <c r="C9" t="str">
        <f>'Value Matchup'!D364</f>
        <v>Maryland</v>
      </c>
      <c r="D9" s="6">
        <f>'Value Matchup'!E364</f>
        <v>173.26567591795904</v>
      </c>
      <c r="E9" s="7">
        <f>IF(F9=C9,B9,B10)</f>
        <v>6</v>
      </c>
      <c r="F9" s="7" t="str">
        <f>IF(D9&gt;D10,C9,C10)</f>
        <v>Maryland</v>
      </c>
      <c r="G9" s="6">
        <f ca="1">OFFSET('Value Matchup'!$D$355,MATCH(Straight!F9,'Value Matchup'!$D$356:$D$420,0),2)</f>
        <v>78.983298568198364</v>
      </c>
      <c r="O9" s="20"/>
    </row>
    <row r="10" spans="1:19" x14ac:dyDescent="0.25">
      <c r="A10" s="98"/>
      <c r="B10" s="19">
        <f>'Value Matchup'!C365</f>
        <v>11</v>
      </c>
      <c r="C10" t="str">
        <f>'Value Matchup'!D365</f>
        <v>Belmont</v>
      </c>
      <c r="D10" s="6">
        <f>'Value Matchup'!E365</f>
        <v>29.366452741655738</v>
      </c>
      <c r="H10" s="7">
        <f ca="1">IF(I10=F9,E9,E11)</f>
        <v>3</v>
      </c>
      <c r="I10" s="7" t="str">
        <f ca="1">IF(G11&lt;G9,F9,F11)</f>
        <v>LSU</v>
      </c>
      <c r="J10" s="6">
        <f ca="1">OFFSET('Value Matchup'!$D$355,MATCH(Straight!I10,'Value Matchup'!$D$356:$D$420,0),3)</f>
        <v>60.554505871970434</v>
      </c>
      <c r="O10" s="20"/>
    </row>
    <row r="11" spans="1:19" x14ac:dyDescent="0.25">
      <c r="A11" s="98"/>
      <c r="B11" s="19">
        <f>'Value Matchup'!C366</f>
        <v>3</v>
      </c>
      <c r="C11" t="str">
        <f>'Value Matchup'!D366</f>
        <v>LSU</v>
      </c>
      <c r="D11" s="6">
        <f>'Value Matchup'!E366</f>
        <v>251.03792936080723</v>
      </c>
      <c r="E11" s="7">
        <f>IF(F11=C11,B11,B12)</f>
        <v>3</v>
      </c>
      <c r="F11" s="7" t="str">
        <f>IF(D11&gt;D12,C11,C12)</f>
        <v>LSU</v>
      </c>
      <c r="G11" s="6">
        <f ca="1">OFFSET('Value Matchup'!$D$355,MATCH(Straight!F11,'Value Matchup'!$D$356:$D$420,0),2)</f>
        <v>116.25213459003213</v>
      </c>
      <c r="O11" s="20"/>
    </row>
    <row r="12" spans="1:19" x14ac:dyDescent="0.25">
      <c r="A12" s="98"/>
      <c r="B12" s="19">
        <f>'Value Matchup'!C367</f>
        <v>14</v>
      </c>
      <c r="C12" t="str">
        <f>'Value Matchup'!D367</f>
        <v>Yale</v>
      </c>
      <c r="D12" s="6">
        <f>'Value Matchup'!E367</f>
        <v>8.0179902875700986</v>
      </c>
      <c r="K12" s="7">
        <f ca="1">IF(L12=I10,H10,H14)</f>
        <v>2</v>
      </c>
      <c r="L12" s="7" t="str">
        <f ca="1">IF(J14&lt;J10,I10,I14)</f>
        <v>Michigan St.</v>
      </c>
      <c r="M12" s="6">
        <f ca="1">OFFSET('Value Matchup'!$D$355,MATCH(Straight!L12,'Value Matchup'!$D$356:$D$420,0),4)</f>
        <v>155.03810629545677</v>
      </c>
      <c r="O12" s="20"/>
    </row>
    <row r="13" spans="1:19" x14ac:dyDescent="0.25">
      <c r="A13" s="98"/>
      <c r="B13" s="19">
        <f>'Value Matchup'!C368</f>
        <v>7</v>
      </c>
      <c r="C13" t="str">
        <f>'Value Matchup'!D368</f>
        <v>Louisville</v>
      </c>
      <c r="D13" s="6">
        <f>'Value Matchup'!E368</f>
        <v>237.34065366027977</v>
      </c>
      <c r="E13" s="7">
        <f>IF(F13=C13,B13,B14)</f>
        <v>7</v>
      </c>
      <c r="F13" s="7" t="str">
        <f>IF(D13&gt;D14,C13,C14)</f>
        <v>Louisville</v>
      </c>
      <c r="G13" s="6">
        <f ca="1">OFFSET('Value Matchup'!$D$355,MATCH(Straight!F13,'Value Matchup'!$D$356:$D$420,0),2)</f>
        <v>117.87907416509832</v>
      </c>
      <c r="O13" s="20"/>
    </row>
    <row r="14" spans="1:19" x14ac:dyDescent="0.25">
      <c r="A14" s="98"/>
      <c r="B14" s="19">
        <f>'Value Matchup'!C369</f>
        <v>10</v>
      </c>
      <c r="C14" t="str">
        <f>'Value Matchup'!D369</f>
        <v>Minnesota</v>
      </c>
      <c r="D14" s="6">
        <f>'Value Matchup'!E369</f>
        <v>50.549552774683669</v>
      </c>
      <c r="H14" s="7">
        <f ca="1">IF(I14=F13,E13,E15)</f>
        <v>2</v>
      </c>
      <c r="I14" s="7" t="str">
        <f ca="1">IF(G15&lt;G13,F13,F15)</f>
        <v>Michigan St.</v>
      </c>
      <c r="J14" s="6">
        <f ca="1">OFFSET('Value Matchup'!$D$355,MATCH(Straight!I14,'Value Matchup'!$D$356:$D$420,0),3)</f>
        <v>228.81599978443705</v>
      </c>
      <c r="O14" s="20"/>
    </row>
    <row r="15" spans="1:19" x14ac:dyDescent="0.25">
      <c r="A15" s="98"/>
      <c r="B15" s="19">
        <f>'Value Matchup'!C370</f>
        <v>2</v>
      </c>
      <c r="C15" t="str">
        <f>'Value Matchup'!D370</f>
        <v>Michigan St.</v>
      </c>
      <c r="D15" s="6">
        <f>'Value Matchup'!E370</f>
        <v>493.64848885444758</v>
      </c>
      <c r="E15" s="7">
        <f>IF(F15=C15,B15,B16)</f>
        <v>2</v>
      </c>
      <c r="F15" s="7" t="str">
        <f>IF(D15&gt;D16,C15,C16)</f>
        <v>Michigan St.</v>
      </c>
      <c r="G15" s="6">
        <f ca="1">OFFSET('Value Matchup'!$D$355,MATCH(Straight!F15,'Value Matchup'!$D$356:$D$420,0),2)</f>
        <v>309.48458233112331</v>
      </c>
      <c r="O15" s="20"/>
    </row>
    <row r="16" spans="1:19" x14ac:dyDescent="0.25">
      <c r="A16" s="98"/>
      <c r="B16" s="22">
        <f>'Value Matchup'!C371</f>
        <v>15</v>
      </c>
      <c r="C16" s="23" t="str">
        <f>'Value Matchup'!D371</f>
        <v>Bradley</v>
      </c>
      <c r="D16" s="24">
        <f>'Value Matchup'!E371</f>
        <v>17.934429424064039</v>
      </c>
      <c r="E16" s="23"/>
      <c r="F16" s="23"/>
      <c r="G16" s="24"/>
      <c r="H16" s="23"/>
      <c r="I16" s="23"/>
      <c r="J16" s="23"/>
      <c r="K16" s="23"/>
      <c r="L16" s="23"/>
      <c r="M16" s="23"/>
      <c r="N16" s="23"/>
      <c r="O16" s="25"/>
      <c r="Q16">
        <f ca="1">IF(R16=O8,N8,N24)</f>
        <v>1</v>
      </c>
      <c r="R16" s="7" t="str">
        <f ca="1">IF(P24&lt;P8,O8,O24)</f>
        <v>Duke</v>
      </c>
      <c r="S16" s="6">
        <f ca="1">OFFSET('Value Matchup'!$D$355,MATCH(Straight!R16,'Value Matchup'!$D$356:$D$420,0),6)</f>
        <v>172.19374526308005</v>
      </c>
    </row>
    <row r="17" spans="1:21" x14ac:dyDescent="0.25">
      <c r="A17" s="101" t="str">
        <f>'Value Matchup'!A372</f>
        <v>West</v>
      </c>
      <c r="B17" s="14">
        <f>'Value Matchup'!C372</f>
        <v>1</v>
      </c>
      <c r="C17" s="15" t="str">
        <f>'Value Matchup'!D372</f>
        <v>Gonzaga</v>
      </c>
      <c r="D17" s="16">
        <f>'Value Matchup'!E372</f>
        <v>590.66224778099104</v>
      </c>
      <c r="E17" s="17">
        <f>IF(F17=C17,B17,B18)</f>
        <v>1</v>
      </c>
      <c r="F17" s="17" t="str">
        <f>IF(D17&gt;D18,C17,C18)</f>
        <v>Gonzaga</v>
      </c>
      <c r="G17" s="16">
        <f ca="1">OFFSET('Value Matchup'!$D$355,MATCH(Straight!F17,'Value Matchup'!$D$356:$D$420,0),2)</f>
        <v>445.49574790542317</v>
      </c>
      <c r="H17" s="15"/>
      <c r="I17" s="15"/>
      <c r="J17" s="15"/>
      <c r="K17" s="15"/>
      <c r="L17" s="15"/>
      <c r="M17" s="15"/>
      <c r="N17" s="15"/>
      <c r="O17" s="18"/>
    </row>
    <row r="18" spans="1:21" x14ac:dyDescent="0.25">
      <c r="A18" s="101"/>
      <c r="B18" s="19">
        <f>'Value Matchup'!C373</f>
        <v>16</v>
      </c>
      <c r="C18" t="str">
        <f>'Value Matchup'!D373</f>
        <v>Fairleigh Dickinson</v>
      </c>
      <c r="D18" s="6">
        <f>'Value Matchup'!E373</f>
        <v>6.3934969422483281</v>
      </c>
      <c r="H18" s="7">
        <f ca="1">IF(I18=F17,E17,E19)</f>
        <v>1</v>
      </c>
      <c r="I18" s="7" t="str">
        <f ca="1">IF(G19&lt;G17,F17,F19)</f>
        <v>Gonzaga</v>
      </c>
      <c r="J18" s="6">
        <f ca="1">OFFSET('Value Matchup'!$D$355,MATCH(Straight!I18,'Value Matchup'!$D$356:$D$420,0),3)</f>
        <v>341.42891121456358</v>
      </c>
      <c r="O18" s="20"/>
    </row>
    <row r="19" spans="1:21" x14ac:dyDescent="0.25">
      <c r="A19" s="101"/>
      <c r="B19" s="19">
        <f>'Value Matchup'!C374</f>
        <v>8</v>
      </c>
      <c r="C19" t="str">
        <f>'Value Matchup'!D374</f>
        <v>Syracuse</v>
      </c>
      <c r="D19" s="6">
        <f>'Value Matchup'!E374</f>
        <v>224.36538272646729</v>
      </c>
      <c r="E19" s="7">
        <f>IF(F19=C19,B19,B20)</f>
        <v>8</v>
      </c>
      <c r="F19" s="7" t="str">
        <f>IF(D19&gt;D20,C19,C20)</f>
        <v>Syracuse</v>
      </c>
      <c r="G19" s="6">
        <f ca="1">OFFSET('Value Matchup'!$D$355,MATCH(Straight!F19,'Value Matchup'!$D$356:$D$420,0),2)</f>
        <v>126.53102797537727</v>
      </c>
      <c r="O19" s="20"/>
    </row>
    <row r="20" spans="1:21" x14ac:dyDescent="0.25">
      <c r="A20" s="101"/>
      <c r="B20" s="19">
        <f>'Value Matchup'!C375</f>
        <v>9</v>
      </c>
      <c r="C20" t="str">
        <f>'Value Matchup'!D375</f>
        <v>Baylor</v>
      </c>
      <c r="D20" s="6">
        <f>'Value Matchup'!E375</f>
        <v>101.53666456146807</v>
      </c>
      <c r="K20" s="7">
        <f ca="1">IF(L20=I18,H18,H22)</f>
        <v>1</v>
      </c>
      <c r="L20" s="7" t="str">
        <f ca="1">IF(J22&lt;J18,I18,I22)</f>
        <v>Gonzaga</v>
      </c>
      <c r="M20" s="6">
        <f ca="1">OFFSET('Value Matchup'!$D$355,MATCH(Straight!L20,'Value Matchup'!$D$356:$D$420,0),4)</f>
        <v>216.66197418874236</v>
      </c>
      <c r="O20" s="20"/>
    </row>
    <row r="21" spans="1:21" x14ac:dyDescent="0.25">
      <c r="A21" s="101"/>
      <c r="B21" s="19">
        <f>'Value Matchup'!C376</f>
        <v>5</v>
      </c>
      <c r="C21" t="str">
        <f>'Value Matchup'!D376</f>
        <v>Marquette</v>
      </c>
      <c r="D21" s="6">
        <f>'Value Matchup'!E376</f>
        <v>132.72549501316644</v>
      </c>
      <c r="E21" s="7">
        <f>IF(F21=C21,B21,B22)</f>
        <v>5</v>
      </c>
      <c r="F21" s="7" t="str">
        <f>IF(D21&gt;D22,C21,C22)</f>
        <v>Marquette</v>
      </c>
      <c r="G21" s="6">
        <f ca="1">OFFSET('Value Matchup'!$D$355,MATCH(Straight!F21,'Value Matchup'!$D$356:$D$420,0),2)</f>
        <v>61.382184232253934</v>
      </c>
      <c r="O21" s="20"/>
    </row>
    <row r="22" spans="1:21" x14ac:dyDescent="0.25">
      <c r="A22" s="101"/>
      <c r="B22" s="19">
        <f>'Value Matchup'!C377</f>
        <v>12</v>
      </c>
      <c r="C22" t="str">
        <f>'Value Matchup'!D377</f>
        <v>Murray St.</v>
      </c>
      <c r="D22" s="6">
        <f>'Value Matchup'!E377</f>
        <v>30.493390826893638</v>
      </c>
      <c r="H22" s="7">
        <f ca="1">IF(I22=F21,E21,E23)</f>
        <v>4</v>
      </c>
      <c r="I22" s="7" t="str">
        <f ca="1">IF(G23&lt;G21,F21,F23)</f>
        <v>Florida St.</v>
      </c>
      <c r="J22" s="6">
        <f ca="1">OFFSET('Value Matchup'!$D$355,MATCH(Straight!I22,'Value Matchup'!$D$356:$D$420,0),3)</f>
        <v>65.707316039308211</v>
      </c>
      <c r="O22" s="20"/>
    </row>
    <row r="23" spans="1:21" x14ac:dyDescent="0.25">
      <c r="A23" s="101"/>
      <c r="B23" s="19">
        <f>'Value Matchup'!C378</f>
        <v>4</v>
      </c>
      <c r="C23" t="str">
        <f>'Value Matchup'!D378</f>
        <v>Florida St.</v>
      </c>
      <c r="D23" s="6">
        <f>'Value Matchup'!E378</f>
        <v>276.90123430200038</v>
      </c>
      <c r="E23" s="7">
        <f>IF(F23=C23,B23,B24)</f>
        <v>4</v>
      </c>
      <c r="F23" s="7" t="str">
        <f>IF(D23&gt;D24,C23,C24)</f>
        <v>Florida St.</v>
      </c>
      <c r="G23" s="6">
        <f ca="1">OFFSET('Value Matchup'!$D$355,MATCH(Straight!F23,'Value Matchup'!$D$356:$D$420,0),2)</f>
        <v>140.01327089013961</v>
      </c>
      <c r="O23" s="20"/>
    </row>
    <row r="24" spans="1:21" x14ac:dyDescent="0.25">
      <c r="A24" s="101"/>
      <c r="B24" s="19">
        <f>'Value Matchup'!C379</f>
        <v>13</v>
      </c>
      <c r="C24" t="str">
        <f>'Value Matchup'!D379</f>
        <v>Vermont</v>
      </c>
      <c r="D24" s="6">
        <f>'Value Matchup'!E379</f>
        <v>22.448789978857473</v>
      </c>
      <c r="N24" s="7">
        <f ca="1">IF(O24=L20,K20,K28)</f>
        <v>1</v>
      </c>
      <c r="O24" s="21" t="str">
        <f ca="1">IF(M28&lt;M20,L20,L28)</f>
        <v>Gonzaga</v>
      </c>
      <c r="P24" s="6">
        <f ca="1">OFFSET('Value Matchup'!$D$355,MATCH(Straight!O24,'Value Matchup'!$D$356:$D$420,0),5)</f>
        <v>173.81048508371202</v>
      </c>
    </row>
    <row r="25" spans="1:21" x14ac:dyDescent="0.25">
      <c r="A25" s="101"/>
      <c r="B25" s="19">
        <f>'Value Matchup'!C380</f>
        <v>6</v>
      </c>
      <c r="C25" t="str">
        <f>'Value Matchup'!D380</f>
        <v>Buffalo</v>
      </c>
      <c r="D25" s="6">
        <f>'Value Matchup'!E380</f>
        <v>132.145193106128</v>
      </c>
      <c r="E25" s="7">
        <f>IF(F25=C25,B25,B26)</f>
        <v>6</v>
      </c>
      <c r="F25" s="7" t="str">
        <f>IF(D25&gt;D26,C25,C26)</f>
        <v>Buffalo</v>
      </c>
      <c r="G25" s="6">
        <f ca="1">OFFSET('Value Matchup'!$D$355,MATCH(Straight!F25,'Value Matchup'!$D$356:$D$420,0),2)</f>
        <v>43.476803838258093</v>
      </c>
      <c r="O25" s="20"/>
    </row>
    <row r="26" spans="1:21" x14ac:dyDescent="0.25">
      <c r="A26" s="101"/>
      <c r="B26" s="19">
        <f>'Value Matchup'!C381</f>
        <v>11</v>
      </c>
      <c r="C26" t="str">
        <f>'Value Matchup'!D381</f>
        <v>Arizona St.</v>
      </c>
      <c r="D26" s="6">
        <f>'Value Matchup'!E381</f>
        <v>61.084172143362927</v>
      </c>
      <c r="H26" s="7">
        <f ca="1">IF(I26=F25,E25,E27)</f>
        <v>3</v>
      </c>
      <c r="I26" s="7" t="str">
        <f ca="1">IF(G27&lt;G25,F25,F27)</f>
        <v>Texas Tech</v>
      </c>
      <c r="J26" s="6">
        <f ca="1">OFFSET('Value Matchup'!$D$355,MATCH(Straight!I26,'Value Matchup'!$D$356:$D$420,0),3)</f>
        <v>53.578527186395945</v>
      </c>
      <c r="O26" s="20"/>
    </row>
    <row r="27" spans="1:21" x14ac:dyDescent="0.25">
      <c r="A27" s="101"/>
      <c r="B27" s="19">
        <f>'Value Matchup'!C382</f>
        <v>3</v>
      </c>
      <c r="C27" t="str">
        <f>'Value Matchup'!D382</f>
        <v>Texas Tech</v>
      </c>
      <c r="D27" s="6">
        <f>'Value Matchup'!E382</f>
        <v>241.00255311240602</v>
      </c>
      <c r="E27" s="7">
        <f>IF(F27=C27,B27,B28)</f>
        <v>3</v>
      </c>
      <c r="F27" s="7" t="str">
        <f>IF(D27&gt;D28,C27,C28)</f>
        <v>Texas Tech</v>
      </c>
      <c r="G27" s="6">
        <f ca="1">OFFSET('Value Matchup'!$D$355,MATCH(Straight!F27,'Value Matchup'!$D$356:$D$420,0),2)</f>
        <v>115.27215940965449</v>
      </c>
      <c r="O27" s="20"/>
    </row>
    <row r="28" spans="1:21" x14ac:dyDescent="0.25">
      <c r="A28" s="101"/>
      <c r="B28" s="19">
        <f>'Value Matchup'!C383</f>
        <v>14</v>
      </c>
      <c r="C28" t="str">
        <f>'Value Matchup'!D383</f>
        <v>Northern Kentucky</v>
      </c>
      <c r="D28" s="6">
        <f>'Value Matchup'!E383</f>
        <v>2.7332684598454957</v>
      </c>
      <c r="K28" s="7">
        <f ca="1">IF(L28=I26,H26,H30)</f>
        <v>2</v>
      </c>
      <c r="L28" s="7" t="str">
        <f ca="1">IF(J30&lt;J26,I26,I30)</f>
        <v>Michigan</v>
      </c>
      <c r="M28" s="6">
        <f ca="1">OFFSET('Value Matchup'!$D$355,MATCH(Straight!L28,'Value Matchup'!$D$356:$D$420,0),4)</f>
        <v>128.00971232220382</v>
      </c>
      <c r="O28" s="20"/>
    </row>
    <row r="29" spans="1:21" x14ac:dyDescent="0.25">
      <c r="A29" s="101"/>
      <c r="B29" s="19">
        <f>'Value Matchup'!C384</f>
        <v>7</v>
      </c>
      <c r="C29" t="str">
        <f>'Value Matchup'!D384</f>
        <v>Nevada</v>
      </c>
      <c r="D29" s="6">
        <f>'Value Matchup'!E384</f>
        <v>114.11619976528748</v>
      </c>
      <c r="E29" s="7">
        <f>IF(F29=C29,B29,B30)</f>
        <v>10</v>
      </c>
      <c r="F29" s="7" t="str">
        <f>IF(D29&gt;D30,C29,C30)</f>
        <v>Florida</v>
      </c>
      <c r="G29" s="6">
        <f ca="1">OFFSET('Value Matchup'!$D$355,MATCH(Straight!F29,'Value Matchup'!$D$356:$D$420,0),2)</f>
        <v>162.62398207606441</v>
      </c>
      <c r="O29" s="20"/>
    </row>
    <row r="30" spans="1:21" x14ac:dyDescent="0.25">
      <c r="A30" s="101"/>
      <c r="B30" s="19">
        <f>'Value Matchup'!C385</f>
        <v>10</v>
      </c>
      <c r="C30" t="str">
        <f>'Value Matchup'!D385</f>
        <v>Florida</v>
      </c>
      <c r="D30" s="6">
        <f>'Value Matchup'!E385</f>
        <v>209.44375856692079</v>
      </c>
      <c r="H30" s="7">
        <f ca="1">IF(I30=F29,E29,E31)</f>
        <v>2</v>
      </c>
      <c r="I30" s="7" t="str">
        <f ca="1">IF(G31&lt;G29,F29,F31)</f>
        <v>Michigan</v>
      </c>
      <c r="J30" s="6">
        <f ca="1">OFFSET('Value Matchup'!$D$355,MATCH(Straight!I30,'Value Matchup'!$D$356:$D$420,0),3)</f>
        <v>205.05075807461102</v>
      </c>
      <c r="O30" s="20"/>
    </row>
    <row r="31" spans="1:21" x14ac:dyDescent="0.25">
      <c r="A31" s="101"/>
      <c r="B31" s="19">
        <f>'Value Matchup'!C386</f>
        <v>2</v>
      </c>
      <c r="C31" t="str">
        <f>'Value Matchup'!D386</f>
        <v>Michigan</v>
      </c>
      <c r="D31" s="6">
        <f>'Value Matchup'!E386</f>
        <v>441.93448516943317</v>
      </c>
      <c r="E31" s="7">
        <f>IF(F31=C31,B31,B32)</f>
        <v>2</v>
      </c>
      <c r="F31" s="7" t="str">
        <f>IF(D31&gt;D32,C31,C32)</f>
        <v>Michigan</v>
      </c>
      <c r="G31" s="6">
        <f ca="1">OFFSET('Value Matchup'!$D$355,MATCH(Straight!F31,'Value Matchup'!$D$356:$D$420,0),2)</f>
        <v>265.10992431990667</v>
      </c>
      <c r="O31" s="20"/>
    </row>
    <row r="32" spans="1:21" x14ac:dyDescent="0.25">
      <c r="A32" s="101"/>
      <c r="B32" s="22">
        <f>'Value Matchup'!C387</f>
        <v>15</v>
      </c>
      <c r="C32" s="23" t="str">
        <f>'Value Matchup'!D387</f>
        <v>Montana</v>
      </c>
      <c r="D32" s="24">
        <f>'Value Matchup'!E387</f>
        <v>9.135383922315258</v>
      </c>
      <c r="E32" s="23"/>
      <c r="F32" s="23"/>
      <c r="G32" s="24"/>
      <c r="H32" s="23"/>
      <c r="I32" s="23"/>
      <c r="J32" s="23"/>
      <c r="K32" s="23"/>
      <c r="L32" s="23"/>
      <c r="M32" s="23"/>
      <c r="N32" s="23"/>
      <c r="O32" s="25"/>
      <c r="T32" s="89" t="s">
        <v>74</v>
      </c>
      <c r="U32" s="89"/>
    </row>
    <row r="33" spans="1:22" x14ac:dyDescent="0.25">
      <c r="A33" s="98" t="str">
        <f>'Value Matchup'!A388</f>
        <v>South</v>
      </c>
      <c r="B33" s="14">
        <f>'Value Matchup'!C388</f>
        <v>1</v>
      </c>
      <c r="C33" s="15" t="str">
        <f>'Value Matchup'!D388</f>
        <v>Virginia</v>
      </c>
      <c r="D33" s="16">
        <f>'Value Matchup'!E388</f>
        <v>336.87224107735005</v>
      </c>
      <c r="E33" s="17">
        <f>IF(F33=C33,B33,B34)</f>
        <v>1</v>
      </c>
      <c r="F33" s="17" t="str">
        <f>IF(D33&gt;D34,C33,C34)</f>
        <v>Virginia</v>
      </c>
      <c r="G33" s="16">
        <f ca="1">OFFSET('Value Matchup'!$D$355,MATCH(Straight!F33,'Value Matchup'!$D$356:$D$420,0),2)</f>
        <v>240.68533425439057</v>
      </c>
      <c r="H33" s="15"/>
      <c r="I33" s="15"/>
      <c r="J33" s="15"/>
      <c r="K33" s="15"/>
      <c r="L33" s="15"/>
      <c r="M33" s="15"/>
      <c r="N33" s="15"/>
      <c r="O33" s="18"/>
      <c r="T33" t="e">
        <f ca="1">IF(U33=R16,Q16,Q48)</f>
        <v>#N/A</v>
      </c>
      <c r="U33" t="e">
        <f ca="1">IF(S48&lt;S16,R16,R48)</f>
        <v>#N/A</v>
      </c>
      <c r="V33" s="6"/>
    </row>
    <row r="34" spans="1:22" x14ac:dyDescent="0.25">
      <c r="A34" s="98"/>
      <c r="B34" s="19">
        <f>'Value Matchup'!C389</f>
        <v>16</v>
      </c>
      <c r="C34" t="str">
        <f>'Value Matchup'!D389</f>
        <v>Gardner Webb</v>
      </c>
      <c r="D34" s="6">
        <f>'Value Matchup'!E389</f>
        <v>9.3873568615340016E-3</v>
      </c>
      <c r="H34" s="7">
        <f ca="1">IF(I34=F33,E33,E35)</f>
        <v>1</v>
      </c>
      <c r="I34" s="7" t="str">
        <f ca="1">IF(G35&lt;G33,F33,F35)</f>
        <v>Virginia</v>
      </c>
      <c r="J34" s="6">
        <f ca="1">OFFSET('Value Matchup'!$D$355,MATCH(Straight!I34,'Value Matchup'!$D$356:$D$420,0),3)</f>
        <v>169.87361083954053</v>
      </c>
      <c r="O34" s="20"/>
    </row>
    <row r="35" spans="1:22" x14ac:dyDescent="0.25">
      <c r="A35" s="98"/>
      <c r="B35" s="19">
        <f>'Value Matchup'!C390</f>
        <v>8</v>
      </c>
      <c r="C35" t="str">
        <f>'Value Matchup'!D390</f>
        <v>Mississippi</v>
      </c>
      <c r="D35" s="6">
        <f>'Value Matchup'!E390</f>
        <v>24.897228015722618</v>
      </c>
      <c r="E35" s="7">
        <f>IF(F35=C35,B35,B36)</f>
        <v>9</v>
      </c>
      <c r="F35" s="7" t="str">
        <f>IF(D35&gt;D36,C35,C36)</f>
        <v>Oklahoma</v>
      </c>
      <c r="G35" s="6">
        <f ca="1">OFFSET('Value Matchup'!$D$355,MATCH(Straight!F35,'Value Matchup'!$D$356:$D$420,0),2)</f>
        <v>26.316993287747827</v>
      </c>
      <c r="O35" s="20"/>
    </row>
    <row r="36" spans="1:22" x14ac:dyDescent="0.25">
      <c r="A36" s="98"/>
      <c r="B36" s="19">
        <f>'Value Matchup'!C391</f>
        <v>9</v>
      </c>
      <c r="C36" t="str">
        <f>'Value Matchup'!D391</f>
        <v>Oklahoma</v>
      </c>
      <c r="D36" s="6">
        <f>'Value Matchup'!E391</f>
        <v>58.09336586580045</v>
      </c>
      <c r="K36" s="7">
        <f ca="1">IF(L36=I34,H34,H38)</f>
        <v>1</v>
      </c>
      <c r="L36" s="7" t="str">
        <f ca="1">IF(J38&lt;J34,I34,I38)</f>
        <v>Virginia</v>
      </c>
      <c r="M36" s="6">
        <f ca="1">OFFSET('Value Matchup'!$D$355,MATCH(Straight!L36,'Value Matchup'!$D$356:$D$420,0),4)</f>
        <v>88.386124074244819</v>
      </c>
      <c r="O36" s="20"/>
    </row>
    <row r="37" spans="1:22" x14ac:dyDescent="0.25">
      <c r="A37" s="98"/>
      <c r="B37" s="19">
        <f>'Value Matchup'!C392</f>
        <v>5</v>
      </c>
      <c r="C37" t="str">
        <f>'Value Matchup'!D392</f>
        <v>Wisconsin</v>
      </c>
      <c r="D37" s="6">
        <f>'Value Matchup'!E392</f>
        <v>253.0585312952675</v>
      </c>
      <c r="E37" s="7">
        <f>IF(F37=C37,B37,B38)</f>
        <v>5</v>
      </c>
      <c r="F37" s="7" t="str">
        <f>IF(D37&gt;D38,C37,C38)</f>
        <v>Wisconsin</v>
      </c>
      <c r="G37" s="6">
        <f ca="1">OFFSET('Value Matchup'!$D$355,MATCH(Straight!F37,'Value Matchup'!$D$356:$D$420,0),2)</f>
        <v>143.35829614554692</v>
      </c>
      <c r="O37" s="20"/>
    </row>
    <row r="38" spans="1:22" x14ac:dyDescent="0.25">
      <c r="A38" s="98"/>
      <c r="B38" s="19">
        <f>'Value Matchup'!C393</f>
        <v>12</v>
      </c>
      <c r="C38" t="str">
        <f>'Value Matchup'!D393</f>
        <v>Oregon</v>
      </c>
      <c r="D38" s="6">
        <f>'Value Matchup'!E393</f>
        <v>97.736681457752965</v>
      </c>
      <c r="H38" s="7">
        <f ca="1">IF(I38=F37,E37,E39)</f>
        <v>5</v>
      </c>
      <c r="I38" s="7" t="str">
        <f ca="1">IF(G39&lt;G37,F37,F39)</f>
        <v>Wisconsin</v>
      </c>
      <c r="J38" s="6">
        <f ca="1">OFFSET('Value Matchup'!$D$355,MATCH(Straight!I38,'Value Matchup'!$D$356:$D$420,0),3)</f>
        <v>90.742139694241558</v>
      </c>
      <c r="O38" s="20"/>
    </row>
    <row r="39" spans="1:22" x14ac:dyDescent="0.25">
      <c r="A39" s="98"/>
      <c r="B39" s="19">
        <f>'Value Matchup'!C394</f>
        <v>4</v>
      </c>
      <c r="C39" t="str">
        <f>'Value Matchup'!D394</f>
        <v>Kansas St.</v>
      </c>
      <c r="D39" s="6">
        <f>'Value Matchup'!E394</f>
        <v>245.34206474289135</v>
      </c>
      <c r="E39" s="7">
        <f>IF(F39=C39,B39,B40)</f>
        <v>4</v>
      </c>
      <c r="F39" s="7" t="str">
        <f>IF(D39&gt;D40,C39,C40)</f>
        <v>Kansas St.</v>
      </c>
      <c r="G39" s="6">
        <f ca="1">OFFSET('Value Matchup'!$D$355,MATCH(Straight!F39,'Value Matchup'!$D$356:$D$420,0),2)</f>
        <v>118.36153329535489</v>
      </c>
      <c r="O39" s="20"/>
    </row>
    <row r="40" spans="1:22" x14ac:dyDescent="0.25">
      <c r="A40" s="98"/>
      <c r="B40" s="19">
        <f>'Value Matchup'!C395</f>
        <v>13</v>
      </c>
      <c r="C40" t="str">
        <f>'Value Matchup'!D395</f>
        <v>UC Irvine</v>
      </c>
      <c r="D40" s="6">
        <f>'Value Matchup'!E395</f>
        <v>7.7525302498531072</v>
      </c>
      <c r="N40" s="7">
        <f ca="1">IF(O40=L36,K36,K44)</f>
        <v>1</v>
      </c>
      <c r="O40" s="21" t="str">
        <f ca="1">IF(M44&lt;M36,L36,L44)</f>
        <v>Virginia</v>
      </c>
      <c r="P40" s="6">
        <f ca="1">OFFSET('Value Matchup'!$D$355,MATCH(Straight!O40,'Value Matchup'!$D$356:$D$420,0),5)</f>
        <v>61.822810054887654</v>
      </c>
    </row>
    <row r="41" spans="1:22" x14ac:dyDescent="0.25">
      <c r="A41" s="98"/>
      <c r="B41" s="19">
        <f>'Value Matchup'!C396</f>
        <v>6</v>
      </c>
      <c r="C41" t="str">
        <f>'Value Matchup'!D396</f>
        <v>Villanova</v>
      </c>
      <c r="D41" s="6">
        <f>'Value Matchup'!E396</f>
        <v>193.06649330805178</v>
      </c>
      <c r="E41" s="7">
        <f>IF(F41=C41,B41,B42)</f>
        <v>6</v>
      </c>
      <c r="F41" s="7" t="str">
        <f>IF(D41&gt;D42,C41,C42)</f>
        <v>Villanova</v>
      </c>
      <c r="G41" s="6">
        <f ca="1">OFFSET('Value Matchup'!$D$355,MATCH(Straight!F41,'Value Matchup'!$D$356:$D$420,0),2)</f>
        <v>94.350815954323977</v>
      </c>
      <c r="O41" s="20"/>
    </row>
    <row r="42" spans="1:22" x14ac:dyDescent="0.25">
      <c r="A42" s="98"/>
      <c r="B42" s="19">
        <f>'Value Matchup'!C397</f>
        <v>11</v>
      </c>
      <c r="C42" t="str">
        <f>'Value Matchup'!D397</f>
        <v>Saint Mary's</v>
      </c>
      <c r="D42" s="6">
        <f>'Value Matchup'!E397</f>
        <v>22.283072266486215</v>
      </c>
      <c r="H42" s="7">
        <f ca="1">IF(I42=F41,E41,E43)</f>
        <v>3</v>
      </c>
      <c r="I42" s="7" t="str">
        <f ca="1">IF(G43&lt;G41,F41,F43)</f>
        <v>Purdue</v>
      </c>
      <c r="J42" s="6">
        <f ca="1">OFFSET('Value Matchup'!$D$355,MATCH(Straight!I42,'Value Matchup'!$D$356:$D$420,0),3)</f>
        <v>46.050704960987126</v>
      </c>
      <c r="O42" s="20"/>
    </row>
    <row r="43" spans="1:22" x14ac:dyDescent="0.25">
      <c r="A43" s="98"/>
      <c r="B43" s="19">
        <f>'Value Matchup'!C398</f>
        <v>3</v>
      </c>
      <c r="C43" t="str">
        <f>'Value Matchup'!D398</f>
        <v>Purdue</v>
      </c>
      <c r="D43" s="6">
        <f>'Value Matchup'!E398</f>
        <v>210.03749688772368</v>
      </c>
      <c r="E43" s="7">
        <f>IF(F43=C43,B43,B44)</f>
        <v>3</v>
      </c>
      <c r="F43" s="7" t="str">
        <f>IF(D43&gt;D44,C43,C44)</f>
        <v>Purdue</v>
      </c>
      <c r="G43" s="6">
        <f ca="1">OFFSET('Value Matchup'!$D$355,MATCH(Straight!F43,'Value Matchup'!$D$356:$D$420,0),2)</f>
        <v>101.55397009138615</v>
      </c>
      <c r="O43" s="20"/>
    </row>
    <row r="44" spans="1:22" x14ac:dyDescent="0.25">
      <c r="A44" s="98"/>
      <c r="B44" s="19">
        <f>'Value Matchup'!C399</f>
        <v>14</v>
      </c>
      <c r="C44" t="str">
        <f>'Value Matchup'!D399</f>
        <v>Old Dominion</v>
      </c>
      <c r="D44" s="6">
        <f>'Value Matchup'!E399</f>
        <v>13.438296280953207</v>
      </c>
      <c r="K44" s="7">
        <f ca="1">IF(L44=I42,H42,H46)</f>
        <v>2</v>
      </c>
      <c r="L44" s="7" t="str">
        <f ca="1">IF(J46&lt;J42,I42,I46)</f>
        <v>Tennessee</v>
      </c>
      <c r="M44" s="6">
        <f ca="1">OFFSET('Value Matchup'!$D$355,MATCH(Straight!L44,'Value Matchup'!$D$356:$D$420,0),4)</f>
        <v>40.546648628297461</v>
      </c>
      <c r="O44" s="20"/>
    </row>
    <row r="45" spans="1:22" x14ac:dyDescent="0.25">
      <c r="A45" s="98"/>
      <c r="B45" s="19">
        <f>'Value Matchup'!C400</f>
        <v>7</v>
      </c>
      <c r="C45" t="str">
        <f>'Value Matchup'!D400</f>
        <v>Cincinnati</v>
      </c>
      <c r="D45" s="6">
        <f>'Value Matchup'!E400</f>
        <v>193.87596863925964</v>
      </c>
      <c r="E45" s="7">
        <f>IF(F45=C45,B45,B46)</f>
        <v>7</v>
      </c>
      <c r="F45" s="7" t="str">
        <f>IF(D45&gt;D46,C45,C46)</f>
        <v>Cincinnati</v>
      </c>
      <c r="G45" s="6">
        <f ca="1">OFFSET('Value Matchup'!$D$355,MATCH(Straight!F45,'Value Matchup'!$D$356:$D$420,0),2)</f>
        <v>81.999054532357675</v>
      </c>
      <c r="O45" s="20"/>
    </row>
    <row r="46" spans="1:22" x14ac:dyDescent="0.25">
      <c r="A46" s="98"/>
      <c r="B46" s="19">
        <f>'Value Matchup'!C401</f>
        <v>10</v>
      </c>
      <c r="C46" t="str">
        <f>'Value Matchup'!D401</f>
        <v>Iowa</v>
      </c>
      <c r="D46" s="6">
        <f>'Value Matchup'!E401</f>
        <v>78.563953748956308</v>
      </c>
      <c r="H46" s="7">
        <f ca="1">IF(I46=F45,E45,E47)</f>
        <v>2</v>
      </c>
      <c r="I46" s="7" t="str">
        <f ca="1">IF(G47&lt;G45,F45,F47)</f>
        <v>Tennessee</v>
      </c>
      <c r="J46" s="6">
        <f ca="1">OFFSET('Value Matchup'!$D$355,MATCH(Straight!I46,'Value Matchup'!$D$356:$D$420,0),3)</f>
        <v>84.414235542765354</v>
      </c>
      <c r="O46" s="20"/>
    </row>
    <row r="47" spans="1:22" x14ac:dyDescent="0.25">
      <c r="A47" s="98"/>
      <c r="B47" s="19">
        <f>'Value Matchup'!C402</f>
        <v>2</v>
      </c>
      <c r="C47" t="str">
        <f>'Value Matchup'!D402</f>
        <v>Tennessee</v>
      </c>
      <c r="D47" s="6">
        <f>'Value Matchup'!E402</f>
        <v>254.46629274890705</v>
      </c>
      <c r="E47" s="7">
        <f>IF(F47=C47,B47,B48)</f>
        <v>2</v>
      </c>
      <c r="F47" s="7" t="str">
        <f>IF(D47&gt;D48,C47,C48)</f>
        <v>Tennessee</v>
      </c>
      <c r="G47" s="6">
        <f ca="1">OFFSET('Value Matchup'!$D$355,MATCH(Straight!F47,'Value Matchup'!$D$356:$D$420,0),2)</f>
        <v>130.08272245723381</v>
      </c>
      <c r="O47" s="20"/>
    </row>
    <row r="48" spans="1:22" x14ac:dyDescent="0.25">
      <c r="A48" s="98"/>
      <c r="B48" s="22">
        <f>'Value Matchup'!C403</f>
        <v>15</v>
      </c>
      <c r="C48" s="23" t="str">
        <f>'Value Matchup'!D403</f>
        <v>Colgate</v>
      </c>
      <c r="D48" s="24">
        <f>'Value Matchup'!E403</f>
        <v>3.3834773052865841</v>
      </c>
      <c r="E48" s="23"/>
      <c r="F48" s="23"/>
      <c r="G48" s="24"/>
      <c r="H48" s="23"/>
      <c r="I48" s="23"/>
      <c r="J48" s="23"/>
      <c r="K48" s="23"/>
      <c r="L48" s="23"/>
      <c r="M48" s="23"/>
      <c r="N48" s="23"/>
      <c r="O48" s="25"/>
      <c r="Q48" t="e">
        <f ca="1">IF(R48=O40,N40,N56)</f>
        <v>#N/A</v>
      </c>
      <c r="R48" s="7" t="e">
        <f ca="1">IF(P56&lt;P40,O40,O56)</f>
        <v>#N/A</v>
      </c>
      <c r="S48" s="6" t="e">
        <f ca="1">OFFSET('Value Matchup'!$D$355,MATCH(Straight!R48,'Value Matchup'!$D$356:$D$420,0),6)</f>
        <v>#N/A</v>
      </c>
    </row>
    <row r="49" spans="1:16" x14ac:dyDescent="0.25">
      <c r="A49" s="101" t="str">
        <f>'Value Matchup'!A404</f>
        <v>Midwest</v>
      </c>
      <c r="B49" s="14">
        <f>'Value Matchup'!C404</f>
        <v>1</v>
      </c>
      <c r="C49" s="15" t="str">
        <f>'Value Matchup'!D404</f>
        <v>North Carolina</v>
      </c>
      <c r="D49" s="16">
        <f>'Value Matchup'!E404</f>
        <v>534.36417898706407</v>
      </c>
      <c r="E49" s="17">
        <f>IF(F49=C49,B49,B50)</f>
        <v>1</v>
      </c>
      <c r="F49" s="17" t="str">
        <f>IF(D49&gt;D50,C49,C50)</f>
        <v>North Carolina</v>
      </c>
      <c r="G49" s="16">
        <f ca="1">OFFSET('Value Matchup'!$D$355,MATCH(Straight!F49,'Value Matchup'!$D$356:$D$420,0),2)</f>
        <v>410.92545529916526</v>
      </c>
      <c r="H49" s="15"/>
      <c r="I49" s="15"/>
      <c r="J49" s="15"/>
      <c r="K49" s="15"/>
      <c r="L49" s="15"/>
      <c r="M49" s="15"/>
      <c r="N49" s="15"/>
      <c r="O49" s="18"/>
    </row>
    <row r="50" spans="1:16" x14ac:dyDescent="0.25">
      <c r="A50" s="101"/>
      <c r="B50" s="19">
        <f>'Value Matchup'!C405</f>
        <v>16</v>
      </c>
      <c r="C50" t="str">
        <f>'Value Matchup'!D405</f>
        <v>Iona</v>
      </c>
      <c r="D50" s="6">
        <f>'Value Matchup'!E405</f>
        <v>9.1841393100952864</v>
      </c>
      <c r="H50" s="7">
        <f ca="1">IF(I50=F49,E49,E51)</f>
        <v>1</v>
      </c>
      <c r="I50" s="7" t="str">
        <f ca="1">IF(G51&lt;G49,F49,F51)</f>
        <v>North Carolina</v>
      </c>
      <c r="J50" s="6">
        <f ca="1">OFFSET('Value Matchup'!$D$355,MATCH(Straight!I50,'Value Matchup'!$D$356:$D$420,0),3)</f>
        <v>312.13055055582259</v>
      </c>
      <c r="O50" s="20"/>
    </row>
    <row r="51" spans="1:16" x14ac:dyDescent="0.25">
      <c r="A51" s="101"/>
      <c r="B51" s="19">
        <f>'Value Matchup'!C406</f>
        <v>8</v>
      </c>
      <c r="C51" t="str">
        <f>'Value Matchup'!D406</f>
        <v>Utah St.</v>
      </c>
      <c r="D51" s="6">
        <f>'Value Matchup'!E406</f>
        <v>56.557748054635873</v>
      </c>
      <c r="E51" s="7">
        <f>IF(F51=C51,B51,B52)</f>
        <v>8</v>
      </c>
      <c r="F51" s="7" t="str">
        <f>IF(D51&gt;D52,C51,C52)</f>
        <v>Utah St.</v>
      </c>
      <c r="G51" s="6">
        <f ca="1">OFFSET('Value Matchup'!$D$355,MATCH(Straight!F51,'Value Matchup'!$D$356:$D$420,0),2)</f>
        <v>12.622793033494496</v>
      </c>
      <c r="O51" s="20"/>
    </row>
    <row r="52" spans="1:16" x14ac:dyDescent="0.25">
      <c r="A52" s="101"/>
      <c r="B52" s="19">
        <f>'Value Matchup'!C407</f>
        <v>9</v>
      </c>
      <c r="C52" t="str">
        <f>'Value Matchup'!D407</f>
        <v>Washington</v>
      </c>
      <c r="D52" s="6">
        <f>'Value Matchup'!E407</f>
        <v>55.068668693183376</v>
      </c>
      <c r="K52" s="7">
        <f ca="1">IF(L52=I50,H50,H54)</f>
        <v>1</v>
      </c>
      <c r="L52" s="7" t="str">
        <f ca="1">IF(J54&lt;J50,I50,I54)</f>
        <v>North Carolina</v>
      </c>
      <c r="M52" s="6">
        <f ca="1">OFFSET('Value Matchup'!$D$355,MATCH(Straight!L52,'Value Matchup'!$D$356:$D$420,0),4)</f>
        <v>197.95165010688137</v>
      </c>
      <c r="O52" s="20"/>
    </row>
    <row r="53" spans="1:16" x14ac:dyDescent="0.25">
      <c r="A53" s="101"/>
      <c r="B53" s="19">
        <f>'Value Matchup'!C408</f>
        <v>5</v>
      </c>
      <c r="C53" t="str">
        <f>'Value Matchup'!D408</f>
        <v>Auburn</v>
      </c>
      <c r="D53" s="6">
        <f>'Value Matchup'!E408</f>
        <v>224.18047757508884</v>
      </c>
      <c r="E53" s="7">
        <f>IF(F53=C53,B53,B54)</f>
        <v>5</v>
      </c>
      <c r="F53" s="7" t="str">
        <f>IF(D53&gt;D54,C53,C54)</f>
        <v>Auburn</v>
      </c>
      <c r="G53" s="6">
        <f ca="1">OFFSET('Value Matchup'!$D$355,MATCH(Straight!F53,'Value Matchup'!$D$356:$D$420,0),2)</f>
        <v>112.78684064901546</v>
      </c>
      <c r="O53" s="20"/>
    </row>
    <row r="54" spans="1:16" x14ac:dyDescent="0.25">
      <c r="A54" s="101"/>
      <c r="B54" s="19">
        <f>'Value Matchup'!C409</f>
        <v>12</v>
      </c>
      <c r="C54" t="str">
        <f>'Value Matchup'!D409</f>
        <v>New Mexico St.</v>
      </c>
      <c r="D54" s="6">
        <f>'Value Matchup'!E409</f>
        <v>25.066602592909657</v>
      </c>
      <c r="H54" s="7">
        <f ca="1">IF(I54=F53,E53,E55)</f>
        <v>4</v>
      </c>
      <c r="I54" s="7" t="str">
        <f ca="1">IF(G55&lt;G53,F53,F55)</f>
        <v>Kansas</v>
      </c>
      <c r="J54" s="6">
        <f ca="1">OFFSET('Value Matchup'!$D$355,MATCH(Straight!I54,'Value Matchup'!$D$356:$D$420,0),3)</f>
        <v>177.24399154050187</v>
      </c>
      <c r="O54" s="20"/>
    </row>
    <row r="55" spans="1:16" x14ac:dyDescent="0.25">
      <c r="A55" s="101"/>
      <c r="B55" s="19">
        <f>'Value Matchup'!C410</f>
        <v>4</v>
      </c>
      <c r="C55" t="str">
        <f>'Value Matchup'!D410</f>
        <v>Kansas</v>
      </c>
      <c r="D55" s="6">
        <f>'Value Matchup'!E410</f>
        <v>447.97031311379192</v>
      </c>
      <c r="E55" s="7">
        <f>IF(F55=C55,B55,B56)</f>
        <v>4</v>
      </c>
      <c r="F55" s="7" t="str">
        <f>IF(D55&gt;D56,C55,C56)</f>
        <v>Kansas</v>
      </c>
      <c r="G55" s="6">
        <f ca="1">OFFSET('Value Matchup'!$D$355,MATCH(Straight!F55,'Value Matchup'!$D$356:$D$420,0),2)</f>
        <v>278.94984054444609</v>
      </c>
      <c r="O55" s="20"/>
    </row>
    <row r="56" spans="1:16" x14ac:dyDescent="0.25">
      <c r="A56" s="101"/>
      <c r="B56" s="19">
        <f>'Value Matchup'!C411</f>
        <v>13</v>
      </c>
      <c r="C56" t="str">
        <f>'Value Matchup'!D411</f>
        <v>Northeastern</v>
      </c>
      <c r="D56" s="6">
        <f>'Value Matchup'!E411</f>
        <v>7.1914904262921047</v>
      </c>
      <c r="N56" s="7" t="e">
        <f ca="1">IF(O56=L52,K52,K60)</f>
        <v>#N/A</v>
      </c>
      <c r="O56" s="21" t="e">
        <f ca="1">IF(M60&lt;M52,L52,L60)</f>
        <v>#N/A</v>
      </c>
      <c r="P56" s="6" t="e">
        <f ca="1">OFFSET('Value Matchup'!$D$355,MATCH(Straight!O56,'Value Matchup'!$D$356:$D$420,0),5)</f>
        <v>#N/A</v>
      </c>
    </row>
    <row r="57" spans="1:16" x14ac:dyDescent="0.25">
      <c r="A57" s="101"/>
      <c r="B57" s="19">
        <f>'Value Matchup'!C412</f>
        <v>6</v>
      </c>
      <c r="C57" t="str">
        <f>'Value Matchup'!D412</f>
        <v>Iowa St.</v>
      </c>
      <c r="D57" s="6">
        <f>'Value Matchup'!E412</f>
        <v>197.36700519257519</v>
      </c>
      <c r="E57" s="7">
        <f>IF(F57=C57,B57,B58)</f>
        <v>6</v>
      </c>
      <c r="F57" s="7" t="str">
        <f>IF(D57&gt;D58,C57,C58)</f>
        <v>Iowa St.</v>
      </c>
      <c r="G57" s="6">
        <f ca="1">OFFSET('Value Matchup'!$D$355,MATCH(Straight!F57,'Value Matchup'!$D$356:$D$420,0),2)</f>
        <v>93.124015367639245</v>
      </c>
      <c r="O57" s="20"/>
    </row>
    <row r="58" spans="1:16" x14ac:dyDescent="0.25">
      <c r="A58" s="101"/>
      <c r="B58" s="19">
        <f>'Value Matchup'!C413</f>
        <v>11</v>
      </c>
      <c r="C58" t="str">
        <f>'Value Matchup'!D413</f>
        <v>Ohio St.</v>
      </c>
      <c r="D58" s="6">
        <f>'Value Matchup'!E413</f>
        <v>51.547460105838368</v>
      </c>
      <c r="H58" s="7">
        <f ca="1">IF(I58=F57,E57,E59)</f>
        <v>6</v>
      </c>
      <c r="I58" s="7" t="str">
        <f ca="1">IF(G59&lt;G57,F57,F59)</f>
        <v>Iowa St.</v>
      </c>
      <c r="J58" s="6">
        <f ca="1">OFFSET('Value Matchup'!$D$355,MATCH(Straight!I58,'Value Matchup'!$D$356:$D$420,0),3)</f>
        <v>59.259731580422539</v>
      </c>
      <c r="O58" s="20"/>
    </row>
    <row r="59" spans="1:16" x14ac:dyDescent="0.25">
      <c r="A59" s="101"/>
      <c r="B59" s="19">
        <f>'Value Matchup'!C414</f>
        <v>3</v>
      </c>
      <c r="C59" t="str">
        <f>'Value Matchup'!D414</f>
        <v>Houston</v>
      </c>
      <c r="D59" s="6">
        <f>'Value Matchup'!E414</f>
        <v>178.35101830387566</v>
      </c>
      <c r="E59" s="7">
        <f>IF(F59=C59,B59,B60)</f>
        <v>3</v>
      </c>
      <c r="F59" s="7" t="str">
        <f>IF(D59&gt;D60,C59,C60)</f>
        <v>Houston</v>
      </c>
      <c r="G59" s="6">
        <f ca="1">OFFSET('Value Matchup'!$D$355,MATCH(Straight!F59,'Value Matchup'!$D$356:$D$420,0),2)</f>
        <v>68.603708217367313</v>
      </c>
      <c r="O59" s="20"/>
    </row>
    <row r="60" spans="1:16" x14ac:dyDescent="0.25">
      <c r="A60" s="101"/>
      <c r="B60" s="19">
        <f>'Value Matchup'!C415</f>
        <v>14</v>
      </c>
      <c r="C60" t="str">
        <f>'Value Matchup'!D415</f>
        <v>Georgia St.</v>
      </c>
      <c r="D60" s="6">
        <f>'Value Matchup'!E415</f>
        <v>21.329166080207109</v>
      </c>
      <c r="K60" s="7" t="e">
        <f ca="1">IF(L60=I58,H58,H62)</f>
        <v>#N/A</v>
      </c>
      <c r="L60" s="7" t="e">
        <f ca="1">IF(J62&lt;J58,I58,I62)</f>
        <v>#N/A</v>
      </c>
      <c r="M60" s="6" t="e">
        <f ca="1">OFFSET('Value Matchup'!$D$355,MATCH(Straight!L60,'Value Matchup'!$D$356:$D$420,0),4)</f>
        <v>#N/A</v>
      </c>
      <c r="O60" s="20"/>
    </row>
    <row r="61" spans="1:16" x14ac:dyDescent="0.25">
      <c r="A61" s="101"/>
      <c r="B61" s="19">
        <f>'Value Matchup'!C416</f>
        <v>7</v>
      </c>
      <c r="C61" t="str">
        <f>'Value Matchup'!D416</f>
        <v>Wofford</v>
      </c>
      <c r="D61" s="6">
        <f>'Value Matchup'!E416</f>
        <v>38.9714628973313</v>
      </c>
      <c r="E61" s="7">
        <f>IF(F61=C61,B61,B62)</f>
        <v>10</v>
      </c>
      <c r="F61" s="7" t="str">
        <f>IF(D61&gt;D62,C61,C62)</f>
        <v>Seton Hall</v>
      </c>
      <c r="G61" s="6">
        <f ca="1">OFFSET('Value Matchup'!$D$355,MATCH(Straight!F61,'Value Matchup'!$D$356:$D$420,0),2)</f>
        <v>48.694242511734167</v>
      </c>
      <c r="O61" s="20"/>
    </row>
    <row r="62" spans="1:16" x14ac:dyDescent="0.25">
      <c r="A62" s="101"/>
      <c r="B62" s="19">
        <f>'Value Matchup'!C417</f>
        <v>10</v>
      </c>
      <c r="C62" t="str">
        <f>'Value Matchup'!D417</f>
        <v>Seton Hall</v>
      </c>
      <c r="D62" s="6">
        <f>'Value Matchup'!E417</f>
        <v>85.717030379945271</v>
      </c>
      <c r="H62" s="7" t="e">
        <f ca="1">IF(I62=F61,E61,E63)</f>
        <v>#N/A</v>
      </c>
      <c r="I62" s="7" t="e">
        <f ca="1">IF(G63&lt;G61,F61,F63)</f>
        <v>#N/A</v>
      </c>
      <c r="J62" s="6" t="e">
        <f ca="1">OFFSET('Value Matchup'!$D$355,MATCH(Straight!I62,'Value Matchup'!$D$356:$D$420,0),3)</f>
        <v>#N/A</v>
      </c>
      <c r="O62" s="20"/>
    </row>
    <row r="63" spans="1:16" x14ac:dyDescent="0.25">
      <c r="A63" s="101"/>
      <c r="B63" s="19">
        <f>'Value Matchup'!C418</f>
        <v>2</v>
      </c>
      <c r="C63" t="str">
        <f>'Value Matchup'!D418</f>
        <v>Kentucky</v>
      </c>
      <c r="D63" s="6">
        <f>'Value Matchup'!E418</f>
        <v>676.32625704172119</v>
      </c>
      <c r="E63" s="7" t="e">
        <f>IF(F63=C63,B63,B64)</f>
        <v>#N/A</v>
      </c>
      <c r="F63" s="7" t="e">
        <f>IF(D63&gt;D64,C63,C64)</f>
        <v>#N/A</v>
      </c>
      <c r="G63" s="6" t="e">
        <f ca="1">OFFSET('Value Matchup'!$D$355,MATCH(Straight!F63,'Value Matchup'!$D$356:$D$420,0),2)</f>
        <v>#N/A</v>
      </c>
      <c r="O63" s="20"/>
    </row>
    <row r="64" spans="1:16" x14ac:dyDescent="0.25">
      <c r="A64" s="101"/>
      <c r="B64" s="22">
        <f>'Value Matchup'!C419</f>
        <v>15</v>
      </c>
      <c r="C64" s="23" t="str">
        <f>'Value Matchup'!D419</f>
        <v>Abilene Christian</v>
      </c>
      <c r="D64" s="24" t="e">
        <f>'Value Matchup'!E419</f>
        <v>#N/A</v>
      </c>
      <c r="E64" s="23"/>
      <c r="F64" s="23"/>
      <c r="G64" s="24"/>
      <c r="H64" s="23"/>
      <c r="I64" s="23"/>
      <c r="J64" s="23"/>
      <c r="K64" s="23"/>
      <c r="L64" s="23"/>
      <c r="M64" s="23"/>
      <c r="N64" s="23"/>
      <c r="O64" s="25"/>
    </row>
  </sheetData>
  <mergeCells count="5">
    <mergeCell ref="T32:U32"/>
    <mergeCell ref="A1:A16"/>
    <mergeCell ref="A17:A32"/>
    <mergeCell ref="A33:A48"/>
    <mergeCell ref="A49:A64"/>
  </mergeCells>
  <conditionalFormatting sqref="E1:E1048576">
    <cfRule type="colorScale" priority="6">
      <colorScale>
        <cfvo type="num" val="9"/>
        <cfvo type="num" val="16"/>
        <color theme="0"/>
        <color theme="9" tint="-0.499984740745262"/>
      </colorScale>
    </cfRule>
  </conditionalFormatting>
  <conditionalFormatting sqref="H1:H1048576">
    <cfRule type="colorScale" priority="5">
      <colorScale>
        <cfvo type="num" val="5"/>
        <cfvo type="num" val="16"/>
        <color theme="0"/>
        <color theme="9" tint="-0.499984740745262"/>
      </colorScale>
    </cfRule>
  </conditionalFormatting>
  <conditionalFormatting sqref="Q1:Q1048576 N1:N1048576 K1:K1048576">
    <cfRule type="colorScale" priority="4">
      <colorScale>
        <cfvo type="num" val="3"/>
        <cfvo type="num" val="12"/>
        <color theme="0"/>
        <color theme="9" tint="-0.499984740745262"/>
      </colorScale>
    </cfRule>
  </conditionalFormatting>
  <pageMargins left="0.7" right="0.7" top="0.75" bottom="0.75" header="0.3" footer="0.3"/>
  <pageSetup scale="47" orientation="portrait" r:id="rId1"/>
  <headerFooter>
    <oddHeader>&amp;R&amp;D        &amp;T</oddHead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ECC7CA11-B843-4234-AD6B-D9E08B6F93B6}">
            <xm:f>AND(F1=Results!E2,LEN(Results!E2)&gt;2)</xm:f>
            <x14:dxf>
              <fill>
                <patternFill>
                  <bgColor rgb="FF66FF66"/>
                </patternFill>
              </fill>
            </x14:dxf>
          </x14:cfRule>
          <x14:cfRule type="expression" priority="2" id="{5D60CB0E-ACDC-4F92-A481-E9D9DAF893F8}">
            <xm:f>AND(F1&lt;&gt;Results!E2,LEN(Results!E2)&gt;2)</xm:f>
            <x14:dxf>
              <fill>
                <patternFill>
                  <bgColor rgb="FFFF967D"/>
                </patternFill>
              </fill>
            </x14:dxf>
          </x14:cfRule>
          <xm:sqref>F1:V64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6"/>
  <sheetViews>
    <sheetView showZeros="0" zoomScale="85" zoomScaleNormal="85" workbookViewId="0">
      <selection activeCell="S73" sqref="S73"/>
    </sheetView>
  </sheetViews>
  <sheetFormatPr defaultRowHeight="15" x14ac:dyDescent="0.25"/>
  <cols>
    <col min="1" max="1" width="6.5703125" bestFit="1" customWidth="1"/>
    <col min="2" max="2" width="4.28515625" bestFit="1" customWidth="1"/>
    <col min="3" max="3" width="21.140625" bestFit="1" customWidth="1"/>
    <col min="4" max="4" width="8.7109375" style="6" hidden="1" customWidth="1"/>
    <col min="5" max="5" width="8.7109375" hidden="1" customWidth="1"/>
    <col min="6" max="6" width="4.85546875" bestFit="1" customWidth="1"/>
    <col min="7" max="7" width="21.140625" bestFit="1" customWidth="1"/>
    <col min="8" max="8" width="8.7109375" style="6" hidden="1" customWidth="1"/>
    <col min="9" max="9" width="8.7109375" hidden="1" customWidth="1"/>
    <col min="10" max="10" width="4.85546875" bestFit="1" customWidth="1"/>
    <col min="11" max="11" width="15.140625" bestFit="1" customWidth="1"/>
    <col min="12" max="13" width="8.7109375" hidden="1" customWidth="1"/>
    <col min="14" max="14" width="4.85546875" bestFit="1" customWidth="1"/>
    <col min="15" max="15" width="13.42578125" bestFit="1" customWidth="1"/>
    <col min="16" max="16" width="8.7109375" hidden="1" customWidth="1"/>
    <col min="17" max="17" width="8.42578125" hidden="1" customWidth="1"/>
    <col min="18" max="18" width="4.85546875" bestFit="1" customWidth="1"/>
    <col min="19" max="19" width="13.42578125" bestFit="1" customWidth="1"/>
    <col min="20" max="20" width="8.7109375" hidden="1" customWidth="1"/>
    <col min="21" max="21" width="8.42578125" hidden="1" customWidth="1"/>
    <col min="22" max="22" width="4.5703125" customWidth="1"/>
    <col min="23" max="23" width="14.28515625" customWidth="1"/>
    <col min="24" max="25" width="8.42578125" hidden="1" customWidth="1"/>
    <col min="26" max="26" width="4.28515625" customWidth="1"/>
    <col min="27" max="27" width="13.42578125" bestFit="1" customWidth="1"/>
    <col min="28" max="28" width="4.42578125" customWidth="1"/>
    <col min="29" max="29" width="17" customWidth="1"/>
    <col min="30" max="30" width="4.42578125" customWidth="1"/>
    <col min="31" max="31" width="17" customWidth="1"/>
    <col min="32" max="32" width="4.42578125" customWidth="1"/>
    <col min="33" max="33" width="17" customWidth="1"/>
    <col min="34" max="34" width="4.42578125" customWidth="1"/>
    <col min="35" max="35" width="17" customWidth="1"/>
    <col min="36" max="36" width="4.42578125" customWidth="1"/>
    <col min="37" max="37" width="17" customWidth="1"/>
    <col min="38" max="38" width="4.42578125" customWidth="1"/>
    <col min="39" max="39" width="17" customWidth="1"/>
  </cols>
  <sheetData>
    <row r="1" spans="1:40" x14ac:dyDescent="0.25">
      <c r="A1" s="98" t="str">
        <f>'Value Matchup'!A356</f>
        <v>East</v>
      </c>
      <c r="B1" s="14">
        <f>'Value Matchup'!C356</f>
        <v>1</v>
      </c>
      <c r="C1" s="15" t="str">
        <f>'Value Matchup'!D356</f>
        <v>Duke</v>
      </c>
      <c r="D1" s="16">
        <f>'Value Matchup'!E356</f>
        <v>585.21537820407025</v>
      </c>
      <c r="E1" s="16">
        <f ca="1">RAND()*(D1+D2)</f>
        <v>218.5781439494865</v>
      </c>
      <c r="F1" s="17">
        <f ca="1">IF(G1=C1,B1,B2)</f>
        <v>1</v>
      </c>
      <c r="G1" s="17" t="str">
        <f ca="1">IF(E1&lt;D1,C1,C2)</f>
        <v>Duke</v>
      </c>
      <c r="H1" s="6">
        <f ca="1">OFFSET('Value Matchup'!$D$355,MATCH(G1,'Value Matchup'!$D$356:$D$420,0),2)</f>
        <v>462.74571367320436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8"/>
      <c r="AD1" s="82"/>
      <c r="AE1" s="15"/>
      <c r="AF1" s="15"/>
      <c r="AG1" s="15"/>
      <c r="AH1" s="15"/>
      <c r="AI1" s="15"/>
      <c r="AJ1" s="15">
        <f ca="1">F33</f>
        <v>1</v>
      </c>
      <c r="AK1" s="7" t="str">
        <f ca="1">G33</f>
        <v>Virginia</v>
      </c>
      <c r="AL1" s="15">
        <f t="shared" ref="AL1:AL32" si="0">B33</f>
        <v>1</v>
      </c>
      <c r="AM1" s="18" t="str">
        <f t="shared" ref="AM1:AM32" si="1">C33</f>
        <v>Virginia</v>
      </c>
      <c r="AN1" s="98" t="str">
        <f>A33</f>
        <v>South</v>
      </c>
    </row>
    <row r="2" spans="1:40" x14ac:dyDescent="0.25">
      <c r="A2" s="98"/>
      <c r="B2" s="19">
        <f>'Value Matchup'!C357</f>
        <v>16</v>
      </c>
      <c r="C2" t="str">
        <f>'Value Matchup'!D357</f>
        <v>North Carolina Central</v>
      </c>
      <c r="D2" s="6">
        <f>'Value Matchup'!E357</f>
        <v>1.73268908219846</v>
      </c>
      <c r="I2" s="6">
        <f ca="1">RAND()*(H1+H3)</f>
        <v>442.32514080264986</v>
      </c>
      <c r="J2" s="7">
        <f ca="1">IF(K2=G1,F1,F3)</f>
        <v>1</v>
      </c>
      <c r="K2" s="7" t="str">
        <f ca="1">IF(I2&lt;H1,G1,G3)</f>
        <v>Duke</v>
      </c>
      <c r="L2" s="6">
        <f ca="1">OFFSET('Value Matchup'!$D$355,MATCH(K2,'Value Matchup'!$D$356:$D$420,0),3)</f>
        <v>362.25840874880498</v>
      </c>
      <c r="S2" s="20"/>
      <c r="AD2" s="19"/>
      <c r="AH2">
        <f ca="1">J34</f>
        <v>1</v>
      </c>
      <c r="AI2" s="7" t="str">
        <f ca="1">K34</f>
        <v>Virginia</v>
      </c>
      <c r="AL2">
        <f t="shared" si="0"/>
        <v>16</v>
      </c>
      <c r="AM2" s="20" t="str">
        <f t="shared" si="1"/>
        <v>Gardner Webb</v>
      </c>
      <c r="AN2" s="98"/>
    </row>
    <row r="3" spans="1:40" x14ac:dyDescent="0.25">
      <c r="A3" s="98"/>
      <c r="B3" s="19">
        <f>'Value Matchup'!C358</f>
        <v>8</v>
      </c>
      <c r="C3" t="str">
        <f>'Value Matchup'!D358</f>
        <v>VCU</v>
      </c>
      <c r="D3" s="6">
        <f>'Value Matchup'!E358</f>
        <v>108.30516716889709</v>
      </c>
      <c r="E3" s="6">
        <f ca="1">RAND()*(D3+D4)</f>
        <v>150.10111774879979</v>
      </c>
      <c r="F3" s="7">
        <f ca="1">IF(G3=C3,B3,B4)</f>
        <v>9</v>
      </c>
      <c r="G3" s="7" t="str">
        <f ca="1">IF(E3&lt;D3,C3,C4)</f>
        <v>UCF</v>
      </c>
      <c r="H3" s="6">
        <f ca="1">OFFSET('Value Matchup'!$D$355,MATCH(G3,'Value Matchup'!$D$356:$D$420,0),2)</f>
        <v>5.8928839768418584</v>
      </c>
      <c r="S3" s="20"/>
      <c r="AD3" s="19"/>
      <c r="AJ3">
        <f ca="1">F35</f>
        <v>8</v>
      </c>
      <c r="AK3" s="7" t="str">
        <f ca="1">G35</f>
        <v>Mississippi</v>
      </c>
      <c r="AL3">
        <f t="shared" si="0"/>
        <v>8</v>
      </c>
      <c r="AM3" s="20" t="str">
        <f t="shared" si="1"/>
        <v>Mississippi</v>
      </c>
      <c r="AN3" s="98"/>
    </row>
    <row r="4" spans="1:40" ht="15" customHeight="1" x14ac:dyDescent="0.25">
      <c r="A4" s="98"/>
      <c r="B4" s="19">
        <f>'Value Matchup'!C359</f>
        <v>9</v>
      </c>
      <c r="C4" t="str">
        <f>'Value Matchup'!D359</f>
        <v>UCF</v>
      </c>
      <c r="D4" s="6">
        <f>'Value Matchup'!E359</f>
        <v>67.246394246174958</v>
      </c>
      <c r="M4" s="6">
        <f ca="1">RAND()*(L2+L6)</f>
        <v>362.79261282235535</v>
      </c>
      <c r="N4" s="7">
        <f ca="1">IF(O4=K2,J2,J6)</f>
        <v>4</v>
      </c>
      <c r="O4" s="7" t="str">
        <f ca="1">IF(M4&lt;L2,K2,K6)</f>
        <v>Virginia Tech</v>
      </c>
      <c r="P4" s="6">
        <f ca="1">OFFSET('Value Matchup'!$D$355,MATCH(O4,'Value Matchup'!$D$356:$D$420,0),4)</f>
        <v>14.381227924947789</v>
      </c>
      <c r="S4" s="20"/>
      <c r="AD4" s="19"/>
      <c r="AF4">
        <f ca="1">N36</f>
        <v>1</v>
      </c>
      <c r="AG4" s="7" t="str">
        <f ca="1">O36</f>
        <v>Virginia</v>
      </c>
      <c r="AL4">
        <f t="shared" si="0"/>
        <v>9</v>
      </c>
      <c r="AM4" s="20" t="str">
        <f t="shared" si="1"/>
        <v>Oklahoma</v>
      </c>
      <c r="AN4" s="98"/>
    </row>
    <row r="5" spans="1:40" ht="15" customHeight="1" x14ac:dyDescent="0.25">
      <c r="A5" s="98"/>
      <c r="B5" s="19">
        <f>'Value Matchup'!C360</f>
        <v>5</v>
      </c>
      <c r="C5" t="str">
        <f>'Value Matchup'!D360</f>
        <v>Mississippi St.</v>
      </c>
      <c r="D5" s="6">
        <f>'Value Matchup'!E360</f>
        <v>109.8181859560999</v>
      </c>
      <c r="E5" s="6">
        <f ca="1">RAND()*(D5+D6)</f>
        <v>128.63085140584903</v>
      </c>
      <c r="F5" s="7">
        <f ca="1">IF(G5=C5,B5,B6)</f>
        <v>12</v>
      </c>
      <c r="G5" s="7" t="str">
        <f ca="1">IF(E5&lt;D5,C5,C6)</f>
        <v>Liberty</v>
      </c>
      <c r="H5" s="6">
        <f ca="1">OFFSET('Value Matchup'!$D$355,MATCH(G5,'Value Matchup'!$D$356:$D$420,0),2)</f>
        <v>9.598418278793595</v>
      </c>
      <c r="S5" s="20"/>
      <c r="AD5" s="19"/>
      <c r="AJ5">
        <f ca="1">F37</f>
        <v>12</v>
      </c>
      <c r="AK5" s="7" t="str">
        <f ca="1">G37</f>
        <v>Oregon</v>
      </c>
      <c r="AL5">
        <f t="shared" si="0"/>
        <v>5</v>
      </c>
      <c r="AM5" s="20" t="str">
        <f t="shared" si="1"/>
        <v>Wisconsin</v>
      </c>
      <c r="AN5" s="98"/>
    </row>
    <row r="6" spans="1:40" ht="15" customHeight="1" x14ac:dyDescent="0.25">
      <c r="A6" s="98"/>
      <c r="B6" s="19">
        <f>'Value Matchup'!C361</f>
        <v>12</v>
      </c>
      <c r="C6" t="str">
        <f>'Value Matchup'!D361</f>
        <v>Liberty</v>
      </c>
      <c r="D6" s="6">
        <f>'Value Matchup'!E361</f>
        <v>18.814163266906753</v>
      </c>
      <c r="I6" s="6">
        <f ca="1">RAND()*(H5+H7)</f>
        <v>34.24533915702461</v>
      </c>
      <c r="J6" s="7">
        <f ca="1">IF(K6=G5,F5,F7)</f>
        <v>4</v>
      </c>
      <c r="K6" s="7" t="str">
        <f ca="1">IF(I6&lt;H5,G5,G7)</f>
        <v>Virginia Tech</v>
      </c>
      <c r="L6" s="6">
        <f ca="1">OFFSET('Value Matchup'!$D$355,MATCH(K6,'Value Matchup'!$D$356:$D$420,0),3)</f>
        <v>14.797231629792629</v>
      </c>
      <c r="S6" s="20"/>
      <c r="AD6" s="19"/>
      <c r="AH6">
        <f ca="1">J38</f>
        <v>4</v>
      </c>
      <c r="AI6" s="7" t="str">
        <f ca="1">K38</f>
        <v>Kansas St.</v>
      </c>
      <c r="AL6">
        <f t="shared" si="0"/>
        <v>12</v>
      </c>
      <c r="AM6" s="20" t="str">
        <f t="shared" si="1"/>
        <v>Oregon</v>
      </c>
      <c r="AN6" s="98"/>
    </row>
    <row r="7" spans="1:40" x14ac:dyDescent="0.25">
      <c r="A7" s="98"/>
      <c r="B7" s="19">
        <f>'Value Matchup'!C362</f>
        <v>4</v>
      </c>
      <c r="C7" t="str">
        <f>'Value Matchup'!D362</f>
        <v>Virginia Tech</v>
      </c>
      <c r="D7" s="6">
        <f>'Value Matchup'!E362</f>
        <v>152.82659229093628</v>
      </c>
      <c r="E7" s="6">
        <f ca="1">RAND()*(D7+D8)</f>
        <v>126.08749702702887</v>
      </c>
      <c r="F7" s="7">
        <f ca="1">IF(G7=C7,B7,B8)</f>
        <v>4</v>
      </c>
      <c r="G7" s="7" t="str">
        <f ca="1">IF(E7&lt;D7,C7,C8)</f>
        <v>Virginia Tech</v>
      </c>
      <c r="H7" s="6">
        <f ca="1">OFFSET('Value Matchup'!$D$355,MATCH(G7,'Value Matchup'!$D$356:$D$420,0),2)</f>
        <v>55.170566870501872</v>
      </c>
      <c r="S7" s="20"/>
      <c r="AD7" s="19"/>
      <c r="AJ7">
        <f ca="1">F39</f>
        <v>4</v>
      </c>
      <c r="AK7" s="7" t="str">
        <f ca="1">G39</f>
        <v>Kansas St.</v>
      </c>
      <c r="AL7">
        <f t="shared" si="0"/>
        <v>4</v>
      </c>
      <c r="AM7" s="20" t="str">
        <f t="shared" si="1"/>
        <v>Kansas St.</v>
      </c>
      <c r="AN7" s="98"/>
    </row>
    <row r="8" spans="1:40" x14ac:dyDescent="0.25">
      <c r="A8" s="98"/>
      <c r="B8" s="19">
        <f>'Value Matchup'!C363</f>
        <v>13</v>
      </c>
      <c r="C8" t="str">
        <f>'Value Matchup'!D363</f>
        <v>Saint Louis</v>
      </c>
      <c r="D8" s="6">
        <f>'Value Matchup'!E363</f>
        <v>12.408883357661177</v>
      </c>
      <c r="Q8" s="6">
        <f ca="1">RAND()*(P4+P12)</f>
        <v>90.093405933919314</v>
      </c>
      <c r="R8" s="7">
        <f ca="1">IF(S8=O4,N4,N12)</f>
        <v>7</v>
      </c>
      <c r="S8" s="21" t="str">
        <f ca="1">IF(Q8&lt;P4,O4,O12)</f>
        <v>Louisville</v>
      </c>
      <c r="T8" s="6">
        <f ca="1">OFFSET('Value Matchup'!$D$355,MATCH(S8,'Value Matchup'!$D$356:$D$420,0),5)</f>
        <v>80.465551422076061</v>
      </c>
      <c r="AD8" s="19">
        <f ca="1">R40</f>
        <v>1</v>
      </c>
      <c r="AE8" s="7" t="str">
        <f ca="1">S40</f>
        <v>Virginia</v>
      </c>
      <c r="AL8">
        <f t="shared" si="0"/>
        <v>13</v>
      </c>
      <c r="AM8" s="20" t="str">
        <f t="shared" si="1"/>
        <v>UC Irvine</v>
      </c>
      <c r="AN8" s="98"/>
    </row>
    <row r="9" spans="1:40" x14ac:dyDescent="0.25">
      <c r="A9" s="98"/>
      <c r="B9" s="19">
        <f>'Value Matchup'!C364</f>
        <v>6</v>
      </c>
      <c r="C9" t="str">
        <f>'Value Matchup'!D364</f>
        <v>Maryland</v>
      </c>
      <c r="D9" s="6">
        <f>'Value Matchup'!E364</f>
        <v>173.26567591795904</v>
      </c>
      <c r="E9" s="6">
        <f ca="1">RAND()*(D9+D10)</f>
        <v>138.23558475139836</v>
      </c>
      <c r="F9" s="7">
        <f ca="1">IF(G9=C9,B9,B10)</f>
        <v>6</v>
      </c>
      <c r="G9" s="7" t="str">
        <f ca="1">IF(E9&lt;D9,C9,C10)</f>
        <v>Maryland</v>
      </c>
      <c r="H9" s="6">
        <f ca="1">OFFSET('Value Matchup'!$D$355,MATCH(G9,'Value Matchup'!$D$356:$D$420,0),2)</f>
        <v>78.983298568198364</v>
      </c>
      <c r="S9" s="20"/>
      <c r="AD9" s="19"/>
      <c r="AJ9">
        <f ca="1">F41</f>
        <v>6</v>
      </c>
      <c r="AK9" s="7" t="str">
        <f ca="1">G41</f>
        <v>Villanova</v>
      </c>
      <c r="AL9">
        <f t="shared" si="0"/>
        <v>6</v>
      </c>
      <c r="AM9" s="20" t="str">
        <f t="shared" si="1"/>
        <v>Villanova</v>
      </c>
      <c r="AN9" s="98"/>
    </row>
    <row r="10" spans="1:40" x14ac:dyDescent="0.25">
      <c r="A10" s="98"/>
      <c r="B10" s="19">
        <f>'Value Matchup'!C365</f>
        <v>11</v>
      </c>
      <c r="C10" t="str">
        <f>'Value Matchup'!D365</f>
        <v>Belmont</v>
      </c>
      <c r="D10" s="6">
        <f>'Value Matchup'!E365</f>
        <v>29.366452741655738</v>
      </c>
      <c r="I10" s="6">
        <f ca="1">RAND()*(H9+H11)</f>
        <v>52.3634337129185</v>
      </c>
      <c r="J10" s="7">
        <f ca="1">IF(K10=G9,F9,F11)</f>
        <v>6</v>
      </c>
      <c r="K10" s="7" t="str">
        <f ca="1">IF(I10&lt;H9,G9,G11)</f>
        <v>Maryland</v>
      </c>
      <c r="L10" s="6">
        <f ca="1">OFFSET('Value Matchup'!$D$355,MATCH(K10,'Value Matchup'!$D$356:$D$420,0),3)</f>
        <v>46.583906264520841</v>
      </c>
      <c r="S10" s="20"/>
      <c r="AD10" s="19"/>
      <c r="AH10">
        <f ca="1">J42</f>
        <v>3</v>
      </c>
      <c r="AI10" s="7" t="str">
        <f ca="1">K42</f>
        <v>Purdue</v>
      </c>
      <c r="AL10">
        <f t="shared" si="0"/>
        <v>11</v>
      </c>
      <c r="AM10" s="20" t="str">
        <f t="shared" si="1"/>
        <v>Saint Mary's</v>
      </c>
      <c r="AN10" s="98"/>
    </row>
    <row r="11" spans="1:40" x14ac:dyDescent="0.25">
      <c r="A11" s="98"/>
      <c r="B11" s="19">
        <f>'Value Matchup'!C366</f>
        <v>3</v>
      </c>
      <c r="C11" t="str">
        <f>'Value Matchup'!D366</f>
        <v>LSU</v>
      </c>
      <c r="D11" s="6">
        <f>'Value Matchup'!E366</f>
        <v>251.03792936080723</v>
      </c>
      <c r="E11" s="6">
        <f ca="1">RAND()*(D11+D12)</f>
        <v>12.82551728717355</v>
      </c>
      <c r="F11" s="7">
        <f ca="1">IF(G11=C11,B11,B12)</f>
        <v>3</v>
      </c>
      <c r="G11" s="7" t="str">
        <f ca="1">IF(E11&lt;D11,C11,C12)</f>
        <v>LSU</v>
      </c>
      <c r="H11" s="6">
        <f ca="1">OFFSET('Value Matchup'!$D$355,MATCH(G11,'Value Matchup'!$D$356:$D$420,0),2)</f>
        <v>116.25213459003213</v>
      </c>
      <c r="S11" s="20"/>
      <c r="AD11" s="19"/>
      <c r="AJ11">
        <f ca="1">F43</f>
        <v>3</v>
      </c>
      <c r="AK11" s="7" t="str">
        <f ca="1">G43</f>
        <v>Purdue</v>
      </c>
      <c r="AL11">
        <f t="shared" si="0"/>
        <v>3</v>
      </c>
      <c r="AM11" s="20" t="str">
        <f t="shared" si="1"/>
        <v>Purdue</v>
      </c>
      <c r="AN11" s="98"/>
    </row>
    <row r="12" spans="1:40" x14ac:dyDescent="0.25">
      <c r="A12" s="98"/>
      <c r="B12" s="19">
        <f>'Value Matchup'!C367</f>
        <v>14</v>
      </c>
      <c r="C12" t="str">
        <f>'Value Matchup'!D367</f>
        <v>Yale</v>
      </c>
      <c r="D12" s="6">
        <f>'Value Matchup'!E367</f>
        <v>8.0179902875700986</v>
      </c>
      <c r="M12" s="6">
        <f ca="1">RAND()*(L10+L14)</f>
        <v>72.063438053781496</v>
      </c>
      <c r="N12" s="7">
        <f ca="1">IF(O12=K10,J10,J14)</f>
        <v>7</v>
      </c>
      <c r="O12" s="7" t="str">
        <f ca="1">IF(M12&lt;L10,K10,K14)</f>
        <v>Louisville</v>
      </c>
      <c r="P12" s="6">
        <f ca="1">OFFSET('Value Matchup'!$D$355,MATCH(O12,'Value Matchup'!$D$356:$D$420,0),4)</f>
        <v>84.682833167772728</v>
      </c>
      <c r="S12" s="20"/>
      <c r="AD12" s="19"/>
      <c r="AF12">
        <f ca="1">N44</f>
        <v>3</v>
      </c>
      <c r="AG12" s="7" t="str">
        <f ca="1">O44</f>
        <v>Purdue</v>
      </c>
      <c r="AL12">
        <f t="shared" si="0"/>
        <v>14</v>
      </c>
      <c r="AM12" s="20" t="str">
        <f t="shared" si="1"/>
        <v>Old Dominion</v>
      </c>
      <c r="AN12" s="98"/>
    </row>
    <row r="13" spans="1:40" x14ac:dyDescent="0.25">
      <c r="A13" s="98"/>
      <c r="B13" s="19">
        <f>'Value Matchup'!C368</f>
        <v>7</v>
      </c>
      <c r="C13" t="str">
        <f>'Value Matchup'!D368</f>
        <v>Louisville</v>
      </c>
      <c r="D13" s="6">
        <f>'Value Matchup'!E368</f>
        <v>237.34065366027977</v>
      </c>
      <c r="E13" s="6">
        <f ca="1">RAND()*(D13+D14)</f>
        <v>64.832055746002766</v>
      </c>
      <c r="F13" s="7">
        <f ca="1">IF(G13=C13,B13,B14)</f>
        <v>7</v>
      </c>
      <c r="G13" s="7" t="str">
        <f ca="1">IF(E13&lt;D13,C13,C14)</f>
        <v>Louisville</v>
      </c>
      <c r="H13" s="6">
        <f ca="1">OFFSET('Value Matchup'!$D$355,MATCH(G13,'Value Matchup'!$D$356:$D$420,0),2)</f>
        <v>117.87907416509832</v>
      </c>
      <c r="S13" s="20"/>
      <c r="AD13" s="19"/>
      <c r="AJ13">
        <f ca="1">F45</f>
        <v>10</v>
      </c>
      <c r="AK13" s="7" t="str">
        <f ca="1">G45</f>
        <v>Iowa</v>
      </c>
      <c r="AL13">
        <f t="shared" si="0"/>
        <v>7</v>
      </c>
      <c r="AM13" s="20" t="str">
        <f t="shared" si="1"/>
        <v>Cincinnati</v>
      </c>
      <c r="AN13" s="98"/>
    </row>
    <row r="14" spans="1:40" x14ac:dyDescent="0.25">
      <c r="A14" s="98"/>
      <c r="B14" s="19">
        <f>'Value Matchup'!C369</f>
        <v>10</v>
      </c>
      <c r="C14" t="str">
        <f>'Value Matchup'!D369</f>
        <v>Minnesota</v>
      </c>
      <c r="D14" s="6">
        <f>'Value Matchup'!E369</f>
        <v>50.549552774683669</v>
      </c>
      <c r="I14" s="6">
        <f ca="1">RAND()*(H13+H15)</f>
        <v>117.08064451355781</v>
      </c>
      <c r="J14" s="7">
        <f ca="1">IF(K14=G13,F13,F15)</f>
        <v>7</v>
      </c>
      <c r="K14" s="7" t="str">
        <f ca="1">IF(I14&lt;H13,G13,G15)</f>
        <v>Louisville</v>
      </c>
      <c r="L14" s="6">
        <f ca="1">OFFSET('Value Matchup'!$D$355,MATCH(K14,'Value Matchup'!$D$356:$D$420,0),3)</f>
        <v>96.992241393137959</v>
      </c>
      <c r="S14" s="20"/>
      <c r="AD14" s="19"/>
      <c r="AH14">
        <f ca="1">J46</f>
        <v>10</v>
      </c>
      <c r="AI14" s="7" t="str">
        <f ca="1">K46</f>
        <v>Iowa</v>
      </c>
      <c r="AL14">
        <f t="shared" si="0"/>
        <v>10</v>
      </c>
      <c r="AM14" s="20" t="str">
        <f t="shared" si="1"/>
        <v>Iowa</v>
      </c>
      <c r="AN14" s="98"/>
    </row>
    <row r="15" spans="1:40" x14ac:dyDescent="0.25">
      <c r="A15" s="98"/>
      <c r="B15" s="19">
        <f>'Value Matchup'!C370</f>
        <v>2</v>
      </c>
      <c r="C15" t="str">
        <f>'Value Matchup'!D370</f>
        <v>Michigan St.</v>
      </c>
      <c r="D15" s="6">
        <f>'Value Matchup'!E370</f>
        <v>493.64848885444758</v>
      </c>
      <c r="E15" s="6">
        <f ca="1">RAND()*(D15+D16)</f>
        <v>197.0176289693531</v>
      </c>
      <c r="F15" s="7">
        <f ca="1">IF(G15=C15,B15,B16)</f>
        <v>2</v>
      </c>
      <c r="G15" s="7" t="str">
        <f ca="1">IF(E15&lt;D15,C15,C16)</f>
        <v>Michigan St.</v>
      </c>
      <c r="H15" s="6">
        <f ca="1">OFFSET('Value Matchup'!$D$355,MATCH(G15,'Value Matchup'!$D$356:$D$420,0),2)</f>
        <v>309.48458233112331</v>
      </c>
      <c r="S15" s="20"/>
      <c r="AD15" s="19"/>
      <c r="AJ15">
        <f ca="1">F47</f>
        <v>2</v>
      </c>
      <c r="AK15" s="7" t="str">
        <f ca="1">G47</f>
        <v>Tennessee</v>
      </c>
      <c r="AL15">
        <f t="shared" si="0"/>
        <v>2</v>
      </c>
      <c r="AM15" s="20" t="str">
        <f t="shared" si="1"/>
        <v>Tennessee</v>
      </c>
      <c r="AN15" s="98"/>
    </row>
    <row r="16" spans="1:40" x14ac:dyDescent="0.25">
      <c r="A16" s="98"/>
      <c r="B16" s="22">
        <f>'Value Matchup'!C371</f>
        <v>15</v>
      </c>
      <c r="C16" s="23" t="str">
        <f>'Value Matchup'!D371</f>
        <v>Bradley</v>
      </c>
      <c r="D16" s="24">
        <f>'Value Matchup'!E371</f>
        <v>17.934429424064039</v>
      </c>
      <c r="E16" s="23"/>
      <c r="F16" s="23"/>
      <c r="G16" s="23"/>
      <c r="H16" s="24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5"/>
      <c r="U16" s="6">
        <f ca="1">RAND()*(T8+T24)</f>
        <v>60.638033725179341</v>
      </c>
      <c r="V16">
        <f ca="1">IF(W16=S8,R8,R24)</f>
        <v>7</v>
      </c>
      <c r="W16" s="7" t="str">
        <f ca="1">IF(U16&lt;T8,S8,S24)</f>
        <v>Louisville</v>
      </c>
      <c r="X16" s="6">
        <f ca="1">OFFSET('Value Matchup'!$D$355,MATCH(W16,'Value Matchup'!$D$356:$D$420,0),6)</f>
        <v>80.305105122257018</v>
      </c>
      <c r="AB16" t="e">
        <f ca="1">V48</f>
        <v>#N/A</v>
      </c>
      <c r="AC16" t="e">
        <f ca="1">W48</f>
        <v>#N/A</v>
      </c>
      <c r="AD16" s="19"/>
      <c r="AL16">
        <f t="shared" si="0"/>
        <v>15</v>
      </c>
      <c r="AM16" s="20" t="str">
        <f t="shared" si="1"/>
        <v>Colgate</v>
      </c>
      <c r="AN16" s="98"/>
    </row>
    <row r="17" spans="1:40" x14ac:dyDescent="0.25">
      <c r="A17" s="101" t="str">
        <f>'Value Matchup'!A372</f>
        <v>West</v>
      </c>
      <c r="B17" s="14">
        <f>'Value Matchup'!C372</f>
        <v>1</v>
      </c>
      <c r="C17" s="15" t="str">
        <f>'Value Matchup'!D372</f>
        <v>Gonzaga</v>
      </c>
      <c r="D17" s="16">
        <f>'Value Matchup'!E372</f>
        <v>590.66224778099104</v>
      </c>
      <c r="E17" s="16">
        <f ca="1">RAND()*(D17+D18)</f>
        <v>227.67164973793379</v>
      </c>
      <c r="F17" s="17">
        <f ca="1">IF(G17=C17,B17,B18)</f>
        <v>1</v>
      </c>
      <c r="G17" s="17" t="str">
        <f ca="1">IF(E17&lt;D17,C17,C18)</f>
        <v>Gonzaga</v>
      </c>
      <c r="H17" s="6">
        <f ca="1">OFFSET('Value Matchup'!$D$355,MATCH(G17,'Value Matchup'!$D$356:$D$420,0),2)</f>
        <v>445.49574790542317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8"/>
      <c r="AD17" s="14"/>
      <c r="AE17" s="15"/>
      <c r="AF17" s="15"/>
      <c r="AG17" s="15"/>
      <c r="AH17" s="15"/>
      <c r="AI17" s="15"/>
      <c r="AJ17" s="15">
        <f ca="1">F49</f>
        <v>1</v>
      </c>
      <c r="AK17" s="17" t="str">
        <f ca="1">G49</f>
        <v>North Carolina</v>
      </c>
      <c r="AL17" s="15">
        <f t="shared" si="0"/>
        <v>1</v>
      </c>
      <c r="AM17" s="18" t="str">
        <f t="shared" si="1"/>
        <v>North Carolina</v>
      </c>
      <c r="AN17" s="101" t="str">
        <f>A49</f>
        <v>Midwest</v>
      </c>
    </row>
    <row r="18" spans="1:40" x14ac:dyDescent="0.25">
      <c r="A18" s="101"/>
      <c r="B18" s="19">
        <f>'Value Matchup'!C373</f>
        <v>16</v>
      </c>
      <c r="C18" t="str">
        <f>'Value Matchup'!D373</f>
        <v>Fairleigh Dickinson</v>
      </c>
      <c r="D18" s="6">
        <f>'Value Matchup'!E373</f>
        <v>6.3934969422483281</v>
      </c>
      <c r="I18" s="6">
        <f ca="1">RAND()*(H17+H19)</f>
        <v>159.25984210083232</v>
      </c>
      <c r="J18" s="7">
        <f ca="1">IF(K18=G17,F17,F19)</f>
        <v>1</v>
      </c>
      <c r="K18" s="7" t="str">
        <f ca="1">IF(I18&lt;H17,G17,G19)</f>
        <v>Gonzaga</v>
      </c>
      <c r="L18" s="6">
        <f ca="1">OFFSET('Value Matchup'!$D$355,MATCH(K18,'Value Matchup'!$D$356:$D$420,0),3)</f>
        <v>341.42891121456358</v>
      </c>
      <c r="S18" s="20"/>
      <c r="Z18" s="8" t="s">
        <v>74</v>
      </c>
      <c r="AA18" s="8"/>
      <c r="AD18" s="19"/>
      <c r="AH18">
        <f ca="1">J50</f>
        <v>1</v>
      </c>
      <c r="AI18" s="7" t="str">
        <f ca="1">K50</f>
        <v>North Carolina</v>
      </c>
      <c r="AL18">
        <f t="shared" si="0"/>
        <v>16</v>
      </c>
      <c r="AM18" s="20" t="str">
        <f t="shared" si="1"/>
        <v>Iona</v>
      </c>
      <c r="AN18" s="101"/>
    </row>
    <row r="19" spans="1:40" x14ac:dyDescent="0.25">
      <c r="A19" s="101"/>
      <c r="B19" s="19">
        <f>'Value Matchup'!C374</f>
        <v>8</v>
      </c>
      <c r="C19" t="str">
        <f>'Value Matchup'!D374</f>
        <v>Syracuse</v>
      </c>
      <c r="D19" s="6">
        <f>'Value Matchup'!E374</f>
        <v>224.36538272646729</v>
      </c>
      <c r="E19" s="6">
        <f ca="1">RAND()*(D19+D20)</f>
        <v>109.61154485970965</v>
      </c>
      <c r="F19" s="7">
        <f ca="1">IF(G19=C19,B19,B20)</f>
        <v>8</v>
      </c>
      <c r="G19" s="7" t="str">
        <f ca="1">IF(E19&lt;D19,C19,C20)</f>
        <v>Syracuse</v>
      </c>
      <c r="H19" s="6">
        <f ca="1">OFFSET('Value Matchup'!$D$355,MATCH(G19,'Value Matchup'!$D$356:$D$420,0),2)</f>
        <v>126.53102797537727</v>
      </c>
      <c r="S19" s="20"/>
      <c r="Z19" s="8" t="e">
        <f ca="1">IF(AA19=W16,V16,V48)</f>
        <v>#N/A</v>
      </c>
      <c r="AA19" s="8" t="e">
        <f ca="1">IF(Y33&lt;X16,W16,W48)</f>
        <v>#N/A</v>
      </c>
      <c r="AD19" s="19"/>
      <c r="AJ19">
        <f ca="1">F51</f>
        <v>9</v>
      </c>
      <c r="AK19" s="7" t="str">
        <f ca="1">G51</f>
        <v>Washington</v>
      </c>
      <c r="AL19">
        <f t="shared" si="0"/>
        <v>8</v>
      </c>
      <c r="AM19" s="20" t="str">
        <f t="shared" si="1"/>
        <v>Utah St.</v>
      </c>
      <c r="AN19" s="101"/>
    </row>
    <row r="20" spans="1:40" x14ac:dyDescent="0.25">
      <c r="A20" s="101"/>
      <c r="B20" s="19">
        <f>'Value Matchup'!C375</f>
        <v>9</v>
      </c>
      <c r="C20" t="str">
        <f>'Value Matchup'!D375</f>
        <v>Baylor</v>
      </c>
      <c r="D20" s="6">
        <f>'Value Matchup'!E375</f>
        <v>101.53666456146807</v>
      </c>
      <c r="M20" s="6">
        <f ca="1">RAND()*(L18+L22)</f>
        <v>102.68000922988341</v>
      </c>
      <c r="N20" s="7">
        <f ca="1">IF(O20=K18,J18,J22)</f>
        <v>1</v>
      </c>
      <c r="O20" s="7" t="str">
        <f ca="1">IF(M20&lt;L18,K18,K22)</f>
        <v>Gonzaga</v>
      </c>
      <c r="P20" s="6">
        <f ca="1">OFFSET('Value Matchup'!$D$355,MATCH(O20,'Value Matchup'!$D$356:$D$420,0),4)</f>
        <v>216.66197418874236</v>
      </c>
      <c r="S20" s="20"/>
      <c r="AD20" s="19"/>
      <c r="AF20">
        <f ca="1">N52</f>
        <v>4</v>
      </c>
      <c r="AG20" s="7" t="str">
        <f ca="1">O52</f>
        <v>Kansas</v>
      </c>
      <c r="AL20">
        <f t="shared" si="0"/>
        <v>9</v>
      </c>
      <c r="AM20" s="20" t="str">
        <f t="shared" si="1"/>
        <v>Washington</v>
      </c>
      <c r="AN20" s="101"/>
    </row>
    <row r="21" spans="1:40" x14ac:dyDescent="0.25">
      <c r="A21" s="101"/>
      <c r="B21" s="19">
        <f>'Value Matchup'!C376</f>
        <v>5</v>
      </c>
      <c r="C21" t="str">
        <f>'Value Matchup'!D376</f>
        <v>Marquette</v>
      </c>
      <c r="D21" s="6">
        <f>'Value Matchup'!E376</f>
        <v>132.72549501316644</v>
      </c>
      <c r="E21" s="6">
        <f ca="1">RAND()*(D21+D22)</f>
        <v>77.007218117479496</v>
      </c>
      <c r="F21" s="7">
        <f ca="1">IF(G21=C21,B21,B22)</f>
        <v>5</v>
      </c>
      <c r="G21" s="7" t="str">
        <f ca="1">IF(E21&lt;D21,C21,C22)</f>
        <v>Marquette</v>
      </c>
      <c r="H21" s="6">
        <f ca="1">OFFSET('Value Matchup'!$D$355,MATCH(G21,'Value Matchup'!$D$356:$D$420,0),2)</f>
        <v>61.382184232253934</v>
      </c>
      <c r="S21" s="20"/>
      <c r="AD21" s="19"/>
      <c r="AJ21">
        <f ca="1">F53</f>
        <v>5</v>
      </c>
      <c r="AK21" s="7" t="str">
        <f ca="1">G53</f>
        <v>Auburn</v>
      </c>
      <c r="AL21">
        <f t="shared" si="0"/>
        <v>5</v>
      </c>
      <c r="AM21" s="20" t="str">
        <f t="shared" si="1"/>
        <v>Auburn</v>
      </c>
      <c r="AN21" s="101"/>
    </row>
    <row r="22" spans="1:40" x14ac:dyDescent="0.25">
      <c r="A22" s="101"/>
      <c r="B22" s="19">
        <f>'Value Matchup'!C377</f>
        <v>12</v>
      </c>
      <c r="C22" t="str">
        <f>'Value Matchup'!D377</f>
        <v>Murray St.</v>
      </c>
      <c r="D22" s="6">
        <f>'Value Matchup'!E377</f>
        <v>30.493390826893638</v>
      </c>
      <c r="I22" s="6">
        <f ca="1">RAND()*(H21+H23)</f>
        <v>67.720577926660781</v>
      </c>
      <c r="J22" s="7">
        <f ca="1">IF(K22=G21,F21,F23)</f>
        <v>4</v>
      </c>
      <c r="K22" s="7" t="str">
        <f ca="1">IF(I22&lt;H21,G21,G23)</f>
        <v>Florida St.</v>
      </c>
      <c r="L22" s="6">
        <f ca="1">OFFSET('Value Matchup'!$D$355,MATCH(K22,'Value Matchup'!$D$356:$D$420,0),3)</f>
        <v>65.707316039308211</v>
      </c>
      <c r="S22" s="20"/>
      <c r="AD22" s="19"/>
      <c r="AH22">
        <f ca="1">J54</f>
        <v>4</v>
      </c>
      <c r="AI22" s="7" t="str">
        <f ca="1">K54</f>
        <v>Kansas</v>
      </c>
      <c r="AL22">
        <f t="shared" si="0"/>
        <v>12</v>
      </c>
      <c r="AM22" s="20" t="str">
        <f t="shared" si="1"/>
        <v>New Mexico St.</v>
      </c>
      <c r="AN22" s="101"/>
    </row>
    <row r="23" spans="1:40" x14ac:dyDescent="0.25">
      <c r="A23" s="101"/>
      <c r="B23" s="19">
        <f>'Value Matchup'!C378</f>
        <v>4</v>
      </c>
      <c r="C23" t="str">
        <f>'Value Matchup'!D378</f>
        <v>Florida St.</v>
      </c>
      <c r="D23" s="6">
        <f>'Value Matchup'!E378</f>
        <v>276.90123430200038</v>
      </c>
      <c r="E23" s="6">
        <f ca="1">RAND()*(D23+D24)</f>
        <v>264.75767179433655</v>
      </c>
      <c r="F23" s="7">
        <f ca="1">IF(G23=C23,B23,B24)</f>
        <v>4</v>
      </c>
      <c r="G23" s="7" t="str">
        <f ca="1">IF(E23&lt;D23,C23,C24)</f>
        <v>Florida St.</v>
      </c>
      <c r="H23" s="6">
        <f ca="1">OFFSET('Value Matchup'!$D$355,MATCH(G23,'Value Matchup'!$D$356:$D$420,0),2)</f>
        <v>140.01327089013961</v>
      </c>
      <c r="S23" s="20"/>
      <c r="AD23" s="19"/>
      <c r="AJ23">
        <f ca="1">F55</f>
        <v>4</v>
      </c>
      <c r="AK23" s="7" t="str">
        <f ca="1">G55</f>
        <v>Kansas</v>
      </c>
      <c r="AL23">
        <f t="shared" si="0"/>
        <v>4</v>
      </c>
      <c r="AM23" s="20" t="str">
        <f t="shared" si="1"/>
        <v>Kansas</v>
      </c>
      <c r="AN23" s="101"/>
    </row>
    <row r="24" spans="1:40" x14ac:dyDescent="0.25">
      <c r="A24" s="101"/>
      <c r="B24" s="19">
        <f>'Value Matchup'!C379</f>
        <v>13</v>
      </c>
      <c r="C24" t="str">
        <f>'Value Matchup'!D379</f>
        <v>Vermont</v>
      </c>
      <c r="D24" s="6">
        <f>'Value Matchup'!E379</f>
        <v>22.448789978857473</v>
      </c>
      <c r="Q24" s="6">
        <f ca="1">RAND()*(P20+P28)</f>
        <v>273.21240130070657</v>
      </c>
      <c r="R24" s="7">
        <f ca="1">IF(S24=O20,N20,N28)</f>
        <v>10</v>
      </c>
      <c r="S24" s="21" t="str">
        <f ca="1">IF(Q24&lt;P20,O20,O28)</f>
        <v>Florida</v>
      </c>
      <c r="T24" s="6">
        <f ca="1">OFFSET('Value Matchup'!$D$355,MATCH(S24,'Value Matchup'!$D$356:$D$420,0),5)</f>
        <v>123.45347312258369</v>
      </c>
      <c r="AD24" s="19" t="e">
        <f ca="1">R56</f>
        <v>#N/A</v>
      </c>
      <c r="AE24" s="7" t="e">
        <f ca="1">S56</f>
        <v>#N/A</v>
      </c>
      <c r="AL24">
        <f t="shared" si="0"/>
        <v>13</v>
      </c>
      <c r="AM24" s="20" t="str">
        <f t="shared" si="1"/>
        <v>Northeastern</v>
      </c>
      <c r="AN24" s="101"/>
    </row>
    <row r="25" spans="1:40" x14ac:dyDescent="0.25">
      <c r="A25" s="101"/>
      <c r="B25" s="19">
        <f>'Value Matchup'!C380</f>
        <v>6</v>
      </c>
      <c r="C25" t="str">
        <f>'Value Matchup'!D380</f>
        <v>Buffalo</v>
      </c>
      <c r="D25" s="6">
        <f>'Value Matchup'!E380</f>
        <v>132.145193106128</v>
      </c>
      <c r="E25" s="6">
        <f ca="1">RAND()*(D25+D26)</f>
        <v>152.56557320634994</v>
      </c>
      <c r="F25" s="7">
        <f ca="1">IF(G25=C25,B25,B26)</f>
        <v>11</v>
      </c>
      <c r="G25" s="7" t="str">
        <f ca="1">IF(E25&lt;D25,C25,C26)</f>
        <v>Arizona St.</v>
      </c>
      <c r="H25" s="6">
        <f ca="1">OFFSET('Value Matchup'!$D$355,MATCH(G25,'Value Matchup'!$D$356:$D$420,0),2)</f>
        <v>30.332433859542792</v>
      </c>
      <c r="S25" s="20"/>
      <c r="AD25" s="19"/>
      <c r="AJ25">
        <f ca="1">F57</f>
        <v>6</v>
      </c>
      <c r="AK25" s="7" t="str">
        <f ca="1">G57</f>
        <v>Iowa St.</v>
      </c>
      <c r="AL25">
        <f t="shared" si="0"/>
        <v>6</v>
      </c>
      <c r="AM25" s="20" t="str">
        <f t="shared" si="1"/>
        <v>Iowa St.</v>
      </c>
      <c r="AN25" s="101"/>
    </row>
    <row r="26" spans="1:40" x14ac:dyDescent="0.25">
      <c r="A26" s="101"/>
      <c r="B26" s="19">
        <f>'Value Matchup'!C381</f>
        <v>11</v>
      </c>
      <c r="C26" t="str">
        <f>'Value Matchup'!D381</f>
        <v>Arizona St.</v>
      </c>
      <c r="D26" s="6">
        <f>'Value Matchup'!E381</f>
        <v>61.084172143362927</v>
      </c>
      <c r="I26" s="6">
        <f ca="1">RAND()*(H25+H27)</f>
        <v>14.057560621804237</v>
      </c>
      <c r="J26" s="7">
        <f ca="1">IF(K26=G25,F25,F27)</f>
        <v>11</v>
      </c>
      <c r="K26" s="7" t="str">
        <f ca="1">IF(I26&lt;H25,G25,G27)</f>
        <v>Arizona St.</v>
      </c>
      <c r="L26" s="6">
        <f ca="1">OFFSET('Value Matchup'!$D$355,MATCH(K26,'Value Matchup'!$D$356:$D$420,0),3)</f>
        <v>18.930516924308854</v>
      </c>
      <c r="S26" s="20"/>
      <c r="AD26" s="19"/>
      <c r="AH26">
        <f ca="1">J58</f>
        <v>6</v>
      </c>
      <c r="AI26" s="7" t="str">
        <f ca="1">K58</f>
        <v>Iowa St.</v>
      </c>
      <c r="AL26">
        <f t="shared" si="0"/>
        <v>11</v>
      </c>
      <c r="AM26" s="20" t="str">
        <f t="shared" si="1"/>
        <v>Ohio St.</v>
      </c>
      <c r="AN26" s="101"/>
    </row>
    <row r="27" spans="1:40" x14ac:dyDescent="0.25">
      <c r="A27" s="101"/>
      <c r="B27" s="19">
        <f>'Value Matchup'!C382</f>
        <v>3</v>
      </c>
      <c r="C27" t="str">
        <f>'Value Matchup'!D382</f>
        <v>Texas Tech</v>
      </c>
      <c r="D27" s="6">
        <f>'Value Matchup'!E382</f>
        <v>241.00255311240602</v>
      </c>
      <c r="E27" s="6">
        <f ca="1">RAND()*(D27+D28)</f>
        <v>143.08035539001654</v>
      </c>
      <c r="F27" s="7">
        <f ca="1">IF(G27=C27,B27,B28)</f>
        <v>3</v>
      </c>
      <c r="G27" s="7" t="str">
        <f ca="1">IF(E27&lt;D27,C27,C28)</f>
        <v>Texas Tech</v>
      </c>
      <c r="H27" s="6">
        <f ca="1">OFFSET('Value Matchup'!$D$355,MATCH(G27,'Value Matchup'!$D$356:$D$420,0),2)</f>
        <v>115.27215940965449</v>
      </c>
      <c r="S27" s="20"/>
      <c r="AD27" s="19"/>
      <c r="AJ27">
        <f ca="1">F59</f>
        <v>3</v>
      </c>
      <c r="AK27" s="7" t="str">
        <f ca="1">G59</f>
        <v>Houston</v>
      </c>
      <c r="AL27">
        <f t="shared" si="0"/>
        <v>3</v>
      </c>
      <c r="AM27" s="20" t="str">
        <f t="shared" si="1"/>
        <v>Houston</v>
      </c>
      <c r="AN27" s="101"/>
    </row>
    <row r="28" spans="1:40" x14ac:dyDescent="0.25">
      <c r="A28" s="101"/>
      <c r="B28" s="19">
        <f>'Value Matchup'!C383</f>
        <v>14</v>
      </c>
      <c r="C28" t="str">
        <f>'Value Matchup'!D383</f>
        <v>Northern Kentucky</v>
      </c>
      <c r="D28" s="6">
        <f>'Value Matchup'!E383</f>
        <v>2.7332684598454957</v>
      </c>
      <c r="M28" s="6">
        <f ca="1">RAND()*(L26+L30)</f>
        <v>83.524135919640685</v>
      </c>
      <c r="N28" s="7">
        <f ca="1">IF(O28=K26,J26,J30)</f>
        <v>10</v>
      </c>
      <c r="O28" s="7" t="str">
        <f ca="1">IF(M28&lt;L26,K26,K30)</f>
        <v>Florida</v>
      </c>
      <c r="P28" s="6">
        <f ca="1">OFFSET('Value Matchup'!$D$355,MATCH(O28,'Value Matchup'!$D$356:$D$420,0),4)</f>
        <v>127.83831521127104</v>
      </c>
      <c r="S28" s="20"/>
      <c r="AD28" s="19"/>
      <c r="AF28" t="e">
        <f ca="1">N60</f>
        <v>#N/A</v>
      </c>
      <c r="AG28" s="7" t="e">
        <f ca="1">O60</f>
        <v>#N/A</v>
      </c>
      <c r="AL28">
        <f t="shared" si="0"/>
        <v>14</v>
      </c>
      <c r="AM28" s="20" t="str">
        <f t="shared" si="1"/>
        <v>Georgia St.</v>
      </c>
      <c r="AN28" s="101"/>
    </row>
    <row r="29" spans="1:40" x14ac:dyDescent="0.25">
      <c r="A29" s="101"/>
      <c r="B29" s="19">
        <f>'Value Matchup'!C384</f>
        <v>7</v>
      </c>
      <c r="C29" t="str">
        <f>'Value Matchup'!D384</f>
        <v>Nevada</v>
      </c>
      <c r="D29" s="6">
        <f>'Value Matchup'!E384</f>
        <v>114.11619976528748</v>
      </c>
      <c r="E29" s="6">
        <f ca="1">RAND()*(D29+D30)</f>
        <v>217.95105715041751</v>
      </c>
      <c r="F29" s="7">
        <f ca="1">IF(G29=C29,B29,B30)</f>
        <v>10</v>
      </c>
      <c r="G29" s="7" t="str">
        <f ca="1">IF(E29&lt;D29,C29,C30)</f>
        <v>Florida</v>
      </c>
      <c r="H29" s="6">
        <f ca="1">OFFSET('Value Matchup'!$D$355,MATCH(G29,'Value Matchup'!$D$356:$D$420,0),2)</f>
        <v>162.62398207606441</v>
      </c>
      <c r="S29" s="20"/>
      <c r="AD29" s="19"/>
      <c r="AJ29">
        <f ca="1">F61</f>
        <v>7</v>
      </c>
      <c r="AK29" s="7" t="str">
        <f ca="1">G61</f>
        <v>Wofford</v>
      </c>
      <c r="AL29">
        <f t="shared" si="0"/>
        <v>7</v>
      </c>
      <c r="AM29" s="20" t="str">
        <f t="shared" si="1"/>
        <v>Wofford</v>
      </c>
      <c r="AN29" s="101"/>
    </row>
    <row r="30" spans="1:40" x14ac:dyDescent="0.25">
      <c r="A30" s="101"/>
      <c r="B30" s="19">
        <f>'Value Matchup'!C385</f>
        <v>10</v>
      </c>
      <c r="C30" t="str">
        <f>'Value Matchup'!D385</f>
        <v>Florida</v>
      </c>
      <c r="D30" s="6">
        <f>'Value Matchup'!E385</f>
        <v>209.44375856692079</v>
      </c>
      <c r="I30" s="6">
        <f ca="1">RAND()*(H29+H31)</f>
        <v>76.855561523061738</v>
      </c>
      <c r="J30" s="7">
        <f ca="1">IF(K30=G29,F29,F31)</f>
        <v>10</v>
      </c>
      <c r="K30" s="7" t="str">
        <f ca="1">IF(I30&lt;H29,G29,G31)</f>
        <v>Florida</v>
      </c>
      <c r="L30" s="6">
        <f ca="1">OFFSET('Value Matchup'!$D$355,MATCH(K30,'Value Matchup'!$D$356:$D$420,0),3)</f>
        <v>141.74371561700514</v>
      </c>
      <c r="S30" s="20"/>
      <c r="AD30" s="19"/>
      <c r="AH30" t="e">
        <f ca="1">J62</f>
        <v>#N/A</v>
      </c>
      <c r="AI30" s="7" t="e">
        <f ca="1">K62</f>
        <v>#N/A</v>
      </c>
      <c r="AL30">
        <f t="shared" si="0"/>
        <v>10</v>
      </c>
      <c r="AM30" s="20" t="str">
        <f t="shared" si="1"/>
        <v>Seton Hall</v>
      </c>
      <c r="AN30" s="101"/>
    </row>
    <row r="31" spans="1:40" x14ac:dyDescent="0.25">
      <c r="A31" s="101"/>
      <c r="B31" s="19">
        <f>'Value Matchup'!C386</f>
        <v>2</v>
      </c>
      <c r="C31" t="str">
        <f>'Value Matchup'!D386</f>
        <v>Michigan</v>
      </c>
      <c r="D31" s="6">
        <f>'Value Matchup'!E386</f>
        <v>441.93448516943317</v>
      </c>
      <c r="E31" s="6">
        <f ca="1">RAND()*(D31+D32)</f>
        <v>257.75999379375855</v>
      </c>
      <c r="F31" s="7">
        <f ca="1">IF(G31=C31,B31,B32)</f>
        <v>2</v>
      </c>
      <c r="G31" s="7" t="str">
        <f ca="1">IF(E31&lt;D31,C31,C32)</f>
        <v>Michigan</v>
      </c>
      <c r="H31" s="6">
        <f ca="1">OFFSET('Value Matchup'!$D$355,MATCH(G31,'Value Matchup'!$D$356:$D$420,0),2)</f>
        <v>265.10992431990667</v>
      </c>
      <c r="S31" s="20"/>
      <c r="AD31" s="19"/>
      <c r="AJ31" t="e">
        <f ca="1">F63</f>
        <v>#N/A</v>
      </c>
      <c r="AK31" s="7" t="e">
        <f ca="1">G63</f>
        <v>#N/A</v>
      </c>
      <c r="AL31">
        <f t="shared" si="0"/>
        <v>2</v>
      </c>
      <c r="AM31" s="20" t="str">
        <f t="shared" si="1"/>
        <v>Kentucky</v>
      </c>
      <c r="AN31" s="101"/>
    </row>
    <row r="32" spans="1:40" x14ac:dyDescent="0.25">
      <c r="A32" s="101"/>
      <c r="B32" s="22">
        <f>'Value Matchup'!C387</f>
        <v>15</v>
      </c>
      <c r="C32" s="23" t="str">
        <f>'Value Matchup'!D387</f>
        <v>Montana</v>
      </c>
      <c r="D32" s="24">
        <f>'Value Matchup'!E387</f>
        <v>9.135383922315258</v>
      </c>
      <c r="E32" s="23"/>
      <c r="F32" s="23"/>
      <c r="G32" s="23"/>
      <c r="H32" s="24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5"/>
      <c r="AD32" s="22"/>
      <c r="AE32" s="23"/>
      <c r="AF32" s="23"/>
      <c r="AG32" s="23"/>
      <c r="AH32" s="23"/>
      <c r="AI32" s="23"/>
      <c r="AJ32" s="23"/>
      <c r="AK32" s="23"/>
      <c r="AL32" s="23">
        <f t="shared" si="0"/>
        <v>15</v>
      </c>
      <c r="AM32" s="25" t="str">
        <f t="shared" si="1"/>
        <v>Abilene Christian</v>
      </c>
      <c r="AN32" s="101"/>
    </row>
    <row r="33" spans="1:28" ht="15" hidden="1" customHeight="1" x14ac:dyDescent="0.25">
      <c r="A33" s="98" t="str">
        <f>'Value Matchup'!A388</f>
        <v>South</v>
      </c>
      <c r="B33" s="14">
        <f>'Value Matchup'!C388</f>
        <v>1</v>
      </c>
      <c r="C33" s="15" t="str">
        <f>'Value Matchup'!D388</f>
        <v>Virginia</v>
      </c>
      <c r="D33" s="16">
        <f>'Value Matchup'!E388</f>
        <v>336.87224107735005</v>
      </c>
      <c r="E33" s="16">
        <f ca="1">RAND()*(D33+D34)</f>
        <v>141.24486488884455</v>
      </c>
      <c r="F33" s="17">
        <f ca="1">IF(G33=C33,B33,B34)</f>
        <v>1</v>
      </c>
      <c r="G33" s="17" t="str">
        <f ca="1">IF(E33&lt;D33,C33,C34)</f>
        <v>Virginia</v>
      </c>
      <c r="H33" s="6">
        <f ca="1">OFFSET('Value Matchup'!$D$355,MATCH(G33,'Value Matchup'!$D$356:$D$420,0),2)</f>
        <v>240.68533425439057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8"/>
      <c r="Y33" s="6" t="e">
        <f ca="1">RAND()*(X16+X48)</f>
        <v>#N/A</v>
      </c>
      <c r="AB33" s="6"/>
    </row>
    <row r="34" spans="1:28" hidden="1" x14ac:dyDescent="0.25">
      <c r="A34" s="98"/>
      <c r="B34" s="19">
        <f>'Value Matchup'!C389</f>
        <v>16</v>
      </c>
      <c r="C34" t="str">
        <f>'Value Matchup'!D389</f>
        <v>Gardner Webb</v>
      </c>
      <c r="D34" s="6">
        <f>'Value Matchup'!E389</f>
        <v>9.3873568615340016E-3</v>
      </c>
      <c r="I34" s="6">
        <f ca="1">RAND()*(H33+H35)</f>
        <v>235.15372105991926</v>
      </c>
      <c r="J34" s="7">
        <f ca="1">IF(K34=G33,F33,F35)</f>
        <v>1</v>
      </c>
      <c r="K34" s="7" t="str">
        <f ca="1">IF(I34&lt;H33,G33,G35)</f>
        <v>Virginia</v>
      </c>
      <c r="L34" s="6">
        <f ca="1">OFFSET('Value Matchup'!$D$355,MATCH(K34,'Value Matchup'!$D$356:$D$420,0),3)</f>
        <v>169.87361083954053</v>
      </c>
      <c r="S34" s="20"/>
    </row>
    <row r="35" spans="1:28" hidden="1" x14ac:dyDescent="0.25">
      <c r="A35" s="98"/>
      <c r="B35" s="19">
        <f>'Value Matchup'!C390</f>
        <v>8</v>
      </c>
      <c r="C35" t="str">
        <f>'Value Matchup'!D390</f>
        <v>Mississippi</v>
      </c>
      <c r="D35" s="6">
        <f>'Value Matchup'!E390</f>
        <v>24.897228015722618</v>
      </c>
      <c r="E35" s="6">
        <f ca="1">RAND()*(D35+D36)</f>
        <v>9.1169942229531138</v>
      </c>
      <c r="F35" s="7">
        <f ca="1">IF(G35=C35,B35,B36)</f>
        <v>8</v>
      </c>
      <c r="G35" s="7" t="str">
        <f ca="1">IF(E35&lt;D35,C35,C36)</f>
        <v>Mississippi</v>
      </c>
      <c r="H35" s="6">
        <f ca="1">OFFSET('Value Matchup'!$D$355,MATCH(G35,'Value Matchup'!$D$356:$D$420,0),2)</f>
        <v>5.0851180015349486</v>
      </c>
      <c r="S35" s="20"/>
    </row>
    <row r="36" spans="1:28" hidden="1" x14ac:dyDescent="0.25">
      <c r="A36" s="98"/>
      <c r="B36" s="19">
        <f>'Value Matchup'!C391</f>
        <v>9</v>
      </c>
      <c r="C36" t="str">
        <f>'Value Matchup'!D391</f>
        <v>Oklahoma</v>
      </c>
      <c r="D36" s="6">
        <f>'Value Matchup'!E391</f>
        <v>58.09336586580045</v>
      </c>
      <c r="M36" s="6">
        <f ca="1">RAND()*(L34+L38)</f>
        <v>7.4914216035964492</v>
      </c>
      <c r="N36" s="7">
        <f ca="1">IF(O36=K34,J34,J38)</f>
        <v>1</v>
      </c>
      <c r="O36" s="7" t="str">
        <f ca="1">IF(M36&lt;L34,K34,K38)</f>
        <v>Virginia</v>
      </c>
      <c r="P36" s="6">
        <f ca="1">OFFSET('Value Matchup'!$D$355,MATCH(O36,'Value Matchup'!$D$356:$D$420,0),4)</f>
        <v>88.386124074244819</v>
      </c>
      <c r="S36" s="20"/>
    </row>
    <row r="37" spans="1:28" hidden="1" x14ac:dyDescent="0.25">
      <c r="A37" s="98"/>
      <c r="B37" s="19">
        <f>'Value Matchup'!C392</f>
        <v>5</v>
      </c>
      <c r="C37" t="str">
        <f>'Value Matchup'!D392</f>
        <v>Wisconsin</v>
      </c>
      <c r="D37" s="6">
        <f>'Value Matchup'!E392</f>
        <v>253.0585312952675</v>
      </c>
      <c r="E37" s="6">
        <f ca="1">RAND()*(D37+D38)</f>
        <v>339.41575597414027</v>
      </c>
      <c r="F37" s="7">
        <f ca="1">IF(G37=C37,B37,B38)</f>
        <v>12</v>
      </c>
      <c r="G37" s="7" t="str">
        <f ca="1">IF(E37&lt;D37,C37,C38)</f>
        <v>Oregon</v>
      </c>
      <c r="H37" s="6">
        <f ca="1">OFFSET('Value Matchup'!$D$355,MATCH(G37,'Value Matchup'!$D$356:$D$420,0),2)</f>
        <v>60.94837545470596</v>
      </c>
      <c r="S37" s="20"/>
    </row>
    <row r="38" spans="1:28" hidden="1" x14ac:dyDescent="0.25">
      <c r="A38" s="98"/>
      <c r="B38" s="19">
        <f>'Value Matchup'!C393</f>
        <v>12</v>
      </c>
      <c r="C38" t="str">
        <f>'Value Matchup'!D393</f>
        <v>Oregon</v>
      </c>
      <c r="D38" s="6">
        <f>'Value Matchup'!E393</f>
        <v>97.736681457752965</v>
      </c>
      <c r="I38" s="6">
        <f ca="1">RAND()*(H37+H39)</f>
        <v>178.75196603882725</v>
      </c>
      <c r="J38" s="7">
        <f ca="1">IF(K38=G37,F37,F39)</f>
        <v>4</v>
      </c>
      <c r="K38" s="7" t="str">
        <f ca="1">IF(I38&lt;H37,G37,G39)</f>
        <v>Kansas St.</v>
      </c>
      <c r="L38" s="6">
        <f ca="1">OFFSET('Value Matchup'!$D$355,MATCH(K38,'Value Matchup'!$D$356:$D$420,0),3)</f>
        <v>56.770534865564002</v>
      </c>
      <c r="S38" s="20"/>
    </row>
    <row r="39" spans="1:28" hidden="1" x14ac:dyDescent="0.25">
      <c r="A39" s="98"/>
      <c r="B39" s="19">
        <f>'Value Matchup'!C394</f>
        <v>4</v>
      </c>
      <c r="C39" t="str">
        <f>'Value Matchup'!D394</f>
        <v>Kansas St.</v>
      </c>
      <c r="D39" s="6">
        <f>'Value Matchup'!E394</f>
        <v>245.34206474289135</v>
      </c>
      <c r="E39" s="6">
        <f ca="1">RAND()*(D39+D40)</f>
        <v>111.80767419801157</v>
      </c>
      <c r="F39" s="7">
        <f ca="1">IF(G39=C39,B39,B40)</f>
        <v>4</v>
      </c>
      <c r="G39" s="7" t="str">
        <f ca="1">IF(E39&lt;D39,C39,C40)</f>
        <v>Kansas St.</v>
      </c>
      <c r="H39" s="6">
        <f ca="1">OFFSET('Value Matchup'!$D$355,MATCH(G39,'Value Matchup'!$D$356:$D$420,0),2)</f>
        <v>118.36153329535489</v>
      </c>
      <c r="S39" s="20"/>
    </row>
    <row r="40" spans="1:28" hidden="1" x14ac:dyDescent="0.25">
      <c r="A40" s="98"/>
      <c r="B40" s="19">
        <f>'Value Matchup'!C395</f>
        <v>13</v>
      </c>
      <c r="C40" t="str">
        <f>'Value Matchup'!D395</f>
        <v>UC Irvine</v>
      </c>
      <c r="D40" s="6">
        <f>'Value Matchup'!E395</f>
        <v>7.7525302498531072</v>
      </c>
      <c r="Q40" s="6">
        <f ca="1">RAND()*(P36+P44)</f>
        <v>67.257823457185594</v>
      </c>
      <c r="R40" s="7">
        <f ca="1">IF(S40=O36,N36,N44)</f>
        <v>1</v>
      </c>
      <c r="S40" s="21" t="str">
        <f ca="1">IF(Q40&lt;P36,O36,O44)</f>
        <v>Virginia</v>
      </c>
      <c r="T40" s="6">
        <f ca="1">OFFSET('Value Matchup'!$D$355,MATCH(S40,'Value Matchup'!$D$356:$D$420,0),5)</f>
        <v>61.822810054887654</v>
      </c>
    </row>
    <row r="41" spans="1:28" ht="15" hidden="1" customHeight="1" x14ac:dyDescent="0.25">
      <c r="A41" s="98"/>
      <c r="B41" s="19">
        <f>'Value Matchup'!C396</f>
        <v>6</v>
      </c>
      <c r="C41" t="str">
        <f>'Value Matchup'!D396</f>
        <v>Villanova</v>
      </c>
      <c r="D41" s="6">
        <f>'Value Matchup'!E396</f>
        <v>193.06649330805178</v>
      </c>
      <c r="E41" s="6">
        <f ca="1">RAND()*(D41+D42)</f>
        <v>132.04510579673487</v>
      </c>
      <c r="F41" s="7">
        <f ca="1">IF(G41=C41,B41,B42)</f>
        <v>6</v>
      </c>
      <c r="G41" s="7" t="str">
        <f ca="1">IF(E41&lt;D41,C41,C42)</f>
        <v>Villanova</v>
      </c>
      <c r="H41" s="6">
        <f ca="1">OFFSET('Value Matchup'!$D$355,MATCH(G41,'Value Matchup'!$D$356:$D$420,0),2)</f>
        <v>94.350815954323977</v>
      </c>
      <c r="S41" s="20"/>
    </row>
    <row r="42" spans="1:28" ht="15" hidden="1" customHeight="1" x14ac:dyDescent="0.25">
      <c r="A42" s="98"/>
      <c r="B42" s="19">
        <f>'Value Matchup'!C397</f>
        <v>11</v>
      </c>
      <c r="C42" t="str">
        <f>'Value Matchup'!D397</f>
        <v>Saint Mary's</v>
      </c>
      <c r="D42" s="6">
        <f>'Value Matchup'!E397</f>
        <v>22.283072266486215</v>
      </c>
      <c r="I42" s="6">
        <f ca="1">RAND()*(H41+H43)</f>
        <v>165.65327066392578</v>
      </c>
      <c r="J42" s="7">
        <f ca="1">IF(K42=G41,F41,F43)</f>
        <v>3</v>
      </c>
      <c r="K42" s="7" t="str">
        <f ca="1">IF(I42&lt;H41,G41,G43)</f>
        <v>Purdue</v>
      </c>
      <c r="L42" s="6">
        <f ca="1">OFFSET('Value Matchup'!$D$355,MATCH(K42,'Value Matchup'!$D$356:$D$420,0),3)</f>
        <v>46.050704960987126</v>
      </c>
      <c r="S42" s="20"/>
    </row>
    <row r="43" spans="1:28" ht="15" hidden="1" customHeight="1" x14ac:dyDescent="0.25">
      <c r="A43" s="98"/>
      <c r="B43" s="19">
        <f>'Value Matchup'!C398</f>
        <v>3</v>
      </c>
      <c r="C43" t="str">
        <f>'Value Matchup'!D398</f>
        <v>Purdue</v>
      </c>
      <c r="D43" s="6">
        <f>'Value Matchup'!E398</f>
        <v>210.03749688772368</v>
      </c>
      <c r="E43" s="6">
        <f ca="1">RAND()*(D43+D44)</f>
        <v>1.0427001085310954</v>
      </c>
      <c r="F43" s="7">
        <f ca="1">IF(G43=C43,B43,B44)</f>
        <v>3</v>
      </c>
      <c r="G43" s="7" t="str">
        <f ca="1">IF(E43&lt;D43,C43,C44)</f>
        <v>Purdue</v>
      </c>
      <c r="H43" s="6">
        <f ca="1">OFFSET('Value Matchup'!$D$355,MATCH(G43,'Value Matchup'!$D$356:$D$420,0),2)</f>
        <v>101.55397009138615</v>
      </c>
      <c r="S43" s="20"/>
    </row>
    <row r="44" spans="1:28" hidden="1" x14ac:dyDescent="0.25">
      <c r="A44" s="98"/>
      <c r="B44" s="19">
        <f>'Value Matchup'!C399</f>
        <v>14</v>
      </c>
      <c r="C44" t="str">
        <f>'Value Matchup'!D399</f>
        <v>Old Dominion</v>
      </c>
      <c r="D44" s="6">
        <f>'Value Matchup'!E399</f>
        <v>13.438296280953207</v>
      </c>
      <c r="M44" s="6">
        <f ca="1">RAND()*(L42+L46)</f>
        <v>7.6452092653822152</v>
      </c>
      <c r="N44" s="7">
        <f ca="1">IF(O44=K42,J42,J46)</f>
        <v>3</v>
      </c>
      <c r="O44" s="7" t="str">
        <f ca="1">IF(M44&lt;L42,K42,K46)</f>
        <v>Purdue</v>
      </c>
      <c r="P44" s="6">
        <f ca="1">OFFSET('Value Matchup'!$D$355,MATCH(O44,'Value Matchup'!$D$356:$D$420,0),4)</f>
        <v>29.433017127340154</v>
      </c>
      <c r="S44" s="20"/>
    </row>
    <row r="45" spans="1:28" hidden="1" x14ac:dyDescent="0.25">
      <c r="A45" s="98"/>
      <c r="B45" s="19">
        <f>'Value Matchup'!C400</f>
        <v>7</v>
      </c>
      <c r="C45" t="str">
        <f>'Value Matchup'!D400</f>
        <v>Cincinnati</v>
      </c>
      <c r="D45" s="6">
        <f>'Value Matchup'!E400</f>
        <v>193.87596863925964</v>
      </c>
      <c r="E45" s="6">
        <f ca="1">RAND()*(D45+D46)</f>
        <v>219.40669518384814</v>
      </c>
      <c r="F45" s="7">
        <f ca="1">IF(G45=C45,B45,B46)</f>
        <v>10</v>
      </c>
      <c r="G45" s="7" t="str">
        <f ca="1">IF(E45&lt;D45,C45,C46)</f>
        <v>Iowa</v>
      </c>
      <c r="H45" s="6">
        <f ca="1">OFFSET('Value Matchup'!$D$355,MATCH(G45,'Value Matchup'!$D$356:$D$420,0),2)</f>
        <v>49.290908772121178</v>
      </c>
      <c r="S45" s="20"/>
    </row>
    <row r="46" spans="1:28" hidden="1" x14ac:dyDescent="0.25">
      <c r="A46" s="98"/>
      <c r="B46" s="19">
        <f>'Value Matchup'!C401</f>
        <v>10</v>
      </c>
      <c r="C46" t="str">
        <f>'Value Matchup'!D401</f>
        <v>Iowa</v>
      </c>
      <c r="D46" s="6">
        <f>'Value Matchup'!E401</f>
        <v>78.563953748956308</v>
      </c>
      <c r="I46" s="6">
        <f ca="1">RAND()*(H45+H47)</f>
        <v>16.656746477647165</v>
      </c>
      <c r="J46" s="7">
        <f ca="1">IF(K46=G45,F45,F47)</f>
        <v>10</v>
      </c>
      <c r="K46" s="7" t="str">
        <f ca="1">IF(I46&lt;H45,G45,G47)</f>
        <v>Iowa</v>
      </c>
      <c r="L46" s="6">
        <f ca="1">OFFSET('Value Matchup'!$D$355,MATCH(K46,'Value Matchup'!$D$356:$D$420,0),3)</f>
        <v>38.98148221791034</v>
      </c>
      <c r="S46" s="20"/>
    </row>
    <row r="47" spans="1:28" hidden="1" x14ac:dyDescent="0.25">
      <c r="A47" s="98"/>
      <c r="B47" s="19">
        <f>'Value Matchup'!C402</f>
        <v>2</v>
      </c>
      <c r="C47" t="str">
        <f>'Value Matchup'!D402</f>
        <v>Tennessee</v>
      </c>
      <c r="D47" s="6">
        <f>'Value Matchup'!E402</f>
        <v>254.46629274890705</v>
      </c>
      <c r="E47" s="6">
        <f ca="1">RAND()*(D47+D48)</f>
        <v>156.5211974834298</v>
      </c>
      <c r="F47" s="7">
        <f ca="1">IF(G47=C47,B47,B48)</f>
        <v>2</v>
      </c>
      <c r="G47" s="7" t="str">
        <f ca="1">IF(E47&lt;D47,C47,C48)</f>
        <v>Tennessee</v>
      </c>
      <c r="H47" s="6">
        <f ca="1">OFFSET('Value Matchup'!$D$355,MATCH(G47,'Value Matchup'!$D$356:$D$420,0),2)</f>
        <v>130.08272245723381</v>
      </c>
      <c r="S47" s="20"/>
    </row>
    <row r="48" spans="1:28" hidden="1" x14ac:dyDescent="0.25">
      <c r="A48" s="98"/>
      <c r="B48" s="22">
        <f>'Value Matchup'!C403</f>
        <v>15</v>
      </c>
      <c r="C48" s="23" t="str">
        <f>'Value Matchup'!D403</f>
        <v>Colgate</v>
      </c>
      <c r="D48" s="24">
        <f>'Value Matchup'!E403</f>
        <v>3.3834773052865841</v>
      </c>
      <c r="E48" s="23"/>
      <c r="F48" s="23"/>
      <c r="G48" s="23"/>
      <c r="H48" s="24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5"/>
      <c r="U48" s="6" t="e">
        <f ca="1">RAND()*(T40+T56)</f>
        <v>#N/A</v>
      </c>
      <c r="V48" t="e">
        <f ca="1">IF(W48=S40,R40,R56)</f>
        <v>#N/A</v>
      </c>
      <c r="W48" s="7" t="e">
        <f ca="1">IF(U48&lt;T40,S40,S56)</f>
        <v>#N/A</v>
      </c>
      <c r="X48" s="6" t="e">
        <f ca="1">OFFSET('Value Matchup'!$D$355,MATCH(W48,'Value Matchup'!$D$356:$D$420,0),6)</f>
        <v>#N/A</v>
      </c>
    </row>
    <row r="49" spans="1:20" ht="15" hidden="1" customHeight="1" x14ac:dyDescent="0.25">
      <c r="A49" s="101" t="str">
        <f>'Value Matchup'!A404</f>
        <v>Midwest</v>
      </c>
      <c r="B49" s="14">
        <f>'Value Matchup'!C404</f>
        <v>1</v>
      </c>
      <c r="C49" s="15" t="str">
        <f>'Value Matchup'!D404</f>
        <v>North Carolina</v>
      </c>
      <c r="D49" s="16">
        <f>'Value Matchup'!E404</f>
        <v>534.36417898706407</v>
      </c>
      <c r="E49" s="16">
        <f ca="1">RAND()*(D49+D50)</f>
        <v>422.59845000930005</v>
      </c>
      <c r="F49" s="17">
        <f ca="1">IF(G49=C49,B49,B50)</f>
        <v>1</v>
      </c>
      <c r="G49" s="17" t="str">
        <f ca="1">IF(E49&lt;D49,C49,C50)</f>
        <v>North Carolina</v>
      </c>
      <c r="H49" s="6">
        <f ca="1">OFFSET('Value Matchup'!$D$355,MATCH(G49,'Value Matchup'!$D$356:$D$420,0),2)</f>
        <v>410.92545529916526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8"/>
    </row>
    <row r="50" spans="1:20" hidden="1" x14ac:dyDescent="0.25">
      <c r="A50" s="101"/>
      <c r="B50" s="19">
        <f>'Value Matchup'!C405</f>
        <v>16</v>
      </c>
      <c r="C50" t="str">
        <f>'Value Matchup'!D405</f>
        <v>Iona</v>
      </c>
      <c r="D50" s="6">
        <f>'Value Matchup'!E405</f>
        <v>9.1841393100952864</v>
      </c>
      <c r="I50" s="6">
        <f ca="1">RAND()*(H49+H51)</f>
        <v>177.55097602713695</v>
      </c>
      <c r="J50" s="7">
        <f ca="1">IF(K50=G49,F49,F51)</f>
        <v>1</v>
      </c>
      <c r="K50" s="7" t="str">
        <f ca="1">IF(I50&lt;H49,G49,G51)</f>
        <v>North Carolina</v>
      </c>
      <c r="L50" s="6">
        <f ca="1">OFFSET('Value Matchup'!$D$355,MATCH(K50,'Value Matchup'!$D$356:$D$420,0),3)</f>
        <v>312.13055055582259</v>
      </c>
      <c r="S50" s="20"/>
    </row>
    <row r="51" spans="1:20" hidden="1" x14ac:dyDescent="0.25">
      <c r="A51" s="101"/>
      <c r="B51" s="19">
        <f>'Value Matchup'!C406</f>
        <v>8</v>
      </c>
      <c r="C51" t="str">
        <f>'Value Matchup'!D406</f>
        <v>Utah St.</v>
      </c>
      <c r="D51" s="6">
        <f>'Value Matchup'!E406</f>
        <v>56.557748054635873</v>
      </c>
      <c r="E51" s="6">
        <f ca="1">RAND()*(D51+D52)</f>
        <v>63.008628069935483</v>
      </c>
      <c r="F51" s="7">
        <f ca="1">IF(G51=C51,B51,B52)</f>
        <v>9</v>
      </c>
      <c r="G51" s="7" t="str">
        <f ca="1">IF(E51&lt;D51,C51,C52)</f>
        <v>Washington</v>
      </c>
      <c r="H51" s="6">
        <f ca="1">OFFSET('Value Matchup'!$D$355,MATCH(G51,'Value Matchup'!$D$356:$D$420,0),2)</f>
        <v>13.245529131062375</v>
      </c>
      <c r="S51" s="20"/>
    </row>
    <row r="52" spans="1:20" hidden="1" x14ac:dyDescent="0.25">
      <c r="A52" s="101"/>
      <c r="B52" s="19">
        <f>'Value Matchup'!C407</f>
        <v>9</v>
      </c>
      <c r="C52" t="str">
        <f>'Value Matchup'!D407</f>
        <v>Washington</v>
      </c>
      <c r="D52" s="6">
        <f>'Value Matchup'!E407</f>
        <v>55.068668693183376</v>
      </c>
      <c r="M52" s="6">
        <f ca="1">RAND()*(L50+L54)</f>
        <v>435.52108436359623</v>
      </c>
      <c r="N52" s="7">
        <f ca="1">IF(O52=K50,J50,J54)</f>
        <v>4</v>
      </c>
      <c r="O52" s="7" t="str">
        <f ca="1">IF(M52&lt;L50,K50,K54)</f>
        <v>Kansas</v>
      </c>
      <c r="P52" s="6">
        <f ca="1">OFFSET('Value Matchup'!$D$355,MATCH(O52,'Value Matchup'!$D$356:$D$420,0),4)</f>
        <v>154.26716203697222</v>
      </c>
      <c r="S52" s="20"/>
    </row>
    <row r="53" spans="1:20" hidden="1" x14ac:dyDescent="0.25">
      <c r="A53" s="101"/>
      <c r="B53" s="19">
        <f>'Value Matchup'!C408</f>
        <v>5</v>
      </c>
      <c r="C53" t="str">
        <f>'Value Matchup'!D408</f>
        <v>Auburn</v>
      </c>
      <c r="D53" s="6">
        <f>'Value Matchup'!E408</f>
        <v>224.18047757508884</v>
      </c>
      <c r="E53" s="6">
        <f ca="1">RAND()*(D53+D54)</f>
        <v>154.88364381519276</v>
      </c>
      <c r="F53" s="7">
        <f ca="1">IF(G53=C53,B53,B54)</f>
        <v>5</v>
      </c>
      <c r="G53" s="7" t="str">
        <f ca="1">IF(E53&lt;D53,C53,C54)</f>
        <v>Auburn</v>
      </c>
      <c r="H53" s="6">
        <f ca="1">OFFSET('Value Matchup'!$D$355,MATCH(G53,'Value Matchup'!$D$356:$D$420,0),2)</f>
        <v>112.78684064901546</v>
      </c>
      <c r="S53" s="20"/>
    </row>
    <row r="54" spans="1:20" hidden="1" x14ac:dyDescent="0.25">
      <c r="A54" s="101"/>
      <c r="B54" s="19">
        <f>'Value Matchup'!C409</f>
        <v>12</v>
      </c>
      <c r="C54" t="str">
        <f>'Value Matchup'!D409</f>
        <v>New Mexico St.</v>
      </c>
      <c r="D54" s="6">
        <f>'Value Matchup'!E409</f>
        <v>25.066602592909657</v>
      </c>
      <c r="I54" s="6">
        <f ca="1">RAND()*(H53+H55)</f>
        <v>131.86138283492608</v>
      </c>
      <c r="J54" s="7">
        <f ca="1">IF(K54=G53,F53,F55)</f>
        <v>4</v>
      </c>
      <c r="K54" s="7" t="str">
        <f ca="1">IF(I54&lt;H53,G53,G55)</f>
        <v>Kansas</v>
      </c>
      <c r="L54" s="6">
        <f ca="1">OFFSET('Value Matchup'!$D$355,MATCH(K54,'Value Matchup'!$D$356:$D$420,0),3)</f>
        <v>177.24399154050187</v>
      </c>
      <c r="S54" s="20"/>
    </row>
    <row r="55" spans="1:20" hidden="1" x14ac:dyDescent="0.25">
      <c r="A55" s="101"/>
      <c r="B55" s="19">
        <f>'Value Matchup'!C410</f>
        <v>4</v>
      </c>
      <c r="C55" t="str">
        <f>'Value Matchup'!D410</f>
        <v>Kansas</v>
      </c>
      <c r="D55" s="6">
        <f>'Value Matchup'!E410</f>
        <v>447.97031311379192</v>
      </c>
      <c r="E55" s="6">
        <f ca="1">RAND()*(D55+D56)</f>
        <v>437.45473061212437</v>
      </c>
      <c r="F55" s="7">
        <f ca="1">IF(G55=C55,B55,B56)</f>
        <v>4</v>
      </c>
      <c r="G55" s="7" t="str">
        <f ca="1">IF(E55&lt;D55,C55,C56)</f>
        <v>Kansas</v>
      </c>
      <c r="H55" s="6">
        <f ca="1">OFFSET('Value Matchup'!$D$355,MATCH(G55,'Value Matchup'!$D$356:$D$420,0),2)</f>
        <v>278.94984054444609</v>
      </c>
      <c r="S55" s="20"/>
    </row>
    <row r="56" spans="1:20" hidden="1" x14ac:dyDescent="0.25">
      <c r="A56" s="101"/>
      <c r="B56" s="19">
        <f>'Value Matchup'!C411</f>
        <v>13</v>
      </c>
      <c r="C56" t="str">
        <f>'Value Matchup'!D411</f>
        <v>Northeastern</v>
      </c>
      <c r="D56" s="6">
        <f>'Value Matchup'!E411</f>
        <v>7.1914904262921047</v>
      </c>
      <c r="Q56" s="6" t="e">
        <f ca="1">RAND()*(P52+P60)</f>
        <v>#N/A</v>
      </c>
      <c r="R56" s="7" t="e">
        <f ca="1">IF(S56=O52,N52,N60)</f>
        <v>#N/A</v>
      </c>
      <c r="S56" s="21" t="e">
        <f ca="1">IF(Q56&lt;P52,O52,O60)</f>
        <v>#N/A</v>
      </c>
      <c r="T56" s="6" t="e">
        <f ca="1">OFFSET('Value Matchup'!$D$355,MATCH(S56,'Value Matchup'!$D$356:$D$420,0),5)</f>
        <v>#N/A</v>
      </c>
    </row>
    <row r="57" spans="1:20" hidden="1" x14ac:dyDescent="0.25">
      <c r="A57" s="101"/>
      <c r="B57" s="19">
        <f>'Value Matchup'!C412</f>
        <v>6</v>
      </c>
      <c r="C57" t="str">
        <f>'Value Matchup'!D412</f>
        <v>Iowa St.</v>
      </c>
      <c r="D57" s="6">
        <f>'Value Matchup'!E412</f>
        <v>197.36700519257519</v>
      </c>
      <c r="E57" s="6">
        <f ca="1">RAND()*(D57+D58)</f>
        <v>81.075971332834925</v>
      </c>
      <c r="F57" s="7">
        <f ca="1">IF(G57=C57,B57,B58)</f>
        <v>6</v>
      </c>
      <c r="G57" s="7" t="str">
        <f ca="1">IF(E57&lt;D57,C57,C58)</f>
        <v>Iowa St.</v>
      </c>
      <c r="H57" s="6">
        <f ca="1">OFFSET('Value Matchup'!$D$355,MATCH(G57,'Value Matchup'!$D$356:$D$420,0),2)</f>
        <v>93.124015367639245</v>
      </c>
      <c r="S57" s="20"/>
    </row>
    <row r="58" spans="1:20" hidden="1" x14ac:dyDescent="0.25">
      <c r="A58" s="101"/>
      <c r="B58" s="19">
        <f>'Value Matchup'!C413</f>
        <v>11</v>
      </c>
      <c r="C58" t="str">
        <f>'Value Matchup'!D413</f>
        <v>Ohio St.</v>
      </c>
      <c r="D58" s="6">
        <f>'Value Matchup'!E413</f>
        <v>51.547460105838368</v>
      </c>
      <c r="I58" s="6">
        <f ca="1">RAND()*(H57+H59)</f>
        <v>85.376961238242743</v>
      </c>
      <c r="J58" s="7">
        <f ca="1">IF(K58=G57,F57,F59)</f>
        <v>6</v>
      </c>
      <c r="K58" s="7" t="str">
        <f ca="1">IF(I58&lt;H57,G57,G59)</f>
        <v>Iowa St.</v>
      </c>
      <c r="L58" s="6">
        <f ca="1">OFFSET('Value Matchup'!$D$355,MATCH(K58,'Value Matchup'!$D$356:$D$420,0),3)</f>
        <v>59.259731580422539</v>
      </c>
      <c r="S58" s="20"/>
    </row>
    <row r="59" spans="1:20" hidden="1" x14ac:dyDescent="0.25">
      <c r="A59" s="101"/>
      <c r="B59" s="19">
        <f>'Value Matchup'!C414</f>
        <v>3</v>
      </c>
      <c r="C59" t="str">
        <f>'Value Matchup'!D414</f>
        <v>Houston</v>
      </c>
      <c r="D59" s="6">
        <f>'Value Matchup'!E414</f>
        <v>178.35101830387566</v>
      </c>
      <c r="E59" s="6">
        <f ca="1">RAND()*(D59+D60)</f>
        <v>150.1592343205073</v>
      </c>
      <c r="F59" s="7">
        <f ca="1">IF(G59=C59,B59,B60)</f>
        <v>3</v>
      </c>
      <c r="G59" s="7" t="str">
        <f ca="1">IF(E59&lt;D59,C59,C60)</f>
        <v>Houston</v>
      </c>
      <c r="H59" s="6">
        <f ca="1">OFFSET('Value Matchup'!$D$355,MATCH(G59,'Value Matchup'!$D$356:$D$420,0),2)</f>
        <v>68.603708217367313</v>
      </c>
      <c r="S59" s="20"/>
    </row>
    <row r="60" spans="1:20" hidden="1" x14ac:dyDescent="0.25">
      <c r="A60" s="101"/>
      <c r="B60" s="19">
        <f>'Value Matchup'!C415</f>
        <v>14</v>
      </c>
      <c r="C60" t="str">
        <f>'Value Matchup'!D415</f>
        <v>Georgia St.</v>
      </c>
      <c r="D60" s="6">
        <f>'Value Matchup'!E415</f>
        <v>21.329166080207109</v>
      </c>
      <c r="M60" s="6" t="e">
        <f ca="1">RAND()*(L58+L62)</f>
        <v>#N/A</v>
      </c>
      <c r="N60" s="7" t="e">
        <f ca="1">IF(O60=K58,J58,J62)</f>
        <v>#N/A</v>
      </c>
      <c r="O60" s="7" t="e">
        <f ca="1">IF(M60&lt;L58,K58,K62)</f>
        <v>#N/A</v>
      </c>
      <c r="P60" s="6" t="e">
        <f ca="1">OFFSET('Value Matchup'!$D$355,MATCH(O60,'Value Matchup'!$D$356:$D$420,0),4)</f>
        <v>#N/A</v>
      </c>
      <c r="S60" s="20"/>
    </row>
    <row r="61" spans="1:20" hidden="1" x14ac:dyDescent="0.25">
      <c r="A61" s="101"/>
      <c r="B61" s="19">
        <f>'Value Matchup'!C416</f>
        <v>7</v>
      </c>
      <c r="C61" t="str">
        <f>'Value Matchup'!D416</f>
        <v>Wofford</v>
      </c>
      <c r="D61" s="6">
        <f>'Value Matchup'!E416</f>
        <v>38.9714628973313</v>
      </c>
      <c r="E61" s="6">
        <f ca="1">RAND()*(D61+D62)</f>
        <v>15.002503184007843</v>
      </c>
      <c r="F61" s="7">
        <f ca="1">IF(G61=C61,B61,B62)</f>
        <v>7</v>
      </c>
      <c r="G61" s="7" t="str">
        <f ca="1">IF(E61&lt;D61,C61,C62)</f>
        <v>Wofford</v>
      </c>
      <c r="H61" s="6">
        <f ca="1">OFFSET('Value Matchup'!$D$355,MATCH(G61,'Value Matchup'!$D$356:$D$420,0),2)</f>
        <v>3.8845518175896885</v>
      </c>
      <c r="S61" s="20"/>
    </row>
    <row r="62" spans="1:20" hidden="1" x14ac:dyDescent="0.25">
      <c r="A62" s="101"/>
      <c r="B62" s="19">
        <f>'Value Matchup'!C417</f>
        <v>10</v>
      </c>
      <c r="C62" t="str">
        <f>'Value Matchup'!D417</f>
        <v>Seton Hall</v>
      </c>
      <c r="D62" s="6">
        <f>'Value Matchup'!E417</f>
        <v>85.717030379945271</v>
      </c>
      <c r="I62" s="6" t="e">
        <f ca="1">RAND()*(H61+H63)</f>
        <v>#N/A</v>
      </c>
      <c r="J62" s="7" t="e">
        <f ca="1">IF(K62=G61,F61,F63)</f>
        <v>#N/A</v>
      </c>
      <c r="K62" s="7" t="e">
        <f ca="1">IF(I62&lt;H61,G61,G63)</f>
        <v>#N/A</v>
      </c>
      <c r="L62" s="6" t="e">
        <f ca="1">OFFSET('Value Matchup'!$D$355,MATCH(K62,'Value Matchup'!$D$356:$D$420,0),3)</f>
        <v>#N/A</v>
      </c>
      <c r="S62" s="20"/>
    </row>
    <row r="63" spans="1:20" hidden="1" x14ac:dyDescent="0.25">
      <c r="A63" s="101"/>
      <c r="B63" s="19">
        <f>'Value Matchup'!C418</f>
        <v>2</v>
      </c>
      <c r="C63" t="str">
        <f>'Value Matchup'!D418</f>
        <v>Kentucky</v>
      </c>
      <c r="D63" s="6">
        <f>'Value Matchup'!E418</f>
        <v>676.32625704172119</v>
      </c>
      <c r="E63" s="6" t="e">
        <f ca="1">RAND()*(D63+D64)</f>
        <v>#N/A</v>
      </c>
      <c r="F63" s="7" t="e">
        <f ca="1">IF(G63=C63,B63,B64)</f>
        <v>#N/A</v>
      </c>
      <c r="G63" s="7" t="e">
        <f ca="1">IF(E63&lt;D63,C63,C64)</f>
        <v>#N/A</v>
      </c>
      <c r="H63" s="6" t="e">
        <f ca="1">OFFSET('Value Matchup'!$D$355,MATCH(G63,'Value Matchup'!$D$356:$D$420,0),2)</f>
        <v>#N/A</v>
      </c>
      <c r="S63" s="20"/>
    </row>
    <row r="64" spans="1:20" hidden="1" x14ac:dyDescent="0.25">
      <c r="A64" s="101"/>
      <c r="B64" s="22">
        <f>'Value Matchup'!C419</f>
        <v>15</v>
      </c>
      <c r="C64" s="23" t="str">
        <f>'Value Matchup'!D419</f>
        <v>Abilene Christian</v>
      </c>
      <c r="D64" s="24" t="e">
        <f>'Value Matchup'!E419</f>
        <v>#N/A</v>
      </c>
      <c r="E64" s="23"/>
      <c r="F64" s="23"/>
      <c r="G64" s="23"/>
      <c r="H64" s="24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5"/>
    </row>
    <row r="66" spans="4:28" x14ac:dyDescent="0.25">
      <c r="D66" t="e">
        <f t="shared" ref="D66:Z66" si="2">AVERAGE(D1:D64)</f>
        <v>#N/A</v>
      </c>
      <c r="E66" t="e">
        <f t="shared" ca="1" si="2"/>
        <v>#N/A</v>
      </c>
      <c r="F66" s="62" t="e">
        <f t="shared" ca="1" si="2"/>
        <v>#N/A</v>
      </c>
      <c r="G66" s="62"/>
      <c r="H66" s="62" t="e">
        <f t="shared" ca="1" si="2"/>
        <v>#N/A</v>
      </c>
      <c r="I66" s="62" t="e">
        <f t="shared" ca="1" si="2"/>
        <v>#N/A</v>
      </c>
      <c r="J66" s="62" t="e">
        <f t="shared" ca="1" si="2"/>
        <v>#N/A</v>
      </c>
      <c r="K66" s="62"/>
      <c r="L66" s="62" t="e">
        <f t="shared" ca="1" si="2"/>
        <v>#N/A</v>
      </c>
      <c r="M66" s="62" t="e">
        <f t="shared" ca="1" si="2"/>
        <v>#N/A</v>
      </c>
      <c r="N66" s="62" t="e">
        <f t="shared" ca="1" si="2"/>
        <v>#N/A</v>
      </c>
      <c r="O66" s="62"/>
      <c r="P66" s="62" t="e">
        <f t="shared" ca="1" si="2"/>
        <v>#N/A</v>
      </c>
      <c r="Q66" s="62" t="e">
        <f t="shared" ca="1" si="2"/>
        <v>#N/A</v>
      </c>
      <c r="R66" s="62" t="e">
        <f t="shared" ca="1" si="2"/>
        <v>#N/A</v>
      </c>
      <c r="S66" s="62"/>
      <c r="T66" s="62" t="e">
        <f t="shared" ca="1" si="2"/>
        <v>#N/A</v>
      </c>
      <c r="U66" s="62" t="e">
        <f t="shared" ca="1" si="2"/>
        <v>#N/A</v>
      </c>
      <c r="V66" s="62" t="e">
        <f t="shared" ca="1" si="2"/>
        <v>#N/A</v>
      </c>
      <c r="W66" s="62"/>
      <c r="X66" s="62" t="e">
        <f t="shared" ca="1" si="2"/>
        <v>#N/A</v>
      </c>
      <c r="Y66" s="62" t="e">
        <f t="shared" ca="1" si="2"/>
        <v>#N/A</v>
      </c>
      <c r="Z66" s="62" t="e">
        <f t="shared" ca="1" si="2"/>
        <v>#N/A</v>
      </c>
      <c r="AB66" s="62"/>
    </row>
  </sheetData>
  <mergeCells count="6">
    <mergeCell ref="AN1:AN16"/>
    <mergeCell ref="AN17:AN32"/>
    <mergeCell ref="A17:A32"/>
    <mergeCell ref="A33:A48"/>
    <mergeCell ref="A49:A64"/>
    <mergeCell ref="A1:A16"/>
  </mergeCells>
  <conditionalFormatting sqref="F1:F1048576 J1:J1048576 N1:N1048576 R1:R1048576 V1:V1048576 AB1:AB1048576 AD1:AD19 AF1:AF19 AH1:AH1048576 AJ1:AJ1048576 AF29:AF1048576 AD29:AD1048576">
    <cfRule type="colorScale" priority="2">
      <colorScale>
        <cfvo type="percent" val="0"/>
        <cfvo type="percentile" val="70"/>
        <cfvo type="percentile" val="99"/>
        <color theme="0"/>
        <color theme="0"/>
        <color theme="9" tint="-0.499984740745262"/>
      </colorScale>
    </cfRule>
  </conditionalFormatting>
  <conditionalFormatting sqref="AD20:AD28 AF20:AF28">
    <cfRule type="colorScale" priority="1">
      <colorScale>
        <cfvo type="percent" val="0"/>
        <cfvo type="percentile" val="70"/>
        <cfvo type="percentile" val="99"/>
        <color theme="0"/>
        <color theme="0"/>
        <color theme="9" tint="-0.499984740745262"/>
      </colorScale>
    </cfRule>
  </conditionalFormatting>
  <pageMargins left="0.7" right="0.7" top="0.75" bottom="0.75" header="0.3" footer="0.3"/>
  <pageSetup scale="70" orientation="portrait" r:id="rId1"/>
  <headerFooter>
    <oddHeader>&amp;R&amp;D        &amp;T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6"/>
  <sheetViews>
    <sheetView zoomScale="55" zoomScaleNormal="55" workbookViewId="0">
      <selection activeCell="K29" sqref="K29"/>
    </sheetView>
  </sheetViews>
  <sheetFormatPr defaultRowHeight="15" x14ac:dyDescent="0.25"/>
  <cols>
    <col min="1" max="1" width="3.42578125" bestFit="1" customWidth="1"/>
    <col min="2" max="2" width="22.7109375" bestFit="1" customWidth="1"/>
    <col min="3" max="3" width="6.42578125" style="6" customWidth="1"/>
    <col min="4" max="4" width="3.42578125" bestFit="1" customWidth="1"/>
    <col min="5" max="5" width="22.7109375" bestFit="1" customWidth="1"/>
    <col min="6" max="6" width="5.85546875" style="6" customWidth="1"/>
    <col min="7" max="7" width="3.42578125" bestFit="1" customWidth="1"/>
    <col min="8" max="8" width="16.5703125" customWidth="1"/>
    <col min="9" max="9" width="5.85546875" customWidth="1"/>
    <col min="10" max="10" width="3.42578125" bestFit="1" customWidth="1"/>
    <col min="11" max="11" width="16.5703125" customWidth="1"/>
    <col min="12" max="12" width="5.85546875" customWidth="1"/>
    <col min="13" max="13" width="3.42578125" bestFit="1" customWidth="1"/>
    <col min="14" max="14" width="16.5703125" customWidth="1"/>
    <col min="15" max="15" width="5.5703125" customWidth="1"/>
    <col min="16" max="16" width="3.42578125" bestFit="1" customWidth="1"/>
    <col min="17" max="17" width="16.5703125" customWidth="1"/>
    <col min="18" max="18" width="5.5703125" customWidth="1"/>
    <col min="19" max="19" width="3.42578125" customWidth="1"/>
    <col min="20" max="21" width="16.5703125" customWidth="1"/>
    <col min="22" max="22" width="6.28515625" style="1" bestFit="1" customWidth="1"/>
    <col min="23" max="23" width="5.140625" style="1" bestFit="1" customWidth="1"/>
    <col min="24" max="24" width="6.85546875" style="1" bestFit="1" customWidth="1"/>
  </cols>
  <sheetData>
    <row r="1" spans="1:24" ht="15.75" thickBot="1" x14ac:dyDescent="0.3">
      <c r="V1" s="1" t="s">
        <v>75</v>
      </c>
      <c r="W1" s="1" t="s">
        <v>76</v>
      </c>
      <c r="X1" s="1" t="s">
        <v>12</v>
      </c>
    </row>
    <row r="2" spans="1:24" x14ac:dyDescent="0.25">
      <c r="A2" s="29">
        <f>'Value Matchup'!C356</f>
        <v>1</v>
      </c>
      <c r="B2" s="30" t="str">
        <f>'Value Matchup'!D356</f>
        <v>Duke</v>
      </c>
      <c r="C2" s="31"/>
      <c r="D2" s="32">
        <f>IF(E2=B2,A2,IF(E2=B3,A3,""))</f>
        <v>1</v>
      </c>
      <c r="E2" s="32" t="str">
        <f>IF(COUNTIF('All Games'!$F$2190:$F$2221,Results!B2)&gt;0,Results!B2,Results!B3)</f>
        <v>Duke</v>
      </c>
      <c r="F2" s="31"/>
      <c r="G2" s="30"/>
      <c r="H2" s="30"/>
      <c r="I2" s="30"/>
      <c r="J2" s="30"/>
      <c r="K2" s="30"/>
      <c r="L2" s="30"/>
      <c r="M2" s="30"/>
      <c r="N2" s="33"/>
      <c r="U2" t="str">
        <f>B2</f>
        <v>Duke</v>
      </c>
      <c r="V2" s="1">
        <f>COUNTIF($A$2:$T$66,B2)-1</f>
        <v>3</v>
      </c>
      <c r="W2" s="1">
        <f>VLOOKUP(A2,'Seed History'!$Q$4:$R$19,2,)</f>
        <v>1</v>
      </c>
      <c r="X2" s="1">
        <f>'Value Matchup'!E356</f>
        <v>585.21537820407025</v>
      </c>
    </row>
    <row r="3" spans="1:24" x14ac:dyDescent="0.25">
      <c r="A3" s="34">
        <f>'Value Matchup'!C357</f>
        <v>16</v>
      </c>
      <c r="B3" t="str">
        <f>'Value Matchup'!D357</f>
        <v>North Carolina Central</v>
      </c>
      <c r="G3" s="7">
        <f>IF(H3=E2,D2,IF(H3=E4,D4,""))</f>
        <v>1</v>
      </c>
      <c r="H3" s="7" t="str">
        <f>IF(COUNTIF('All Games'!$F$2222:$F$2237,Results!E2)&gt;0,Results!E2,Results!E4)</f>
        <v>Duke</v>
      </c>
      <c r="I3" s="6"/>
      <c r="N3" s="35"/>
      <c r="U3" t="str">
        <f t="shared" ref="U3:U65" si="0">B3</f>
        <v>North Carolina Central</v>
      </c>
      <c r="V3" s="1">
        <f t="shared" ref="V3:V65" si="1">COUNTIF($A$2:$T$66,B3)-1</f>
        <v>0</v>
      </c>
      <c r="W3" s="1">
        <f>VLOOKUP(A3,'Seed History'!$Q$4:$R$19,2,)</f>
        <v>7.1428571428571426E-3</v>
      </c>
      <c r="X3" s="1">
        <f>'Value Matchup'!E357</f>
        <v>1.73268908219846</v>
      </c>
    </row>
    <row r="4" spans="1:24" x14ac:dyDescent="0.25">
      <c r="A4" s="34">
        <f>'Value Matchup'!C358</f>
        <v>8</v>
      </c>
      <c r="B4" t="str">
        <f>'Value Matchup'!D358</f>
        <v>VCU</v>
      </c>
      <c r="D4" s="7">
        <f>IF(E4=B4,A4,IF(E4=B5,A5,""))</f>
        <v>9</v>
      </c>
      <c r="E4" s="7" t="str">
        <f>IF(COUNTIF('All Games'!$F$2190:$F$2221,Results!B4)&gt;0,Results!B4,Results!B5)</f>
        <v>UCF</v>
      </c>
      <c r="N4" s="35"/>
      <c r="U4" t="str">
        <f t="shared" si="0"/>
        <v>VCU</v>
      </c>
      <c r="V4" s="1">
        <f t="shared" si="1"/>
        <v>0</v>
      </c>
      <c r="W4" s="1">
        <f>VLOOKUP(A4,'Seed History'!$Q$4:$R$19,2,)</f>
        <v>0.48571428571428571</v>
      </c>
      <c r="X4" s="1">
        <f>'Value Matchup'!E358</f>
        <v>108.30516716889709</v>
      </c>
    </row>
    <row r="5" spans="1:24" x14ac:dyDescent="0.25">
      <c r="A5" s="34">
        <f>'Value Matchup'!C359</f>
        <v>9</v>
      </c>
      <c r="B5" t="str">
        <f>'Value Matchup'!D359</f>
        <v>UCF</v>
      </c>
      <c r="J5" s="7">
        <f>IF(K5=H3,G3,IF(K5=H7,G7,""))</f>
        <v>1</v>
      </c>
      <c r="K5" s="7" t="str">
        <f>IF(COUNTIF('All Games'!F2238:F2245,Results!H3)&gt;0,Results!H3,Results!H7)</f>
        <v>Duke</v>
      </c>
      <c r="L5" s="6"/>
      <c r="N5" s="35"/>
      <c r="U5" t="str">
        <f t="shared" si="0"/>
        <v>UCF</v>
      </c>
      <c r="V5" s="1">
        <f t="shared" si="1"/>
        <v>1</v>
      </c>
      <c r="W5" s="1">
        <f>VLOOKUP(A5,'Seed History'!$Q$4:$R$19,2,)</f>
        <v>0.51428571428571423</v>
      </c>
      <c r="X5" s="1">
        <f>'Value Matchup'!E359</f>
        <v>67.246394246174958</v>
      </c>
    </row>
    <row r="6" spans="1:24" x14ac:dyDescent="0.25">
      <c r="A6" s="34">
        <f>'Value Matchup'!C360</f>
        <v>5</v>
      </c>
      <c r="B6" t="str">
        <f>'Value Matchup'!D360</f>
        <v>Mississippi St.</v>
      </c>
      <c r="D6" s="7">
        <f>IF(E6=B6,A6,IF(E6=B7,A7,""))</f>
        <v>12</v>
      </c>
      <c r="E6" s="7" t="str">
        <f>IF(COUNTIF('All Games'!$F$2190:$F$2221,Results!B6)&gt;0,Results!B6,Results!B7)</f>
        <v>Liberty</v>
      </c>
      <c r="N6" s="35"/>
      <c r="U6" t="str">
        <f t="shared" si="0"/>
        <v>Mississippi St.</v>
      </c>
      <c r="V6" s="1">
        <f t="shared" si="1"/>
        <v>0</v>
      </c>
      <c r="W6" s="1">
        <f>VLOOKUP(A6,'Seed History'!$Q$4:$R$19,2,)</f>
        <v>0.63571428571428568</v>
      </c>
      <c r="X6" s="1">
        <f>'Value Matchup'!E360</f>
        <v>109.8181859560999</v>
      </c>
    </row>
    <row r="7" spans="1:24" x14ac:dyDescent="0.25">
      <c r="A7" s="34">
        <f>'Value Matchup'!C361</f>
        <v>12</v>
      </c>
      <c r="B7" t="str">
        <f>'Value Matchup'!D361</f>
        <v>Liberty</v>
      </c>
      <c r="G7" s="7">
        <f>IF(H7=E6,D6,IF(H7=E8,D8,""))</f>
        <v>4</v>
      </c>
      <c r="H7" s="7" t="str">
        <f>IF(COUNTIF('All Games'!$F$2222:$F$2237,Results!E6)&gt;0,Results!E6,Results!E8)</f>
        <v>Virginia Tech</v>
      </c>
      <c r="I7" s="6"/>
      <c r="N7" s="35"/>
      <c r="U7" t="str">
        <f t="shared" si="0"/>
        <v>Liberty</v>
      </c>
      <c r="V7" s="1">
        <f t="shared" si="1"/>
        <v>1</v>
      </c>
      <c r="W7" s="1">
        <f>VLOOKUP(A7,'Seed History'!$Q$4:$R$19,2,)</f>
        <v>0.35714285714285715</v>
      </c>
      <c r="X7" s="1">
        <f>'Value Matchup'!E361</f>
        <v>18.814163266906753</v>
      </c>
    </row>
    <row r="8" spans="1:24" x14ac:dyDescent="0.25">
      <c r="A8" s="34">
        <f>'Value Matchup'!C362</f>
        <v>4</v>
      </c>
      <c r="B8" t="str">
        <f>'Value Matchup'!D362</f>
        <v>Virginia Tech</v>
      </c>
      <c r="D8" s="7">
        <f>IF(E8=B8,A8,IF(E8=B9,A9,""))</f>
        <v>4</v>
      </c>
      <c r="E8" s="7" t="str">
        <f>IF(COUNTIF('All Games'!$F$2190:$F$2221,Results!B8)&gt;0,Results!B8,Results!B9)</f>
        <v>Virginia Tech</v>
      </c>
      <c r="N8" s="35"/>
      <c r="U8" t="str">
        <f t="shared" si="0"/>
        <v>Virginia Tech</v>
      </c>
      <c r="V8" s="1">
        <f t="shared" si="1"/>
        <v>2</v>
      </c>
      <c r="W8" s="1">
        <f>VLOOKUP(A8,'Seed History'!$Q$4:$R$19,2,)</f>
        <v>0.79285714285714282</v>
      </c>
      <c r="X8" s="1">
        <f>'Value Matchup'!E362</f>
        <v>152.82659229093628</v>
      </c>
    </row>
    <row r="9" spans="1:24" x14ac:dyDescent="0.25">
      <c r="A9" s="34">
        <f>'Value Matchup'!C363</f>
        <v>13</v>
      </c>
      <c r="B9" t="str">
        <f>'Value Matchup'!D363</f>
        <v>Saint Louis</v>
      </c>
      <c r="M9" s="7">
        <f>IF(N9=K5,J5,IF(N9=K13,J13,""))</f>
        <v>2</v>
      </c>
      <c r="N9" s="36" t="str">
        <f>IF(COUNTIF('All Games'!$F$2246:$F$2249,Results!K5)&gt;0,Results!K5,Results!K13)</f>
        <v>Michigan St.</v>
      </c>
      <c r="O9" s="6"/>
      <c r="U9" t="str">
        <f t="shared" si="0"/>
        <v>Saint Louis</v>
      </c>
      <c r="V9" s="1">
        <f t="shared" si="1"/>
        <v>0</v>
      </c>
      <c r="W9" s="1">
        <f>VLOOKUP(A9,'Seed History'!$Q$4:$R$19,2,)</f>
        <v>0.20714285714285716</v>
      </c>
      <c r="X9" s="1">
        <f>'Value Matchup'!E363</f>
        <v>12.408883357661177</v>
      </c>
    </row>
    <row r="10" spans="1:24" x14ac:dyDescent="0.25">
      <c r="A10" s="34">
        <f>'Value Matchup'!C364</f>
        <v>6</v>
      </c>
      <c r="B10" t="str">
        <f>'Value Matchup'!D364</f>
        <v>Maryland</v>
      </c>
      <c r="D10" s="7">
        <f>IF(E10=B10,A10,IF(E10=B11,A11,""))</f>
        <v>6</v>
      </c>
      <c r="E10" s="7" t="str">
        <f>IF(COUNTIF('All Games'!$F$2190:$F$2221,Results!B10)&gt;0,Results!B10,Results!B11)</f>
        <v>Maryland</v>
      </c>
      <c r="N10" s="35"/>
      <c r="U10" t="str">
        <f t="shared" si="0"/>
        <v>Maryland</v>
      </c>
      <c r="V10" s="1">
        <f t="shared" si="1"/>
        <v>1</v>
      </c>
      <c r="W10" s="1">
        <f>VLOOKUP(A10,'Seed History'!$Q$4:$R$19,2,)</f>
        <v>0.63571428571428568</v>
      </c>
      <c r="X10" s="1">
        <f>'Value Matchup'!E364</f>
        <v>173.26567591795904</v>
      </c>
    </row>
    <row r="11" spans="1:24" x14ac:dyDescent="0.25">
      <c r="A11" s="34">
        <f>'Value Matchup'!C365</f>
        <v>11</v>
      </c>
      <c r="B11" t="str">
        <f>'Value Matchup'!D365</f>
        <v>Belmont</v>
      </c>
      <c r="G11" s="7">
        <f>IF(H11=E10,D10,IF(H11=E12,D12,""))</f>
        <v>3</v>
      </c>
      <c r="H11" s="7" t="str">
        <f>IF(COUNTIF('All Games'!$F$2222:$F$2237,Results!E10)&gt;0,Results!E10,Results!E12)</f>
        <v>LSU</v>
      </c>
      <c r="I11" s="6"/>
      <c r="N11" s="35"/>
      <c r="U11" t="str">
        <f t="shared" si="0"/>
        <v>Belmont</v>
      </c>
      <c r="V11" s="1">
        <f t="shared" si="1"/>
        <v>0</v>
      </c>
      <c r="W11" s="1">
        <f>VLOOKUP(A11,'Seed History'!$Q$4:$R$19,2,)</f>
        <v>0.37142857142857144</v>
      </c>
      <c r="X11" s="1">
        <f>'Value Matchup'!E365</f>
        <v>29.366452741655738</v>
      </c>
    </row>
    <row r="12" spans="1:24" x14ac:dyDescent="0.25">
      <c r="A12" s="34">
        <f>'Value Matchup'!C366</f>
        <v>3</v>
      </c>
      <c r="B12" t="str">
        <f>'Value Matchup'!D366</f>
        <v>LSU</v>
      </c>
      <c r="D12" s="7">
        <f>IF(E12=B12,A12,IF(E12=B13,A13,""))</f>
        <v>3</v>
      </c>
      <c r="E12" s="7" t="str">
        <f>IF(COUNTIF('All Games'!$F$2190:$F$2221,Results!B12)&gt;0,Results!B12,Results!B13)</f>
        <v>LSU</v>
      </c>
      <c r="N12" s="35"/>
      <c r="U12" t="str">
        <f t="shared" si="0"/>
        <v>LSU</v>
      </c>
      <c r="V12" s="1">
        <f t="shared" si="1"/>
        <v>2</v>
      </c>
      <c r="W12" s="1">
        <f>VLOOKUP(A12,'Seed History'!$Q$4:$R$19,2,)</f>
        <v>0.85</v>
      </c>
      <c r="X12" s="1">
        <f>'Value Matchup'!E366</f>
        <v>251.03792936080723</v>
      </c>
    </row>
    <row r="13" spans="1:24" x14ac:dyDescent="0.25">
      <c r="A13" s="34">
        <f>'Value Matchup'!C367</f>
        <v>14</v>
      </c>
      <c r="B13" t="str">
        <f>'Value Matchup'!D367</f>
        <v>Yale</v>
      </c>
      <c r="J13" s="7">
        <f>IF(K13=H11,G11,IF(K13=H15,G15,""))</f>
        <v>2</v>
      </c>
      <c r="K13" s="7" t="str">
        <f>IF(COUNTIF('All Games'!F2246:F2253,Results!H11)&gt;0,Results!H11,Results!H15)</f>
        <v>Michigan St.</v>
      </c>
      <c r="L13" s="6"/>
      <c r="N13" s="35"/>
      <c r="U13" t="str">
        <f t="shared" si="0"/>
        <v>Yale</v>
      </c>
      <c r="V13" s="1">
        <f t="shared" si="1"/>
        <v>0</v>
      </c>
      <c r="W13" s="1">
        <f>VLOOKUP(A13,'Seed History'!$Q$4:$R$19,2,)</f>
        <v>0.15</v>
      </c>
      <c r="X13" s="1">
        <f>'Value Matchup'!E367</f>
        <v>8.0179902875700986</v>
      </c>
    </row>
    <row r="14" spans="1:24" x14ac:dyDescent="0.25">
      <c r="A14" s="34">
        <f>'Value Matchup'!C368</f>
        <v>7</v>
      </c>
      <c r="B14" t="str">
        <f>'Value Matchup'!D368</f>
        <v>Louisville</v>
      </c>
      <c r="D14" s="7">
        <f>IF(E14=B14,A14,IF(E14=B15,A15,""))</f>
        <v>10</v>
      </c>
      <c r="E14" s="7" t="str">
        <f>IF(COUNTIF('All Games'!$F$2190:$F$2221,Results!B14)&gt;0,Results!B14,Results!B15)</f>
        <v>Minnesota</v>
      </c>
      <c r="N14" s="35"/>
      <c r="U14" t="str">
        <f t="shared" si="0"/>
        <v>Louisville</v>
      </c>
      <c r="V14" s="1">
        <f t="shared" si="1"/>
        <v>0</v>
      </c>
      <c r="W14" s="1">
        <f>VLOOKUP(A14,'Seed History'!$Q$4:$R$19,2,)</f>
        <v>0.6</v>
      </c>
      <c r="X14" s="1">
        <f>'Value Matchup'!E368</f>
        <v>237.34065366027977</v>
      </c>
    </row>
    <row r="15" spans="1:24" x14ac:dyDescent="0.25">
      <c r="A15" s="34">
        <f>'Value Matchup'!C369</f>
        <v>10</v>
      </c>
      <c r="B15" t="str">
        <f>'Value Matchup'!D369</f>
        <v>Minnesota</v>
      </c>
      <c r="G15" s="7">
        <f>IF(H15=E14,D14,IF(H15=E16,D16,""))</f>
        <v>2</v>
      </c>
      <c r="H15" s="7" t="str">
        <f>IF(COUNTIF('All Games'!$F$2222:$F$2237,Results!E14)&gt;0,Results!E14,Results!E16)</f>
        <v>Michigan St.</v>
      </c>
      <c r="I15" s="6"/>
      <c r="N15" s="35"/>
      <c r="U15" t="str">
        <f t="shared" si="0"/>
        <v>Minnesota</v>
      </c>
      <c r="V15" s="1">
        <f t="shared" si="1"/>
        <v>1</v>
      </c>
      <c r="W15" s="1">
        <f>VLOOKUP(A15,'Seed History'!$Q$4:$R$19,2,)</f>
        <v>0.39285714285714285</v>
      </c>
      <c r="X15" s="1">
        <f>'Value Matchup'!E369</f>
        <v>50.549552774683669</v>
      </c>
    </row>
    <row r="16" spans="1:24" x14ac:dyDescent="0.25">
      <c r="A16" s="34">
        <f>'Value Matchup'!C370</f>
        <v>2</v>
      </c>
      <c r="B16" t="str">
        <f>'Value Matchup'!D370</f>
        <v>Michigan St.</v>
      </c>
      <c r="D16" s="7">
        <f>IF(E16=B16,A16,IF(E16=B17,A17,""))</f>
        <v>2</v>
      </c>
      <c r="E16" s="7" t="str">
        <f>IF(COUNTIF('All Games'!$F$2190:$F$2221,Results!B16)&gt;0,Results!B16,Results!B17)</f>
        <v>Michigan St.</v>
      </c>
      <c r="N16" s="35"/>
      <c r="U16" t="str">
        <f t="shared" si="0"/>
        <v>Michigan St.</v>
      </c>
      <c r="V16" s="1">
        <f t="shared" si="1"/>
        <v>4</v>
      </c>
      <c r="W16" s="1">
        <f>VLOOKUP(A16,'Seed History'!$Q$4:$R$19,2,)</f>
        <v>0.94285714285714284</v>
      </c>
      <c r="X16" s="1">
        <f>'Value Matchup'!E370</f>
        <v>493.64848885444758</v>
      </c>
    </row>
    <row r="17" spans="1:24" ht="15.75" thickBot="1" x14ac:dyDescent="0.3">
      <c r="A17" s="37">
        <f>'Value Matchup'!C371</f>
        <v>15</v>
      </c>
      <c r="B17" s="38" t="str">
        <f>'Value Matchup'!D371</f>
        <v>Bradley</v>
      </c>
      <c r="C17" s="39"/>
      <c r="D17" s="38"/>
      <c r="E17" s="38"/>
      <c r="F17" s="39"/>
      <c r="G17" s="38"/>
      <c r="H17" s="38"/>
      <c r="I17" s="38"/>
      <c r="J17" s="38"/>
      <c r="K17" s="38"/>
      <c r="L17" s="38"/>
      <c r="M17" s="38"/>
      <c r="N17" s="40"/>
      <c r="P17" s="7" t="str">
        <f>IF(Q17=N9,M9,IF(Q17=N25,M25,""))</f>
        <v/>
      </c>
      <c r="Q17" s="7"/>
      <c r="R17" s="6"/>
      <c r="U17" t="str">
        <f t="shared" si="0"/>
        <v>Bradley</v>
      </c>
      <c r="V17" s="1">
        <f t="shared" si="1"/>
        <v>0</v>
      </c>
      <c r="W17" s="1">
        <f>VLOOKUP(A17,'Seed History'!$Q$4:$R$19,2,)</f>
        <v>5.7142857142857141E-2</v>
      </c>
      <c r="X17" s="1">
        <f>'Value Matchup'!E371</f>
        <v>17.934429424064039</v>
      </c>
    </row>
    <row r="18" spans="1:24" x14ac:dyDescent="0.25">
      <c r="A18" s="34">
        <f>'Value Matchup'!C372</f>
        <v>1</v>
      </c>
      <c r="B18" t="str">
        <f>'Value Matchup'!D372</f>
        <v>Gonzaga</v>
      </c>
      <c r="D18" s="32">
        <f>IF(E18=B18,A18,IF(E18=B19,A19,""))</f>
        <v>1</v>
      </c>
      <c r="E18" s="32" t="str">
        <f>IF(COUNTIF('All Games'!$F$2190:$F$2221,Results!B18)&gt;0,Results!B18,Results!B19)</f>
        <v>Gonzaga</v>
      </c>
      <c r="N18" s="35"/>
      <c r="U18" t="str">
        <f t="shared" si="0"/>
        <v>Gonzaga</v>
      </c>
      <c r="V18" s="1">
        <f t="shared" si="1"/>
        <v>2</v>
      </c>
      <c r="W18" s="1">
        <f>VLOOKUP(A18,'Seed History'!$Q$4:$R$19,2,)</f>
        <v>1</v>
      </c>
      <c r="X18" s="1">
        <f>'Value Matchup'!E372</f>
        <v>590.66224778099104</v>
      </c>
    </row>
    <row r="19" spans="1:24" x14ac:dyDescent="0.25">
      <c r="A19" s="34">
        <f>'Value Matchup'!C373</f>
        <v>16</v>
      </c>
      <c r="B19" t="str">
        <f>'Value Matchup'!D373</f>
        <v>Fairleigh Dickinson</v>
      </c>
      <c r="G19" s="7">
        <f>IF(H19=E18,D18,IF(H19=E20,D20,""))</f>
        <v>1</v>
      </c>
      <c r="H19" s="7" t="str">
        <f>IF(COUNTIF('All Games'!$F$2222:$F$2237,Results!E18)&gt;0,Results!E18,Results!E20)</f>
        <v>Gonzaga</v>
      </c>
      <c r="I19" s="6"/>
      <c r="N19" s="35"/>
      <c r="U19" t="str">
        <f t="shared" si="0"/>
        <v>Fairleigh Dickinson</v>
      </c>
      <c r="V19" s="1">
        <f t="shared" si="1"/>
        <v>0</v>
      </c>
      <c r="W19" s="1">
        <f>VLOOKUP(A19,'Seed History'!$Q$4:$R$19,2,)</f>
        <v>7.1428571428571426E-3</v>
      </c>
      <c r="X19" s="1">
        <f>'Value Matchup'!E373</f>
        <v>6.3934969422483281</v>
      </c>
    </row>
    <row r="20" spans="1:24" x14ac:dyDescent="0.25">
      <c r="A20" s="34">
        <f>'Value Matchup'!C374</f>
        <v>8</v>
      </c>
      <c r="B20" t="str">
        <f>'Value Matchup'!D374</f>
        <v>Syracuse</v>
      </c>
      <c r="D20" s="7">
        <f>IF(E20=B20,A20,IF(E20=B21,A21,""))</f>
        <v>9</v>
      </c>
      <c r="E20" s="7" t="str">
        <f>IF(COUNTIF('All Games'!$F$2190:$F$2221,Results!B20)&gt;0,Results!B20,Results!B21)</f>
        <v>Baylor</v>
      </c>
      <c r="N20" s="35"/>
      <c r="U20" t="str">
        <f t="shared" si="0"/>
        <v>Syracuse</v>
      </c>
      <c r="V20" s="1">
        <f t="shared" si="1"/>
        <v>0</v>
      </c>
      <c r="W20" s="1">
        <f>VLOOKUP(A20,'Seed History'!$Q$4:$R$19,2,)</f>
        <v>0.48571428571428571</v>
      </c>
      <c r="X20" s="1">
        <f>'Value Matchup'!E374</f>
        <v>224.36538272646729</v>
      </c>
    </row>
    <row r="21" spans="1:24" x14ac:dyDescent="0.25">
      <c r="A21" s="34">
        <f>'Value Matchup'!C375</f>
        <v>9</v>
      </c>
      <c r="B21" t="str">
        <f>'Value Matchup'!D375</f>
        <v>Baylor</v>
      </c>
      <c r="J21" s="7">
        <f>IF(K21=H19,G19,IF(K21=H23,G23,""))</f>
        <v>4</v>
      </c>
      <c r="K21" s="7" t="str">
        <f>IF(COUNTIF('All Games'!F2254:F2261,Results!H19)&gt;0,Results!H19,Results!H23)</f>
        <v>Florida St.</v>
      </c>
      <c r="L21" s="6"/>
      <c r="N21" s="35"/>
      <c r="U21" t="str">
        <f t="shared" si="0"/>
        <v>Baylor</v>
      </c>
      <c r="V21" s="1">
        <f t="shared" si="1"/>
        <v>1</v>
      </c>
      <c r="W21" s="1">
        <f>VLOOKUP(A21,'Seed History'!$Q$4:$R$19,2,)</f>
        <v>0.51428571428571423</v>
      </c>
      <c r="X21" s="1">
        <f>'Value Matchup'!E375</f>
        <v>101.53666456146807</v>
      </c>
    </row>
    <row r="22" spans="1:24" x14ac:dyDescent="0.25">
      <c r="A22" s="34">
        <f>'Value Matchup'!C376</f>
        <v>5</v>
      </c>
      <c r="B22" t="str">
        <f>'Value Matchup'!D376</f>
        <v>Marquette</v>
      </c>
      <c r="D22" s="7">
        <f>IF(E22=B22,A22,IF(E22=B23,A23,""))</f>
        <v>12</v>
      </c>
      <c r="E22" s="7" t="str">
        <f>IF(COUNTIF('All Games'!$F$2190:$F$2221,Results!B22)&gt;0,Results!B22,Results!B23)</f>
        <v>Murray St.</v>
      </c>
      <c r="N22" s="35"/>
      <c r="U22" t="str">
        <f t="shared" si="0"/>
        <v>Marquette</v>
      </c>
      <c r="V22" s="1">
        <f t="shared" si="1"/>
        <v>0</v>
      </c>
      <c r="W22" s="1">
        <f>VLOOKUP(A22,'Seed History'!$Q$4:$R$19,2,)</f>
        <v>0.63571428571428568</v>
      </c>
      <c r="X22" s="1">
        <f>'Value Matchup'!E376</f>
        <v>132.72549501316644</v>
      </c>
    </row>
    <row r="23" spans="1:24" x14ac:dyDescent="0.25">
      <c r="A23" s="34">
        <f>'Value Matchup'!C377</f>
        <v>12</v>
      </c>
      <c r="B23" t="str">
        <f>'Value Matchup'!D377</f>
        <v>Murray St.</v>
      </c>
      <c r="G23" s="7">
        <f>IF(H23=E22,D22,IF(H23=E24,D24,""))</f>
        <v>4</v>
      </c>
      <c r="H23" s="7" t="str">
        <f>IF(COUNTIF('All Games'!$F$2222:$F$2237,Results!E22)&gt;0,Results!E22,Results!E24)</f>
        <v>Florida St.</v>
      </c>
      <c r="I23" s="6"/>
      <c r="N23" s="35"/>
      <c r="U23" t="str">
        <f t="shared" si="0"/>
        <v>Murray St.</v>
      </c>
      <c r="V23" s="1">
        <f t="shared" si="1"/>
        <v>1</v>
      </c>
      <c r="W23" s="1">
        <f>VLOOKUP(A23,'Seed History'!$Q$4:$R$19,2,)</f>
        <v>0.35714285714285715</v>
      </c>
      <c r="X23" s="1">
        <f>'Value Matchup'!E377</f>
        <v>30.493390826893638</v>
      </c>
    </row>
    <row r="24" spans="1:24" x14ac:dyDescent="0.25">
      <c r="A24" s="34">
        <f>'Value Matchup'!C378</f>
        <v>4</v>
      </c>
      <c r="B24" t="str">
        <f>'Value Matchup'!D378</f>
        <v>Florida St.</v>
      </c>
      <c r="D24" s="7">
        <f>IF(E24=B24,A24,IF(E24=B25,A25,""))</f>
        <v>4</v>
      </c>
      <c r="E24" s="7" t="str">
        <f>IF(COUNTIF('All Games'!$F$2190:$F$2221,Results!B24)&gt;0,Results!B24,Results!B25)</f>
        <v>Florida St.</v>
      </c>
      <c r="N24" s="35"/>
      <c r="U24" t="str">
        <f t="shared" si="0"/>
        <v>Florida St.</v>
      </c>
      <c r="V24" s="1">
        <f t="shared" si="1"/>
        <v>3</v>
      </c>
      <c r="W24" s="1">
        <f>VLOOKUP(A24,'Seed History'!$Q$4:$R$19,2,)</f>
        <v>0.79285714285714282</v>
      </c>
      <c r="X24" s="1">
        <f>'Value Matchup'!E378</f>
        <v>276.90123430200038</v>
      </c>
    </row>
    <row r="25" spans="1:24" x14ac:dyDescent="0.25">
      <c r="A25" s="34">
        <f>'Value Matchup'!C379</f>
        <v>13</v>
      </c>
      <c r="B25" t="str">
        <f>'Value Matchup'!D379</f>
        <v>Vermont</v>
      </c>
      <c r="M25" s="7">
        <f>IF(N25=K21,J21,IF(N25=K29,J29,""))</f>
        <v>2</v>
      </c>
      <c r="N25" s="36" t="str">
        <f>IF(COUNTIF('All Games'!$F$2246:$F$2249,Results!K21)&gt;0,Results!K21,Results!K29)</f>
        <v>Michigan</v>
      </c>
      <c r="O25" s="6"/>
      <c r="U25" t="str">
        <f t="shared" si="0"/>
        <v>Vermont</v>
      </c>
      <c r="V25" s="1">
        <f t="shared" si="1"/>
        <v>0</v>
      </c>
      <c r="W25" s="1">
        <f>VLOOKUP(A25,'Seed History'!$Q$4:$R$19,2,)</f>
        <v>0.20714285714285716</v>
      </c>
      <c r="X25" s="1">
        <f>'Value Matchup'!E379</f>
        <v>22.448789978857473</v>
      </c>
    </row>
    <row r="26" spans="1:24" x14ac:dyDescent="0.25">
      <c r="A26" s="34">
        <f>'Value Matchup'!C380</f>
        <v>6</v>
      </c>
      <c r="B26" t="str">
        <f>'Value Matchup'!D380</f>
        <v>Buffalo</v>
      </c>
      <c r="D26" s="7">
        <f>IF(E26=B26,A26,IF(E26=B27,A27,""))</f>
        <v>6</v>
      </c>
      <c r="E26" s="7" t="str">
        <f>IF(COUNTIF('All Games'!$F$2190:$F$2221,Results!B26)&gt;0,Results!B26,Results!B27)</f>
        <v>Buffalo</v>
      </c>
      <c r="N26" s="35"/>
      <c r="U26" t="str">
        <f t="shared" si="0"/>
        <v>Buffalo</v>
      </c>
      <c r="V26" s="1">
        <f t="shared" si="1"/>
        <v>1</v>
      </c>
      <c r="W26" s="1">
        <f>VLOOKUP(A26,'Seed History'!$Q$4:$R$19,2,)</f>
        <v>0.63571428571428568</v>
      </c>
      <c r="X26" s="1">
        <f>'Value Matchup'!E380</f>
        <v>132.145193106128</v>
      </c>
    </row>
    <row r="27" spans="1:24" x14ac:dyDescent="0.25">
      <c r="A27" s="34">
        <f>'Value Matchup'!C381</f>
        <v>11</v>
      </c>
      <c r="B27" t="str">
        <f>'Value Matchup'!D381</f>
        <v>Arizona St.</v>
      </c>
      <c r="G27" s="7">
        <f>IF(H27=E26,D26,IF(H27=E28,D28,""))</f>
        <v>3</v>
      </c>
      <c r="H27" s="7" t="str">
        <f>IF(COUNTIF('All Games'!$F$2222:$F$2237,Results!E26)&gt;0,Results!E26,Results!E28)</f>
        <v>Texas Tech</v>
      </c>
      <c r="I27" s="6"/>
      <c r="N27" s="35"/>
      <c r="U27" t="str">
        <f t="shared" si="0"/>
        <v>Arizona St.</v>
      </c>
      <c r="V27" s="1">
        <f t="shared" si="1"/>
        <v>0</v>
      </c>
      <c r="W27" s="1">
        <f>VLOOKUP(A27,'Seed History'!$Q$4:$R$19,2,)</f>
        <v>0.37142857142857144</v>
      </c>
      <c r="X27" s="1">
        <f>'Value Matchup'!E381</f>
        <v>61.084172143362927</v>
      </c>
    </row>
    <row r="28" spans="1:24" x14ac:dyDescent="0.25">
      <c r="A28" s="34">
        <f>'Value Matchup'!C382</f>
        <v>3</v>
      </c>
      <c r="B28" t="str">
        <f>'Value Matchup'!D382</f>
        <v>Texas Tech</v>
      </c>
      <c r="D28" s="7">
        <f>IF(E28=B28,A28,IF(E28=B29,A29,""))</f>
        <v>3</v>
      </c>
      <c r="E28" s="7" t="str">
        <f>IF(COUNTIF('All Games'!$F$2190:$F$2221,Results!B28)&gt;0,Results!B28,Results!B29)</f>
        <v>Texas Tech</v>
      </c>
      <c r="N28" s="35"/>
      <c r="U28" t="str">
        <f t="shared" si="0"/>
        <v>Texas Tech</v>
      </c>
      <c r="V28" s="1">
        <f t="shared" si="1"/>
        <v>2</v>
      </c>
      <c r="W28" s="1">
        <f>VLOOKUP(A28,'Seed History'!$Q$4:$R$19,2,)</f>
        <v>0.85</v>
      </c>
      <c r="X28" s="1">
        <f>'Value Matchup'!E382</f>
        <v>241.00255311240602</v>
      </c>
    </row>
    <row r="29" spans="1:24" x14ac:dyDescent="0.25">
      <c r="A29" s="34">
        <f>'Value Matchup'!C383</f>
        <v>14</v>
      </c>
      <c r="B29" t="str">
        <f>'Value Matchup'!D383</f>
        <v>Northern Kentucky</v>
      </c>
      <c r="J29" s="7">
        <f>IF(K29=H27,G27,IF(K29=H31,G31,""))</f>
        <v>2</v>
      </c>
      <c r="K29" s="7" t="str">
        <f>IF(COUNTIF('All Games'!F2262:F2269,Results!H27)&gt;0,Results!H27,Results!H31)</f>
        <v>Michigan</v>
      </c>
      <c r="L29" s="6"/>
      <c r="N29" s="35"/>
      <c r="U29" t="str">
        <f t="shared" si="0"/>
        <v>Northern Kentucky</v>
      </c>
      <c r="V29" s="1">
        <f t="shared" si="1"/>
        <v>0</v>
      </c>
      <c r="W29" s="1">
        <f>VLOOKUP(A29,'Seed History'!$Q$4:$R$19,2,)</f>
        <v>0.15</v>
      </c>
      <c r="X29" s="1">
        <f>'Value Matchup'!E383</f>
        <v>2.7332684598454957</v>
      </c>
    </row>
    <row r="30" spans="1:24" x14ac:dyDescent="0.25">
      <c r="A30" s="34">
        <f>'Value Matchup'!C384</f>
        <v>7</v>
      </c>
      <c r="B30" t="str">
        <f>'Value Matchup'!D384</f>
        <v>Nevada</v>
      </c>
      <c r="D30" s="7">
        <f>IF(E30=B30,A30,IF(E30=B31,A31,""))</f>
        <v>10</v>
      </c>
      <c r="E30" s="7" t="str">
        <f>IF(COUNTIF('All Games'!$F$2190:$F$2221,Results!B30)&gt;0,Results!B30,Results!B31)</f>
        <v>Florida</v>
      </c>
      <c r="N30" s="35"/>
      <c r="U30" t="str">
        <f t="shared" si="0"/>
        <v>Nevada</v>
      </c>
      <c r="V30" s="1">
        <f t="shared" si="1"/>
        <v>0</v>
      </c>
      <c r="W30" s="1">
        <f>VLOOKUP(A30,'Seed History'!$Q$4:$R$19,2,)</f>
        <v>0.6</v>
      </c>
      <c r="X30" s="1">
        <f>'Value Matchup'!E384</f>
        <v>114.11619976528748</v>
      </c>
    </row>
    <row r="31" spans="1:24" x14ac:dyDescent="0.25">
      <c r="A31" s="34">
        <f>'Value Matchup'!C385</f>
        <v>10</v>
      </c>
      <c r="B31" t="str">
        <f>'Value Matchup'!D385</f>
        <v>Florida</v>
      </c>
      <c r="G31" s="7">
        <f>IF(H31=E30,D30,IF(H31=E32,D32,""))</f>
        <v>2</v>
      </c>
      <c r="H31" s="7" t="str">
        <f>IF(COUNTIF('All Games'!$F$2222:$F$2237,Results!E30)&gt;0,Results!E30,Results!E32)</f>
        <v>Michigan</v>
      </c>
      <c r="I31" s="6"/>
      <c r="N31" s="35"/>
      <c r="U31" t="str">
        <f t="shared" si="0"/>
        <v>Florida</v>
      </c>
      <c r="V31" s="1">
        <f t="shared" si="1"/>
        <v>1</v>
      </c>
      <c r="W31" s="1">
        <f>VLOOKUP(A31,'Seed History'!$Q$4:$R$19,2,)</f>
        <v>0.39285714285714285</v>
      </c>
      <c r="X31" s="1">
        <f>'Value Matchup'!E385</f>
        <v>209.44375856692079</v>
      </c>
    </row>
    <row r="32" spans="1:24" x14ac:dyDescent="0.25">
      <c r="A32" s="34">
        <f>'Value Matchup'!C386</f>
        <v>2</v>
      </c>
      <c r="B32" t="str">
        <f>'Value Matchup'!D386</f>
        <v>Michigan</v>
      </c>
      <c r="D32" s="7">
        <f>IF(E32=B32,A32,IF(E32=B33,A33,""))</f>
        <v>2</v>
      </c>
      <c r="E32" s="7" t="str">
        <f>IF(COUNTIF('All Games'!$F$2190:$F$2221,Results!B32)&gt;0,Results!B32,Results!B33)</f>
        <v>Michigan</v>
      </c>
      <c r="N32" s="35"/>
      <c r="U32" t="str">
        <f t="shared" si="0"/>
        <v>Michigan</v>
      </c>
      <c r="V32" s="1">
        <f t="shared" si="1"/>
        <v>4</v>
      </c>
      <c r="W32" s="1">
        <f>VLOOKUP(A32,'Seed History'!$Q$4:$R$19,2,)</f>
        <v>0.94285714285714284</v>
      </c>
      <c r="X32" s="1">
        <f>'Value Matchup'!E386</f>
        <v>441.93448516943317</v>
      </c>
    </row>
    <row r="33" spans="1:24" ht="15.75" thickBot="1" x14ac:dyDescent="0.3">
      <c r="A33" s="37">
        <f>'Value Matchup'!C387</f>
        <v>15</v>
      </c>
      <c r="B33" s="38" t="str">
        <f>'Value Matchup'!D387</f>
        <v>Montana</v>
      </c>
      <c r="C33" s="39"/>
      <c r="D33" s="38"/>
      <c r="E33" s="38"/>
      <c r="F33" s="39"/>
      <c r="G33" s="38"/>
      <c r="H33" s="38"/>
      <c r="I33" s="38"/>
      <c r="J33" s="38"/>
      <c r="K33" s="38"/>
      <c r="L33" s="38"/>
      <c r="M33" s="38"/>
      <c r="N33" s="40"/>
      <c r="S33" s="8" t="s">
        <v>74</v>
      </c>
      <c r="T33" s="8"/>
      <c r="U33" t="str">
        <f t="shared" si="0"/>
        <v>Montana</v>
      </c>
      <c r="V33" s="1">
        <f t="shared" si="1"/>
        <v>0</v>
      </c>
      <c r="W33" s="1">
        <f>VLOOKUP(A33,'Seed History'!$Q$4:$R$19,2,)</f>
        <v>5.7142857142857141E-2</v>
      </c>
      <c r="X33" s="1">
        <f>'Value Matchup'!E387</f>
        <v>9.135383922315258</v>
      </c>
    </row>
    <row r="34" spans="1:24" x14ac:dyDescent="0.25">
      <c r="A34" s="29">
        <f>'Value Matchup'!C388</f>
        <v>1</v>
      </c>
      <c r="B34" s="30" t="str">
        <f>'Value Matchup'!D388</f>
        <v>Virginia</v>
      </c>
      <c r="C34" s="31"/>
      <c r="D34" s="32">
        <f>IF(E34=B34,A34,IF(E34=B35,A35,""))</f>
        <v>1</v>
      </c>
      <c r="E34" s="32" t="str">
        <f>IF(COUNTIF('All Games'!$F$2190:$F$2221,Results!B34)&gt;0,Results!B34,Results!B35)</f>
        <v>Virginia</v>
      </c>
      <c r="F34" s="31"/>
      <c r="G34" s="30"/>
      <c r="H34" s="30"/>
      <c r="I34" s="30"/>
      <c r="J34" s="30"/>
      <c r="K34" s="30"/>
      <c r="L34" s="30"/>
      <c r="M34" s="30"/>
      <c r="N34" s="33"/>
      <c r="S34" s="7" t="str">
        <f>IF(T34=Q17,P17,IF(T34=Q49,P49,""))</f>
        <v/>
      </c>
      <c r="T34" s="8">
        <f>Q49</f>
        <v>0</v>
      </c>
      <c r="U34" t="str">
        <f t="shared" si="0"/>
        <v>Virginia</v>
      </c>
      <c r="V34" s="1">
        <f t="shared" si="1"/>
        <v>2</v>
      </c>
      <c r="W34" s="1">
        <f>VLOOKUP(A34,'Seed History'!$Q$4:$R$19,2,)</f>
        <v>1</v>
      </c>
      <c r="X34" s="1">
        <f>'Value Matchup'!E388</f>
        <v>336.87224107735005</v>
      </c>
    </row>
    <row r="35" spans="1:24" x14ac:dyDescent="0.25">
      <c r="A35" s="34">
        <f>'Value Matchup'!C389</f>
        <v>16</v>
      </c>
      <c r="B35" t="str">
        <f>'Value Matchup'!D389</f>
        <v>Gardner Webb</v>
      </c>
      <c r="G35" s="7">
        <f>IF(H35=E34,D34,IF(H35=E36,D36,""))</f>
        <v>1</v>
      </c>
      <c r="H35" s="7" t="str">
        <f>IF(COUNTIF('All Games'!$F$2222:$F$2237,Results!E34)&gt;0,Results!E34,Results!E36)</f>
        <v>Virginia</v>
      </c>
      <c r="I35" s="6"/>
      <c r="N35" s="35"/>
      <c r="U35" t="str">
        <f t="shared" si="0"/>
        <v>Gardner Webb</v>
      </c>
      <c r="V35" s="1">
        <f t="shared" si="1"/>
        <v>0</v>
      </c>
      <c r="W35" s="1">
        <f>VLOOKUP(A35,'Seed History'!$Q$4:$R$19,2,)</f>
        <v>7.1428571428571426E-3</v>
      </c>
      <c r="X35" s="1">
        <f>'Value Matchup'!E389</f>
        <v>9.3873568615340016E-3</v>
      </c>
    </row>
    <row r="36" spans="1:24" x14ac:dyDescent="0.25">
      <c r="A36" s="34">
        <f>'Value Matchup'!C390</f>
        <v>8</v>
      </c>
      <c r="B36" t="str">
        <f>'Value Matchup'!D390</f>
        <v>Mississippi</v>
      </c>
      <c r="D36" s="7">
        <f>IF(E36=B36,A36,IF(E36=B37,A37,""))</f>
        <v>9</v>
      </c>
      <c r="E36" s="7" t="str">
        <f>IF(COUNTIF('All Games'!$F$2190:$F$2221,Results!B36)&gt;0,Results!B36,Results!B37)</f>
        <v>Oklahoma</v>
      </c>
      <c r="N36" s="35"/>
      <c r="U36" t="str">
        <f t="shared" si="0"/>
        <v>Mississippi</v>
      </c>
      <c r="V36" s="1">
        <f t="shared" si="1"/>
        <v>0</v>
      </c>
      <c r="W36" s="1">
        <f>VLOOKUP(A36,'Seed History'!$Q$4:$R$19,2,)</f>
        <v>0.48571428571428571</v>
      </c>
      <c r="X36" s="1">
        <f>'Value Matchup'!E390</f>
        <v>24.897228015722618</v>
      </c>
    </row>
    <row r="37" spans="1:24" x14ac:dyDescent="0.25">
      <c r="A37" s="34">
        <f>'Value Matchup'!C391</f>
        <v>9</v>
      </c>
      <c r="B37" t="str">
        <f>'Value Matchup'!D391</f>
        <v>Oklahoma</v>
      </c>
      <c r="J37" s="7">
        <f>IF(K37=H35,G35,IF(K37=H39,G39,""))</f>
        <v>12</v>
      </c>
      <c r="K37" s="7" t="str">
        <f>IF(COUNTIF('All Games'!F2270:F2277,Results!H35)&gt;0,Results!H35,Results!H39)</f>
        <v>Oregon</v>
      </c>
      <c r="L37" s="6"/>
      <c r="N37" s="35"/>
      <c r="U37" t="str">
        <f t="shared" si="0"/>
        <v>Oklahoma</v>
      </c>
      <c r="V37" s="1">
        <f t="shared" si="1"/>
        <v>1</v>
      </c>
      <c r="W37" s="1">
        <f>VLOOKUP(A37,'Seed History'!$Q$4:$R$19,2,)</f>
        <v>0.51428571428571423</v>
      </c>
      <c r="X37" s="1">
        <f>'Value Matchup'!E391</f>
        <v>58.09336586580045</v>
      </c>
    </row>
    <row r="38" spans="1:24" x14ac:dyDescent="0.25">
      <c r="A38" s="34">
        <f>'Value Matchup'!C392</f>
        <v>5</v>
      </c>
      <c r="B38" t="str">
        <f>'Value Matchup'!D392</f>
        <v>Wisconsin</v>
      </c>
      <c r="D38" s="7">
        <f>IF(E38=B38,A38,IF(E38=B39,A39,""))</f>
        <v>12</v>
      </c>
      <c r="E38" s="7" t="str">
        <f>IF(COUNTIF('All Games'!$F$2190:$F$2221,Results!B38)&gt;0,Results!B38,Results!B39)</f>
        <v>Oregon</v>
      </c>
      <c r="N38" s="35"/>
      <c r="U38" t="str">
        <f t="shared" si="0"/>
        <v>Wisconsin</v>
      </c>
      <c r="V38" s="1">
        <f t="shared" si="1"/>
        <v>0</v>
      </c>
      <c r="W38" s="1">
        <f>VLOOKUP(A38,'Seed History'!$Q$4:$R$19,2,)</f>
        <v>0.63571428571428568</v>
      </c>
      <c r="X38" s="1">
        <f>'Value Matchup'!E392</f>
        <v>253.0585312952675</v>
      </c>
    </row>
    <row r="39" spans="1:24" x14ac:dyDescent="0.25">
      <c r="A39" s="34">
        <f>'Value Matchup'!C393</f>
        <v>12</v>
      </c>
      <c r="B39" t="str">
        <f>'Value Matchup'!D393</f>
        <v>Oregon</v>
      </c>
      <c r="G39" s="7">
        <f>IF(H39=E38,D38,IF(H39=E40,D40,""))</f>
        <v>12</v>
      </c>
      <c r="H39" s="7" t="str">
        <f>IF(COUNTIF('All Games'!$F$2222:$F$2237,Results!E38)&gt;0,Results!E38,Results!E40)</f>
        <v>Oregon</v>
      </c>
      <c r="I39" s="6"/>
      <c r="N39" s="35"/>
      <c r="U39" t="str">
        <f t="shared" si="0"/>
        <v>Oregon</v>
      </c>
      <c r="V39" s="1">
        <f t="shared" si="1"/>
        <v>3</v>
      </c>
      <c r="W39" s="1">
        <f>VLOOKUP(A39,'Seed History'!$Q$4:$R$19,2,)</f>
        <v>0.35714285714285715</v>
      </c>
      <c r="X39" s="1">
        <f>'Value Matchup'!E393</f>
        <v>97.736681457752965</v>
      </c>
    </row>
    <row r="40" spans="1:24" x14ac:dyDescent="0.25">
      <c r="A40" s="34">
        <f>'Value Matchup'!C394</f>
        <v>4</v>
      </c>
      <c r="B40" t="str">
        <f>'Value Matchup'!D394</f>
        <v>Kansas St.</v>
      </c>
      <c r="D40" s="7">
        <f>IF(E40=B40,A40,IF(E40=B41,A41,""))</f>
        <v>13</v>
      </c>
      <c r="E40" s="7" t="str">
        <f>IF(COUNTIF('All Games'!$F$2190:$F$2221,Results!B40)&gt;0,Results!B40,Results!B41)</f>
        <v>UC Irvine</v>
      </c>
      <c r="N40" s="35"/>
      <c r="U40" t="str">
        <f t="shared" si="0"/>
        <v>Kansas St.</v>
      </c>
      <c r="V40" s="1">
        <f t="shared" si="1"/>
        <v>0</v>
      </c>
      <c r="W40" s="1">
        <f>VLOOKUP(A40,'Seed History'!$Q$4:$R$19,2,)</f>
        <v>0.79285714285714282</v>
      </c>
      <c r="X40" s="1">
        <f>'Value Matchup'!E394</f>
        <v>245.34206474289135</v>
      </c>
    </row>
    <row r="41" spans="1:24" x14ac:dyDescent="0.25">
      <c r="A41" s="34">
        <f>'Value Matchup'!C395</f>
        <v>13</v>
      </c>
      <c r="B41" t="str">
        <f>'Value Matchup'!D395</f>
        <v>UC Irvine</v>
      </c>
      <c r="M41" s="7">
        <f>IF(N41=K37,J37,IF(N41=K45,J45,""))</f>
        <v>2</v>
      </c>
      <c r="N41" s="36" t="str">
        <f>IF(COUNTIF('All Games'!$F$2246:$F$2249,Results!K37)&gt;0,Results!K37,Results!K45)</f>
        <v>Tennessee</v>
      </c>
      <c r="O41" s="6"/>
      <c r="U41" t="str">
        <f t="shared" si="0"/>
        <v>UC Irvine</v>
      </c>
      <c r="V41" s="1">
        <f t="shared" si="1"/>
        <v>1</v>
      </c>
      <c r="W41" s="1">
        <f>VLOOKUP(A41,'Seed History'!$Q$4:$R$19,2,)</f>
        <v>0.20714285714285716</v>
      </c>
      <c r="X41" s="1">
        <f>'Value Matchup'!E395</f>
        <v>7.7525302498531072</v>
      </c>
    </row>
    <row r="42" spans="1:24" x14ac:dyDescent="0.25">
      <c r="A42" s="34">
        <f>'Value Matchup'!C396</f>
        <v>6</v>
      </c>
      <c r="B42" t="str">
        <f>'Value Matchup'!D396</f>
        <v>Villanova</v>
      </c>
      <c r="D42" s="7">
        <f>IF(E42=B42,A42,IF(E42=B43,A43,""))</f>
        <v>6</v>
      </c>
      <c r="E42" s="7" t="str">
        <f>IF(COUNTIF('All Games'!$F$2190:$F$2221,Results!B42)&gt;0,Results!B42,Results!B43)</f>
        <v>Villanova</v>
      </c>
      <c r="N42" s="35"/>
      <c r="U42" t="str">
        <f t="shared" si="0"/>
        <v>Villanova</v>
      </c>
      <c r="V42" s="1">
        <f t="shared" si="1"/>
        <v>1</v>
      </c>
      <c r="W42" s="1">
        <f>VLOOKUP(A42,'Seed History'!$Q$4:$R$19,2,)</f>
        <v>0.63571428571428568</v>
      </c>
      <c r="X42" s="1">
        <f>'Value Matchup'!E396</f>
        <v>193.06649330805178</v>
      </c>
    </row>
    <row r="43" spans="1:24" x14ac:dyDescent="0.25">
      <c r="A43" s="34">
        <f>'Value Matchup'!C397</f>
        <v>11</v>
      </c>
      <c r="B43" t="str">
        <f>'Value Matchup'!D397</f>
        <v>Saint Mary's</v>
      </c>
      <c r="G43" s="7">
        <f>IF(H43=E42,D42,IF(H43=E44,D44,""))</f>
        <v>3</v>
      </c>
      <c r="H43" s="7" t="str">
        <f>IF(COUNTIF('All Games'!$F$2222:$F$2237,Results!E42)&gt;0,Results!E42,Results!E44)</f>
        <v>Purdue</v>
      </c>
      <c r="I43" s="6"/>
      <c r="N43" s="35"/>
      <c r="U43" t="str">
        <f t="shared" si="0"/>
        <v>Saint Mary's</v>
      </c>
      <c r="V43" s="1">
        <f t="shared" si="1"/>
        <v>0</v>
      </c>
      <c r="W43" s="1">
        <f>VLOOKUP(A43,'Seed History'!$Q$4:$R$19,2,)</f>
        <v>0.37142857142857144</v>
      </c>
      <c r="X43" s="1">
        <f>'Value Matchup'!E397</f>
        <v>22.283072266486215</v>
      </c>
    </row>
    <row r="44" spans="1:24" x14ac:dyDescent="0.25">
      <c r="A44" s="34">
        <f>'Value Matchup'!C398</f>
        <v>3</v>
      </c>
      <c r="B44" t="str">
        <f>'Value Matchup'!D398</f>
        <v>Purdue</v>
      </c>
      <c r="D44" s="7">
        <f>IF(E44=B44,A44,IF(E44=B45,A45,""))</f>
        <v>3</v>
      </c>
      <c r="E44" s="7" t="str">
        <f>IF(COUNTIF('All Games'!$F$2190:$F$2221,Results!B44)&gt;0,Results!B44,Results!B45)</f>
        <v>Purdue</v>
      </c>
      <c r="N44" s="35"/>
      <c r="U44" t="str">
        <f t="shared" si="0"/>
        <v>Purdue</v>
      </c>
      <c r="V44" s="1">
        <f t="shared" si="1"/>
        <v>2</v>
      </c>
      <c r="W44" s="1">
        <f>VLOOKUP(A44,'Seed History'!$Q$4:$R$19,2,)</f>
        <v>0.85</v>
      </c>
      <c r="X44" s="1">
        <f>'Value Matchup'!E398</f>
        <v>210.03749688772368</v>
      </c>
    </row>
    <row r="45" spans="1:24" x14ac:dyDescent="0.25">
      <c r="A45" s="34">
        <f>'Value Matchup'!C399</f>
        <v>14</v>
      </c>
      <c r="B45" t="str">
        <f>'Value Matchup'!D399</f>
        <v>Old Dominion</v>
      </c>
      <c r="J45" s="7">
        <f>IF(K45=H43,G43,IF(K45=H47,G47,""))</f>
        <v>2</v>
      </c>
      <c r="K45" s="7" t="str">
        <f>IF(COUNTIF('All Games'!F2278:F2285,Results!H43)&gt;0,Results!H43,Results!H47)</f>
        <v>Tennessee</v>
      </c>
      <c r="L45" s="6"/>
      <c r="N45" s="35"/>
      <c r="U45" t="str">
        <f t="shared" si="0"/>
        <v>Old Dominion</v>
      </c>
      <c r="V45" s="1">
        <f t="shared" si="1"/>
        <v>0</v>
      </c>
      <c r="W45" s="1">
        <f>VLOOKUP(A45,'Seed History'!$Q$4:$R$19,2,)</f>
        <v>0.15</v>
      </c>
      <c r="X45" s="1">
        <f>'Value Matchup'!E399</f>
        <v>13.438296280953207</v>
      </c>
    </row>
    <row r="46" spans="1:24" x14ac:dyDescent="0.25">
      <c r="A46" s="34">
        <f>'Value Matchup'!C400</f>
        <v>7</v>
      </c>
      <c r="B46" t="str">
        <f>'Value Matchup'!D400</f>
        <v>Cincinnati</v>
      </c>
      <c r="D46" s="7">
        <f>IF(E46=B46,A46,IF(E46=B47,A47,""))</f>
        <v>10</v>
      </c>
      <c r="E46" s="7" t="str">
        <f>IF(COUNTIF('All Games'!$F$2190:$F$2221,Results!B46)&gt;0,Results!B46,Results!B47)</f>
        <v>Iowa</v>
      </c>
      <c r="N46" s="35"/>
      <c r="U46" t="str">
        <f t="shared" si="0"/>
        <v>Cincinnati</v>
      </c>
      <c r="V46" s="1">
        <f t="shared" si="1"/>
        <v>0</v>
      </c>
      <c r="W46" s="1">
        <f>VLOOKUP(A46,'Seed History'!$Q$4:$R$19,2,)</f>
        <v>0.6</v>
      </c>
      <c r="X46" s="1">
        <f>'Value Matchup'!E400</f>
        <v>193.87596863925964</v>
      </c>
    </row>
    <row r="47" spans="1:24" x14ac:dyDescent="0.25">
      <c r="A47" s="34">
        <f>'Value Matchup'!C401</f>
        <v>10</v>
      </c>
      <c r="B47" t="str">
        <f>'Value Matchup'!D401</f>
        <v>Iowa</v>
      </c>
      <c r="G47" s="7">
        <f>IF(H47=E46,D46,IF(H47=E48,D48,""))</f>
        <v>2</v>
      </c>
      <c r="H47" s="7" t="str">
        <f>IF(COUNTIF('All Games'!$F$2222:$F$2237,Results!E46)&gt;0,Results!E46,Results!E48)</f>
        <v>Tennessee</v>
      </c>
      <c r="I47" s="6"/>
      <c r="N47" s="35"/>
      <c r="U47" t="str">
        <f t="shared" si="0"/>
        <v>Iowa</v>
      </c>
      <c r="V47" s="1">
        <f t="shared" si="1"/>
        <v>1</v>
      </c>
      <c r="W47" s="1">
        <f>VLOOKUP(A47,'Seed History'!$Q$4:$R$19,2,)</f>
        <v>0.39285714285714285</v>
      </c>
      <c r="X47" s="1">
        <f>'Value Matchup'!E401</f>
        <v>78.563953748956308</v>
      </c>
    </row>
    <row r="48" spans="1:24" x14ac:dyDescent="0.25">
      <c r="A48" s="34">
        <f>'Value Matchup'!C402</f>
        <v>2</v>
      </c>
      <c r="B48" t="str">
        <f>'Value Matchup'!D402</f>
        <v>Tennessee</v>
      </c>
      <c r="D48" s="7">
        <f>IF(E48=B48,A48,IF(E48=B49,A49,""))</f>
        <v>2</v>
      </c>
      <c r="E48" s="7" t="str">
        <f>IF(COUNTIF('All Games'!$F$2190:$F$2221,Results!B48)&gt;0,Results!B48,Results!B49)</f>
        <v>Tennessee</v>
      </c>
      <c r="N48" s="35"/>
      <c r="U48" t="str">
        <f t="shared" si="0"/>
        <v>Tennessee</v>
      </c>
      <c r="V48" s="1">
        <f t="shared" si="1"/>
        <v>4</v>
      </c>
      <c r="W48" s="1">
        <f>VLOOKUP(A48,'Seed History'!$Q$4:$R$19,2,)</f>
        <v>0.94285714285714284</v>
      </c>
      <c r="X48" s="1">
        <f>'Value Matchup'!E402</f>
        <v>254.46629274890705</v>
      </c>
    </row>
    <row r="49" spans="1:24" ht="15.75" thickBot="1" x14ac:dyDescent="0.3">
      <c r="A49" s="37">
        <f>'Value Matchup'!C403</f>
        <v>15</v>
      </c>
      <c r="B49" s="38" t="str">
        <f>'Value Matchup'!D403</f>
        <v>Colgate</v>
      </c>
      <c r="C49" s="39"/>
      <c r="D49" s="38"/>
      <c r="E49" s="38"/>
      <c r="F49" s="39"/>
      <c r="G49" s="38"/>
      <c r="H49" s="38"/>
      <c r="I49" s="38"/>
      <c r="J49" s="38"/>
      <c r="K49" s="38"/>
      <c r="L49" s="38"/>
      <c r="M49" s="38"/>
      <c r="N49" s="40"/>
      <c r="P49" s="7" t="str">
        <f>IF(Q49=N41,M41,IF(Q49=N57,M57,""))</f>
        <v/>
      </c>
      <c r="Q49" s="7"/>
      <c r="R49" s="6"/>
      <c r="U49" t="str">
        <f t="shared" si="0"/>
        <v>Colgate</v>
      </c>
      <c r="V49" s="1">
        <f t="shared" si="1"/>
        <v>0</v>
      </c>
      <c r="W49" s="1">
        <f>VLOOKUP(A49,'Seed History'!$Q$4:$R$19,2,)</f>
        <v>5.7142857142857141E-2</v>
      </c>
      <c r="X49" s="1">
        <f>'Value Matchup'!E403</f>
        <v>3.3834773052865841</v>
      </c>
    </row>
    <row r="50" spans="1:24" x14ac:dyDescent="0.25">
      <c r="A50" s="29">
        <f>'Value Matchup'!C404</f>
        <v>1</v>
      </c>
      <c r="B50" s="30" t="str">
        <f>'Value Matchup'!D404</f>
        <v>North Carolina</v>
      </c>
      <c r="C50" s="31"/>
      <c r="D50" s="32">
        <f>IF(E50=B50,A50,IF(E50=B51,A51,""))</f>
        <v>1</v>
      </c>
      <c r="E50" s="32" t="str">
        <f>IF(COUNTIF('All Games'!$F$2190:$F$2221,Results!B50)&gt;0,Results!B50,Results!B51)</f>
        <v>North Carolina</v>
      </c>
      <c r="F50" s="31"/>
      <c r="H50" s="30"/>
      <c r="I50" s="30"/>
      <c r="J50" s="30"/>
      <c r="K50" s="30"/>
      <c r="L50" s="30"/>
      <c r="M50" s="30"/>
      <c r="N50" s="33"/>
      <c r="U50" t="str">
        <f t="shared" si="0"/>
        <v>North Carolina</v>
      </c>
      <c r="V50" s="1">
        <f t="shared" si="1"/>
        <v>2</v>
      </c>
      <c r="W50" s="1">
        <f>VLOOKUP(A50,'Seed History'!$Q$4:$R$19,2,)</f>
        <v>1</v>
      </c>
      <c r="X50" s="1">
        <f>'Value Matchup'!E404</f>
        <v>534.36417898706407</v>
      </c>
    </row>
    <row r="51" spans="1:24" x14ac:dyDescent="0.25">
      <c r="A51" s="34">
        <f>'Value Matchup'!C405</f>
        <v>16</v>
      </c>
      <c r="B51" t="str">
        <f>'Value Matchup'!D405</f>
        <v>Iona</v>
      </c>
      <c r="G51" s="7">
        <f>IF(H51=E50,D50,IF(H51=E52,D52,""))</f>
        <v>1</v>
      </c>
      <c r="H51" s="7" t="str">
        <f>IF(COUNTIF('All Games'!$F$2222:$F$2237,Results!E50)&gt;0,Results!E50,Results!E52)</f>
        <v>North Carolina</v>
      </c>
      <c r="I51" s="6"/>
      <c r="N51" s="35"/>
      <c r="U51" t="str">
        <f t="shared" si="0"/>
        <v>Iona</v>
      </c>
      <c r="V51" s="1">
        <f t="shared" si="1"/>
        <v>0</v>
      </c>
      <c r="W51" s="1">
        <f>VLOOKUP(A51,'Seed History'!$Q$4:$R$19,2,)</f>
        <v>7.1428571428571426E-3</v>
      </c>
      <c r="X51" s="1">
        <f>'Value Matchup'!E405</f>
        <v>9.1841393100952864</v>
      </c>
    </row>
    <row r="52" spans="1:24" x14ac:dyDescent="0.25">
      <c r="A52" s="34">
        <f>'Value Matchup'!C406</f>
        <v>8</v>
      </c>
      <c r="B52" t="str">
        <f>'Value Matchup'!D406</f>
        <v>Utah St.</v>
      </c>
      <c r="D52" s="7">
        <f>IF(E52=B52,A52,IF(E52=B53,A53,""))</f>
        <v>9</v>
      </c>
      <c r="E52" s="7" t="str">
        <f>IF(COUNTIF('All Games'!$F$2190:$F$2221,Results!B52)&gt;0,Results!B52,Results!B53)</f>
        <v>Washington</v>
      </c>
      <c r="N52" s="35"/>
      <c r="U52" t="str">
        <f t="shared" si="0"/>
        <v>Utah St.</v>
      </c>
      <c r="V52" s="1">
        <f t="shared" si="1"/>
        <v>0</v>
      </c>
      <c r="W52" s="1">
        <f>VLOOKUP(A52,'Seed History'!$Q$4:$R$19,2,)</f>
        <v>0.48571428571428571</v>
      </c>
      <c r="X52" s="1">
        <f>'Value Matchup'!E406</f>
        <v>56.557748054635873</v>
      </c>
    </row>
    <row r="53" spans="1:24" x14ac:dyDescent="0.25">
      <c r="A53" s="34">
        <f>'Value Matchup'!C407</f>
        <v>9</v>
      </c>
      <c r="B53" t="str">
        <f>'Value Matchup'!D407</f>
        <v>Washington</v>
      </c>
      <c r="J53" s="7">
        <f>IF(K53=H51,G51,IF(K53=H55,G55,""))</f>
        <v>5</v>
      </c>
      <c r="K53" s="7" t="str">
        <f>IF(COUNTIF('All Games'!F2286:F2293,Results!H51)&gt;0,Results!H51,Results!H55)</f>
        <v>Auburn</v>
      </c>
      <c r="L53" s="6"/>
      <c r="N53" s="35"/>
      <c r="U53" t="str">
        <f t="shared" si="0"/>
        <v>Washington</v>
      </c>
      <c r="V53" s="1">
        <f t="shared" si="1"/>
        <v>1</v>
      </c>
      <c r="W53" s="1">
        <f>VLOOKUP(A53,'Seed History'!$Q$4:$R$19,2,)</f>
        <v>0.51428571428571423</v>
      </c>
      <c r="X53" s="1">
        <f>'Value Matchup'!E407</f>
        <v>55.068668693183376</v>
      </c>
    </row>
    <row r="54" spans="1:24" x14ac:dyDescent="0.25">
      <c r="A54" s="34">
        <f>'Value Matchup'!C408</f>
        <v>5</v>
      </c>
      <c r="B54" t="str">
        <f>'Value Matchup'!D408</f>
        <v>Auburn</v>
      </c>
      <c r="D54" s="7">
        <f>IF(E54=B54,A54,IF(E54=B55,A55,""))</f>
        <v>5</v>
      </c>
      <c r="E54" s="7" t="str">
        <f>IF(COUNTIF('All Games'!$F$2190:$F$2221,Results!B54)&gt;0,Results!B54,Results!B55)</f>
        <v>Auburn</v>
      </c>
      <c r="N54" s="35"/>
      <c r="U54" t="str">
        <f t="shared" si="0"/>
        <v>Auburn</v>
      </c>
      <c r="V54" s="1">
        <f t="shared" si="1"/>
        <v>4</v>
      </c>
      <c r="W54" s="1">
        <f>VLOOKUP(A54,'Seed History'!$Q$4:$R$19,2,)</f>
        <v>0.63571428571428568</v>
      </c>
      <c r="X54" s="1">
        <f>'Value Matchup'!E408</f>
        <v>224.18047757508884</v>
      </c>
    </row>
    <row r="55" spans="1:24" x14ac:dyDescent="0.25">
      <c r="A55" s="34">
        <f>'Value Matchup'!C409</f>
        <v>12</v>
      </c>
      <c r="B55" t="str">
        <f>'Value Matchup'!D409</f>
        <v>New Mexico St.</v>
      </c>
      <c r="G55" s="7">
        <f>IF(H55=E54,D54,IF(H55=E56,D56,""))</f>
        <v>5</v>
      </c>
      <c r="H55" s="7" t="str">
        <f>IF(COUNTIF('All Games'!$F$2222:$F$2237,Results!E54)&gt;0,Results!E54,Results!E56)</f>
        <v>Auburn</v>
      </c>
      <c r="I55" s="6"/>
      <c r="N55" s="35"/>
      <c r="U55" t="str">
        <f t="shared" si="0"/>
        <v>New Mexico St.</v>
      </c>
      <c r="V55" s="1">
        <f t="shared" si="1"/>
        <v>0</v>
      </c>
      <c r="W55" s="1">
        <f>VLOOKUP(A55,'Seed History'!$Q$4:$R$19,2,)</f>
        <v>0.35714285714285715</v>
      </c>
      <c r="X55" s="1">
        <f>'Value Matchup'!E409</f>
        <v>25.066602592909657</v>
      </c>
    </row>
    <row r="56" spans="1:24" x14ac:dyDescent="0.25">
      <c r="A56" s="34">
        <f>'Value Matchup'!C410</f>
        <v>4</v>
      </c>
      <c r="B56" t="str">
        <f>'Value Matchup'!D410</f>
        <v>Kansas</v>
      </c>
      <c r="D56" s="7">
        <f>IF(E56=B56,A56,IF(E56=B57,A57,""))</f>
        <v>4</v>
      </c>
      <c r="E56" s="7" t="str">
        <f>IF(COUNTIF('All Games'!$F$2190:$F$2221,Results!B56)&gt;0,Results!B56,Results!B57)</f>
        <v>Kansas</v>
      </c>
      <c r="N56" s="35"/>
      <c r="U56" t="str">
        <f t="shared" si="0"/>
        <v>Kansas</v>
      </c>
      <c r="V56" s="1">
        <f t="shared" si="1"/>
        <v>1</v>
      </c>
      <c r="W56" s="1">
        <f>VLOOKUP(A56,'Seed History'!$Q$4:$R$19,2,)</f>
        <v>0.79285714285714282</v>
      </c>
      <c r="X56" s="1">
        <f>'Value Matchup'!E410</f>
        <v>447.97031311379192</v>
      </c>
    </row>
    <row r="57" spans="1:24" x14ac:dyDescent="0.25">
      <c r="A57" s="34">
        <f>'Value Matchup'!C411</f>
        <v>13</v>
      </c>
      <c r="B57" t="str">
        <f>'Value Matchup'!D411</f>
        <v>Northeastern</v>
      </c>
      <c r="M57" s="7">
        <f>IF(N57=K53,J53,IF(N57=K61,J61,""))</f>
        <v>5</v>
      </c>
      <c r="N57" s="36" t="str">
        <f>IF(COUNTIF('All Games'!$F$2246:$F$2249,Results!K53)&gt;0,Results!K53,Results!K61)</f>
        <v>Auburn</v>
      </c>
      <c r="O57" s="6"/>
      <c r="U57" t="str">
        <f t="shared" si="0"/>
        <v>Northeastern</v>
      </c>
      <c r="V57" s="1">
        <f t="shared" si="1"/>
        <v>0</v>
      </c>
      <c r="W57" s="1">
        <f>VLOOKUP(A57,'Seed History'!$Q$4:$R$19,2,)</f>
        <v>0.20714285714285716</v>
      </c>
      <c r="X57" s="1">
        <f>'Value Matchup'!E411</f>
        <v>7.1914904262921047</v>
      </c>
    </row>
    <row r="58" spans="1:24" x14ac:dyDescent="0.25">
      <c r="A58" s="34">
        <f>'Value Matchup'!C412</f>
        <v>6</v>
      </c>
      <c r="B58" t="str">
        <f>'Value Matchup'!D412</f>
        <v>Iowa St.</v>
      </c>
      <c r="D58" s="7">
        <f>IF(E58=B58,A58,IF(E58=B59,A59,""))</f>
        <v>11</v>
      </c>
      <c r="E58" s="7" t="str">
        <f>IF(COUNTIF('All Games'!$F$2190:$F$2221,Results!B58)&gt;0,Results!B58,Results!B59)</f>
        <v>Ohio St.</v>
      </c>
      <c r="N58" s="35"/>
      <c r="U58" t="str">
        <f t="shared" si="0"/>
        <v>Iowa St.</v>
      </c>
      <c r="V58" s="1">
        <f t="shared" si="1"/>
        <v>0</v>
      </c>
      <c r="W58" s="1">
        <f>VLOOKUP(A58,'Seed History'!$Q$4:$R$19,2,)</f>
        <v>0.63571428571428568</v>
      </c>
      <c r="X58" s="1">
        <f>'Value Matchup'!E412</f>
        <v>197.36700519257519</v>
      </c>
    </row>
    <row r="59" spans="1:24" x14ac:dyDescent="0.25">
      <c r="A59" s="34">
        <f>'Value Matchup'!C413</f>
        <v>11</v>
      </c>
      <c r="B59" t="str">
        <f>'Value Matchup'!D413</f>
        <v>Ohio St.</v>
      </c>
      <c r="G59" s="7">
        <f>IF(H59=E58,D58,IF(H59=E60,D60,""))</f>
        <v>3</v>
      </c>
      <c r="H59" s="7" t="str">
        <f>IF(COUNTIF('All Games'!$F$2222:$F$2237,Results!E58)&gt;0,Results!E58,Results!E60)</f>
        <v>Houston</v>
      </c>
      <c r="I59" s="6"/>
      <c r="N59" s="35"/>
      <c r="U59" t="str">
        <f t="shared" si="0"/>
        <v>Ohio St.</v>
      </c>
      <c r="V59" s="1">
        <f t="shared" si="1"/>
        <v>1</v>
      </c>
      <c r="W59" s="1">
        <f>VLOOKUP(A59,'Seed History'!$Q$4:$R$19,2,)</f>
        <v>0.37142857142857144</v>
      </c>
      <c r="X59" s="1">
        <f>'Value Matchup'!E413</f>
        <v>51.547460105838368</v>
      </c>
    </row>
    <row r="60" spans="1:24" x14ac:dyDescent="0.25">
      <c r="A60" s="34">
        <f>'Value Matchup'!C414</f>
        <v>3</v>
      </c>
      <c r="B60" t="str">
        <f>'Value Matchup'!D414</f>
        <v>Houston</v>
      </c>
      <c r="D60" s="7">
        <f>IF(E60=B60,A60,IF(E60=B61,A61,""))</f>
        <v>3</v>
      </c>
      <c r="E60" s="7" t="str">
        <f>IF(COUNTIF('All Games'!$F$2190:$F$2221,Results!B60)&gt;0,Results!B60,Results!B61)</f>
        <v>Houston</v>
      </c>
      <c r="N60" s="35"/>
      <c r="U60" t="str">
        <f t="shared" si="0"/>
        <v>Houston</v>
      </c>
      <c r="V60" s="1">
        <f t="shared" si="1"/>
        <v>2</v>
      </c>
      <c r="W60" s="1">
        <f>VLOOKUP(A60,'Seed History'!$Q$4:$R$19,2,)</f>
        <v>0.85</v>
      </c>
      <c r="X60" s="1">
        <f>'Value Matchup'!E414</f>
        <v>178.35101830387566</v>
      </c>
    </row>
    <row r="61" spans="1:24" x14ac:dyDescent="0.25">
      <c r="A61" s="34">
        <f>'Value Matchup'!C415</f>
        <v>14</v>
      </c>
      <c r="B61" t="str">
        <f>'Value Matchup'!D415</f>
        <v>Georgia St.</v>
      </c>
      <c r="J61" s="7">
        <f>IF(K61=H59,G59,IF(K61=H63,G63,""))</f>
        <v>2</v>
      </c>
      <c r="K61" s="7" t="str">
        <f>IF(COUNTIF('All Games'!F2294:F2301,Results!H59)&gt;0,Results!H59,Results!H63)</f>
        <v>Kentucky</v>
      </c>
      <c r="L61" s="6"/>
      <c r="N61" s="35"/>
      <c r="U61" t="str">
        <f t="shared" si="0"/>
        <v>Georgia St.</v>
      </c>
      <c r="V61" s="1">
        <f t="shared" si="1"/>
        <v>0</v>
      </c>
      <c r="W61" s="1">
        <f>VLOOKUP(A61,'Seed History'!$Q$4:$R$19,2,)</f>
        <v>0.15</v>
      </c>
      <c r="X61" s="1">
        <f>'Value Matchup'!E415</f>
        <v>21.329166080207109</v>
      </c>
    </row>
    <row r="62" spans="1:24" x14ac:dyDescent="0.25">
      <c r="A62" s="34">
        <f>'Value Matchup'!C416</f>
        <v>7</v>
      </c>
      <c r="B62" t="str">
        <f>'Value Matchup'!D416</f>
        <v>Wofford</v>
      </c>
      <c r="D62" s="7">
        <f>IF(E62=B62,A62,IF(E62=B63,A63,""))</f>
        <v>7</v>
      </c>
      <c r="E62" s="7" t="str">
        <f>IF(COUNTIF('All Games'!$F$2190:$F$2221,Results!B62)&gt;0,Results!B62,Results!B63)</f>
        <v>Wofford</v>
      </c>
      <c r="N62" s="35"/>
      <c r="U62" t="str">
        <f t="shared" si="0"/>
        <v>Wofford</v>
      </c>
      <c r="V62" s="1">
        <f t="shared" si="1"/>
        <v>1</v>
      </c>
      <c r="W62" s="1">
        <f>VLOOKUP(A62,'Seed History'!$Q$4:$R$19,2,)</f>
        <v>0.6</v>
      </c>
      <c r="X62" s="1">
        <f>'Value Matchup'!E416</f>
        <v>38.9714628973313</v>
      </c>
    </row>
    <row r="63" spans="1:24" x14ac:dyDescent="0.25">
      <c r="A63" s="34">
        <f>'Value Matchup'!C417</f>
        <v>10</v>
      </c>
      <c r="B63" t="str">
        <f>'Value Matchup'!D417</f>
        <v>Seton Hall</v>
      </c>
      <c r="G63" s="7">
        <f>IF(H63=E62,D62,IF(H63=E64,D64,""))</f>
        <v>2</v>
      </c>
      <c r="H63" s="7" t="str">
        <f>IF(COUNTIF('All Games'!$F$2222:$F$2237,Results!E62)&gt;0,Results!E62,Results!E64)</f>
        <v>Kentucky</v>
      </c>
      <c r="I63" s="6"/>
      <c r="N63" s="35"/>
      <c r="U63" t="str">
        <f t="shared" si="0"/>
        <v>Seton Hall</v>
      </c>
      <c r="V63" s="1">
        <f t="shared" si="1"/>
        <v>0</v>
      </c>
      <c r="W63" s="1">
        <f>VLOOKUP(A63,'Seed History'!$Q$4:$R$19,2,)</f>
        <v>0.39285714285714285</v>
      </c>
      <c r="X63" s="1">
        <f>'Value Matchup'!E417</f>
        <v>85.717030379945271</v>
      </c>
    </row>
    <row r="64" spans="1:24" x14ac:dyDescent="0.25">
      <c r="A64" s="34">
        <f>'Value Matchup'!C418</f>
        <v>2</v>
      </c>
      <c r="B64" t="str">
        <f>'Value Matchup'!D418</f>
        <v>Kentucky</v>
      </c>
      <c r="D64" s="7">
        <f>IF(E64=B64,A64,IF(E64=B65,A65,""))</f>
        <v>2</v>
      </c>
      <c r="E64" s="7" t="str">
        <f>IF(COUNTIF('All Games'!$F$2190:$F$2221,Results!B64)&gt;0,Results!B64,Results!B65)</f>
        <v>Kentucky</v>
      </c>
      <c r="N64" s="35"/>
      <c r="U64" t="str">
        <f t="shared" si="0"/>
        <v>Kentucky</v>
      </c>
      <c r="V64" s="1">
        <f t="shared" si="1"/>
        <v>3</v>
      </c>
      <c r="W64" s="1">
        <f>VLOOKUP(A64,'Seed History'!$Q$4:$R$19,2,)</f>
        <v>0.94285714285714284</v>
      </c>
      <c r="X64" s="1">
        <f>'Value Matchup'!E418</f>
        <v>676.32625704172119</v>
      </c>
    </row>
    <row r="65" spans="1:24" ht="15.75" thickBot="1" x14ac:dyDescent="0.3">
      <c r="A65" s="37">
        <f>'Value Matchup'!C419</f>
        <v>15</v>
      </c>
      <c r="B65" s="38" t="str">
        <f>'Value Matchup'!D419</f>
        <v>Abilene Christian</v>
      </c>
      <c r="C65" s="39"/>
      <c r="D65" s="38"/>
      <c r="E65" s="38"/>
      <c r="F65" s="39"/>
      <c r="G65" s="38"/>
      <c r="H65" s="38"/>
      <c r="I65" s="38"/>
      <c r="J65" s="38"/>
      <c r="K65" s="38"/>
      <c r="L65" s="38"/>
      <c r="M65" s="38"/>
      <c r="N65" s="40"/>
      <c r="U65" t="str">
        <f t="shared" si="0"/>
        <v>Abilene Christian</v>
      </c>
      <c r="V65" s="1">
        <f t="shared" si="1"/>
        <v>0</v>
      </c>
      <c r="W65" s="1">
        <f>VLOOKUP(A65,'Seed History'!$Q$4:$R$19,2,)</f>
        <v>5.7142857142857141E-2</v>
      </c>
      <c r="X65" s="1" t="e">
        <f>'Value Matchup'!E419</f>
        <v>#N/A</v>
      </c>
    </row>
    <row r="66" spans="1:24" x14ac:dyDescent="0.25">
      <c r="W66" s="1">
        <f>PEARSON($V$2:$V$65,W2:W65)</f>
        <v>0.67783380429054862</v>
      </c>
      <c r="X66" s="1" t="e">
        <f>PEARSON($V$2:$V$65,X2:X65)</f>
        <v>#N/A</v>
      </c>
    </row>
  </sheetData>
  <conditionalFormatting sqref="D1:D1048576">
    <cfRule type="colorScale" priority="33">
      <colorScale>
        <cfvo type="num" val="9"/>
        <cfvo type="num" val="16"/>
        <color theme="0"/>
        <color theme="9" tint="-0.499984740745262"/>
      </colorScale>
    </cfRule>
  </conditionalFormatting>
  <conditionalFormatting sqref="G1:G1048576">
    <cfRule type="colorScale" priority="32">
      <colorScale>
        <cfvo type="num" val="5"/>
        <cfvo type="num" val="16"/>
        <color theme="0"/>
        <color theme="9" tint="-0.499984740745262"/>
      </colorScale>
    </cfRule>
  </conditionalFormatting>
  <conditionalFormatting sqref="P1:P16 M1:M8 J1:J4 J6:J12 J14:J20 J22:J28 J30:J36 J38:J44 J46:J52 J54:J60 J62:J1048576 M10:M24 M26:M40 M42:M56 M58:M1048576 P18:P48 P50:P1048576">
    <cfRule type="colorScale" priority="31">
      <colorScale>
        <cfvo type="num" val="3"/>
        <cfvo type="num" val="12"/>
        <color theme="0"/>
        <color theme="9" tint="-0.499984740745262"/>
      </colorScale>
    </cfRule>
  </conditionalFormatting>
  <conditionalFormatting sqref="M25">
    <cfRule type="colorScale" priority="20">
      <colorScale>
        <cfvo type="num" val="5"/>
        <cfvo type="num" val="16"/>
        <color theme="0"/>
        <color theme="9" tint="-0.499984740745262"/>
      </colorScale>
    </cfRule>
  </conditionalFormatting>
  <conditionalFormatting sqref="P17">
    <cfRule type="colorScale" priority="17">
      <colorScale>
        <cfvo type="num" val="5"/>
        <cfvo type="num" val="16"/>
        <color theme="0"/>
        <color theme="9" tint="-0.499984740745262"/>
      </colorScale>
    </cfRule>
  </conditionalFormatting>
  <conditionalFormatting sqref="S34">
    <cfRule type="colorScale" priority="15">
      <colorScale>
        <cfvo type="num" val="5"/>
        <cfvo type="num" val="16"/>
        <color theme="0"/>
        <color theme="9" tint="-0.499984740745262"/>
      </colorScale>
    </cfRule>
  </conditionalFormatting>
  <conditionalFormatting sqref="J13">
    <cfRule type="colorScale" priority="14">
      <colorScale>
        <cfvo type="num" val="5"/>
        <cfvo type="num" val="16"/>
        <color theme="0"/>
        <color theme="9" tint="-0.499984740745262"/>
      </colorScale>
    </cfRule>
  </conditionalFormatting>
  <conditionalFormatting sqref="J5">
    <cfRule type="colorScale" priority="13">
      <colorScale>
        <cfvo type="num" val="5"/>
        <cfvo type="num" val="16"/>
        <color theme="0"/>
        <color theme="9" tint="-0.499984740745262"/>
      </colorScale>
    </cfRule>
  </conditionalFormatting>
  <conditionalFormatting sqref="J21">
    <cfRule type="colorScale" priority="12">
      <colorScale>
        <cfvo type="num" val="5"/>
        <cfvo type="num" val="16"/>
        <color theme="0"/>
        <color theme="9" tint="-0.499984740745262"/>
      </colorScale>
    </cfRule>
  </conditionalFormatting>
  <conditionalFormatting sqref="J29">
    <cfRule type="colorScale" priority="11">
      <colorScale>
        <cfvo type="num" val="5"/>
        <cfvo type="num" val="16"/>
        <color theme="0"/>
        <color theme="9" tint="-0.499984740745262"/>
      </colorScale>
    </cfRule>
  </conditionalFormatting>
  <conditionalFormatting sqref="J37">
    <cfRule type="colorScale" priority="10">
      <colorScale>
        <cfvo type="num" val="5"/>
        <cfvo type="num" val="16"/>
        <color theme="0"/>
        <color theme="9" tint="-0.499984740745262"/>
      </colorScale>
    </cfRule>
  </conditionalFormatting>
  <conditionalFormatting sqref="J45">
    <cfRule type="colorScale" priority="9">
      <colorScale>
        <cfvo type="num" val="5"/>
        <cfvo type="num" val="16"/>
        <color theme="0"/>
        <color theme="9" tint="-0.499984740745262"/>
      </colorScale>
    </cfRule>
  </conditionalFormatting>
  <conditionalFormatting sqref="J53">
    <cfRule type="colorScale" priority="8">
      <colorScale>
        <cfvo type="num" val="5"/>
        <cfvo type="num" val="16"/>
        <color theme="0"/>
        <color theme="9" tint="-0.499984740745262"/>
      </colorScale>
    </cfRule>
  </conditionalFormatting>
  <conditionalFormatting sqref="J61">
    <cfRule type="colorScale" priority="7">
      <colorScale>
        <cfvo type="num" val="5"/>
        <cfvo type="num" val="16"/>
        <color theme="0"/>
        <color theme="9" tint="-0.499984740745262"/>
      </colorScale>
    </cfRule>
  </conditionalFormatting>
  <conditionalFormatting sqref="M9">
    <cfRule type="colorScale" priority="6">
      <colorScale>
        <cfvo type="num" val="5"/>
        <cfvo type="num" val="16"/>
        <color theme="0"/>
        <color theme="9" tint="-0.499984740745262"/>
      </colorScale>
    </cfRule>
  </conditionalFormatting>
  <conditionalFormatting sqref="M57">
    <cfRule type="colorScale" priority="3">
      <colorScale>
        <cfvo type="num" val="5"/>
        <cfvo type="num" val="16"/>
        <color theme="0"/>
        <color theme="9" tint="-0.499984740745262"/>
      </colorScale>
    </cfRule>
  </conditionalFormatting>
  <conditionalFormatting sqref="M41">
    <cfRule type="colorScale" priority="2">
      <colorScale>
        <cfvo type="num" val="5"/>
        <cfvo type="num" val="16"/>
        <color theme="0"/>
        <color theme="9" tint="-0.499984740745262"/>
      </colorScale>
    </cfRule>
  </conditionalFormatting>
  <conditionalFormatting sqref="P49">
    <cfRule type="colorScale" priority="1">
      <colorScale>
        <cfvo type="num" val="5"/>
        <cfvo type="num" val="16"/>
        <color theme="0"/>
        <color theme="9" tint="-0.499984740745262"/>
      </colorScale>
    </cfRule>
  </conditionalFormatting>
  <pageMargins left="0.7" right="0.7" top="0.75" bottom="0.75" header="0.3" footer="0.3"/>
  <pageSetup scale="42" orientation="landscape" r:id="rId1"/>
  <headerFooter>
    <oddHeader>&amp;R&amp;D        &amp;T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5"/>
  <sheetViews>
    <sheetView workbookViewId="0">
      <selection activeCell="V17" sqref="V17"/>
    </sheetView>
  </sheetViews>
  <sheetFormatPr defaultRowHeight="15" x14ac:dyDescent="0.25"/>
  <cols>
    <col min="1" max="1" width="5.42578125" bestFit="1" customWidth="1"/>
    <col min="2" max="2" width="12" bestFit="1" customWidth="1"/>
    <col min="7" max="7" width="12" bestFit="1" customWidth="1"/>
    <col min="22" max="22" width="11" bestFit="1" customWidth="1"/>
  </cols>
  <sheetData>
    <row r="1" spans="1:22" x14ac:dyDescent="0.25">
      <c r="A1" t="s">
        <v>75</v>
      </c>
      <c r="B1" t="s">
        <v>77</v>
      </c>
    </row>
    <row r="2" spans="1:22" x14ac:dyDescent="0.25">
      <c r="A2">
        <v>0</v>
      </c>
      <c r="B2">
        <f>BINOMDIST(A2,63,0.6,0)</f>
        <v>8.5070591730235069E-26</v>
      </c>
    </row>
    <row r="3" spans="1:22" x14ac:dyDescent="0.25">
      <c r="A3">
        <v>1</v>
      </c>
      <c r="B3">
        <f t="shared" ref="B3:B65" si="0">BINOMDIST(A3,63,0.6,0)</f>
        <v>8.0391709185072825E-24</v>
      </c>
    </row>
    <row r="4" spans="1:22" x14ac:dyDescent="0.25">
      <c r="A4">
        <v>2</v>
      </c>
      <c r="B4">
        <f t="shared" si="0"/>
        <v>3.7382144771058279E-22</v>
      </c>
    </row>
    <row r="5" spans="1:22" x14ac:dyDescent="0.25">
      <c r="A5">
        <v>3</v>
      </c>
      <c r="B5">
        <f t="shared" si="0"/>
        <v>1.1401554155172851E-20</v>
      </c>
    </row>
    <row r="6" spans="1:22" x14ac:dyDescent="0.25">
      <c r="A6">
        <v>4</v>
      </c>
      <c r="B6">
        <f t="shared" si="0"/>
        <v>2.5653496849138917E-19</v>
      </c>
    </row>
    <row r="7" spans="1:22" x14ac:dyDescent="0.25">
      <c r="A7">
        <v>5</v>
      </c>
      <c r="B7">
        <f t="shared" si="0"/>
        <v>4.5406689422976087E-18</v>
      </c>
    </row>
    <row r="8" spans="1:22" x14ac:dyDescent="0.25">
      <c r="A8">
        <v>6</v>
      </c>
      <c r="B8">
        <f t="shared" si="0"/>
        <v>6.5839699663314763E-17</v>
      </c>
    </row>
    <row r="9" spans="1:22" x14ac:dyDescent="0.25">
      <c r="A9">
        <v>7</v>
      </c>
      <c r="B9">
        <f t="shared" si="0"/>
        <v>8.0418490303048913E-16</v>
      </c>
    </row>
    <row r="10" spans="1:22" x14ac:dyDescent="0.25">
      <c r="A10">
        <v>8</v>
      </c>
      <c r="B10">
        <f t="shared" si="0"/>
        <v>8.4439414818201816E-15</v>
      </c>
    </row>
    <row r="11" spans="1:22" x14ac:dyDescent="0.25">
      <c r="A11">
        <v>9</v>
      </c>
      <c r="B11">
        <f t="shared" si="0"/>
        <v>7.7402796916684321E-14</v>
      </c>
    </row>
    <row r="12" spans="1:22" x14ac:dyDescent="0.25">
      <c r="A12">
        <v>10</v>
      </c>
      <c r="B12">
        <f t="shared" si="0"/>
        <v>6.2696265502514393E-13</v>
      </c>
    </row>
    <row r="13" spans="1:22" x14ac:dyDescent="0.25">
      <c r="A13">
        <v>11</v>
      </c>
      <c r="B13">
        <f t="shared" si="0"/>
        <v>4.5312300976817491E-12</v>
      </c>
    </row>
    <row r="14" spans="1:22" x14ac:dyDescent="0.25">
      <c r="A14">
        <v>12</v>
      </c>
      <c r="B14">
        <f t="shared" si="0"/>
        <v>2.9452995634931052E-11</v>
      </c>
    </row>
    <row r="15" spans="1:22" x14ac:dyDescent="0.25">
      <c r="A15">
        <v>13</v>
      </c>
      <c r="B15">
        <f t="shared" si="0"/>
        <v>1.7331955123632616E-10</v>
      </c>
    </row>
    <row r="16" spans="1:22" x14ac:dyDescent="0.25">
      <c r="A16">
        <v>14</v>
      </c>
      <c r="B16">
        <f t="shared" si="0"/>
        <v>9.2849759590889322E-10</v>
      </c>
      <c r="V16">
        <f>4^16</f>
        <v>4294967296</v>
      </c>
    </row>
    <row r="17" spans="1:18" x14ac:dyDescent="0.25">
      <c r="A17">
        <v>15</v>
      </c>
      <c r="B17">
        <f t="shared" si="0"/>
        <v>4.5496382199535517E-9</v>
      </c>
    </row>
    <row r="18" spans="1:18" x14ac:dyDescent="0.25">
      <c r="A18">
        <v>16</v>
      </c>
      <c r="B18">
        <f t="shared" si="0"/>
        <v>2.0473371989791056E-8</v>
      </c>
    </row>
    <row r="19" spans="1:18" ht="28.5" x14ac:dyDescent="0.45">
      <c r="A19">
        <v>17</v>
      </c>
      <c r="B19">
        <f t="shared" si="0"/>
        <v>8.4904277957662825E-8</v>
      </c>
      <c r="G19" s="102">
        <f>72*60*60</f>
        <v>259200</v>
      </c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</row>
    <row r="20" spans="1:18" ht="28.5" x14ac:dyDescent="0.45">
      <c r="A20">
        <v>18</v>
      </c>
      <c r="B20">
        <f t="shared" si="0"/>
        <v>3.2546639883770793E-7</v>
      </c>
      <c r="G20" s="102">
        <f>2^43</f>
        <v>8796093022208</v>
      </c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</row>
    <row r="21" spans="1:18" ht="28.5" x14ac:dyDescent="0.45">
      <c r="A21">
        <v>19</v>
      </c>
      <c r="B21">
        <f t="shared" si="0"/>
        <v>1.1562622063971182E-6</v>
      </c>
      <c r="G21" s="102">
        <f>G20/G19</f>
        <v>33935544.067160495</v>
      </c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</row>
    <row r="22" spans="1:18" ht="28.5" x14ac:dyDescent="0.45">
      <c r="A22">
        <v>20</v>
      </c>
      <c r="B22">
        <f t="shared" si="0"/>
        <v>3.8156652811105085E-6</v>
      </c>
      <c r="G22" s="102">
        <f>2^63</f>
        <v>9.2233720368547758E+18</v>
      </c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</row>
    <row r="23" spans="1:18" x14ac:dyDescent="0.25">
      <c r="A23">
        <v>21</v>
      </c>
      <c r="B23">
        <f t="shared" si="0"/>
        <v>1.171954336341081E-5</v>
      </c>
    </row>
    <row r="24" spans="1:18" x14ac:dyDescent="0.25">
      <c r="A24">
        <v>22</v>
      </c>
      <c r="B24">
        <f t="shared" si="0"/>
        <v>3.3560510540676308E-5</v>
      </c>
    </row>
    <row r="25" spans="1:18" x14ac:dyDescent="0.25">
      <c r="A25">
        <v>23</v>
      </c>
      <c r="B25">
        <f t="shared" si="0"/>
        <v>8.9737886880504107E-5</v>
      </c>
    </row>
    <row r="26" spans="1:18" x14ac:dyDescent="0.25">
      <c r="A26">
        <v>24</v>
      </c>
      <c r="B26">
        <f t="shared" si="0"/>
        <v>2.2434471720125996E-4</v>
      </c>
    </row>
    <row r="27" spans="1:18" x14ac:dyDescent="0.25">
      <c r="A27">
        <v>25</v>
      </c>
      <c r="B27">
        <f t="shared" si="0"/>
        <v>5.2496663825095141E-4</v>
      </c>
    </row>
    <row r="28" spans="1:18" x14ac:dyDescent="0.25">
      <c r="A28">
        <v>26</v>
      </c>
      <c r="B28">
        <f t="shared" si="0"/>
        <v>1.1508883992424653E-3</v>
      </c>
    </row>
    <row r="29" spans="1:18" x14ac:dyDescent="0.25">
      <c r="A29">
        <v>27</v>
      </c>
      <c r="B29">
        <f t="shared" si="0"/>
        <v>2.3657150428872888E-3</v>
      </c>
    </row>
    <row r="30" spans="1:18" x14ac:dyDescent="0.25">
      <c r="A30">
        <v>28</v>
      </c>
      <c r="B30">
        <f t="shared" si="0"/>
        <v>4.5624504398540499E-3</v>
      </c>
    </row>
    <row r="31" spans="1:18" x14ac:dyDescent="0.25">
      <c r="A31">
        <v>29</v>
      </c>
      <c r="B31">
        <f t="shared" si="0"/>
        <v>8.2596085549082165E-3</v>
      </c>
    </row>
    <row r="32" spans="1:18" x14ac:dyDescent="0.25">
      <c r="A32">
        <v>30</v>
      </c>
      <c r="B32">
        <f t="shared" si="0"/>
        <v>1.4041334543343935E-2</v>
      </c>
    </row>
    <row r="33" spans="1:2" x14ac:dyDescent="0.25">
      <c r="A33">
        <v>31</v>
      </c>
      <c r="B33">
        <f t="shared" si="0"/>
        <v>2.2420840641791149E-2</v>
      </c>
    </row>
    <row r="34" spans="1:2" x14ac:dyDescent="0.25">
      <c r="A34">
        <v>32</v>
      </c>
      <c r="B34">
        <f t="shared" si="0"/>
        <v>3.3631260962686725E-2</v>
      </c>
    </row>
    <row r="35" spans="1:2" x14ac:dyDescent="0.25">
      <c r="A35">
        <v>33</v>
      </c>
      <c r="B35">
        <f t="shared" si="0"/>
        <v>4.7389504083785769E-2</v>
      </c>
    </row>
    <row r="36" spans="1:2" x14ac:dyDescent="0.25">
      <c r="A36">
        <v>34</v>
      </c>
      <c r="B36">
        <f t="shared" si="0"/>
        <v>6.2721402463834106E-2</v>
      </c>
    </row>
    <row r="37" spans="1:2" x14ac:dyDescent="0.25">
      <c r="A37">
        <v>35</v>
      </c>
      <c r="B37">
        <f t="shared" si="0"/>
        <v>7.7953743062193853E-2</v>
      </c>
    </row>
    <row r="38" spans="1:2" x14ac:dyDescent="0.25">
      <c r="A38">
        <v>36</v>
      </c>
      <c r="B38">
        <f t="shared" si="0"/>
        <v>9.0946033572559482E-2</v>
      </c>
    </row>
    <row r="39" spans="1:2" x14ac:dyDescent="0.25">
      <c r="A39">
        <v>37</v>
      </c>
      <c r="B39">
        <f t="shared" si="0"/>
        <v>9.9549036748342062E-2</v>
      </c>
    </row>
    <row r="40" spans="1:2" x14ac:dyDescent="0.25">
      <c r="A40">
        <v>38</v>
      </c>
      <c r="B40">
        <f t="shared" si="0"/>
        <v>0.1021687482417195</v>
      </c>
    </row>
    <row r="41" spans="1:2" x14ac:dyDescent="0.25">
      <c r="A41">
        <v>39</v>
      </c>
      <c r="B41">
        <f t="shared" si="0"/>
        <v>9.8239181001653311E-2</v>
      </c>
    </row>
    <row r="42" spans="1:2" x14ac:dyDescent="0.25">
      <c r="A42">
        <v>40</v>
      </c>
      <c r="B42">
        <f t="shared" si="0"/>
        <v>8.8415262901487976E-2</v>
      </c>
    </row>
    <row r="43" spans="1:2" x14ac:dyDescent="0.25">
      <c r="A43">
        <v>41</v>
      </c>
      <c r="B43">
        <f t="shared" si="0"/>
        <v>7.4398209026861797E-2</v>
      </c>
    </row>
    <row r="44" spans="1:2" x14ac:dyDescent="0.25">
      <c r="A44">
        <v>42</v>
      </c>
      <c r="B44">
        <f t="shared" si="0"/>
        <v>5.8455735663962817E-2</v>
      </c>
    </row>
    <row r="45" spans="1:2" x14ac:dyDescent="0.25">
      <c r="A45">
        <v>43</v>
      </c>
      <c r="B45">
        <f t="shared" si="0"/>
        <v>4.2822224963135598E-2</v>
      </c>
    </row>
    <row r="46" spans="1:2" x14ac:dyDescent="0.25">
      <c r="A46">
        <v>44</v>
      </c>
      <c r="B46">
        <f t="shared" si="0"/>
        <v>2.9196971565774218E-2</v>
      </c>
    </row>
    <row r="47" spans="1:2" x14ac:dyDescent="0.25">
      <c r="A47">
        <v>45</v>
      </c>
      <c r="B47">
        <f t="shared" si="0"/>
        <v>1.8491415324990351E-2</v>
      </c>
    </row>
    <row r="48" spans="1:2" x14ac:dyDescent="0.25">
      <c r="A48">
        <v>46</v>
      </c>
      <c r="B48">
        <f t="shared" si="0"/>
        <v>1.0853656821189996E-2</v>
      </c>
    </row>
    <row r="49" spans="1:2" x14ac:dyDescent="0.25">
      <c r="A49">
        <v>47</v>
      </c>
      <c r="B49">
        <f t="shared" si="0"/>
        <v>5.8886861476669097E-3</v>
      </c>
    </row>
    <row r="50" spans="1:2" x14ac:dyDescent="0.25">
      <c r="A50">
        <v>48</v>
      </c>
      <c r="B50">
        <f t="shared" si="0"/>
        <v>2.9443430738334575E-3</v>
      </c>
    </row>
    <row r="51" spans="1:2" x14ac:dyDescent="0.25">
      <c r="A51">
        <v>49</v>
      </c>
      <c r="B51">
        <f t="shared" si="0"/>
        <v>1.3519942685969938E-3</v>
      </c>
    </row>
    <row r="52" spans="1:2" x14ac:dyDescent="0.25">
      <c r="A52">
        <v>50</v>
      </c>
      <c r="B52">
        <f t="shared" si="0"/>
        <v>5.6783759281073666E-4</v>
      </c>
    </row>
    <row r="53" spans="1:2" x14ac:dyDescent="0.25">
      <c r="A53">
        <v>51</v>
      </c>
      <c r="B53">
        <f t="shared" si="0"/>
        <v>2.1711437372175192E-4</v>
      </c>
    </row>
    <row r="54" spans="1:2" x14ac:dyDescent="0.25">
      <c r="A54">
        <v>52</v>
      </c>
      <c r="B54">
        <f t="shared" si="0"/>
        <v>7.5154975519068092E-5</v>
      </c>
    </row>
    <row r="55" spans="1:2" x14ac:dyDescent="0.25">
      <c r="A55">
        <v>53</v>
      </c>
      <c r="B55">
        <f t="shared" si="0"/>
        <v>2.3397303699332538E-5</v>
      </c>
    </row>
    <row r="56" spans="1:2" x14ac:dyDescent="0.25">
      <c r="A56">
        <v>54</v>
      </c>
      <c r="B56">
        <f t="shared" si="0"/>
        <v>6.4992510275923523E-6</v>
      </c>
    </row>
    <row r="57" spans="1:2" x14ac:dyDescent="0.25">
      <c r="A57">
        <v>55</v>
      </c>
      <c r="B57">
        <f t="shared" si="0"/>
        <v>1.5952707067726688E-6</v>
      </c>
    </row>
    <row r="58" spans="1:2" x14ac:dyDescent="0.25">
      <c r="A58">
        <v>56</v>
      </c>
      <c r="B58">
        <f t="shared" si="0"/>
        <v>3.4184372287985775E-7</v>
      </c>
    </row>
    <row r="59" spans="1:2" x14ac:dyDescent="0.25">
      <c r="A59">
        <v>57</v>
      </c>
      <c r="B59">
        <f t="shared" si="0"/>
        <v>6.297121210944738E-8</v>
      </c>
    </row>
    <row r="60" spans="1:2" x14ac:dyDescent="0.25">
      <c r="A60">
        <v>58</v>
      </c>
      <c r="B60">
        <f t="shared" si="0"/>
        <v>9.7713949825005413E-9</v>
      </c>
    </row>
    <row r="61" spans="1:2" x14ac:dyDescent="0.25">
      <c r="A61">
        <v>59</v>
      </c>
      <c r="B61">
        <f t="shared" si="0"/>
        <v>1.2421264808263331E-9</v>
      </c>
    </row>
    <row r="62" spans="1:2" x14ac:dyDescent="0.25">
      <c r="A62">
        <v>60</v>
      </c>
      <c r="B62">
        <f t="shared" si="0"/>
        <v>1.2421264808263266E-10</v>
      </c>
    </row>
    <row r="63" spans="1:2" x14ac:dyDescent="0.25">
      <c r="A63">
        <v>61</v>
      </c>
      <c r="B63">
        <f t="shared" si="0"/>
        <v>9.163228137243419E-12</v>
      </c>
    </row>
    <row r="64" spans="1:2" x14ac:dyDescent="0.25">
      <c r="A64">
        <v>62</v>
      </c>
      <c r="B64">
        <f t="shared" si="0"/>
        <v>4.4338200664081378E-13</v>
      </c>
    </row>
    <row r="65" spans="1:2" x14ac:dyDescent="0.25">
      <c r="A65">
        <v>63</v>
      </c>
      <c r="B65">
        <f t="shared" si="0"/>
        <v>1.0556714443828832E-14</v>
      </c>
    </row>
  </sheetData>
  <mergeCells count="4">
    <mergeCell ref="G21:R21"/>
    <mergeCell ref="G22:R22"/>
    <mergeCell ref="G20:R20"/>
    <mergeCell ref="G19:R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All Games</vt:lpstr>
      <vt:lpstr>Seed History</vt:lpstr>
      <vt:lpstr>Team History</vt:lpstr>
      <vt:lpstr>PASE</vt:lpstr>
      <vt:lpstr>Ranking</vt:lpstr>
      <vt:lpstr>FuzzyLookup_AddIn_Undo_Sheet</vt:lpstr>
      <vt:lpstr>P Adv</vt:lpstr>
      <vt:lpstr>Value Matchup</vt:lpstr>
      <vt:lpstr>Straight</vt:lpstr>
      <vt:lpstr>Generator</vt:lpstr>
      <vt:lpstr>Results</vt:lpstr>
      <vt:lpstr>Binomial</vt:lpstr>
      <vt:lpstr>Generator!Print_Area</vt:lpstr>
      <vt:lpstr>'Value Matchup'!Print_Area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kenneth.harmon</dc:creator>
  <cp:keywords/>
  <dc:description/>
  <cp:lastModifiedBy>Harmon, Kenneth</cp:lastModifiedBy>
  <cp:revision/>
  <cp:lastPrinted>2019-03-18T00:50:31Z</cp:lastPrinted>
  <dcterms:created xsi:type="dcterms:W3CDTF">2011-02-27T21:19:53Z</dcterms:created>
  <dcterms:modified xsi:type="dcterms:W3CDTF">2019-04-05T16:31:48Z</dcterms:modified>
</cp:coreProperties>
</file>